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Users/matthewkegley/Documents/MyCodingProjects/git/physical-models/"/>
    </mc:Choice>
  </mc:AlternateContent>
  <xr:revisionPtr revIDLastSave="0" documentId="13_ncr:1_{3954F19F-EABD-C943-9A76-125C6B1C7C69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theory_data" sheetId="14" r:id="rId1"/>
    <sheet name="Parameters" sheetId="16" r:id="rId2"/>
  </sheets>
  <definedNames>
    <definedName name="alpha">INDEX(Param[], _xlfn.XMATCH( "packing density", Param[ [#Data], [name] ] ), 3,1)</definedName>
    <definedName name="df">INDEX(Param[], _xlfn.XMATCH( "fiber diameter", Param[ [#Data], [name] ] ), 3,1)</definedName>
    <definedName name="e">INDEX(Param[],_xlfn.XMATCH("elementary charge",Param[[#Data],[name]]),3,1)</definedName>
    <definedName name="eps0">INDEX(Param[],_xlfn.XMATCH("permittivity of free space",Param[[#Data],[name]]),3,1)</definedName>
    <definedName name="epsF">INDEX(Param[],_xlfn.XMATCH("dielectric constant polypr",Param[[#Data],[name]]),3,1)</definedName>
    <definedName name="epsP">INDEX(Param[],_xlfn.XMATCH("dielectric constant particle",Param[[#Data],[name]]),3,1)</definedName>
    <definedName name="fC">INDEX(Param[],_xlfn.XMATCH("fraction charged",Param[[#Data],[name]]),3,1)</definedName>
    <definedName name="fE">INDEX(Param[],_xlfn.XMATCH("fraction elementary",Param[[#Data],[name]]),3,1)</definedName>
    <definedName name="g">INDEX(Param[],_xlfn.XMATCH("gravitational acceleration",Param[[#Data],[name]]),3,1)</definedName>
    <definedName name="kB">INDEX(Param[], _xlfn.XMATCH( "Boltzmann constant", Param[ [#Data], [name] ] ), 3,1)</definedName>
    <definedName name="Kn">INDEX(Param[],_xlfn.XMATCH("Knudson number",Param[[#Data],[name]]),3,1)</definedName>
    <definedName name="Ku">INDEX(Param[], _xlfn.XMATCH( "Kuwabara flow factor", Param[ [#Data], [name] ] ), 3,1)</definedName>
    <definedName name="lambda">INDEX(Param[], _xlfn.XMATCH( "mean free path of air", Param[ [#Data], [name] ] ), 3,1)</definedName>
    <definedName name="mu">INDEX(Param[], _xlfn.XMATCH( "dynamic viscosity @ STP", Param[ [#Data], [name] ] ), 3,1)</definedName>
    <definedName name="P">INDEX(Param[], _xlfn.XMATCH( "atmospheric pressure", Param[ [#Data], [name] ] ), 3,1)</definedName>
    <definedName name="pSal">INDEX(Param[], _xlfn.XMATCH( "particle salinity", Param[ [#Data], [name] ] ), 3,1)</definedName>
    <definedName name="Q">INDEX(Param[], _xlfn.XMATCH( "volumetric flow", Param[ [#Data], [name] ] ), 3,1)</definedName>
    <definedName name="rhoa">INDEX(Param[],_xlfn.XMATCH("air density",Param[[#Data],[name]]),3,1)</definedName>
    <definedName name="rhop">INDEX(Param[],_xlfn.XMATCH("particle density",Param[[#Data],[name]]),3,1)</definedName>
    <definedName name="SA">INDEX(Param[], _xlfn.XMATCH( "mask surface area", Param[ [#Data], [name] ] ), 3,1)</definedName>
    <definedName name="sigave">INDEX(Param[],_xlfn.XMATCH("dipole charge AVE",Param[[#Data],[name]]),3,1)</definedName>
    <definedName name="sigmax">INDEX(Param[],_xlfn.XMATCH("dipole charge MAX",Param[[#Data],[name]]),3,1)</definedName>
    <definedName name="T">INDEX(Param[], _xlfn.XMATCH( "temperature", Param[ [#Data], [name] ] ), 3,1)</definedName>
    <definedName name="U">INDEX(Param[],_xlfn.XMATCH("flow velocity",Param[[#Data],[name]]),3,1)</definedName>
    <definedName name="u0">INDEX(Param[], _xlfn.XMATCH( "face velocity", Param[ [#Data], [name] ] ), 3,1)</definedName>
    <definedName name="X">INDEX(Param[], _xlfn.XMATCH( "filter thickness", Param[ [#Data], [name] ] ), 3,1)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6" l="1"/>
  <c r="AI4" i="14" a="1"/>
  <c r="AI4" i="14" s="1"/>
  <c r="AI2" i="14" a="1"/>
  <c r="AI2" i="14" s="1"/>
  <c r="AI5" i="14" a="1"/>
  <c r="AI5" i="14" s="1"/>
  <c r="AI6" i="14" a="1"/>
  <c r="AI6" i="14" s="1"/>
  <c r="AI7" i="14" a="1"/>
  <c r="AI7" i="14" s="1"/>
  <c r="AI8" i="14" a="1"/>
  <c r="AI8" i="14" s="1"/>
  <c r="AI9" i="14" a="1"/>
  <c r="AI9" i="14" s="1"/>
  <c r="AI10" i="14" a="1"/>
  <c r="AI10" i="14" s="1"/>
  <c r="AI11" i="14" a="1"/>
  <c r="AI11" i="14" s="1"/>
  <c r="AI12" i="14" a="1"/>
  <c r="AI12" i="14" s="1"/>
  <c r="AI13" i="14" a="1"/>
  <c r="AI13" i="14" s="1"/>
  <c r="AI14" i="14" a="1"/>
  <c r="AI14" i="14" s="1"/>
  <c r="AI15" i="14" a="1"/>
  <c r="AI15" i="14" s="1"/>
  <c r="AI16" i="14" a="1"/>
  <c r="AI16" i="14" s="1"/>
  <c r="AI17" i="14" a="1"/>
  <c r="AI17" i="14" s="1"/>
  <c r="AI18" i="14" a="1"/>
  <c r="AI18" i="14" s="1"/>
  <c r="AI19" i="14" a="1"/>
  <c r="AI19" i="14" s="1"/>
  <c r="AI20" i="14" a="1"/>
  <c r="AI20" i="14" s="1"/>
  <c r="AI21" i="14" a="1"/>
  <c r="AI21" i="14" s="1"/>
  <c r="AI22" i="14" a="1"/>
  <c r="AI22" i="14" s="1"/>
  <c r="AI23" i="14" a="1"/>
  <c r="AI23" i="14" s="1"/>
  <c r="AI24" i="14" a="1"/>
  <c r="AI24" i="14" s="1"/>
  <c r="AI25" i="14" a="1"/>
  <c r="AI25" i="14" s="1"/>
  <c r="AI26" i="14" a="1"/>
  <c r="AI26" i="14" s="1"/>
  <c r="AI27" i="14" a="1"/>
  <c r="AI27" i="14" s="1"/>
  <c r="AI28" i="14" a="1"/>
  <c r="AI28" i="14" s="1"/>
  <c r="AI29" i="14" a="1"/>
  <c r="AI29" i="14" s="1"/>
  <c r="AI30" i="14" a="1"/>
  <c r="AI30" i="14" s="1"/>
  <c r="AI31" i="14" a="1"/>
  <c r="AI31" i="14" s="1"/>
  <c r="AI32" i="14" a="1"/>
  <c r="AI32" i="14" s="1"/>
  <c r="AI33" i="14" a="1"/>
  <c r="AI33" i="14" s="1"/>
  <c r="AI34" i="14" a="1"/>
  <c r="AI34" i="14" s="1"/>
  <c r="AI35" i="14" a="1"/>
  <c r="AI35" i="14" s="1"/>
  <c r="AI36" i="14" a="1"/>
  <c r="AI36" i="14" s="1"/>
  <c r="AI37" i="14" a="1"/>
  <c r="AI37" i="14" s="1"/>
  <c r="AI38" i="14" a="1"/>
  <c r="AI38" i="14" s="1"/>
  <c r="AI39" i="14" a="1"/>
  <c r="AI39" i="14" s="1"/>
  <c r="AI40" i="14" a="1"/>
  <c r="AI40" i="14" s="1"/>
  <c r="AI41" i="14" a="1"/>
  <c r="AI41" i="14" s="1"/>
  <c r="AI42" i="14" a="1"/>
  <c r="AI42" i="14" s="1"/>
  <c r="AI43" i="14" a="1"/>
  <c r="AI43" i="14" s="1"/>
  <c r="AI44" i="14" a="1"/>
  <c r="AI44" i="14" s="1"/>
  <c r="AI45" i="14" a="1"/>
  <c r="AI45" i="14" s="1"/>
  <c r="AI46" i="14" a="1"/>
  <c r="AI46" i="14" s="1"/>
  <c r="AI47" i="14" a="1"/>
  <c r="AI47" i="14" s="1"/>
  <c r="AI48" i="14" a="1"/>
  <c r="AI48" i="14" s="1"/>
  <c r="AI49" i="14" a="1"/>
  <c r="AI49" i="14" s="1"/>
  <c r="AI50" i="14" a="1"/>
  <c r="AI50" i="14" s="1"/>
  <c r="AI51" i="14" a="1"/>
  <c r="AI51" i="14" s="1"/>
  <c r="AI52" i="14" a="1"/>
  <c r="AI52" i="14" s="1"/>
  <c r="AI53" i="14" a="1"/>
  <c r="AI53" i="14" s="1"/>
  <c r="AI54" i="14" a="1"/>
  <c r="AI54" i="14" s="1"/>
  <c r="AI55" i="14" a="1"/>
  <c r="AI55" i="14" s="1"/>
  <c r="AI56" i="14" a="1"/>
  <c r="AI56" i="14" s="1"/>
  <c r="AI57" i="14" a="1"/>
  <c r="AI57" i="14" s="1"/>
  <c r="AI58" i="14" a="1"/>
  <c r="AI58" i="14" s="1"/>
  <c r="AI59" i="14" a="1"/>
  <c r="AI59" i="14" s="1"/>
  <c r="AI60" i="14" a="1"/>
  <c r="AI60" i="14" s="1"/>
  <c r="AI61" i="14" a="1"/>
  <c r="AI61" i="14" s="1"/>
  <c r="AI62" i="14" a="1"/>
  <c r="AI62" i="14" s="1"/>
  <c r="AI63" i="14" a="1"/>
  <c r="AI63" i="14" s="1"/>
  <c r="AI64" i="14" a="1"/>
  <c r="AI64" i="14" s="1"/>
  <c r="AI65" i="14" a="1"/>
  <c r="AI65" i="14" s="1"/>
  <c r="AI66" i="14" a="1"/>
  <c r="AI66" i="14" s="1"/>
  <c r="AI67" i="14" a="1"/>
  <c r="AI67" i="14" s="1"/>
  <c r="AI68" i="14" a="1"/>
  <c r="AI68" i="14" s="1"/>
  <c r="AI69" i="14" a="1"/>
  <c r="AI69" i="14" s="1"/>
  <c r="AI70" i="14" a="1"/>
  <c r="AI70" i="14" s="1"/>
  <c r="AI71" i="14" a="1"/>
  <c r="AI71" i="14" s="1"/>
  <c r="AI72" i="14" a="1"/>
  <c r="AI72" i="14" s="1"/>
  <c r="AI73" i="14" a="1"/>
  <c r="AI73" i="14" s="1"/>
  <c r="AI74" i="14" a="1"/>
  <c r="AI74" i="14" s="1"/>
  <c r="AI75" i="14" a="1"/>
  <c r="AI75" i="14" s="1"/>
  <c r="AI76" i="14" a="1"/>
  <c r="AI76" i="14" s="1"/>
  <c r="AI77" i="14" a="1"/>
  <c r="AI77" i="14" s="1"/>
  <c r="AI78" i="14" a="1"/>
  <c r="AI78" i="14" s="1"/>
  <c r="AI79" i="14" a="1"/>
  <c r="AI79" i="14" s="1"/>
  <c r="AI80" i="14" a="1"/>
  <c r="AI80" i="14" s="1"/>
  <c r="AI81" i="14" a="1"/>
  <c r="AI81" i="14" s="1"/>
  <c r="AI82" i="14" a="1"/>
  <c r="AI82" i="14" s="1"/>
  <c r="AI83" i="14" a="1"/>
  <c r="AI83" i="14" s="1"/>
  <c r="AI84" i="14" a="1"/>
  <c r="AI84" i="14" s="1"/>
  <c r="AI85" i="14" a="1"/>
  <c r="AI85" i="14" s="1"/>
  <c r="AI86" i="14" a="1"/>
  <c r="AI86" i="14" s="1"/>
  <c r="AI87" i="14" a="1"/>
  <c r="AI87" i="14" s="1"/>
  <c r="AI88" i="14" a="1"/>
  <c r="AI88" i="14" s="1"/>
  <c r="AI89" i="14" a="1"/>
  <c r="AI89" i="14" s="1"/>
  <c r="AI90" i="14" a="1"/>
  <c r="AI90" i="14" s="1"/>
  <c r="AI91" i="14" a="1"/>
  <c r="AI91" i="14" s="1"/>
  <c r="AI92" i="14" a="1"/>
  <c r="AI92" i="14" s="1"/>
  <c r="AI93" i="14" a="1"/>
  <c r="AI93" i="14" s="1"/>
  <c r="AI94" i="14" a="1"/>
  <c r="AI94" i="14" s="1"/>
  <c r="AI95" i="14" a="1"/>
  <c r="AI95" i="14" s="1"/>
  <c r="AI96" i="14" a="1"/>
  <c r="AI96" i="14" s="1"/>
  <c r="AI97" i="14" a="1"/>
  <c r="AI97" i="14" s="1"/>
  <c r="AI98" i="14" a="1"/>
  <c r="AI98" i="14" s="1"/>
  <c r="AI99" i="14" a="1"/>
  <c r="AI99" i="14" s="1"/>
  <c r="AI100" i="14" a="1"/>
  <c r="AI100" i="14" s="1"/>
  <c r="AI101" i="14" a="1"/>
  <c r="AI101" i="14" s="1"/>
  <c r="AI102" i="14" a="1"/>
  <c r="AI102" i="14" s="1"/>
  <c r="AI103" i="14" a="1"/>
  <c r="AI103" i="14" s="1"/>
  <c r="AI104" i="14" a="1"/>
  <c r="AI104" i="14" s="1"/>
  <c r="AI105" i="14" a="1"/>
  <c r="AI105" i="14" s="1"/>
  <c r="AI106" i="14" a="1"/>
  <c r="AI106" i="14" s="1"/>
  <c r="AI107" i="14" a="1"/>
  <c r="AI107" i="14" s="1"/>
  <c r="AI108" i="14" a="1"/>
  <c r="AI108" i="14" s="1"/>
  <c r="AI109" i="14" a="1"/>
  <c r="AI109" i="14" s="1"/>
  <c r="AI110" i="14" a="1"/>
  <c r="AI110" i="14" s="1"/>
  <c r="AI111" i="14" a="1"/>
  <c r="AI111" i="14" s="1"/>
  <c r="AI112" i="14" a="1"/>
  <c r="AI112" i="14" s="1"/>
  <c r="AI113" i="14" a="1"/>
  <c r="AI113" i="14" s="1"/>
  <c r="AI114" i="14" a="1"/>
  <c r="AI114" i="14" s="1"/>
  <c r="AI115" i="14" a="1"/>
  <c r="AI115" i="14" s="1"/>
  <c r="AI116" i="14" a="1"/>
  <c r="AI116" i="14" s="1"/>
  <c r="AI117" i="14" a="1"/>
  <c r="AI117" i="14" s="1"/>
  <c r="AI118" i="14" a="1"/>
  <c r="AI118" i="14" s="1"/>
  <c r="AI119" i="14" a="1"/>
  <c r="AI119" i="14" s="1"/>
  <c r="AI120" i="14" a="1"/>
  <c r="AI120" i="14" s="1"/>
  <c r="AI121" i="14" a="1"/>
  <c r="AI121" i="14" s="1"/>
  <c r="AI122" i="14" a="1"/>
  <c r="AI122" i="14" s="1"/>
  <c r="AI123" i="14" a="1"/>
  <c r="AI123" i="14" s="1"/>
  <c r="AI124" i="14" a="1"/>
  <c r="AI124" i="14" s="1"/>
  <c r="AI125" i="14" a="1"/>
  <c r="AI125" i="14" s="1"/>
  <c r="AI126" i="14" a="1"/>
  <c r="AI126" i="14" s="1"/>
  <c r="AI127" i="14" a="1"/>
  <c r="AI127" i="14" s="1"/>
  <c r="AI128" i="14" a="1"/>
  <c r="AI128" i="14" s="1"/>
  <c r="AI129" i="14" a="1"/>
  <c r="AI129" i="14" s="1"/>
  <c r="AI130" i="14" a="1"/>
  <c r="AI130" i="14" s="1"/>
  <c r="AI131" i="14" a="1"/>
  <c r="AI131" i="14" s="1"/>
  <c r="AI132" i="14" a="1"/>
  <c r="AI132" i="14" s="1"/>
  <c r="AI133" i="14" a="1"/>
  <c r="AI133" i="14" s="1"/>
  <c r="AI134" i="14" a="1"/>
  <c r="AI134" i="14" s="1"/>
  <c r="AI135" i="14" a="1"/>
  <c r="AI135" i="14" s="1"/>
  <c r="AI136" i="14" a="1"/>
  <c r="AI136" i="14" s="1"/>
  <c r="AI137" i="14" a="1"/>
  <c r="AI137" i="14" s="1"/>
  <c r="AI138" i="14" a="1"/>
  <c r="AI138" i="14" s="1"/>
  <c r="AI139" i="14" a="1"/>
  <c r="AI139" i="14" s="1"/>
  <c r="AI140" i="14" a="1"/>
  <c r="AI140" i="14" s="1"/>
  <c r="AI141" i="14" a="1"/>
  <c r="AI141" i="14" s="1"/>
  <c r="AI142" i="14" a="1"/>
  <c r="AI142" i="14" s="1"/>
  <c r="AI143" i="14" a="1"/>
  <c r="AI143" i="14" s="1"/>
  <c r="AI144" i="14" a="1"/>
  <c r="AI144" i="14" s="1"/>
  <c r="AI145" i="14" a="1"/>
  <c r="AI145" i="14" s="1"/>
  <c r="AI146" i="14" a="1"/>
  <c r="AI146" i="14" s="1"/>
  <c r="AI147" i="14" a="1"/>
  <c r="AI147" i="14" s="1"/>
  <c r="AI148" i="14" a="1"/>
  <c r="AI148" i="14" s="1"/>
  <c r="AI149" i="14" a="1"/>
  <c r="AI149" i="14" s="1"/>
  <c r="AI150" i="14" a="1"/>
  <c r="AI150" i="14" s="1"/>
  <c r="AI151" i="14" a="1"/>
  <c r="AI151" i="14" s="1"/>
  <c r="AI152" i="14" a="1"/>
  <c r="AI152" i="14" s="1"/>
  <c r="AI153" i="14" a="1"/>
  <c r="AI153" i="14" s="1"/>
  <c r="AI154" i="14" a="1"/>
  <c r="AI154" i="14" s="1"/>
  <c r="AI155" i="14" a="1"/>
  <c r="AI155" i="14" s="1"/>
  <c r="AI156" i="14" a="1"/>
  <c r="AI156" i="14" s="1"/>
  <c r="AI157" i="14" a="1"/>
  <c r="AI157" i="14" s="1"/>
  <c r="AI158" i="14" a="1"/>
  <c r="AI158" i="14" s="1"/>
  <c r="AI159" i="14" a="1"/>
  <c r="AI159" i="14" s="1"/>
  <c r="AI160" i="14" a="1"/>
  <c r="AI160" i="14" s="1"/>
  <c r="AI161" i="14" a="1"/>
  <c r="AI161" i="14" s="1"/>
  <c r="AI162" i="14" a="1"/>
  <c r="AI162" i="14" s="1"/>
  <c r="AI163" i="14" a="1"/>
  <c r="AI163" i="14" s="1"/>
  <c r="AI164" i="14" a="1"/>
  <c r="AI164" i="14" s="1"/>
  <c r="AI165" i="14" a="1"/>
  <c r="AI165" i="14" s="1"/>
  <c r="AI166" i="14" a="1"/>
  <c r="AI166" i="14" s="1"/>
  <c r="AI167" i="14" a="1"/>
  <c r="AI167" i="14" s="1"/>
  <c r="AI168" i="14" a="1"/>
  <c r="AI168" i="14" s="1"/>
  <c r="AI169" i="14" a="1"/>
  <c r="AI169" i="14" s="1"/>
  <c r="AI170" i="14" a="1"/>
  <c r="AI170" i="14" s="1"/>
  <c r="AI171" i="14" a="1"/>
  <c r="AI171" i="14" s="1"/>
  <c r="AI172" i="14" a="1"/>
  <c r="AI172" i="14" s="1"/>
  <c r="AI173" i="14" a="1"/>
  <c r="AI173" i="14" s="1"/>
  <c r="AI174" i="14" a="1"/>
  <c r="AI174" i="14" s="1"/>
  <c r="AI175" i="14" a="1"/>
  <c r="AI175" i="14" s="1"/>
  <c r="AI176" i="14" a="1"/>
  <c r="AI176" i="14" s="1"/>
  <c r="AI177" i="14" a="1"/>
  <c r="AI177" i="14" s="1"/>
  <c r="AI178" i="14" a="1"/>
  <c r="AI178" i="14" s="1"/>
  <c r="AI179" i="14" a="1"/>
  <c r="AI179" i="14" s="1"/>
  <c r="AI180" i="14" a="1"/>
  <c r="AI180" i="14" s="1"/>
  <c r="AI181" i="14" a="1"/>
  <c r="AI181" i="14" s="1"/>
  <c r="AI182" i="14" a="1"/>
  <c r="AI182" i="14" s="1"/>
  <c r="AI183" i="14" a="1"/>
  <c r="AI183" i="14" s="1"/>
  <c r="AI184" i="14" a="1"/>
  <c r="AI184" i="14" s="1"/>
  <c r="AI185" i="14" a="1"/>
  <c r="AI185" i="14" s="1"/>
  <c r="AI186" i="14" a="1"/>
  <c r="AI186" i="14" s="1"/>
  <c r="AI187" i="14" a="1"/>
  <c r="AI187" i="14" s="1"/>
  <c r="AI188" i="14" a="1"/>
  <c r="AI188" i="14" s="1"/>
  <c r="AI189" i="14" a="1"/>
  <c r="AI189" i="14" s="1"/>
  <c r="AI190" i="14" a="1"/>
  <c r="AI190" i="14" s="1"/>
  <c r="AI191" i="14" a="1"/>
  <c r="AI191" i="14" s="1"/>
  <c r="AI192" i="14" a="1"/>
  <c r="AI192" i="14" s="1"/>
  <c r="AI193" i="14" a="1"/>
  <c r="AI193" i="14" s="1"/>
  <c r="AI194" i="14" a="1"/>
  <c r="AI194" i="14" s="1"/>
  <c r="AI195" i="14" a="1"/>
  <c r="AI195" i="14" s="1"/>
  <c r="AI196" i="14" a="1"/>
  <c r="AI196" i="14" s="1"/>
  <c r="AI197" i="14" a="1"/>
  <c r="AI197" i="14" s="1"/>
  <c r="AI198" i="14" a="1"/>
  <c r="AI198" i="14" s="1"/>
  <c r="AI199" i="14" a="1"/>
  <c r="AI199" i="14" s="1"/>
  <c r="AI200" i="14" a="1"/>
  <c r="AI200" i="14" s="1"/>
  <c r="AI201" i="14" a="1"/>
  <c r="AI201" i="14" s="1"/>
  <c r="AI202" i="14" a="1"/>
  <c r="AI202" i="14" s="1"/>
  <c r="AI203" i="14" a="1"/>
  <c r="AI203" i="14" s="1"/>
  <c r="AI204" i="14" a="1"/>
  <c r="AI204" i="14" s="1"/>
  <c r="AI205" i="14" a="1"/>
  <c r="AI205" i="14" s="1"/>
  <c r="AI206" i="14" a="1"/>
  <c r="AI206" i="14" s="1"/>
  <c r="AI207" i="14" a="1"/>
  <c r="AI207" i="14" s="1"/>
  <c r="AI208" i="14" a="1"/>
  <c r="AI208" i="14" s="1"/>
  <c r="AI209" i="14" a="1"/>
  <c r="AI209" i="14" s="1"/>
  <c r="AI210" i="14" a="1"/>
  <c r="AI210" i="14" s="1"/>
  <c r="AI211" i="14" a="1"/>
  <c r="AI211" i="14" s="1"/>
  <c r="AI212" i="14" a="1"/>
  <c r="AI212" i="14" s="1"/>
  <c r="AI213" i="14" a="1"/>
  <c r="AI213" i="14" s="1"/>
  <c r="AI214" i="14" a="1"/>
  <c r="AI214" i="14" s="1"/>
  <c r="AI215" i="14" a="1"/>
  <c r="AI215" i="14" s="1"/>
  <c r="AI216" i="14" a="1"/>
  <c r="AI216" i="14" s="1"/>
  <c r="AI217" i="14" a="1"/>
  <c r="AI217" i="14" s="1"/>
  <c r="AI218" i="14" a="1"/>
  <c r="AI218" i="14" s="1"/>
  <c r="AI219" i="14" a="1"/>
  <c r="AI219" i="14" s="1"/>
  <c r="AI220" i="14" a="1"/>
  <c r="AI220" i="14" s="1"/>
  <c r="AI221" i="14" a="1"/>
  <c r="AI221" i="14" s="1"/>
  <c r="AI222" i="14" a="1"/>
  <c r="AI222" i="14" s="1"/>
  <c r="AI223" i="14" a="1"/>
  <c r="AI223" i="14" s="1"/>
  <c r="AI224" i="14" a="1"/>
  <c r="AI224" i="14" s="1"/>
  <c r="AI225" i="14" a="1"/>
  <c r="AI225" i="14" s="1"/>
  <c r="AI226" i="14" a="1"/>
  <c r="AI226" i="14" s="1"/>
  <c r="AI227" i="14" a="1"/>
  <c r="AI227" i="14" s="1"/>
  <c r="AI228" i="14" a="1"/>
  <c r="AI228" i="14" s="1"/>
  <c r="AI229" i="14" a="1"/>
  <c r="AI229" i="14" s="1"/>
  <c r="AI230" i="14" a="1"/>
  <c r="AI230" i="14" s="1"/>
  <c r="AI231" i="14" a="1"/>
  <c r="AI231" i="14" s="1"/>
  <c r="AI232" i="14" a="1"/>
  <c r="AI232" i="14" s="1"/>
  <c r="AI233" i="14" a="1"/>
  <c r="AI233" i="14" s="1"/>
  <c r="AI234" i="14" a="1"/>
  <c r="AI234" i="14" s="1"/>
  <c r="AI235" i="14" a="1"/>
  <c r="AI235" i="14" s="1"/>
  <c r="AI236" i="14" a="1"/>
  <c r="AI236" i="14" s="1"/>
  <c r="AI237" i="14" a="1"/>
  <c r="AI237" i="14" s="1"/>
  <c r="AI238" i="14" a="1"/>
  <c r="AI238" i="14" s="1"/>
  <c r="AI239" i="14" a="1"/>
  <c r="AI239" i="14" s="1"/>
  <c r="AI240" i="14" a="1"/>
  <c r="AI240" i="14" s="1"/>
  <c r="AI241" i="14" a="1"/>
  <c r="AI241" i="14" s="1"/>
  <c r="AI242" i="14" a="1"/>
  <c r="AI242" i="14" s="1"/>
  <c r="AI243" i="14" a="1"/>
  <c r="AI243" i="14" s="1"/>
  <c r="AI244" i="14" a="1"/>
  <c r="AI244" i="14" s="1"/>
  <c r="AI245" i="14" a="1"/>
  <c r="AI245" i="14" s="1"/>
  <c r="AI246" i="14" a="1"/>
  <c r="AI246" i="14" s="1"/>
  <c r="AI247" i="14" a="1"/>
  <c r="AI247" i="14" s="1"/>
  <c r="AI248" i="14" a="1"/>
  <c r="AI248" i="14" s="1"/>
  <c r="AI249" i="14" a="1"/>
  <c r="AI249" i="14" s="1"/>
  <c r="AI250" i="14" a="1"/>
  <c r="AI250" i="14" s="1"/>
  <c r="AI251" i="14" a="1"/>
  <c r="AI251" i="14" s="1"/>
  <c r="AI252" i="14" a="1"/>
  <c r="AI252" i="14" s="1"/>
  <c r="AI253" i="14" a="1"/>
  <c r="AI253" i="14" s="1"/>
  <c r="AI254" i="14" a="1"/>
  <c r="AI254" i="14" s="1"/>
  <c r="AI255" i="14" a="1"/>
  <c r="AI255" i="14" s="1"/>
  <c r="AI256" i="14" a="1"/>
  <c r="AI256" i="14" s="1"/>
  <c r="AI257" i="14" a="1"/>
  <c r="AI257" i="14" s="1"/>
  <c r="AI258" i="14" a="1"/>
  <c r="AI258" i="14" s="1"/>
  <c r="AI259" i="14" a="1"/>
  <c r="AI259" i="14" s="1"/>
  <c r="AI260" i="14" a="1"/>
  <c r="AI260" i="14" s="1"/>
  <c r="AI261" i="14" a="1"/>
  <c r="AI261" i="14" s="1"/>
  <c r="AI262" i="14" a="1"/>
  <c r="AI262" i="14" s="1"/>
  <c r="AI263" i="14" a="1"/>
  <c r="AI263" i="14" s="1"/>
  <c r="AI264" i="14" a="1"/>
  <c r="AI264" i="14" s="1"/>
  <c r="AI265" i="14" a="1"/>
  <c r="AI265" i="14" s="1"/>
  <c r="AI266" i="14" a="1"/>
  <c r="AI266" i="14" s="1"/>
  <c r="AI267" i="14" a="1"/>
  <c r="AI267" i="14" s="1"/>
  <c r="AI268" i="14" a="1"/>
  <c r="AI268" i="14" s="1"/>
  <c r="AI269" i="14" a="1"/>
  <c r="AI269" i="14" s="1"/>
  <c r="AI270" i="14" a="1"/>
  <c r="AI270" i="14" s="1"/>
  <c r="AI271" i="14" a="1"/>
  <c r="AI271" i="14" s="1"/>
  <c r="AI272" i="14" a="1"/>
  <c r="AI272" i="14" s="1"/>
  <c r="AI273" i="14" a="1"/>
  <c r="AI273" i="14" s="1"/>
  <c r="AI274" i="14" a="1"/>
  <c r="AI274" i="14" s="1"/>
  <c r="AI275" i="14" a="1"/>
  <c r="AI275" i="14" s="1"/>
  <c r="AI276" i="14" a="1"/>
  <c r="AI276" i="14" s="1"/>
  <c r="AI277" i="14" a="1"/>
  <c r="AI277" i="14" s="1"/>
  <c r="AI278" i="14" a="1"/>
  <c r="AI278" i="14" s="1"/>
  <c r="AI279" i="14" a="1"/>
  <c r="AI279" i="14" s="1"/>
  <c r="AI280" i="14" a="1"/>
  <c r="AI280" i="14" s="1"/>
  <c r="AI281" i="14" a="1"/>
  <c r="AI281" i="14" s="1"/>
  <c r="AI282" i="14" a="1"/>
  <c r="AI282" i="14" s="1"/>
  <c r="AI283" i="14" a="1"/>
  <c r="AI283" i="14" s="1"/>
  <c r="AI284" i="14" a="1"/>
  <c r="AI284" i="14" s="1"/>
  <c r="AI285" i="14" a="1"/>
  <c r="AI285" i="14" s="1"/>
  <c r="AI286" i="14" a="1"/>
  <c r="AI286" i="14" s="1"/>
  <c r="AI287" i="14" a="1"/>
  <c r="AI287" i="14" s="1"/>
  <c r="AI288" i="14" a="1"/>
  <c r="AI288" i="14" s="1"/>
  <c r="AI289" i="14" a="1"/>
  <c r="AI289" i="14" s="1"/>
  <c r="AI290" i="14" a="1"/>
  <c r="AI290" i="14" s="1"/>
  <c r="AI291" i="14" a="1"/>
  <c r="AI291" i="14" s="1"/>
  <c r="AI292" i="14" a="1"/>
  <c r="AI292" i="14" s="1"/>
  <c r="AI293" i="14" a="1"/>
  <c r="AI293" i="14" s="1"/>
  <c r="AI294" i="14" a="1"/>
  <c r="AI294" i="14" s="1"/>
  <c r="AI295" i="14" a="1"/>
  <c r="AI295" i="14" s="1"/>
  <c r="AI296" i="14" a="1"/>
  <c r="AI296" i="14" s="1"/>
  <c r="AI297" i="14" a="1"/>
  <c r="AI297" i="14" s="1"/>
  <c r="AI298" i="14" a="1"/>
  <c r="AI298" i="14" s="1"/>
  <c r="AI299" i="14" a="1"/>
  <c r="AI299" i="14" s="1"/>
  <c r="AI300" i="14" a="1"/>
  <c r="AI300" i="14" s="1"/>
  <c r="AI301" i="14" a="1"/>
  <c r="AI301" i="14" s="1"/>
  <c r="AI302" i="14" a="1"/>
  <c r="AI302" i="14" s="1"/>
  <c r="AI303" i="14" a="1"/>
  <c r="AI303" i="14" s="1"/>
  <c r="AI304" i="14" a="1"/>
  <c r="AI304" i="14" s="1"/>
  <c r="AI305" i="14" a="1"/>
  <c r="AI305" i="14" s="1"/>
  <c r="AI306" i="14" a="1"/>
  <c r="AI306" i="14" s="1"/>
  <c r="AI307" i="14" a="1"/>
  <c r="AI307" i="14" s="1"/>
  <c r="AI308" i="14" a="1"/>
  <c r="AI308" i="14" s="1"/>
  <c r="AI309" i="14" a="1"/>
  <c r="AI309" i="14" s="1"/>
  <c r="AI310" i="14" a="1"/>
  <c r="AI310" i="14" s="1"/>
  <c r="AI311" i="14" a="1"/>
  <c r="AI311" i="14" s="1"/>
  <c r="AI312" i="14" a="1"/>
  <c r="AI312" i="14" s="1"/>
  <c r="AI313" i="14" a="1"/>
  <c r="AI313" i="14" s="1"/>
  <c r="AI314" i="14" a="1"/>
  <c r="AI314" i="14" s="1"/>
  <c r="AI315" i="14" a="1"/>
  <c r="AI315" i="14" s="1"/>
  <c r="AI316" i="14" a="1"/>
  <c r="AI316" i="14" s="1"/>
  <c r="AI317" i="14" a="1"/>
  <c r="AI317" i="14" s="1"/>
  <c r="AI318" i="14" a="1"/>
  <c r="AI318" i="14" s="1"/>
  <c r="AI319" i="14" a="1"/>
  <c r="AI319" i="14" s="1"/>
  <c r="AI320" i="14" a="1"/>
  <c r="AI320" i="14" s="1"/>
  <c r="AI321" i="14" a="1"/>
  <c r="AI321" i="14" s="1"/>
  <c r="AI322" i="14" a="1"/>
  <c r="AI322" i="14" s="1"/>
  <c r="AI323" i="14" a="1"/>
  <c r="AI323" i="14" s="1"/>
  <c r="AI324" i="14" a="1"/>
  <c r="AI324" i="14" s="1"/>
  <c r="AI325" i="14" a="1"/>
  <c r="AI325" i="14" s="1"/>
  <c r="AI326" i="14" a="1"/>
  <c r="AI326" i="14" s="1"/>
  <c r="AI327" i="14" a="1"/>
  <c r="AI327" i="14" s="1"/>
  <c r="AI328" i="14" a="1"/>
  <c r="AI328" i="14" s="1"/>
  <c r="AI329" i="14" a="1"/>
  <c r="AI329" i="14" s="1"/>
  <c r="AI330" i="14" a="1"/>
  <c r="AI330" i="14" s="1"/>
  <c r="AI331" i="14" a="1"/>
  <c r="AI331" i="14" s="1"/>
  <c r="AI332" i="14" a="1"/>
  <c r="AI332" i="14" s="1"/>
  <c r="AI333" i="14" a="1"/>
  <c r="AI333" i="14" s="1"/>
  <c r="AI334" i="14" a="1"/>
  <c r="AI334" i="14" s="1"/>
  <c r="AI335" i="14" a="1"/>
  <c r="AI335" i="14" s="1"/>
  <c r="AI336" i="14" a="1"/>
  <c r="AI336" i="14" s="1"/>
  <c r="AI337" i="14" a="1"/>
  <c r="AI337" i="14" s="1"/>
  <c r="AI338" i="14" a="1"/>
  <c r="AI338" i="14" s="1"/>
  <c r="AI339" i="14" a="1"/>
  <c r="AI339" i="14" s="1"/>
  <c r="AI340" i="14" a="1"/>
  <c r="AI340" i="14" s="1"/>
  <c r="AI341" i="14" a="1"/>
  <c r="AI341" i="14" s="1"/>
  <c r="AI342" i="14" a="1"/>
  <c r="AI342" i="14" s="1"/>
  <c r="AI343" i="14" a="1"/>
  <c r="AI343" i="14" s="1"/>
  <c r="AI344" i="14" a="1"/>
  <c r="AI344" i="14" s="1"/>
  <c r="AI345" i="14" a="1"/>
  <c r="AI345" i="14" s="1"/>
  <c r="AI346" i="14" a="1"/>
  <c r="AI346" i="14" s="1"/>
  <c r="AI347" i="14" a="1"/>
  <c r="AI347" i="14" s="1"/>
  <c r="AI348" i="14" a="1"/>
  <c r="AI348" i="14" s="1"/>
  <c r="AI349" i="14" a="1"/>
  <c r="AI349" i="14" s="1"/>
  <c r="AI350" i="14" a="1"/>
  <c r="AI350" i="14" s="1"/>
  <c r="AI351" i="14" a="1"/>
  <c r="AI351" i="14" s="1"/>
  <c r="AI352" i="14" a="1"/>
  <c r="AI352" i="14" s="1"/>
  <c r="AI353" i="14" a="1"/>
  <c r="AI353" i="14" s="1"/>
  <c r="AI354" i="14" a="1"/>
  <c r="AI354" i="14" s="1"/>
  <c r="AI355" i="14" a="1"/>
  <c r="AI355" i="14" s="1"/>
  <c r="AI356" i="14" a="1"/>
  <c r="AI356" i="14" s="1"/>
  <c r="AI357" i="14" a="1"/>
  <c r="AI357" i="14" s="1"/>
  <c r="AI358" i="14" a="1"/>
  <c r="AI358" i="14" s="1"/>
  <c r="AI359" i="14" a="1"/>
  <c r="AI359" i="14" s="1"/>
  <c r="AI360" i="14" a="1"/>
  <c r="AI360" i="14" s="1"/>
  <c r="AI361" i="14" a="1"/>
  <c r="AI361" i="14" s="1"/>
  <c r="AI362" i="14" a="1"/>
  <c r="AI362" i="14" s="1"/>
  <c r="AI363" i="14" a="1"/>
  <c r="AI363" i="14" s="1"/>
  <c r="AI364" i="14" a="1"/>
  <c r="AI364" i="14" s="1"/>
  <c r="AI365" i="14" a="1"/>
  <c r="AI365" i="14" s="1"/>
  <c r="AI366" i="14" a="1"/>
  <c r="AI366" i="14" s="1"/>
  <c r="AI367" i="14" a="1"/>
  <c r="AI367" i="14" s="1"/>
  <c r="AI368" i="14" a="1"/>
  <c r="AI368" i="14" s="1"/>
  <c r="AI369" i="14" a="1"/>
  <c r="AI369" i="14" s="1"/>
  <c r="AI370" i="14" a="1"/>
  <c r="AI370" i="14" s="1"/>
  <c r="AI371" i="14" a="1"/>
  <c r="AI371" i="14" s="1"/>
  <c r="AI372" i="14" a="1"/>
  <c r="AI372" i="14" s="1"/>
  <c r="AI373" i="14" a="1"/>
  <c r="AI373" i="14" s="1"/>
  <c r="AI374" i="14" a="1"/>
  <c r="AI374" i="14" s="1"/>
  <c r="AI375" i="14" a="1"/>
  <c r="AI375" i="14" s="1"/>
  <c r="AI376" i="14" a="1"/>
  <c r="AI376" i="14" s="1"/>
  <c r="AI377" i="14" a="1"/>
  <c r="AI377" i="14" s="1"/>
  <c r="AI378" i="14" a="1"/>
  <c r="AI378" i="14" s="1"/>
  <c r="AI379" i="14" a="1"/>
  <c r="AI379" i="14" s="1"/>
  <c r="AI380" i="14" a="1"/>
  <c r="AI380" i="14" s="1"/>
  <c r="AI381" i="14" a="1"/>
  <c r="AI381" i="14" s="1"/>
  <c r="AI382" i="14" a="1"/>
  <c r="AI382" i="14" s="1"/>
  <c r="AI383" i="14" a="1"/>
  <c r="AI383" i="14" s="1"/>
  <c r="AI384" i="14" a="1"/>
  <c r="AI384" i="14" s="1"/>
  <c r="AI385" i="14" a="1"/>
  <c r="AI385" i="14" s="1"/>
  <c r="AI386" i="14" a="1"/>
  <c r="AI386" i="14" s="1"/>
  <c r="AI387" i="14" a="1"/>
  <c r="AI387" i="14" s="1"/>
  <c r="AI388" i="14" a="1"/>
  <c r="AI388" i="14" s="1"/>
  <c r="AI389" i="14" a="1"/>
  <c r="AI389" i="14" s="1"/>
  <c r="AI390" i="14" a="1"/>
  <c r="AI390" i="14" s="1"/>
  <c r="AI391" i="14" a="1"/>
  <c r="AI391" i="14" s="1"/>
  <c r="AI392" i="14" a="1"/>
  <c r="AI392" i="14" s="1"/>
  <c r="AI393" i="14" a="1"/>
  <c r="AI393" i="14" s="1"/>
  <c r="AI394" i="14" a="1"/>
  <c r="AI394" i="14" s="1"/>
  <c r="AI395" i="14" a="1"/>
  <c r="AI395" i="14" s="1"/>
  <c r="AI396" i="14" a="1"/>
  <c r="AI396" i="14" s="1"/>
  <c r="AI397" i="14" a="1"/>
  <c r="AI397" i="14" s="1"/>
  <c r="AI398" i="14" a="1"/>
  <c r="AI398" i="14" s="1"/>
  <c r="AI399" i="14" a="1"/>
  <c r="AI399" i="14" s="1"/>
  <c r="AI400" i="14" a="1"/>
  <c r="AI400" i="14" s="1"/>
  <c r="AI401" i="14" a="1"/>
  <c r="AI401" i="14" s="1"/>
  <c r="AI402" i="14" a="1"/>
  <c r="AI402" i="14" s="1"/>
  <c r="AI403" i="14" a="1"/>
  <c r="AI403" i="14" s="1"/>
  <c r="AI404" i="14" a="1"/>
  <c r="AI404" i="14" s="1"/>
  <c r="AI405" i="14" a="1"/>
  <c r="AI405" i="14" s="1"/>
  <c r="AI406" i="14" a="1"/>
  <c r="AI406" i="14" s="1"/>
  <c r="AI407" i="14" a="1"/>
  <c r="AI407" i="14" s="1"/>
  <c r="AI408" i="14" a="1"/>
  <c r="AI408" i="14" s="1"/>
  <c r="AI409" i="14" a="1"/>
  <c r="AI409" i="14" s="1"/>
  <c r="AI410" i="14" a="1"/>
  <c r="AI410" i="14" s="1"/>
  <c r="AI411" i="14" a="1"/>
  <c r="AI411" i="14" s="1"/>
  <c r="AI412" i="14" a="1"/>
  <c r="AI412" i="14" s="1"/>
  <c r="AI413" i="14" a="1"/>
  <c r="AI413" i="14" s="1"/>
  <c r="AI414" i="14" a="1"/>
  <c r="AI414" i="14" s="1"/>
  <c r="AI415" i="14" a="1"/>
  <c r="AI415" i="14" s="1"/>
  <c r="AI416" i="14" a="1"/>
  <c r="AI416" i="14" s="1"/>
  <c r="AI417" i="14" a="1"/>
  <c r="AI417" i="14" s="1"/>
  <c r="AI418" i="14" a="1"/>
  <c r="AI418" i="14" s="1"/>
  <c r="AI419" i="14" a="1"/>
  <c r="AI419" i="14" s="1"/>
  <c r="AI420" i="14" a="1"/>
  <c r="AI420" i="14" s="1"/>
  <c r="AI421" i="14" a="1"/>
  <c r="AI421" i="14" s="1"/>
  <c r="AI422" i="14" a="1"/>
  <c r="AI422" i="14" s="1"/>
  <c r="AI423" i="14" a="1"/>
  <c r="AI423" i="14" s="1"/>
  <c r="AI424" i="14" a="1"/>
  <c r="AI424" i="14" s="1"/>
  <c r="AI425" i="14" a="1"/>
  <c r="AI425" i="14" s="1"/>
  <c r="AI426" i="14" a="1"/>
  <c r="AI426" i="14" s="1"/>
  <c r="AI427" i="14" a="1"/>
  <c r="AI427" i="14" s="1"/>
  <c r="AI428" i="14" a="1"/>
  <c r="AI428" i="14" s="1"/>
  <c r="AI429" i="14" a="1"/>
  <c r="AI429" i="14" s="1"/>
  <c r="AI430" i="14" a="1"/>
  <c r="AI430" i="14" s="1"/>
  <c r="AI431" i="14" a="1"/>
  <c r="AI431" i="14" s="1"/>
  <c r="AI432" i="14" a="1"/>
  <c r="AI432" i="14" s="1"/>
  <c r="AI433" i="14" a="1"/>
  <c r="AI433" i="14" s="1"/>
  <c r="AI434" i="14" a="1"/>
  <c r="AI434" i="14" s="1"/>
  <c r="AI435" i="14" a="1"/>
  <c r="AI435" i="14" s="1"/>
  <c r="AI436" i="14" a="1"/>
  <c r="AI436" i="14" s="1"/>
  <c r="AI437" i="14" a="1"/>
  <c r="AI437" i="14" s="1"/>
  <c r="AI438" i="14" a="1"/>
  <c r="AI438" i="14" s="1"/>
  <c r="AI439" i="14" a="1"/>
  <c r="AI439" i="14" s="1"/>
  <c r="AI440" i="14" a="1"/>
  <c r="AI440" i="14" s="1"/>
  <c r="AI441" i="14" a="1"/>
  <c r="AI441" i="14" s="1"/>
  <c r="AI442" i="14" a="1"/>
  <c r="AI442" i="14" s="1"/>
  <c r="AI443" i="14" a="1"/>
  <c r="AI443" i="14" s="1"/>
  <c r="AI444" i="14" a="1"/>
  <c r="AI444" i="14" s="1"/>
  <c r="AI445" i="14" a="1"/>
  <c r="AI445" i="14" s="1"/>
  <c r="AI446" i="14" a="1"/>
  <c r="AI446" i="14" s="1"/>
  <c r="AI447" i="14" a="1"/>
  <c r="AI447" i="14" s="1"/>
  <c r="AI448" i="14" a="1"/>
  <c r="AI448" i="14" s="1"/>
  <c r="AI449" i="14" a="1"/>
  <c r="AI449" i="14" s="1"/>
  <c r="AI450" i="14" a="1"/>
  <c r="AI450" i="14" s="1"/>
  <c r="AI451" i="14" a="1"/>
  <c r="AI451" i="14" s="1"/>
  <c r="AI452" i="14" a="1"/>
  <c r="AI452" i="14" s="1"/>
  <c r="AI453" i="14" a="1"/>
  <c r="AI453" i="14" s="1"/>
  <c r="AI454" i="14" a="1"/>
  <c r="AI454" i="14" s="1"/>
  <c r="AI455" i="14" a="1"/>
  <c r="AI455" i="14" s="1"/>
  <c r="AI456" i="14" a="1"/>
  <c r="AI456" i="14" s="1"/>
  <c r="AI457" i="14" a="1"/>
  <c r="AI457" i="14" s="1"/>
  <c r="AI458" i="14" a="1"/>
  <c r="AI458" i="14" s="1"/>
  <c r="AI459" i="14" a="1"/>
  <c r="AI459" i="14" s="1"/>
  <c r="AI460" i="14" a="1"/>
  <c r="AI460" i="14" s="1"/>
  <c r="AI461" i="14" a="1"/>
  <c r="AI461" i="14" s="1"/>
  <c r="AI462" i="14" a="1"/>
  <c r="AI462" i="14" s="1"/>
  <c r="AI463" i="14" a="1"/>
  <c r="AI463" i="14" s="1"/>
  <c r="AI464" i="14" a="1"/>
  <c r="AI464" i="14" s="1"/>
  <c r="AI465" i="14" a="1"/>
  <c r="AI465" i="14" s="1"/>
  <c r="AI466" i="14" a="1"/>
  <c r="AI466" i="14" s="1"/>
  <c r="AI467" i="14" a="1"/>
  <c r="AI467" i="14" s="1"/>
  <c r="AI468" i="14" a="1"/>
  <c r="AI468" i="14" s="1"/>
  <c r="AI469" i="14" a="1"/>
  <c r="AI469" i="14" s="1"/>
  <c r="AI470" i="14" a="1"/>
  <c r="AI470" i="14" s="1"/>
  <c r="AI471" i="14" a="1"/>
  <c r="AI471" i="14" s="1"/>
  <c r="AI472" i="14" a="1"/>
  <c r="AI472" i="14" s="1"/>
  <c r="AI473" i="14" a="1"/>
  <c r="AI473" i="14" s="1"/>
  <c r="AI474" i="14" a="1"/>
  <c r="AI474" i="14" s="1"/>
  <c r="AI475" i="14" a="1"/>
  <c r="AI475" i="14" s="1"/>
  <c r="AI476" i="14" a="1"/>
  <c r="AI476" i="14" s="1"/>
  <c r="AI477" i="14" a="1"/>
  <c r="AI477" i="14" s="1"/>
  <c r="AI478" i="14" a="1"/>
  <c r="AI478" i="14" s="1"/>
  <c r="AI479" i="14" a="1"/>
  <c r="AI479" i="14" s="1"/>
  <c r="AI480" i="14" a="1"/>
  <c r="AI480" i="14" s="1"/>
  <c r="AI481" i="14" a="1"/>
  <c r="AI481" i="14" s="1"/>
  <c r="AI482" i="14" a="1"/>
  <c r="AI482" i="14" s="1"/>
  <c r="AI483" i="14" a="1"/>
  <c r="AI483" i="14" s="1"/>
  <c r="AI484" i="14" a="1"/>
  <c r="AI484" i="14" s="1"/>
  <c r="AI485" i="14" a="1"/>
  <c r="AI485" i="14" s="1"/>
  <c r="AI486" i="14" a="1"/>
  <c r="AI486" i="14" s="1"/>
  <c r="AI487" i="14" a="1"/>
  <c r="AI487" i="14" s="1"/>
  <c r="AI488" i="14" a="1"/>
  <c r="AI488" i="14" s="1"/>
  <c r="AI489" i="14" a="1"/>
  <c r="AI489" i="14" s="1"/>
  <c r="AI490" i="14" a="1"/>
  <c r="AI490" i="14" s="1"/>
  <c r="AI491" i="14" a="1"/>
  <c r="AI491" i="14" s="1"/>
  <c r="AI492" i="14" a="1"/>
  <c r="AI492" i="14" s="1"/>
  <c r="AI493" i="14" a="1"/>
  <c r="AI493" i="14" s="1"/>
  <c r="AI494" i="14" a="1"/>
  <c r="AI494" i="14" s="1"/>
  <c r="AI495" i="14" a="1"/>
  <c r="AI495" i="14" s="1"/>
  <c r="AI496" i="14" a="1"/>
  <c r="AI496" i="14" s="1"/>
  <c r="AI497" i="14" a="1"/>
  <c r="AI497" i="14" s="1"/>
  <c r="AI498" i="14" a="1"/>
  <c r="AI498" i="14" s="1"/>
  <c r="AI499" i="14" a="1"/>
  <c r="AI499" i="14" s="1"/>
  <c r="AI500" i="14" a="1"/>
  <c r="AI500" i="14" s="1"/>
  <c r="AI501" i="14" a="1"/>
  <c r="AI501" i="14" s="1"/>
  <c r="AI502" i="14" a="1"/>
  <c r="AI502" i="14" s="1"/>
  <c r="AI503" i="14" a="1"/>
  <c r="AI503" i="14" s="1"/>
  <c r="AI504" i="14" a="1"/>
  <c r="AI504" i="14" s="1"/>
  <c r="AI505" i="14" a="1"/>
  <c r="AI505" i="14" s="1"/>
  <c r="AI506" i="14" a="1"/>
  <c r="AI506" i="14" s="1"/>
  <c r="AI507" i="14" a="1"/>
  <c r="AI507" i="14" s="1"/>
  <c r="AI508" i="14" a="1"/>
  <c r="AI508" i="14" s="1"/>
  <c r="AI509" i="14" a="1"/>
  <c r="AI509" i="14" s="1"/>
  <c r="AI510" i="14" a="1"/>
  <c r="AI510" i="14" s="1"/>
  <c r="AI511" i="14" a="1"/>
  <c r="AI511" i="14" s="1"/>
  <c r="AI512" i="14" a="1"/>
  <c r="AI512" i="14" s="1"/>
  <c r="AI513" i="14" a="1"/>
  <c r="AI513" i="14" s="1"/>
  <c r="AI514" i="14" a="1"/>
  <c r="AI514" i="14" s="1"/>
  <c r="AI515" i="14" a="1"/>
  <c r="AI515" i="14" s="1"/>
  <c r="AI516" i="14" a="1"/>
  <c r="AI516" i="14" s="1"/>
  <c r="AI517" i="14" a="1"/>
  <c r="AI517" i="14" s="1"/>
  <c r="AI518" i="14" a="1"/>
  <c r="AI518" i="14" s="1"/>
  <c r="AI519" i="14" a="1"/>
  <c r="AI519" i="14" s="1"/>
  <c r="AI520" i="14" a="1"/>
  <c r="AI520" i="14" s="1"/>
  <c r="AI521" i="14" a="1"/>
  <c r="AI521" i="14" s="1"/>
  <c r="AI522" i="14" a="1"/>
  <c r="AI522" i="14" s="1"/>
  <c r="AI523" i="14" a="1"/>
  <c r="AI523" i="14" s="1"/>
  <c r="AI524" i="14" a="1"/>
  <c r="AI524" i="14" s="1"/>
  <c r="AI525" i="14" a="1"/>
  <c r="AI525" i="14" s="1"/>
  <c r="AI526" i="14" a="1"/>
  <c r="AI526" i="14" s="1"/>
  <c r="AI527" i="14" a="1"/>
  <c r="AI527" i="14" s="1"/>
  <c r="AI528" i="14" a="1"/>
  <c r="AI528" i="14" s="1"/>
  <c r="AI529" i="14" a="1"/>
  <c r="AI529" i="14" s="1"/>
  <c r="AI530" i="14" a="1"/>
  <c r="AI530" i="14" s="1"/>
  <c r="AI531" i="14" a="1"/>
  <c r="AI531" i="14" s="1"/>
  <c r="AI532" i="14" a="1"/>
  <c r="AI532" i="14" s="1"/>
  <c r="AI533" i="14" a="1"/>
  <c r="AI533" i="14" s="1"/>
  <c r="AI534" i="14" a="1"/>
  <c r="AI534" i="14" s="1"/>
  <c r="AI535" i="14" a="1"/>
  <c r="AI535" i="14" s="1"/>
  <c r="AI536" i="14" a="1"/>
  <c r="AI536" i="14" s="1"/>
  <c r="AI537" i="14" a="1"/>
  <c r="AI537" i="14" s="1"/>
  <c r="AI538" i="14" a="1"/>
  <c r="AI538" i="14" s="1"/>
  <c r="AI539" i="14" a="1"/>
  <c r="AI539" i="14" s="1"/>
  <c r="AI540" i="14" a="1"/>
  <c r="AI540" i="14" s="1"/>
  <c r="AI541" i="14" a="1"/>
  <c r="AI541" i="14" s="1"/>
  <c r="AI542" i="14" a="1"/>
  <c r="AI542" i="14" s="1"/>
  <c r="AI543" i="14" a="1"/>
  <c r="AI543" i="14" s="1"/>
  <c r="AI544" i="14" a="1"/>
  <c r="AI544" i="14" s="1"/>
  <c r="AI545" i="14" a="1"/>
  <c r="AI545" i="14" s="1"/>
  <c r="AI546" i="14" a="1"/>
  <c r="AI546" i="14" s="1"/>
  <c r="AI547" i="14" a="1"/>
  <c r="AI547" i="14" s="1"/>
  <c r="AI548" i="14" a="1"/>
  <c r="AI548" i="14" s="1"/>
  <c r="AI549" i="14" a="1"/>
  <c r="AI549" i="14" s="1"/>
  <c r="AI550" i="14" a="1"/>
  <c r="AI550" i="14" s="1"/>
  <c r="AI551" i="14" a="1"/>
  <c r="AI551" i="14" s="1"/>
  <c r="AI552" i="14" a="1"/>
  <c r="AI552" i="14" s="1"/>
  <c r="AI553" i="14" a="1"/>
  <c r="AI553" i="14" s="1"/>
  <c r="AI554" i="14" a="1"/>
  <c r="AI554" i="14" s="1"/>
  <c r="AI555" i="14" a="1"/>
  <c r="AI555" i="14" s="1"/>
  <c r="AI556" i="14" a="1"/>
  <c r="AI556" i="14" s="1"/>
  <c r="AI557" i="14" a="1"/>
  <c r="AI557" i="14" s="1"/>
  <c r="AI558" i="14" a="1"/>
  <c r="AI558" i="14" s="1"/>
  <c r="AI559" i="14" a="1"/>
  <c r="AI559" i="14" s="1"/>
  <c r="AI560" i="14" a="1"/>
  <c r="AI560" i="14" s="1"/>
  <c r="AI561" i="14" a="1"/>
  <c r="AI561" i="14" s="1"/>
  <c r="AI562" i="14" a="1"/>
  <c r="AI562" i="14" s="1"/>
  <c r="AI563" i="14" a="1"/>
  <c r="AI563" i="14" s="1"/>
  <c r="AI564" i="14" a="1"/>
  <c r="AI564" i="14" s="1"/>
  <c r="AI565" i="14" a="1"/>
  <c r="AI565" i="14" s="1"/>
  <c r="AI566" i="14" a="1"/>
  <c r="AI566" i="14" s="1"/>
  <c r="AI567" i="14" a="1"/>
  <c r="AI567" i="14" s="1"/>
  <c r="AI568" i="14" a="1"/>
  <c r="AI568" i="14" s="1"/>
  <c r="AI569" i="14" a="1"/>
  <c r="AI569" i="14" s="1"/>
  <c r="AI570" i="14" a="1"/>
  <c r="AI570" i="14" s="1"/>
  <c r="AI571" i="14" a="1"/>
  <c r="AI571" i="14" s="1"/>
  <c r="AI572" i="14" a="1"/>
  <c r="AI572" i="14" s="1"/>
  <c r="AI573" i="14" a="1"/>
  <c r="AI573" i="14" s="1"/>
  <c r="AI574" i="14" a="1"/>
  <c r="AI574" i="14" s="1"/>
  <c r="AI575" i="14" a="1"/>
  <c r="AI575" i="14" s="1"/>
  <c r="AI576" i="14" a="1"/>
  <c r="AI576" i="14" s="1"/>
  <c r="AI577" i="14" a="1"/>
  <c r="AI577" i="14" s="1"/>
  <c r="AI578" i="14" a="1"/>
  <c r="AI578" i="14" s="1"/>
  <c r="AI579" i="14" a="1"/>
  <c r="AI579" i="14" s="1"/>
  <c r="AI580" i="14" a="1"/>
  <c r="AI580" i="14" s="1"/>
  <c r="AI581" i="14" a="1"/>
  <c r="AI581" i="14" s="1"/>
  <c r="AI582" i="14" a="1"/>
  <c r="AI582" i="14" s="1"/>
  <c r="AI583" i="14" a="1"/>
  <c r="AI583" i="14" s="1"/>
  <c r="AI584" i="14" a="1"/>
  <c r="AI584" i="14" s="1"/>
  <c r="AI585" i="14" a="1"/>
  <c r="AI585" i="14" s="1"/>
  <c r="AI586" i="14" a="1"/>
  <c r="AI586" i="14" s="1"/>
  <c r="AI587" i="14" a="1"/>
  <c r="AI587" i="14" s="1"/>
  <c r="AI588" i="14" a="1"/>
  <c r="AI588" i="14" s="1"/>
  <c r="AI589" i="14" a="1"/>
  <c r="AI589" i="14" s="1"/>
  <c r="AI590" i="14" a="1"/>
  <c r="AI590" i="14" s="1"/>
  <c r="AI591" i="14" a="1"/>
  <c r="AI591" i="14" s="1"/>
  <c r="AI592" i="14" a="1"/>
  <c r="AI592" i="14" s="1"/>
  <c r="AI593" i="14" a="1"/>
  <c r="AI593" i="14" s="1"/>
  <c r="AI594" i="14" a="1"/>
  <c r="AI594" i="14" s="1"/>
  <c r="AI595" i="14" a="1"/>
  <c r="AI595" i="14" s="1"/>
  <c r="AI596" i="14" a="1"/>
  <c r="AI596" i="14" s="1"/>
  <c r="AI597" i="14" a="1"/>
  <c r="AI597" i="14" s="1"/>
  <c r="AI598" i="14" a="1"/>
  <c r="AI598" i="14" s="1"/>
  <c r="AI599" i="14" a="1"/>
  <c r="AI599" i="14" s="1"/>
  <c r="AI600" i="14" a="1"/>
  <c r="AI600" i="14" s="1"/>
  <c r="AI601" i="14" a="1"/>
  <c r="AI601" i="14" s="1"/>
  <c r="AI602" i="14" a="1"/>
  <c r="AI602" i="14" s="1"/>
  <c r="AI603" i="14" a="1"/>
  <c r="AI603" i="14" s="1"/>
  <c r="AI604" i="14" a="1"/>
  <c r="AI604" i="14" s="1"/>
  <c r="AI605" i="14" a="1"/>
  <c r="AI605" i="14" s="1"/>
  <c r="AI606" i="14" a="1"/>
  <c r="AI606" i="14" s="1"/>
  <c r="AI607" i="14" a="1"/>
  <c r="AI607" i="14" s="1"/>
  <c r="AI608" i="14" a="1"/>
  <c r="AI608" i="14" s="1"/>
  <c r="AI609" i="14" a="1"/>
  <c r="AI609" i="14" s="1"/>
  <c r="AI610" i="14" a="1"/>
  <c r="AI610" i="14" s="1"/>
  <c r="AI611" i="14" a="1"/>
  <c r="AI611" i="14" s="1"/>
  <c r="AI612" i="14" a="1"/>
  <c r="AI612" i="14" s="1"/>
  <c r="AI613" i="14" a="1"/>
  <c r="AI613" i="14" s="1"/>
  <c r="AI614" i="14" a="1"/>
  <c r="AI614" i="14" s="1"/>
  <c r="AI615" i="14" a="1"/>
  <c r="AI615" i="14" s="1"/>
  <c r="AI616" i="14" a="1"/>
  <c r="AI616" i="14" s="1"/>
  <c r="AI617" i="14" a="1"/>
  <c r="AI617" i="14" s="1"/>
  <c r="AI618" i="14" a="1"/>
  <c r="AI618" i="14" s="1"/>
  <c r="AI619" i="14" a="1"/>
  <c r="AI619" i="14" s="1"/>
  <c r="AI620" i="14" a="1"/>
  <c r="AI620" i="14" s="1"/>
  <c r="AI621" i="14" a="1"/>
  <c r="AI621" i="14" s="1"/>
  <c r="AI622" i="14" a="1"/>
  <c r="AI622" i="14" s="1"/>
  <c r="AI623" i="14" a="1"/>
  <c r="AI623" i="14" s="1"/>
  <c r="AI624" i="14" a="1"/>
  <c r="AI624" i="14" s="1"/>
  <c r="AI625" i="14" a="1"/>
  <c r="AI625" i="14" s="1"/>
  <c r="AI626" i="14" a="1"/>
  <c r="AI626" i="14" s="1"/>
  <c r="AI627" i="14" a="1"/>
  <c r="AI627" i="14" s="1"/>
  <c r="AI628" i="14" a="1"/>
  <c r="AI628" i="14" s="1"/>
  <c r="AI629" i="14" a="1"/>
  <c r="AI629" i="14" s="1"/>
  <c r="AI630" i="14" a="1"/>
  <c r="AI630" i="14" s="1"/>
  <c r="AI631" i="14" a="1"/>
  <c r="AI631" i="14" s="1"/>
  <c r="AI632" i="14" a="1"/>
  <c r="AI632" i="14" s="1"/>
  <c r="AI633" i="14" a="1"/>
  <c r="AI633" i="14" s="1"/>
  <c r="AI634" i="14" a="1"/>
  <c r="AI634" i="14" s="1"/>
  <c r="AI635" i="14" a="1"/>
  <c r="AI635" i="14" s="1"/>
  <c r="AI636" i="14" a="1"/>
  <c r="AI636" i="14" s="1"/>
  <c r="AI637" i="14" a="1"/>
  <c r="AI637" i="14" s="1"/>
  <c r="AI638" i="14" a="1"/>
  <c r="AI638" i="14" s="1"/>
  <c r="AI639" i="14" a="1"/>
  <c r="AI639" i="14" s="1"/>
  <c r="AI640" i="14" a="1"/>
  <c r="AI640" i="14" s="1"/>
  <c r="AI641" i="14" a="1"/>
  <c r="AI641" i="14" s="1"/>
  <c r="AI642" i="14" a="1"/>
  <c r="AI642" i="14" s="1"/>
  <c r="AI643" i="14" a="1"/>
  <c r="AI643" i="14" s="1"/>
  <c r="AI644" i="14" a="1"/>
  <c r="AI644" i="14" s="1"/>
  <c r="AI645" i="14" a="1"/>
  <c r="AI645" i="14" s="1"/>
  <c r="AI646" i="14" a="1"/>
  <c r="AI646" i="14" s="1"/>
  <c r="AI647" i="14" a="1"/>
  <c r="AI647" i="14" s="1"/>
  <c r="AI648" i="14" a="1"/>
  <c r="AI648" i="14" s="1"/>
  <c r="AI649" i="14" a="1"/>
  <c r="AI649" i="14" s="1"/>
  <c r="AI650" i="14" a="1"/>
  <c r="AI650" i="14" s="1"/>
  <c r="AI651" i="14" a="1"/>
  <c r="AI651" i="14" s="1"/>
  <c r="AI652" i="14" a="1"/>
  <c r="AI652" i="14" s="1"/>
  <c r="AI653" i="14" a="1"/>
  <c r="AI653" i="14" s="1"/>
  <c r="AI654" i="14" a="1"/>
  <c r="AI654" i="14" s="1"/>
  <c r="AI655" i="14" a="1"/>
  <c r="AI655" i="14" s="1"/>
  <c r="AI656" i="14" a="1"/>
  <c r="AI656" i="14" s="1"/>
  <c r="AI657" i="14" a="1"/>
  <c r="AI657" i="14" s="1"/>
  <c r="AI658" i="14" a="1"/>
  <c r="AI658" i="14" s="1"/>
  <c r="AI659" i="14" a="1"/>
  <c r="AI659" i="14" s="1"/>
  <c r="AI660" i="14" a="1"/>
  <c r="AI660" i="14" s="1"/>
  <c r="AI661" i="14" a="1"/>
  <c r="AI661" i="14" s="1"/>
  <c r="AI662" i="14" a="1"/>
  <c r="AI662" i="14" s="1"/>
  <c r="AI663" i="14" a="1"/>
  <c r="AI663" i="14" s="1"/>
  <c r="AI664" i="14" a="1"/>
  <c r="AI664" i="14" s="1"/>
  <c r="AI665" i="14" a="1"/>
  <c r="AI665" i="14" s="1"/>
  <c r="AI666" i="14" a="1"/>
  <c r="AI666" i="14" s="1"/>
  <c r="AI667" i="14" a="1"/>
  <c r="AI667" i="14" s="1"/>
  <c r="AI668" i="14" a="1"/>
  <c r="AI668" i="14" s="1"/>
  <c r="AI669" i="14" a="1"/>
  <c r="AI669" i="14" s="1"/>
  <c r="AI670" i="14" a="1"/>
  <c r="AI670" i="14" s="1"/>
  <c r="AI671" i="14" a="1"/>
  <c r="AI671" i="14" s="1"/>
  <c r="AI672" i="14" a="1"/>
  <c r="AI672" i="14" s="1"/>
  <c r="AI673" i="14" a="1"/>
  <c r="AI673" i="14" s="1"/>
  <c r="AI674" i="14" a="1"/>
  <c r="AI674" i="14" s="1"/>
  <c r="AI675" i="14" a="1"/>
  <c r="AI675" i="14" s="1"/>
  <c r="AI676" i="14" a="1"/>
  <c r="AI676" i="14" s="1"/>
  <c r="AI677" i="14" a="1"/>
  <c r="AI677" i="14" s="1"/>
  <c r="AI678" i="14" a="1"/>
  <c r="AI678" i="14" s="1"/>
  <c r="AI679" i="14" a="1"/>
  <c r="AI679" i="14" s="1"/>
  <c r="AI680" i="14" a="1"/>
  <c r="AI680" i="14" s="1"/>
  <c r="AI681" i="14" a="1"/>
  <c r="AI681" i="14" s="1"/>
  <c r="AI682" i="14" a="1"/>
  <c r="AI682" i="14" s="1"/>
  <c r="AI683" i="14" a="1"/>
  <c r="AI683" i="14" s="1"/>
  <c r="AI684" i="14" a="1"/>
  <c r="AI684" i="14" s="1"/>
  <c r="AI685" i="14" a="1"/>
  <c r="AI685" i="14" s="1"/>
  <c r="AI686" i="14" a="1"/>
  <c r="AI686" i="14" s="1"/>
  <c r="AI687" i="14" a="1"/>
  <c r="AI687" i="14" s="1"/>
  <c r="AI688" i="14" a="1"/>
  <c r="AI688" i="14" s="1"/>
  <c r="AI689" i="14" a="1"/>
  <c r="AI689" i="14" s="1"/>
  <c r="AI690" i="14" a="1"/>
  <c r="AI690" i="14" s="1"/>
  <c r="AI691" i="14" a="1"/>
  <c r="AI691" i="14" s="1"/>
  <c r="AI692" i="14" a="1"/>
  <c r="AI692" i="14" s="1"/>
  <c r="AI693" i="14" a="1"/>
  <c r="AI693" i="14" s="1"/>
  <c r="AI694" i="14" a="1"/>
  <c r="AI694" i="14" s="1"/>
  <c r="AI695" i="14" a="1"/>
  <c r="AI695" i="14" s="1"/>
  <c r="AI696" i="14" a="1"/>
  <c r="AI696" i="14" s="1"/>
  <c r="AI697" i="14" a="1"/>
  <c r="AI697" i="14" s="1"/>
  <c r="AI698" i="14" a="1"/>
  <c r="AI698" i="14" s="1"/>
  <c r="AI699" i="14" a="1"/>
  <c r="AI699" i="14" s="1"/>
  <c r="AI700" i="14" a="1"/>
  <c r="AI700" i="14" s="1"/>
  <c r="AI701" i="14" a="1"/>
  <c r="AI701" i="14" s="1"/>
  <c r="AI702" i="14" a="1"/>
  <c r="AI702" i="14" s="1"/>
  <c r="AI703" i="14" a="1"/>
  <c r="AI703" i="14" s="1"/>
  <c r="AI704" i="14" a="1"/>
  <c r="AI704" i="14" s="1"/>
  <c r="AI705" i="14" a="1"/>
  <c r="AI705" i="14" s="1"/>
  <c r="AI706" i="14" a="1"/>
  <c r="AI706" i="14" s="1"/>
  <c r="AI707" i="14" a="1"/>
  <c r="AI707" i="14" s="1"/>
  <c r="AI708" i="14" a="1"/>
  <c r="AI708" i="14" s="1"/>
  <c r="AI709" i="14" a="1"/>
  <c r="AI709" i="14" s="1"/>
  <c r="AI710" i="14" a="1"/>
  <c r="AI710" i="14" s="1"/>
  <c r="AI711" i="14" a="1"/>
  <c r="AI711" i="14" s="1"/>
  <c r="AI712" i="14" a="1"/>
  <c r="AI712" i="14" s="1"/>
  <c r="AI713" i="14" a="1"/>
  <c r="AI713" i="14" s="1"/>
  <c r="AI714" i="14" a="1"/>
  <c r="AI714" i="14" s="1"/>
  <c r="AI715" i="14" a="1"/>
  <c r="AI715" i="14" s="1"/>
  <c r="AI716" i="14" a="1"/>
  <c r="AI716" i="14" s="1"/>
  <c r="AI717" i="14" a="1"/>
  <c r="AI717" i="14" s="1"/>
  <c r="AI718" i="14" a="1"/>
  <c r="AI718" i="14" s="1"/>
  <c r="AI719" i="14" a="1"/>
  <c r="AI719" i="14" s="1"/>
  <c r="AI720" i="14" a="1"/>
  <c r="AI720" i="14" s="1"/>
  <c r="AI721" i="14" a="1"/>
  <c r="AI721" i="14" s="1"/>
  <c r="AI722" i="14" a="1"/>
  <c r="AI722" i="14" s="1"/>
  <c r="AI723" i="14" a="1"/>
  <c r="AI723" i="14" s="1"/>
  <c r="AI724" i="14" a="1"/>
  <c r="AI724" i="14" s="1"/>
  <c r="AI725" i="14" a="1"/>
  <c r="AI725" i="14" s="1"/>
  <c r="AI726" i="14" a="1"/>
  <c r="AI726" i="14" s="1"/>
  <c r="AI727" i="14" a="1"/>
  <c r="AI727" i="14" s="1"/>
  <c r="AI728" i="14" a="1"/>
  <c r="AI728" i="14" s="1"/>
  <c r="AI729" i="14" a="1"/>
  <c r="AI729" i="14" s="1"/>
  <c r="AI730" i="14" a="1"/>
  <c r="AI730" i="14" s="1"/>
  <c r="AI731" i="14" a="1"/>
  <c r="AI731" i="14" s="1"/>
  <c r="AI732" i="14" a="1"/>
  <c r="AI732" i="14" s="1"/>
  <c r="AI733" i="14" a="1"/>
  <c r="AI733" i="14" s="1"/>
  <c r="AI734" i="14" a="1"/>
  <c r="AI734" i="14" s="1"/>
  <c r="AI735" i="14" a="1"/>
  <c r="AI735" i="14" s="1"/>
  <c r="AI736" i="14" a="1"/>
  <c r="AI736" i="14" s="1"/>
  <c r="AI737" i="14" a="1"/>
  <c r="AI737" i="14" s="1"/>
  <c r="AI738" i="14" a="1"/>
  <c r="AI738" i="14" s="1"/>
  <c r="AI739" i="14" a="1"/>
  <c r="AI739" i="14" s="1"/>
  <c r="AI740" i="14" a="1"/>
  <c r="AI740" i="14" s="1"/>
  <c r="AI741" i="14" a="1"/>
  <c r="AI741" i="14" s="1"/>
  <c r="AI742" i="14" a="1"/>
  <c r="AI742" i="14" s="1"/>
  <c r="AI743" i="14" a="1"/>
  <c r="AI743" i="14" s="1"/>
  <c r="AI744" i="14" a="1"/>
  <c r="AI744" i="14" s="1"/>
  <c r="AI745" i="14" a="1"/>
  <c r="AI745" i="14" s="1"/>
  <c r="AI746" i="14" a="1"/>
  <c r="AI746" i="14" s="1"/>
  <c r="AI747" i="14" a="1"/>
  <c r="AI747" i="14" s="1"/>
  <c r="AI748" i="14" a="1"/>
  <c r="AI748" i="14" s="1"/>
  <c r="AI749" i="14" a="1"/>
  <c r="AI749" i="14" s="1"/>
  <c r="AI750" i="14" a="1"/>
  <c r="AI750" i="14" s="1"/>
  <c r="AI751" i="14" a="1"/>
  <c r="AI751" i="14" s="1"/>
  <c r="AI752" i="14" a="1"/>
  <c r="AI752" i="14" s="1"/>
  <c r="AI753" i="14" a="1"/>
  <c r="AI753" i="14" s="1"/>
  <c r="AI754" i="14" a="1"/>
  <c r="AI754" i="14" s="1"/>
  <c r="AI755" i="14" a="1"/>
  <c r="AI755" i="14" s="1"/>
  <c r="AI756" i="14" a="1"/>
  <c r="AI756" i="14" s="1"/>
  <c r="AI757" i="14" a="1"/>
  <c r="AI757" i="14" s="1"/>
  <c r="AI758" i="14" a="1"/>
  <c r="AI758" i="14" s="1"/>
  <c r="AI759" i="14" a="1"/>
  <c r="AI759" i="14" s="1"/>
  <c r="AI760" i="14" a="1"/>
  <c r="AI760" i="14" s="1"/>
  <c r="AI761" i="14" a="1"/>
  <c r="AI761" i="14" s="1"/>
  <c r="AI762" i="14" a="1"/>
  <c r="AI762" i="14" s="1"/>
  <c r="AI763" i="14" a="1"/>
  <c r="AI763" i="14" s="1"/>
  <c r="AI764" i="14" a="1"/>
  <c r="AI764" i="14" s="1"/>
  <c r="AI765" i="14" a="1"/>
  <c r="AI765" i="14" s="1"/>
  <c r="AI766" i="14" a="1"/>
  <c r="AI766" i="14" s="1"/>
  <c r="AI767" i="14" a="1"/>
  <c r="AI767" i="14" s="1"/>
  <c r="AI768" i="14" a="1"/>
  <c r="AI768" i="14" s="1"/>
  <c r="AI769" i="14" a="1"/>
  <c r="AI769" i="14" s="1"/>
  <c r="AI770" i="14" a="1"/>
  <c r="AI770" i="14" s="1"/>
  <c r="AI771" i="14" a="1"/>
  <c r="AI771" i="14" s="1"/>
  <c r="AI772" i="14" a="1"/>
  <c r="AI772" i="14" s="1"/>
  <c r="AI773" i="14" a="1"/>
  <c r="AI773" i="14" s="1"/>
  <c r="AI774" i="14" a="1"/>
  <c r="AI774" i="14" s="1"/>
  <c r="AI775" i="14" a="1"/>
  <c r="AI775" i="14" s="1"/>
  <c r="AI776" i="14" a="1"/>
  <c r="AI776" i="14" s="1"/>
  <c r="AI777" i="14" a="1"/>
  <c r="AI777" i="14" s="1"/>
  <c r="AI778" i="14" a="1"/>
  <c r="AI778" i="14" s="1"/>
  <c r="AI779" i="14" a="1"/>
  <c r="AI779" i="14" s="1"/>
  <c r="AI780" i="14" a="1"/>
  <c r="AI780" i="14" s="1"/>
  <c r="AI781" i="14" a="1"/>
  <c r="AI781" i="14" s="1"/>
  <c r="AI782" i="14" a="1"/>
  <c r="AI782" i="14" s="1"/>
  <c r="AI783" i="14" a="1"/>
  <c r="AI783" i="14" s="1"/>
  <c r="AI784" i="14" a="1"/>
  <c r="AI784" i="14" s="1"/>
  <c r="AI785" i="14" a="1"/>
  <c r="AI785" i="14" s="1"/>
  <c r="AI786" i="14" a="1"/>
  <c r="AI786" i="14" s="1"/>
  <c r="AI787" i="14" a="1"/>
  <c r="AI787" i="14" s="1"/>
  <c r="AI788" i="14" a="1"/>
  <c r="AI788" i="14" s="1"/>
  <c r="AI789" i="14" a="1"/>
  <c r="AI789" i="14" s="1"/>
  <c r="AI790" i="14" a="1"/>
  <c r="AI790" i="14" s="1"/>
  <c r="AI791" i="14" a="1"/>
  <c r="AI791" i="14" s="1"/>
  <c r="AI792" i="14" a="1"/>
  <c r="AI792" i="14" s="1"/>
  <c r="AI793" i="14" a="1"/>
  <c r="AI793" i="14" s="1"/>
  <c r="AI794" i="14" a="1"/>
  <c r="AI794" i="14" s="1"/>
  <c r="AI795" i="14" a="1"/>
  <c r="AI795" i="14" s="1"/>
  <c r="AI796" i="14" a="1"/>
  <c r="AI796" i="14" s="1"/>
  <c r="AI797" i="14" a="1"/>
  <c r="AI797" i="14" s="1"/>
  <c r="AI798" i="14" a="1"/>
  <c r="AI798" i="14" s="1"/>
  <c r="AI799" i="14" a="1"/>
  <c r="AI799" i="14" s="1"/>
  <c r="AI800" i="14" a="1"/>
  <c r="AI800" i="14" s="1"/>
  <c r="AI3" i="14" a="1"/>
  <c r="AI3" i="14" s="1"/>
  <c r="I3" i="14" a="1"/>
  <c r="I3" i="14" s="1"/>
  <c r="I4" i="14" a="1"/>
  <c r="I4" i="14" s="1"/>
  <c r="I5" i="14" a="1"/>
  <c r="I5" i="14" s="1"/>
  <c r="I6" i="14" a="1"/>
  <c r="I6" i="14" s="1"/>
  <c r="I7" i="14" a="1"/>
  <c r="I7" i="14" s="1"/>
  <c r="I8" i="14" a="1"/>
  <c r="I8" i="14" s="1"/>
  <c r="I9" i="14" a="1"/>
  <c r="I9" i="14" s="1"/>
  <c r="I10" i="14" a="1"/>
  <c r="I10" i="14" s="1"/>
  <c r="I11" i="14" a="1"/>
  <c r="I11" i="14" s="1"/>
  <c r="I12" i="14" a="1"/>
  <c r="I12" i="14" s="1"/>
  <c r="I13" i="14" a="1"/>
  <c r="I13" i="14" s="1"/>
  <c r="I14" i="14" a="1"/>
  <c r="I14" i="14" s="1"/>
  <c r="I15" i="14" a="1"/>
  <c r="I15" i="14" s="1"/>
  <c r="I16" i="14" a="1"/>
  <c r="I16" i="14" s="1"/>
  <c r="I17" i="14" a="1"/>
  <c r="I17" i="14" s="1"/>
  <c r="I18" i="14" a="1"/>
  <c r="I18" i="14" s="1"/>
  <c r="I19" i="14" a="1"/>
  <c r="I19" i="14" s="1"/>
  <c r="I20" i="14" a="1"/>
  <c r="I20" i="14" s="1"/>
  <c r="I21" i="14" a="1"/>
  <c r="I21" i="14" s="1"/>
  <c r="I22" i="14" a="1"/>
  <c r="I22" i="14" s="1"/>
  <c r="I23" i="14" a="1"/>
  <c r="I23" i="14" s="1"/>
  <c r="I24" i="14" a="1"/>
  <c r="I24" i="14" s="1"/>
  <c r="I25" i="14" a="1"/>
  <c r="I25" i="14" s="1"/>
  <c r="I26" i="14" a="1"/>
  <c r="I26" i="14" s="1"/>
  <c r="I27" i="14" a="1"/>
  <c r="I27" i="14" s="1"/>
  <c r="I28" i="14" a="1"/>
  <c r="I28" i="14" s="1"/>
  <c r="I29" i="14" a="1"/>
  <c r="I29" i="14" s="1"/>
  <c r="I30" i="14" a="1"/>
  <c r="I30" i="14" s="1"/>
  <c r="I31" i="14" a="1"/>
  <c r="I31" i="14" s="1"/>
  <c r="I32" i="14" a="1"/>
  <c r="I32" i="14" s="1"/>
  <c r="I33" i="14" a="1"/>
  <c r="I33" i="14" s="1"/>
  <c r="I34" i="14" a="1"/>
  <c r="I34" i="14" s="1"/>
  <c r="I35" i="14" a="1"/>
  <c r="I35" i="14" s="1"/>
  <c r="I36" i="14" a="1"/>
  <c r="I36" i="14" s="1"/>
  <c r="I37" i="14" a="1"/>
  <c r="I37" i="14" s="1"/>
  <c r="I38" i="14" a="1"/>
  <c r="I38" i="14" s="1"/>
  <c r="I39" i="14" a="1"/>
  <c r="I39" i="14" s="1"/>
  <c r="I40" i="14" a="1"/>
  <c r="I40" i="14" s="1"/>
  <c r="I41" i="14" a="1"/>
  <c r="I41" i="14" s="1"/>
  <c r="I42" i="14" a="1"/>
  <c r="I42" i="14" s="1"/>
  <c r="I43" i="14" a="1"/>
  <c r="I43" i="14" s="1"/>
  <c r="I44" i="14" a="1"/>
  <c r="I44" i="14" s="1"/>
  <c r="I45" i="14" a="1"/>
  <c r="I45" i="14" s="1"/>
  <c r="I46" i="14" a="1"/>
  <c r="I46" i="14" s="1"/>
  <c r="I47" i="14" a="1"/>
  <c r="I47" i="14" s="1"/>
  <c r="I48" i="14" a="1"/>
  <c r="I48" i="14" s="1"/>
  <c r="I49" i="14" a="1"/>
  <c r="I49" i="14" s="1"/>
  <c r="I50" i="14" a="1"/>
  <c r="I50" i="14" s="1"/>
  <c r="I51" i="14" a="1"/>
  <c r="I51" i="14" s="1"/>
  <c r="I52" i="14" a="1"/>
  <c r="I52" i="14" s="1"/>
  <c r="I53" i="14" a="1"/>
  <c r="I53" i="14" s="1"/>
  <c r="I54" i="14" a="1"/>
  <c r="I54" i="14" s="1"/>
  <c r="I55" i="14" a="1"/>
  <c r="I55" i="14" s="1"/>
  <c r="I56" i="14" a="1"/>
  <c r="I56" i="14" s="1"/>
  <c r="I57" i="14" a="1"/>
  <c r="I57" i="14" s="1"/>
  <c r="I58" i="14" a="1"/>
  <c r="I58" i="14" s="1"/>
  <c r="I59" i="14" a="1"/>
  <c r="I59" i="14" s="1"/>
  <c r="I60" i="14" a="1"/>
  <c r="I60" i="14" s="1"/>
  <c r="I61" i="14" a="1"/>
  <c r="I61" i="14" s="1"/>
  <c r="I62" i="14" a="1"/>
  <c r="I62" i="14" s="1"/>
  <c r="I63" i="14" a="1"/>
  <c r="I63" i="14" s="1"/>
  <c r="I64" i="14" a="1"/>
  <c r="I64" i="14" s="1"/>
  <c r="I65" i="14" a="1"/>
  <c r="I65" i="14" s="1"/>
  <c r="I66" i="14" a="1"/>
  <c r="I66" i="14" s="1"/>
  <c r="I67" i="14" a="1"/>
  <c r="I67" i="14" s="1"/>
  <c r="I68" i="14" a="1"/>
  <c r="I68" i="14" s="1"/>
  <c r="I69" i="14" a="1"/>
  <c r="I69" i="14" s="1"/>
  <c r="I70" i="14" a="1"/>
  <c r="I70" i="14" s="1"/>
  <c r="I71" i="14" a="1"/>
  <c r="I71" i="14" s="1"/>
  <c r="I72" i="14" a="1"/>
  <c r="I72" i="14" s="1"/>
  <c r="I73" i="14" a="1"/>
  <c r="I73" i="14" s="1"/>
  <c r="I74" i="14" a="1"/>
  <c r="I74" i="14" s="1"/>
  <c r="I75" i="14" a="1"/>
  <c r="I75" i="14" s="1"/>
  <c r="I76" i="14" a="1"/>
  <c r="I76" i="14" s="1"/>
  <c r="I77" i="14" a="1"/>
  <c r="I77" i="14" s="1"/>
  <c r="I78" i="14" a="1"/>
  <c r="I78" i="14" s="1"/>
  <c r="I79" i="14" a="1"/>
  <c r="I79" i="14" s="1"/>
  <c r="I80" i="14" a="1"/>
  <c r="I80" i="14" s="1"/>
  <c r="I81" i="14" a="1"/>
  <c r="I81" i="14" s="1"/>
  <c r="I82" i="14" a="1"/>
  <c r="I82" i="14" s="1"/>
  <c r="I83" i="14" a="1"/>
  <c r="I83" i="14" s="1"/>
  <c r="I84" i="14" a="1"/>
  <c r="I84" i="14" s="1"/>
  <c r="I85" i="14" a="1"/>
  <c r="I85" i="14" s="1"/>
  <c r="I86" i="14" a="1"/>
  <c r="I86" i="14" s="1"/>
  <c r="I87" i="14" a="1"/>
  <c r="I87" i="14" s="1"/>
  <c r="I88" i="14" a="1"/>
  <c r="I88" i="14" s="1"/>
  <c r="I89" i="14" a="1"/>
  <c r="I89" i="14" s="1"/>
  <c r="I90" i="14" a="1"/>
  <c r="I90" i="14" s="1"/>
  <c r="I91" i="14" a="1"/>
  <c r="I91" i="14" s="1"/>
  <c r="I92" i="14" a="1"/>
  <c r="I92" i="14" s="1"/>
  <c r="I93" i="14" a="1"/>
  <c r="I93" i="14" s="1"/>
  <c r="I94" i="14" a="1"/>
  <c r="I94" i="14" s="1"/>
  <c r="I95" i="14" a="1"/>
  <c r="I95" i="14" s="1"/>
  <c r="I96" i="14" a="1"/>
  <c r="I96" i="14" s="1"/>
  <c r="I97" i="14" a="1"/>
  <c r="I97" i="14" s="1"/>
  <c r="I98" i="14" a="1"/>
  <c r="I98" i="14" s="1"/>
  <c r="I99" i="14" a="1"/>
  <c r="I99" i="14" s="1"/>
  <c r="I100" i="14" a="1"/>
  <c r="I100" i="14" s="1"/>
  <c r="I101" i="14" a="1"/>
  <c r="I101" i="14" s="1"/>
  <c r="I102" i="14" a="1"/>
  <c r="I102" i="14" s="1"/>
  <c r="I103" i="14" a="1"/>
  <c r="I103" i="14" s="1"/>
  <c r="I104" i="14" a="1"/>
  <c r="I104" i="14" s="1"/>
  <c r="I105" i="14" a="1"/>
  <c r="I105" i="14" s="1"/>
  <c r="I106" i="14" a="1"/>
  <c r="I106" i="14" s="1"/>
  <c r="I107" i="14" a="1"/>
  <c r="I107" i="14" s="1"/>
  <c r="I108" i="14" a="1"/>
  <c r="I108" i="14" s="1"/>
  <c r="I109" i="14" a="1"/>
  <c r="I109" i="14" s="1"/>
  <c r="I110" i="14" a="1"/>
  <c r="I110" i="14" s="1"/>
  <c r="I111" i="14" a="1"/>
  <c r="I111" i="14" s="1"/>
  <c r="I112" i="14" a="1"/>
  <c r="I112" i="14" s="1"/>
  <c r="I113" i="14" a="1"/>
  <c r="I113" i="14" s="1"/>
  <c r="I114" i="14" a="1"/>
  <c r="I114" i="14" s="1"/>
  <c r="I115" i="14" a="1"/>
  <c r="I115" i="14" s="1"/>
  <c r="I116" i="14" a="1"/>
  <c r="I116" i="14" s="1"/>
  <c r="I117" i="14" a="1"/>
  <c r="I117" i="14" s="1"/>
  <c r="I118" i="14" a="1"/>
  <c r="I118" i="14" s="1"/>
  <c r="I119" i="14" a="1"/>
  <c r="I119" i="14" s="1"/>
  <c r="I120" i="14" a="1"/>
  <c r="I120" i="14" s="1"/>
  <c r="I121" i="14" a="1"/>
  <c r="I121" i="14" s="1"/>
  <c r="I122" i="14" a="1"/>
  <c r="I122" i="14" s="1"/>
  <c r="I123" i="14" a="1"/>
  <c r="I123" i="14" s="1"/>
  <c r="I124" i="14" a="1"/>
  <c r="I124" i="14" s="1"/>
  <c r="I125" i="14" a="1"/>
  <c r="I125" i="14" s="1"/>
  <c r="I126" i="14" a="1"/>
  <c r="I126" i="14" s="1"/>
  <c r="I127" i="14" a="1"/>
  <c r="I127" i="14" s="1"/>
  <c r="I128" i="14" a="1"/>
  <c r="I128" i="14" s="1"/>
  <c r="I129" i="14" a="1"/>
  <c r="I129" i="14" s="1"/>
  <c r="I130" i="14" a="1"/>
  <c r="I130" i="14" s="1"/>
  <c r="I131" i="14" a="1"/>
  <c r="I131" i="14" s="1"/>
  <c r="I132" i="14" a="1"/>
  <c r="I132" i="14" s="1"/>
  <c r="I133" i="14" a="1"/>
  <c r="I133" i="14" s="1"/>
  <c r="I134" i="14" a="1"/>
  <c r="I134" i="14" s="1"/>
  <c r="I135" i="14" a="1"/>
  <c r="I135" i="14" s="1"/>
  <c r="I136" i="14" a="1"/>
  <c r="I136" i="14" s="1"/>
  <c r="I137" i="14" a="1"/>
  <c r="I137" i="14" s="1"/>
  <c r="I138" i="14" a="1"/>
  <c r="I138" i="14" s="1"/>
  <c r="I139" i="14" a="1"/>
  <c r="I139" i="14" s="1"/>
  <c r="I140" i="14" a="1"/>
  <c r="I140" i="14" s="1"/>
  <c r="I141" i="14" a="1"/>
  <c r="I141" i="14" s="1"/>
  <c r="I142" i="14" a="1"/>
  <c r="I142" i="14" s="1"/>
  <c r="I143" i="14" a="1"/>
  <c r="I143" i="14" s="1"/>
  <c r="I144" i="14" a="1"/>
  <c r="I144" i="14" s="1"/>
  <c r="I145" i="14" a="1"/>
  <c r="I145" i="14" s="1"/>
  <c r="I146" i="14" a="1"/>
  <c r="I146" i="14" s="1"/>
  <c r="I147" i="14" a="1"/>
  <c r="I147" i="14" s="1"/>
  <c r="I148" i="14" a="1"/>
  <c r="I148" i="14" s="1"/>
  <c r="I149" i="14" a="1"/>
  <c r="I149" i="14" s="1"/>
  <c r="I150" i="14" a="1"/>
  <c r="I150" i="14" s="1"/>
  <c r="I151" i="14" a="1"/>
  <c r="I151" i="14" s="1"/>
  <c r="I152" i="14" a="1"/>
  <c r="I152" i="14" s="1"/>
  <c r="I153" i="14" a="1"/>
  <c r="I153" i="14" s="1"/>
  <c r="I154" i="14" a="1"/>
  <c r="I154" i="14" s="1"/>
  <c r="I155" i="14" a="1"/>
  <c r="I155" i="14" s="1"/>
  <c r="I156" i="14" a="1"/>
  <c r="I156" i="14" s="1"/>
  <c r="I157" i="14" a="1"/>
  <c r="I157" i="14" s="1"/>
  <c r="I158" i="14" a="1"/>
  <c r="I158" i="14" s="1"/>
  <c r="I159" i="14" a="1"/>
  <c r="I159" i="14" s="1"/>
  <c r="I160" i="14" a="1"/>
  <c r="I160" i="14" s="1"/>
  <c r="I161" i="14" a="1"/>
  <c r="I161" i="14" s="1"/>
  <c r="I162" i="14" a="1"/>
  <c r="I162" i="14" s="1"/>
  <c r="I163" i="14" a="1"/>
  <c r="I163" i="14" s="1"/>
  <c r="I164" i="14" a="1"/>
  <c r="I164" i="14" s="1"/>
  <c r="I165" i="14" a="1"/>
  <c r="I165" i="14" s="1"/>
  <c r="I166" i="14" a="1"/>
  <c r="I166" i="14" s="1"/>
  <c r="I167" i="14" a="1"/>
  <c r="I167" i="14" s="1"/>
  <c r="I168" i="14" a="1"/>
  <c r="I168" i="14" s="1"/>
  <c r="I169" i="14" a="1"/>
  <c r="I169" i="14" s="1"/>
  <c r="I170" i="14" a="1"/>
  <c r="I170" i="14" s="1"/>
  <c r="I171" i="14" a="1"/>
  <c r="I171" i="14" s="1"/>
  <c r="I172" i="14" a="1"/>
  <c r="I172" i="14" s="1"/>
  <c r="I173" i="14" a="1"/>
  <c r="I173" i="14" s="1"/>
  <c r="I174" i="14" a="1"/>
  <c r="I174" i="14" s="1"/>
  <c r="I175" i="14" a="1"/>
  <c r="I175" i="14" s="1"/>
  <c r="I176" i="14" a="1"/>
  <c r="I176" i="14" s="1"/>
  <c r="I177" i="14" a="1"/>
  <c r="I177" i="14" s="1"/>
  <c r="I178" i="14" a="1"/>
  <c r="I178" i="14" s="1"/>
  <c r="I179" i="14" a="1"/>
  <c r="I179" i="14" s="1"/>
  <c r="I180" i="14" a="1"/>
  <c r="I180" i="14" s="1"/>
  <c r="I181" i="14" a="1"/>
  <c r="I181" i="14" s="1"/>
  <c r="I182" i="14" a="1"/>
  <c r="I182" i="14" s="1"/>
  <c r="I183" i="14" a="1"/>
  <c r="I183" i="14" s="1"/>
  <c r="I184" i="14" a="1"/>
  <c r="I184" i="14" s="1"/>
  <c r="I185" i="14" a="1"/>
  <c r="I185" i="14" s="1"/>
  <c r="I186" i="14" a="1"/>
  <c r="I186" i="14" s="1"/>
  <c r="I187" i="14" a="1"/>
  <c r="I187" i="14" s="1"/>
  <c r="I188" i="14" a="1"/>
  <c r="I188" i="14" s="1"/>
  <c r="I189" i="14" a="1"/>
  <c r="I189" i="14" s="1"/>
  <c r="I190" i="14" a="1"/>
  <c r="I190" i="14" s="1"/>
  <c r="I191" i="14" a="1"/>
  <c r="I191" i="14" s="1"/>
  <c r="I192" i="14" a="1"/>
  <c r="I192" i="14" s="1"/>
  <c r="I193" i="14" a="1"/>
  <c r="I193" i="14" s="1"/>
  <c r="I194" i="14" a="1"/>
  <c r="I194" i="14" s="1"/>
  <c r="I195" i="14" a="1"/>
  <c r="I195" i="14" s="1"/>
  <c r="I196" i="14" a="1"/>
  <c r="I196" i="14" s="1"/>
  <c r="I197" i="14" a="1"/>
  <c r="I197" i="14" s="1"/>
  <c r="I198" i="14" a="1"/>
  <c r="I198" i="14" s="1"/>
  <c r="I199" i="14" a="1"/>
  <c r="I199" i="14" s="1"/>
  <c r="I200" i="14" a="1"/>
  <c r="I200" i="14" s="1"/>
  <c r="I201" i="14" a="1"/>
  <c r="I201" i="14" s="1"/>
  <c r="I202" i="14" a="1"/>
  <c r="I202" i="14" s="1"/>
  <c r="I203" i="14" a="1"/>
  <c r="I203" i="14" s="1"/>
  <c r="I204" i="14" a="1"/>
  <c r="I204" i="14" s="1"/>
  <c r="I205" i="14" a="1"/>
  <c r="I205" i="14" s="1"/>
  <c r="I206" i="14" a="1"/>
  <c r="I206" i="14" s="1"/>
  <c r="I207" i="14" a="1"/>
  <c r="I207" i="14" s="1"/>
  <c r="I208" i="14" a="1"/>
  <c r="I208" i="14" s="1"/>
  <c r="I209" i="14" a="1"/>
  <c r="I209" i="14" s="1"/>
  <c r="I210" i="14" a="1"/>
  <c r="I210" i="14" s="1"/>
  <c r="I211" i="14" a="1"/>
  <c r="I211" i="14" s="1"/>
  <c r="I212" i="14" a="1"/>
  <c r="I212" i="14" s="1"/>
  <c r="I213" i="14" a="1"/>
  <c r="I213" i="14" s="1"/>
  <c r="I214" i="14" a="1"/>
  <c r="I214" i="14" s="1"/>
  <c r="I215" i="14" a="1"/>
  <c r="I215" i="14" s="1"/>
  <c r="I216" i="14" a="1"/>
  <c r="I216" i="14" s="1"/>
  <c r="I217" i="14" a="1"/>
  <c r="I217" i="14" s="1"/>
  <c r="I218" i="14" a="1"/>
  <c r="I218" i="14" s="1"/>
  <c r="I219" i="14" a="1"/>
  <c r="I219" i="14" s="1"/>
  <c r="I220" i="14" a="1"/>
  <c r="I220" i="14" s="1"/>
  <c r="I221" i="14" a="1"/>
  <c r="I221" i="14" s="1"/>
  <c r="I222" i="14" a="1"/>
  <c r="I222" i="14" s="1"/>
  <c r="I223" i="14" a="1"/>
  <c r="I223" i="14" s="1"/>
  <c r="I224" i="14" a="1"/>
  <c r="I224" i="14" s="1"/>
  <c r="I225" i="14" a="1"/>
  <c r="I225" i="14" s="1"/>
  <c r="I226" i="14" a="1"/>
  <c r="I226" i="14" s="1"/>
  <c r="I227" i="14" a="1"/>
  <c r="I227" i="14" s="1"/>
  <c r="I228" i="14" a="1"/>
  <c r="I228" i="14" s="1"/>
  <c r="I229" i="14" a="1"/>
  <c r="I229" i="14" s="1"/>
  <c r="I230" i="14" a="1"/>
  <c r="I230" i="14" s="1"/>
  <c r="I231" i="14" a="1"/>
  <c r="I231" i="14" s="1"/>
  <c r="I232" i="14" a="1"/>
  <c r="I232" i="14" s="1"/>
  <c r="I233" i="14" a="1"/>
  <c r="I233" i="14" s="1"/>
  <c r="I234" i="14" a="1"/>
  <c r="I234" i="14" s="1"/>
  <c r="I235" i="14" a="1"/>
  <c r="I235" i="14" s="1"/>
  <c r="I236" i="14" a="1"/>
  <c r="I236" i="14" s="1"/>
  <c r="I237" i="14" a="1"/>
  <c r="I237" i="14" s="1"/>
  <c r="I238" i="14" a="1"/>
  <c r="I238" i="14" s="1"/>
  <c r="I239" i="14" a="1"/>
  <c r="I239" i="14" s="1"/>
  <c r="I240" i="14" a="1"/>
  <c r="I240" i="14" s="1"/>
  <c r="I241" i="14" a="1"/>
  <c r="I241" i="14" s="1"/>
  <c r="I242" i="14" a="1"/>
  <c r="I242" i="14" s="1"/>
  <c r="I243" i="14" a="1"/>
  <c r="I243" i="14" s="1"/>
  <c r="I244" i="14" a="1"/>
  <c r="I244" i="14" s="1"/>
  <c r="I245" i="14" a="1"/>
  <c r="I245" i="14" s="1"/>
  <c r="I246" i="14" a="1"/>
  <c r="I246" i="14" s="1"/>
  <c r="I247" i="14" a="1"/>
  <c r="I247" i="14" s="1"/>
  <c r="I248" i="14" a="1"/>
  <c r="I248" i="14" s="1"/>
  <c r="I249" i="14" a="1"/>
  <c r="I249" i="14" s="1"/>
  <c r="I250" i="14" a="1"/>
  <c r="I250" i="14" s="1"/>
  <c r="I251" i="14" a="1"/>
  <c r="I251" i="14" s="1"/>
  <c r="I252" i="14" a="1"/>
  <c r="I252" i="14" s="1"/>
  <c r="I253" i="14" a="1"/>
  <c r="I253" i="14" s="1"/>
  <c r="I254" i="14" a="1"/>
  <c r="I254" i="14" s="1"/>
  <c r="I255" i="14" a="1"/>
  <c r="I255" i="14" s="1"/>
  <c r="I256" i="14" a="1"/>
  <c r="I256" i="14" s="1"/>
  <c r="I257" i="14" a="1"/>
  <c r="I257" i="14" s="1"/>
  <c r="I258" i="14" a="1"/>
  <c r="I258" i="14" s="1"/>
  <c r="I259" i="14" a="1"/>
  <c r="I259" i="14" s="1"/>
  <c r="I260" i="14" a="1"/>
  <c r="I260" i="14" s="1"/>
  <c r="I261" i="14" a="1"/>
  <c r="I261" i="14" s="1"/>
  <c r="I262" i="14" a="1"/>
  <c r="I262" i="14" s="1"/>
  <c r="I263" i="14" a="1"/>
  <c r="I263" i="14" s="1"/>
  <c r="I264" i="14" a="1"/>
  <c r="I264" i="14" s="1"/>
  <c r="I265" i="14" a="1"/>
  <c r="I265" i="14" s="1"/>
  <c r="I266" i="14" a="1"/>
  <c r="I266" i="14" s="1"/>
  <c r="I267" i="14" a="1"/>
  <c r="I267" i="14" s="1"/>
  <c r="I268" i="14" a="1"/>
  <c r="I268" i="14" s="1"/>
  <c r="I269" i="14" a="1"/>
  <c r="I269" i="14" s="1"/>
  <c r="I270" i="14" a="1"/>
  <c r="I270" i="14" s="1"/>
  <c r="I271" i="14" a="1"/>
  <c r="I271" i="14" s="1"/>
  <c r="I272" i="14" a="1"/>
  <c r="I272" i="14" s="1"/>
  <c r="I273" i="14" a="1"/>
  <c r="I273" i="14" s="1"/>
  <c r="I274" i="14" a="1"/>
  <c r="I274" i="14" s="1"/>
  <c r="I275" i="14" a="1"/>
  <c r="I275" i="14" s="1"/>
  <c r="I276" i="14" a="1"/>
  <c r="I276" i="14" s="1"/>
  <c r="I277" i="14" a="1"/>
  <c r="I277" i="14" s="1"/>
  <c r="I278" i="14" a="1"/>
  <c r="I278" i="14" s="1"/>
  <c r="I279" i="14" a="1"/>
  <c r="I279" i="14" s="1"/>
  <c r="I280" i="14" a="1"/>
  <c r="I280" i="14" s="1"/>
  <c r="I281" i="14" a="1"/>
  <c r="I281" i="14" s="1"/>
  <c r="I282" i="14" a="1"/>
  <c r="I282" i="14" s="1"/>
  <c r="I283" i="14" a="1"/>
  <c r="I283" i="14" s="1"/>
  <c r="I284" i="14" a="1"/>
  <c r="I284" i="14" s="1"/>
  <c r="I285" i="14" a="1"/>
  <c r="I285" i="14" s="1"/>
  <c r="I286" i="14" a="1"/>
  <c r="I286" i="14" s="1"/>
  <c r="I287" i="14" a="1"/>
  <c r="I287" i="14" s="1"/>
  <c r="I288" i="14" a="1"/>
  <c r="I288" i="14" s="1"/>
  <c r="I289" i="14" a="1"/>
  <c r="I289" i="14" s="1"/>
  <c r="I290" i="14" a="1"/>
  <c r="I290" i="14" s="1"/>
  <c r="I291" i="14" a="1"/>
  <c r="I291" i="14" s="1"/>
  <c r="I292" i="14" a="1"/>
  <c r="I292" i="14" s="1"/>
  <c r="I293" i="14" a="1"/>
  <c r="I293" i="14" s="1"/>
  <c r="I294" i="14" a="1"/>
  <c r="I294" i="14" s="1"/>
  <c r="I295" i="14" a="1"/>
  <c r="I295" i="14" s="1"/>
  <c r="I296" i="14" a="1"/>
  <c r="I296" i="14" s="1"/>
  <c r="I297" i="14" a="1"/>
  <c r="I297" i="14" s="1"/>
  <c r="I298" i="14" a="1"/>
  <c r="I298" i="14" s="1"/>
  <c r="I299" i="14" a="1"/>
  <c r="I299" i="14" s="1"/>
  <c r="I300" i="14" a="1"/>
  <c r="I300" i="14" s="1"/>
  <c r="I301" i="14" a="1"/>
  <c r="I301" i="14" s="1"/>
  <c r="I302" i="14" a="1"/>
  <c r="I302" i="14" s="1"/>
  <c r="I303" i="14" a="1"/>
  <c r="I303" i="14" s="1"/>
  <c r="I304" i="14" a="1"/>
  <c r="I304" i="14" s="1"/>
  <c r="I305" i="14" a="1"/>
  <c r="I305" i="14" s="1"/>
  <c r="I306" i="14" a="1"/>
  <c r="I306" i="14" s="1"/>
  <c r="I307" i="14" a="1"/>
  <c r="I307" i="14" s="1"/>
  <c r="I308" i="14" a="1"/>
  <c r="I308" i="14" s="1"/>
  <c r="I309" i="14" a="1"/>
  <c r="I309" i="14" s="1"/>
  <c r="I310" i="14" a="1"/>
  <c r="I310" i="14" s="1"/>
  <c r="I311" i="14" a="1"/>
  <c r="I311" i="14" s="1"/>
  <c r="I312" i="14" a="1"/>
  <c r="I312" i="14" s="1"/>
  <c r="I313" i="14" a="1"/>
  <c r="I313" i="14" s="1"/>
  <c r="I314" i="14" a="1"/>
  <c r="I314" i="14" s="1"/>
  <c r="I315" i="14" a="1"/>
  <c r="I315" i="14" s="1"/>
  <c r="I316" i="14" a="1"/>
  <c r="I316" i="14" s="1"/>
  <c r="I317" i="14" a="1"/>
  <c r="I317" i="14" s="1"/>
  <c r="I318" i="14" a="1"/>
  <c r="I318" i="14" s="1"/>
  <c r="I319" i="14" a="1"/>
  <c r="I319" i="14" s="1"/>
  <c r="I320" i="14" a="1"/>
  <c r="I320" i="14" s="1"/>
  <c r="I321" i="14" a="1"/>
  <c r="I321" i="14" s="1"/>
  <c r="I322" i="14" a="1"/>
  <c r="I322" i="14" s="1"/>
  <c r="I323" i="14" a="1"/>
  <c r="I323" i="14" s="1"/>
  <c r="I324" i="14" a="1"/>
  <c r="I324" i="14" s="1"/>
  <c r="I325" i="14" a="1"/>
  <c r="I325" i="14" s="1"/>
  <c r="I326" i="14" a="1"/>
  <c r="I326" i="14" s="1"/>
  <c r="I327" i="14" a="1"/>
  <c r="I327" i="14" s="1"/>
  <c r="I328" i="14" a="1"/>
  <c r="I328" i="14" s="1"/>
  <c r="I329" i="14" a="1"/>
  <c r="I329" i="14" s="1"/>
  <c r="I330" i="14" a="1"/>
  <c r="I330" i="14" s="1"/>
  <c r="I331" i="14" a="1"/>
  <c r="I331" i="14" s="1"/>
  <c r="I332" i="14" a="1"/>
  <c r="I332" i="14" s="1"/>
  <c r="I333" i="14" a="1"/>
  <c r="I333" i="14" s="1"/>
  <c r="I334" i="14" a="1"/>
  <c r="I334" i="14" s="1"/>
  <c r="I335" i="14" a="1"/>
  <c r="I335" i="14" s="1"/>
  <c r="I336" i="14" a="1"/>
  <c r="I336" i="14" s="1"/>
  <c r="I337" i="14" a="1"/>
  <c r="I337" i="14" s="1"/>
  <c r="I338" i="14" a="1"/>
  <c r="I338" i="14" s="1"/>
  <c r="I339" i="14" a="1"/>
  <c r="I339" i="14" s="1"/>
  <c r="I340" i="14" a="1"/>
  <c r="I340" i="14" s="1"/>
  <c r="I341" i="14" a="1"/>
  <c r="I341" i="14" s="1"/>
  <c r="I342" i="14" a="1"/>
  <c r="I342" i="14" s="1"/>
  <c r="I343" i="14" a="1"/>
  <c r="I343" i="14" s="1"/>
  <c r="I344" i="14" a="1"/>
  <c r="I344" i="14" s="1"/>
  <c r="I345" i="14" a="1"/>
  <c r="I345" i="14" s="1"/>
  <c r="I346" i="14" a="1"/>
  <c r="I346" i="14" s="1"/>
  <c r="I347" i="14" a="1"/>
  <c r="I347" i="14" s="1"/>
  <c r="I348" i="14" a="1"/>
  <c r="I348" i="14" s="1"/>
  <c r="I349" i="14" a="1"/>
  <c r="I349" i="14" s="1"/>
  <c r="I350" i="14" a="1"/>
  <c r="I350" i="14" s="1"/>
  <c r="I351" i="14" a="1"/>
  <c r="I351" i="14" s="1"/>
  <c r="I352" i="14" a="1"/>
  <c r="I352" i="14" s="1"/>
  <c r="I353" i="14" a="1"/>
  <c r="I353" i="14" s="1"/>
  <c r="I354" i="14" a="1"/>
  <c r="I354" i="14" s="1"/>
  <c r="I355" i="14" a="1"/>
  <c r="I355" i="14" s="1"/>
  <c r="I356" i="14" a="1"/>
  <c r="I356" i="14" s="1"/>
  <c r="I357" i="14" a="1"/>
  <c r="I357" i="14" s="1"/>
  <c r="I358" i="14" a="1"/>
  <c r="I358" i="14" s="1"/>
  <c r="I359" i="14" a="1"/>
  <c r="I359" i="14" s="1"/>
  <c r="I360" i="14" a="1"/>
  <c r="I360" i="14" s="1"/>
  <c r="I361" i="14" a="1"/>
  <c r="I361" i="14" s="1"/>
  <c r="I362" i="14" a="1"/>
  <c r="I362" i="14" s="1"/>
  <c r="I363" i="14" a="1"/>
  <c r="I363" i="14" s="1"/>
  <c r="I364" i="14" a="1"/>
  <c r="I364" i="14" s="1"/>
  <c r="I365" i="14" a="1"/>
  <c r="I365" i="14" s="1"/>
  <c r="I366" i="14" a="1"/>
  <c r="I366" i="14" s="1"/>
  <c r="I367" i="14" a="1"/>
  <c r="I367" i="14" s="1"/>
  <c r="I368" i="14" a="1"/>
  <c r="I368" i="14" s="1"/>
  <c r="I369" i="14" a="1"/>
  <c r="I369" i="14" s="1"/>
  <c r="I370" i="14" a="1"/>
  <c r="I370" i="14" s="1"/>
  <c r="I371" i="14" a="1"/>
  <c r="I371" i="14" s="1"/>
  <c r="I372" i="14" a="1"/>
  <c r="I372" i="14" s="1"/>
  <c r="I373" i="14" a="1"/>
  <c r="I373" i="14" s="1"/>
  <c r="I374" i="14" a="1"/>
  <c r="I374" i="14" s="1"/>
  <c r="I375" i="14" a="1"/>
  <c r="I375" i="14" s="1"/>
  <c r="I376" i="14" a="1"/>
  <c r="I376" i="14" s="1"/>
  <c r="I377" i="14" a="1"/>
  <c r="I377" i="14" s="1"/>
  <c r="I378" i="14" a="1"/>
  <c r="I378" i="14" s="1"/>
  <c r="I379" i="14" a="1"/>
  <c r="I379" i="14" s="1"/>
  <c r="I380" i="14" a="1"/>
  <c r="I380" i="14" s="1"/>
  <c r="I381" i="14" a="1"/>
  <c r="I381" i="14" s="1"/>
  <c r="I382" i="14" a="1"/>
  <c r="I382" i="14" s="1"/>
  <c r="I383" i="14" a="1"/>
  <c r="I383" i="14" s="1"/>
  <c r="I384" i="14" a="1"/>
  <c r="I384" i="14" s="1"/>
  <c r="I385" i="14" a="1"/>
  <c r="I385" i="14" s="1"/>
  <c r="I386" i="14" a="1"/>
  <c r="I386" i="14" s="1"/>
  <c r="I387" i="14" a="1"/>
  <c r="I387" i="14" s="1"/>
  <c r="I388" i="14" a="1"/>
  <c r="I388" i="14" s="1"/>
  <c r="I389" i="14" a="1"/>
  <c r="I389" i="14" s="1"/>
  <c r="I390" i="14" a="1"/>
  <c r="I390" i="14" s="1"/>
  <c r="I391" i="14" a="1"/>
  <c r="I391" i="14" s="1"/>
  <c r="I392" i="14" a="1"/>
  <c r="I392" i="14" s="1"/>
  <c r="I393" i="14" a="1"/>
  <c r="I393" i="14" s="1"/>
  <c r="I394" i="14" a="1"/>
  <c r="I394" i="14" s="1"/>
  <c r="I395" i="14" a="1"/>
  <c r="I395" i="14" s="1"/>
  <c r="I396" i="14" a="1"/>
  <c r="I396" i="14" s="1"/>
  <c r="I397" i="14" a="1"/>
  <c r="I397" i="14" s="1"/>
  <c r="I398" i="14" a="1"/>
  <c r="I398" i="14" s="1"/>
  <c r="I399" i="14" a="1"/>
  <c r="I399" i="14" s="1"/>
  <c r="I400" i="14" a="1"/>
  <c r="I400" i="14" s="1"/>
  <c r="I401" i="14" a="1"/>
  <c r="I401" i="14" s="1"/>
  <c r="I402" i="14" a="1"/>
  <c r="I402" i="14" s="1"/>
  <c r="I403" i="14" a="1"/>
  <c r="I403" i="14" s="1"/>
  <c r="I404" i="14" a="1"/>
  <c r="I404" i="14" s="1"/>
  <c r="I405" i="14" a="1"/>
  <c r="I405" i="14" s="1"/>
  <c r="I406" i="14" a="1"/>
  <c r="I406" i="14" s="1"/>
  <c r="I407" i="14" a="1"/>
  <c r="I407" i="14" s="1"/>
  <c r="I408" i="14" a="1"/>
  <c r="I408" i="14" s="1"/>
  <c r="I409" i="14" a="1"/>
  <c r="I409" i="14" s="1"/>
  <c r="I410" i="14" a="1"/>
  <c r="I410" i="14" s="1"/>
  <c r="I411" i="14" a="1"/>
  <c r="I411" i="14" s="1"/>
  <c r="I412" i="14" a="1"/>
  <c r="I412" i="14" s="1"/>
  <c r="I413" i="14" a="1"/>
  <c r="I413" i="14" s="1"/>
  <c r="I414" i="14" a="1"/>
  <c r="I414" i="14" s="1"/>
  <c r="I415" i="14" a="1"/>
  <c r="I415" i="14" s="1"/>
  <c r="I416" i="14" a="1"/>
  <c r="I416" i="14" s="1"/>
  <c r="I417" i="14" a="1"/>
  <c r="I417" i="14" s="1"/>
  <c r="I418" i="14" a="1"/>
  <c r="I418" i="14" s="1"/>
  <c r="I419" i="14" a="1"/>
  <c r="I419" i="14" s="1"/>
  <c r="I420" i="14" a="1"/>
  <c r="I420" i="14" s="1"/>
  <c r="I421" i="14" a="1"/>
  <c r="I421" i="14" s="1"/>
  <c r="I422" i="14" a="1"/>
  <c r="I422" i="14" s="1"/>
  <c r="I423" i="14" a="1"/>
  <c r="I423" i="14" s="1"/>
  <c r="I424" i="14" a="1"/>
  <c r="I424" i="14" s="1"/>
  <c r="I425" i="14" a="1"/>
  <c r="I425" i="14" s="1"/>
  <c r="I426" i="14" a="1"/>
  <c r="I426" i="14" s="1"/>
  <c r="I427" i="14" a="1"/>
  <c r="I427" i="14" s="1"/>
  <c r="I428" i="14" a="1"/>
  <c r="I428" i="14" s="1"/>
  <c r="I429" i="14" a="1"/>
  <c r="I429" i="14" s="1"/>
  <c r="I430" i="14" a="1"/>
  <c r="I430" i="14" s="1"/>
  <c r="I431" i="14" a="1"/>
  <c r="I431" i="14" s="1"/>
  <c r="I432" i="14" a="1"/>
  <c r="I432" i="14" s="1"/>
  <c r="I433" i="14" a="1"/>
  <c r="I433" i="14" s="1"/>
  <c r="I434" i="14" a="1"/>
  <c r="I434" i="14" s="1"/>
  <c r="I435" i="14" a="1"/>
  <c r="I435" i="14" s="1"/>
  <c r="I436" i="14" a="1"/>
  <c r="I436" i="14" s="1"/>
  <c r="I437" i="14" a="1"/>
  <c r="I437" i="14" s="1"/>
  <c r="I438" i="14" a="1"/>
  <c r="I438" i="14" s="1"/>
  <c r="I439" i="14" a="1"/>
  <c r="I439" i="14" s="1"/>
  <c r="I440" i="14" a="1"/>
  <c r="I440" i="14" s="1"/>
  <c r="I441" i="14" a="1"/>
  <c r="I441" i="14" s="1"/>
  <c r="I442" i="14" a="1"/>
  <c r="I442" i="14" s="1"/>
  <c r="I443" i="14" a="1"/>
  <c r="I443" i="14" s="1"/>
  <c r="I444" i="14" a="1"/>
  <c r="I444" i="14" s="1"/>
  <c r="I445" i="14" a="1"/>
  <c r="I445" i="14" s="1"/>
  <c r="I446" i="14" a="1"/>
  <c r="I446" i="14" s="1"/>
  <c r="I447" i="14" a="1"/>
  <c r="I447" i="14" s="1"/>
  <c r="I448" i="14" a="1"/>
  <c r="I448" i="14" s="1"/>
  <c r="I449" i="14" a="1"/>
  <c r="I449" i="14" s="1"/>
  <c r="I450" i="14" a="1"/>
  <c r="I450" i="14" s="1"/>
  <c r="I451" i="14" a="1"/>
  <c r="I451" i="14" s="1"/>
  <c r="I452" i="14" a="1"/>
  <c r="I452" i="14" s="1"/>
  <c r="I453" i="14" a="1"/>
  <c r="I453" i="14" s="1"/>
  <c r="I454" i="14" a="1"/>
  <c r="I454" i="14" s="1"/>
  <c r="I455" i="14" a="1"/>
  <c r="I455" i="14" s="1"/>
  <c r="I456" i="14" a="1"/>
  <c r="I456" i="14" s="1"/>
  <c r="I457" i="14" a="1"/>
  <c r="I457" i="14" s="1"/>
  <c r="I458" i="14" a="1"/>
  <c r="I458" i="14" s="1"/>
  <c r="I459" i="14" a="1"/>
  <c r="I459" i="14" s="1"/>
  <c r="I460" i="14" a="1"/>
  <c r="I460" i="14" s="1"/>
  <c r="I461" i="14" a="1"/>
  <c r="I461" i="14" s="1"/>
  <c r="I462" i="14" a="1"/>
  <c r="I462" i="14" s="1"/>
  <c r="I463" i="14" a="1"/>
  <c r="I463" i="14" s="1"/>
  <c r="I464" i="14" a="1"/>
  <c r="I464" i="14" s="1"/>
  <c r="I465" i="14" a="1"/>
  <c r="I465" i="14" s="1"/>
  <c r="I466" i="14" a="1"/>
  <c r="I466" i="14" s="1"/>
  <c r="I467" i="14" a="1"/>
  <c r="I467" i="14" s="1"/>
  <c r="I468" i="14" a="1"/>
  <c r="I468" i="14" s="1"/>
  <c r="I469" i="14" a="1"/>
  <c r="I469" i="14" s="1"/>
  <c r="I470" i="14" a="1"/>
  <c r="I470" i="14" s="1"/>
  <c r="I471" i="14" a="1"/>
  <c r="I471" i="14" s="1"/>
  <c r="I472" i="14" a="1"/>
  <c r="I472" i="14" s="1"/>
  <c r="I473" i="14" a="1"/>
  <c r="I473" i="14" s="1"/>
  <c r="I474" i="14" a="1"/>
  <c r="I474" i="14" s="1"/>
  <c r="I475" i="14" a="1"/>
  <c r="I475" i="14" s="1"/>
  <c r="I476" i="14" a="1"/>
  <c r="I476" i="14" s="1"/>
  <c r="I477" i="14" a="1"/>
  <c r="I477" i="14" s="1"/>
  <c r="I478" i="14" a="1"/>
  <c r="I478" i="14" s="1"/>
  <c r="I479" i="14" a="1"/>
  <c r="I479" i="14" s="1"/>
  <c r="I480" i="14" a="1"/>
  <c r="I480" i="14" s="1"/>
  <c r="I481" i="14" a="1"/>
  <c r="I481" i="14" s="1"/>
  <c r="I482" i="14" a="1"/>
  <c r="I482" i="14" s="1"/>
  <c r="I483" i="14" a="1"/>
  <c r="I483" i="14" s="1"/>
  <c r="I484" i="14" a="1"/>
  <c r="I484" i="14" s="1"/>
  <c r="I485" i="14" a="1"/>
  <c r="I485" i="14" s="1"/>
  <c r="I486" i="14" a="1"/>
  <c r="I486" i="14" s="1"/>
  <c r="I487" i="14" a="1"/>
  <c r="I487" i="14" s="1"/>
  <c r="I488" i="14" a="1"/>
  <c r="I488" i="14" s="1"/>
  <c r="I489" i="14" a="1"/>
  <c r="I489" i="14" s="1"/>
  <c r="I490" i="14" a="1"/>
  <c r="I490" i="14" s="1"/>
  <c r="I491" i="14" a="1"/>
  <c r="I491" i="14" s="1"/>
  <c r="I492" i="14" a="1"/>
  <c r="I492" i="14" s="1"/>
  <c r="I493" i="14" a="1"/>
  <c r="I493" i="14" s="1"/>
  <c r="I494" i="14" a="1"/>
  <c r="I494" i="14" s="1"/>
  <c r="I495" i="14" a="1"/>
  <c r="I495" i="14" s="1"/>
  <c r="I496" i="14" a="1"/>
  <c r="I496" i="14" s="1"/>
  <c r="I497" i="14" a="1"/>
  <c r="I497" i="14" s="1"/>
  <c r="I498" i="14" a="1"/>
  <c r="I498" i="14" s="1"/>
  <c r="I499" i="14" a="1"/>
  <c r="I499" i="14" s="1"/>
  <c r="I500" i="14" a="1"/>
  <c r="I500" i="14" s="1"/>
  <c r="I501" i="14" a="1"/>
  <c r="I501" i="14" s="1"/>
  <c r="I502" i="14" a="1"/>
  <c r="I502" i="14" s="1"/>
  <c r="I503" i="14" a="1"/>
  <c r="I503" i="14" s="1"/>
  <c r="I504" i="14" a="1"/>
  <c r="I504" i="14" s="1"/>
  <c r="I505" i="14" a="1"/>
  <c r="I505" i="14" s="1"/>
  <c r="I506" i="14" a="1"/>
  <c r="I506" i="14" s="1"/>
  <c r="I507" i="14" a="1"/>
  <c r="I507" i="14" s="1"/>
  <c r="I508" i="14" a="1"/>
  <c r="I508" i="14" s="1"/>
  <c r="I509" i="14" a="1"/>
  <c r="I509" i="14" s="1"/>
  <c r="I510" i="14" a="1"/>
  <c r="I510" i="14" s="1"/>
  <c r="I511" i="14" a="1"/>
  <c r="I511" i="14" s="1"/>
  <c r="I512" i="14" a="1"/>
  <c r="I512" i="14" s="1"/>
  <c r="I513" i="14" a="1"/>
  <c r="I513" i="14" s="1"/>
  <c r="I514" i="14" a="1"/>
  <c r="I514" i="14" s="1"/>
  <c r="I515" i="14" a="1"/>
  <c r="I515" i="14" s="1"/>
  <c r="I516" i="14" a="1"/>
  <c r="I516" i="14" s="1"/>
  <c r="I517" i="14" a="1"/>
  <c r="I517" i="14" s="1"/>
  <c r="I518" i="14" a="1"/>
  <c r="I518" i="14" s="1"/>
  <c r="I519" i="14" a="1"/>
  <c r="I519" i="14" s="1"/>
  <c r="I520" i="14" a="1"/>
  <c r="I520" i="14" s="1"/>
  <c r="I521" i="14" a="1"/>
  <c r="I521" i="14" s="1"/>
  <c r="I522" i="14" a="1"/>
  <c r="I522" i="14" s="1"/>
  <c r="I523" i="14" a="1"/>
  <c r="I523" i="14" s="1"/>
  <c r="I524" i="14" a="1"/>
  <c r="I524" i="14" s="1"/>
  <c r="I525" i="14" a="1"/>
  <c r="I525" i="14" s="1"/>
  <c r="I526" i="14" a="1"/>
  <c r="I526" i="14" s="1"/>
  <c r="I527" i="14" a="1"/>
  <c r="I527" i="14" s="1"/>
  <c r="I528" i="14" a="1"/>
  <c r="I528" i="14" s="1"/>
  <c r="I529" i="14" a="1"/>
  <c r="I529" i="14" s="1"/>
  <c r="I530" i="14" a="1"/>
  <c r="I530" i="14" s="1"/>
  <c r="I531" i="14" a="1"/>
  <c r="I531" i="14" s="1"/>
  <c r="I532" i="14" a="1"/>
  <c r="I532" i="14" s="1"/>
  <c r="I533" i="14" a="1"/>
  <c r="I533" i="14" s="1"/>
  <c r="I534" i="14" a="1"/>
  <c r="I534" i="14" s="1"/>
  <c r="I535" i="14" a="1"/>
  <c r="I535" i="14" s="1"/>
  <c r="I536" i="14" a="1"/>
  <c r="I536" i="14" s="1"/>
  <c r="I537" i="14" a="1"/>
  <c r="I537" i="14" s="1"/>
  <c r="I538" i="14" a="1"/>
  <c r="I538" i="14" s="1"/>
  <c r="I539" i="14" a="1"/>
  <c r="I539" i="14" s="1"/>
  <c r="I540" i="14" a="1"/>
  <c r="I540" i="14" s="1"/>
  <c r="I541" i="14" a="1"/>
  <c r="I541" i="14" s="1"/>
  <c r="I542" i="14" a="1"/>
  <c r="I542" i="14" s="1"/>
  <c r="I543" i="14" a="1"/>
  <c r="I543" i="14" s="1"/>
  <c r="I544" i="14" a="1"/>
  <c r="I544" i="14" s="1"/>
  <c r="I545" i="14" a="1"/>
  <c r="I545" i="14" s="1"/>
  <c r="I546" i="14" a="1"/>
  <c r="I546" i="14" s="1"/>
  <c r="I547" i="14" a="1"/>
  <c r="I547" i="14" s="1"/>
  <c r="I548" i="14" a="1"/>
  <c r="I548" i="14" s="1"/>
  <c r="I549" i="14" a="1"/>
  <c r="I549" i="14" s="1"/>
  <c r="I550" i="14" a="1"/>
  <c r="I550" i="14" s="1"/>
  <c r="I551" i="14" a="1"/>
  <c r="I551" i="14" s="1"/>
  <c r="I552" i="14" a="1"/>
  <c r="I552" i="14" s="1"/>
  <c r="I553" i="14" a="1"/>
  <c r="I553" i="14" s="1"/>
  <c r="I554" i="14" a="1"/>
  <c r="I554" i="14" s="1"/>
  <c r="I555" i="14" a="1"/>
  <c r="I555" i="14" s="1"/>
  <c r="I556" i="14" a="1"/>
  <c r="I556" i="14" s="1"/>
  <c r="I557" i="14" a="1"/>
  <c r="I557" i="14" s="1"/>
  <c r="I558" i="14" a="1"/>
  <c r="I558" i="14" s="1"/>
  <c r="I559" i="14" a="1"/>
  <c r="I559" i="14" s="1"/>
  <c r="I560" i="14" a="1"/>
  <c r="I560" i="14" s="1"/>
  <c r="I561" i="14" a="1"/>
  <c r="I561" i="14" s="1"/>
  <c r="I562" i="14" a="1"/>
  <c r="I562" i="14" s="1"/>
  <c r="I563" i="14" a="1"/>
  <c r="I563" i="14" s="1"/>
  <c r="I564" i="14" a="1"/>
  <c r="I564" i="14" s="1"/>
  <c r="I565" i="14" a="1"/>
  <c r="I565" i="14" s="1"/>
  <c r="I566" i="14" a="1"/>
  <c r="I566" i="14" s="1"/>
  <c r="I567" i="14" a="1"/>
  <c r="I567" i="14" s="1"/>
  <c r="I568" i="14" a="1"/>
  <c r="I568" i="14" s="1"/>
  <c r="I569" i="14" a="1"/>
  <c r="I569" i="14" s="1"/>
  <c r="I570" i="14" a="1"/>
  <c r="I570" i="14" s="1"/>
  <c r="I571" i="14" a="1"/>
  <c r="I571" i="14" s="1"/>
  <c r="I572" i="14" a="1"/>
  <c r="I572" i="14" s="1"/>
  <c r="I573" i="14" a="1"/>
  <c r="I573" i="14" s="1"/>
  <c r="I574" i="14" a="1"/>
  <c r="I574" i="14" s="1"/>
  <c r="I575" i="14" a="1"/>
  <c r="I575" i="14" s="1"/>
  <c r="I576" i="14" a="1"/>
  <c r="I576" i="14" s="1"/>
  <c r="I577" i="14" a="1"/>
  <c r="I577" i="14" s="1"/>
  <c r="I578" i="14" a="1"/>
  <c r="I578" i="14" s="1"/>
  <c r="I579" i="14" a="1"/>
  <c r="I579" i="14" s="1"/>
  <c r="I580" i="14" a="1"/>
  <c r="I580" i="14" s="1"/>
  <c r="I581" i="14" a="1"/>
  <c r="I581" i="14" s="1"/>
  <c r="I582" i="14" a="1"/>
  <c r="I582" i="14" s="1"/>
  <c r="I583" i="14" a="1"/>
  <c r="I583" i="14" s="1"/>
  <c r="I584" i="14" a="1"/>
  <c r="I584" i="14" s="1"/>
  <c r="I585" i="14" a="1"/>
  <c r="I585" i="14" s="1"/>
  <c r="I586" i="14" a="1"/>
  <c r="I586" i="14" s="1"/>
  <c r="I587" i="14" a="1"/>
  <c r="I587" i="14" s="1"/>
  <c r="I588" i="14" a="1"/>
  <c r="I588" i="14" s="1"/>
  <c r="I589" i="14" a="1"/>
  <c r="I589" i="14" s="1"/>
  <c r="I590" i="14" a="1"/>
  <c r="I590" i="14" s="1"/>
  <c r="I591" i="14" a="1"/>
  <c r="I591" i="14" s="1"/>
  <c r="I592" i="14" a="1"/>
  <c r="I592" i="14" s="1"/>
  <c r="I593" i="14" a="1"/>
  <c r="I593" i="14" s="1"/>
  <c r="I594" i="14" a="1"/>
  <c r="I594" i="14" s="1"/>
  <c r="I595" i="14" a="1"/>
  <c r="I595" i="14" s="1"/>
  <c r="I596" i="14" a="1"/>
  <c r="I596" i="14" s="1"/>
  <c r="I597" i="14" a="1"/>
  <c r="I597" i="14" s="1"/>
  <c r="I598" i="14" a="1"/>
  <c r="I598" i="14" s="1"/>
  <c r="I599" i="14" a="1"/>
  <c r="I599" i="14" s="1"/>
  <c r="I600" i="14" a="1"/>
  <c r="I600" i="14" s="1"/>
  <c r="I601" i="14" a="1"/>
  <c r="I601" i="14" s="1"/>
  <c r="I602" i="14" a="1"/>
  <c r="I602" i="14" s="1"/>
  <c r="I603" i="14" a="1"/>
  <c r="I603" i="14" s="1"/>
  <c r="I604" i="14" a="1"/>
  <c r="I604" i="14" s="1"/>
  <c r="I605" i="14" a="1"/>
  <c r="I605" i="14" s="1"/>
  <c r="I606" i="14" a="1"/>
  <c r="I606" i="14" s="1"/>
  <c r="I607" i="14" a="1"/>
  <c r="I607" i="14" s="1"/>
  <c r="I608" i="14" a="1"/>
  <c r="I608" i="14" s="1"/>
  <c r="I609" i="14" a="1"/>
  <c r="I609" i="14" s="1"/>
  <c r="I610" i="14" a="1"/>
  <c r="I610" i="14" s="1"/>
  <c r="I611" i="14" a="1"/>
  <c r="I611" i="14" s="1"/>
  <c r="I612" i="14" a="1"/>
  <c r="I612" i="14" s="1"/>
  <c r="I613" i="14" a="1"/>
  <c r="I613" i="14" s="1"/>
  <c r="I614" i="14" a="1"/>
  <c r="I614" i="14" s="1"/>
  <c r="I615" i="14" a="1"/>
  <c r="I615" i="14" s="1"/>
  <c r="I616" i="14" a="1"/>
  <c r="I616" i="14" s="1"/>
  <c r="I617" i="14" a="1"/>
  <c r="I617" i="14" s="1"/>
  <c r="I618" i="14" a="1"/>
  <c r="I618" i="14" s="1"/>
  <c r="I619" i="14" a="1"/>
  <c r="I619" i="14" s="1"/>
  <c r="I620" i="14" a="1"/>
  <c r="I620" i="14" s="1"/>
  <c r="I621" i="14" a="1"/>
  <c r="I621" i="14" s="1"/>
  <c r="I622" i="14" a="1"/>
  <c r="I622" i="14" s="1"/>
  <c r="I623" i="14" a="1"/>
  <c r="I623" i="14" s="1"/>
  <c r="I624" i="14" a="1"/>
  <c r="I624" i="14" s="1"/>
  <c r="I625" i="14" a="1"/>
  <c r="I625" i="14" s="1"/>
  <c r="I626" i="14" a="1"/>
  <c r="I626" i="14" s="1"/>
  <c r="I627" i="14" a="1"/>
  <c r="I627" i="14" s="1"/>
  <c r="I628" i="14" a="1"/>
  <c r="I628" i="14" s="1"/>
  <c r="I629" i="14" a="1"/>
  <c r="I629" i="14" s="1"/>
  <c r="I630" i="14" a="1"/>
  <c r="I630" i="14" s="1"/>
  <c r="I631" i="14" a="1"/>
  <c r="I631" i="14" s="1"/>
  <c r="I632" i="14" a="1"/>
  <c r="I632" i="14" s="1"/>
  <c r="I633" i="14" a="1"/>
  <c r="I633" i="14" s="1"/>
  <c r="I634" i="14" a="1"/>
  <c r="I634" i="14" s="1"/>
  <c r="I635" i="14" a="1"/>
  <c r="I635" i="14" s="1"/>
  <c r="I636" i="14" a="1"/>
  <c r="I636" i="14" s="1"/>
  <c r="I637" i="14" a="1"/>
  <c r="I637" i="14" s="1"/>
  <c r="I638" i="14" a="1"/>
  <c r="I638" i="14" s="1"/>
  <c r="I639" i="14" a="1"/>
  <c r="I639" i="14" s="1"/>
  <c r="I640" i="14" a="1"/>
  <c r="I640" i="14" s="1"/>
  <c r="I641" i="14" a="1"/>
  <c r="I641" i="14" s="1"/>
  <c r="I642" i="14" a="1"/>
  <c r="I642" i="14" s="1"/>
  <c r="I643" i="14" a="1"/>
  <c r="I643" i="14" s="1"/>
  <c r="I644" i="14" a="1"/>
  <c r="I644" i="14" s="1"/>
  <c r="I645" i="14" a="1"/>
  <c r="I645" i="14" s="1"/>
  <c r="I646" i="14" a="1"/>
  <c r="I646" i="14" s="1"/>
  <c r="I647" i="14" a="1"/>
  <c r="I647" i="14" s="1"/>
  <c r="I648" i="14" a="1"/>
  <c r="I648" i="14" s="1"/>
  <c r="I649" i="14" a="1"/>
  <c r="I649" i="14" s="1"/>
  <c r="I650" i="14" a="1"/>
  <c r="I650" i="14" s="1"/>
  <c r="I651" i="14" a="1"/>
  <c r="I651" i="14" s="1"/>
  <c r="I652" i="14" a="1"/>
  <c r="I652" i="14" s="1"/>
  <c r="I653" i="14" a="1"/>
  <c r="I653" i="14" s="1"/>
  <c r="I654" i="14" a="1"/>
  <c r="I654" i="14" s="1"/>
  <c r="I655" i="14" a="1"/>
  <c r="I655" i="14" s="1"/>
  <c r="I656" i="14" a="1"/>
  <c r="I656" i="14" s="1"/>
  <c r="I657" i="14" a="1"/>
  <c r="I657" i="14" s="1"/>
  <c r="I658" i="14" a="1"/>
  <c r="I658" i="14" s="1"/>
  <c r="I659" i="14" a="1"/>
  <c r="I659" i="14" s="1"/>
  <c r="I660" i="14" a="1"/>
  <c r="I660" i="14" s="1"/>
  <c r="I661" i="14" a="1"/>
  <c r="I661" i="14" s="1"/>
  <c r="I662" i="14" a="1"/>
  <c r="I662" i="14" s="1"/>
  <c r="I663" i="14" a="1"/>
  <c r="I663" i="14" s="1"/>
  <c r="I664" i="14" a="1"/>
  <c r="I664" i="14" s="1"/>
  <c r="I665" i="14" a="1"/>
  <c r="I665" i="14" s="1"/>
  <c r="I666" i="14" a="1"/>
  <c r="I666" i="14" s="1"/>
  <c r="I667" i="14" a="1"/>
  <c r="I667" i="14" s="1"/>
  <c r="I668" i="14" a="1"/>
  <c r="I668" i="14" s="1"/>
  <c r="I669" i="14" a="1"/>
  <c r="I669" i="14" s="1"/>
  <c r="I670" i="14" a="1"/>
  <c r="I670" i="14" s="1"/>
  <c r="I671" i="14" a="1"/>
  <c r="I671" i="14" s="1"/>
  <c r="I672" i="14" a="1"/>
  <c r="I672" i="14" s="1"/>
  <c r="I673" i="14" a="1"/>
  <c r="I673" i="14" s="1"/>
  <c r="I674" i="14" a="1"/>
  <c r="I674" i="14" s="1"/>
  <c r="I675" i="14" a="1"/>
  <c r="I675" i="14" s="1"/>
  <c r="I676" i="14" a="1"/>
  <c r="I676" i="14" s="1"/>
  <c r="I677" i="14" a="1"/>
  <c r="I677" i="14" s="1"/>
  <c r="I678" i="14" a="1"/>
  <c r="I678" i="14" s="1"/>
  <c r="I679" i="14" a="1"/>
  <c r="I679" i="14" s="1"/>
  <c r="I680" i="14" a="1"/>
  <c r="I680" i="14" s="1"/>
  <c r="I681" i="14" a="1"/>
  <c r="I681" i="14" s="1"/>
  <c r="I682" i="14" a="1"/>
  <c r="I682" i="14" s="1"/>
  <c r="I683" i="14" a="1"/>
  <c r="I683" i="14" s="1"/>
  <c r="I684" i="14" a="1"/>
  <c r="I684" i="14" s="1"/>
  <c r="I685" i="14" a="1"/>
  <c r="I685" i="14" s="1"/>
  <c r="I686" i="14" a="1"/>
  <c r="I686" i="14" s="1"/>
  <c r="I687" i="14" a="1"/>
  <c r="I687" i="14" s="1"/>
  <c r="I688" i="14" a="1"/>
  <c r="I688" i="14" s="1"/>
  <c r="I689" i="14" a="1"/>
  <c r="I689" i="14" s="1"/>
  <c r="I690" i="14" a="1"/>
  <c r="I690" i="14" s="1"/>
  <c r="I691" i="14" a="1"/>
  <c r="I691" i="14" s="1"/>
  <c r="I692" i="14" a="1"/>
  <c r="I692" i="14" s="1"/>
  <c r="I693" i="14" a="1"/>
  <c r="I693" i="14" s="1"/>
  <c r="I694" i="14" a="1"/>
  <c r="I694" i="14" s="1"/>
  <c r="I695" i="14" a="1"/>
  <c r="I695" i="14" s="1"/>
  <c r="I696" i="14" a="1"/>
  <c r="I696" i="14" s="1"/>
  <c r="I697" i="14" a="1"/>
  <c r="I697" i="14" s="1"/>
  <c r="I698" i="14" a="1"/>
  <c r="I698" i="14" s="1"/>
  <c r="I699" i="14" a="1"/>
  <c r="I699" i="14" s="1"/>
  <c r="I700" i="14" a="1"/>
  <c r="I700" i="14" s="1"/>
  <c r="I701" i="14" a="1"/>
  <c r="I701" i="14" s="1"/>
  <c r="I702" i="14" a="1"/>
  <c r="I702" i="14" s="1"/>
  <c r="I703" i="14" a="1"/>
  <c r="I703" i="14" s="1"/>
  <c r="I704" i="14" a="1"/>
  <c r="I704" i="14" s="1"/>
  <c r="I705" i="14" a="1"/>
  <c r="I705" i="14" s="1"/>
  <c r="I706" i="14" a="1"/>
  <c r="I706" i="14" s="1"/>
  <c r="I707" i="14" a="1"/>
  <c r="I707" i="14" s="1"/>
  <c r="I708" i="14" a="1"/>
  <c r="I708" i="14" s="1"/>
  <c r="I709" i="14" a="1"/>
  <c r="I709" i="14" s="1"/>
  <c r="I710" i="14" a="1"/>
  <c r="I710" i="14" s="1"/>
  <c r="I711" i="14" a="1"/>
  <c r="I711" i="14" s="1"/>
  <c r="I712" i="14" a="1"/>
  <c r="I712" i="14" s="1"/>
  <c r="I713" i="14" a="1"/>
  <c r="I713" i="14" s="1"/>
  <c r="I714" i="14" a="1"/>
  <c r="I714" i="14" s="1"/>
  <c r="I715" i="14" a="1"/>
  <c r="I715" i="14" s="1"/>
  <c r="I716" i="14" a="1"/>
  <c r="I716" i="14" s="1"/>
  <c r="I717" i="14" a="1"/>
  <c r="I717" i="14" s="1"/>
  <c r="I718" i="14" a="1"/>
  <c r="I718" i="14" s="1"/>
  <c r="I719" i="14" a="1"/>
  <c r="I719" i="14" s="1"/>
  <c r="I720" i="14" a="1"/>
  <c r="I720" i="14" s="1"/>
  <c r="I721" i="14" a="1"/>
  <c r="I721" i="14" s="1"/>
  <c r="I722" i="14" a="1"/>
  <c r="I722" i="14" s="1"/>
  <c r="I723" i="14" a="1"/>
  <c r="I723" i="14" s="1"/>
  <c r="I724" i="14" a="1"/>
  <c r="I724" i="14" s="1"/>
  <c r="I725" i="14" a="1"/>
  <c r="I725" i="14" s="1"/>
  <c r="I726" i="14" a="1"/>
  <c r="I726" i="14" s="1"/>
  <c r="I727" i="14" a="1"/>
  <c r="I727" i="14" s="1"/>
  <c r="I728" i="14" a="1"/>
  <c r="I728" i="14" s="1"/>
  <c r="I729" i="14" a="1"/>
  <c r="I729" i="14" s="1"/>
  <c r="I730" i="14" a="1"/>
  <c r="I730" i="14" s="1"/>
  <c r="I731" i="14" a="1"/>
  <c r="I731" i="14" s="1"/>
  <c r="I732" i="14" a="1"/>
  <c r="I732" i="14" s="1"/>
  <c r="I733" i="14" a="1"/>
  <c r="I733" i="14" s="1"/>
  <c r="I734" i="14" a="1"/>
  <c r="I734" i="14" s="1"/>
  <c r="I735" i="14" a="1"/>
  <c r="I735" i="14" s="1"/>
  <c r="I736" i="14" a="1"/>
  <c r="I736" i="14" s="1"/>
  <c r="I737" i="14" a="1"/>
  <c r="I737" i="14" s="1"/>
  <c r="I738" i="14" a="1"/>
  <c r="I738" i="14" s="1"/>
  <c r="I739" i="14" a="1"/>
  <c r="I739" i="14" s="1"/>
  <c r="I740" i="14" a="1"/>
  <c r="I740" i="14" s="1"/>
  <c r="I741" i="14" a="1"/>
  <c r="I741" i="14" s="1"/>
  <c r="I742" i="14" a="1"/>
  <c r="I742" i="14" s="1"/>
  <c r="I743" i="14" a="1"/>
  <c r="I743" i="14" s="1"/>
  <c r="I744" i="14" a="1"/>
  <c r="I744" i="14" s="1"/>
  <c r="I745" i="14" a="1"/>
  <c r="I745" i="14" s="1"/>
  <c r="I746" i="14" a="1"/>
  <c r="I746" i="14" s="1"/>
  <c r="I747" i="14" a="1"/>
  <c r="I747" i="14" s="1"/>
  <c r="I748" i="14" a="1"/>
  <c r="I748" i="14" s="1"/>
  <c r="I749" i="14" a="1"/>
  <c r="I749" i="14" s="1"/>
  <c r="I750" i="14" a="1"/>
  <c r="I750" i="14" s="1"/>
  <c r="I751" i="14" a="1"/>
  <c r="I751" i="14" s="1"/>
  <c r="I752" i="14" a="1"/>
  <c r="I752" i="14" s="1"/>
  <c r="I753" i="14" a="1"/>
  <c r="I753" i="14" s="1"/>
  <c r="I754" i="14" a="1"/>
  <c r="I754" i="14" s="1"/>
  <c r="I755" i="14" a="1"/>
  <c r="I755" i="14" s="1"/>
  <c r="I756" i="14" a="1"/>
  <c r="I756" i="14" s="1"/>
  <c r="I757" i="14" a="1"/>
  <c r="I757" i="14" s="1"/>
  <c r="I758" i="14" a="1"/>
  <c r="I758" i="14" s="1"/>
  <c r="I759" i="14" a="1"/>
  <c r="I759" i="14" s="1"/>
  <c r="I760" i="14" a="1"/>
  <c r="I760" i="14" s="1"/>
  <c r="I761" i="14" a="1"/>
  <c r="I761" i="14" s="1"/>
  <c r="I762" i="14" a="1"/>
  <c r="I762" i="14" s="1"/>
  <c r="I763" i="14" a="1"/>
  <c r="I763" i="14" s="1"/>
  <c r="I764" i="14" a="1"/>
  <c r="I764" i="14" s="1"/>
  <c r="I765" i="14" a="1"/>
  <c r="I765" i="14" s="1"/>
  <c r="I766" i="14" a="1"/>
  <c r="I766" i="14" s="1"/>
  <c r="I767" i="14" a="1"/>
  <c r="I767" i="14" s="1"/>
  <c r="I768" i="14" a="1"/>
  <c r="I768" i="14" s="1"/>
  <c r="I769" i="14" a="1"/>
  <c r="I769" i="14" s="1"/>
  <c r="I770" i="14" a="1"/>
  <c r="I770" i="14" s="1"/>
  <c r="I771" i="14" a="1"/>
  <c r="I771" i="14" s="1"/>
  <c r="I772" i="14" a="1"/>
  <c r="I772" i="14" s="1"/>
  <c r="I773" i="14" a="1"/>
  <c r="I773" i="14" s="1"/>
  <c r="I774" i="14" a="1"/>
  <c r="I774" i="14" s="1"/>
  <c r="I775" i="14" a="1"/>
  <c r="I775" i="14" s="1"/>
  <c r="I776" i="14" a="1"/>
  <c r="I776" i="14" s="1"/>
  <c r="I777" i="14" a="1"/>
  <c r="I777" i="14" s="1"/>
  <c r="I778" i="14" a="1"/>
  <c r="I778" i="14" s="1"/>
  <c r="I779" i="14" a="1"/>
  <c r="I779" i="14" s="1"/>
  <c r="I780" i="14" a="1"/>
  <c r="I780" i="14" s="1"/>
  <c r="I781" i="14" a="1"/>
  <c r="I781" i="14" s="1"/>
  <c r="I782" i="14" a="1"/>
  <c r="I782" i="14" s="1"/>
  <c r="I783" i="14" a="1"/>
  <c r="I783" i="14" s="1"/>
  <c r="I784" i="14" a="1"/>
  <c r="I784" i="14" s="1"/>
  <c r="I785" i="14" a="1"/>
  <c r="I785" i="14" s="1"/>
  <c r="I786" i="14" a="1"/>
  <c r="I786" i="14" s="1"/>
  <c r="I787" i="14" a="1"/>
  <c r="I787" i="14" s="1"/>
  <c r="I788" i="14" a="1"/>
  <c r="I788" i="14" s="1"/>
  <c r="I789" i="14" a="1"/>
  <c r="I789" i="14" s="1"/>
  <c r="I790" i="14" a="1"/>
  <c r="I790" i="14" s="1"/>
  <c r="I791" i="14" a="1"/>
  <c r="I791" i="14" s="1"/>
  <c r="I792" i="14" a="1"/>
  <c r="I792" i="14" s="1"/>
  <c r="I793" i="14" a="1"/>
  <c r="I793" i="14" s="1"/>
  <c r="I794" i="14" a="1"/>
  <c r="I794" i="14" s="1"/>
  <c r="I795" i="14" a="1"/>
  <c r="I795" i="14" s="1"/>
  <c r="I796" i="14" a="1"/>
  <c r="I796" i="14" s="1"/>
  <c r="I797" i="14" a="1"/>
  <c r="I797" i="14" s="1"/>
  <c r="I798" i="14" a="1"/>
  <c r="I798" i="14" s="1"/>
  <c r="I799" i="14" a="1"/>
  <c r="I799" i="14" s="1"/>
  <c r="I800" i="14" a="1"/>
  <c r="I800" i="14" s="1"/>
  <c r="I2" i="14" a="1"/>
  <c r="I2" i="14" s="1"/>
  <c r="H3" i="14" a="1"/>
  <c r="H3" i="14" s="1"/>
  <c r="H4" i="14" a="1"/>
  <c r="H4" i="14" s="1"/>
  <c r="H5" i="14" a="1"/>
  <c r="H5" i="14" s="1"/>
  <c r="H6" i="14" a="1"/>
  <c r="H6" i="14" s="1"/>
  <c r="H7" i="14" a="1"/>
  <c r="H7" i="14" s="1"/>
  <c r="H8" i="14" a="1"/>
  <c r="H8" i="14" s="1"/>
  <c r="H9" i="14" a="1"/>
  <c r="H9" i="14" s="1"/>
  <c r="H10" i="14" a="1"/>
  <c r="H10" i="14" s="1"/>
  <c r="H11" i="14" a="1"/>
  <c r="H11" i="14" s="1"/>
  <c r="H12" i="14" a="1"/>
  <c r="H12" i="14" s="1"/>
  <c r="H13" i="14" a="1"/>
  <c r="H13" i="14" s="1"/>
  <c r="J13" i="14" s="1"/>
  <c r="H14" i="14" a="1"/>
  <c r="H14" i="14" s="1"/>
  <c r="H15" i="14" a="1"/>
  <c r="H15" i="14" s="1"/>
  <c r="H16" i="14" a="1"/>
  <c r="H16" i="14" s="1"/>
  <c r="H17" i="14" a="1"/>
  <c r="H17" i="14" s="1"/>
  <c r="H18" i="14" a="1"/>
  <c r="H18" i="14" s="1"/>
  <c r="H19" i="14" a="1"/>
  <c r="H19" i="14" s="1"/>
  <c r="H20" i="14" a="1"/>
  <c r="H20" i="14" s="1"/>
  <c r="H21" i="14" a="1"/>
  <c r="H21" i="14" s="1"/>
  <c r="J21" i="14" s="1"/>
  <c r="H22" i="14" a="1"/>
  <c r="H22" i="14" s="1"/>
  <c r="H23" i="14" a="1"/>
  <c r="H23" i="14" s="1"/>
  <c r="H24" i="14" a="1"/>
  <c r="H24" i="14" s="1"/>
  <c r="H25" i="14" a="1"/>
  <c r="H25" i="14" s="1"/>
  <c r="H26" i="14" a="1"/>
  <c r="H26" i="14" s="1"/>
  <c r="H27" i="14" a="1"/>
  <c r="H27" i="14" s="1"/>
  <c r="H28" i="14" a="1"/>
  <c r="H28" i="14" s="1"/>
  <c r="H29" i="14" a="1"/>
  <c r="H29" i="14" s="1"/>
  <c r="J29" i="14" s="1"/>
  <c r="H30" i="14" a="1"/>
  <c r="H30" i="14" s="1"/>
  <c r="H31" i="14" a="1"/>
  <c r="H31" i="14" s="1"/>
  <c r="H32" i="14" a="1"/>
  <c r="H32" i="14" s="1"/>
  <c r="H33" i="14" a="1"/>
  <c r="H33" i="14" s="1"/>
  <c r="H34" i="14" a="1"/>
  <c r="H34" i="14" s="1"/>
  <c r="H35" i="14" a="1"/>
  <c r="H35" i="14" s="1"/>
  <c r="H36" i="14" a="1"/>
  <c r="H36" i="14" s="1"/>
  <c r="H37" i="14" a="1"/>
  <c r="H37" i="14" s="1"/>
  <c r="J37" i="14" s="1"/>
  <c r="H38" i="14" a="1"/>
  <c r="H38" i="14" s="1"/>
  <c r="H39" i="14" a="1"/>
  <c r="H39" i="14" s="1"/>
  <c r="H40" i="14" a="1"/>
  <c r="H40" i="14" s="1"/>
  <c r="H41" i="14" a="1"/>
  <c r="H41" i="14" s="1"/>
  <c r="H42" i="14" a="1"/>
  <c r="H42" i="14" s="1"/>
  <c r="H43" i="14" a="1"/>
  <c r="H43" i="14" s="1"/>
  <c r="H44" i="14" a="1"/>
  <c r="H44" i="14" s="1"/>
  <c r="H45" i="14" a="1"/>
  <c r="H45" i="14" s="1"/>
  <c r="J45" i="14" s="1"/>
  <c r="H46" i="14" a="1"/>
  <c r="H46" i="14" s="1"/>
  <c r="H47" i="14" a="1"/>
  <c r="H47" i="14" s="1"/>
  <c r="H48" i="14" a="1"/>
  <c r="H48" i="14" s="1"/>
  <c r="H49" i="14" a="1"/>
  <c r="H49" i="14" s="1"/>
  <c r="H50" i="14" a="1"/>
  <c r="H50" i="14" s="1"/>
  <c r="J50" i="14" s="1"/>
  <c r="H51" i="14" a="1"/>
  <c r="H51" i="14" s="1"/>
  <c r="H52" i="14" a="1"/>
  <c r="H52" i="14" s="1"/>
  <c r="H53" i="14" a="1"/>
  <c r="H53" i="14" s="1"/>
  <c r="J53" i="14" s="1"/>
  <c r="H54" i="14" a="1"/>
  <c r="H54" i="14" s="1"/>
  <c r="H55" i="14" a="1"/>
  <c r="H55" i="14" s="1"/>
  <c r="H56" i="14" a="1"/>
  <c r="H56" i="14" s="1"/>
  <c r="H57" i="14" a="1"/>
  <c r="H57" i="14" s="1"/>
  <c r="H58" i="14" a="1"/>
  <c r="H58" i="14" s="1"/>
  <c r="J58" i="14" s="1"/>
  <c r="H59" i="14" a="1"/>
  <c r="H59" i="14" s="1"/>
  <c r="H60" i="14" a="1"/>
  <c r="H60" i="14" s="1"/>
  <c r="H61" i="14" a="1"/>
  <c r="H61" i="14" s="1"/>
  <c r="J61" i="14" s="1"/>
  <c r="H62" i="14" a="1"/>
  <c r="H62" i="14" s="1"/>
  <c r="H63" i="14" a="1"/>
  <c r="H63" i="14" s="1"/>
  <c r="H64" i="14" a="1"/>
  <c r="H64" i="14" s="1"/>
  <c r="H65" i="14" a="1"/>
  <c r="H65" i="14" s="1"/>
  <c r="H66" i="14" a="1"/>
  <c r="H66" i="14" s="1"/>
  <c r="J66" i="14" s="1"/>
  <c r="H67" i="14" a="1"/>
  <c r="H67" i="14" s="1"/>
  <c r="H68" i="14" a="1"/>
  <c r="H68" i="14" s="1"/>
  <c r="H69" i="14" a="1"/>
  <c r="H69" i="14" s="1"/>
  <c r="J69" i="14" s="1"/>
  <c r="H70" i="14" a="1"/>
  <c r="H70" i="14" s="1"/>
  <c r="H71" i="14" a="1"/>
  <c r="H71" i="14" s="1"/>
  <c r="H72" i="14" a="1"/>
  <c r="H72" i="14" s="1"/>
  <c r="H73" i="14" a="1"/>
  <c r="H73" i="14" s="1"/>
  <c r="H74" i="14" a="1"/>
  <c r="H74" i="14" s="1"/>
  <c r="J74" i="14" s="1"/>
  <c r="H75" i="14" a="1"/>
  <c r="H75" i="14" s="1"/>
  <c r="H76" i="14" a="1"/>
  <c r="H76" i="14" s="1"/>
  <c r="H77" i="14" a="1"/>
  <c r="H77" i="14" s="1"/>
  <c r="J77" i="14" s="1"/>
  <c r="H78" i="14" a="1"/>
  <c r="H78" i="14" s="1"/>
  <c r="H79" i="14" a="1"/>
  <c r="H79" i="14" s="1"/>
  <c r="H80" i="14" a="1"/>
  <c r="H80" i="14" s="1"/>
  <c r="H81" i="14" a="1"/>
  <c r="H81" i="14" s="1"/>
  <c r="H82" i="14" a="1"/>
  <c r="H82" i="14" s="1"/>
  <c r="J82" i="14" s="1"/>
  <c r="H83" i="14" a="1"/>
  <c r="H83" i="14" s="1"/>
  <c r="H84" i="14" a="1"/>
  <c r="H84" i="14" s="1"/>
  <c r="H85" i="14" a="1"/>
  <c r="H85" i="14" s="1"/>
  <c r="J85" i="14" s="1"/>
  <c r="H86" i="14" a="1"/>
  <c r="H86" i="14" s="1"/>
  <c r="H87" i="14" a="1"/>
  <c r="H87" i="14" s="1"/>
  <c r="H88" i="14" a="1"/>
  <c r="H88" i="14" s="1"/>
  <c r="H89" i="14" a="1"/>
  <c r="H89" i="14" s="1"/>
  <c r="H90" i="14" a="1"/>
  <c r="H90" i="14" s="1"/>
  <c r="J90" i="14" s="1"/>
  <c r="H91" i="14" a="1"/>
  <c r="H91" i="14" s="1"/>
  <c r="H92" i="14" a="1"/>
  <c r="H92" i="14" s="1"/>
  <c r="H93" i="14" a="1"/>
  <c r="H93" i="14" s="1"/>
  <c r="J93" i="14" s="1"/>
  <c r="H94" i="14" a="1"/>
  <c r="H94" i="14" s="1"/>
  <c r="H95" i="14" a="1"/>
  <c r="H95" i="14" s="1"/>
  <c r="H96" i="14" a="1"/>
  <c r="H96" i="14" s="1"/>
  <c r="H97" i="14" a="1"/>
  <c r="H97" i="14" s="1"/>
  <c r="H98" i="14" a="1"/>
  <c r="H98" i="14" s="1"/>
  <c r="J98" i="14" s="1"/>
  <c r="H99" i="14" a="1"/>
  <c r="H99" i="14" s="1"/>
  <c r="H100" i="14" a="1"/>
  <c r="H100" i="14" s="1"/>
  <c r="H101" i="14" a="1"/>
  <c r="H101" i="14" s="1"/>
  <c r="J101" i="14" s="1"/>
  <c r="H102" i="14" a="1"/>
  <c r="H102" i="14" s="1"/>
  <c r="H103" i="14" a="1"/>
  <c r="H103" i="14" s="1"/>
  <c r="H104" i="14" a="1"/>
  <c r="H104" i="14" s="1"/>
  <c r="H105" i="14" a="1"/>
  <c r="H105" i="14" s="1"/>
  <c r="H106" i="14" a="1"/>
  <c r="H106" i="14" s="1"/>
  <c r="J106" i="14" s="1"/>
  <c r="H107" i="14" a="1"/>
  <c r="H107" i="14" s="1"/>
  <c r="H108" i="14" a="1"/>
  <c r="H108" i="14" s="1"/>
  <c r="H109" i="14" a="1"/>
  <c r="H109" i="14" s="1"/>
  <c r="J109" i="14" s="1"/>
  <c r="H110" i="14" a="1"/>
  <c r="H110" i="14" s="1"/>
  <c r="H111" i="14" a="1"/>
  <c r="H111" i="14" s="1"/>
  <c r="H112" i="14" a="1"/>
  <c r="H112" i="14" s="1"/>
  <c r="H113" i="14" a="1"/>
  <c r="H113" i="14" s="1"/>
  <c r="H114" i="14" a="1"/>
  <c r="H114" i="14" s="1"/>
  <c r="J114" i="14" s="1"/>
  <c r="H115" i="14" a="1"/>
  <c r="H115" i="14" s="1"/>
  <c r="H116" i="14" a="1"/>
  <c r="H116" i="14" s="1"/>
  <c r="H117" i="14" a="1"/>
  <c r="H117" i="14" s="1"/>
  <c r="J117" i="14" s="1"/>
  <c r="H118" i="14" a="1"/>
  <c r="H118" i="14" s="1"/>
  <c r="H119" i="14" a="1"/>
  <c r="H119" i="14" s="1"/>
  <c r="H120" i="14" a="1"/>
  <c r="H120" i="14" s="1"/>
  <c r="H121" i="14" a="1"/>
  <c r="H121" i="14" s="1"/>
  <c r="H122" i="14" a="1"/>
  <c r="H122" i="14" s="1"/>
  <c r="J122" i="14" s="1"/>
  <c r="H123" i="14" a="1"/>
  <c r="H123" i="14" s="1"/>
  <c r="H124" i="14" a="1"/>
  <c r="H124" i="14" s="1"/>
  <c r="H125" i="14" a="1"/>
  <c r="H125" i="14" s="1"/>
  <c r="J125" i="14" s="1"/>
  <c r="H126" i="14" a="1"/>
  <c r="H126" i="14" s="1"/>
  <c r="H127" i="14" a="1"/>
  <c r="H127" i="14" s="1"/>
  <c r="H128" i="14" a="1"/>
  <c r="H128" i="14" s="1"/>
  <c r="H129" i="14" a="1"/>
  <c r="H129" i="14" s="1"/>
  <c r="H130" i="14" a="1"/>
  <c r="H130" i="14" s="1"/>
  <c r="J130" i="14" s="1"/>
  <c r="H131" i="14" a="1"/>
  <c r="H131" i="14" s="1"/>
  <c r="H132" i="14" a="1"/>
  <c r="H132" i="14" s="1"/>
  <c r="H133" i="14" a="1"/>
  <c r="H133" i="14" s="1"/>
  <c r="J133" i="14" s="1"/>
  <c r="H134" i="14" a="1"/>
  <c r="H134" i="14" s="1"/>
  <c r="H135" i="14" a="1"/>
  <c r="H135" i="14" s="1"/>
  <c r="H136" i="14" a="1"/>
  <c r="H136" i="14" s="1"/>
  <c r="H137" i="14" a="1"/>
  <c r="H137" i="14" s="1"/>
  <c r="H138" i="14" a="1"/>
  <c r="H138" i="14" s="1"/>
  <c r="J138" i="14" s="1"/>
  <c r="H139" i="14" a="1"/>
  <c r="H139" i="14" s="1"/>
  <c r="H140" i="14" a="1"/>
  <c r="H140" i="14" s="1"/>
  <c r="H141" i="14" a="1"/>
  <c r="H141" i="14" s="1"/>
  <c r="J141" i="14" s="1"/>
  <c r="H142" i="14" a="1"/>
  <c r="H142" i="14" s="1"/>
  <c r="H143" i="14" a="1"/>
  <c r="H143" i="14" s="1"/>
  <c r="H144" i="14" a="1"/>
  <c r="H144" i="14" s="1"/>
  <c r="H145" i="14" a="1"/>
  <c r="H145" i="14" s="1"/>
  <c r="H146" i="14" a="1"/>
  <c r="H146" i="14" s="1"/>
  <c r="J146" i="14" s="1"/>
  <c r="H147" i="14" a="1"/>
  <c r="H147" i="14" s="1"/>
  <c r="H148" i="14" a="1"/>
  <c r="H148" i="14" s="1"/>
  <c r="H149" i="14" a="1"/>
  <c r="H149" i="14" s="1"/>
  <c r="J149" i="14" s="1"/>
  <c r="H150" i="14" a="1"/>
  <c r="H150" i="14" s="1"/>
  <c r="H151" i="14" a="1"/>
  <c r="H151" i="14" s="1"/>
  <c r="H152" i="14" a="1"/>
  <c r="H152" i="14" s="1"/>
  <c r="H153" i="14" a="1"/>
  <c r="H153" i="14" s="1"/>
  <c r="H154" i="14" a="1"/>
  <c r="H154" i="14" s="1"/>
  <c r="J154" i="14" s="1"/>
  <c r="H155" i="14" a="1"/>
  <c r="H155" i="14" s="1"/>
  <c r="H156" i="14" a="1"/>
  <c r="H156" i="14" s="1"/>
  <c r="H157" i="14" a="1"/>
  <c r="H157" i="14" s="1"/>
  <c r="J157" i="14" s="1"/>
  <c r="H158" i="14" a="1"/>
  <c r="H158" i="14" s="1"/>
  <c r="H159" i="14" a="1"/>
  <c r="H159" i="14" s="1"/>
  <c r="H160" i="14" a="1"/>
  <c r="H160" i="14" s="1"/>
  <c r="H161" i="14" a="1"/>
  <c r="H161" i="14" s="1"/>
  <c r="H162" i="14" a="1"/>
  <c r="H162" i="14" s="1"/>
  <c r="J162" i="14" s="1"/>
  <c r="H163" i="14" a="1"/>
  <c r="H163" i="14" s="1"/>
  <c r="H164" i="14" a="1"/>
  <c r="H164" i="14" s="1"/>
  <c r="H165" i="14" a="1"/>
  <c r="H165" i="14" s="1"/>
  <c r="J165" i="14" s="1"/>
  <c r="H166" i="14" a="1"/>
  <c r="H166" i="14" s="1"/>
  <c r="H167" i="14" a="1"/>
  <c r="H167" i="14" s="1"/>
  <c r="H168" i="14" a="1"/>
  <c r="H168" i="14" s="1"/>
  <c r="H169" i="14" a="1"/>
  <c r="H169" i="14" s="1"/>
  <c r="H170" i="14" a="1"/>
  <c r="H170" i="14" s="1"/>
  <c r="J170" i="14" s="1"/>
  <c r="H171" i="14" a="1"/>
  <c r="H171" i="14" s="1"/>
  <c r="H172" i="14" a="1"/>
  <c r="H172" i="14" s="1"/>
  <c r="H173" i="14" a="1"/>
  <c r="H173" i="14" s="1"/>
  <c r="J173" i="14" s="1"/>
  <c r="H174" i="14" a="1"/>
  <c r="H174" i="14" s="1"/>
  <c r="H175" i="14" a="1"/>
  <c r="H175" i="14" s="1"/>
  <c r="H176" i="14" a="1"/>
  <c r="H176" i="14" s="1"/>
  <c r="H177" i="14" a="1"/>
  <c r="H177" i="14" s="1"/>
  <c r="H178" i="14" a="1"/>
  <c r="H178" i="14" s="1"/>
  <c r="J178" i="14" s="1"/>
  <c r="H179" i="14" a="1"/>
  <c r="H179" i="14" s="1"/>
  <c r="H180" i="14" a="1"/>
  <c r="H180" i="14" s="1"/>
  <c r="H181" i="14" a="1"/>
  <c r="H181" i="14" s="1"/>
  <c r="J181" i="14" s="1"/>
  <c r="H182" i="14" a="1"/>
  <c r="H182" i="14" s="1"/>
  <c r="H183" i="14" a="1"/>
  <c r="H183" i="14" s="1"/>
  <c r="H184" i="14" a="1"/>
  <c r="H184" i="14" s="1"/>
  <c r="H185" i="14" a="1"/>
  <c r="H185" i="14" s="1"/>
  <c r="H186" i="14" a="1"/>
  <c r="H186" i="14" s="1"/>
  <c r="J186" i="14" s="1"/>
  <c r="H187" i="14" a="1"/>
  <c r="H187" i="14" s="1"/>
  <c r="H188" i="14" a="1"/>
  <c r="H188" i="14" s="1"/>
  <c r="H189" i="14" a="1"/>
  <c r="H189" i="14" s="1"/>
  <c r="J189" i="14" s="1"/>
  <c r="H190" i="14" a="1"/>
  <c r="H190" i="14" s="1"/>
  <c r="H191" i="14" a="1"/>
  <c r="H191" i="14" s="1"/>
  <c r="H192" i="14" a="1"/>
  <c r="H192" i="14" s="1"/>
  <c r="H193" i="14" a="1"/>
  <c r="H193" i="14" s="1"/>
  <c r="H194" i="14" a="1"/>
  <c r="H194" i="14" s="1"/>
  <c r="J194" i="14" s="1"/>
  <c r="H195" i="14" a="1"/>
  <c r="H195" i="14" s="1"/>
  <c r="H196" i="14" a="1"/>
  <c r="H196" i="14" s="1"/>
  <c r="H197" i="14" a="1"/>
  <c r="H197" i="14" s="1"/>
  <c r="J197" i="14" s="1"/>
  <c r="H198" i="14" a="1"/>
  <c r="H198" i="14" s="1"/>
  <c r="H199" i="14" a="1"/>
  <c r="H199" i="14" s="1"/>
  <c r="H200" i="14" a="1"/>
  <c r="H200" i="14" s="1"/>
  <c r="H201" i="14" a="1"/>
  <c r="H201" i="14" s="1"/>
  <c r="H202" i="14" a="1"/>
  <c r="H202" i="14" s="1"/>
  <c r="J202" i="14" s="1"/>
  <c r="H203" i="14" a="1"/>
  <c r="H203" i="14" s="1"/>
  <c r="H204" i="14" a="1"/>
  <c r="H204" i="14" s="1"/>
  <c r="H205" i="14" a="1"/>
  <c r="H205" i="14" s="1"/>
  <c r="J205" i="14" s="1"/>
  <c r="H206" i="14" a="1"/>
  <c r="H206" i="14" s="1"/>
  <c r="H207" i="14" a="1"/>
  <c r="H207" i="14" s="1"/>
  <c r="H208" i="14" a="1"/>
  <c r="H208" i="14" s="1"/>
  <c r="H209" i="14" a="1"/>
  <c r="H209" i="14" s="1"/>
  <c r="H210" i="14" a="1"/>
  <c r="H210" i="14" s="1"/>
  <c r="J210" i="14" s="1"/>
  <c r="H211" i="14" a="1"/>
  <c r="H211" i="14" s="1"/>
  <c r="H212" i="14" a="1"/>
  <c r="H212" i="14" s="1"/>
  <c r="H213" i="14" a="1"/>
  <c r="H213" i="14" s="1"/>
  <c r="J213" i="14" s="1"/>
  <c r="H214" i="14" a="1"/>
  <c r="H214" i="14" s="1"/>
  <c r="H215" i="14" a="1"/>
  <c r="H215" i="14" s="1"/>
  <c r="H216" i="14" a="1"/>
  <c r="H216" i="14" s="1"/>
  <c r="H217" i="14" a="1"/>
  <c r="H217" i="14" s="1"/>
  <c r="H218" i="14" a="1"/>
  <c r="H218" i="14" s="1"/>
  <c r="J218" i="14" s="1"/>
  <c r="H219" i="14" a="1"/>
  <c r="H219" i="14" s="1"/>
  <c r="H220" i="14" a="1"/>
  <c r="H220" i="14" s="1"/>
  <c r="H221" i="14" a="1"/>
  <c r="H221" i="14" s="1"/>
  <c r="J221" i="14" s="1"/>
  <c r="H222" i="14" a="1"/>
  <c r="H222" i="14" s="1"/>
  <c r="H223" i="14" a="1"/>
  <c r="H223" i="14" s="1"/>
  <c r="H224" i="14" a="1"/>
  <c r="H224" i="14" s="1"/>
  <c r="H225" i="14" a="1"/>
  <c r="H225" i="14" s="1"/>
  <c r="H226" i="14" a="1"/>
  <c r="H226" i="14" s="1"/>
  <c r="J226" i="14" s="1"/>
  <c r="H227" i="14" a="1"/>
  <c r="H227" i="14" s="1"/>
  <c r="H228" i="14" a="1"/>
  <c r="H228" i="14" s="1"/>
  <c r="H229" i="14" a="1"/>
  <c r="H229" i="14" s="1"/>
  <c r="J229" i="14" s="1"/>
  <c r="H230" i="14" a="1"/>
  <c r="H230" i="14" s="1"/>
  <c r="H231" i="14" a="1"/>
  <c r="H231" i="14" s="1"/>
  <c r="H232" i="14" a="1"/>
  <c r="H232" i="14" s="1"/>
  <c r="H233" i="14" a="1"/>
  <c r="H233" i="14" s="1"/>
  <c r="H234" i="14" a="1"/>
  <c r="H234" i="14" s="1"/>
  <c r="J234" i="14" s="1"/>
  <c r="H235" i="14" a="1"/>
  <c r="H235" i="14" s="1"/>
  <c r="H236" i="14" a="1"/>
  <c r="H236" i="14" s="1"/>
  <c r="H237" i="14" a="1"/>
  <c r="H237" i="14" s="1"/>
  <c r="J237" i="14" s="1"/>
  <c r="H238" i="14" a="1"/>
  <c r="H238" i="14" s="1"/>
  <c r="H239" i="14" a="1"/>
  <c r="H239" i="14" s="1"/>
  <c r="H240" i="14" a="1"/>
  <c r="H240" i="14" s="1"/>
  <c r="H241" i="14" a="1"/>
  <c r="H241" i="14" s="1"/>
  <c r="H242" i="14" a="1"/>
  <c r="H242" i="14" s="1"/>
  <c r="J242" i="14" s="1"/>
  <c r="H243" i="14" a="1"/>
  <c r="H243" i="14" s="1"/>
  <c r="H244" i="14" a="1"/>
  <c r="H244" i="14" s="1"/>
  <c r="H245" i="14" a="1"/>
  <c r="H245" i="14" s="1"/>
  <c r="J245" i="14" s="1"/>
  <c r="H246" i="14" a="1"/>
  <c r="H246" i="14" s="1"/>
  <c r="H247" i="14" a="1"/>
  <c r="H247" i="14" s="1"/>
  <c r="H248" i="14" a="1"/>
  <c r="H248" i="14" s="1"/>
  <c r="H249" i="14" a="1"/>
  <c r="H249" i="14" s="1"/>
  <c r="H250" i="14" a="1"/>
  <c r="H250" i="14" s="1"/>
  <c r="J250" i="14" s="1"/>
  <c r="H251" i="14" a="1"/>
  <c r="H251" i="14" s="1"/>
  <c r="H252" i="14" a="1"/>
  <c r="H252" i="14" s="1"/>
  <c r="H253" i="14" a="1"/>
  <c r="H253" i="14" s="1"/>
  <c r="J253" i="14" s="1"/>
  <c r="H254" i="14" a="1"/>
  <c r="H254" i="14" s="1"/>
  <c r="H255" i="14" a="1"/>
  <c r="H255" i="14" s="1"/>
  <c r="H256" i="14" a="1"/>
  <c r="H256" i="14" s="1"/>
  <c r="H257" i="14" a="1"/>
  <c r="H257" i="14" s="1"/>
  <c r="H258" i="14" a="1"/>
  <c r="H258" i="14" s="1"/>
  <c r="J258" i="14" s="1"/>
  <c r="H259" i="14" a="1"/>
  <c r="H259" i="14" s="1"/>
  <c r="H260" i="14" a="1"/>
  <c r="H260" i="14" s="1"/>
  <c r="H261" i="14" a="1"/>
  <c r="H261" i="14" s="1"/>
  <c r="J261" i="14" s="1"/>
  <c r="H262" i="14" a="1"/>
  <c r="H262" i="14" s="1"/>
  <c r="H263" i="14" a="1"/>
  <c r="H263" i="14" s="1"/>
  <c r="H264" i="14" a="1"/>
  <c r="H264" i="14" s="1"/>
  <c r="H265" i="14" a="1"/>
  <c r="H265" i="14" s="1"/>
  <c r="H266" i="14" a="1"/>
  <c r="H266" i="14" s="1"/>
  <c r="J266" i="14" s="1"/>
  <c r="H267" i="14" a="1"/>
  <c r="H267" i="14" s="1"/>
  <c r="H268" i="14" a="1"/>
  <c r="H268" i="14" s="1"/>
  <c r="H269" i="14" a="1"/>
  <c r="H269" i="14" s="1"/>
  <c r="J269" i="14" s="1"/>
  <c r="H270" i="14" a="1"/>
  <c r="H270" i="14" s="1"/>
  <c r="H271" i="14" a="1"/>
  <c r="H271" i="14" s="1"/>
  <c r="H272" i="14" a="1"/>
  <c r="H272" i="14" s="1"/>
  <c r="H273" i="14" a="1"/>
  <c r="H273" i="14" s="1"/>
  <c r="H274" i="14" a="1"/>
  <c r="H274" i="14" s="1"/>
  <c r="J274" i="14" s="1"/>
  <c r="H275" i="14" a="1"/>
  <c r="H275" i="14" s="1"/>
  <c r="H276" i="14" a="1"/>
  <c r="H276" i="14" s="1"/>
  <c r="H277" i="14" a="1"/>
  <c r="H277" i="14" s="1"/>
  <c r="J277" i="14" s="1"/>
  <c r="H278" i="14" a="1"/>
  <c r="H278" i="14" s="1"/>
  <c r="H279" i="14" a="1"/>
  <c r="H279" i="14" s="1"/>
  <c r="H280" i="14" a="1"/>
  <c r="H280" i="14" s="1"/>
  <c r="H281" i="14" a="1"/>
  <c r="H281" i="14" s="1"/>
  <c r="H282" i="14" a="1"/>
  <c r="H282" i="14" s="1"/>
  <c r="J282" i="14" s="1"/>
  <c r="H283" i="14" a="1"/>
  <c r="H283" i="14" s="1"/>
  <c r="H284" i="14" a="1"/>
  <c r="H284" i="14" s="1"/>
  <c r="H285" i="14" a="1"/>
  <c r="H285" i="14" s="1"/>
  <c r="J285" i="14" s="1"/>
  <c r="H286" i="14" a="1"/>
  <c r="H286" i="14" s="1"/>
  <c r="H287" i="14" a="1"/>
  <c r="H287" i="14" s="1"/>
  <c r="H288" i="14" a="1"/>
  <c r="H288" i="14" s="1"/>
  <c r="H289" i="14" a="1"/>
  <c r="H289" i="14" s="1"/>
  <c r="H290" i="14" a="1"/>
  <c r="H290" i="14" s="1"/>
  <c r="J290" i="14" s="1"/>
  <c r="H291" i="14" a="1"/>
  <c r="H291" i="14" s="1"/>
  <c r="H292" i="14" a="1"/>
  <c r="H292" i="14" s="1"/>
  <c r="H293" i="14" a="1"/>
  <c r="H293" i="14" s="1"/>
  <c r="J293" i="14" s="1"/>
  <c r="H294" i="14" a="1"/>
  <c r="H294" i="14" s="1"/>
  <c r="H295" i="14" a="1"/>
  <c r="H295" i="14" s="1"/>
  <c r="H296" i="14" a="1"/>
  <c r="H296" i="14" s="1"/>
  <c r="H297" i="14" a="1"/>
  <c r="H297" i="14" s="1"/>
  <c r="H298" i="14" a="1"/>
  <c r="H298" i="14" s="1"/>
  <c r="J298" i="14" s="1"/>
  <c r="H299" i="14" a="1"/>
  <c r="H299" i="14" s="1"/>
  <c r="H300" i="14" a="1"/>
  <c r="H300" i="14" s="1"/>
  <c r="H301" i="14" a="1"/>
  <c r="H301" i="14" s="1"/>
  <c r="J301" i="14" s="1"/>
  <c r="H302" i="14" a="1"/>
  <c r="H302" i="14" s="1"/>
  <c r="H303" i="14" a="1"/>
  <c r="H303" i="14" s="1"/>
  <c r="H304" i="14" a="1"/>
  <c r="H304" i="14" s="1"/>
  <c r="H305" i="14" a="1"/>
  <c r="H305" i="14" s="1"/>
  <c r="H306" i="14" a="1"/>
  <c r="H306" i="14" s="1"/>
  <c r="J306" i="14" s="1"/>
  <c r="H307" i="14" a="1"/>
  <c r="H307" i="14" s="1"/>
  <c r="H308" i="14" a="1"/>
  <c r="H308" i="14" s="1"/>
  <c r="H309" i="14" a="1"/>
  <c r="H309" i="14" s="1"/>
  <c r="J309" i="14" s="1"/>
  <c r="H310" i="14" a="1"/>
  <c r="H310" i="14" s="1"/>
  <c r="H311" i="14" a="1"/>
  <c r="H311" i="14" s="1"/>
  <c r="H312" i="14" a="1"/>
  <c r="H312" i="14" s="1"/>
  <c r="H313" i="14" a="1"/>
  <c r="H313" i="14" s="1"/>
  <c r="H314" i="14" a="1"/>
  <c r="H314" i="14" s="1"/>
  <c r="J314" i="14" s="1"/>
  <c r="H315" i="14" a="1"/>
  <c r="H315" i="14" s="1"/>
  <c r="H316" i="14" a="1"/>
  <c r="H316" i="14" s="1"/>
  <c r="H317" i="14" a="1"/>
  <c r="H317" i="14" s="1"/>
  <c r="J317" i="14" s="1"/>
  <c r="H318" i="14" a="1"/>
  <c r="H318" i="14" s="1"/>
  <c r="H319" i="14" a="1"/>
  <c r="H319" i="14" s="1"/>
  <c r="H320" i="14" a="1"/>
  <c r="H320" i="14" s="1"/>
  <c r="H321" i="14" a="1"/>
  <c r="H321" i="14" s="1"/>
  <c r="H322" i="14" a="1"/>
  <c r="H322" i="14" s="1"/>
  <c r="J322" i="14" s="1"/>
  <c r="H323" i="14" a="1"/>
  <c r="H323" i="14" s="1"/>
  <c r="H324" i="14" a="1"/>
  <c r="H324" i="14" s="1"/>
  <c r="H325" i="14" a="1"/>
  <c r="H325" i="14" s="1"/>
  <c r="J325" i="14" s="1"/>
  <c r="H326" i="14" a="1"/>
  <c r="H326" i="14" s="1"/>
  <c r="H327" i="14" a="1"/>
  <c r="H327" i="14" s="1"/>
  <c r="H328" i="14" a="1"/>
  <c r="H328" i="14" s="1"/>
  <c r="H329" i="14" a="1"/>
  <c r="H329" i="14" s="1"/>
  <c r="H330" i="14" a="1"/>
  <c r="H330" i="14" s="1"/>
  <c r="J330" i="14" s="1"/>
  <c r="H331" i="14" a="1"/>
  <c r="H331" i="14" s="1"/>
  <c r="H332" i="14" a="1"/>
  <c r="H332" i="14" s="1"/>
  <c r="H333" i="14" a="1"/>
  <c r="H333" i="14" s="1"/>
  <c r="J333" i="14" s="1"/>
  <c r="H334" i="14" a="1"/>
  <c r="H334" i="14" s="1"/>
  <c r="H335" i="14" a="1"/>
  <c r="H335" i="14" s="1"/>
  <c r="H336" i="14" a="1"/>
  <c r="H336" i="14" s="1"/>
  <c r="H337" i="14" a="1"/>
  <c r="H337" i="14" s="1"/>
  <c r="H338" i="14" a="1"/>
  <c r="H338" i="14" s="1"/>
  <c r="J338" i="14" s="1"/>
  <c r="H339" i="14" a="1"/>
  <c r="H339" i="14" s="1"/>
  <c r="H340" i="14" a="1"/>
  <c r="H340" i="14" s="1"/>
  <c r="H341" i="14" a="1"/>
  <c r="H341" i="14" s="1"/>
  <c r="J341" i="14" s="1"/>
  <c r="H342" i="14" a="1"/>
  <c r="H342" i="14" s="1"/>
  <c r="H343" i="14" a="1"/>
  <c r="H343" i="14" s="1"/>
  <c r="H344" i="14" a="1"/>
  <c r="H344" i="14" s="1"/>
  <c r="H345" i="14" a="1"/>
  <c r="H345" i="14" s="1"/>
  <c r="H346" i="14" a="1"/>
  <c r="H346" i="14" s="1"/>
  <c r="J346" i="14" s="1"/>
  <c r="H347" i="14" a="1"/>
  <c r="H347" i="14" s="1"/>
  <c r="H348" i="14" a="1"/>
  <c r="H348" i="14" s="1"/>
  <c r="H349" i="14" a="1"/>
  <c r="H349" i="14" s="1"/>
  <c r="J349" i="14" s="1"/>
  <c r="H350" i="14" a="1"/>
  <c r="H350" i="14" s="1"/>
  <c r="H351" i="14" a="1"/>
  <c r="H351" i="14" s="1"/>
  <c r="H352" i="14" a="1"/>
  <c r="H352" i="14" s="1"/>
  <c r="H353" i="14" a="1"/>
  <c r="H353" i="14" s="1"/>
  <c r="H354" i="14" a="1"/>
  <c r="H354" i="14" s="1"/>
  <c r="J354" i="14" s="1"/>
  <c r="H355" i="14" a="1"/>
  <c r="H355" i="14" s="1"/>
  <c r="H356" i="14" a="1"/>
  <c r="H356" i="14" s="1"/>
  <c r="H357" i="14" a="1"/>
  <c r="H357" i="14" s="1"/>
  <c r="J357" i="14" s="1"/>
  <c r="H358" i="14" a="1"/>
  <c r="H358" i="14" s="1"/>
  <c r="H359" i="14" a="1"/>
  <c r="H359" i="14" s="1"/>
  <c r="H360" i="14" a="1"/>
  <c r="H360" i="14" s="1"/>
  <c r="H361" i="14" a="1"/>
  <c r="H361" i="14" s="1"/>
  <c r="H362" i="14" a="1"/>
  <c r="H362" i="14" s="1"/>
  <c r="J362" i="14" s="1"/>
  <c r="H363" i="14" a="1"/>
  <c r="H363" i="14" s="1"/>
  <c r="H364" i="14" a="1"/>
  <c r="H364" i="14" s="1"/>
  <c r="H365" i="14" a="1"/>
  <c r="H365" i="14" s="1"/>
  <c r="J365" i="14" s="1"/>
  <c r="H366" i="14" a="1"/>
  <c r="H366" i="14" s="1"/>
  <c r="H367" i="14" a="1"/>
  <c r="H367" i="14" s="1"/>
  <c r="H368" i="14" a="1"/>
  <c r="H368" i="14" s="1"/>
  <c r="H369" i="14" a="1"/>
  <c r="H369" i="14" s="1"/>
  <c r="H370" i="14" a="1"/>
  <c r="H370" i="14" s="1"/>
  <c r="J370" i="14" s="1"/>
  <c r="H371" i="14" a="1"/>
  <c r="H371" i="14" s="1"/>
  <c r="H372" i="14" a="1"/>
  <c r="H372" i="14" s="1"/>
  <c r="H373" i="14" a="1"/>
  <c r="H373" i="14" s="1"/>
  <c r="J373" i="14" s="1"/>
  <c r="H374" i="14" a="1"/>
  <c r="H374" i="14" s="1"/>
  <c r="H375" i="14" a="1"/>
  <c r="H375" i="14" s="1"/>
  <c r="H376" i="14" a="1"/>
  <c r="H376" i="14" s="1"/>
  <c r="H377" i="14" a="1"/>
  <c r="H377" i="14" s="1"/>
  <c r="H378" i="14" a="1"/>
  <c r="H378" i="14" s="1"/>
  <c r="J378" i="14" s="1"/>
  <c r="H379" i="14" a="1"/>
  <c r="H379" i="14" s="1"/>
  <c r="H380" i="14" a="1"/>
  <c r="H380" i="14" s="1"/>
  <c r="H381" i="14" a="1"/>
  <c r="H381" i="14" s="1"/>
  <c r="J381" i="14" s="1"/>
  <c r="H382" i="14" a="1"/>
  <c r="H382" i="14" s="1"/>
  <c r="H383" i="14" a="1"/>
  <c r="H383" i="14" s="1"/>
  <c r="H384" i="14" a="1"/>
  <c r="H384" i="14" s="1"/>
  <c r="H385" i="14" a="1"/>
  <c r="H385" i="14" s="1"/>
  <c r="H386" i="14" a="1"/>
  <c r="H386" i="14" s="1"/>
  <c r="J386" i="14" s="1"/>
  <c r="H387" i="14" a="1"/>
  <c r="H387" i="14" s="1"/>
  <c r="H388" i="14" a="1"/>
  <c r="H388" i="14" s="1"/>
  <c r="H389" i="14" a="1"/>
  <c r="H389" i="14" s="1"/>
  <c r="J389" i="14" s="1"/>
  <c r="H390" i="14" a="1"/>
  <c r="H390" i="14" s="1"/>
  <c r="H391" i="14" a="1"/>
  <c r="H391" i="14" s="1"/>
  <c r="H392" i="14" a="1"/>
  <c r="H392" i="14" s="1"/>
  <c r="H393" i="14" a="1"/>
  <c r="H393" i="14" s="1"/>
  <c r="H394" i="14" a="1"/>
  <c r="H394" i="14" s="1"/>
  <c r="J394" i="14" s="1"/>
  <c r="H395" i="14" a="1"/>
  <c r="H395" i="14" s="1"/>
  <c r="H396" i="14" a="1"/>
  <c r="H396" i="14" s="1"/>
  <c r="H397" i="14" a="1"/>
  <c r="H397" i="14" s="1"/>
  <c r="J397" i="14" s="1"/>
  <c r="H398" i="14" a="1"/>
  <c r="H398" i="14" s="1"/>
  <c r="H399" i="14" a="1"/>
  <c r="H399" i="14" s="1"/>
  <c r="H400" i="14" a="1"/>
  <c r="H400" i="14" s="1"/>
  <c r="H401" i="14" a="1"/>
  <c r="H401" i="14" s="1"/>
  <c r="H402" i="14" a="1"/>
  <c r="H402" i="14" s="1"/>
  <c r="J402" i="14" s="1"/>
  <c r="H403" i="14" a="1"/>
  <c r="H403" i="14" s="1"/>
  <c r="H404" i="14" a="1"/>
  <c r="H404" i="14" s="1"/>
  <c r="H405" i="14" a="1"/>
  <c r="H405" i="14" s="1"/>
  <c r="J405" i="14" s="1"/>
  <c r="H406" i="14" a="1"/>
  <c r="H406" i="14" s="1"/>
  <c r="H407" i="14" a="1"/>
  <c r="H407" i="14" s="1"/>
  <c r="H408" i="14" a="1"/>
  <c r="H408" i="14" s="1"/>
  <c r="H409" i="14" a="1"/>
  <c r="H409" i="14" s="1"/>
  <c r="H410" i="14" a="1"/>
  <c r="H410" i="14" s="1"/>
  <c r="J410" i="14" s="1"/>
  <c r="H411" i="14" a="1"/>
  <c r="H411" i="14" s="1"/>
  <c r="H412" i="14" a="1"/>
  <c r="H412" i="14" s="1"/>
  <c r="H413" i="14" a="1"/>
  <c r="H413" i="14" s="1"/>
  <c r="J413" i="14" s="1"/>
  <c r="H414" i="14" a="1"/>
  <c r="H414" i="14" s="1"/>
  <c r="H415" i="14" a="1"/>
  <c r="H415" i="14" s="1"/>
  <c r="H416" i="14" a="1"/>
  <c r="H416" i="14" s="1"/>
  <c r="H417" i="14" a="1"/>
  <c r="H417" i="14" s="1"/>
  <c r="H418" i="14" a="1"/>
  <c r="H418" i="14" s="1"/>
  <c r="J418" i="14" s="1"/>
  <c r="H419" i="14" a="1"/>
  <c r="H419" i="14" s="1"/>
  <c r="H420" i="14" a="1"/>
  <c r="H420" i="14" s="1"/>
  <c r="H421" i="14" a="1"/>
  <c r="H421" i="14" s="1"/>
  <c r="J421" i="14" s="1"/>
  <c r="H422" i="14" a="1"/>
  <c r="H422" i="14" s="1"/>
  <c r="H423" i="14" a="1"/>
  <c r="H423" i="14" s="1"/>
  <c r="H424" i="14" a="1"/>
  <c r="H424" i="14" s="1"/>
  <c r="H425" i="14" a="1"/>
  <c r="H425" i="14" s="1"/>
  <c r="H426" i="14" a="1"/>
  <c r="H426" i="14" s="1"/>
  <c r="J426" i="14" s="1"/>
  <c r="H427" i="14" a="1"/>
  <c r="H427" i="14" s="1"/>
  <c r="H428" i="14" a="1"/>
  <c r="H428" i="14" s="1"/>
  <c r="H429" i="14" a="1"/>
  <c r="H429" i="14" s="1"/>
  <c r="J429" i="14" s="1"/>
  <c r="H430" i="14" a="1"/>
  <c r="H430" i="14" s="1"/>
  <c r="H431" i="14" a="1"/>
  <c r="H431" i="14" s="1"/>
  <c r="H432" i="14" a="1"/>
  <c r="H432" i="14" s="1"/>
  <c r="H433" i="14" a="1"/>
  <c r="H433" i="14" s="1"/>
  <c r="H434" i="14" a="1"/>
  <c r="H434" i="14" s="1"/>
  <c r="J434" i="14" s="1"/>
  <c r="H435" i="14" a="1"/>
  <c r="H435" i="14" s="1"/>
  <c r="H436" i="14" a="1"/>
  <c r="H436" i="14" s="1"/>
  <c r="H437" i="14" a="1"/>
  <c r="H437" i="14" s="1"/>
  <c r="J437" i="14" s="1"/>
  <c r="H438" i="14" a="1"/>
  <c r="H438" i="14" s="1"/>
  <c r="H439" i="14" a="1"/>
  <c r="H439" i="14" s="1"/>
  <c r="H440" i="14" a="1"/>
  <c r="H440" i="14" s="1"/>
  <c r="H441" i="14" a="1"/>
  <c r="H441" i="14" s="1"/>
  <c r="H442" i="14" a="1"/>
  <c r="H442" i="14" s="1"/>
  <c r="J442" i="14" s="1"/>
  <c r="H443" i="14" a="1"/>
  <c r="H443" i="14" s="1"/>
  <c r="H444" i="14" a="1"/>
  <c r="H444" i="14" s="1"/>
  <c r="H445" i="14" a="1"/>
  <c r="H445" i="14" s="1"/>
  <c r="J445" i="14" s="1"/>
  <c r="H446" i="14" a="1"/>
  <c r="H446" i="14" s="1"/>
  <c r="H447" i="14" a="1"/>
  <c r="H447" i="14" s="1"/>
  <c r="H448" i="14" a="1"/>
  <c r="H448" i="14" s="1"/>
  <c r="H449" i="14" a="1"/>
  <c r="H449" i="14" s="1"/>
  <c r="H450" i="14" a="1"/>
  <c r="H450" i="14" s="1"/>
  <c r="J450" i="14" s="1"/>
  <c r="H451" i="14" a="1"/>
  <c r="H451" i="14" s="1"/>
  <c r="H452" i="14" a="1"/>
  <c r="H452" i="14" s="1"/>
  <c r="H453" i="14" a="1"/>
  <c r="H453" i="14" s="1"/>
  <c r="J453" i="14" s="1"/>
  <c r="H454" i="14" a="1"/>
  <c r="H454" i="14" s="1"/>
  <c r="H455" i="14" a="1"/>
  <c r="H455" i="14" s="1"/>
  <c r="H456" i="14" a="1"/>
  <c r="H456" i="14" s="1"/>
  <c r="H457" i="14" a="1"/>
  <c r="H457" i="14" s="1"/>
  <c r="H458" i="14" a="1"/>
  <c r="H458" i="14" s="1"/>
  <c r="J458" i="14" s="1"/>
  <c r="H459" i="14" a="1"/>
  <c r="H459" i="14" s="1"/>
  <c r="H460" i="14" a="1"/>
  <c r="H460" i="14" s="1"/>
  <c r="H461" i="14" a="1"/>
  <c r="H461" i="14" s="1"/>
  <c r="J461" i="14" s="1"/>
  <c r="H462" i="14" a="1"/>
  <c r="H462" i="14" s="1"/>
  <c r="H463" i="14" a="1"/>
  <c r="H463" i="14" s="1"/>
  <c r="H464" i="14" a="1"/>
  <c r="H464" i="14" s="1"/>
  <c r="H465" i="14" a="1"/>
  <c r="H465" i="14" s="1"/>
  <c r="H466" i="14" a="1"/>
  <c r="H466" i="14" s="1"/>
  <c r="J466" i="14" s="1"/>
  <c r="H467" i="14" a="1"/>
  <c r="H467" i="14" s="1"/>
  <c r="H468" i="14" a="1"/>
  <c r="H468" i="14" s="1"/>
  <c r="H469" i="14" a="1"/>
  <c r="H469" i="14" s="1"/>
  <c r="J469" i="14" s="1"/>
  <c r="H470" i="14" a="1"/>
  <c r="H470" i="14" s="1"/>
  <c r="H471" i="14" a="1"/>
  <c r="H471" i="14" s="1"/>
  <c r="H472" i="14" a="1"/>
  <c r="H472" i="14" s="1"/>
  <c r="H473" i="14" a="1"/>
  <c r="H473" i="14" s="1"/>
  <c r="H474" i="14" a="1"/>
  <c r="H474" i="14" s="1"/>
  <c r="J474" i="14" s="1"/>
  <c r="H475" i="14" a="1"/>
  <c r="H475" i="14" s="1"/>
  <c r="H476" i="14" a="1"/>
  <c r="H476" i="14" s="1"/>
  <c r="H477" i="14" a="1"/>
  <c r="H477" i="14" s="1"/>
  <c r="J477" i="14" s="1"/>
  <c r="H478" i="14" a="1"/>
  <c r="H478" i="14" s="1"/>
  <c r="H479" i="14" a="1"/>
  <c r="H479" i="14" s="1"/>
  <c r="H480" i="14" a="1"/>
  <c r="H480" i="14" s="1"/>
  <c r="H481" i="14" a="1"/>
  <c r="H481" i="14" s="1"/>
  <c r="H482" i="14" a="1"/>
  <c r="H482" i="14" s="1"/>
  <c r="J482" i="14" s="1"/>
  <c r="H483" i="14" a="1"/>
  <c r="H483" i="14" s="1"/>
  <c r="H484" i="14" a="1"/>
  <c r="H484" i="14" s="1"/>
  <c r="H485" i="14" a="1"/>
  <c r="H485" i="14" s="1"/>
  <c r="J485" i="14" s="1"/>
  <c r="H486" i="14" a="1"/>
  <c r="H486" i="14" s="1"/>
  <c r="H487" i="14" a="1"/>
  <c r="H487" i="14" s="1"/>
  <c r="H488" i="14" a="1"/>
  <c r="H488" i="14" s="1"/>
  <c r="H489" i="14" a="1"/>
  <c r="H489" i="14" s="1"/>
  <c r="H490" i="14" a="1"/>
  <c r="H490" i="14" s="1"/>
  <c r="J490" i="14" s="1"/>
  <c r="H491" i="14" a="1"/>
  <c r="H491" i="14" s="1"/>
  <c r="H492" i="14" a="1"/>
  <c r="H492" i="14" s="1"/>
  <c r="H493" i="14" a="1"/>
  <c r="H493" i="14" s="1"/>
  <c r="J493" i="14" s="1"/>
  <c r="H494" i="14" a="1"/>
  <c r="H494" i="14" s="1"/>
  <c r="H495" i="14" a="1"/>
  <c r="H495" i="14" s="1"/>
  <c r="H496" i="14" a="1"/>
  <c r="H496" i="14" s="1"/>
  <c r="H497" i="14" a="1"/>
  <c r="H497" i="14" s="1"/>
  <c r="H498" i="14" a="1"/>
  <c r="H498" i="14" s="1"/>
  <c r="J498" i="14" s="1"/>
  <c r="H499" i="14" a="1"/>
  <c r="H499" i="14" s="1"/>
  <c r="H500" i="14" a="1"/>
  <c r="H500" i="14" s="1"/>
  <c r="H501" i="14" a="1"/>
  <c r="H501" i="14" s="1"/>
  <c r="J501" i="14" s="1"/>
  <c r="H502" i="14" a="1"/>
  <c r="H502" i="14" s="1"/>
  <c r="H503" i="14" a="1"/>
  <c r="H503" i="14" s="1"/>
  <c r="H504" i="14" a="1"/>
  <c r="H504" i="14" s="1"/>
  <c r="H505" i="14" a="1"/>
  <c r="H505" i="14" s="1"/>
  <c r="H506" i="14" a="1"/>
  <c r="H506" i="14" s="1"/>
  <c r="J506" i="14" s="1"/>
  <c r="H507" i="14" a="1"/>
  <c r="H507" i="14" s="1"/>
  <c r="H508" i="14" a="1"/>
  <c r="H508" i="14" s="1"/>
  <c r="H509" i="14" a="1"/>
  <c r="H509" i="14" s="1"/>
  <c r="J509" i="14" s="1"/>
  <c r="H510" i="14" a="1"/>
  <c r="H510" i="14" s="1"/>
  <c r="H511" i="14" a="1"/>
  <c r="H511" i="14" s="1"/>
  <c r="H512" i="14" a="1"/>
  <c r="H512" i="14" s="1"/>
  <c r="H513" i="14" a="1"/>
  <c r="H513" i="14" s="1"/>
  <c r="H514" i="14" a="1"/>
  <c r="H514" i="14" s="1"/>
  <c r="J514" i="14" s="1"/>
  <c r="H515" i="14" a="1"/>
  <c r="H515" i="14" s="1"/>
  <c r="H516" i="14" a="1"/>
  <c r="H516" i="14" s="1"/>
  <c r="H517" i="14" a="1"/>
  <c r="H517" i="14" s="1"/>
  <c r="J517" i="14" s="1"/>
  <c r="H518" i="14" a="1"/>
  <c r="H518" i="14" s="1"/>
  <c r="H519" i="14" a="1"/>
  <c r="H519" i="14" s="1"/>
  <c r="H520" i="14" a="1"/>
  <c r="H520" i="14" s="1"/>
  <c r="H521" i="14" a="1"/>
  <c r="H521" i="14" s="1"/>
  <c r="H522" i="14" a="1"/>
  <c r="H522" i="14" s="1"/>
  <c r="J522" i="14" s="1"/>
  <c r="H523" i="14" a="1"/>
  <c r="H523" i="14" s="1"/>
  <c r="H524" i="14" a="1"/>
  <c r="H524" i="14" s="1"/>
  <c r="H525" i="14" a="1"/>
  <c r="H525" i="14" s="1"/>
  <c r="J525" i="14" s="1"/>
  <c r="H526" i="14" a="1"/>
  <c r="H526" i="14" s="1"/>
  <c r="H527" i="14" a="1"/>
  <c r="H527" i="14" s="1"/>
  <c r="H528" i="14" a="1"/>
  <c r="H528" i="14" s="1"/>
  <c r="H529" i="14" a="1"/>
  <c r="H529" i="14" s="1"/>
  <c r="H530" i="14" a="1"/>
  <c r="H530" i="14" s="1"/>
  <c r="J530" i="14" s="1"/>
  <c r="H531" i="14" a="1"/>
  <c r="H531" i="14" s="1"/>
  <c r="H532" i="14" a="1"/>
  <c r="H532" i="14" s="1"/>
  <c r="H533" i="14" a="1"/>
  <c r="H533" i="14" s="1"/>
  <c r="J533" i="14" s="1"/>
  <c r="H534" i="14" a="1"/>
  <c r="H534" i="14" s="1"/>
  <c r="H535" i="14" a="1"/>
  <c r="H535" i="14" s="1"/>
  <c r="H536" i="14" a="1"/>
  <c r="H536" i="14" s="1"/>
  <c r="H537" i="14" a="1"/>
  <c r="H537" i="14" s="1"/>
  <c r="H538" i="14" a="1"/>
  <c r="H538" i="14" s="1"/>
  <c r="J538" i="14" s="1"/>
  <c r="H539" i="14" a="1"/>
  <c r="H539" i="14" s="1"/>
  <c r="H540" i="14" a="1"/>
  <c r="H540" i="14" s="1"/>
  <c r="H541" i="14" a="1"/>
  <c r="H541" i="14" s="1"/>
  <c r="J541" i="14" s="1"/>
  <c r="H542" i="14" a="1"/>
  <c r="H542" i="14" s="1"/>
  <c r="H543" i="14" a="1"/>
  <c r="H543" i="14" s="1"/>
  <c r="H544" i="14" a="1"/>
  <c r="H544" i="14" s="1"/>
  <c r="H545" i="14" a="1"/>
  <c r="H545" i="14" s="1"/>
  <c r="H546" i="14" a="1"/>
  <c r="H546" i="14" s="1"/>
  <c r="J546" i="14" s="1"/>
  <c r="H547" i="14" a="1"/>
  <c r="H547" i="14" s="1"/>
  <c r="H548" i="14" a="1"/>
  <c r="H548" i="14" s="1"/>
  <c r="H549" i="14" a="1"/>
  <c r="H549" i="14" s="1"/>
  <c r="J549" i="14" s="1"/>
  <c r="H550" i="14" a="1"/>
  <c r="H550" i="14" s="1"/>
  <c r="H551" i="14" a="1"/>
  <c r="H551" i="14" s="1"/>
  <c r="H552" i="14" a="1"/>
  <c r="H552" i="14" s="1"/>
  <c r="H553" i="14" a="1"/>
  <c r="H553" i="14" s="1"/>
  <c r="H554" i="14" a="1"/>
  <c r="H554" i="14" s="1"/>
  <c r="J554" i="14" s="1"/>
  <c r="H555" i="14" a="1"/>
  <c r="H555" i="14" s="1"/>
  <c r="H556" i="14" a="1"/>
  <c r="H556" i="14" s="1"/>
  <c r="H557" i="14" a="1"/>
  <c r="H557" i="14" s="1"/>
  <c r="J557" i="14" s="1"/>
  <c r="H558" i="14" a="1"/>
  <c r="H558" i="14" s="1"/>
  <c r="H559" i="14" a="1"/>
  <c r="H559" i="14" s="1"/>
  <c r="H560" i="14" a="1"/>
  <c r="H560" i="14" s="1"/>
  <c r="H561" i="14" a="1"/>
  <c r="H561" i="14" s="1"/>
  <c r="H562" i="14" a="1"/>
  <c r="H562" i="14" s="1"/>
  <c r="J562" i="14" s="1"/>
  <c r="H563" i="14" a="1"/>
  <c r="H563" i="14" s="1"/>
  <c r="H564" i="14" a="1"/>
  <c r="H564" i="14" s="1"/>
  <c r="H565" i="14" a="1"/>
  <c r="H565" i="14" s="1"/>
  <c r="J565" i="14" s="1"/>
  <c r="H566" i="14" a="1"/>
  <c r="H566" i="14" s="1"/>
  <c r="H567" i="14" a="1"/>
  <c r="H567" i="14" s="1"/>
  <c r="H568" i="14" a="1"/>
  <c r="H568" i="14" s="1"/>
  <c r="H569" i="14" a="1"/>
  <c r="H569" i="14" s="1"/>
  <c r="H570" i="14" a="1"/>
  <c r="H570" i="14" s="1"/>
  <c r="J570" i="14" s="1"/>
  <c r="H571" i="14" a="1"/>
  <c r="H571" i="14" s="1"/>
  <c r="H572" i="14" a="1"/>
  <c r="H572" i="14" s="1"/>
  <c r="H573" i="14" a="1"/>
  <c r="H573" i="14" s="1"/>
  <c r="J573" i="14" s="1"/>
  <c r="H574" i="14" a="1"/>
  <c r="H574" i="14" s="1"/>
  <c r="H575" i="14" a="1"/>
  <c r="H575" i="14" s="1"/>
  <c r="H576" i="14" a="1"/>
  <c r="H576" i="14" s="1"/>
  <c r="H577" i="14" a="1"/>
  <c r="H577" i="14" s="1"/>
  <c r="H578" i="14" a="1"/>
  <c r="H578" i="14" s="1"/>
  <c r="J578" i="14" s="1"/>
  <c r="H579" i="14" a="1"/>
  <c r="H579" i="14" s="1"/>
  <c r="H580" i="14" a="1"/>
  <c r="H580" i="14" s="1"/>
  <c r="H581" i="14" a="1"/>
  <c r="H581" i="14" s="1"/>
  <c r="J581" i="14" s="1"/>
  <c r="H582" i="14" a="1"/>
  <c r="H582" i="14" s="1"/>
  <c r="H583" i="14" a="1"/>
  <c r="H583" i="14" s="1"/>
  <c r="H584" i="14" a="1"/>
  <c r="H584" i="14" s="1"/>
  <c r="H585" i="14" a="1"/>
  <c r="H585" i="14" s="1"/>
  <c r="H586" i="14" a="1"/>
  <c r="H586" i="14" s="1"/>
  <c r="J586" i="14" s="1"/>
  <c r="H587" i="14" a="1"/>
  <c r="H587" i="14" s="1"/>
  <c r="H588" i="14" a="1"/>
  <c r="H588" i="14" s="1"/>
  <c r="H589" i="14" a="1"/>
  <c r="H589" i="14" s="1"/>
  <c r="J589" i="14" s="1"/>
  <c r="H590" i="14" a="1"/>
  <c r="H590" i="14" s="1"/>
  <c r="H591" i="14" a="1"/>
  <c r="H591" i="14" s="1"/>
  <c r="H592" i="14" a="1"/>
  <c r="H592" i="14" s="1"/>
  <c r="H593" i="14" a="1"/>
  <c r="H593" i="14" s="1"/>
  <c r="H594" i="14" a="1"/>
  <c r="H594" i="14" s="1"/>
  <c r="J594" i="14" s="1"/>
  <c r="H595" i="14" a="1"/>
  <c r="H595" i="14" s="1"/>
  <c r="H596" i="14" a="1"/>
  <c r="H596" i="14" s="1"/>
  <c r="H597" i="14" a="1"/>
  <c r="H597" i="14" s="1"/>
  <c r="J597" i="14" s="1"/>
  <c r="H598" i="14" a="1"/>
  <c r="H598" i="14" s="1"/>
  <c r="H599" i="14" a="1"/>
  <c r="H599" i="14" s="1"/>
  <c r="H600" i="14" a="1"/>
  <c r="H600" i="14" s="1"/>
  <c r="H601" i="14" a="1"/>
  <c r="H601" i="14" s="1"/>
  <c r="H602" i="14" a="1"/>
  <c r="H602" i="14" s="1"/>
  <c r="J602" i="14" s="1"/>
  <c r="H603" i="14" a="1"/>
  <c r="H603" i="14" s="1"/>
  <c r="H604" i="14" a="1"/>
  <c r="H604" i="14" s="1"/>
  <c r="H605" i="14" a="1"/>
  <c r="H605" i="14" s="1"/>
  <c r="J605" i="14" s="1"/>
  <c r="H606" i="14" a="1"/>
  <c r="H606" i="14" s="1"/>
  <c r="H607" i="14" a="1"/>
  <c r="H607" i="14" s="1"/>
  <c r="H608" i="14" a="1"/>
  <c r="H608" i="14" s="1"/>
  <c r="H609" i="14" a="1"/>
  <c r="H609" i="14" s="1"/>
  <c r="H610" i="14" a="1"/>
  <c r="H610" i="14" s="1"/>
  <c r="J610" i="14" s="1"/>
  <c r="H611" i="14" a="1"/>
  <c r="H611" i="14" s="1"/>
  <c r="H612" i="14" a="1"/>
  <c r="H612" i="14" s="1"/>
  <c r="H613" i="14" a="1"/>
  <c r="H613" i="14" s="1"/>
  <c r="J613" i="14" s="1"/>
  <c r="H614" i="14" a="1"/>
  <c r="H614" i="14" s="1"/>
  <c r="H615" i="14" a="1"/>
  <c r="H615" i="14" s="1"/>
  <c r="H616" i="14" a="1"/>
  <c r="H616" i="14" s="1"/>
  <c r="H617" i="14" a="1"/>
  <c r="H617" i="14" s="1"/>
  <c r="H618" i="14" a="1"/>
  <c r="H618" i="14" s="1"/>
  <c r="J618" i="14" s="1"/>
  <c r="H619" i="14" a="1"/>
  <c r="H619" i="14" s="1"/>
  <c r="H620" i="14" a="1"/>
  <c r="H620" i="14" s="1"/>
  <c r="H621" i="14" a="1"/>
  <c r="H621" i="14" s="1"/>
  <c r="J621" i="14" s="1"/>
  <c r="H622" i="14" a="1"/>
  <c r="H622" i="14" s="1"/>
  <c r="H623" i="14" a="1"/>
  <c r="H623" i="14" s="1"/>
  <c r="H624" i="14" a="1"/>
  <c r="H624" i="14" s="1"/>
  <c r="H625" i="14" a="1"/>
  <c r="H625" i="14" s="1"/>
  <c r="H626" i="14" a="1"/>
  <c r="H626" i="14" s="1"/>
  <c r="J626" i="14" s="1"/>
  <c r="H627" i="14" a="1"/>
  <c r="H627" i="14" s="1"/>
  <c r="H628" i="14" a="1"/>
  <c r="H628" i="14" s="1"/>
  <c r="H629" i="14" a="1"/>
  <c r="H629" i="14" s="1"/>
  <c r="J629" i="14" s="1"/>
  <c r="H630" i="14" a="1"/>
  <c r="H630" i="14" s="1"/>
  <c r="H631" i="14" a="1"/>
  <c r="H631" i="14" s="1"/>
  <c r="H632" i="14" a="1"/>
  <c r="H632" i="14" s="1"/>
  <c r="H633" i="14" a="1"/>
  <c r="H633" i="14" s="1"/>
  <c r="H634" i="14" a="1"/>
  <c r="H634" i="14" s="1"/>
  <c r="J634" i="14" s="1"/>
  <c r="H635" i="14" a="1"/>
  <c r="H635" i="14" s="1"/>
  <c r="H636" i="14" a="1"/>
  <c r="H636" i="14" s="1"/>
  <c r="H637" i="14" a="1"/>
  <c r="H637" i="14" s="1"/>
  <c r="J637" i="14" s="1"/>
  <c r="H638" i="14" a="1"/>
  <c r="H638" i="14" s="1"/>
  <c r="H639" i="14" a="1"/>
  <c r="H639" i="14" s="1"/>
  <c r="H640" i="14" a="1"/>
  <c r="H640" i="14" s="1"/>
  <c r="H641" i="14" a="1"/>
  <c r="H641" i="14" s="1"/>
  <c r="H642" i="14" a="1"/>
  <c r="H642" i="14" s="1"/>
  <c r="J642" i="14" s="1"/>
  <c r="H643" i="14" a="1"/>
  <c r="H643" i="14" s="1"/>
  <c r="H644" i="14" a="1"/>
  <c r="H644" i="14" s="1"/>
  <c r="H645" i="14" a="1"/>
  <c r="H645" i="14" s="1"/>
  <c r="J645" i="14" s="1"/>
  <c r="H646" i="14" a="1"/>
  <c r="H646" i="14" s="1"/>
  <c r="H647" i="14" a="1"/>
  <c r="H647" i="14" s="1"/>
  <c r="H648" i="14" a="1"/>
  <c r="H648" i="14" s="1"/>
  <c r="H649" i="14" a="1"/>
  <c r="H649" i="14" s="1"/>
  <c r="H650" i="14" a="1"/>
  <c r="H650" i="14" s="1"/>
  <c r="J650" i="14" s="1"/>
  <c r="H651" i="14" a="1"/>
  <c r="H651" i="14" s="1"/>
  <c r="H652" i="14" a="1"/>
  <c r="H652" i="14" s="1"/>
  <c r="H653" i="14" a="1"/>
  <c r="H653" i="14" s="1"/>
  <c r="J653" i="14" s="1"/>
  <c r="H654" i="14" a="1"/>
  <c r="H654" i="14" s="1"/>
  <c r="H655" i="14" a="1"/>
  <c r="H655" i="14" s="1"/>
  <c r="H656" i="14" a="1"/>
  <c r="H656" i="14" s="1"/>
  <c r="H657" i="14" a="1"/>
  <c r="H657" i="14" s="1"/>
  <c r="H658" i="14" a="1"/>
  <c r="H658" i="14" s="1"/>
  <c r="J658" i="14" s="1"/>
  <c r="H659" i="14" a="1"/>
  <c r="H659" i="14" s="1"/>
  <c r="H660" i="14" a="1"/>
  <c r="H660" i="14" s="1"/>
  <c r="H661" i="14" a="1"/>
  <c r="H661" i="14" s="1"/>
  <c r="J661" i="14" s="1"/>
  <c r="H662" i="14" a="1"/>
  <c r="H662" i="14" s="1"/>
  <c r="H663" i="14" a="1"/>
  <c r="H663" i="14" s="1"/>
  <c r="H664" i="14" a="1"/>
  <c r="H664" i="14" s="1"/>
  <c r="H665" i="14" a="1"/>
  <c r="H665" i="14" s="1"/>
  <c r="H666" i="14" a="1"/>
  <c r="H666" i="14" s="1"/>
  <c r="J666" i="14" s="1"/>
  <c r="H667" i="14" a="1"/>
  <c r="H667" i="14" s="1"/>
  <c r="H668" i="14" a="1"/>
  <c r="H668" i="14" s="1"/>
  <c r="H669" i="14" a="1"/>
  <c r="H669" i="14" s="1"/>
  <c r="J669" i="14" s="1"/>
  <c r="H670" i="14" a="1"/>
  <c r="H670" i="14" s="1"/>
  <c r="H671" i="14" a="1"/>
  <c r="H671" i="14" s="1"/>
  <c r="H672" i="14" a="1"/>
  <c r="H672" i="14" s="1"/>
  <c r="H673" i="14" a="1"/>
  <c r="H673" i="14" s="1"/>
  <c r="H674" i="14" a="1"/>
  <c r="H674" i="14" s="1"/>
  <c r="J674" i="14" s="1"/>
  <c r="H675" i="14" a="1"/>
  <c r="H675" i="14" s="1"/>
  <c r="H676" i="14" a="1"/>
  <c r="H676" i="14" s="1"/>
  <c r="H677" i="14" a="1"/>
  <c r="H677" i="14" s="1"/>
  <c r="J677" i="14" s="1"/>
  <c r="H678" i="14" a="1"/>
  <c r="H678" i="14" s="1"/>
  <c r="H679" i="14" a="1"/>
  <c r="H679" i="14" s="1"/>
  <c r="H680" i="14" a="1"/>
  <c r="H680" i="14" s="1"/>
  <c r="H681" i="14" a="1"/>
  <c r="H681" i="14" s="1"/>
  <c r="H682" i="14" a="1"/>
  <c r="H682" i="14" s="1"/>
  <c r="J682" i="14" s="1"/>
  <c r="H683" i="14" a="1"/>
  <c r="H683" i="14" s="1"/>
  <c r="H684" i="14" a="1"/>
  <c r="H684" i="14" s="1"/>
  <c r="H685" i="14" a="1"/>
  <c r="H685" i="14" s="1"/>
  <c r="J685" i="14" s="1"/>
  <c r="H686" i="14" a="1"/>
  <c r="H686" i="14" s="1"/>
  <c r="H687" i="14" a="1"/>
  <c r="H687" i="14" s="1"/>
  <c r="H688" i="14" a="1"/>
  <c r="H688" i="14" s="1"/>
  <c r="H689" i="14" a="1"/>
  <c r="H689" i="14" s="1"/>
  <c r="H690" i="14" a="1"/>
  <c r="H690" i="14" s="1"/>
  <c r="J690" i="14" s="1"/>
  <c r="H691" i="14" a="1"/>
  <c r="H691" i="14" s="1"/>
  <c r="H692" i="14" a="1"/>
  <c r="H692" i="14" s="1"/>
  <c r="H693" i="14" a="1"/>
  <c r="H693" i="14" s="1"/>
  <c r="J693" i="14" s="1"/>
  <c r="H694" i="14" a="1"/>
  <c r="H694" i="14" s="1"/>
  <c r="H695" i="14" a="1"/>
  <c r="H695" i="14" s="1"/>
  <c r="H696" i="14" a="1"/>
  <c r="H696" i="14" s="1"/>
  <c r="H697" i="14" a="1"/>
  <c r="H697" i="14" s="1"/>
  <c r="H698" i="14" a="1"/>
  <c r="H698" i="14" s="1"/>
  <c r="J698" i="14" s="1"/>
  <c r="H699" i="14" a="1"/>
  <c r="H699" i="14" s="1"/>
  <c r="H700" i="14" a="1"/>
  <c r="H700" i="14" s="1"/>
  <c r="H701" i="14" a="1"/>
  <c r="H701" i="14" s="1"/>
  <c r="J701" i="14" s="1"/>
  <c r="H702" i="14" a="1"/>
  <c r="H702" i="14" s="1"/>
  <c r="H703" i="14" a="1"/>
  <c r="H703" i="14" s="1"/>
  <c r="H704" i="14" a="1"/>
  <c r="H704" i="14" s="1"/>
  <c r="H705" i="14" a="1"/>
  <c r="H705" i="14" s="1"/>
  <c r="H706" i="14" a="1"/>
  <c r="H706" i="14" s="1"/>
  <c r="J706" i="14" s="1"/>
  <c r="H707" i="14" a="1"/>
  <c r="H707" i="14" s="1"/>
  <c r="H708" i="14" a="1"/>
  <c r="H708" i="14" s="1"/>
  <c r="H709" i="14" a="1"/>
  <c r="H709" i="14" s="1"/>
  <c r="J709" i="14" s="1"/>
  <c r="H710" i="14" a="1"/>
  <c r="H710" i="14" s="1"/>
  <c r="H711" i="14" a="1"/>
  <c r="H711" i="14" s="1"/>
  <c r="H712" i="14" a="1"/>
  <c r="H712" i="14" s="1"/>
  <c r="H713" i="14" a="1"/>
  <c r="H713" i="14" s="1"/>
  <c r="H714" i="14" a="1"/>
  <c r="H714" i="14" s="1"/>
  <c r="J714" i="14" s="1"/>
  <c r="H715" i="14" a="1"/>
  <c r="H715" i="14" s="1"/>
  <c r="H716" i="14" a="1"/>
  <c r="H716" i="14" s="1"/>
  <c r="H717" i="14" a="1"/>
  <c r="H717" i="14" s="1"/>
  <c r="J717" i="14" s="1"/>
  <c r="H718" i="14" a="1"/>
  <c r="H718" i="14" s="1"/>
  <c r="H719" i="14" a="1"/>
  <c r="H719" i="14" s="1"/>
  <c r="H720" i="14" a="1"/>
  <c r="H720" i="14" s="1"/>
  <c r="H721" i="14" a="1"/>
  <c r="H721" i="14" s="1"/>
  <c r="H722" i="14" a="1"/>
  <c r="H722" i="14" s="1"/>
  <c r="J722" i="14" s="1"/>
  <c r="H723" i="14" a="1"/>
  <c r="H723" i="14" s="1"/>
  <c r="H724" i="14" a="1"/>
  <c r="H724" i="14" s="1"/>
  <c r="H725" i="14" a="1"/>
  <c r="H725" i="14" s="1"/>
  <c r="J725" i="14" s="1"/>
  <c r="H726" i="14" a="1"/>
  <c r="H726" i="14" s="1"/>
  <c r="H727" i="14" a="1"/>
  <c r="H727" i="14" s="1"/>
  <c r="H728" i="14" a="1"/>
  <c r="H728" i="14" s="1"/>
  <c r="H729" i="14" a="1"/>
  <c r="H729" i="14" s="1"/>
  <c r="H730" i="14" a="1"/>
  <c r="H730" i="14" s="1"/>
  <c r="J730" i="14" s="1"/>
  <c r="H731" i="14" a="1"/>
  <c r="H731" i="14" s="1"/>
  <c r="H732" i="14" a="1"/>
  <c r="H732" i="14" s="1"/>
  <c r="H733" i="14" a="1"/>
  <c r="H733" i="14" s="1"/>
  <c r="J733" i="14" s="1"/>
  <c r="H734" i="14" a="1"/>
  <c r="H734" i="14" s="1"/>
  <c r="H735" i="14" a="1"/>
  <c r="H735" i="14" s="1"/>
  <c r="H736" i="14" a="1"/>
  <c r="H736" i="14" s="1"/>
  <c r="H737" i="14" a="1"/>
  <c r="H737" i="14" s="1"/>
  <c r="H738" i="14" a="1"/>
  <c r="H738" i="14" s="1"/>
  <c r="J738" i="14" s="1"/>
  <c r="H739" i="14" a="1"/>
  <c r="H739" i="14" s="1"/>
  <c r="H740" i="14" a="1"/>
  <c r="H740" i="14" s="1"/>
  <c r="H741" i="14" a="1"/>
  <c r="H741" i="14" s="1"/>
  <c r="J741" i="14" s="1"/>
  <c r="H742" i="14" a="1"/>
  <c r="H742" i="14" s="1"/>
  <c r="H743" i="14" a="1"/>
  <c r="H743" i="14" s="1"/>
  <c r="H744" i="14" a="1"/>
  <c r="H744" i="14" s="1"/>
  <c r="H745" i="14" a="1"/>
  <c r="H745" i="14" s="1"/>
  <c r="H746" i="14" a="1"/>
  <c r="H746" i="14" s="1"/>
  <c r="J746" i="14" s="1"/>
  <c r="H747" i="14" a="1"/>
  <c r="H747" i="14" s="1"/>
  <c r="H748" i="14" a="1"/>
  <c r="H748" i="14" s="1"/>
  <c r="H749" i="14" a="1"/>
  <c r="H749" i="14" s="1"/>
  <c r="J749" i="14" s="1"/>
  <c r="H750" i="14" a="1"/>
  <c r="H750" i="14" s="1"/>
  <c r="H751" i="14" a="1"/>
  <c r="H751" i="14" s="1"/>
  <c r="H752" i="14" a="1"/>
  <c r="H752" i="14" s="1"/>
  <c r="H753" i="14" a="1"/>
  <c r="H753" i="14" s="1"/>
  <c r="H754" i="14" a="1"/>
  <c r="H754" i="14" s="1"/>
  <c r="J754" i="14" s="1"/>
  <c r="H755" i="14" a="1"/>
  <c r="H755" i="14" s="1"/>
  <c r="H756" i="14" a="1"/>
  <c r="H756" i="14" s="1"/>
  <c r="H757" i="14" a="1"/>
  <c r="H757" i="14" s="1"/>
  <c r="J757" i="14" s="1"/>
  <c r="H758" i="14" a="1"/>
  <c r="H758" i="14" s="1"/>
  <c r="H759" i="14" a="1"/>
  <c r="H759" i="14" s="1"/>
  <c r="H760" i="14" a="1"/>
  <c r="H760" i="14" s="1"/>
  <c r="H761" i="14" a="1"/>
  <c r="H761" i="14" s="1"/>
  <c r="H762" i="14" a="1"/>
  <c r="H762" i="14" s="1"/>
  <c r="J762" i="14" s="1"/>
  <c r="H763" i="14" a="1"/>
  <c r="H763" i="14" s="1"/>
  <c r="H764" i="14" a="1"/>
  <c r="H764" i="14" s="1"/>
  <c r="H765" i="14" a="1"/>
  <c r="H765" i="14" s="1"/>
  <c r="J765" i="14" s="1"/>
  <c r="H766" i="14" a="1"/>
  <c r="H766" i="14" s="1"/>
  <c r="H767" i="14" a="1"/>
  <c r="H767" i="14" s="1"/>
  <c r="H768" i="14" a="1"/>
  <c r="H768" i="14" s="1"/>
  <c r="H769" i="14" a="1"/>
  <c r="H769" i="14" s="1"/>
  <c r="H770" i="14" a="1"/>
  <c r="H770" i="14" s="1"/>
  <c r="J770" i="14" s="1"/>
  <c r="H771" i="14" a="1"/>
  <c r="H771" i="14" s="1"/>
  <c r="H772" i="14" a="1"/>
  <c r="H772" i="14" s="1"/>
  <c r="H773" i="14" a="1"/>
  <c r="H773" i="14" s="1"/>
  <c r="J773" i="14" s="1"/>
  <c r="H774" i="14" a="1"/>
  <c r="H774" i="14" s="1"/>
  <c r="H775" i="14" a="1"/>
  <c r="H775" i="14" s="1"/>
  <c r="H776" i="14" a="1"/>
  <c r="H776" i="14" s="1"/>
  <c r="H777" i="14" a="1"/>
  <c r="H777" i="14" s="1"/>
  <c r="H778" i="14" a="1"/>
  <c r="H778" i="14" s="1"/>
  <c r="J778" i="14" s="1"/>
  <c r="H779" i="14" a="1"/>
  <c r="H779" i="14" s="1"/>
  <c r="H780" i="14" a="1"/>
  <c r="H780" i="14" s="1"/>
  <c r="H781" i="14" a="1"/>
  <c r="H781" i="14" s="1"/>
  <c r="J781" i="14" s="1"/>
  <c r="H782" i="14" a="1"/>
  <c r="H782" i="14" s="1"/>
  <c r="H783" i="14" a="1"/>
  <c r="H783" i="14" s="1"/>
  <c r="H784" i="14" a="1"/>
  <c r="H784" i="14" s="1"/>
  <c r="H785" i="14" a="1"/>
  <c r="H785" i="14" s="1"/>
  <c r="H786" i="14" a="1"/>
  <c r="H786" i="14" s="1"/>
  <c r="J786" i="14" s="1"/>
  <c r="H787" i="14" a="1"/>
  <c r="H787" i="14" s="1"/>
  <c r="H788" i="14" a="1"/>
  <c r="H788" i="14" s="1"/>
  <c r="H789" i="14" a="1"/>
  <c r="H789" i="14" s="1"/>
  <c r="J789" i="14" s="1"/>
  <c r="H790" i="14" a="1"/>
  <c r="H790" i="14" s="1"/>
  <c r="H791" i="14" a="1"/>
  <c r="H791" i="14" s="1"/>
  <c r="H792" i="14" a="1"/>
  <c r="H792" i="14" s="1"/>
  <c r="H793" i="14" a="1"/>
  <c r="H793" i="14" s="1"/>
  <c r="H794" i="14" a="1"/>
  <c r="H794" i="14" s="1"/>
  <c r="J794" i="14" s="1"/>
  <c r="H795" i="14" a="1"/>
  <c r="H795" i="14" s="1"/>
  <c r="H796" i="14" a="1"/>
  <c r="H796" i="14" s="1"/>
  <c r="H797" i="14" a="1"/>
  <c r="H797" i="14" s="1"/>
  <c r="J797" i="14" s="1"/>
  <c r="H798" i="14" a="1"/>
  <c r="H798" i="14" s="1"/>
  <c r="H799" i="14" a="1"/>
  <c r="H799" i="14" s="1"/>
  <c r="H800" i="14" a="1"/>
  <c r="H800" i="14" s="1"/>
  <c r="H2" i="14" a="1"/>
  <c r="H2" i="14" s="1"/>
  <c r="C12" i="14" a="1"/>
  <c r="C12" i="14" s="1"/>
  <c r="C16" i="14" s="1" a="1"/>
  <c r="C16" i="14" s="1"/>
  <c r="C14" i="14" a="1"/>
  <c r="C14" i="14" s="1"/>
  <c r="C22" i="14" a="1"/>
  <c r="C22" i="14" s="1"/>
  <c r="C27" i="14" a="1"/>
  <c r="C27" i="14" s="1"/>
  <c r="C8" i="14" a="1"/>
  <c r="C8" i="14" s="1"/>
  <c r="C21" i="14" a="1"/>
  <c r="C21" i="14" s="1"/>
  <c r="C19" i="14" a="1"/>
  <c r="C19" i="14" s="1"/>
  <c r="C10" i="14"/>
  <c r="C4" i="14"/>
  <c r="J800" i="14" l="1"/>
  <c r="J792" i="14"/>
  <c r="J784" i="14"/>
  <c r="J776" i="14"/>
  <c r="J768" i="14"/>
  <c r="J760" i="14"/>
  <c r="J752" i="14"/>
  <c r="J744" i="14"/>
  <c r="J736" i="14"/>
  <c r="J728" i="14"/>
  <c r="J720" i="14"/>
  <c r="J712" i="14"/>
  <c r="J704" i="14"/>
  <c r="J696" i="14"/>
  <c r="J688" i="14"/>
  <c r="J680" i="14"/>
  <c r="J672" i="14"/>
  <c r="J664" i="14"/>
  <c r="J656" i="14"/>
  <c r="J5" i="14"/>
  <c r="AK663" i="14" a="1"/>
  <c r="AK663" i="14" s="1"/>
  <c r="J42" i="14"/>
  <c r="J34" i="14"/>
  <c r="J26" i="14"/>
  <c r="J18" i="14"/>
  <c r="J10" i="14"/>
  <c r="J648" i="14"/>
  <c r="J640" i="14"/>
  <c r="J632" i="14"/>
  <c r="J624" i="14"/>
  <c r="J616" i="14"/>
  <c r="J608" i="14"/>
  <c r="J600" i="14"/>
  <c r="J592" i="14"/>
  <c r="J584" i="14"/>
  <c r="J576" i="14"/>
  <c r="J568" i="14"/>
  <c r="J560" i="14"/>
  <c r="J552" i="14"/>
  <c r="J544" i="14"/>
  <c r="J536" i="14"/>
  <c r="J528" i="14"/>
  <c r="J520" i="14"/>
  <c r="J512" i="14"/>
  <c r="J504" i="14"/>
  <c r="J496" i="14"/>
  <c r="J488" i="14"/>
  <c r="J480" i="14"/>
  <c r="J472" i="14"/>
  <c r="J464" i="14"/>
  <c r="J456" i="14"/>
  <c r="J448" i="14"/>
  <c r="J440" i="14"/>
  <c r="J432" i="14"/>
  <c r="J424" i="14"/>
  <c r="J416" i="14"/>
  <c r="J408" i="14"/>
  <c r="J400" i="14"/>
  <c r="J392" i="14"/>
  <c r="J384" i="14"/>
  <c r="J376" i="14"/>
  <c r="J368" i="14"/>
  <c r="J360" i="14"/>
  <c r="J352" i="14"/>
  <c r="J344" i="14"/>
  <c r="J336" i="14"/>
  <c r="J328" i="14"/>
  <c r="J320" i="14"/>
  <c r="J312" i="14"/>
  <c r="J304" i="14"/>
  <c r="J296" i="14"/>
  <c r="J288" i="14"/>
  <c r="J280" i="14"/>
  <c r="J272" i="14"/>
  <c r="J264" i="14"/>
  <c r="J256" i="14"/>
  <c r="J248" i="14"/>
  <c r="J240" i="14"/>
  <c r="J232" i="14"/>
  <c r="J224" i="14"/>
  <c r="J216" i="14"/>
  <c r="J208" i="14"/>
  <c r="J200" i="14"/>
  <c r="J192" i="14"/>
  <c r="J184" i="14"/>
  <c r="J176" i="14"/>
  <c r="J168" i="14"/>
  <c r="J160" i="14"/>
  <c r="J152" i="14"/>
  <c r="J144" i="14"/>
  <c r="J136" i="14"/>
  <c r="J128" i="14"/>
  <c r="J120" i="14"/>
  <c r="J112" i="14"/>
  <c r="J104" i="14"/>
  <c r="J96" i="14"/>
  <c r="J88" i="14"/>
  <c r="J80" i="14"/>
  <c r="J72" i="14"/>
  <c r="J64" i="14"/>
  <c r="J56" i="14"/>
  <c r="J48" i="14"/>
  <c r="J40" i="14"/>
  <c r="J32" i="14"/>
  <c r="J24" i="14"/>
  <c r="J16" i="14"/>
  <c r="J8" i="14"/>
  <c r="AK755" i="14" a="1"/>
  <c r="AK755" i="14" s="1"/>
  <c r="AK3" i="14" a="1"/>
  <c r="AK3" i="14" s="1"/>
  <c r="AK14" i="14" a="1"/>
  <c r="AK14" i="14" s="1"/>
  <c r="AK20" i="14" a="1"/>
  <c r="AK20" i="14" s="1"/>
  <c r="AK32" i="14" a="1"/>
  <c r="AK32" i="14" s="1"/>
  <c r="AK43" i="14" a="1"/>
  <c r="AK43" i="14" s="1"/>
  <c r="AK50" i="14" a="1"/>
  <c r="AK50" i="14" s="1"/>
  <c r="AK55" i="14" a="1"/>
  <c r="AK55" i="14" s="1"/>
  <c r="AK61" i="14" a="1"/>
  <c r="AK61" i="14" s="1"/>
  <c r="AK72" i="14" a="1"/>
  <c r="AK72" i="14" s="1"/>
  <c r="AK88" i="14" a="1"/>
  <c r="AK88" i="14" s="1"/>
  <c r="AK104" i="14" a="1"/>
  <c r="AK104" i="14" s="1"/>
  <c r="AK121" i="14" a="1"/>
  <c r="AK121" i="14" s="1"/>
  <c r="AK127" i="14" a="1"/>
  <c r="AK127" i="14" s="1"/>
  <c r="AK132" i="14" a="1"/>
  <c r="AK132" i="14" s="1"/>
  <c r="AK138" i="14" a="1"/>
  <c r="AK138" i="14" s="1"/>
  <c r="AK143" i="14" a="1"/>
  <c r="AK143" i="14" s="1"/>
  <c r="AK148" i="14" a="1"/>
  <c r="AK148" i="14" s="1"/>
  <c r="AK154" i="14" a="1"/>
  <c r="AK154" i="14" s="1"/>
  <c r="AK164" i="14" a="1"/>
  <c r="AK164" i="14" s="1"/>
  <c r="AK169" i="14" a="1"/>
  <c r="AK169" i="14" s="1"/>
  <c r="AK175" i="14" a="1"/>
  <c r="AK175" i="14" s="1"/>
  <c r="AK179" i="14" a="1"/>
  <c r="AK179" i="14" s="1"/>
  <c r="AK184" i="14" a="1"/>
  <c r="AK184" i="14" s="1"/>
  <c r="AK190" i="14" a="1"/>
  <c r="AK190" i="14" s="1"/>
  <c r="AK195" i="14" a="1"/>
  <c r="AK195" i="14" s="1"/>
  <c r="AK201" i="14" a="1"/>
  <c r="AK201" i="14" s="1"/>
  <c r="AK206" i="14" a="1"/>
  <c r="AK206" i="14" s="1"/>
  <c r="AK216" i="14" a="1"/>
  <c r="AK216" i="14" s="1"/>
  <c r="AK231" i="14" a="1"/>
  <c r="AK231" i="14" s="1"/>
  <c r="AK236" i="14" a="1"/>
  <c r="AK236" i="14" s="1"/>
  <c r="AK249" i="14" a="1"/>
  <c r="AK249" i="14" s="1"/>
  <c r="AK257" i="14" a="1"/>
  <c r="AK257" i="14" s="1"/>
  <c r="AK261" i="14" a="1"/>
  <c r="AK261" i="14" s="1"/>
  <c r="AK266" i="14" a="1"/>
  <c r="AK266" i="14" s="1"/>
  <c r="AK270" i="14" a="1"/>
  <c r="AK270" i="14" s="1"/>
  <c r="AK279" i="14" a="1"/>
  <c r="AK279" i="14" s="1"/>
  <c r="AK283" i="14" a="1"/>
  <c r="AK283" i="14" s="1"/>
  <c r="AK296" i="14" a="1"/>
  <c r="AK296" i="14" s="1"/>
  <c r="AK305" i="14" a="1"/>
  <c r="AK305" i="14" s="1"/>
  <c r="AK311" i="14" a="1"/>
  <c r="AK311" i="14" s="1"/>
  <c r="AK321" i="14" a="1"/>
  <c r="AK321" i="14" s="1"/>
  <c r="AK330" i="14" a="1"/>
  <c r="AK330" i="14" s="1"/>
  <c r="AK349" i="14" a="1"/>
  <c r="AK349" i="14" s="1"/>
  <c r="AK357" i="14" a="1"/>
  <c r="AK357" i="14" s="1"/>
  <c r="AK365" i="14" a="1"/>
  <c r="AK365" i="14" s="1"/>
  <c r="AK4" i="14" a="1"/>
  <c r="AK4" i="14" s="1"/>
  <c r="AK10" i="14" a="1"/>
  <c r="AK10" i="14" s="1"/>
  <c r="AK15" i="14" a="1"/>
  <c r="AK15" i="14" s="1"/>
  <c r="AK21" i="14" a="1"/>
  <c r="AK21" i="14" s="1"/>
  <c r="AK33" i="14" a="1"/>
  <c r="AK33" i="14" s="1"/>
  <c r="AK38" i="14" a="1"/>
  <c r="AK38" i="14" s="1"/>
  <c r="AK44" i="14" a="1"/>
  <c r="AK44" i="14" s="1"/>
  <c r="AK56" i="14" a="1"/>
  <c r="AK56" i="14" s="1"/>
  <c r="AK67" i="14" a="1"/>
  <c r="AK67" i="14" s="1"/>
  <c r="AK73" i="14" a="1"/>
  <c r="AK73" i="14" s="1"/>
  <c r="AK78" i="14" a="1"/>
  <c r="AK78" i="14" s="1"/>
  <c r="AK83" i="14" a="1"/>
  <c r="AK83" i="14" s="1"/>
  <c r="AK89" i="14" a="1"/>
  <c r="AK89" i="14" s="1"/>
  <c r="AK94" i="14" a="1"/>
  <c r="AK94" i="14" s="1"/>
  <c r="AK99" i="14" a="1"/>
  <c r="AK99" i="14" s="1"/>
  <c r="AK105" i="14" a="1"/>
  <c r="AK105" i="14" s="1"/>
  <c r="AK110" i="14" a="1"/>
  <c r="AK110" i="14" s="1"/>
  <c r="AK115" i="14" a="1"/>
  <c r="AK115" i="14" s="1"/>
  <c r="AK128" i="14" a="1"/>
  <c r="AK128" i="14" s="1"/>
  <c r="AK133" i="14" a="1"/>
  <c r="AK133" i="14" s="1"/>
  <c r="AK149" i="14" a="1"/>
  <c r="AK149" i="14" s="1"/>
  <c r="AK160" i="14" a="1"/>
  <c r="AK160" i="14" s="1"/>
  <c r="AK165" i="14" a="1"/>
  <c r="AK165" i="14" s="1"/>
  <c r="AK180" i="14" a="1"/>
  <c r="AK180" i="14" s="1"/>
  <c r="AK185" i="14" a="1"/>
  <c r="AK185" i="14" s="1"/>
  <c r="AK191" i="14" a="1"/>
  <c r="AK191" i="14" s="1"/>
  <c r="AK196" i="14" a="1"/>
  <c r="AK196" i="14" s="1"/>
  <c r="AK202" i="14" a="1"/>
  <c r="AK202" i="14" s="1"/>
  <c r="AK207" i="14" a="1"/>
  <c r="AK207" i="14" s="1"/>
  <c r="AK211" i="14" a="1"/>
  <c r="AK211" i="14" s="1"/>
  <c r="AK217" i="14" a="1"/>
  <c r="AK217" i="14" s="1"/>
  <c r="AK221" i="14" a="1"/>
  <c r="AK221" i="14" s="1"/>
  <c r="AK240" i="14" a="1"/>
  <c r="AK240" i="14" s="1"/>
  <c r="AK245" i="14" a="1"/>
  <c r="AK245" i="14" s="1"/>
  <c r="AK250" i="14" a="1"/>
  <c r="AK250" i="14" s="1"/>
  <c r="AK253" i="14" a="1"/>
  <c r="AK253" i="14" s="1"/>
  <c r="AK258" i="14" a="1"/>
  <c r="AK258" i="14" s="1"/>
  <c r="AK271" i="14" a="1"/>
  <c r="AK271" i="14" s="1"/>
  <c r="AK275" i="14" a="1"/>
  <c r="AK275" i="14" s="1"/>
  <c r="AK284" i="14" a="1"/>
  <c r="AK284" i="14" s="1"/>
  <c r="AK297" i="14" a="1"/>
  <c r="AK297" i="14" s="1"/>
  <c r="AK301" i="14" a="1"/>
  <c r="AK301" i="14" s="1"/>
  <c r="AK306" i="14" a="1"/>
  <c r="AK306" i="14" s="1"/>
  <c r="AK317" i="14" a="1"/>
  <c r="AK317" i="14" s="1"/>
  <c r="AK326" i="14" a="1"/>
  <c r="AK326" i="14" s="1"/>
  <c r="AK331" i="14" a="1"/>
  <c r="AK331" i="14" s="1"/>
  <c r="AK341" i="14" a="1"/>
  <c r="AK341" i="14" s="1"/>
  <c r="AK345" i="14" a="1"/>
  <c r="AK345" i="14" s="1"/>
  <c r="AK5" i="14" a="1"/>
  <c r="AK5" i="14" s="1"/>
  <c r="AK16" i="14" a="1"/>
  <c r="AK16" i="14" s="1"/>
  <c r="AK27" i="14" a="1"/>
  <c r="AK27" i="14" s="1"/>
  <c r="AK34" i="14" a="1"/>
  <c r="AK34" i="14" s="1"/>
  <c r="AK39" i="14" a="1"/>
  <c r="AK39" i="14" s="1"/>
  <c r="AK45" i="14" a="1"/>
  <c r="AK45" i="14" s="1"/>
  <c r="AK57" i="14" a="1"/>
  <c r="AK57" i="14" s="1"/>
  <c r="AK62" i="14" a="1"/>
  <c r="AK62" i="14" s="1"/>
  <c r="AK68" i="14" a="1"/>
  <c r="AK68" i="14" s="1"/>
  <c r="AK74" i="14" a="1"/>
  <c r="AK74" i="14" s="1"/>
  <c r="AK79" i="14" a="1"/>
  <c r="AK79" i="14" s="1"/>
  <c r="AK84" i="14" a="1"/>
  <c r="AK84" i="14" s="1"/>
  <c r="AK90" i="14" a="1"/>
  <c r="AK90" i="14" s="1"/>
  <c r="AK95" i="14" a="1"/>
  <c r="AK95" i="14" s="1"/>
  <c r="AK100" i="14" a="1"/>
  <c r="AK100" i="14" s="1"/>
  <c r="AK106" i="14" a="1"/>
  <c r="AK106" i="14" s="1"/>
  <c r="AK111" i="14" a="1"/>
  <c r="AK111" i="14" s="1"/>
  <c r="AK116" i="14" a="1"/>
  <c r="AK116" i="14" s="1"/>
  <c r="AK122" i="14" a="1"/>
  <c r="AK122" i="14" s="1"/>
  <c r="AK129" i="14" a="1"/>
  <c r="AK129" i="14" s="1"/>
  <c r="AK144" i="14" a="1"/>
  <c r="AK144" i="14" s="1"/>
  <c r="AK150" i="14" a="1"/>
  <c r="AK150" i="14" s="1"/>
  <c r="AK155" i="14" a="1"/>
  <c r="AK155" i="14" s="1"/>
  <c r="AK161" i="14" a="1"/>
  <c r="AK161" i="14" s="1"/>
  <c r="AK170" i="14" a="1"/>
  <c r="AK170" i="14" s="1"/>
  <c r="AK181" i="14" a="1"/>
  <c r="AK181" i="14" s="1"/>
  <c r="AK197" i="14" a="1"/>
  <c r="AK197" i="14" s="1"/>
  <c r="AK212" i="14" a="1"/>
  <c r="AK212" i="14" s="1"/>
  <c r="AK227" i="14" a="1"/>
  <c r="AK227" i="14" s="1"/>
  <c r="AK241" i="14" a="1"/>
  <c r="AK241" i="14" s="1"/>
  <c r="AK262" i="14" a="1"/>
  <c r="AK262" i="14" s="1"/>
  <c r="AK288" i="14" a="1"/>
  <c r="AK288" i="14" s="1"/>
  <c r="AK293" i="14" a="1"/>
  <c r="AK293" i="14" s="1"/>
  <c r="AK298" i="14" a="1"/>
  <c r="AK298" i="14" s="1"/>
  <c r="AK307" i="14" a="1"/>
  <c r="AK307" i="14" s="1"/>
  <c r="AK312" i="14" a="1"/>
  <c r="AK312" i="14" s="1"/>
  <c r="AK322" i="14" a="1"/>
  <c r="AK322" i="14" s="1"/>
  <c r="AK327" i="14" a="1"/>
  <c r="AK327" i="14" s="1"/>
  <c r="AK332" i="14" a="1"/>
  <c r="AK332" i="14" s="1"/>
  <c r="AK336" i="14" a="1"/>
  <c r="AK336" i="14" s="1"/>
  <c r="AK402" i="14" a="1"/>
  <c r="AK402" i="14" s="1"/>
  <c r="AK407" i="14" a="1"/>
  <c r="AK407" i="14" s="1"/>
  <c r="AK412" i="14" a="1"/>
  <c r="AK412" i="14" s="1"/>
  <c r="AK17" i="14" a="1"/>
  <c r="AK17" i="14" s="1"/>
  <c r="AK22" i="14" a="1"/>
  <c r="AK22" i="14" s="1"/>
  <c r="AK28" i="14" a="1"/>
  <c r="AK28" i="14" s="1"/>
  <c r="AK40" i="14" a="1"/>
  <c r="AK40" i="14" s="1"/>
  <c r="AK51" i="14" a="1"/>
  <c r="AK51" i="14" s="1"/>
  <c r="AK58" i="14" a="1"/>
  <c r="AK58" i="14" s="1"/>
  <c r="AK63" i="14" a="1"/>
  <c r="AK63" i="14" s="1"/>
  <c r="AK69" i="14" a="1"/>
  <c r="AK69" i="14" s="1"/>
  <c r="AK85" i="14" a="1"/>
  <c r="AK85" i="14" s="1"/>
  <c r="AK101" i="14" a="1"/>
  <c r="AK101" i="14" s="1"/>
  <c r="AK117" i="14" a="1"/>
  <c r="AK117" i="14" s="1"/>
  <c r="AK134" i="14" a="1"/>
  <c r="AK134" i="14" s="1"/>
  <c r="AK139" i="14" a="1"/>
  <c r="AK139" i="14" s="1"/>
  <c r="AK145" i="14" a="1"/>
  <c r="AK145" i="14" s="1"/>
  <c r="AK151" i="14" a="1"/>
  <c r="AK151" i="14" s="1"/>
  <c r="AK156" i="14" a="1"/>
  <c r="AK156" i="14" s="1"/>
  <c r="AK166" i="14" a="1"/>
  <c r="AK166" i="14" s="1"/>
  <c r="AK176" i="14" a="1"/>
  <c r="AK176" i="14" s="1"/>
  <c r="AK186" i="14" a="1"/>
  <c r="AK186" i="14" s="1"/>
  <c r="AK198" i="14" a="1"/>
  <c r="AK198" i="14" s="1"/>
  <c r="AK213" i="14" a="1"/>
  <c r="AK213" i="14" s="1"/>
  <c r="AK222" i="14" a="1"/>
  <c r="AK222" i="14" s="1"/>
  <c r="AK228" i="14" a="1"/>
  <c r="AK228" i="14" s="1"/>
  <c r="AK232" i="14" a="1"/>
  <c r="AK232" i="14" s="1"/>
  <c r="AK237" i="14" a="1"/>
  <c r="AK237" i="14" s="1"/>
  <c r="AK242" i="14" a="1"/>
  <c r="AK242" i="14" s="1"/>
  <c r="AK246" i="14" a="1"/>
  <c r="AK246" i="14" s="1"/>
  <c r="AK254" i="14" a="1"/>
  <c r="AK254" i="14" s="1"/>
  <c r="AK263" i="14" a="1"/>
  <c r="AK263" i="14" s="1"/>
  <c r="AK267" i="14" a="1"/>
  <c r="AK267" i="14" s="1"/>
  <c r="AK276" i="14" a="1"/>
  <c r="AK276" i="14" s="1"/>
  <c r="AK280" i="14" a="1"/>
  <c r="AK280" i="14" s="1"/>
  <c r="AK289" i="14" a="1"/>
  <c r="AK289" i="14" s="1"/>
  <c r="AK302" i="14" a="1"/>
  <c r="AK302" i="14" s="1"/>
  <c r="AK308" i="14" a="1"/>
  <c r="AK308" i="14" s="1"/>
  <c r="AK313" i="14" a="1"/>
  <c r="AK313" i="14" s="1"/>
  <c r="AK318" i="14" a="1"/>
  <c r="AK318" i="14" s="1"/>
  <c r="AK323" i="14" a="1"/>
  <c r="AK323" i="14" s="1"/>
  <c r="AK337" i="14" a="1"/>
  <c r="AK337" i="14" s="1"/>
  <c r="AK342" i="14" a="1"/>
  <c r="AK342" i="14" s="1"/>
  <c r="AK350" i="14" a="1"/>
  <c r="AK350" i="14" s="1"/>
  <c r="AK358" i="14" a="1"/>
  <c r="AK358" i="14" s="1"/>
  <c r="AK366" i="14" a="1"/>
  <c r="AK366" i="14" s="1"/>
  <c r="AK374" i="14" a="1"/>
  <c r="AK374" i="14" s="1"/>
  <c r="AK382" i="14" a="1"/>
  <c r="AK382" i="14" s="1"/>
  <c r="AK6" i="14" a="1"/>
  <c r="AK6" i="14" s="1"/>
  <c r="AK11" i="14" a="1"/>
  <c r="AK11" i="14" s="1"/>
  <c r="AK18" i="14" a="1"/>
  <c r="AK18" i="14" s="1"/>
  <c r="AK23" i="14" a="1"/>
  <c r="AK23" i="14" s="1"/>
  <c r="AK29" i="14" a="1"/>
  <c r="AK29" i="14" s="1"/>
  <c r="AK41" i="14" a="1"/>
  <c r="AK41" i="14" s="1"/>
  <c r="AK46" i="14" a="1"/>
  <c r="AK46" i="14" s="1"/>
  <c r="AK52" i="14" a="1"/>
  <c r="AK52" i="14" s="1"/>
  <c r="AK64" i="14" a="1"/>
  <c r="AK64" i="14" s="1"/>
  <c r="AK80" i="14" a="1"/>
  <c r="AK80" i="14" s="1"/>
  <c r="AK96" i="14" a="1"/>
  <c r="AK96" i="14" s="1"/>
  <c r="AK112" i="14" a="1"/>
  <c r="AK112" i="14" s="1"/>
  <c r="AK118" i="14" a="1"/>
  <c r="AK118" i="14" s="1"/>
  <c r="AK123" i="14" a="1"/>
  <c r="AK123" i="14" s="1"/>
  <c r="AK130" i="14" a="1"/>
  <c r="AK130" i="14" s="1"/>
  <c r="AK135" i="14" a="1"/>
  <c r="AK135" i="14" s="1"/>
  <c r="AK140" i="14" a="1"/>
  <c r="AK140" i="14" s="1"/>
  <c r="AK157" i="14" a="1"/>
  <c r="AK157" i="14" s="1"/>
  <c r="AK162" i="14" a="1"/>
  <c r="AK162" i="14" s="1"/>
  <c r="AK167" i="14" a="1"/>
  <c r="AK167" i="14" s="1"/>
  <c r="AK171" i="14" a="1"/>
  <c r="AK171" i="14" s="1"/>
  <c r="AK177" i="14" a="1"/>
  <c r="AK177" i="14" s="1"/>
  <c r="AK182" i="14" a="1"/>
  <c r="AK182" i="14" s="1"/>
  <c r="AK192" i="14" a="1"/>
  <c r="AK192" i="14" s="1"/>
  <c r="AK199" i="14" a="1"/>
  <c r="AK199" i="14" s="1"/>
  <c r="AK203" i="14" a="1"/>
  <c r="AK203" i="14" s="1"/>
  <c r="AK208" i="14" a="1"/>
  <c r="AK208" i="14" s="1"/>
  <c r="AK218" i="14" a="1"/>
  <c r="AK218" i="14" s="1"/>
  <c r="AK223" i="14" a="1"/>
  <c r="AK223" i="14" s="1"/>
  <c r="AK233" i="14" a="1"/>
  <c r="AK233" i="14" s="1"/>
  <c r="AK247" i="14" a="1"/>
  <c r="AK247" i="14" s="1"/>
  <c r="AK251" i="14" a="1"/>
  <c r="AK251" i="14" s="1"/>
  <c r="AK255" i="14" a="1"/>
  <c r="AK255" i="14" s="1"/>
  <c r="AK259" i="14" a="1"/>
  <c r="AK259" i="14" s="1"/>
  <c r="AK268" i="14" a="1"/>
  <c r="AK268" i="14" s="1"/>
  <c r="AK272" i="14" a="1"/>
  <c r="AK272" i="14" s="1"/>
  <c r="AK281" i="14" a="1"/>
  <c r="AK281" i="14" s="1"/>
  <c r="AK285" i="14" a="1"/>
  <c r="AK285" i="14" s="1"/>
  <c r="AK290" i="14" a="1"/>
  <c r="AK290" i="14" s="1"/>
  <c r="AK294" i="14" a="1"/>
  <c r="AK294" i="14" s="1"/>
  <c r="AK303" i="14" a="1"/>
  <c r="AK303" i="14" s="1"/>
  <c r="AK314" i="14" a="1"/>
  <c r="AK314" i="14" s="1"/>
  <c r="AK319" i="14" a="1"/>
  <c r="AK319" i="14" s="1"/>
  <c r="AK7" i="14" a="1"/>
  <c r="AK7" i="14" s="1"/>
  <c r="AK12" i="14" a="1"/>
  <c r="AK12" i="14" s="1"/>
  <c r="AK24" i="14" a="1"/>
  <c r="AK24" i="14" s="1"/>
  <c r="AK35" i="14" a="1"/>
  <c r="AK35" i="14" s="1"/>
  <c r="AK42" i="14" a="1"/>
  <c r="AK42" i="14" s="1"/>
  <c r="AK47" i="14" a="1"/>
  <c r="AK47" i="14" s="1"/>
  <c r="AK53" i="14" a="1"/>
  <c r="AK53" i="14" s="1"/>
  <c r="AK65" i="14" a="1"/>
  <c r="AK65" i="14" s="1"/>
  <c r="AK70" i="14" a="1"/>
  <c r="AK70" i="14" s="1"/>
  <c r="AK75" i="14" a="1"/>
  <c r="AK75" i="14" s="1"/>
  <c r="AK81" i="14" a="1"/>
  <c r="AK81" i="14" s="1"/>
  <c r="AK86" i="14" a="1"/>
  <c r="AK86" i="14" s="1"/>
  <c r="AK91" i="14" a="1"/>
  <c r="AK91" i="14" s="1"/>
  <c r="AK97" i="14" a="1"/>
  <c r="AK97" i="14" s="1"/>
  <c r="AK102" i="14" a="1"/>
  <c r="AK102" i="14" s="1"/>
  <c r="AK107" i="14" a="1"/>
  <c r="AK107" i="14" s="1"/>
  <c r="AK113" i="14" a="1"/>
  <c r="AK113" i="14" s="1"/>
  <c r="AK119" i="14" a="1"/>
  <c r="AK119" i="14" s="1"/>
  <c r="AK124" i="14" a="1"/>
  <c r="AK124" i="14" s="1"/>
  <c r="AK136" i="14" a="1"/>
  <c r="AK136" i="14" s="1"/>
  <c r="AK141" i="14" a="1"/>
  <c r="AK141" i="14" s="1"/>
  <c r="AK146" i="14" a="1"/>
  <c r="AK146" i="14" s="1"/>
  <c r="AK152" i="14" a="1"/>
  <c r="AK152" i="14" s="1"/>
  <c r="AK158" i="14" a="1"/>
  <c r="AK158" i="14" s="1"/>
  <c r="AK172" i="14" a="1"/>
  <c r="AK172" i="14" s="1"/>
  <c r="AK178" i="14" a="1"/>
  <c r="AK178" i="14" s="1"/>
  <c r="AK183" i="14" a="1"/>
  <c r="AK183" i="14" s="1"/>
  <c r="AK187" i="14" a="1"/>
  <c r="AK187" i="14" s="1"/>
  <c r="AK193" i="14" a="1"/>
  <c r="AK193" i="14" s="1"/>
  <c r="AK204" i="14" a="1"/>
  <c r="AK204" i="14" s="1"/>
  <c r="AK209" i="14" a="1"/>
  <c r="AK209" i="14" s="1"/>
  <c r="AK214" i="14" a="1"/>
  <c r="AK214" i="14" s="1"/>
  <c r="AK224" i="14" a="1"/>
  <c r="AK224" i="14" s="1"/>
  <c r="AK234" i="14" a="1"/>
  <c r="AK234" i="14" s="1"/>
  <c r="AK238" i="14" a="1"/>
  <c r="AK238" i="14" s="1"/>
  <c r="AK243" i="14" a="1"/>
  <c r="AK243" i="14" s="1"/>
  <c r="AK260" i="14" a="1"/>
  <c r="AK260" i="14" s="1"/>
  <c r="AK273" i="14" a="1"/>
  <c r="AK273" i="14" s="1"/>
  <c r="AK282" i="14" a="1"/>
  <c r="AK282" i="14" s="1"/>
  <c r="AK295" i="14" a="1"/>
  <c r="AK295" i="14" s="1"/>
  <c r="AK299" i="14" a="1"/>
  <c r="AK299" i="14" s="1"/>
  <c r="AK315" i="14" a="1"/>
  <c r="AK315" i="14" s="1"/>
  <c r="AK328" i="14" a="1"/>
  <c r="AK328" i="14" s="1"/>
  <c r="AK338" i="14" a="1"/>
  <c r="AK338" i="14" s="1"/>
  <c r="AK347" i="14" a="1"/>
  <c r="AK347" i="14" s="1"/>
  <c r="AK355" i="14" a="1"/>
  <c r="AK355" i="14" s="1"/>
  <c r="AK363" i="14" a="1"/>
  <c r="AK363" i="14" s="1"/>
  <c r="AK371" i="14" a="1"/>
  <c r="AK371" i="14" s="1"/>
  <c r="AK8" i="14" a="1"/>
  <c r="AK8" i="14" s="1"/>
  <c r="AK13" i="14" a="1"/>
  <c r="AK13" i="14" s="1"/>
  <c r="AK25" i="14" a="1"/>
  <c r="AK25" i="14" s="1"/>
  <c r="AK30" i="14" a="1"/>
  <c r="AK30" i="14" s="1"/>
  <c r="AK36" i="14" a="1"/>
  <c r="AK36" i="14" s="1"/>
  <c r="AK48" i="14" a="1"/>
  <c r="AK48" i="14" s="1"/>
  <c r="AK59" i="14" a="1"/>
  <c r="AK59" i="14" s="1"/>
  <c r="AK66" i="14" a="1"/>
  <c r="AK66" i="14" s="1"/>
  <c r="AK71" i="14" a="1"/>
  <c r="AK71" i="14" s="1"/>
  <c r="AK76" i="14" a="1"/>
  <c r="AK76" i="14" s="1"/>
  <c r="AK82" i="14" a="1"/>
  <c r="AK82" i="14" s="1"/>
  <c r="AK87" i="14" a="1"/>
  <c r="AK87" i="14" s="1"/>
  <c r="AK92" i="14" a="1"/>
  <c r="AK92" i="14" s="1"/>
  <c r="AK98" i="14" a="1"/>
  <c r="AK98" i="14" s="1"/>
  <c r="AK103" i="14" a="1"/>
  <c r="AK103" i="14" s="1"/>
  <c r="AK108" i="14" a="1"/>
  <c r="AK108" i="14" s="1"/>
  <c r="AK125" i="14" a="1"/>
  <c r="AK125" i="14" s="1"/>
  <c r="AK137" i="14" a="1"/>
  <c r="AK137" i="14" s="1"/>
  <c r="AK153" i="14" a="1"/>
  <c r="AK153" i="14" s="1"/>
  <c r="AK159" i="14" a="1"/>
  <c r="AK159" i="14" s="1"/>
  <c r="AK173" i="14" a="1"/>
  <c r="AK173" i="14" s="1"/>
  <c r="AK188" i="14" a="1"/>
  <c r="AK188" i="14" s="1"/>
  <c r="AK194" i="14" a="1"/>
  <c r="AK194" i="14" s="1"/>
  <c r="AK205" i="14" a="1"/>
  <c r="AK205" i="14" s="1"/>
  <c r="AK210" i="14" a="1"/>
  <c r="AK210" i="14" s="1"/>
  <c r="AK215" i="14" a="1"/>
  <c r="AK215" i="14" s="1"/>
  <c r="AK219" i="14" a="1"/>
  <c r="AK219" i="14" s="1"/>
  <c r="AK225" i="14" a="1"/>
  <c r="AK225" i="14" s="1"/>
  <c r="AK229" i="14" a="1"/>
  <c r="AK229" i="14" s="1"/>
  <c r="AK239" i="14" a="1"/>
  <c r="AK239" i="14" s="1"/>
  <c r="AK244" i="14" a="1"/>
  <c r="AK244" i="14" s="1"/>
  <c r="AK252" i="14" a="1"/>
  <c r="AK252" i="14" s="1"/>
  <c r="AK264" i="14" a="1"/>
  <c r="AK264" i="14" s="1"/>
  <c r="AK274" i="14" a="1"/>
  <c r="AK274" i="14" s="1"/>
  <c r="AK277" i="14" a="1"/>
  <c r="AK277" i="14" s="1"/>
  <c r="AK286" i="14" a="1"/>
  <c r="AK286" i="14" s="1"/>
  <c r="AK291" i="14" a="1"/>
  <c r="AK291" i="14" s="1"/>
  <c r="AK300" i="14" a="1"/>
  <c r="AK300" i="14" s="1"/>
  <c r="AK309" i="14" a="1"/>
  <c r="AK309" i="14" s="1"/>
  <c r="AK316" i="14" a="1"/>
  <c r="AK316" i="14" s="1"/>
  <c r="AK329" i="14" a="1"/>
  <c r="AK329" i="14" s="1"/>
  <c r="AK334" i="14" a="1"/>
  <c r="AK334" i="14" s="1"/>
  <c r="AK339" i="14" a="1"/>
  <c r="AK339" i="14" s="1"/>
  <c r="AK343" i="14" a="1"/>
  <c r="AK343" i="14" s="1"/>
  <c r="AK348" i="14" a="1"/>
  <c r="AK348" i="14" s="1"/>
  <c r="AK351" i="14" a="1"/>
  <c r="AK351" i="14" s="1"/>
  <c r="AK356" i="14" a="1"/>
  <c r="AK356" i="14" s="1"/>
  <c r="AK9" i="14" a="1"/>
  <c r="AK9" i="14" s="1"/>
  <c r="AK19" i="14" a="1"/>
  <c r="AK19" i="14" s="1"/>
  <c r="AK26" i="14" a="1"/>
  <c r="AK26" i="14" s="1"/>
  <c r="AK31" i="14" a="1"/>
  <c r="AK31" i="14" s="1"/>
  <c r="AK37" i="14" a="1"/>
  <c r="AK37" i="14" s="1"/>
  <c r="AK49" i="14" a="1"/>
  <c r="AK49" i="14" s="1"/>
  <c r="AK54" i="14" a="1"/>
  <c r="AK54" i="14" s="1"/>
  <c r="AK60" i="14" a="1"/>
  <c r="AK60" i="14" s="1"/>
  <c r="AK77" i="14" a="1"/>
  <c r="AK77" i="14" s="1"/>
  <c r="AK93" i="14" a="1"/>
  <c r="AK93" i="14" s="1"/>
  <c r="AK109" i="14" a="1"/>
  <c r="AK109" i="14" s="1"/>
  <c r="AK114" i="14" a="1"/>
  <c r="AK114" i="14" s="1"/>
  <c r="AK120" i="14" a="1"/>
  <c r="AK120" i="14" s="1"/>
  <c r="AK126" i="14" a="1"/>
  <c r="AK126" i="14" s="1"/>
  <c r="AK131" i="14" a="1"/>
  <c r="AK131" i="14" s="1"/>
  <c r="AK142" i="14" a="1"/>
  <c r="AK142" i="14" s="1"/>
  <c r="AK147" i="14" a="1"/>
  <c r="AK147" i="14" s="1"/>
  <c r="AK163" i="14" a="1"/>
  <c r="AK163" i="14" s="1"/>
  <c r="AK168" i="14" a="1"/>
  <c r="AK168" i="14" s="1"/>
  <c r="AK174" i="14" a="1"/>
  <c r="AK174" i="14" s="1"/>
  <c r="AK189" i="14" a="1"/>
  <c r="AK189" i="14" s="1"/>
  <c r="AK200" i="14" a="1"/>
  <c r="AK200" i="14" s="1"/>
  <c r="AK220" i="14" a="1"/>
  <c r="AK220" i="14" s="1"/>
  <c r="AK226" i="14" a="1"/>
  <c r="AK226" i="14" s="1"/>
  <c r="AK230" i="14" a="1"/>
  <c r="AK230" i="14" s="1"/>
  <c r="AK235" i="14" a="1"/>
  <c r="AK235" i="14" s="1"/>
  <c r="AK248" i="14" a="1"/>
  <c r="AK248" i="14" s="1"/>
  <c r="AK256" i="14" a="1"/>
  <c r="AK256" i="14" s="1"/>
  <c r="AK265" i="14" a="1"/>
  <c r="AK265" i="14" s="1"/>
  <c r="AK269" i="14" a="1"/>
  <c r="AK269" i="14" s="1"/>
  <c r="AK278" i="14" a="1"/>
  <c r="AK278" i="14" s="1"/>
  <c r="AK287" i="14" a="1"/>
  <c r="AK287" i="14" s="1"/>
  <c r="AK292" i="14" a="1"/>
  <c r="AK292" i="14" s="1"/>
  <c r="AK304" i="14" a="1"/>
  <c r="AK304" i="14" s="1"/>
  <c r="AK310" i="14" a="1"/>
  <c r="AK310" i="14" s="1"/>
  <c r="AK320" i="14" a="1"/>
  <c r="AK320" i="14" s="1"/>
  <c r="AK325" i="14" a="1"/>
  <c r="AK325" i="14" s="1"/>
  <c r="AK335" i="14" a="1"/>
  <c r="AK335" i="14" s="1"/>
  <c r="AK340" i="14" a="1"/>
  <c r="AK340" i="14" s="1"/>
  <c r="AK344" i="14" a="1"/>
  <c r="AK344" i="14" s="1"/>
  <c r="AK352" i="14" a="1"/>
  <c r="AK352" i="14" s="1"/>
  <c r="AK360" i="14" a="1"/>
  <c r="AK360" i="14" s="1"/>
  <c r="AK368" i="14" a="1"/>
  <c r="AK368" i="14" s="1"/>
  <c r="AK376" i="14" a="1"/>
  <c r="AK376" i="14" s="1"/>
  <c r="AK324" i="14" a="1"/>
  <c r="AK324" i="14" s="1"/>
  <c r="AK353" i="14" a="1"/>
  <c r="AK353" i="14" s="1"/>
  <c r="AK380" i="14" a="1"/>
  <c r="AK380" i="14" s="1"/>
  <c r="AK399" i="14" a="1"/>
  <c r="AK399" i="14" s="1"/>
  <c r="AK414" i="14" a="1"/>
  <c r="AK414" i="14" s="1"/>
  <c r="AK420" i="14" a="1"/>
  <c r="AK420" i="14" s="1"/>
  <c r="AK429" i="14" a="1"/>
  <c r="AK429" i="14" s="1"/>
  <c r="AK442" i="14" a="1"/>
  <c r="AK442" i="14" s="1"/>
  <c r="AK447" i="14" a="1"/>
  <c r="AK447" i="14" s="1"/>
  <c r="AK452" i="14" a="1"/>
  <c r="AK452" i="14" s="1"/>
  <c r="AK455" i="14" a="1"/>
  <c r="AK455" i="14" s="1"/>
  <c r="AK460" i="14" a="1"/>
  <c r="AK460" i="14" s="1"/>
  <c r="AK469" i="14" a="1"/>
  <c r="AK469" i="14" s="1"/>
  <c r="AK482" i="14" a="1"/>
  <c r="AK482" i="14" s="1"/>
  <c r="AK487" i="14" a="1"/>
  <c r="AK487" i="14" s="1"/>
  <c r="AK492" i="14" a="1"/>
  <c r="AK492" i="14" s="1"/>
  <c r="AK501" i="14" a="1"/>
  <c r="AK501" i="14" s="1"/>
  <c r="AK516" i="14" a="1"/>
  <c r="AK516" i="14" s="1"/>
  <c r="AK527" i="14" a="1"/>
  <c r="AK527" i="14" s="1"/>
  <c r="AK533" i="14" a="1"/>
  <c r="AK533" i="14" s="1"/>
  <c r="AK540" i="14" a="1"/>
  <c r="AK540" i="14" s="1"/>
  <c r="AK552" i="14" a="1"/>
  <c r="AK552" i="14" s="1"/>
  <c r="AK557" i="14" a="1"/>
  <c r="AK557" i="14" s="1"/>
  <c r="AK563" i="14" a="1"/>
  <c r="AK563" i="14" s="1"/>
  <c r="AK569" i="14" a="1"/>
  <c r="AK569" i="14" s="1"/>
  <c r="AK575" i="14" a="1"/>
  <c r="AK575" i="14" s="1"/>
  <c r="AK581" i="14" a="1"/>
  <c r="AK581" i="14" s="1"/>
  <c r="AK592" i="14" a="1"/>
  <c r="AK592" i="14" s="1"/>
  <c r="AK598" i="14" a="1"/>
  <c r="AK598" i="14" s="1"/>
  <c r="AK613" i="14" a="1"/>
  <c r="AK613" i="14" s="1"/>
  <c r="AK619" i="14" a="1"/>
  <c r="AK619" i="14" s="1"/>
  <c r="AK624" i="14" a="1"/>
  <c r="AK624" i="14" s="1"/>
  <c r="AK634" i="14" a="1"/>
  <c r="AK634" i="14" s="1"/>
  <c r="AK640" i="14" a="1"/>
  <c r="AK640" i="14" s="1"/>
  <c r="AK650" i="14" a="1"/>
  <c r="AK650" i="14" s="1"/>
  <c r="AK655" i="14" a="1"/>
  <c r="AK655" i="14" s="1"/>
  <c r="AK669" i="14" a="1"/>
  <c r="AK669" i="14" s="1"/>
  <c r="AK680" i="14" a="1"/>
  <c r="AK680" i="14" s="1"/>
  <c r="AK684" i="14" a="1"/>
  <c r="AK684" i="14" s="1"/>
  <c r="AK694" i="14" a="1"/>
  <c r="AK694" i="14" s="1"/>
  <c r="AK699" i="14" a="1"/>
  <c r="AK699" i="14" s="1"/>
  <c r="AK705" i="14" a="1"/>
  <c r="AK705" i="14" s="1"/>
  <c r="AK714" i="14" a="1"/>
  <c r="AK714" i="14" s="1"/>
  <c r="AK719" i="14" a="1"/>
  <c r="AK719" i="14" s="1"/>
  <c r="AK733" i="14" a="1"/>
  <c r="AK733" i="14" s="1"/>
  <c r="AK744" i="14" a="1"/>
  <c r="AK744" i="14" s="1"/>
  <c r="AK748" i="14" a="1"/>
  <c r="AK748" i="14" s="1"/>
  <c r="AK758" i="14" a="1"/>
  <c r="AK758" i="14" s="1"/>
  <c r="AK763" i="14" a="1"/>
  <c r="AK763" i="14" s="1"/>
  <c r="AK769" i="14" a="1"/>
  <c r="AK769" i="14" s="1"/>
  <c r="AK354" i="14" a="1"/>
  <c r="AK354" i="14" s="1"/>
  <c r="AK385" i="14" a="1"/>
  <c r="AK385" i="14" s="1"/>
  <c r="AK390" i="14" a="1"/>
  <c r="AK390" i="14" s="1"/>
  <c r="AK394" i="14" a="1"/>
  <c r="AK394" i="14" s="1"/>
  <c r="AK400" i="14" a="1"/>
  <c r="AK400" i="14" s="1"/>
  <c r="AK405" i="14" a="1"/>
  <c r="AK405" i="14" s="1"/>
  <c r="AK415" i="14" a="1"/>
  <c r="AK415" i="14" s="1"/>
  <c r="AK425" i="14" a="1"/>
  <c r="AK425" i="14" s="1"/>
  <c r="AK438" i="14" a="1"/>
  <c r="AK438" i="14" s="1"/>
  <c r="AK443" i="14" a="1"/>
  <c r="AK443" i="14" s="1"/>
  <c r="AK448" i="14" a="1"/>
  <c r="AK448" i="14" s="1"/>
  <c r="AK456" i="14" a="1"/>
  <c r="AK456" i="14" s="1"/>
  <c r="AK465" i="14" a="1"/>
  <c r="AK465" i="14" s="1"/>
  <c r="AK478" i="14" a="1"/>
  <c r="AK478" i="14" s="1"/>
  <c r="AK483" i="14" a="1"/>
  <c r="AK483" i="14" s="1"/>
  <c r="AK488" i="14" a="1"/>
  <c r="AK488" i="14" s="1"/>
  <c r="AK497" i="14" a="1"/>
  <c r="AK497" i="14" s="1"/>
  <c r="AK510" i="14" a="1"/>
  <c r="AK510" i="14" s="1"/>
  <c r="AK521" i="14" a="1"/>
  <c r="AK521" i="14" s="1"/>
  <c r="AK528" i="14" a="1"/>
  <c r="AK528" i="14" s="1"/>
  <c r="AK534" i="14" a="1"/>
  <c r="AK534" i="14" s="1"/>
  <c r="AK546" i="14" a="1"/>
  <c r="AK546" i="14" s="1"/>
  <c r="AK558" i="14" a="1"/>
  <c r="AK558" i="14" s="1"/>
  <c r="AK564" i="14" a="1"/>
  <c r="AK564" i="14" s="1"/>
  <c r="AK576" i="14" a="1"/>
  <c r="AK576" i="14" s="1"/>
  <c r="AK582" i="14" a="1"/>
  <c r="AK582" i="14" s="1"/>
  <c r="AK586" i="14" a="1"/>
  <c r="AK586" i="14" s="1"/>
  <c r="AK599" i="14" a="1"/>
  <c r="AK599" i="14" s="1"/>
  <c r="AK604" i="14" a="1"/>
  <c r="AK604" i="14" s="1"/>
  <c r="AK609" i="14" a="1"/>
  <c r="AK609" i="14" s="1"/>
  <c r="AK614" i="14" a="1"/>
  <c r="AK614" i="14" s="1"/>
  <c r="AK620" i="14" a="1"/>
  <c r="AK620" i="14" s="1"/>
  <c r="AK630" i="14" a="1"/>
  <c r="AK630" i="14" s="1"/>
  <c r="AK635" i="14" a="1"/>
  <c r="AK635" i="14" s="1"/>
  <c r="AK645" i="14" a="1"/>
  <c r="AK645" i="14" s="1"/>
  <c r="AK656" i="14" a="1"/>
  <c r="AK656" i="14" s="1"/>
  <c r="AK660" i="14" a="1"/>
  <c r="AK660" i="14" s="1"/>
  <c r="AK670" i="14" a="1"/>
  <c r="AK670" i="14" s="1"/>
  <c r="AK675" i="14" a="1"/>
  <c r="AK675" i="14" s="1"/>
  <c r="AK681" i="14" a="1"/>
  <c r="AK681" i="14" s="1"/>
  <c r="AK690" i="14" a="1"/>
  <c r="AK690" i="14" s="1"/>
  <c r="AK695" i="14" a="1"/>
  <c r="AK695" i="14" s="1"/>
  <c r="AK709" i="14" a="1"/>
  <c r="AK709" i="14" s="1"/>
  <c r="AK720" i="14" a="1"/>
  <c r="AK720" i="14" s="1"/>
  <c r="AK724" i="14" a="1"/>
  <c r="AK724" i="14" s="1"/>
  <c r="AK734" i="14" a="1"/>
  <c r="AK734" i="14" s="1"/>
  <c r="AK739" i="14" a="1"/>
  <c r="AK739" i="14" s="1"/>
  <c r="AK745" i="14" a="1"/>
  <c r="AK745" i="14" s="1"/>
  <c r="AK754" i="14" a="1"/>
  <c r="AK754" i="14" s="1"/>
  <c r="AK759" i="14" a="1"/>
  <c r="AK759" i="14" s="1"/>
  <c r="AK773" i="14" a="1"/>
  <c r="AK773" i="14" s="1"/>
  <c r="AK784" i="14" a="1"/>
  <c r="AK784" i="14" s="1"/>
  <c r="AK333" i="14" a="1"/>
  <c r="AK333" i="14" s="1"/>
  <c r="AK367" i="14" a="1"/>
  <c r="AK367" i="14" s="1"/>
  <c r="AK381" i="14" a="1"/>
  <c r="AK381" i="14" s="1"/>
  <c r="AK395" i="14" a="1"/>
  <c r="AK395" i="14" s="1"/>
  <c r="AK410" i="14" a="1"/>
  <c r="AK410" i="14" s="1"/>
  <c r="AK416" i="14" a="1"/>
  <c r="AK416" i="14" s="1"/>
  <c r="AK421" i="14" a="1"/>
  <c r="AK421" i="14" s="1"/>
  <c r="AK434" i="14" a="1"/>
  <c r="AK434" i="14" s="1"/>
  <c r="AK439" i="14" a="1"/>
  <c r="AK439" i="14" s="1"/>
  <c r="AK444" i="14" a="1"/>
  <c r="AK444" i="14" s="1"/>
  <c r="AK453" i="14" a="1"/>
  <c r="AK453" i="14" s="1"/>
  <c r="AK461" i="14" a="1"/>
  <c r="AK461" i="14" s="1"/>
  <c r="AK474" i="14" a="1"/>
  <c r="AK474" i="14" s="1"/>
  <c r="AK479" i="14" a="1"/>
  <c r="AK479" i="14" s="1"/>
  <c r="AK484" i="14" a="1"/>
  <c r="AK484" i="14" s="1"/>
  <c r="AK493" i="14" a="1"/>
  <c r="AK493" i="14" s="1"/>
  <c r="AK506" i="14" a="1"/>
  <c r="AK506" i="14" s="1"/>
  <c r="AK511" i="14" a="1"/>
  <c r="AK511" i="14" s="1"/>
  <c r="AK517" i="14" a="1"/>
  <c r="AK517" i="14" s="1"/>
  <c r="AK522" i="14" a="1"/>
  <c r="AK522" i="14" s="1"/>
  <c r="AK535" i="14" a="1"/>
  <c r="AK535" i="14" s="1"/>
  <c r="AK541" i="14" a="1"/>
  <c r="AK541" i="14" s="1"/>
  <c r="AK547" i="14" a="1"/>
  <c r="AK547" i="14" s="1"/>
  <c r="AK553" i="14" a="1"/>
  <c r="AK553" i="14" s="1"/>
  <c r="AK559" i="14" a="1"/>
  <c r="AK559" i="14" s="1"/>
  <c r="AK570" i="14" a="1"/>
  <c r="AK570" i="14" s="1"/>
  <c r="AK587" i="14" a="1"/>
  <c r="AK587" i="14" s="1"/>
  <c r="AK593" i="14" a="1"/>
  <c r="AK593" i="14" s="1"/>
  <c r="AK600" i="14" a="1"/>
  <c r="AK600" i="14" s="1"/>
  <c r="AK625" i="14" a="1"/>
  <c r="AK625" i="14" s="1"/>
  <c r="AK636" i="14" a="1"/>
  <c r="AK636" i="14" s="1"/>
  <c r="AK641" i="14" a="1"/>
  <c r="AK641" i="14" s="1"/>
  <c r="AK646" i="14" a="1"/>
  <c r="AK646" i="14" s="1"/>
  <c r="AK651" i="14" a="1"/>
  <c r="AK651" i="14" s="1"/>
  <c r="AK657" i="14" a="1"/>
  <c r="AK657" i="14" s="1"/>
  <c r="AK666" i="14" a="1"/>
  <c r="AK666" i="14" s="1"/>
  <c r="AK671" i="14" a="1"/>
  <c r="AK671" i="14" s="1"/>
  <c r="AK685" i="14" a="1"/>
  <c r="AK685" i="14" s="1"/>
  <c r="AK696" i="14" a="1"/>
  <c r="AK696" i="14" s="1"/>
  <c r="AK700" i="14" a="1"/>
  <c r="AK700" i="14" s="1"/>
  <c r="AK710" i="14" a="1"/>
  <c r="AK710" i="14" s="1"/>
  <c r="AK715" i="14" a="1"/>
  <c r="AK715" i="14" s="1"/>
  <c r="AK721" i="14" a="1"/>
  <c r="AK721" i="14" s="1"/>
  <c r="AK730" i="14" a="1"/>
  <c r="AK730" i="14" s="1"/>
  <c r="AK735" i="14" a="1"/>
  <c r="AK735" i="14" s="1"/>
  <c r="AK749" i="14" a="1"/>
  <c r="AK749" i="14" s="1"/>
  <c r="AK760" i="14" a="1"/>
  <c r="AK760" i="14" s="1"/>
  <c r="AK764" i="14" a="1"/>
  <c r="AK764" i="14" s="1"/>
  <c r="AK774" i="14" a="1"/>
  <c r="AK774" i="14" s="1"/>
  <c r="AK779" i="14" a="1"/>
  <c r="AK779" i="14" s="1"/>
  <c r="AK785" i="14" a="1"/>
  <c r="AK785" i="14" s="1"/>
  <c r="AK375" i="14" a="1"/>
  <c r="AK375" i="14" s="1"/>
  <c r="AK386" i="14" a="1"/>
  <c r="AK386" i="14" s="1"/>
  <c r="AK396" i="14" a="1"/>
  <c r="AK396" i="14" s="1"/>
  <c r="AK401" i="14" a="1"/>
  <c r="AK401" i="14" s="1"/>
  <c r="AK411" i="14" a="1"/>
  <c r="AK411" i="14" s="1"/>
  <c r="AK417" i="14" a="1"/>
  <c r="AK417" i="14" s="1"/>
  <c r="AK430" i="14" a="1"/>
  <c r="AK430" i="14" s="1"/>
  <c r="AK435" i="14" a="1"/>
  <c r="AK435" i="14" s="1"/>
  <c r="AK440" i="14" a="1"/>
  <c r="AK440" i="14" s="1"/>
  <c r="AK449" i="14" a="1"/>
  <c r="AK449" i="14" s="1"/>
  <c r="AK457" i="14" a="1"/>
  <c r="AK457" i="14" s="1"/>
  <c r="AK470" i="14" a="1"/>
  <c r="AK470" i="14" s="1"/>
  <c r="AK475" i="14" a="1"/>
  <c r="AK475" i="14" s="1"/>
  <c r="AK480" i="14" a="1"/>
  <c r="AK480" i="14" s="1"/>
  <c r="AK489" i="14" a="1"/>
  <c r="AK489" i="14" s="1"/>
  <c r="AK502" i="14" a="1"/>
  <c r="AK502" i="14" s="1"/>
  <c r="AK507" i="14" a="1"/>
  <c r="AK507" i="14" s="1"/>
  <c r="AK512" i="14" a="1"/>
  <c r="AK512" i="14" s="1"/>
  <c r="AK523" i="14" a="1"/>
  <c r="AK523" i="14" s="1"/>
  <c r="AK529" i="14" a="1"/>
  <c r="AK529" i="14" s="1"/>
  <c r="AK536" i="14" a="1"/>
  <c r="AK536" i="14" s="1"/>
  <c r="AK542" i="14" a="1"/>
  <c r="AK542" i="14" s="1"/>
  <c r="AK548" i="14" a="1"/>
  <c r="AK548" i="14" s="1"/>
  <c r="AK560" i="14" a="1"/>
  <c r="AK560" i="14" s="1"/>
  <c r="AK565" i="14" a="1"/>
  <c r="AK565" i="14" s="1"/>
  <c r="AK571" i="14" a="1"/>
  <c r="AK571" i="14" s="1"/>
  <c r="AK577" i="14" a="1"/>
  <c r="AK577" i="14" s="1"/>
  <c r="AK588" i="14" a="1"/>
  <c r="AK588" i="14" s="1"/>
  <c r="AK594" i="14" a="1"/>
  <c r="AK594" i="14" s="1"/>
  <c r="AK605" i="14" a="1"/>
  <c r="AK605" i="14" s="1"/>
  <c r="AK610" i="14" a="1"/>
  <c r="AK610" i="14" s="1"/>
  <c r="AK615" i="14" a="1"/>
  <c r="AK615" i="14" s="1"/>
  <c r="AK621" i="14" a="1"/>
  <c r="AK621" i="14" s="1"/>
  <c r="AK626" i="14" a="1"/>
  <c r="AK626" i="14" s="1"/>
  <c r="AK631" i="14" a="1"/>
  <c r="AK631" i="14" s="1"/>
  <c r="AK637" i="14" a="1"/>
  <c r="AK637" i="14" s="1"/>
  <c r="AK647" i="14" a="1"/>
  <c r="AK647" i="14" s="1"/>
  <c r="AK661" i="14" a="1"/>
  <c r="AK661" i="14" s="1"/>
  <c r="AK672" i="14" a="1"/>
  <c r="AK672" i="14" s="1"/>
  <c r="AK676" i="14" a="1"/>
  <c r="AK676" i="14" s="1"/>
  <c r="AK359" i="14" a="1"/>
  <c r="AK359" i="14" s="1"/>
  <c r="AK369" i="14" a="1"/>
  <c r="AK369" i="14" s="1"/>
  <c r="AK387" i="14" a="1"/>
  <c r="AK387" i="14" s="1"/>
  <c r="AK391" i="14" a="1"/>
  <c r="AK391" i="14" s="1"/>
  <c r="AK406" i="14" a="1"/>
  <c r="AK406" i="14" s="1"/>
  <c r="AK426" i="14" a="1"/>
  <c r="AK426" i="14" s="1"/>
  <c r="AK431" i="14" a="1"/>
  <c r="AK431" i="14" s="1"/>
  <c r="AK436" i="14" a="1"/>
  <c r="AK436" i="14" s="1"/>
  <c r="AK445" i="14" a="1"/>
  <c r="AK445" i="14" s="1"/>
  <c r="AK466" i="14" a="1"/>
  <c r="AK466" i="14" s="1"/>
  <c r="AK471" i="14" a="1"/>
  <c r="AK471" i="14" s="1"/>
  <c r="AK476" i="14" a="1"/>
  <c r="AK476" i="14" s="1"/>
  <c r="AK485" i="14" a="1"/>
  <c r="AK485" i="14" s="1"/>
  <c r="AK498" i="14" a="1"/>
  <c r="AK498" i="14" s="1"/>
  <c r="AK503" i="14" a="1"/>
  <c r="AK503" i="14" s="1"/>
  <c r="AK508" i="14" a="1"/>
  <c r="AK508" i="14" s="1"/>
  <c r="AK524" i="14" a="1"/>
  <c r="AK524" i="14" s="1"/>
  <c r="AK530" i="14" a="1"/>
  <c r="AK530" i="14" s="1"/>
  <c r="AK543" i="14" a="1"/>
  <c r="AK543" i="14" s="1"/>
  <c r="AK554" i="14" a="1"/>
  <c r="AK554" i="14" s="1"/>
  <c r="AK566" i="14" a="1"/>
  <c r="AK566" i="14" s="1"/>
  <c r="AK572" i="14" a="1"/>
  <c r="AK572" i="14" s="1"/>
  <c r="AK578" i="14" a="1"/>
  <c r="AK578" i="14" s="1"/>
  <c r="AK583" i="14" a="1"/>
  <c r="AK583" i="14" s="1"/>
  <c r="AK595" i="14" a="1"/>
  <c r="AK595" i="14" s="1"/>
  <c r="AK601" i="14" a="1"/>
  <c r="AK601" i="14" s="1"/>
  <c r="AK606" i="14" a="1"/>
  <c r="AK606" i="14" s="1"/>
  <c r="AK611" i="14" a="1"/>
  <c r="AK611" i="14" s="1"/>
  <c r="AK616" i="14" a="1"/>
  <c r="AK616" i="14" s="1"/>
  <c r="AK627" i="14" a="1"/>
  <c r="AK627" i="14" s="1"/>
  <c r="AK632" i="14" a="1"/>
  <c r="AK632" i="14" s="1"/>
  <c r="AK642" i="14" a="1"/>
  <c r="AK642" i="14" s="1"/>
  <c r="AK648" i="14" a="1"/>
  <c r="AK648" i="14" s="1"/>
  <c r="AK652" i="14" a="1"/>
  <c r="AK652" i="14" s="1"/>
  <c r="AK362" i="14" a="1"/>
  <c r="AK362" i="14" s="1"/>
  <c r="AK372" i="14" a="1"/>
  <c r="AK372" i="14" s="1"/>
  <c r="AK378" i="14" a="1"/>
  <c r="AK378" i="14" s="1"/>
  <c r="AK383" i="14" a="1"/>
  <c r="AK383" i="14" s="1"/>
  <c r="AK403" i="14" a="1"/>
  <c r="AK403" i="14" s="1"/>
  <c r="AK418" i="14" a="1"/>
  <c r="AK418" i="14" s="1"/>
  <c r="AK423" i="14" a="1"/>
  <c r="AK423" i="14" s="1"/>
  <c r="AK428" i="14" a="1"/>
  <c r="AK428" i="14" s="1"/>
  <c r="AK437" i="14" a="1"/>
  <c r="AK437" i="14" s="1"/>
  <c r="AK450" i="14" a="1"/>
  <c r="AK450" i="14" s="1"/>
  <c r="AK458" i="14" a="1"/>
  <c r="AK458" i="14" s="1"/>
  <c r="AK463" i="14" a="1"/>
  <c r="AK463" i="14" s="1"/>
  <c r="AK468" i="14" a="1"/>
  <c r="AK468" i="14" s="1"/>
  <c r="AK477" i="14" a="1"/>
  <c r="AK477" i="14" s="1"/>
  <c r="AK490" i="14" a="1"/>
  <c r="AK490" i="14" s="1"/>
  <c r="AK495" i="14" a="1"/>
  <c r="AK495" i="14" s="1"/>
  <c r="AK500" i="14" a="1"/>
  <c r="AK500" i="14" s="1"/>
  <c r="AK509" i="14" a="1"/>
  <c r="AK509" i="14" s="1"/>
  <c r="AK514" i="14" a="1"/>
  <c r="AK514" i="14" s="1"/>
  <c r="AK519" i="14" a="1"/>
  <c r="AK519" i="14" s="1"/>
  <c r="AK525" i="14" a="1"/>
  <c r="AK525" i="14" s="1"/>
  <c r="AK532" i="14" a="1"/>
  <c r="AK532" i="14" s="1"/>
  <c r="AK538" i="14" a="1"/>
  <c r="AK538" i="14" s="1"/>
  <c r="AK550" i="14" a="1"/>
  <c r="AK550" i="14" s="1"/>
  <c r="AK556" i="14" a="1"/>
  <c r="AK556" i="14" s="1"/>
  <c r="AK568" i="14" a="1"/>
  <c r="AK568" i="14" s="1"/>
  <c r="AK573" i="14" a="1"/>
  <c r="AK573" i="14" s="1"/>
  <c r="AK580" i="14" a="1"/>
  <c r="AK580" i="14" s="1"/>
  <c r="AK590" i="14" a="1"/>
  <c r="AK590" i="14" s="1"/>
  <c r="AK602" i="14" a="1"/>
  <c r="AK602" i="14" s="1"/>
  <c r="AK607" i="14" a="1"/>
  <c r="AK607" i="14" s="1"/>
  <c r="AK612" i="14" a="1"/>
  <c r="AK612" i="14" s="1"/>
  <c r="AK617" i="14" a="1"/>
  <c r="AK617" i="14" s="1"/>
  <c r="AK633" i="14" a="1"/>
  <c r="AK633" i="14" s="1"/>
  <c r="AK653" i="14" a="1"/>
  <c r="AK653" i="14" s="1"/>
  <c r="AK664" i="14" a="1"/>
  <c r="AK664" i="14" s="1"/>
  <c r="AK668" i="14" a="1"/>
  <c r="AK668" i="14" s="1"/>
  <c r="AK678" i="14" a="1"/>
  <c r="AK678" i="14" s="1"/>
  <c r="AK683" i="14" a="1"/>
  <c r="AK683" i="14" s="1"/>
  <c r="AK689" i="14" a="1"/>
  <c r="AK689" i="14" s="1"/>
  <c r="AK698" i="14" a="1"/>
  <c r="AK698" i="14" s="1"/>
  <c r="AK703" i="14" a="1"/>
  <c r="AK703" i="14" s="1"/>
  <c r="AK717" i="14" a="1"/>
  <c r="AK717" i="14" s="1"/>
  <c r="AK728" i="14" a="1"/>
  <c r="AK728" i="14" s="1"/>
  <c r="AK732" i="14" a="1"/>
  <c r="AK732" i="14" s="1"/>
  <c r="AK742" i="14" a="1"/>
  <c r="AK742" i="14" s="1"/>
  <c r="AK747" i="14" a="1"/>
  <c r="AK747" i="14" s="1"/>
  <c r="AK753" i="14" a="1"/>
  <c r="AK753" i="14" s="1"/>
  <c r="AK762" i="14" a="1"/>
  <c r="AK762" i="14" s="1"/>
  <c r="AK767" i="14" a="1"/>
  <c r="AK767" i="14" s="1"/>
  <c r="AK781" i="14" a="1"/>
  <c r="AK781" i="14" s="1"/>
  <c r="AK364" i="14" a="1"/>
  <c r="AK364" i="14" s="1"/>
  <c r="AK373" i="14" a="1"/>
  <c r="AK373" i="14" s="1"/>
  <c r="AK379" i="14" a="1"/>
  <c r="AK379" i="14" s="1"/>
  <c r="AK384" i="14" a="1"/>
  <c r="AK384" i="14" s="1"/>
  <c r="AK389" i="14" a="1"/>
  <c r="AK389" i="14" s="1"/>
  <c r="AK393" i="14" a="1"/>
  <c r="AK393" i="14" s="1"/>
  <c r="AK398" i="14" a="1"/>
  <c r="AK398" i="14" s="1"/>
  <c r="AK404" i="14" a="1"/>
  <c r="AK404" i="14" s="1"/>
  <c r="AK409" i="14" a="1"/>
  <c r="AK409" i="14" s="1"/>
  <c r="AK419" i="14" a="1"/>
  <c r="AK419" i="14" s="1"/>
  <c r="AK424" i="14" a="1"/>
  <c r="AK424" i="14" s="1"/>
  <c r="AK433" i="14" a="1"/>
  <c r="AK433" i="14" s="1"/>
  <c r="AK446" i="14" a="1"/>
  <c r="AK446" i="14" s="1"/>
  <c r="AK451" i="14" a="1"/>
  <c r="AK451" i="14" s="1"/>
  <c r="AK459" i="14" a="1"/>
  <c r="AK459" i="14" s="1"/>
  <c r="AK464" i="14" a="1"/>
  <c r="AK464" i="14" s="1"/>
  <c r="AK473" i="14" a="1"/>
  <c r="AK473" i="14" s="1"/>
  <c r="AK486" i="14" a="1"/>
  <c r="AK486" i="14" s="1"/>
  <c r="AK491" i="14" a="1"/>
  <c r="AK491" i="14" s="1"/>
  <c r="AK496" i="14" a="1"/>
  <c r="AK496" i="14" s="1"/>
  <c r="AK505" i="14" a="1"/>
  <c r="AK505" i="14" s="1"/>
  <c r="AK515" i="14" a="1"/>
  <c r="AK515" i="14" s="1"/>
  <c r="AK520" i="14" a="1"/>
  <c r="AK520" i="14" s="1"/>
  <c r="AK526" i="14" a="1"/>
  <c r="AK526" i="14" s="1"/>
  <c r="AK539" i="14" a="1"/>
  <c r="AK539" i="14" s="1"/>
  <c r="AK545" i="14" a="1"/>
  <c r="AK545" i="14" s="1"/>
  <c r="AK551" i="14" a="1"/>
  <c r="AK551" i="14" s="1"/>
  <c r="AK562" i="14" a="1"/>
  <c r="AK562" i="14" s="1"/>
  <c r="AK574" i="14" a="1"/>
  <c r="AK574" i="14" s="1"/>
  <c r="AK585" i="14" a="1"/>
  <c r="AK585" i="14" s="1"/>
  <c r="AK591" i="14" a="1"/>
  <c r="AK591" i="14" s="1"/>
  <c r="AK597" i="14" a="1"/>
  <c r="AK597" i="14" s="1"/>
  <c r="AK603" i="14" a="1"/>
  <c r="AK603" i="14" s="1"/>
  <c r="AK608" i="14" a="1"/>
  <c r="AK608" i="14" s="1"/>
  <c r="AK618" i="14" a="1"/>
  <c r="AK618" i="14" s="1"/>
  <c r="AK623" i="14" a="1"/>
  <c r="AK623" i="14" s="1"/>
  <c r="AK629" i="14" a="1"/>
  <c r="AK629" i="14" s="1"/>
  <c r="AK639" i="14" a="1"/>
  <c r="AK639" i="14" s="1"/>
  <c r="AK644" i="14" a="1"/>
  <c r="AK644" i="14" s="1"/>
  <c r="AK654" i="14" a="1"/>
  <c r="AK654" i="14" s="1"/>
  <c r="AK659" i="14" a="1"/>
  <c r="AK659" i="14" s="1"/>
  <c r="AK665" i="14" a="1"/>
  <c r="AK665" i="14" s="1"/>
  <c r="AK674" i="14" a="1"/>
  <c r="AK674" i="14" s="1"/>
  <c r="AK679" i="14" a="1"/>
  <c r="AK679" i="14" s="1"/>
  <c r="AK693" i="14" a="1"/>
  <c r="AK693" i="14" s="1"/>
  <c r="AK346" i="14" a="1"/>
  <c r="AK346" i="14" s="1"/>
  <c r="AK441" i="14" a="1"/>
  <c r="AK441" i="14" s="1"/>
  <c r="AK513" i="14" a="1"/>
  <c r="AK513" i="14" s="1"/>
  <c r="AK561" i="14" a="1"/>
  <c r="AK561" i="14" s="1"/>
  <c r="AK649" i="14" a="1"/>
  <c r="AK649" i="14" s="1"/>
  <c r="AK673" i="14" a="1"/>
  <c r="AK673" i="14" s="1"/>
  <c r="AK687" i="14" a="1"/>
  <c r="AK687" i="14" s="1"/>
  <c r="AK708" i="14" a="1"/>
  <c r="AK708" i="14" s="1"/>
  <c r="AK718" i="14" a="1"/>
  <c r="AK718" i="14" s="1"/>
  <c r="AK729" i="14" a="1"/>
  <c r="AK729" i="14" s="1"/>
  <c r="AK738" i="14" a="1"/>
  <c r="AK738" i="14" s="1"/>
  <c r="AK757" i="14" a="1"/>
  <c r="AK757" i="14" s="1"/>
  <c r="AK768" i="14" a="1"/>
  <c r="AK768" i="14" s="1"/>
  <c r="AK777" i="14" a="1"/>
  <c r="AK777" i="14" s="1"/>
  <c r="AK790" i="14" a="1"/>
  <c r="AK790" i="14" s="1"/>
  <c r="AK795" i="14" a="1"/>
  <c r="AK795" i="14" s="1"/>
  <c r="AK361" i="14" a="1"/>
  <c r="AK361" i="14" s="1"/>
  <c r="AK408" i="14" a="1"/>
  <c r="AK408" i="14" s="1"/>
  <c r="AK481" i="14" a="1"/>
  <c r="AK481" i="14" s="1"/>
  <c r="AK518" i="14" a="1"/>
  <c r="AK518" i="14" s="1"/>
  <c r="AK567" i="14" a="1"/>
  <c r="AK567" i="14" s="1"/>
  <c r="AK688" i="14" a="1"/>
  <c r="AK688" i="14" s="1"/>
  <c r="AK711" i="14" a="1"/>
  <c r="AK711" i="14" s="1"/>
  <c r="AK740" i="14" a="1"/>
  <c r="AK740" i="14" s="1"/>
  <c r="AK750" i="14" a="1"/>
  <c r="AK750" i="14" s="1"/>
  <c r="AK761" i="14" a="1"/>
  <c r="AK761" i="14" s="1"/>
  <c r="AK770" i="14" a="1"/>
  <c r="AK770" i="14" s="1"/>
  <c r="AK791" i="14" a="1"/>
  <c r="AK791" i="14" s="1"/>
  <c r="AK2" i="14" a="1"/>
  <c r="AK2" i="14" s="1"/>
  <c r="AK370" i="14" a="1"/>
  <c r="AK370" i="14" s="1"/>
  <c r="AK413" i="14" a="1"/>
  <c r="AK413" i="14" s="1"/>
  <c r="AK691" i="14" a="1"/>
  <c r="AK691" i="14" s="1"/>
  <c r="AK701" i="14" a="1"/>
  <c r="AK701" i="14" s="1"/>
  <c r="AK712" i="14" a="1"/>
  <c r="AK712" i="14" s="1"/>
  <c r="AK731" i="14" a="1"/>
  <c r="AK731" i="14" s="1"/>
  <c r="AK751" i="14" a="1"/>
  <c r="AK751" i="14" s="1"/>
  <c r="AK778" i="14" a="1"/>
  <c r="AK778" i="14" s="1"/>
  <c r="AK786" i="14" a="1"/>
  <c r="AK786" i="14" s="1"/>
  <c r="AK792" i="14" a="1"/>
  <c r="AK792" i="14" s="1"/>
  <c r="AK796" i="14" a="1"/>
  <c r="AK796" i="14" s="1"/>
  <c r="AK377" i="14" a="1"/>
  <c r="AK377" i="14" s="1"/>
  <c r="AK454" i="14" a="1"/>
  <c r="AK454" i="14" s="1"/>
  <c r="AK531" i="14" a="1"/>
  <c r="AK531" i="14" s="1"/>
  <c r="AK579" i="14" a="1"/>
  <c r="AK579" i="14" s="1"/>
  <c r="AK622" i="14" a="1"/>
  <c r="AK622" i="14" s="1"/>
  <c r="AK658" i="14" a="1"/>
  <c r="AK658" i="14" s="1"/>
  <c r="AK677" i="14" a="1"/>
  <c r="AK677" i="14" s="1"/>
  <c r="AK702" i="14" a="1"/>
  <c r="AK702" i="14" s="1"/>
  <c r="AK713" i="14" a="1"/>
  <c r="AK713" i="14" s="1"/>
  <c r="AK722" i="14" a="1"/>
  <c r="AK722" i="14" s="1"/>
  <c r="AK741" i="14" a="1"/>
  <c r="AK741" i="14" s="1"/>
  <c r="AK752" i="14" a="1"/>
  <c r="AK752" i="14" s="1"/>
  <c r="AK771" i="14" a="1"/>
  <c r="AK771" i="14" s="1"/>
  <c r="AK787" i="14" a="1"/>
  <c r="AK787" i="14" s="1"/>
  <c r="AK793" i="14" a="1"/>
  <c r="AK793" i="14" s="1"/>
  <c r="AK422" i="14" a="1"/>
  <c r="AK422" i="14" s="1"/>
  <c r="AK494" i="14" a="1"/>
  <c r="AK494" i="14" s="1"/>
  <c r="AK537" i="14" a="1"/>
  <c r="AK537" i="14" s="1"/>
  <c r="AK584" i="14" a="1"/>
  <c r="AK584" i="14" s="1"/>
  <c r="AK628" i="14" a="1"/>
  <c r="AK628" i="14" s="1"/>
  <c r="AK662" i="14" a="1"/>
  <c r="AK662" i="14" s="1"/>
  <c r="AK692" i="14" a="1"/>
  <c r="AK692" i="14" s="1"/>
  <c r="AK704" i="14" a="1"/>
  <c r="AK704" i="14" s="1"/>
  <c r="AK723" i="14" a="1"/>
  <c r="AK723" i="14" s="1"/>
  <c r="AK743" i="14" a="1"/>
  <c r="AK743" i="14" s="1"/>
  <c r="AK772" i="14" a="1"/>
  <c r="AK772" i="14" s="1"/>
  <c r="AK780" i="14" a="1"/>
  <c r="AK780" i="14" s="1"/>
  <c r="AK797" i="14" a="1"/>
  <c r="AK797" i="14" s="1"/>
  <c r="AK392" i="14" a="1"/>
  <c r="AK392" i="14" s="1"/>
  <c r="AK432" i="14" a="1"/>
  <c r="AK432" i="14" s="1"/>
  <c r="AK467" i="14" a="1"/>
  <c r="AK467" i="14" s="1"/>
  <c r="AK504" i="14" a="1"/>
  <c r="AK504" i="14" s="1"/>
  <c r="AK549" i="14" a="1"/>
  <c r="AK549" i="14" s="1"/>
  <c r="AK596" i="14" a="1"/>
  <c r="AK596" i="14" s="1"/>
  <c r="AK638" i="14" a="1"/>
  <c r="AK638" i="14" s="1"/>
  <c r="AK667" i="14" a="1"/>
  <c r="AK667" i="14" s="1"/>
  <c r="AK716" i="14" a="1"/>
  <c r="AK716" i="14" s="1"/>
  <c r="AK726" i="14" a="1"/>
  <c r="AK726" i="14" s="1"/>
  <c r="AK737" i="14" a="1"/>
  <c r="AK737" i="14" s="1"/>
  <c r="AK746" i="14" a="1"/>
  <c r="AK746" i="14" s="1"/>
  <c r="AK765" i="14" a="1"/>
  <c r="AK765" i="14" s="1"/>
  <c r="AK775" i="14" a="1"/>
  <c r="AK775" i="14" s="1"/>
  <c r="AK782" i="14" a="1"/>
  <c r="AK782" i="14" s="1"/>
  <c r="AK794" i="14" a="1"/>
  <c r="AK794" i="14" s="1"/>
  <c r="AK799" i="14" a="1"/>
  <c r="AK799" i="14" s="1"/>
  <c r="AK397" i="14" a="1"/>
  <c r="AK397" i="14" s="1"/>
  <c r="AK472" i="14" a="1"/>
  <c r="AK472" i="14" s="1"/>
  <c r="AK555" i="14" a="1"/>
  <c r="AK555" i="14" s="1"/>
  <c r="AK643" i="14" a="1"/>
  <c r="AK643" i="14" s="1"/>
  <c r="AK686" i="14" a="1"/>
  <c r="AK686" i="14" s="1"/>
  <c r="AK707" i="14" a="1"/>
  <c r="AK707" i="14" s="1"/>
  <c r="AK727" i="14" a="1"/>
  <c r="AK727" i="14" s="1"/>
  <c r="AK756" i="14" a="1"/>
  <c r="AK756" i="14" s="1"/>
  <c r="AK766" i="14" a="1"/>
  <c r="AK766" i="14" s="1"/>
  <c r="AK776" i="14" a="1"/>
  <c r="AK776" i="14" s="1"/>
  <c r="AK783" i="14" a="1"/>
  <c r="AK783" i="14" s="1"/>
  <c r="AK789" i="14" a="1"/>
  <c r="AK789" i="14" s="1"/>
  <c r="AK800" i="14" a="1"/>
  <c r="AK800" i="14" s="1"/>
  <c r="AK798" i="14" a="1"/>
  <c r="AK798" i="14" s="1"/>
  <c r="AK736" i="14" a="1"/>
  <c r="AK736" i="14" s="1"/>
  <c r="AK589" i="14" a="1"/>
  <c r="AK589" i="14" s="1"/>
  <c r="AK725" i="14" a="1"/>
  <c r="AK725" i="14" s="1"/>
  <c r="AK544" i="14" a="1"/>
  <c r="AK544" i="14" s="1"/>
  <c r="AK788" i="14" a="1"/>
  <c r="AK788" i="14" s="1"/>
  <c r="AK499" i="14" a="1"/>
  <c r="AK499" i="14" s="1"/>
  <c r="AK706" i="14" a="1"/>
  <c r="AK706" i="14" s="1"/>
  <c r="AK462" i="14" a="1"/>
  <c r="AK462" i="14" s="1"/>
  <c r="AK697" i="14" a="1"/>
  <c r="AK697" i="14" s="1"/>
  <c r="AK427" i="14" a="1"/>
  <c r="AK427" i="14" s="1"/>
  <c r="J799" i="14"/>
  <c r="J791" i="14"/>
  <c r="J783" i="14"/>
  <c r="J775" i="14"/>
  <c r="J767" i="14"/>
  <c r="J759" i="14"/>
  <c r="J751" i="14"/>
  <c r="J743" i="14"/>
  <c r="J735" i="14"/>
  <c r="J727" i="14"/>
  <c r="J719" i="14"/>
  <c r="J711" i="14"/>
  <c r="J703" i="14"/>
  <c r="J695" i="14"/>
  <c r="J687" i="14"/>
  <c r="J679" i="14"/>
  <c r="J671" i="14"/>
  <c r="J663" i="14"/>
  <c r="J655" i="14"/>
  <c r="J647" i="14"/>
  <c r="J639" i="14"/>
  <c r="J631" i="14"/>
  <c r="J623" i="14"/>
  <c r="J615" i="14"/>
  <c r="J607" i="14"/>
  <c r="J599" i="14"/>
  <c r="J591" i="14"/>
  <c r="J583" i="14"/>
  <c r="J575" i="14"/>
  <c r="J567" i="14"/>
  <c r="J559" i="14"/>
  <c r="J551" i="14"/>
  <c r="J543" i="14"/>
  <c r="J535" i="14"/>
  <c r="J527" i="14"/>
  <c r="J519" i="14"/>
  <c r="J511" i="14"/>
  <c r="AK682" i="14" a="1"/>
  <c r="AK682" i="14" s="1"/>
  <c r="AK388" i="14" a="1"/>
  <c r="AK388" i="14" s="1"/>
  <c r="J503" i="14"/>
  <c r="J495" i="14"/>
  <c r="J487" i="14"/>
  <c r="J479" i="14"/>
  <c r="J471" i="14"/>
  <c r="J463" i="14"/>
  <c r="J455" i="14"/>
  <c r="J447" i="14"/>
  <c r="J439" i="14"/>
  <c r="J431" i="14"/>
  <c r="J423" i="14"/>
  <c r="J415" i="14"/>
  <c r="J407" i="14"/>
  <c r="J399" i="14"/>
  <c r="J391" i="14"/>
  <c r="J383" i="14"/>
  <c r="J375" i="14"/>
  <c r="J367" i="14"/>
  <c r="J359" i="14"/>
  <c r="J351" i="14"/>
  <c r="J343" i="14"/>
  <c r="J335" i="14"/>
  <c r="J327" i="14"/>
  <c r="J319" i="14"/>
  <c r="J311" i="14"/>
  <c r="J303" i="14"/>
  <c r="J295" i="14"/>
  <c r="J287" i="14"/>
  <c r="J279" i="14"/>
  <c r="J271" i="14"/>
  <c r="J263" i="14"/>
  <c r="J255" i="14"/>
  <c r="J247" i="14"/>
  <c r="J239" i="14"/>
  <c r="J231" i="14"/>
  <c r="J223" i="14"/>
  <c r="J215" i="14"/>
  <c r="J207" i="14"/>
  <c r="J199" i="14"/>
  <c r="J191" i="14"/>
  <c r="J183" i="14"/>
  <c r="J175" i="14"/>
  <c r="J167" i="14"/>
  <c r="J159" i="14"/>
  <c r="J151" i="14"/>
  <c r="J143" i="14"/>
  <c r="J135" i="14"/>
  <c r="J127" i="14"/>
  <c r="J119" i="14"/>
  <c r="J111" i="14"/>
  <c r="J103" i="14"/>
  <c r="J95" i="14"/>
  <c r="J87" i="14"/>
  <c r="J79" i="14"/>
  <c r="J71" i="14"/>
  <c r="J63" i="14"/>
  <c r="J55" i="14"/>
  <c r="J47" i="14"/>
  <c r="J39" i="14"/>
  <c r="J31" i="14"/>
  <c r="J23" i="14"/>
  <c r="J15" i="14"/>
  <c r="J7" i="14"/>
  <c r="J745" i="14"/>
  <c r="J697" i="14"/>
  <c r="J649" i="14"/>
  <c r="J641" i="14"/>
  <c r="J633" i="14"/>
  <c r="J625" i="14"/>
  <c r="J617" i="14"/>
  <c r="J609" i="14"/>
  <c r="J601" i="14"/>
  <c r="J593" i="14"/>
  <c r="J585" i="14"/>
  <c r="J577" i="14"/>
  <c r="J569" i="14"/>
  <c r="J561" i="14"/>
  <c r="J553" i="14"/>
  <c r="J545" i="14"/>
  <c r="J537" i="14"/>
  <c r="J529" i="14"/>
  <c r="J521" i="14"/>
  <c r="J513" i="14"/>
  <c r="J505" i="14"/>
  <c r="J497" i="14"/>
  <c r="J489" i="14"/>
  <c r="J481" i="14"/>
  <c r="J473" i="14"/>
  <c r="J465" i="14"/>
  <c r="J457" i="14"/>
  <c r="J449" i="14"/>
  <c r="J441" i="14"/>
  <c r="J433" i="14"/>
  <c r="J425" i="14"/>
  <c r="J417" i="14"/>
  <c r="J409" i="14"/>
  <c r="J401" i="14"/>
  <c r="J393" i="14"/>
  <c r="J385" i="14"/>
  <c r="J377" i="14"/>
  <c r="J369" i="14"/>
  <c r="J361" i="14"/>
  <c r="J353" i="14"/>
  <c r="J345" i="14"/>
  <c r="J337" i="14"/>
  <c r="J329" i="14"/>
  <c r="J321" i="14"/>
  <c r="J313" i="14"/>
  <c r="J305" i="14"/>
  <c r="J297" i="14"/>
  <c r="J289" i="14"/>
  <c r="J777" i="14"/>
  <c r="J721" i="14"/>
  <c r="J681" i="14"/>
  <c r="J2" i="14"/>
  <c r="J753" i="14"/>
  <c r="J689" i="14"/>
  <c r="J761" i="14"/>
  <c r="J705" i="14"/>
  <c r="J657" i="14"/>
  <c r="J769" i="14"/>
  <c r="J713" i="14"/>
  <c r="J665" i="14"/>
  <c r="J793" i="14"/>
  <c r="J729" i="14"/>
  <c r="J673" i="14"/>
  <c r="J785" i="14"/>
  <c r="J737" i="14"/>
  <c r="J281" i="14"/>
  <c r="J273" i="14"/>
  <c r="J265" i="14"/>
  <c r="J257" i="14"/>
  <c r="J249" i="14"/>
  <c r="J241" i="14"/>
  <c r="J233" i="14"/>
  <c r="J225" i="14"/>
  <c r="J217" i="14"/>
  <c r="J209" i="14"/>
  <c r="J201" i="14"/>
  <c r="J193" i="14"/>
  <c r="J185" i="14"/>
  <c r="J177" i="14"/>
  <c r="J169" i="14"/>
  <c r="J161" i="14"/>
  <c r="J153" i="14"/>
  <c r="J145" i="14"/>
  <c r="J137" i="14"/>
  <c r="J129" i="14"/>
  <c r="J121" i="14"/>
  <c r="J113" i="14"/>
  <c r="J105" i="14"/>
  <c r="J97" i="14"/>
  <c r="J89" i="14"/>
  <c r="J81" i="14"/>
  <c r="J73" i="14"/>
  <c r="J65" i="14"/>
  <c r="J57" i="14"/>
  <c r="J49" i="14"/>
  <c r="J41" i="14"/>
  <c r="J33" i="14"/>
  <c r="J25" i="14"/>
  <c r="J17" i="14"/>
  <c r="J9" i="14"/>
  <c r="J798" i="14"/>
  <c r="J782" i="14"/>
  <c r="J766" i="14"/>
  <c r="J758" i="14"/>
  <c r="J750" i="14"/>
  <c r="J742" i="14"/>
  <c r="J734" i="14"/>
  <c r="J726" i="14"/>
  <c r="J718" i="14"/>
  <c r="J710" i="14"/>
  <c r="J702" i="14"/>
  <c r="J694" i="14"/>
  <c r="J686" i="14"/>
  <c r="J678" i="14"/>
  <c r="J670" i="14"/>
  <c r="J662" i="14"/>
  <c r="J654" i="14"/>
  <c r="J646" i="14"/>
  <c r="J638" i="14"/>
  <c r="J630" i="14"/>
  <c r="J622" i="14"/>
  <c r="J614" i="14"/>
  <c r="J606" i="14"/>
  <c r="J598" i="14"/>
  <c r="J590" i="14"/>
  <c r="J582" i="14"/>
  <c r="J574" i="14"/>
  <c r="J566" i="14"/>
  <c r="J558" i="14"/>
  <c r="J550" i="14"/>
  <c r="J542" i="14"/>
  <c r="J534" i="14"/>
  <c r="J526" i="14"/>
  <c r="J518" i="14"/>
  <c r="J510" i="14"/>
  <c r="J502" i="14"/>
  <c r="J494" i="14"/>
  <c r="J486" i="14"/>
  <c r="J790" i="14"/>
  <c r="J774" i="14"/>
  <c r="J478" i="14"/>
  <c r="J470" i="14"/>
  <c r="J462" i="14"/>
  <c r="J454" i="14"/>
  <c r="J446" i="14"/>
  <c r="J438" i="14"/>
  <c r="J430" i="14"/>
  <c r="J422" i="14"/>
  <c r="J414" i="14"/>
  <c r="J406" i="14"/>
  <c r="J398" i="14"/>
  <c r="J390" i="14"/>
  <c r="J382" i="14"/>
  <c r="J374" i="14"/>
  <c r="J366" i="14"/>
  <c r="J358" i="14"/>
  <c r="J350" i="14"/>
  <c r="J342" i="14"/>
  <c r="J334" i="14"/>
  <c r="J326" i="14"/>
  <c r="J318" i="14"/>
  <c r="J310" i="14"/>
  <c r="J302" i="14"/>
  <c r="J294" i="14"/>
  <c r="J286" i="14"/>
  <c r="J278" i="14"/>
  <c r="J270" i="14"/>
  <c r="J262" i="14"/>
  <c r="J254" i="14"/>
  <c r="J246" i="14"/>
  <c r="J238" i="14"/>
  <c r="J230" i="14"/>
  <c r="J222" i="14"/>
  <c r="J214" i="14"/>
  <c r="J206" i="14"/>
  <c r="J198" i="14"/>
  <c r="J190" i="14"/>
  <c r="J182" i="14"/>
  <c r="J174" i="14"/>
  <c r="J166" i="14"/>
  <c r="J158" i="14"/>
  <c r="J150" i="14"/>
  <c r="J142" i="14"/>
  <c r="J134" i="14"/>
  <c r="J126" i="14"/>
  <c r="J118" i="14"/>
  <c r="J110" i="14"/>
  <c r="J102" i="14"/>
  <c r="J94" i="14"/>
  <c r="J86" i="14"/>
  <c r="J78" i="14"/>
  <c r="J70" i="14"/>
  <c r="J62" i="14"/>
  <c r="J54" i="14"/>
  <c r="J46" i="14"/>
  <c r="J38" i="14"/>
  <c r="J30" i="14"/>
  <c r="J22" i="14"/>
  <c r="J14" i="14"/>
  <c r="J6" i="14"/>
  <c r="J780" i="14"/>
  <c r="J740" i="14"/>
  <c r="J708" i="14"/>
  <c r="J668" i="14"/>
  <c r="J628" i="14"/>
  <c r="J596" i="14"/>
  <c r="J564" i="14"/>
  <c r="J532" i="14"/>
  <c r="J500" i="14"/>
  <c r="J468" i="14"/>
  <c r="J436" i="14"/>
  <c r="J412" i="14"/>
  <c r="J380" i="14"/>
  <c r="J348" i="14"/>
  <c r="J308" i="14"/>
  <c r="J268" i="14"/>
  <c r="J236" i="14"/>
  <c r="J204" i="14"/>
  <c r="J180" i="14"/>
  <c r="J156" i="14"/>
  <c r="J108" i="14"/>
  <c r="J92" i="14"/>
  <c r="J60" i="14"/>
  <c r="J20" i="14"/>
  <c r="J788" i="14"/>
  <c r="J748" i="14"/>
  <c r="J700" i="14"/>
  <c r="J636" i="14"/>
  <c r="J316" i="14"/>
  <c r="J284" i="14"/>
  <c r="J228" i="14"/>
  <c r="J196" i="14"/>
  <c r="J164" i="14"/>
  <c r="J132" i="14"/>
  <c r="J100" i="14"/>
  <c r="J68" i="14"/>
  <c r="J36" i="14"/>
  <c r="J4" i="14"/>
  <c r="J771" i="14"/>
  <c r="J747" i="14"/>
  <c r="J731" i="14"/>
  <c r="J723" i="14"/>
  <c r="J715" i="14"/>
  <c r="J707" i="14"/>
  <c r="J699" i="14"/>
  <c r="J691" i="14"/>
  <c r="J683" i="14"/>
  <c r="J675" i="14"/>
  <c r="J667" i="14"/>
  <c r="J659" i="14"/>
  <c r="J651" i="14"/>
  <c r="J643" i="14"/>
  <c r="J635" i="14"/>
  <c r="J627" i="14"/>
  <c r="J619" i="14"/>
  <c r="J611" i="14"/>
  <c r="J603" i="14"/>
  <c r="J595" i="14"/>
  <c r="J587" i="14"/>
  <c r="J579" i="14"/>
  <c r="J571" i="14"/>
  <c r="J563" i="14"/>
  <c r="J555" i="14"/>
  <c r="J547" i="14"/>
  <c r="J539" i="14"/>
  <c r="J531" i="14"/>
  <c r="J523" i="14"/>
  <c r="J515" i="14"/>
  <c r="J507" i="14"/>
  <c r="J499" i="14"/>
  <c r="J491" i="14"/>
  <c r="J483" i="14"/>
  <c r="J475" i="14"/>
  <c r="J467" i="14"/>
  <c r="J459" i="14"/>
  <c r="J451" i="14"/>
  <c r="J443" i="14"/>
  <c r="J435" i="14"/>
  <c r="J427" i="14"/>
  <c r="J419" i="14"/>
  <c r="J411" i="14"/>
  <c r="J403" i="14"/>
  <c r="J395" i="14"/>
  <c r="J387" i="14"/>
  <c r="J379" i="14"/>
  <c r="J371" i="14"/>
  <c r="J764" i="14"/>
  <c r="J724" i="14"/>
  <c r="J684" i="14"/>
  <c r="J652" i="14"/>
  <c r="J612" i="14"/>
  <c r="J580" i="14"/>
  <c r="J548" i="14"/>
  <c r="J516" i="14"/>
  <c r="J484" i="14"/>
  <c r="J452" i="14"/>
  <c r="J428" i="14"/>
  <c r="J396" i="14"/>
  <c r="J364" i="14"/>
  <c r="J340" i="14"/>
  <c r="J300" i="14"/>
  <c r="J276" i="14"/>
  <c r="J244" i="14"/>
  <c r="J212" i="14"/>
  <c r="J188" i="14"/>
  <c r="J148" i="14"/>
  <c r="J124" i="14"/>
  <c r="J76" i="14"/>
  <c r="J44" i="14"/>
  <c r="J12" i="14"/>
  <c r="J795" i="14"/>
  <c r="J779" i="14"/>
  <c r="J755" i="14"/>
  <c r="J772" i="14"/>
  <c r="J732" i="14"/>
  <c r="J692" i="14"/>
  <c r="J660" i="14"/>
  <c r="J620" i="14"/>
  <c r="J588" i="14"/>
  <c r="J556" i="14"/>
  <c r="J524" i="14"/>
  <c r="J492" i="14"/>
  <c r="J460" i="14"/>
  <c r="J420" i="14"/>
  <c r="J388" i="14"/>
  <c r="J356" i="14"/>
  <c r="J324" i="14"/>
  <c r="J292" i="14"/>
  <c r="J252" i="14"/>
  <c r="J220" i="14"/>
  <c r="J172" i="14"/>
  <c r="J140" i="14"/>
  <c r="J116" i="14"/>
  <c r="J84" i="14"/>
  <c r="J52" i="14"/>
  <c r="J28" i="14"/>
  <c r="J787" i="14"/>
  <c r="J763" i="14"/>
  <c r="J739" i="14"/>
  <c r="J796" i="14"/>
  <c r="J756" i="14"/>
  <c r="J716" i="14"/>
  <c r="J676" i="14"/>
  <c r="J644" i="14"/>
  <c r="J604" i="14"/>
  <c r="J572" i="14"/>
  <c r="J540" i="14"/>
  <c r="J508" i="14"/>
  <c r="J476" i="14"/>
  <c r="J444" i="14"/>
  <c r="J404" i="14"/>
  <c r="J372" i="14"/>
  <c r="J332" i="14"/>
  <c r="J260" i="14"/>
  <c r="J363" i="14"/>
  <c r="J355" i="14"/>
  <c r="J347" i="14"/>
  <c r="J339" i="14"/>
  <c r="J331" i="14"/>
  <c r="J323" i="14"/>
  <c r="J315" i="14"/>
  <c r="J307" i="14"/>
  <c r="J299" i="14"/>
  <c r="J291" i="14"/>
  <c r="J283" i="14"/>
  <c r="J275" i="14"/>
  <c r="J267" i="14"/>
  <c r="J259" i="14"/>
  <c r="J251" i="14"/>
  <c r="J243" i="14"/>
  <c r="J235" i="14"/>
  <c r="J227" i="14"/>
  <c r="J219" i="14"/>
  <c r="J211" i="14"/>
  <c r="J203" i="14"/>
  <c r="J195" i="14"/>
  <c r="J187" i="14"/>
  <c r="J179" i="14"/>
  <c r="J171" i="14"/>
  <c r="J163" i="14"/>
  <c r="J155" i="14"/>
  <c r="J147" i="14"/>
  <c r="J139" i="14"/>
  <c r="J131" i="14"/>
  <c r="J123" i="14"/>
  <c r="J115" i="14"/>
  <c r="J107" i="14"/>
  <c r="J99" i="14"/>
  <c r="J91" i="14"/>
  <c r="J83" i="14"/>
  <c r="J75" i="14"/>
  <c r="J67" i="14"/>
  <c r="J59" i="14"/>
  <c r="J51" i="14"/>
  <c r="J43" i="14"/>
  <c r="J35" i="14"/>
  <c r="J27" i="14"/>
  <c r="J19" i="14"/>
  <c r="J11" i="14"/>
  <c r="J3" i="14"/>
  <c r="Y3" i="14" a="1"/>
  <c r="Y3" i="14" s="1"/>
  <c r="Y10" i="14" a="1"/>
  <c r="Y10" i="14" s="1"/>
  <c r="Y17" i="14" a="1"/>
  <c r="Y17" i="14" s="1"/>
  <c r="Y24" i="14" a="1"/>
  <c r="Y24" i="14" s="1"/>
  <c r="Y32" i="14" a="1"/>
  <c r="Y32" i="14" s="1"/>
  <c r="Y40" i="14" a="1"/>
  <c r="Y40" i="14" s="1"/>
  <c r="Y48" i="14" a="1"/>
  <c r="Y48" i="14" s="1"/>
  <c r="Y56" i="14" a="1"/>
  <c r="Y56" i="14" s="1"/>
  <c r="Y64" i="14" a="1"/>
  <c r="Y64" i="14" s="1"/>
  <c r="Y72" i="14" a="1"/>
  <c r="Y72" i="14" s="1"/>
  <c r="Y80" i="14" a="1"/>
  <c r="Y80" i="14" s="1"/>
  <c r="Y88" i="14" a="1"/>
  <c r="Y88" i="14" s="1"/>
  <c r="Y96" i="14" a="1"/>
  <c r="Y96" i="14" s="1"/>
  <c r="Y104" i="14" a="1"/>
  <c r="Y104" i="14" s="1"/>
  <c r="Y112" i="14" a="1"/>
  <c r="Y112" i="14" s="1"/>
  <c r="Y120" i="14" a="1"/>
  <c r="Y120" i="14" s="1"/>
  <c r="Y128" i="14" a="1"/>
  <c r="Y128" i="14" s="1"/>
  <c r="Y136" i="14" a="1"/>
  <c r="Y136" i="14" s="1"/>
  <c r="Y144" i="14" a="1"/>
  <c r="Y144" i="14" s="1"/>
  <c r="Y152" i="14" a="1"/>
  <c r="Y152" i="14" s="1"/>
  <c r="Y160" i="14" a="1"/>
  <c r="Y160" i="14" s="1"/>
  <c r="Y168" i="14" a="1"/>
  <c r="Y168" i="14" s="1"/>
  <c r="Y176" i="14" a="1"/>
  <c r="Y176" i="14" s="1"/>
  <c r="Y184" i="14" a="1"/>
  <c r="Y184" i="14" s="1"/>
  <c r="Y192" i="14" a="1"/>
  <c r="Y192" i="14" s="1"/>
  <c r="Y200" i="14" a="1"/>
  <c r="Y200" i="14" s="1"/>
  <c r="Y208" i="14" a="1"/>
  <c r="Y208" i="14" s="1"/>
  <c r="Y216" i="14" a="1"/>
  <c r="Y216" i="14" s="1"/>
  <c r="Y224" i="14" a="1"/>
  <c r="Y224" i="14" s="1"/>
  <c r="Y232" i="14" a="1"/>
  <c r="Y232" i="14" s="1"/>
  <c r="Y240" i="14" a="1"/>
  <c r="Y240" i="14" s="1"/>
  <c r="Y248" i="14" a="1"/>
  <c r="Y248" i="14" s="1"/>
  <c r="Y256" i="14" a="1"/>
  <c r="Y256" i="14" s="1"/>
  <c r="Y263" i="14" a="1"/>
  <c r="Y263" i="14" s="1"/>
  <c r="Y271" i="14" a="1"/>
  <c r="Y271" i="14" s="1"/>
  <c r="Y279" i="14" a="1"/>
  <c r="Y279" i="14" s="1"/>
  <c r="Y286" i="14" a="1"/>
  <c r="Y286" i="14" s="1"/>
  <c r="Y294" i="14" a="1"/>
  <c r="Y294" i="14" s="1"/>
  <c r="Y301" i="14" a="1"/>
  <c r="Y301" i="14" s="1"/>
  <c r="Y309" i="14" a="1"/>
  <c r="Y309" i="14" s="1"/>
  <c r="Y316" i="14" a="1"/>
  <c r="Y316" i="14" s="1"/>
  <c r="Y331" i="14" a="1"/>
  <c r="Y331" i="14" s="1"/>
  <c r="Y4" i="14" a="1"/>
  <c r="Y4" i="14" s="1"/>
  <c r="Y11" i="14" a="1"/>
  <c r="Y11" i="14" s="1"/>
  <c r="Y18" i="14" a="1"/>
  <c r="Y18" i="14" s="1"/>
  <c r="Y25" i="14" a="1"/>
  <c r="Y25" i="14" s="1"/>
  <c r="Y33" i="14" a="1"/>
  <c r="Y33" i="14" s="1"/>
  <c r="Y41" i="14" a="1"/>
  <c r="Y41" i="14" s="1"/>
  <c r="Y49" i="14" a="1"/>
  <c r="Y49" i="14" s="1"/>
  <c r="Y57" i="14" a="1"/>
  <c r="Y57" i="14" s="1"/>
  <c r="Y65" i="14" a="1"/>
  <c r="Y65" i="14" s="1"/>
  <c r="Y73" i="14" a="1"/>
  <c r="Y73" i="14" s="1"/>
  <c r="Y81" i="14" a="1"/>
  <c r="Y81" i="14" s="1"/>
  <c r="Y89" i="14" a="1"/>
  <c r="Y89" i="14" s="1"/>
  <c r="Y97" i="14" a="1"/>
  <c r="Y97" i="14" s="1"/>
  <c r="Y105" i="14" a="1"/>
  <c r="Y105" i="14" s="1"/>
  <c r="Y113" i="14" a="1"/>
  <c r="Y113" i="14" s="1"/>
  <c r="Y121" i="14" a="1"/>
  <c r="Y121" i="14" s="1"/>
  <c r="Y129" i="14" a="1"/>
  <c r="Y129" i="14" s="1"/>
  <c r="Y137" i="14" a="1"/>
  <c r="Y137" i="14" s="1"/>
  <c r="Y145" i="14" a="1"/>
  <c r="Y145" i="14" s="1"/>
  <c r="Y153" i="14" a="1"/>
  <c r="Y153" i="14" s="1"/>
  <c r="Y161" i="14" a="1"/>
  <c r="Y161" i="14" s="1"/>
  <c r="Y169" i="14" a="1"/>
  <c r="Y169" i="14" s="1"/>
  <c r="Y177" i="14" a="1"/>
  <c r="Y177" i="14" s="1"/>
  <c r="Y185" i="14" a="1"/>
  <c r="Y185" i="14" s="1"/>
  <c r="Y193" i="14" a="1"/>
  <c r="Y193" i="14" s="1"/>
  <c r="Y201" i="14" a="1"/>
  <c r="Y201" i="14" s="1"/>
  <c r="Y209" i="14" a="1"/>
  <c r="Y209" i="14" s="1"/>
  <c r="Y217" i="14" a="1"/>
  <c r="Y217" i="14" s="1"/>
  <c r="Y225" i="14" a="1"/>
  <c r="Y225" i="14" s="1"/>
  <c r="Y233" i="14" a="1"/>
  <c r="Y233" i="14" s="1"/>
  <c r="Y241" i="14" a="1"/>
  <c r="Y241" i="14" s="1"/>
  <c r="Y249" i="14" a="1"/>
  <c r="Y249" i="14" s="1"/>
  <c r="Y257" i="14" a="1"/>
  <c r="Y257" i="14" s="1"/>
  <c r="Y264" i="14" a="1"/>
  <c r="Y264" i="14" s="1"/>
  <c r="Y272" i="14" a="1"/>
  <c r="Y272" i="14" s="1"/>
  <c r="Y280" i="14" a="1"/>
  <c r="Y280" i="14" s="1"/>
  <c r="Y287" i="14" a="1"/>
  <c r="Y287" i="14" s="1"/>
  <c r="Y302" i="14" a="1"/>
  <c r="Y302" i="14" s="1"/>
  <c r="Y310" i="14" a="1"/>
  <c r="Y310" i="14" s="1"/>
  <c r="Y317" i="14" a="1"/>
  <c r="Y317" i="14" s="1"/>
  <c r="Y324" i="14" a="1"/>
  <c r="Y324" i="14" s="1"/>
  <c r="Y332" i="14" a="1"/>
  <c r="Y332" i="14" s="1"/>
  <c r="Y340" i="14" a="1"/>
  <c r="Y340" i="14" s="1"/>
  <c r="Y346" i="14" a="1"/>
  <c r="Y346" i="14" s="1"/>
  <c r="Y353" i="14" a="1"/>
  <c r="Y353" i="14" s="1"/>
  <c r="Y359" i="14" a="1"/>
  <c r="Y359" i="14" s="1"/>
  <c r="Y366" i="14" a="1"/>
  <c r="Y366" i="14" s="1"/>
  <c r="Y372" i="14" a="1"/>
  <c r="Y372" i="14" s="1"/>
  <c r="Y5" i="14" a="1"/>
  <c r="Y5" i="14" s="1"/>
  <c r="Y19" i="14" a="1"/>
  <c r="Y19" i="14" s="1"/>
  <c r="Y26" i="14" a="1"/>
  <c r="Y26" i="14" s="1"/>
  <c r="Y34" i="14" a="1"/>
  <c r="Y34" i="14" s="1"/>
  <c r="Y42" i="14" a="1"/>
  <c r="Y42" i="14" s="1"/>
  <c r="Y50" i="14" a="1"/>
  <c r="Y50" i="14" s="1"/>
  <c r="Y58" i="14" a="1"/>
  <c r="Y58" i="14" s="1"/>
  <c r="Y66" i="14" a="1"/>
  <c r="Y66" i="14" s="1"/>
  <c r="Y74" i="14" a="1"/>
  <c r="Y74" i="14" s="1"/>
  <c r="Y82" i="14" a="1"/>
  <c r="Y82" i="14" s="1"/>
  <c r="Y90" i="14" a="1"/>
  <c r="Y90" i="14" s="1"/>
  <c r="Y98" i="14" a="1"/>
  <c r="Y98" i="14" s="1"/>
  <c r="Y106" i="14" a="1"/>
  <c r="Y106" i="14" s="1"/>
  <c r="Y114" i="14" a="1"/>
  <c r="Y114" i="14" s="1"/>
  <c r="Y122" i="14" a="1"/>
  <c r="Y122" i="14" s="1"/>
  <c r="Y130" i="14" a="1"/>
  <c r="Y130" i="14" s="1"/>
  <c r="Y138" i="14" a="1"/>
  <c r="Y138" i="14" s="1"/>
  <c r="Y146" i="14" a="1"/>
  <c r="Y146" i="14" s="1"/>
  <c r="Y154" i="14" a="1"/>
  <c r="Y154" i="14" s="1"/>
  <c r="Y162" i="14" a="1"/>
  <c r="Y162" i="14" s="1"/>
  <c r="Y170" i="14" a="1"/>
  <c r="Y170" i="14" s="1"/>
  <c r="Y178" i="14" a="1"/>
  <c r="Y178" i="14" s="1"/>
  <c r="Y186" i="14" a="1"/>
  <c r="Y186" i="14" s="1"/>
  <c r="Y194" i="14" a="1"/>
  <c r="Y194" i="14" s="1"/>
  <c r="Y202" i="14" a="1"/>
  <c r="Y202" i="14" s="1"/>
  <c r="Y210" i="14" a="1"/>
  <c r="Y210" i="14" s="1"/>
  <c r="Y218" i="14" a="1"/>
  <c r="Y218" i="14" s="1"/>
  <c r="Y226" i="14" a="1"/>
  <c r="Y226" i="14" s="1"/>
  <c r="Y234" i="14" a="1"/>
  <c r="Y234" i="14" s="1"/>
  <c r="Y242" i="14" a="1"/>
  <c r="Y242" i="14" s="1"/>
  <c r="Y250" i="14" a="1"/>
  <c r="Y250" i="14" s="1"/>
  <c r="Y258" i="14" a="1"/>
  <c r="Y258" i="14" s="1"/>
  <c r="Y265" i="14" a="1"/>
  <c r="Y265" i="14" s="1"/>
  <c r="Y273" i="14" a="1"/>
  <c r="Y273" i="14" s="1"/>
  <c r="Y281" i="14" a="1"/>
  <c r="Y281" i="14" s="1"/>
  <c r="Y288" i="14" a="1"/>
  <c r="Y288" i="14" s="1"/>
  <c r="Y295" i="14" a="1"/>
  <c r="Y295" i="14" s="1"/>
  <c r="Y303" i="14" a="1"/>
  <c r="Y303" i="14" s="1"/>
  <c r="Y318" i="14" a="1"/>
  <c r="Y318" i="14" s="1"/>
  <c r="Y325" i="14" a="1"/>
  <c r="Y325" i="14" s="1"/>
  <c r="Y333" i="14" a="1"/>
  <c r="Y333" i="14" s="1"/>
  <c r="Y341" i="14" a="1"/>
  <c r="Y341" i="14" s="1"/>
  <c r="Y347" i="14" a="1"/>
  <c r="Y347" i="14" s="1"/>
  <c r="Y354" i="14" a="1"/>
  <c r="Y354" i="14" s="1"/>
  <c r="Y360" i="14" a="1"/>
  <c r="Y360" i="14" s="1"/>
  <c r="Y367" i="14" a="1"/>
  <c r="Y367" i="14" s="1"/>
  <c r="Y373" i="14" a="1"/>
  <c r="Y373" i="14" s="1"/>
  <c r="Y6" i="14" a="1"/>
  <c r="Y6" i="14" s="1"/>
  <c r="Y12" i="14" a="1"/>
  <c r="Y12" i="14" s="1"/>
  <c r="Y20" i="14" a="1"/>
  <c r="Y20" i="14" s="1"/>
  <c r="Y27" i="14" a="1"/>
  <c r="Y27" i="14" s="1"/>
  <c r="Y35" i="14" a="1"/>
  <c r="Y35" i="14" s="1"/>
  <c r="Y43" i="14" a="1"/>
  <c r="Y43" i="14" s="1"/>
  <c r="Y51" i="14" a="1"/>
  <c r="Y51" i="14" s="1"/>
  <c r="Y59" i="14" a="1"/>
  <c r="Y59" i="14" s="1"/>
  <c r="Y67" i="14" a="1"/>
  <c r="Y67" i="14" s="1"/>
  <c r="Y75" i="14" a="1"/>
  <c r="Y75" i="14" s="1"/>
  <c r="Y83" i="14" a="1"/>
  <c r="Y83" i="14" s="1"/>
  <c r="Y91" i="14" a="1"/>
  <c r="Y91" i="14" s="1"/>
  <c r="Y99" i="14" a="1"/>
  <c r="Y99" i="14" s="1"/>
  <c r="Y107" i="14" a="1"/>
  <c r="Y107" i="14" s="1"/>
  <c r="Y115" i="14" a="1"/>
  <c r="Y115" i="14" s="1"/>
  <c r="Y123" i="14" a="1"/>
  <c r="Y123" i="14" s="1"/>
  <c r="Y131" i="14" a="1"/>
  <c r="Y131" i="14" s="1"/>
  <c r="Y139" i="14" a="1"/>
  <c r="Y139" i="14" s="1"/>
  <c r="Y147" i="14" a="1"/>
  <c r="Y147" i="14" s="1"/>
  <c r="Y155" i="14" a="1"/>
  <c r="Y155" i="14" s="1"/>
  <c r="Y163" i="14" a="1"/>
  <c r="Y163" i="14" s="1"/>
  <c r="Y171" i="14" a="1"/>
  <c r="Y171" i="14" s="1"/>
  <c r="Y179" i="14" a="1"/>
  <c r="Y179" i="14" s="1"/>
  <c r="Y187" i="14" a="1"/>
  <c r="Y187" i="14" s="1"/>
  <c r="Y195" i="14" a="1"/>
  <c r="Y195" i="14" s="1"/>
  <c r="Y203" i="14" a="1"/>
  <c r="Y203" i="14" s="1"/>
  <c r="Y211" i="14" a="1"/>
  <c r="Y211" i="14" s="1"/>
  <c r="Y219" i="14" a="1"/>
  <c r="Y219" i="14" s="1"/>
  <c r="Y227" i="14" a="1"/>
  <c r="Y227" i="14" s="1"/>
  <c r="Y235" i="14" a="1"/>
  <c r="Y235" i="14" s="1"/>
  <c r="Y243" i="14" a="1"/>
  <c r="Y243" i="14" s="1"/>
  <c r="Y251" i="14" a="1"/>
  <c r="Y251" i="14" s="1"/>
  <c r="Y259" i="14" a="1"/>
  <c r="Y259" i="14" s="1"/>
  <c r="Y266" i="14" a="1"/>
  <c r="Y266" i="14" s="1"/>
  <c r="Y274" i="14" a="1"/>
  <c r="Y274" i="14" s="1"/>
  <c r="Y282" i="14" a="1"/>
  <c r="Y282" i="14" s="1"/>
  <c r="Y289" i="14" a="1"/>
  <c r="Y289" i="14" s="1"/>
  <c r="Y296" i="14" a="1"/>
  <c r="Y296" i="14" s="1"/>
  <c r="Y304" i="14" a="1"/>
  <c r="Y304" i="14" s="1"/>
  <c r="Y311" i="14" a="1"/>
  <c r="Y311" i="14" s="1"/>
  <c r="Y319" i="14" a="1"/>
  <c r="Y319" i="14" s="1"/>
  <c r="Y326" i="14" a="1"/>
  <c r="Y326" i="14" s="1"/>
  <c r="Y334" i="14" a="1"/>
  <c r="Y334" i="14" s="1"/>
  <c r="Y342" i="14" a="1"/>
  <c r="Y342" i="14" s="1"/>
  <c r="Y348" i="14" a="1"/>
  <c r="Y348" i="14" s="1"/>
  <c r="Y355" i="14" a="1"/>
  <c r="Y355" i="14" s="1"/>
  <c r="Y368" i="14" a="1"/>
  <c r="Y368" i="14" s="1"/>
  <c r="Y379" i="14" a="1"/>
  <c r="Y379" i="14" s="1"/>
  <c r="Y13" i="14" a="1"/>
  <c r="Y13" i="14" s="1"/>
  <c r="Y21" i="14" a="1"/>
  <c r="Y21" i="14" s="1"/>
  <c r="Y28" i="14" a="1"/>
  <c r="Y28" i="14" s="1"/>
  <c r="Y36" i="14" a="1"/>
  <c r="Y36" i="14" s="1"/>
  <c r="Y44" i="14" a="1"/>
  <c r="Y44" i="14" s="1"/>
  <c r="Y52" i="14" a="1"/>
  <c r="Y52" i="14" s="1"/>
  <c r="Y60" i="14" a="1"/>
  <c r="Y60" i="14" s="1"/>
  <c r="Y68" i="14" a="1"/>
  <c r="Y68" i="14" s="1"/>
  <c r="Y76" i="14" a="1"/>
  <c r="Y76" i="14" s="1"/>
  <c r="Y84" i="14" a="1"/>
  <c r="Y84" i="14" s="1"/>
  <c r="Y92" i="14" a="1"/>
  <c r="Y92" i="14" s="1"/>
  <c r="Y100" i="14" a="1"/>
  <c r="Y100" i="14" s="1"/>
  <c r="Y108" i="14" a="1"/>
  <c r="Y108" i="14" s="1"/>
  <c r="Y116" i="14" a="1"/>
  <c r="Y116" i="14" s="1"/>
  <c r="Y124" i="14" a="1"/>
  <c r="Y124" i="14" s="1"/>
  <c r="Y132" i="14" a="1"/>
  <c r="Y132" i="14" s="1"/>
  <c r="Y140" i="14" a="1"/>
  <c r="Y140" i="14" s="1"/>
  <c r="Y148" i="14" a="1"/>
  <c r="Y148" i="14" s="1"/>
  <c r="Y7" i="14" a="1"/>
  <c r="Y7" i="14" s="1"/>
  <c r="Y14" i="14" a="1"/>
  <c r="Y14" i="14" s="1"/>
  <c r="Y22" i="14" a="1"/>
  <c r="Y22" i="14" s="1"/>
  <c r="Y29" i="14" a="1"/>
  <c r="Y29" i="14" s="1"/>
  <c r="Y37" i="14" a="1"/>
  <c r="Y37" i="14" s="1"/>
  <c r="Y45" i="14" a="1"/>
  <c r="Y45" i="14" s="1"/>
  <c r="Y53" i="14" a="1"/>
  <c r="Y53" i="14" s="1"/>
  <c r="Y61" i="14" a="1"/>
  <c r="Y61" i="14" s="1"/>
  <c r="Y69" i="14" a="1"/>
  <c r="Y69" i="14" s="1"/>
  <c r="Y77" i="14" a="1"/>
  <c r="Y77" i="14" s="1"/>
  <c r="Y85" i="14" a="1"/>
  <c r="Y85" i="14" s="1"/>
  <c r="Y93" i="14" a="1"/>
  <c r="Y93" i="14" s="1"/>
  <c r="Y101" i="14" a="1"/>
  <c r="Y101" i="14" s="1"/>
  <c r="Y109" i="14" a="1"/>
  <c r="Y109" i="14" s="1"/>
  <c r="Y117" i="14" a="1"/>
  <c r="Y117" i="14" s="1"/>
  <c r="Y125" i="14" a="1"/>
  <c r="Y125" i="14" s="1"/>
  <c r="Y133" i="14" a="1"/>
  <c r="Y133" i="14" s="1"/>
  <c r="Y141" i="14" a="1"/>
  <c r="Y141" i="14" s="1"/>
  <c r="Y149" i="14" a="1"/>
  <c r="Y149" i="14" s="1"/>
  <c r="Y157" i="14" a="1"/>
  <c r="Y157" i="14" s="1"/>
  <c r="Y165" i="14" a="1"/>
  <c r="Y165" i="14" s="1"/>
  <c r="Y173" i="14" a="1"/>
  <c r="Y173" i="14" s="1"/>
  <c r="Y181" i="14" a="1"/>
  <c r="Y181" i="14" s="1"/>
  <c r="Y189" i="14" a="1"/>
  <c r="Y189" i="14" s="1"/>
  <c r="Y197" i="14" a="1"/>
  <c r="Y197" i="14" s="1"/>
  <c r="Y205" i="14" a="1"/>
  <c r="Y205" i="14" s="1"/>
  <c r="Y213" i="14" a="1"/>
  <c r="Y213" i="14" s="1"/>
  <c r="Y221" i="14" a="1"/>
  <c r="Y221" i="14" s="1"/>
  <c r="Y229" i="14" a="1"/>
  <c r="Y229" i="14" s="1"/>
  <c r="Y237" i="14" a="1"/>
  <c r="Y237" i="14" s="1"/>
  <c r="Y245" i="14" a="1"/>
  <c r="Y245" i="14" s="1"/>
  <c r="Y253" i="14" a="1"/>
  <c r="Y253" i="14" s="1"/>
  <c r="Y261" i="14" a="1"/>
  <c r="Y261" i="14" s="1"/>
  <c r="Y268" i="14" a="1"/>
  <c r="Y268" i="14" s="1"/>
  <c r="Y276" i="14" a="1"/>
  <c r="Y276" i="14" s="1"/>
  <c r="Y291" i="14" a="1"/>
  <c r="Y291" i="14" s="1"/>
  <c r="Y298" i="14" a="1"/>
  <c r="Y298" i="14" s="1"/>
  <c r="Y306" i="14" a="1"/>
  <c r="Y306" i="14" s="1"/>
  <c r="Y313" i="14" a="1"/>
  <c r="Y313" i="14" s="1"/>
  <c r="Y321" i="14" a="1"/>
  <c r="Y321" i="14" s="1"/>
  <c r="Y328" i="14" a="1"/>
  <c r="Y328" i="14" s="1"/>
  <c r="Y336" i="14" a="1"/>
  <c r="Y336" i="14" s="1"/>
  <c r="Y343" i="14" a="1"/>
  <c r="Y343" i="14" s="1"/>
  <c r="Y350" i="14" a="1"/>
  <c r="Y350" i="14" s="1"/>
  <c r="Y362" i="14" a="1"/>
  <c r="Y362" i="14" s="1"/>
  <c r="Y369" i="14" a="1"/>
  <c r="Y369" i="14" s="1"/>
  <c r="Y375" i="14" a="1"/>
  <c r="Y375" i="14" s="1"/>
  <c r="Y8" i="14" a="1"/>
  <c r="Y8" i="14" s="1"/>
  <c r="Y9" i="14" a="1"/>
  <c r="Y9" i="14" s="1"/>
  <c r="Y795" i="14" a="1"/>
  <c r="Y795" i="14" s="1"/>
  <c r="Y788" i="14" a="1"/>
  <c r="Y788" i="14" s="1"/>
  <c r="Y780" i="14" a="1"/>
  <c r="Y780" i="14" s="1"/>
  <c r="Y772" i="14" a="1"/>
  <c r="Y772" i="14" s="1"/>
  <c r="Y764" i="14" a="1"/>
  <c r="Y764" i="14" s="1"/>
  <c r="Y756" i="14" a="1"/>
  <c r="Y756" i="14" s="1"/>
  <c r="Y748" i="14" a="1"/>
  <c r="Y748" i="14" s="1"/>
  <c r="Y740" i="14" a="1"/>
  <c r="Y740" i="14" s="1"/>
  <c r="Y732" i="14" a="1"/>
  <c r="Y732" i="14" s="1"/>
  <c r="Y724" i="14" a="1"/>
  <c r="Y724" i="14" s="1"/>
  <c r="Y716" i="14" a="1"/>
  <c r="Y716" i="14" s="1"/>
  <c r="Y708" i="14" a="1"/>
  <c r="Y708" i="14" s="1"/>
  <c r="Y700" i="14" a="1"/>
  <c r="Y700" i="14" s="1"/>
  <c r="Y692" i="14" a="1"/>
  <c r="Y692" i="14" s="1"/>
  <c r="Y684" i="14" a="1"/>
  <c r="Y684" i="14" s="1"/>
  <c r="Y676" i="14" a="1"/>
  <c r="Y676" i="14" s="1"/>
  <c r="Y668" i="14" a="1"/>
  <c r="Y668" i="14" s="1"/>
  <c r="Y660" i="14" a="1"/>
  <c r="Y660" i="14" s="1"/>
  <c r="Y652" i="14" a="1"/>
  <c r="Y652" i="14" s="1"/>
  <c r="Y644" i="14" a="1"/>
  <c r="Y644" i="14" s="1"/>
  <c r="Y636" i="14" a="1"/>
  <c r="Y636" i="14" s="1"/>
  <c r="Y628" i="14" a="1"/>
  <c r="Y628" i="14" s="1"/>
  <c r="Y621" i="14" a="1"/>
  <c r="Y621" i="14" s="1"/>
  <c r="Y608" i="14" a="1"/>
  <c r="Y608" i="14" s="1"/>
  <c r="Y597" i="14" a="1"/>
  <c r="Y597" i="14" s="1"/>
  <c r="Y592" i="14" a="1"/>
  <c r="Y592" i="14" s="1"/>
  <c r="Y581" i="14" a="1"/>
  <c r="Y581" i="14" s="1"/>
  <c r="Y576" i="14" a="1"/>
  <c r="Y576" i="14" s="1"/>
  <c r="Y565" i="14" a="1"/>
  <c r="Y565" i="14" s="1"/>
  <c r="Y560" i="14" a="1"/>
  <c r="Y560" i="14" s="1"/>
  <c r="Y549" i="14" a="1"/>
  <c r="Y549" i="14" s="1"/>
  <c r="Y544" i="14" a="1"/>
  <c r="Y544" i="14" s="1"/>
  <c r="Y533" i="14" a="1"/>
  <c r="Y533" i="14" s="1"/>
  <c r="Y528" i="14" a="1"/>
  <c r="Y528" i="14" s="1"/>
  <c r="Y523" i="14" a="1"/>
  <c r="Y523" i="14" s="1"/>
  <c r="Y514" i="14" a="1"/>
  <c r="Y514" i="14" s="1"/>
  <c r="Y509" i="14" a="1"/>
  <c r="Y509" i="14" s="1"/>
  <c r="Y503" i="14" a="1"/>
  <c r="Y503" i="14" s="1"/>
  <c r="Y497" i="14" a="1"/>
  <c r="Y497" i="14" s="1"/>
  <c r="Y491" i="14" a="1"/>
  <c r="Y491" i="14" s="1"/>
  <c r="Y485" i="14" a="1"/>
  <c r="Y485" i="14" s="1"/>
  <c r="Y480" i="14" a="1"/>
  <c r="Y480" i="14" s="1"/>
  <c r="Y468" i="14" a="1"/>
  <c r="Y468" i="14" s="1"/>
  <c r="Y462" i="14" a="1"/>
  <c r="Y462" i="14" s="1"/>
  <c r="Y457" i="14" a="1"/>
  <c r="Y457" i="14" s="1"/>
  <c r="Y450" i="14" a="1"/>
  <c r="Y450" i="14" s="1"/>
  <c r="Y445" i="14" a="1"/>
  <c r="Y445" i="14" s="1"/>
  <c r="Y439" i="14" a="1"/>
  <c r="Y439" i="14" s="1"/>
  <c r="Y433" i="14" a="1"/>
  <c r="Y433" i="14" s="1"/>
  <c r="Y427" i="14" a="1"/>
  <c r="Y427" i="14" s="1"/>
  <c r="Y421" i="14" a="1"/>
  <c r="Y421" i="14" s="1"/>
  <c r="Y416" i="14" a="1"/>
  <c r="Y416" i="14" s="1"/>
  <c r="Y404" i="14" a="1"/>
  <c r="Y404" i="14" s="1"/>
  <c r="Y398" i="14" a="1"/>
  <c r="Y398" i="14" s="1"/>
  <c r="Y393" i="14" a="1"/>
  <c r="Y393" i="14" s="1"/>
  <c r="Y386" i="14" a="1"/>
  <c r="Y386" i="14" s="1"/>
  <c r="Y381" i="14" a="1"/>
  <c r="Y381" i="14" s="1"/>
  <c r="Y358" i="14" a="1"/>
  <c r="Y358" i="14" s="1"/>
  <c r="Y329" i="14" a="1"/>
  <c r="Y329" i="14" s="1"/>
  <c r="Y308" i="14" a="1"/>
  <c r="Y308" i="14" s="1"/>
  <c r="Y290" i="14" a="1"/>
  <c r="Y290" i="14" s="1"/>
  <c r="Y269" i="14" a="1"/>
  <c r="Y269" i="14" s="1"/>
  <c r="Y247" i="14" a="1"/>
  <c r="Y247" i="14" s="1"/>
  <c r="Y228" i="14" a="1"/>
  <c r="Y228" i="14" s="1"/>
  <c r="Y206" i="14" a="1"/>
  <c r="Y206" i="14" s="1"/>
  <c r="Y183" i="14" a="1"/>
  <c r="Y183" i="14" s="1"/>
  <c r="Y164" i="14" a="1"/>
  <c r="Y164" i="14" s="1"/>
  <c r="Y135" i="14" a="1"/>
  <c r="Y135" i="14" s="1"/>
  <c r="Y103" i="14" a="1"/>
  <c r="Y103" i="14" s="1"/>
  <c r="Y71" i="14" a="1"/>
  <c r="Y71" i="14" s="1"/>
  <c r="Y39" i="14" a="1"/>
  <c r="Y39" i="14" s="1"/>
  <c r="Y794" i="14" a="1"/>
  <c r="Y794" i="14" s="1"/>
  <c r="Y787" i="14" a="1"/>
  <c r="Y787" i="14" s="1"/>
  <c r="Y779" i="14" a="1"/>
  <c r="Y779" i="14" s="1"/>
  <c r="Y771" i="14" a="1"/>
  <c r="Y771" i="14" s="1"/>
  <c r="Y763" i="14" a="1"/>
  <c r="Y763" i="14" s="1"/>
  <c r="Y755" i="14" a="1"/>
  <c r="Y755" i="14" s="1"/>
  <c r="Y747" i="14" a="1"/>
  <c r="Y747" i="14" s="1"/>
  <c r="Y739" i="14" a="1"/>
  <c r="Y739" i="14" s="1"/>
  <c r="Y731" i="14" a="1"/>
  <c r="Y731" i="14" s="1"/>
  <c r="Y723" i="14" a="1"/>
  <c r="Y723" i="14" s="1"/>
  <c r="Y715" i="14" a="1"/>
  <c r="Y715" i="14" s="1"/>
  <c r="Y707" i="14" a="1"/>
  <c r="Y707" i="14" s="1"/>
  <c r="Y699" i="14" a="1"/>
  <c r="Y699" i="14" s="1"/>
  <c r="Y691" i="14" a="1"/>
  <c r="Y691" i="14" s="1"/>
  <c r="Y683" i="14" a="1"/>
  <c r="Y683" i="14" s="1"/>
  <c r="Y675" i="14" a="1"/>
  <c r="Y675" i="14" s="1"/>
  <c r="Y667" i="14" a="1"/>
  <c r="Y667" i="14" s="1"/>
  <c r="Y659" i="14" a="1"/>
  <c r="Y659" i="14" s="1"/>
  <c r="Y651" i="14" a="1"/>
  <c r="Y651" i="14" s="1"/>
  <c r="Y643" i="14" a="1"/>
  <c r="Y643" i="14" s="1"/>
  <c r="Y635" i="14" a="1"/>
  <c r="Y635" i="14" s="1"/>
  <c r="Y627" i="14" a="1"/>
  <c r="Y627" i="14" s="1"/>
  <c r="Y620" i="14" a="1"/>
  <c r="Y620" i="14" s="1"/>
  <c r="Y614" i="14" a="1"/>
  <c r="Y614" i="14" s="1"/>
  <c r="Y607" i="14" a="1"/>
  <c r="Y607" i="14" s="1"/>
  <c r="Y602" i="14" a="1"/>
  <c r="Y602" i="14" s="1"/>
  <c r="Y591" i="14" a="1"/>
  <c r="Y591" i="14" s="1"/>
  <c r="Y586" i="14" a="1"/>
  <c r="Y586" i="14" s="1"/>
  <c r="Y575" i="14" a="1"/>
  <c r="Y575" i="14" s="1"/>
  <c r="Y570" i="14" a="1"/>
  <c r="Y570" i="14" s="1"/>
  <c r="Y559" i="14" a="1"/>
  <c r="Y559" i="14" s="1"/>
  <c r="Y554" i="14" a="1"/>
  <c r="Y554" i="14" s="1"/>
  <c r="Y543" i="14" a="1"/>
  <c r="Y543" i="14" s="1"/>
  <c r="Y538" i="14" a="1"/>
  <c r="Y538" i="14" s="1"/>
  <c r="Y527" i="14" a="1"/>
  <c r="Y527" i="14" s="1"/>
  <c r="Y518" i="14" a="1"/>
  <c r="Y518" i="14" s="1"/>
  <c r="Y508" i="14" a="1"/>
  <c r="Y508" i="14" s="1"/>
  <c r="Y502" i="14" a="1"/>
  <c r="Y502" i="14" s="1"/>
  <c r="Y484" i="14" a="1"/>
  <c r="Y484" i="14" s="1"/>
  <c r="Y479" i="14" a="1"/>
  <c r="Y479" i="14" s="1"/>
  <c r="Y473" i="14" a="1"/>
  <c r="Y473" i="14" s="1"/>
  <c r="Y467" i="14" a="1"/>
  <c r="Y467" i="14" s="1"/>
  <c r="Y461" i="14" a="1"/>
  <c r="Y461" i="14" s="1"/>
  <c r="Y456" i="14" a="1"/>
  <c r="Y456" i="14" s="1"/>
  <c r="Y444" i="14" a="1"/>
  <c r="Y444" i="14" s="1"/>
  <c r="Y438" i="14" a="1"/>
  <c r="Y438" i="14" s="1"/>
  <c r="Y420" i="14" a="1"/>
  <c r="Y420" i="14" s="1"/>
  <c r="Y415" i="14" a="1"/>
  <c r="Y415" i="14" s="1"/>
  <c r="Y409" i="14" a="1"/>
  <c r="Y409" i="14" s="1"/>
  <c r="Y403" i="14" a="1"/>
  <c r="Y403" i="14" s="1"/>
  <c r="Y397" i="14" a="1"/>
  <c r="Y397" i="14" s="1"/>
  <c r="Y392" i="14" a="1"/>
  <c r="Y392" i="14" s="1"/>
  <c r="Y380" i="14" a="1"/>
  <c r="Y380" i="14" s="1"/>
  <c r="Y370" i="14" a="1"/>
  <c r="Y370" i="14" s="1"/>
  <c r="Y357" i="14" a="1"/>
  <c r="Y357" i="14" s="1"/>
  <c r="Y344" i="14" a="1"/>
  <c r="Y344" i="14" s="1"/>
  <c r="Y327" i="14" a="1"/>
  <c r="Y327" i="14" s="1"/>
  <c r="Y307" i="14" a="1"/>
  <c r="Y307" i="14" s="1"/>
  <c r="Y285" i="14" a="1"/>
  <c r="Y285" i="14" s="1"/>
  <c r="Y267" i="14" a="1"/>
  <c r="Y267" i="14" s="1"/>
  <c r="Y246" i="14" a="1"/>
  <c r="Y246" i="14" s="1"/>
  <c r="Y223" i="14" a="1"/>
  <c r="Y223" i="14" s="1"/>
  <c r="Y204" i="14" a="1"/>
  <c r="Y204" i="14" s="1"/>
  <c r="Y182" i="14" a="1"/>
  <c r="Y182" i="14" s="1"/>
  <c r="Y159" i="14" a="1"/>
  <c r="Y159" i="14" s="1"/>
  <c r="Y134" i="14" a="1"/>
  <c r="Y134" i="14" s="1"/>
  <c r="Y102" i="14" a="1"/>
  <c r="Y102" i="14" s="1"/>
  <c r="Y70" i="14" a="1"/>
  <c r="Y70" i="14" s="1"/>
  <c r="Y38" i="14" a="1"/>
  <c r="Y38" i="14" s="1"/>
  <c r="Y2" i="14" a="1"/>
  <c r="Y2" i="14" s="1"/>
  <c r="Y793" i="14" a="1"/>
  <c r="Y793" i="14" s="1"/>
  <c r="Y786" i="14" a="1"/>
  <c r="Y786" i="14" s="1"/>
  <c r="Y778" i="14" a="1"/>
  <c r="Y778" i="14" s="1"/>
  <c r="Y770" i="14" a="1"/>
  <c r="Y770" i="14" s="1"/>
  <c r="Y762" i="14" a="1"/>
  <c r="Y762" i="14" s="1"/>
  <c r="Y754" i="14" a="1"/>
  <c r="Y754" i="14" s="1"/>
  <c r="Y746" i="14" a="1"/>
  <c r="Y746" i="14" s="1"/>
  <c r="Y738" i="14" a="1"/>
  <c r="Y738" i="14" s="1"/>
  <c r="Y730" i="14" a="1"/>
  <c r="Y730" i="14" s="1"/>
  <c r="Y722" i="14" a="1"/>
  <c r="Y722" i="14" s="1"/>
  <c r="Y714" i="14" a="1"/>
  <c r="Y714" i="14" s="1"/>
  <c r="Y706" i="14" a="1"/>
  <c r="Y706" i="14" s="1"/>
  <c r="Y698" i="14" a="1"/>
  <c r="Y698" i="14" s="1"/>
  <c r="Y690" i="14" a="1"/>
  <c r="Y690" i="14" s="1"/>
  <c r="Y682" i="14" a="1"/>
  <c r="Y682" i="14" s="1"/>
  <c r="Y674" i="14" a="1"/>
  <c r="Y674" i="14" s="1"/>
  <c r="Y666" i="14" a="1"/>
  <c r="Y666" i="14" s="1"/>
  <c r="Y658" i="14" a="1"/>
  <c r="Y658" i="14" s="1"/>
  <c r="Y650" i="14" a="1"/>
  <c r="Y650" i="14" s="1"/>
  <c r="Y642" i="14" a="1"/>
  <c r="Y642" i="14" s="1"/>
  <c r="Y634" i="14" a="1"/>
  <c r="Y634" i="14" s="1"/>
  <c r="Y626" i="14" a="1"/>
  <c r="Y626" i="14" s="1"/>
  <c r="Y619" i="14" a="1"/>
  <c r="Y619" i="14" s="1"/>
  <c r="Y613" i="14" a="1"/>
  <c r="Y613" i="14" s="1"/>
  <c r="Y601" i="14" a="1"/>
  <c r="Y601" i="14" s="1"/>
  <c r="Y596" i="14" a="1"/>
  <c r="Y596" i="14" s="1"/>
  <c r="Y585" i="14" a="1"/>
  <c r="Y585" i="14" s="1"/>
  <c r="Y580" i="14" a="1"/>
  <c r="Y580" i="14" s="1"/>
  <c r="Y569" i="14" a="1"/>
  <c r="Y569" i="14" s="1"/>
  <c r="Y564" i="14" a="1"/>
  <c r="Y564" i="14" s="1"/>
  <c r="Y553" i="14" a="1"/>
  <c r="Y553" i="14" s="1"/>
  <c r="Y548" i="14" a="1"/>
  <c r="Y548" i="14" s="1"/>
  <c r="Y537" i="14" a="1"/>
  <c r="Y537" i="14" s="1"/>
  <c r="Y532" i="14" a="1"/>
  <c r="Y532" i="14" s="1"/>
  <c r="Y522" i="14" a="1"/>
  <c r="Y522" i="14" s="1"/>
  <c r="Y513" i="14" a="1"/>
  <c r="Y513" i="14" s="1"/>
  <c r="Y507" i="14" a="1"/>
  <c r="Y507" i="14" s="1"/>
  <c r="Y496" i="14" a="1"/>
  <c r="Y496" i="14" s="1"/>
  <c r="Y490" i="14" a="1"/>
  <c r="Y490" i="14" s="1"/>
  <c r="Y483" i="14" a="1"/>
  <c r="Y483" i="14" s="1"/>
  <c r="Y455" i="14" a="1"/>
  <c r="Y455" i="14" s="1"/>
  <c r="Y449" i="14" a="1"/>
  <c r="Y449" i="14" s="1"/>
  <c r="Y443" i="14" a="1"/>
  <c r="Y443" i="14" s="1"/>
  <c r="Y432" i="14" a="1"/>
  <c r="Y432" i="14" s="1"/>
  <c r="Y426" i="14" a="1"/>
  <c r="Y426" i="14" s="1"/>
  <c r="Y419" i="14" a="1"/>
  <c r="Y419" i="14" s="1"/>
  <c r="Y391" i="14" a="1"/>
  <c r="Y391" i="14" s="1"/>
  <c r="Y385" i="14" a="1"/>
  <c r="Y385" i="14" s="1"/>
  <c r="Y378" i="14" a="1"/>
  <c r="Y378" i="14" s="1"/>
  <c r="Y356" i="14" a="1"/>
  <c r="Y356" i="14" s="1"/>
  <c r="Y323" i="14" a="1"/>
  <c r="Y323" i="14" s="1"/>
  <c r="Y305" i="14" a="1"/>
  <c r="Y305" i="14" s="1"/>
  <c r="Y284" i="14" a="1"/>
  <c r="Y284" i="14" s="1"/>
  <c r="Y244" i="14" a="1"/>
  <c r="Y244" i="14" s="1"/>
  <c r="Y222" i="14" a="1"/>
  <c r="Y222" i="14" s="1"/>
  <c r="Y199" i="14" a="1"/>
  <c r="Y199" i="14" s="1"/>
  <c r="Y180" i="14" a="1"/>
  <c r="Y180" i="14" s="1"/>
  <c r="Y158" i="14" a="1"/>
  <c r="Y158" i="14" s="1"/>
  <c r="Y127" i="14" a="1"/>
  <c r="Y127" i="14" s="1"/>
  <c r="Y95" i="14" a="1"/>
  <c r="Y95" i="14" s="1"/>
  <c r="Y63" i="14" a="1"/>
  <c r="Y63" i="14" s="1"/>
  <c r="Y31" i="14" a="1"/>
  <c r="Y31" i="14" s="1"/>
  <c r="Y800" i="14" a="1"/>
  <c r="Y800" i="14" s="1"/>
  <c r="Y792" i="14" a="1"/>
  <c r="Y792" i="14" s="1"/>
  <c r="Y785" i="14" a="1"/>
  <c r="Y785" i="14" s="1"/>
  <c r="Y777" i="14" a="1"/>
  <c r="Y777" i="14" s="1"/>
  <c r="Y769" i="14" a="1"/>
  <c r="Y769" i="14" s="1"/>
  <c r="Y761" i="14" a="1"/>
  <c r="Y761" i="14" s="1"/>
  <c r="Y753" i="14" a="1"/>
  <c r="Y753" i="14" s="1"/>
  <c r="Y745" i="14" a="1"/>
  <c r="Y745" i="14" s="1"/>
  <c r="Y737" i="14" a="1"/>
  <c r="Y737" i="14" s="1"/>
  <c r="Y729" i="14" a="1"/>
  <c r="Y729" i="14" s="1"/>
  <c r="Y721" i="14" a="1"/>
  <c r="Y721" i="14" s="1"/>
  <c r="Y713" i="14" a="1"/>
  <c r="Y713" i="14" s="1"/>
  <c r="Y705" i="14" a="1"/>
  <c r="Y705" i="14" s="1"/>
  <c r="Y697" i="14" a="1"/>
  <c r="Y697" i="14" s="1"/>
  <c r="Y689" i="14" a="1"/>
  <c r="Y689" i="14" s="1"/>
  <c r="Y681" i="14" a="1"/>
  <c r="Y681" i="14" s="1"/>
  <c r="Y673" i="14" a="1"/>
  <c r="Y673" i="14" s="1"/>
  <c r="Y665" i="14" a="1"/>
  <c r="Y665" i="14" s="1"/>
  <c r="Y657" i="14" a="1"/>
  <c r="Y657" i="14" s="1"/>
  <c r="Y649" i="14" a="1"/>
  <c r="Y649" i="14" s="1"/>
  <c r="Y641" i="14" a="1"/>
  <c r="Y641" i="14" s="1"/>
  <c r="Y633" i="14" a="1"/>
  <c r="Y633" i="14" s="1"/>
  <c r="Y625" i="14" a="1"/>
  <c r="Y625" i="14" s="1"/>
  <c r="Y612" i="14" a="1"/>
  <c r="Y612" i="14" s="1"/>
  <c r="Y606" i="14" a="1"/>
  <c r="Y606" i="14" s="1"/>
  <c r="Y595" i="14" a="1"/>
  <c r="Y595" i="14" s="1"/>
  <c r="Y590" i="14" a="1"/>
  <c r="Y590" i="14" s="1"/>
  <c r="Y579" i="14" a="1"/>
  <c r="Y579" i="14" s="1"/>
  <c r="Y574" i="14" a="1"/>
  <c r="Y574" i="14" s="1"/>
  <c r="Y563" i="14" a="1"/>
  <c r="Y563" i="14" s="1"/>
  <c r="Y558" i="14" a="1"/>
  <c r="Y558" i="14" s="1"/>
  <c r="Y547" i="14" a="1"/>
  <c r="Y547" i="14" s="1"/>
  <c r="Y542" i="14" a="1"/>
  <c r="Y542" i="14" s="1"/>
  <c r="Y531" i="14" a="1"/>
  <c r="Y531" i="14" s="1"/>
  <c r="Y526" i="14" a="1"/>
  <c r="Y526" i="14" s="1"/>
  <c r="Y517" i="14" a="1"/>
  <c r="Y517" i="14" s="1"/>
  <c r="Y506" i="14" a="1"/>
  <c r="Y506" i="14" s="1"/>
  <c r="Y501" i="14" a="1"/>
  <c r="Y501" i="14" s="1"/>
  <c r="Y495" i="14" a="1"/>
  <c r="Y495" i="14" s="1"/>
  <c r="Y478" i="14" a="1"/>
  <c r="Y478" i="14" s="1"/>
  <c r="Y472" i="14" a="1"/>
  <c r="Y472" i="14" s="1"/>
  <c r="Y466" i="14" a="1"/>
  <c r="Y466" i="14" s="1"/>
  <c r="Y460" i="14" a="1"/>
  <c r="Y460" i="14" s="1"/>
  <c r="Y454" i="14" a="1"/>
  <c r="Y454" i="14" s="1"/>
  <c r="Y442" i="14" a="1"/>
  <c r="Y442" i="14" s="1"/>
  <c r="Y437" i="14" a="1"/>
  <c r="Y437" i="14" s="1"/>
  <c r="Y431" i="14" a="1"/>
  <c r="Y431" i="14" s="1"/>
  <c r="Y414" i="14" a="1"/>
  <c r="Y414" i="14" s="1"/>
  <c r="Y408" i="14" a="1"/>
  <c r="Y408" i="14" s="1"/>
  <c r="Y402" i="14" a="1"/>
  <c r="Y402" i="14" s="1"/>
  <c r="Y396" i="14" a="1"/>
  <c r="Y396" i="14" s="1"/>
  <c r="Y390" i="14" a="1"/>
  <c r="Y390" i="14" s="1"/>
  <c r="Y377" i="14" a="1"/>
  <c r="Y377" i="14" s="1"/>
  <c r="Y365" i="14" a="1"/>
  <c r="Y365" i="14" s="1"/>
  <c r="Y339" i="14" a="1"/>
  <c r="Y339" i="14" s="1"/>
  <c r="Y322" i="14" a="1"/>
  <c r="Y322" i="14" s="1"/>
  <c r="Y300" i="14" a="1"/>
  <c r="Y300" i="14" s="1"/>
  <c r="Y283" i="14" a="1"/>
  <c r="Y283" i="14" s="1"/>
  <c r="Y262" i="14" a="1"/>
  <c r="Y262" i="14" s="1"/>
  <c r="Y239" i="14" a="1"/>
  <c r="Y239" i="14" s="1"/>
  <c r="Y220" i="14" a="1"/>
  <c r="Y220" i="14" s="1"/>
  <c r="Y198" i="14" a="1"/>
  <c r="Y198" i="14" s="1"/>
  <c r="Y175" i="14" a="1"/>
  <c r="Y175" i="14" s="1"/>
  <c r="Y156" i="14" a="1"/>
  <c r="Y156" i="14" s="1"/>
  <c r="Y126" i="14" a="1"/>
  <c r="Y126" i="14" s="1"/>
  <c r="Y94" i="14" a="1"/>
  <c r="Y94" i="14" s="1"/>
  <c r="Y62" i="14" a="1"/>
  <c r="Y62" i="14" s="1"/>
  <c r="Y30" i="14" a="1"/>
  <c r="Y30" i="14" s="1"/>
  <c r="Y799" i="14" a="1"/>
  <c r="Y799" i="14" s="1"/>
  <c r="Y784" i="14" a="1"/>
  <c r="Y784" i="14" s="1"/>
  <c r="Y776" i="14" a="1"/>
  <c r="Y776" i="14" s="1"/>
  <c r="Y768" i="14" a="1"/>
  <c r="Y768" i="14" s="1"/>
  <c r="Y760" i="14" a="1"/>
  <c r="Y760" i="14" s="1"/>
  <c r="Y752" i="14" a="1"/>
  <c r="Y752" i="14" s="1"/>
  <c r="Y744" i="14" a="1"/>
  <c r="Y744" i="14" s="1"/>
  <c r="Y736" i="14" a="1"/>
  <c r="Y736" i="14" s="1"/>
  <c r="Y728" i="14" a="1"/>
  <c r="Y728" i="14" s="1"/>
  <c r="Y720" i="14" a="1"/>
  <c r="Y720" i="14" s="1"/>
  <c r="Y712" i="14" a="1"/>
  <c r="Y712" i="14" s="1"/>
  <c r="Y704" i="14" a="1"/>
  <c r="Y704" i="14" s="1"/>
  <c r="Y696" i="14" a="1"/>
  <c r="Y696" i="14" s="1"/>
  <c r="Y688" i="14" a="1"/>
  <c r="Y688" i="14" s="1"/>
  <c r="Y680" i="14" a="1"/>
  <c r="Y680" i="14" s="1"/>
  <c r="Y672" i="14" a="1"/>
  <c r="Y672" i="14" s="1"/>
  <c r="Y664" i="14" a="1"/>
  <c r="Y664" i="14" s="1"/>
  <c r="Y656" i="14" a="1"/>
  <c r="Y656" i="14" s="1"/>
  <c r="Y648" i="14" a="1"/>
  <c r="Y648" i="14" s="1"/>
  <c r="Y640" i="14" a="1"/>
  <c r="Y640" i="14" s="1"/>
  <c r="Y632" i="14" a="1"/>
  <c r="Y632" i="14" s="1"/>
  <c r="Y624" i="14" a="1"/>
  <c r="Y624" i="14" s="1"/>
  <c r="Y618" i="14" a="1"/>
  <c r="Y618" i="14" s="1"/>
  <c r="Y611" i="14" a="1"/>
  <c r="Y611" i="14" s="1"/>
  <c r="Y605" i="14" a="1"/>
  <c r="Y605" i="14" s="1"/>
  <c r="Y600" i="14" a="1"/>
  <c r="Y600" i="14" s="1"/>
  <c r="Y589" i="14" a="1"/>
  <c r="Y589" i="14" s="1"/>
  <c r="Y584" i="14" a="1"/>
  <c r="Y584" i="14" s="1"/>
  <c r="Y573" i="14" a="1"/>
  <c r="Y573" i="14" s="1"/>
  <c r="Y568" i="14" a="1"/>
  <c r="Y568" i="14" s="1"/>
  <c r="Y557" i="14" a="1"/>
  <c r="Y557" i="14" s="1"/>
  <c r="Y552" i="14" a="1"/>
  <c r="Y552" i="14" s="1"/>
  <c r="Y541" i="14" a="1"/>
  <c r="Y541" i="14" s="1"/>
  <c r="Y536" i="14" a="1"/>
  <c r="Y536" i="14" s="1"/>
  <c r="Y521" i="14" a="1"/>
  <c r="Y521" i="14" s="1"/>
  <c r="Y512" i="14" a="1"/>
  <c r="Y512" i="14" s="1"/>
  <c r="Y500" i="14" a="1"/>
  <c r="Y500" i="14" s="1"/>
  <c r="Y494" i="14" a="1"/>
  <c r="Y494" i="14" s="1"/>
  <c r="Y489" i="14" a="1"/>
  <c r="Y489" i="14" s="1"/>
  <c r="Y482" i="14" a="1"/>
  <c r="Y482" i="14" s="1"/>
  <c r="Y477" i="14" a="1"/>
  <c r="Y477" i="14" s="1"/>
  <c r="Y471" i="14" a="1"/>
  <c r="Y471" i="14" s="1"/>
  <c r="Y465" i="14" a="1"/>
  <c r="Y465" i="14" s="1"/>
  <c r="Y459" i="14" a="1"/>
  <c r="Y459" i="14" s="1"/>
  <c r="Y453" i="14" a="1"/>
  <c r="Y453" i="14" s="1"/>
  <c r="Y448" i="14" a="1"/>
  <c r="Y448" i="14" s="1"/>
  <c r="Y436" i="14" a="1"/>
  <c r="Y436" i="14" s="1"/>
  <c r="Y430" i="14" a="1"/>
  <c r="Y430" i="14" s="1"/>
  <c r="Y425" i="14" a="1"/>
  <c r="Y425" i="14" s="1"/>
  <c r="Y418" i="14" a="1"/>
  <c r="Y418" i="14" s="1"/>
  <c r="Y413" i="14" a="1"/>
  <c r="Y413" i="14" s="1"/>
  <c r="Y407" i="14" a="1"/>
  <c r="Y407" i="14" s="1"/>
  <c r="Y401" i="14" a="1"/>
  <c r="Y401" i="14" s="1"/>
  <c r="Y395" i="14" a="1"/>
  <c r="Y395" i="14" s="1"/>
  <c r="Y389" i="14" a="1"/>
  <c r="Y389" i="14" s="1"/>
  <c r="Y384" i="14" a="1"/>
  <c r="Y384" i="14" s="1"/>
  <c r="Y364" i="14" a="1"/>
  <c r="Y364" i="14" s="1"/>
  <c r="Y352" i="14" a="1"/>
  <c r="Y352" i="14" s="1"/>
  <c r="Y338" i="14" a="1"/>
  <c r="Y338" i="14" s="1"/>
  <c r="Y320" i="14" a="1"/>
  <c r="Y320" i="14" s="1"/>
  <c r="Y299" i="14" a="1"/>
  <c r="Y299" i="14" s="1"/>
  <c r="Y278" i="14" a="1"/>
  <c r="Y278" i="14" s="1"/>
  <c r="Y260" i="14" a="1"/>
  <c r="Y260" i="14" s="1"/>
  <c r="Y238" i="14" a="1"/>
  <c r="Y238" i="14" s="1"/>
  <c r="Y215" i="14" a="1"/>
  <c r="Y215" i="14" s="1"/>
  <c r="Y196" i="14" a="1"/>
  <c r="Y196" i="14" s="1"/>
  <c r="Y174" i="14" a="1"/>
  <c r="Y174" i="14" s="1"/>
  <c r="Y151" i="14" a="1"/>
  <c r="Y151" i="14" s="1"/>
  <c r="Y119" i="14" a="1"/>
  <c r="Y119" i="14" s="1"/>
  <c r="Y87" i="14" a="1"/>
  <c r="Y87" i="14" s="1"/>
  <c r="Y55" i="14" a="1"/>
  <c r="Y55" i="14" s="1"/>
  <c r="Y23" i="14" a="1"/>
  <c r="Y23" i="14" s="1"/>
  <c r="Y798" i="14" a="1"/>
  <c r="Y798" i="14" s="1"/>
  <c r="Y791" i="14" a="1"/>
  <c r="Y791" i="14" s="1"/>
  <c r="Y783" i="14" a="1"/>
  <c r="Y783" i="14" s="1"/>
  <c r="Y775" i="14" a="1"/>
  <c r="Y775" i="14" s="1"/>
  <c r="Y767" i="14" a="1"/>
  <c r="Y767" i="14" s="1"/>
  <c r="Y759" i="14" a="1"/>
  <c r="Y759" i="14" s="1"/>
  <c r="Y751" i="14" a="1"/>
  <c r="Y751" i="14" s="1"/>
  <c r="Y743" i="14" a="1"/>
  <c r="Y743" i="14" s="1"/>
  <c r="Y735" i="14" a="1"/>
  <c r="Y735" i="14" s="1"/>
  <c r="Y727" i="14" a="1"/>
  <c r="Y727" i="14" s="1"/>
  <c r="Y719" i="14" a="1"/>
  <c r="Y719" i="14" s="1"/>
  <c r="Y711" i="14" a="1"/>
  <c r="Y711" i="14" s="1"/>
  <c r="Y703" i="14" a="1"/>
  <c r="Y703" i="14" s="1"/>
  <c r="Y695" i="14" a="1"/>
  <c r="Y695" i="14" s="1"/>
  <c r="Y687" i="14" a="1"/>
  <c r="Y687" i="14" s="1"/>
  <c r="Y679" i="14" a="1"/>
  <c r="Y679" i="14" s="1"/>
  <c r="Y671" i="14" a="1"/>
  <c r="Y671" i="14" s="1"/>
  <c r="Y663" i="14" a="1"/>
  <c r="Y663" i="14" s="1"/>
  <c r="Y655" i="14" a="1"/>
  <c r="Y655" i="14" s="1"/>
  <c r="Y647" i="14" a="1"/>
  <c r="Y647" i="14" s="1"/>
  <c r="Y639" i="14" a="1"/>
  <c r="Y639" i="14" s="1"/>
  <c r="Y631" i="14" a="1"/>
  <c r="Y631" i="14" s="1"/>
  <c r="Y623" i="14" a="1"/>
  <c r="Y623" i="14" s="1"/>
  <c r="Y617" i="14" a="1"/>
  <c r="Y617" i="14" s="1"/>
  <c r="Y599" i="14" a="1"/>
  <c r="Y599" i="14" s="1"/>
  <c r="Y594" i="14" a="1"/>
  <c r="Y594" i="14" s="1"/>
  <c r="Y583" i="14" a="1"/>
  <c r="Y583" i="14" s="1"/>
  <c r="Y578" i="14" a="1"/>
  <c r="Y578" i="14" s="1"/>
  <c r="Y567" i="14" a="1"/>
  <c r="Y567" i="14" s="1"/>
  <c r="Y562" i="14" a="1"/>
  <c r="Y562" i="14" s="1"/>
  <c r="Y551" i="14" a="1"/>
  <c r="Y551" i="14" s="1"/>
  <c r="Y546" i="14" a="1"/>
  <c r="Y546" i="14" s="1"/>
  <c r="Y535" i="14" a="1"/>
  <c r="Y535" i="14" s="1"/>
  <c r="Y530" i="14" a="1"/>
  <c r="Y530" i="14" s="1"/>
  <c r="Y525" i="14" a="1"/>
  <c r="Y525" i="14" s="1"/>
  <c r="Y516" i="14" a="1"/>
  <c r="Y516" i="14" s="1"/>
  <c r="Y511" i="14" a="1"/>
  <c r="Y511" i="14" s="1"/>
  <c r="Y505" i="14" a="1"/>
  <c r="Y505" i="14" s="1"/>
  <c r="Y499" i="14" a="1"/>
  <c r="Y499" i="14" s="1"/>
  <c r="Y493" i="14" a="1"/>
  <c r="Y493" i="14" s="1"/>
  <c r="Y488" i="14" a="1"/>
  <c r="Y488" i="14" s="1"/>
  <c r="Y476" i="14" a="1"/>
  <c r="Y476" i="14" s="1"/>
  <c r="Y470" i="14" a="1"/>
  <c r="Y470" i="14" s="1"/>
  <c r="Y452" i="14" a="1"/>
  <c r="Y452" i="14" s="1"/>
  <c r="Y447" i="14" a="1"/>
  <c r="Y447" i="14" s="1"/>
  <c r="Y441" i="14" a="1"/>
  <c r="Y441" i="14" s="1"/>
  <c r="Y435" i="14" a="1"/>
  <c r="Y435" i="14" s="1"/>
  <c r="Y429" i="14" a="1"/>
  <c r="Y429" i="14" s="1"/>
  <c r="Y424" i="14" a="1"/>
  <c r="Y424" i="14" s="1"/>
  <c r="Y412" i="14" a="1"/>
  <c r="Y412" i="14" s="1"/>
  <c r="Y406" i="14" a="1"/>
  <c r="Y406" i="14" s="1"/>
  <c r="Y388" i="14" a="1"/>
  <c r="Y388" i="14" s="1"/>
  <c r="Y383" i="14" a="1"/>
  <c r="Y383" i="14" s="1"/>
  <c r="Y376" i="14" a="1"/>
  <c r="Y376" i="14" s="1"/>
  <c r="Y363" i="14" a="1"/>
  <c r="Y363" i="14" s="1"/>
  <c r="Y351" i="14" a="1"/>
  <c r="Y351" i="14" s="1"/>
  <c r="Y337" i="14" a="1"/>
  <c r="Y337" i="14" s="1"/>
  <c r="Y315" i="14" a="1"/>
  <c r="Y315" i="14" s="1"/>
  <c r="Y297" i="14" a="1"/>
  <c r="Y297" i="14" s="1"/>
  <c r="Y277" i="14" a="1"/>
  <c r="Y277" i="14" s="1"/>
  <c r="Y255" i="14" a="1"/>
  <c r="Y255" i="14" s="1"/>
  <c r="Y236" i="14" a="1"/>
  <c r="Y236" i="14" s="1"/>
  <c r="Y214" i="14" a="1"/>
  <c r="Y214" i="14" s="1"/>
  <c r="Y191" i="14" a="1"/>
  <c r="Y191" i="14" s="1"/>
  <c r="Y172" i="14" a="1"/>
  <c r="Y172" i="14" s="1"/>
  <c r="Y150" i="14" a="1"/>
  <c r="Y150" i="14" s="1"/>
  <c r="Y118" i="14" a="1"/>
  <c r="Y118" i="14" s="1"/>
  <c r="Y86" i="14" a="1"/>
  <c r="Y86" i="14" s="1"/>
  <c r="Y54" i="14" a="1"/>
  <c r="Y54" i="14" s="1"/>
  <c r="Y797" i="14" a="1"/>
  <c r="Y797" i="14" s="1"/>
  <c r="Y790" i="14" a="1"/>
  <c r="Y790" i="14" s="1"/>
  <c r="Y782" i="14" a="1"/>
  <c r="Y782" i="14" s="1"/>
  <c r="Y774" i="14" a="1"/>
  <c r="Y774" i="14" s="1"/>
  <c r="Y766" i="14" a="1"/>
  <c r="Y766" i="14" s="1"/>
  <c r="Y758" i="14" a="1"/>
  <c r="Y758" i="14" s="1"/>
  <c r="Y750" i="14" a="1"/>
  <c r="Y750" i="14" s="1"/>
  <c r="Y742" i="14" a="1"/>
  <c r="Y742" i="14" s="1"/>
  <c r="Y734" i="14" a="1"/>
  <c r="Y734" i="14" s="1"/>
  <c r="Y726" i="14" a="1"/>
  <c r="Y726" i="14" s="1"/>
  <c r="Y718" i="14" a="1"/>
  <c r="Y718" i="14" s="1"/>
  <c r="Y710" i="14" a="1"/>
  <c r="Y710" i="14" s="1"/>
  <c r="Y702" i="14" a="1"/>
  <c r="Y702" i="14" s="1"/>
  <c r="Y694" i="14" a="1"/>
  <c r="Y694" i="14" s="1"/>
  <c r="Y686" i="14" a="1"/>
  <c r="Y686" i="14" s="1"/>
  <c r="Y678" i="14" a="1"/>
  <c r="Y678" i="14" s="1"/>
  <c r="Y670" i="14" a="1"/>
  <c r="Y670" i="14" s="1"/>
  <c r="Y662" i="14" a="1"/>
  <c r="Y662" i="14" s="1"/>
  <c r="Y654" i="14" a="1"/>
  <c r="Y654" i="14" s="1"/>
  <c r="Y646" i="14" a="1"/>
  <c r="Y646" i="14" s="1"/>
  <c r="Y638" i="14" a="1"/>
  <c r="Y638" i="14" s="1"/>
  <c r="Y630" i="14" a="1"/>
  <c r="Y630" i="14" s="1"/>
  <c r="Y616" i="14" a="1"/>
  <c r="Y616" i="14" s="1"/>
  <c r="Y610" i="14" a="1"/>
  <c r="Y610" i="14" s="1"/>
  <c r="Y604" i="14" a="1"/>
  <c r="Y604" i="14" s="1"/>
  <c r="Y593" i="14" a="1"/>
  <c r="Y593" i="14" s="1"/>
  <c r="Y588" i="14" a="1"/>
  <c r="Y588" i="14" s="1"/>
  <c r="Y577" i="14" a="1"/>
  <c r="Y577" i="14" s="1"/>
  <c r="Y572" i="14" a="1"/>
  <c r="Y572" i="14" s="1"/>
  <c r="Y561" i="14" a="1"/>
  <c r="Y561" i="14" s="1"/>
  <c r="Y556" i="14" a="1"/>
  <c r="Y556" i="14" s="1"/>
  <c r="Y545" i="14" a="1"/>
  <c r="Y545" i="14" s="1"/>
  <c r="Y540" i="14" a="1"/>
  <c r="Y540" i="14" s="1"/>
  <c r="Y529" i="14" a="1"/>
  <c r="Y529" i="14" s="1"/>
  <c r="Y520" i="14" a="1"/>
  <c r="Y520" i="14" s="1"/>
  <c r="Y515" i="14" a="1"/>
  <c r="Y515" i="14" s="1"/>
  <c r="Y487" i="14" a="1"/>
  <c r="Y487" i="14" s="1"/>
  <c r="Y481" i="14" a="1"/>
  <c r="Y481" i="14" s="1"/>
  <c r="Y475" i="14" a="1"/>
  <c r="Y475" i="14" s="1"/>
  <c r="Y464" i="14" a="1"/>
  <c r="Y464" i="14" s="1"/>
  <c r="Y458" i="14" a="1"/>
  <c r="Y458" i="14" s="1"/>
  <c r="Y451" i="14" a="1"/>
  <c r="Y451" i="14" s="1"/>
  <c r="Y423" i="14" a="1"/>
  <c r="Y423" i="14" s="1"/>
  <c r="Y417" i="14" a="1"/>
  <c r="Y417" i="14" s="1"/>
  <c r="Y411" i="14" a="1"/>
  <c r="Y411" i="14" s="1"/>
  <c r="Y400" i="14" a="1"/>
  <c r="Y400" i="14" s="1"/>
  <c r="Y394" i="14" a="1"/>
  <c r="Y394" i="14" s="1"/>
  <c r="Y387" i="14" a="1"/>
  <c r="Y387" i="14" s="1"/>
  <c r="Y374" i="14" a="1"/>
  <c r="Y374" i="14" s="1"/>
  <c r="Y361" i="14" a="1"/>
  <c r="Y361" i="14" s="1"/>
  <c r="Y349" i="14" a="1"/>
  <c r="Y349" i="14" s="1"/>
  <c r="Y335" i="14" a="1"/>
  <c r="Y335" i="14" s="1"/>
  <c r="Y314" i="14" a="1"/>
  <c r="Y314" i="14" s="1"/>
  <c r="Y293" i="14" a="1"/>
  <c r="Y293" i="14" s="1"/>
  <c r="Y275" i="14" a="1"/>
  <c r="Y275" i="14" s="1"/>
  <c r="Y254" i="14" a="1"/>
  <c r="Y254" i="14" s="1"/>
  <c r="Y231" i="14" a="1"/>
  <c r="Y231" i="14" s="1"/>
  <c r="Y212" i="14" a="1"/>
  <c r="Y212" i="14" s="1"/>
  <c r="Y190" i="14" a="1"/>
  <c r="Y190" i="14" s="1"/>
  <c r="Y167" i="14" a="1"/>
  <c r="Y167" i="14" s="1"/>
  <c r="Y143" i="14" a="1"/>
  <c r="Y143" i="14" s="1"/>
  <c r="Y111" i="14" a="1"/>
  <c r="Y111" i="14" s="1"/>
  <c r="Y79" i="14" a="1"/>
  <c r="Y79" i="14" s="1"/>
  <c r="Y47" i="14" a="1"/>
  <c r="Y47" i="14" s="1"/>
  <c r="Y16" i="14" a="1"/>
  <c r="Y16" i="14" s="1"/>
  <c r="Y796" i="14" a="1"/>
  <c r="Y796" i="14" s="1"/>
  <c r="Y789" i="14" a="1"/>
  <c r="Y789" i="14" s="1"/>
  <c r="Y781" i="14" a="1"/>
  <c r="Y781" i="14" s="1"/>
  <c r="Y773" i="14" a="1"/>
  <c r="Y773" i="14" s="1"/>
  <c r="Y765" i="14" a="1"/>
  <c r="Y765" i="14" s="1"/>
  <c r="Y757" i="14" a="1"/>
  <c r="Y757" i="14" s="1"/>
  <c r="Y749" i="14" a="1"/>
  <c r="Y749" i="14" s="1"/>
  <c r="Y741" i="14" a="1"/>
  <c r="Y741" i="14" s="1"/>
  <c r="Y733" i="14" a="1"/>
  <c r="Y733" i="14" s="1"/>
  <c r="Y725" i="14" a="1"/>
  <c r="Y725" i="14" s="1"/>
  <c r="Y717" i="14" a="1"/>
  <c r="Y717" i="14" s="1"/>
  <c r="Y709" i="14" a="1"/>
  <c r="Y709" i="14" s="1"/>
  <c r="Y701" i="14" a="1"/>
  <c r="Y701" i="14" s="1"/>
  <c r="Y693" i="14" a="1"/>
  <c r="Y693" i="14" s="1"/>
  <c r="Y685" i="14" a="1"/>
  <c r="Y685" i="14" s="1"/>
  <c r="Y677" i="14" a="1"/>
  <c r="Y677" i="14" s="1"/>
  <c r="Y669" i="14" a="1"/>
  <c r="Y669" i="14" s="1"/>
  <c r="Y661" i="14" a="1"/>
  <c r="Y661" i="14" s="1"/>
  <c r="Y653" i="14" a="1"/>
  <c r="Y653" i="14" s="1"/>
  <c r="Y645" i="14" a="1"/>
  <c r="Y645" i="14" s="1"/>
  <c r="Y637" i="14" a="1"/>
  <c r="Y637" i="14" s="1"/>
  <c r="Y629" i="14" a="1"/>
  <c r="Y629" i="14" s="1"/>
  <c r="Y622" i="14" a="1"/>
  <c r="Y622" i="14" s="1"/>
  <c r="Y615" i="14" a="1"/>
  <c r="Y615" i="14" s="1"/>
  <c r="Y609" i="14" a="1"/>
  <c r="Y609" i="14" s="1"/>
  <c r="Y603" i="14" a="1"/>
  <c r="Y603" i="14" s="1"/>
  <c r="Y598" i="14" a="1"/>
  <c r="Y598" i="14" s="1"/>
  <c r="Y587" i="14" a="1"/>
  <c r="Y587" i="14" s="1"/>
  <c r="Y582" i="14" a="1"/>
  <c r="Y582" i="14" s="1"/>
  <c r="Y571" i="14" a="1"/>
  <c r="Y571" i="14" s="1"/>
  <c r="Y566" i="14" a="1"/>
  <c r="Y566" i="14" s="1"/>
  <c r="Y555" i="14" a="1"/>
  <c r="Y555" i="14" s="1"/>
  <c r="Y550" i="14" a="1"/>
  <c r="Y550" i="14" s="1"/>
  <c r="Y539" i="14" a="1"/>
  <c r="Y539" i="14" s="1"/>
  <c r="Y534" i="14" a="1"/>
  <c r="Y534" i="14" s="1"/>
  <c r="Y524" i="14" a="1"/>
  <c r="Y524" i="14" s="1"/>
  <c r="Y519" i="14" a="1"/>
  <c r="Y519" i="14" s="1"/>
  <c r="Y510" i="14" a="1"/>
  <c r="Y510" i="14" s="1"/>
  <c r="Y504" i="14" a="1"/>
  <c r="Y504" i="14" s="1"/>
  <c r="Y498" i="14" a="1"/>
  <c r="Y498" i="14" s="1"/>
  <c r="Y492" i="14" a="1"/>
  <c r="Y492" i="14" s="1"/>
  <c r="Y486" i="14" a="1"/>
  <c r="Y486" i="14" s="1"/>
  <c r="Y474" i="14" a="1"/>
  <c r="Y474" i="14" s="1"/>
  <c r="Y469" i="14" a="1"/>
  <c r="Y469" i="14" s="1"/>
  <c r="Y463" i="14" a="1"/>
  <c r="Y463" i="14" s="1"/>
  <c r="Y446" i="14" a="1"/>
  <c r="Y446" i="14" s="1"/>
  <c r="Y440" i="14" a="1"/>
  <c r="Y440" i="14" s="1"/>
  <c r="Y434" i="14" a="1"/>
  <c r="Y434" i="14" s="1"/>
  <c r="Y428" i="14" a="1"/>
  <c r="Y428" i="14" s="1"/>
  <c r="Y422" i="14" a="1"/>
  <c r="Y422" i="14" s="1"/>
  <c r="Y410" i="14" a="1"/>
  <c r="Y410" i="14" s="1"/>
  <c r="Y405" i="14" a="1"/>
  <c r="Y405" i="14" s="1"/>
  <c r="Y399" i="14" a="1"/>
  <c r="Y399" i="14" s="1"/>
  <c r="Y382" i="14" a="1"/>
  <c r="Y382" i="14" s="1"/>
  <c r="Y371" i="14" a="1"/>
  <c r="Y371" i="14" s="1"/>
  <c r="Y345" i="14" a="1"/>
  <c r="Y345" i="14" s="1"/>
  <c r="Y330" i="14" a="1"/>
  <c r="Y330" i="14" s="1"/>
  <c r="Y312" i="14" a="1"/>
  <c r="Y312" i="14" s="1"/>
  <c r="Y292" i="14" a="1"/>
  <c r="Y292" i="14" s="1"/>
  <c r="Y270" i="14" a="1"/>
  <c r="Y270" i="14" s="1"/>
  <c r="Y252" i="14" a="1"/>
  <c r="Y252" i="14" s="1"/>
  <c r="Y230" i="14" a="1"/>
  <c r="Y230" i="14" s="1"/>
  <c r="Y207" i="14" a="1"/>
  <c r="Y207" i="14" s="1"/>
  <c r="Y188" i="14" a="1"/>
  <c r="Y188" i="14" s="1"/>
  <c r="Y166" i="14" a="1"/>
  <c r="Y166" i="14" s="1"/>
  <c r="Y142" i="14" a="1"/>
  <c r="Y142" i="14" s="1"/>
  <c r="Y110" i="14" a="1"/>
  <c r="Y110" i="14" s="1"/>
  <c r="Y78" i="14" a="1"/>
  <c r="Y78" i="14" s="1"/>
  <c r="Y46" i="14" a="1"/>
  <c r="Y46" i="14" s="1"/>
  <c r="Y15" i="14" a="1"/>
  <c r="Y15" i="14" s="1"/>
  <c r="AJ521" i="14" a="1"/>
  <c r="AJ521" i="14" s="1"/>
  <c r="AJ546" i="14" a="1"/>
  <c r="AJ546" i="14" s="1"/>
  <c r="AJ793" i="14" a="1"/>
  <c r="AJ793" i="14" s="1"/>
  <c r="AJ664" i="14" a="1"/>
  <c r="AJ664" i="14" s="1"/>
  <c r="AJ799" i="14" a="1"/>
  <c r="AJ799" i="14" s="1"/>
  <c r="AJ742" i="14" a="1"/>
  <c r="AJ742" i="14" s="1"/>
  <c r="AJ677" i="14" a="1"/>
  <c r="AJ677" i="14" s="1"/>
  <c r="AJ349" i="14" a="1"/>
  <c r="AJ349" i="14" s="1"/>
  <c r="AJ796" i="14" a="1"/>
  <c r="AJ796" i="14" s="1"/>
  <c r="AJ788" i="14" a="1"/>
  <c r="AJ788" i="14" s="1"/>
  <c r="AJ772" i="14" a="1"/>
  <c r="AJ772" i="14" s="1"/>
  <c r="AJ764" i="14" a="1"/>
  <c r="AJ764" i="14" s="1"/>
  <c r="AJ756" i="14" a="1"/>
  <c r="AJ756" i="14" s="1"/>
  <c r="AJ748" i="14" a="1"/>
  <c r="AJ748" i="14" s="1"/>
  <c r="AJ740" i="14" a="1"/>
  <c r="AJ740" i="14" s="1"/>
  <c r="AJ732" i="14" a="1"/>
  <c r="AJ732" i="14" s="1"/>
  <c r="AJ795" i="14" a="1"/>
  <c r="AJ795" i="14" s="1"/>
  <c r="AJ787" i="14" a="1"/>
  <c r="AJ787" i="14" s="1"/>
  <c r="AJ771" i="14" a="1"/>
  <c r="AJ771" i="14" s="1"/>
  <c r="AJ763" i="14" a="1"/>
  <c r="AJ763" i="14" s="1"/>
  <c r="AJ755" i="14" a="1"/>
  <c r="AJ755" i="14" s="1"/>
  <c r="AL755" i="14" s="1"/>
  <c r="AJ739" i="14" a="1"/>
  <c r="AJ739" i="14" s="1"/>
  <c r="AJ731" i="14" a="1"/>
  <c r="AJ731" i="14" s="1"/>
  <c r="AJ723" i="14" a="1"/>
  <c r="AJ723" i="14" s="1"/>
  <c r="AJ699" i="14" a="1"/>
  <c r="AJ699" i="14" s="1"/>
  <c r="AJ691" i="14" a="1"/>
  <c r="AJ691" i="14" s="1"/>
  <c r="AJ683" i="14" a="1"/>
  <c r="AJ683" i="14" s="1"/>
  <c r="AJ667" i="14" a="1"/>
  <c r="AJ667" i="14" s="1"/>
  <c r="AJ644" i="14" a="1"/>
  <c r="AJ644" i="14" s="1"/>
  <c r="AJ612" i="14" a="1"/>
  <c r="AJ612" i="14" s="1"/>
  <c r="AJ580" i="14" a="1"/>
  <c r="AJ580" i="14" s="1"/>
  <c r="AJ500" i="14" a="1"/>
  <c r="AJ500" i="14" s="1"/>
  <c r="AJ468" i="14" a="1"/>
  <c r="AJ468" i="14" s="1"/>
  <c r="AJ436" i="14" a="1"/>
  <c r="AJ436" i="14" s="1"/>
  <c r="AJ388" i="14" a="1"/>
  <c r="AJ388" i="14" s="1"/>
  <c r="AJ356" i="14" a="1"/>
  <c r="AJ356" i="14" s="1"/>
  <c r="AJ342" i="14" a="1"/>
  <c r="AJ342" i="14" s="1"/>
  <c r="AJ303" i="14" a="1"/>
  <c r="AJ303" i="14" s="1"/>
  <c r="AJ226" i="14" a="1"/>
  <c r="AJ226" i="14" s="1"/>
  <c r="AJ218" i="14" a="1"/>
  <c r="AJ218" i="14" s="1"/>
  <c r="AJ210" i="14" a="1"/>
  <c r="AJ210" i="14" s="1"/>
  <c r="AJ202" i="14" a="1"/>
  <c r="AJ202" i="14" s="1"/>
  <c r="AJ186" i="14" a="1"/>
  <c r="AJ186" i="14" s="1"/>
  <c r="AJ164" i="14" a="1"/>
  <c r="AJ164" i="14" s="1"/>
  <c r="AJ117" i="14" a="1"/>
  <c r="AJ117" i="14" s="1"/>
  <c r="AJ109" i="14" a="1"/>
  <c r="AJ109" i="14" s="1"/>
  <c r="AJ32" i="14" a="1"/>
  <c r="AJ32" i="14" s="1"/>
  <c r="AJ24" i="14" a="1"/>
  <c r="AJ24" i="14" s="1"/>
  <c r="AJ794" i="14" a="1"/>
  <c r="AJ794" i="14" s="1"/>
  <c r="AJ778" i="14" a="1"/>
  <c r="AJ778" i="14" s="1"/>
  <c r="AJ770" i="14" a="1"/>
  <c r="AJ770" i="14" s="1"/>
  <c r="AJ762" i="14" a="1"/>
  <c r="AJ762" i="14" s="1"/>
  <c r="AJ746" i="14" a="1"/>
  <c r="AJ746" i="14" s="1"/>
  <c r="AJ738" i="14" a="1"/>
  <c r="AJ738" i="14" s="1"/>
  <c r="AJ730" i="14" a="1"/>
  <c r="AJ730" i="14" s="1"/>
  <c r="AJ706" i="14" a="1"/>
  <c r="AJ706" i="14" s="1"/>
  <c r="AJ698" i="14" a="1"/>
  <c r="AJ698" i="14" s="1"/>
  <c r="AJ674" i="14" a="1"/>
  <c r="AJ674" i="14" s="1"/>
  <c r="AJ666" i="14" a="1"/>
  <c r="AJ666" i="14" s="1"/>
  <c r="AJ659" i="14" a="1"/>
  <c r="AJ659" i="14" s="1"/>
  <c r="AJ635" i="14" a="1"/>
  <c r="AJ635" i="14" s="1"/>
  <c r="AJ627" i="14" a="1"/>
  <c r="AJ627" i="14" s="1"/>
  <c r="AJ619" i="14" a="1"/>
  <c r="AJ619" i="14" s="1"/>
  <c r="AJ603" i="14" a="1"/>
  <c r="AJ603" i="14" s="1"/>
  <c r="AJ587" i="14" a="1"/>
  <c r="AJ587" i="14" s="1"/>
  <c r="AJ571" i="14" a="1"/>
  <c r="AJ571" i="14" s="1"/>
  <c r="AJ555" i="14" a="1"/>
  <c r="AJ555" i="14" s="1"/>
  <c r="AJ523" i="14" a="1"/>
  <c r="AJ523" i="14" s="1"/>
  <c r="AJ515" i="14" a="1"/>
  <c r="AJ515" i="14" s="1"/>
  <c r="AJ483" i="14" a="1"/>
  <c r="AJ483" i="14" s="1"/>
  <c r="AJ451" i="14" a="1"/>
  <c r="AJ451" i="14" s="1"/>
  <c r="AJ427" i="14" a="1"/>
  <c r="AJ427" i="14" s="1"/>
  <c r="AJ419" i="14" a="1"/>
  <c r="AJ419" i="14" s="1"/>
  <c r="AJ403" i="14" a="1"/>
  <c r="AJ403" i="14" s="1"/>
  <c r="AJ363" i="14" a="1"/>
  <c r="AJ363" i="14" s="1"/>
  <c r="AJ341" i="14" a="1"/>
  <c r="AJ341" i="14" s="1"/>
  <c r="AJ288" i="14" a="1"/>
  <c r="AJ288" i="14" s="1"/>
  <c r="AJ280" i="14" a="1"/>
  <c r="AJ280" i="14" s="1"/>
  <c r="AJ272" i="14" a="1"/>
  <c r="AJ272" i="14" s="1"/>
  <c r="AJ264" i="14" a="1"/>
  <c r="AJ264" i="14" s="1"/>
  <c r="AJ241" i="14" a="1"/>
  <c r="AJ241" i="14" s="1"/>
  <c r="AJ124" i="14" a="1"/>
  <c r="AJ124" i="14" s="1"/>
  <c r="AJ46" i="14" a="1"/>
  <c r="AJ46" i="14" s="1"/>
  <c r="AJ39" i="14" a="1"/>
  <c r="AJ39" i="14" s="1"/>
  <c r="AJ31" i="14" a="1"/>
  <c r="AJ31" i="14" s="1"/>
  <c r="AJ798" i="14" a="1"/>
  <c r="AJ798" i="14" s="1"/>
  <c r="AJ790" i="14" a="1"/>
  <c r="AJ790" i="14" s="1"/>
  <c r="AJ782" i="14" a="1"/>
  <c r="AJ782" i="14" s="1"/>
  <c r="AJ766" i="14" a="1"/>
  <c r="AJ766" i="14" s="1"/>
  <c r="AJ758" i="14" a="1"/>
  <c r="AJ758" i="14" s="1"/>
  <c r="AJ750" i="14" a="1"/>
  <c r="AJ750" i="14" s="1"/>
  <c r="AJ734" i="14" a="1"/>
  <c r="AJ734" i="14" s="1"/>
  <c r="AJ726" i="14" a="1"/>
  <c r="AJ726" i="14" s="1"/>
  <c r="AJ718" i="14" a="1"/>
  <c r="AJ718" i="14" s="1"/>
  <c r="AJ670" i="14" a="1"/>
  <c r="AJ670" i="14" s="1"/>
  <c r="AJ655" i="14" a="1"/>
  <c r="AJ655" i="14" s="1"/>
  <c r="AJ647" i="14" a="1"/>
  <c r="AJ647" i="14" s="1"/>
  <c r="AJ639" i="14" a="1"/>
  <c r="AJ639" i="14" s="1"/>
  <c r="AJ631" i="14" a="1"/>
  <c r="AJ631" i="14" s="1"/>
  <c r="AJ623" i="14" a="1"/>
  <c r="AJ623" i="14" s="1"/>
  <c r="AJ615" i="14" a="1"/>
  <c r="AJ615" i="14" s="1"/>
  <c r="AJ607" i="14" a="1"/>
  <c r="AJ607" i="14" s="1"/>
  <c r="AJ599" i="14" a="1"/>
  <c r="AJ599" i="14" s="1"/>
  <c r="AJ591" i="14" a="1"/>
  <c r="AJ591" i="14" s="1"/>
  <c r="AJ583" i="14" a="1"/>
  <c r="AJ583" i="14" s="1"/>
  <c r="AJ575" i="14" a="1"/>
  <c r="AJ575" i="14" s="1"/>
  <c r="AJ567" i="14" a="1"/>
  <c r="AJ567" i="14" s="1"/>
  <c r="AJ559" i="14" a="1"/>
  <c r="AJ559" i="14" s="1"/>
  <c r="AJ551" i="14" a="1"/>
  <c r="AJ551" i="14" s="1"/>
  <c r="AJ543" i="14" a="1"/>
  <c r="AJ543" i="14" s="1"/>
  <c r="AJ535" i="14" a="1"/>
  <c r="AJ535" i="14" s="1"/>
  <c r="AJ527" i="14" a="1"/>
  <c r="AJ527" i="14" s="1"/>
  <c r="AJ519" i="14" a="1"/>
  <c r="AJ519" i="14" s="1"/>
  <c r="AJ511" i="14" a="1"/>
  <c r="AJ511" i="14" s="1"/>
  <c r="AJ503" i="14" a="1"/>
  <c r="AJ503" i="14" s="1"/>
  <c r="AJ3" i="14" a="1"/>
  <c r="AJ3" i="14" s="1"/>
  <c r="AJ785" i="14" a="1"/>
  <c r="AJ785" i="14" s="1"/>
  <c r="AJ777" i="14" a="1"/>
  <c r="AJ777" i="14" s="1"/>
  <c r="AJ769" i="14" a="1"/>
  <c r="AJ769" i="14" s="1"/>
  <c r="AJ753" i="14" a="1"/>
  <c r="AJ753" i="14" s="1"/>
  <c r="AJ745" i="14" a="1"/>
  <c r="AJ745" i="14" s="1"/>
  <c r="AJ737" i="14" a="1"/>
  <c r="AJ737" i="14" s="1"/>
  <c r="AJ721" i="14" a="1"/>
  <c r="AJ721" i="14" s="1"/>
  <c r="AJ658" i="14" a="1"/>
  <c r="AJ658" i="14" s="1"/>
  <c r="AJ642" i="14" a="1"/>
  <c r="AJ642" i="14" s="1"/>
  <c r="AJ634" i="14" a="1"/>
  <c r="AJ634" i="14" s="1"/>
  <c r="AJ594" i="14" a="1"/>
  <c r="AJ594" i="14" s="1"/>
  <c r="AJ578" i="14" a="1"/>
  <c r="AJ578" i="14" s="1"/>
  <c r="AJ562" i="14" a="1"/>
  <c r="AJ562" i="14" s="1"/>
  <c r="AJ514" i="14" a="1"/>
  <c r="AJ514" i="14" s="1"/>
  <c r="AJ450" i="14" a="1"/>
  <c r="AJ450" i="14" s="1"/>
  <c r="AJ442" i="14" a="1"/>
  <c r="AJ442" i="14" s="1"/>
  <c r="AJ378" i="14" a="1"/>
  <c r="AJ378" i="14" s="1"/>
  <c r="AJ348" i="14" a="1"/>
  <c r="AJ348" i="14" s="1"/>
  <c r="AJ332" i="14" a="1"/>
  <c r="AJ332" i="14" s="1"/>
  <c r="AJ324" i="14" a="1"/>
  <c r="AJ324" i="14" s="1"/>
  <c r="AJ309" i="14" a="1"/>
  <c r="AJ309" i="14" s="1"/>
  <c r="AJ248" i="14" a="1"/>
  <c r="AJ248" i="14" s="1"/>
  <c r="AJ176" i="14" a="1"/>
  <c r="AJ176" i="14" s="1"/>
  <c r="AJ146" i="14" a="1"/>
  <c r="AJ146" i="14" s="1"/>
  <c r="AJ138" i="14" a="1"/>
  <c r="AJ138" i="14" s="1"/>
  <c r="AJ131" i="14" a="1"/>
  <c r="AJ131" i="14" s="1"/>
  <c r="AJ123" i="14" a="1"/>
  <c r="AJ123" i="14" s="1"/>
  <c r="AJ99" i="14" a="1"/>
  <c r="AJ99" i="14" s="1"/>
  <c r="AJ53" i="14" a="1"/>
  <c r="AJ53" i="14" s="1"/>
  <c r="AJ45" i="14" a="1"/>
  <c r="AJ45" i="14" s="1"/>
  <c r="AJ38" i="14" a="1"/>
  <c r="AJ38" i="14" s="1"/>
  <c r="AJ30" i="14" a="1"/>
  <c r="AJ30" i="14" s="1"/>
  <c r="AJ22" i="14" a="1"/>
  <c r="AJ22" i="14" s="1"/>
  <c r="AJ14" i="14" a="1"/>
  <c r="AJ14" i="14" s="1"/>
  <c r="AJ7" i="14" a="1"/>
  <c r="AJ7" i="14" s="1"/>
  <c r="AJ735" i="14" a="1"/>
  <c r="AJ735" i="14" s="1"/>
  <c r="AJ651" i="14" a="1"/>
  <c r="AJ651" i="14" s="1"/>
  <c r="AJ800" i="14" a="1"/>
  <c r="AJ800" i="14" s="1"/>
  <c r="AJ784" i="14" a="1"/>
  <c r="AJ784" i="14" s="1"/>
  <c r="AJ776" i="14" a="1"/>
  <c r="AJ776" i="14" s="1"/>
  <c r="AJ768" i="14" a="1"/>
  <c r="AJ768" i="14" s="1"/>
  <c r="AJ752" i="14" a="1"/>
  <c r="AJ752" i="14" s="1"/>
  <c r="AJ744" i="14" a="1"/>
  <c r="AJ744" i="14" s="1"/>
  <c r="AJ736" i="14" a="1"/>
  <c r="AJ736" i="14" s="1"/>
  <c r="AJ720" i="14" a="1"/>
  <c r="AJ720" i="14" s="1"/>
  <c r="AJ712" i="14" a="1"/>
  <c r="AJ712" i="14" s="1"/>
  <c r="AJ704" i="14" a="1"/>
  <c r="AJ704" i="14" s="1"/>
  <c r="AJ696" i="14" a="1"/>
  <c r="AJ696" i="14" s="1"/>
  <c r="AJ680" i="14" a="1"/>
  <c r="AJ680" i="14" s="1"/>
  <c r="AJ672" i="14" a="1"/>
  <c r="AJ672" i="14" s="1"/>
  <c r="AJ657" i="14" a="1"/>
  <c r="AJ657" i="14" s="1"/>
  <c r="AJ561" i="14" a="1"/>
  <c r="AJ561" i="14" s="1"/>
  <c r="AJ553" i="14" a="1"/>
  <c r="AJ553" i="14" s="1"/>
  <c r="AJ537" i="14" a="1"/>
  <c r="AJ537" i="14" s="1"/>
  <c r="AJ497" i="14" a="1"/>
  <c r="AJ497" i="14" s="1"/>
  <c r="AJ473" i="14" a="1"/>
  <c r="AJ473" i="14" s="1"/>
  <c r="AJ465" i="14" a="1"/>
  <c r="AJ465" i="14" s="1"/>
  <c r="AJ433" i="14" a="1"/>
  <c r="AJ433" i="14" s="1"/>
  <c r="AJ377" i="14" a="1"/>
  <c r="AJ377" i="14" s="1"/>
  <c r="AJ369" i="14" a="1"/>
  <c r="AJ369" i="14" s="1"/>
  <c r="AJ339" i="14" a="1"/>
  <c r="AJ339" i="14" s="1"/>
  <c r="AJ183" i="14" a="1"/>
  <c r="AJ183" i="14" s="1"/>
  <c r="AJ168" i="14" a="1"/>
  <c r="AJ168" i="14" s="1"/>
  <c r="AJ161" i="14" a="1"/>
  <c r="AJ161" i="14" s="1"/>
  <c r="AJ145" i="14" a="1"/>
  <c r="AJ145" i="14" s="1"/>
  <c r="AJ137" i="14" a="1"/>
  <c r="AJ137" i="14" s="1"/>
  <c r="AJ130" i="14" a="1"/>
  <c r="AJ130" i="14" s="1"/>
  <c r="AJ122" i="14" a="1"/>
  <c r="AJ122" i="14" s="1"/>
  <c r="AJ114" i="14" a="1"/>
  <c r="AJ114" i="14" s="1"/>
  <c r="AJ106" i="14" a="1"/>
  <c r="AJ106" i="14" s="1"/>
  <c r="AJ98" i="14" a="1"/>
  <c r="AJ98" i="14" s="1"/>
  <c r="AJ90" i="14" a="1"/>
  <c r="AJ90" i="14" s="1"/>
  <c r="AJ82" i="14" a="1"/>
  <c r="AJ82" i="14" s="1"/>
  <c r="AJ74" i="14" a="1"/>
  <c r="AJ74" i="14" s="1"/>
  <c r="AJ67" i="14" a="1"/>
  <c r="AJ67" i="14" s="1"/>
  <c r="AJ60" i="14" a="1"/>
  <c r="AJ60" i="14" s="1"/>
  <c r="AJ52" i="14" a="1"/>
  <c r="AJ52" i="14" s="1"/>
  <c r="AJ44" i="14" a="1"/>
  <c r="AJ44" i="14" s="1"/>
  <c r="AJ780" i="14" a="1"/>
  <c r="AJ780" i="14" s="1"/>
  <c r="AJ729" i="14" a="1"/>
  <c r="AJ729" i="14" s="1"/>
  <c r="AJ474" i="14" a="1"/>
  <c r="AJ474" i="14" s="1"/>
  <c r="AJ663" i="14" a="1"/>
  <c r="AJ663" i="14" s="1"/>
  <c r="AL663" i="14" s="1"/>
  <c r="AJ760" i="14" a="1"/>
  <c r="AJ760" i="14" s="1"/>
  <c r="AJ2" i="14" a="1"/>
  <c r="AJ2" i="14" s="1"/>
  <c r="AJ9" i="14" a="1"/>
  <c r="AJ9" i="14" s="1"/>
  <c r="AJ295" i="14" a="1"/>
  <c r="AJ295" i="14" s="1"/>
  <c r="AJ444" i="14" a="1"/>
  <c r="AJ444" i="14" s="1"/>
  <c r="AJ532" i="14" a="1"/>
  <c r="AJ532" i="14" s="1"/>
  <c r="AJ625" i="14" a="1"/>
  <c r="AJ625" i="14" s="1"/>
  <c r="AJ747" i="14" a="1"/>
  <c r="AJ747" i="14" s="1"/>
  <c r="AJ792" i="14" a="1"/>
  <c r="AJ792" i="14" s="1"/>
  <c r="AJ95" i="14" a="1"/>
  <c r="AJ95" i="14" s="1"/>
  <c r="AJ335" i="14" a="1"/>
  <c r="AJ335" i="14" s="1"/>
  <c r="AJ491" i="14" a="1"/>
  <c r="AJ491" i="14" s="1"/>
  <c r="AJ556" i="14" a="1"/>
  <c r="AJ556" i="14" s="1"/>
  <c r="AJ728" i="14" a="1"/>
  <c r="AJ728" i="14" s="1"/>
  <c r="AJ116" i="14" a="1"/>
  <c r="AJ116" i="14" s="1"/>
  <c r="AJ175" i="14" a="1"/>
  <c r="AJ175" i="14" s="1"/>
  <c r="AJ233" i="14" a="1"/>
  <c r="AJ233" i="14" s="1"/>
  <c r="AJ411" i="14" a="1"/>
  <c r="AJ411" i="14" s="1"/>
  <c r="AJ544" i="14" a="1"/>
  <c r="AJ544" i="14" s="1"/>
  <c r="AJ722" i="14" a="1"/>
  <c r="AJ722" i="14" s="1"/>
  <c r="AJ779" i="14" a="1"/>
  <c r="AJ779" i="14" s="1"/>
  <c r="AJ96" i="14" a="1"/>
  <c r="AJ96" i="14" s="1"/>
  <c r="AJ153" i="14" a="1"/>
  <c r="AJ153" i="14" s="1"/>
  <c r="AJ214" i="14" a="1"/>
  <c r="AJ214" i="14" s="1"/>
  <c r="AJ256" i="14" a="1"/>
  <c r="AJ256" i="14" s="1"/>
  <c r="AJ336" i="14" a="1"/>
  <c r="AJ336" i="14" s="1"/>
  <c r="AJ374" i="14" a="1"/>
  <c r="AJ374" i="14" s="1"/>
  <c r="AJ414" i="14" a="1"/>
  <c r="AJ414" i="14" s="1"/>
  <c r="AJ172" i="14" a="1"/>
  <c r="AJ172" i="14" s="1"/>
  <c r="AJ370" i="14" a="1"/>
  <c r="AJ370" i="14" s="1"/>
  <c r="AJ506" i="14" a="1"/>
  <c r="AJ506" i="14" s="1"/>
  <c r="AJ689" i="14" a="1"/>
  <c r="AJ689" i="14" s="1"/>
  <c r="AJ754" i="14" a="1"/>
  <c r="AJ754" i="14" s="1"/>
  <c r="AJ10" i="14" a="1"/>
  <c r="AJ10" i="14" s="1"/>
  <c r="AJ135" i="14" a="1"/>
  <c r="AJ135" i="14" s="1"/>
  <c r="AJ194" i="14" a="1"/>
  <c r="AJ194" i="14" s="1"/>
  <c r="AJ236" i="14" a="1"/>
  <c r="AJ236" i="14" s="1"/>
  <c r="AJ317" i="14" a="1"/>
  <c r="AJ317" i="14" s="1"/>
  <c r="AJ355" i="14" a="1"/>
  <c r="AJ355" i="14" s="1"/>
  <c r="AJ392" i="14" a="1"/>
  <c r="AJ392" i="14" s="1"/>
  <c r="AJ461" i="14" a="1"/>
  <c r="AJ461" i="14" s="1"/>
  <c r="AJ702" i="14" a="1"/>
  <c r="AJ702" i="14" s="1"/>
  <c r="AJ786" i="14" a="1"/>
  <c r="AJ786" i="14" s="1"/>
  <c r="AJ791" i="14" a="1"/>
  <c r="AJ791" i="14" s="1"/>
  <c r="AJ783" i="14" a="1"/>
  <c r="AJ783" i="14" s="1"/>
  <c r="AJ775" i="14" a="1"/>
  <c r="AJ775" i="14" s="1"/>
  <c r="AJ759" i="14" a="1"/>
  <c r="AJ759" i="14" s="1"/>
  <c r="AJ751" i="14" a="1"/>
  <c r="AJ751" i="14" s="1"/>
  <c r="AJ743" i="14" a="1"/>
  <c r="AJ743" i="14" s="1"/>
  <c r="AJ727" i="14" a="1"/>
  <c r="AJ727" i="14" s="1"/>
  <c r="AJ719" i="14" a="1"/>
  <c r="AJ719" i="14" s="1"/>
  <c r="AJ695" i="14" a="1"/>
  <c r="AJ695" i="14" s="1"/>
  <c r="AJ648" i="14" a="1"/>
  <c r="AJ648" i="14" s="1"/>
  <c r="AJ640" i="14" a="1"/>
  <c r="AJ640" i="14" s="1"/>
  <c r="AJ632" i="14" a="1"/>
  <c r="AJ632" i="14" s="1"/>
  <c r="AJ616" i="14" a="1"/>
  <c r="AJ616" i="14" s="1"/>
  <c r="AJ600" i="14" a="1"/>
  <c r="AJ600" i="14" s="1"/>
  <c r="AJ584" i="14" a="1"/>
  <c r="AJ584" i="14" s="1"/>
  <c r="AJ568" i="14" a="1"/>
  <c r="AJ568" i="14" s="1"/>
  <c r="AJ528" i="14" a="1"/>
  <c r="AJ528" i="14" s="1"/>
  <c r="AJ496" i="14" a="1"/>
  <c r="AJ496" i="14" s="1"/>
  <c r="AJ488" i="14" a="1"/>
  <c r="AJ488" i="14" s="1"/>
  <c r="AJ456" i="14" a="1"/>
  <c r="AJ456" i="14" s="1"/>
  <c r="AJ432" i="14" a="1"/>
  <c r="AJ432" i="14" s="1"/>
  <c r="AJ424" i="14" a="1"/>
  <c r="AJ424" i="14" s="1"/>
  <c r="AJ384" i="14" a="1"/>
  <c r="AJ384" i="14" s="1"/>
  <c r="AJ360" i="14" a="1"/>
  <c r="AJ360" i="14" s="1"/>
  <c r="AJ346" i="14" a="1"/>
  <c r="AJ346" i="14" s="1"/>
  <c r="AJ299" i="14" a="1"/>
  <c r="AJ299" i="14" s="1"/>
  <c r="AJ222" i="14" a="1"/>
  <c r="AJ222" i="14" s="1"/>
  <c r="AJ206" i="14" a="1"/>
  <c r="AJ206" i="14" s="1"/>
  <c r="AJ198" i="14" a="1"/>
  <c r="AJ198" i="14" s="1"/>
  <c r="AJ190" i="14" a="1"/>
  <c r="AJ190" i="14" s="1"/>
  <c r="AJ182" i="14" a="1"/>
  <c r="AJ182" i="14" s="1"/>
  <c r="AJ174" i="14" a="1"/>
  <c r="AJ174" i="14" s="1"/>
  <c r="AJ167" i="14" a="1"/>
  <c r="AJ167" i="14" s="1"/>
  <c r="AJ160" i="14" a="1"/>
  <c r="AJ160" i="14" s="1"/>
  <c r="AJ152" i="14" a="1"/>
  <c r="AJ152" i="14" s="1"/>
  <c r="AJ144" i="14" a="1"/>
  <c r="AJ144" i="14" s="1"/>
  <c r="AJ136" i="14" a="1"/>
  <c r="AJ136" i="14" s="1"/>
  <c r="AJ81" i="14" a="1"/>
  <c r="AJ81" i="14" s="1"/>
  <c r="AJ73" i="14" a="1"/>
  <c r="AJ73" i="14" s="1"/>
  <c r="AJ59" i="14" a="1"/>
  <c r="AJ59" i="14" s="1"/>
  <c r="AJ774" i="14" a="1"/>
  <c r="AJ774" i="14" s="1"/>
  <c r="AJ626" i="14" a="1"/>
  <c r="AJ626" i="14" s="1"/>
  <c r="AJ508" i="14" a="1"/>
  <c r="AJ508" i="14" s="1"/>
  <c r="AJ495" i="14" a="1"/>
  <c r="AJ495" i="14" s="1"/>
  <c r="AJ487" i="14" a="1"/>
  <c r="AJ487" i="14" s="1"/>
  <c r="AJ479" i="14" a="1"/>
  <c r="AJ479" i="14" s="1"/>
  <c r="AJ471" i="14" a="1"/>
  <c r="AJ471" i="14" s="1"/>
  <c r="AJ463" i="14" a="1"/>
  <c r="AJ463" i="14" s="1"/>
  <c r="AJ455" i="14" a="1"/>
  <c r="AJ455" i="14" s="1"/>
  <c r="AJ447" i="14" a="1"/>
  <c r="AJ447" i="14" s="1"/>
  <c r="AJ439" i="14" a="1"/>
  <c r="AJ439" i="14" s="1"/>
  <c r="AJ431" i="14" a="1"/>
  <c r="AJ431" i="14" s="1"/>
  <c r="AJ423" i="14" a="1"/>
  <c r="AJ423" i="14" s="1"/>
  <c r="AJ415" i="14" a="1"/>
  <c r="AJ415" i="14" s="1"/>
  <c r="AJ407" i="14" a="1"/>
  <c r="AJ407" i="14" s="1"/>
  <c r="AJ399" i="14" a="1"/>
  <c r="AJ399" i="14" s="1"/>
  <c r="AJ391" i="14" a="1"/>
  <c r="AJ391" i="14" s="1"/>
  <c r="AJ383" i="14" a="1"/>
  <c r="AJ383" i="14" s="1"/>
  <c r="AJ375" i="14" a="1"/>
  <c r="AJ375" i="14" s="1"/>
  <c r="AJ367" i="14" a="1"/>
  <c r="AJ367" i="14" s="1"/>
  <c r="AJ359" i="14" a="1"/>
  <c r="AJ359" i="14" s="1"/>
  <c r="AJ352" i="14" a="1"/>
  <c r="AJ352" i="14" s="1"/>
  <c r="AJ345" i="14" a="1"/>
  <c r="AJ345" i="14" s="1"/>
  <c r="AJ337" i="14" a="1"/>
  <c r="AJ337" i="14" s="1"/>
  <c r="AJ329" i="14" a="1"/>
  <c r="AJ329" i="14" s="1"/>
  <c r="AJ322" i="14" a="1"/>
  <c r="AJ322" i="14" s="1"/>
  <c r="AJ314" i="14" a="1"/>
  <c r="AJ314" i="14" s="1"/>
  <c r="AJ306" i="14" a="1"/>
  <c r="AJ306" i="14" s="1"/>
  <c r="AJ298" i="14" a="1"/>
  <c r="AJ298" i="14" s="1"/>
  <c r="AJ291" i="14" a="1"/>
  <c r="AJ291" i="14" s="1"/>
  <c r="AJ284" i="14" a="1"/>
  <c r="AJ284" i="14" s="1"/>
  <c r="AJ276" i="14" a="1"/>
  <c r="AJ276" i="14" s="1"/>
  <c r="AJ268" i="14" a="1"/>
  <c r="AJ268" i="14" s="1"/>
  <c r="AJ260" i="14" a="1"/>
  <c r="AJ260" i="14" s="1"/>
  <c r="AJ253" i="14" a="1"/>
  <c r="AJ253" i="14" s="1"/>
  <c r="AJ245" i="14" a="1"/>
  <c r="AJ245" i="14" s="1"/>
  <c r="AJ237" i="14" a="1"/>
  <c r="AJ237" i="14" s="1"/>
  <c r="AJ229" i="14" a="1"/>
  <c r="AJ229" i="14" s="1"/>
  <c r="AJ221" i="14" a="1"/>
  <c r="AJ221" i="14" s="1"/>
  <c r="AJ213" i="14" a="1"/>
  <c r="AJ213" i="14" s="1"/>
  <c r="AJ205" i="14" a="1"/>
  <c r="AJ205" i="14" s="1"/>
  <c r="AJ197" i="14" a="1"/>
  <c r="AJ197" i="14" s="1"/>
  <c r="AJ189" i="14" a="1"/>
  <c r="AJ189" i="14" s="1"/>
  <c r="AJ128" i="14" a="1"/>
  <c r="AJ128" i="14" s="1"/>
  <c r="AJ120" i="14" a="1"/>
  <c r="AJ120" i="14" s="1"/>
  <c r="AJ88" i="14" a="1"/>
  <c r="AJ88" i="14" s="1"/>
  <c r="AJ767" i="14" a="1"/>
  <c r="AJ767" i="14" s="1"/>
  <c r="AJ715" i="14" a="1"/>
  <c r="AJ715" i="14" s="1"/>
  <c r="AJ610" i="14" a="1"/>
  <c r="AJ610" i="14" s="1"/>
  <c r="AJ797" i="14" a="1"/>
  <c r="AJ797" i="14" s="1"/>
  <c r="AJ789" i="14" a="1"/>
  <c r="AJ789" i="14" s="1"/>
  <c r="AJ781" i="14" a="1"/>
  <c r="AJ781" i="14" s="1"/>
  <c r="AJ773" i="14" a="1"/>
  <c r="AJ773" i="14" s="1"/>
  <c r="AJ765" i="14" a="1"/>
  <c r="AJ765" i="14" s="1"/>
  <c r="AJ757" i="14" a="1"/>
  <c r="AJ757" i="14" s="1"/>
  <c r="AJ749" i="14" a="1"/>
  <c r="AJ749" i="14" s="1"/>
  <c r="AJ741" i="14" a="1"/>
  <c r="AJ741" i="14" s="1"/>
  <c r="AJ733" i="14" a="1"/>
  <c r="AJ733" i="14" s="1"/>
  <c r="AJ725" i="14" a="1"/>
  <c r="AJ725" i="14" s="1"/>
  <c r="AJ717" i="14" a="1"/>
  <c r="AJ717" i="14" s="1"/>
  <c r="AJ709" i="14" a="1"/>
  <c r="AJ709" i="14" s="1"/>
  <c r="AJ701" i="14" a="1"/>
  <c r="AJ701" i="14" s="1"/>
  <c r="AJ693" i="14" a="1"/>
  <c r="AJ693" i="14" s="1"/>
  <c r="AJ685" i="14" a="1"/>
  <c r="AJ685" i="14" s="1"/>
  <c r="AJ669" i="14" a="1"/>
  <c r="AJ669" i="14" s="1"/>
  <c r="AJ661" i="14" a="1"/>
  <c r="AJ661" i="14" s="1"/>
  <c r="AJ638" i="14" a="1"/>
  <c r="AJ638" i="14" s="1"/>
  <c r="AJ606" i="14" a="1"/>
  <c r="AJ606" i="14" s="1"/>
  <c r="AJ574" i="14" a="1"/>
  <c r="AJ574" i="14" s="1"/>
  <c r="AJ542" i="14" a="1"/>
  <c r="AJ542" i="14" s="1"/>
  <c r="AJ526" i="14" a="1"/>
  <c r="AJ526" i="14" s="1"/>
  <c r="AJ502" i="14" a="1"/>
  <c r="AJ502" i="14" s="1"/>
  <c r="AJ478" i="14" a="1"/>
  <c r="AJ478" i="14" s="1"/>
  <c r="AJ470" i="14" a="1"/>
  <c r="AJ470" i="14" s="1"/>
  <c r="AJ438" i="14" a="1"/>
  <c r="AJ438" i="14" s="1"/>
  <c r="AJ406" i="14" a="1"/>
  <c r="AJ406" i="14" s="1"/>
  <c r="AJ398" i="14" a="1"/>
  <c r="AJ398" i="14" s="1"/>
  <c r="AJ328" i="14" a="1"/>
  <c r="AJ328" i="14" s="1"/>
  <c r="AJ321" i="14" a="1"/>
  <c r="AJ321" i="14" s="1"/>
  <c r="AJ313" i="14" a="1"/>
  <c r="AJ313" i="14" s="1"/>
  <c r="AJ283" i="14" a="1"/>
  <c r="AJ283" i="14" s="1"/>
  <c r="AJ275" i="14" a="1"/>
  <c r="AJ275" i="14" s="1"/>
  <c r="AJ267" i="14" a="1"/>
  <c r="AJ267" i="14" s="1"/>
  <c r="AJ259" i="14" a="1"/>
  <c r="AJ259" i="14" s="1"/>
  <c r="AJ252" i="14" a="1"/>
  <c r="AJ252" i="14" s="1"/>
  <c r="AJ244" i="14" a="1"/>
  <c r="AJ244" i="14" s="1"/>
  <c r="AJ228" i="14" a="1"/>
  <c r="AJ228" i="14" s="1"/>
  <c r="AJ142" i="14" a="1"/>
  <c r="AJ142" i="14" s="1"/>
  <c r="AJ103" i="14" a="1"/>
  <c r="AJ103" i="14" s="1"/>
  <c r="AJ18" i="14" a="1"/>
  <c r="AJ18" i="14" s="1"/>
  <c r="AJ761" i="14" a="1"/>
  <c r="AJ761" i="14" s="1"/>
  <c r="AJ593" i="14" a="1"/>
  <c r="AJ593" i="14" s="1"/>
  <c r="AJ724" i="14" a="1"/>
  <c r="AJ724" i="14" s="1"/>
  <c r="AJ708" i="14" a="1"/>
  <c r="AJ708" i="14" s="1"/>
  <c r="AJ676" i="14" a="1"/>
  <c r="AJ676" i="14" s="1"/>
  <c r="AJ653" i="14" a="1"/>
  <c r="AJ653" i="14" s="1"/>
  <c r="AJ645" i="14" a="1"/>
  <c r="AJ645" i="14" s="1"/>
  <c r="AJ629" i="14" a="1"/>
  <c r="AJ629" i="14" s="1"/>
  <c r="AJ613" i="14" a="1"/>
  <c r="AJ613" i="14" s="1"/>
  <c r="AJ597" i="14" a="1"/>
  <c r="AJ597" i="14" s="1"/>
  <c r="AJ581" i="14" a="1"/>
  <c r="AJ581" i="14" s="1"/>
  <c r="AJ565" i="14" a="1"/>
  <c r="AJ565" i="14" s="1"/>
  <c r="AJ541" i="14" a="1"/>
  <c r="AJ541" i="14" s="1"/>
  <c r="AJ517" i="14" a="1"/>
  <c r="AJ517" i="14" s="1"/>
  <c r="AJ485" i="14" a="1"/>
  <c r="AJ485" i="14" s="1"/>
  <c r="AJ453" i="14" a="1"/>
  <c r="AJ453" i="14" s="1"/>
  <c r="AJ421" i="14" a="1"/>
  <c r="AJ421" i="14" s="1"/>
  <c r="AJ381" i="14" a="1"/>
  <c r="AJ381" i="14" s="1"/>
  <c r="AJ327" i="14" a="1"/>
  <c r="AJ327" i="14" s="1"/>
  <c r="AJ320" i="14" a="1"/>
  <c r="AJ320" i="14" s="1"/>
  <c r="AJ312" i="14" a="1"/>
  <c r="AJ312" i="14" s="1"/>
  <c r="AJ251" i="14" a="1"/>
  <c r="AJ251" i="14" s="1"/>
  <c r="AJ203" i="14" a="1"/>
  <c r="AJ203" i="14" s="1"/>
  <c r="AJ179" i="14" a="1"/>
  <c r="AJ179" i="14" s="1"/>
  <c r="AJ157" i="14" a="1"/>
  <c r="AJ157" i="14" s="1"/>
  <c r="AJ149" i="14" a="1"/>
  <c r="AJ149" i="14" s="1"/>
  <c r="AJ110" i="14" a="1"/>
  <c r="AJ110" i="14" s="1"/>
  <c r="AJ102" i="14" a="1"/>
  <c r="AJ102" i="14" s="1"/>
  <c r="AJ17" i="14" a="1"/>
  <c r="AJ17" i="14" s="1"/>
  <c r="AJ4" i="14" a="1"/>
  <c r="AJ4" i="14" s="1"/>
  <c r="AJ690" i="14" a="1"/>
  <c r="AJ690" i="14" s="1"/>
  <c r="AJ668" i="14" a="1"/>
  <c r="AJ668" i="14" s="1"/>
  <c r="AJ550" i="14" a="1"/>
  <c r="AJ550" i="14" s="1"/>
  <c r="AJ462" i="14" a="1"/>
  <c r="AJ462" i="14" s="1"/>
  <c r="AJ390" i="14" a="1"/>
  <c r="AJ390" i="14" s="1"/>
  <c r="AJ344" i="14" a="1"/>
  <c r="AJ344" i="14" s="1"/>
  <c r="AJ181" i="14" a="1"/>
  <c r="AJ181" i="14" s="1"/>
  <c r="AJ129" i="14" a="1"/>
  <c r="AJ129" i="14" s="1"/>
  <c r="AJ37" i="14" a="1"/>
  <c r="AJ37" i="14" s="1"/>
  <c r="AJ707" i="14" a="1"/>
  <c r="AJ707" i="14" s="1"/>
  <c r="AJ675" i="14" a="1"/>
  <c r="AJ675" i="14" s="1"/>
  <c r="AJ660" i="14" a="1"/>
  <c r="AJ660" i="14" s="1"/>
  <c r="AJ637" i="14" a="1"/>
  <c r="AJ637" i="14" s="1"/>
  <c r="AJ621" i="14" a="1"/>
  <c r="AJ621" i="14" s="1"/>
  <c r="AJ605" i="14" a="1"/>
  <c r="AJ605" i="14" s="1"/>
  <c r="AJ589" i="14" a="1"/>
  <c r="AJ589" i="14" s="1"/>
  <c r="AJ573" i="14" a="1"/>
  <c r="AJ573" i="14" s="1"/>
  <c r="AJ557" i="14" a="1"/>
  <c r="AJ557" i="14" s="1"/>
  <c r="AJ549" i="14" a="1"/>
  <c r="AJ549" i="14" s="1"/>
  <c r="AJ533" i="14" a="1"/>
  <c r="AJ533" i="14" s="1"/>
  <c r="AJ525" i="14" a="1"/>
  <c r="AJ525" i="14" s="1"/>
  <c r="AJ509" i="14" a="1"/>
  <c r="AJ509" i="14" s="1"/>
  <c r="AJ501" i="14" a="1"/>
  <c r="AJ501" i="14" s="1"/>
  <c r="AJ493" i="14" a="1"/>
  <c r="AJ493" i="14" s="1"/>
  <c r="AJ477" i="14" a="1"/>
  <c r="AJ477" i="14" s="1"/>
  <c r="AJ469" i="14" a="1"/>
  <c r="AJ469" i="14" s="1"/>
  <c r="AJ445" i="14" a="1"/>
  <c r="AJ445" i="14" s="1"/>
  <c r="AJ437" i="14" a="1"/>
  <c r="AJ437" i="14" s="1"/>
  <c r="AJ429" i="14" a="1"/>
  <c r="AJ429" i="14" s="1"/>
  <c r="AJ413" i="14" a="1"/>
  <c r="AJ413" i="14" s="1"/>
  <c r="AJ405" i="14" a="1"/>
  <c r="AJ405" i="14" s="1"/>
  <c r="AJ397" i="14" a="1"/>
  <c r="AJ397" i="14" s="1"/>
  <c r="AJ389" i="14" a="1"/>
  <c r="AJ389" i="14" s="1"/>
  <c r="AJ373" i="14" a="1"/>
  <c r="AJ373" i="14" s="1"/>
  <c r="AJ365" i="14" a="1"/>
  <c r="AJ365" i="14" s="1"/>
  <c r="AJ357" i="14" a="1"/>
  <c r="AJ357" i="14" s="1"/>
  <c r="AJ350" i="14" a="1"/>
  <c r="AJ350" i="14" s="1"/>
  <c r="AJ343" i="14" a="1"/>
  <c r="AJ343" i="14" s="1"/>
  <c r="AJ304" i="14" a="1"/>
  <c r="AJ304" i="14" s="1"/>
  <c r="AJ296" i="14" a="1"/>
  <c r="AJ296" i="14" s="1"/>
  <c r="AJ290" i="14" a="1"/>
  <c r="AJ290" i="14" s="1"/>
  <c r="AJ282" i="14" a="1"/>
  <c r="AJ282" i="14" s="1"/>
  <c r="AJ274" i="14" a="1"/>
  <c r="AJ274" i="14" s="1"/>
  <c r="AJ266" i="14" a="1"/>
  <c r="AJ266" i="14" s="1"/>
  <c r="AJ243" i="14" a="1"/>
  <c r="AJ243" i="14" s="1"/>
  <c r="AJ235" i="14" a="1"/>
  <c r="AJ235" i="14" s="1"/>
  <c r="AJ227" i="14" a="1"/>
  <c r="AJ227" i="14" s="1"/>
  <c r="AJ219" i="14" a="1"/>
  <c r="AJ219" i="14" s="1"/>
  <c r="AJ211" i="14" a="1"/>
  <c r="AJ211" i="14" s="1"/>
  <c r="AJ196" i="14" a="1"/>
  <c r="AJ196" i="14" s="1"/>
  <c r="AJ188" i="14" a="1"/>
  <c r="AJ188" i="14" s="1"/>
  <c r="AJ180" i="14" a="1"/>
  <c r="AJ180" i="14" s="1"/>
  <c r="AJ166" i="14" a="1"/>
  <c r="AJ166" i="14" s="1"/>
  <c r="AJ158" i="14" a="1"/>
  <c r="AJ158" i="14" s="1"/>
  <c r="AJ150" i="14" a="1"/>
  <c r="AJ150" i="14" s="1"/>
  <c r="AJ112" i="14" a="1"/>
  <c r="AJ112" i="14" s="1"/>
  <c r="AJ104" i="14" a="1"/>
  <c r="AJ104" i="14" s="1"/>
  <c r="AJ80" i="14" a="1"/>
  <c r="AJ80" i="14" s="1"/>
  <c r="AJ72" i="14" a="1"/>
  <c r="AJ72" i="14" s="1"/>
  <c r="AJ66" i="14" a="1"/>
  <c r="AJ66" i="14" s="1"/>
  <c r="AJ58" i="14" a="1"/>
  <c r="AJ58" i="14" s="1"/>
  <c r="AJ50" i="14" a="1"/>
  <c r="AJ50" i="14" s="1"/>
  <c r="AJ36" i="14" a="1"/>
  <c r="AJ36" i="14" s="1"/>
  <c r="AJ28" i="14" a="1"/>
  <c r="AJ28" i="14" s="1"/>
  <c r="AJ20" i="14" a="1"/>
  <c r="AJ20" i="14" s="1"/>
  <c r="AJ12" i="14" a="1"/>
  <c r="AJ12" i="14" s="1"/>
  <c r="AJ6" i="14" a="1"/>
  <c r="AJ6" i="14" s="1"/>
  <c r="AJ646" i="14" a="1"/>
  <c r="AJ646" i="14" s="1"/>
  <c r="AJ590" i="14" a="1"/>
  <c r="AJ590" i="14" s="1"/>
  <c r="AJ534" i="14" a="1"/>
  <c r="AJ534" i="14" s="1"/>
  <c r="AJ382" i="14" a="1"/>
  <c r="AJ382" i="14" s="1"/>
  <c r="AJ297" i="14" a="1"/>
  <c r="AJ297" i="14" s="1"/>
  <c r="AJ220" i="14" a="1"/>
  <c r="AJ220" i="14" s="1"/>
  <c r="AJ173" i="14" a="1"/>
  <c r="AJ173" i="14" s="1"/>
  <c r="AJ121" i="14" a="1"/>
  <c r="AJ121" i="14" s="1"/>
  <c r="AJ21" i="14" a="1"/>
  <c r="AJ21" i="14" s="1"/>
  <c r="G674" i="14" a="1"/>
  <c r="G674" i="14" s="1"/>
  <c r="X674" i="14" s="1"/>
  <c r="AJ714" i="14" a="1"/>
  <c r="AJ714" i="14" s="1"/>
  <c r="AJ682" i="14" a="1"/>
  <c r="AJ682" i="14" s="1"/>
  <c r="AJ652" i="14" a="1"/>
  <c r="AJ652" i="14" s="1"/>
  <c r="AJ636" i="14" a="1"/>
  <c r="AJ636" i="14" s="1"/>
  <c r="AJ628" i="14" a="1"/>
  <c r="AJ628" i="14" s="1"/>
  <c r="AJ620" i="14" a="1"/>
  <c r="AJ620" i="14" s="1"/>
  <c r="AJ604" i="14" a="1"/>
  <c r="AJ604" i="14" s="1"/>
  <c r="AJ596" i="14" a="1"/>
  <c r="AJ596" i="14" s="1"/>
  <c r="AJ588" i="14" a="1"/>
  <c r="AJ588" i="14" s="1"/>
  <c r="AJ572" i="14" a="1"/>
  <c r="AJ572" i="14" s="1"/>
  <c r="AJ564" i="14" a="1"/>
  <c r="AJ564" i="14" s="1"/>
  <c r="AJ548" i="14" a="1"/>
  <c r="AJ548" i="14" s="1"/>
  <c r="AJ540" i="14" a="1"/>
  <c r="AJ540" i="14" s="1"/>
  <c r="AJ524" i="14" a="1"/>
  <c r="AJ524" i="14" s="1"/>
  <c r="AJ516" i="14" a="1"/>
  <c r="AJ516" i="14" s="1"/>
  <c r="AJ492" i="14" a="1"/>
  <c r="AJ492" i="14" s="1"/>
  <c r="AJ484" i="14" a="1"/>
  <c r="AJ484" i="14" s="1"/>
  <c r="AJ476" i="14" a="1"/>
  <c r="AJ476" i="14" s="1"/>
  <c r="AJ460" i="14" a="1"/>
  <c r="AJ460" i="14" s="1"/>
  <c r="AJ452" i="14" a="1"/>
  <c r="AJ452" i="14" s="1"/>
  <c r="AJ428" i="14" a="1"/>
  <c r="AJ428" i="14" s="1"/>
  <c r="AJ420" i="14" a="1"/>
  <c r="AJ420" i="14" s="1"/>
  <c r="AJ412" i="14" a="1"/>
  <c r="AJ412" i="14" s="1"/>
  <c r="AJ404" i="14" a="1"/>
  <c r="AJ404" i="14" s="1"/>
  <c r="AJ396" i="14" a="1"/>
  <c r="AJ396" i="14" s="1"/>
  <c r="AJ380" i="14" a="1"/>
  <c r="AJ380" i="14" s="1"/>
  <c r="AJ372" i="14" a="1"/>
  <c r="AJ372" i="14" s="1"/>
  <c r="AJ364" i="14" a="1"/>
  <c r="AJ364" i="14" s="1"/>
  <c r="AJ334" i="14" a="1"/>
  <c r="AJ334" i="14" s="1"/>
  <c r="AJ326" i="14" a="1"/>
  <c r="AJ326" i="14" s="1"/>
  <c r="AJ319" i="14" a="1"/>
  <c r="AJ319" i="14" s="1"/>
  <c r="AJ311" i="14" a="1"/>
  <c r="AJ311" i="14" s="1"/>
  <c r="AJ289" i="14" a="1"/>
  <c r="AJ289" i="14" s="1"/>
  <c r="AJ281" i="14" a="1"/>
  <c r="AJ281" i="14" s="1"/>
  <c r="AJ273" i="14" a="1"/>
  <c r="AJ273" i="14" s="1"/>
  <c r="AJ265" i="14" a="1"/>
  <c r="AJ265" i="14" s="1"/>
  <c r="AJ258" i="14" a="1"/>
  <c r="AJ258" i="14" s="1"/>
  <c r="AJ250" i="14" a="1"/>
  <c r="AJ250" i="14" s="1"/>
  <c r="AJ242" i="14" a="1"/>
  <c r="AJ242" i="14" s="1"/>
  <c r="AJ234" i="14" a="1"/>
  <c r="AJ234" i="14" s="1"/>
  <c r="AJ195" i="14" a="1"/>
  <c r="AJ195" i="14" s="1"/>
  <c r="AJ187" i="14" a="1"/>
  <c r="AJ187" i="14" s="1"/>
  <c r="AJ171" i="14" a="1"/>
  <c r="AJ171" i="14" s="1"/>
  <c r="AJ165" i="14" a="1"/>
  <c r="AJ165" i="14" s="1"/>
  <c r="AJ141" i="14" a="1"/>
  <c r="AJ141" i="14" s="1"/>
  <c r="AJ134" i="14" a="1"/>
  <c r="AJ134" i="14" s="1"/>
  <c r="AJ127" i="14" a="1"/>
  <c r="AJ127" i="14" s="1"/>
  <c r="AJ119" i="14" a="1"/>
  <c r="AJ119" i="14" s="1"/>
  <c r="AJ111" i="14" a="1"/>
  <c r="AJ111" i="14" s="1"/>
  <c r="AJ87" i="14" a="1"/>
  <c r="AJ87" i="14" s="1"/>
  <c r="AJ79" i="14" a="1"/>
  <c r="AJ79" i="14" s="1"/>
  <c r="AJ71" i="14" a="1"/>
  <c r="AJ71" i="14" s="1"/>
  <c r="AJ65" i="14" a="1"/>
  <c r="AJ65" i="14" s="1"/>
  <c r="AJ57" i="14" a="1"/>
  <c r="AJ57" i="14" s="1"/>
  <c r="AJ49" i="14" a="1"/>
  <c r="AJ49" i="14" s="1"/>
  <c r="AJ42" i="14" a="1"/>
  <c r="AJ42" i="14" s="1"/>
  <c r="AJ35" i="14" a="1"/>
  <c r="AJ35" i="14" s="1"/>
  <c r="AJ27" i="14" a="1"/>
  <c r="AJ27" i="14" s="1"/>
  <c r="AJ19" i="14" a="1"/>
  <c r="AJ19" i="14" s="1"/>
  <c r="AJ11" i="14" a="1"/>
  <c r="AJ11" i="14" s="1"/>
  <c r="AJ5" i="14" a="1"/>
  <c r="AJ5" i="14" s="1"/>
  <c r="AJ684" i="14" a="1"/>
  <c r="AJ684" i="14" s="1"/>
  <c r="AJ630" i="14" a="1"/>
  <c r="AJ630" i="14" s="1"/>
  <c r="AJ582" i="14" a="1"/>
  <c r="AJ582" i="14" s="1"/>
  <c r="AJ486" i="14" a="1"/>
  <c r="AJ486" i="14" s="1"/>
  <c r="AJ430" i="14" a="1"/>
  <c r="AJ430" i="14" s="1"/>
  <c r="AJ351" i="14" a="1"/>
  <c r="AJ351" i="14" s="1"/>
  <c r="AJ159" i="14" a="1"/>
  <c r="AJ159" i="14" s="1"/>
  <c r="AJ89" i="14" a="1"/>
  <c r="AJ89" i="14" s="1"/>
  <c r="AJ29" i="14" a="1"/>
  <c r="AJ29" i="14" s="1"/>
  <c r="AJ713" i="14" a="1"/>
  <c r="AJ713" i="14" s="1"/>
  <c r="AJ705" i="14" a="1"/>
  <c r="AJ705" i="14" s="1"/>
  <c r="AJ697" i="14" a="1"/>
  <c r="AJ697" i="14" s="1"/>
  <c r="AJ681" i="14" a="1"/>
  <c r="AJ681" i="14" s="1"/>
  <c r="AJ673" i="14" a="1"/>
  <c r="AJ673" i="14" s="1"/>
  <c r="AJ665" i="14" a="1"/>
  <c r="AJ665" i="14" s="1"/>
  <c r="AJ643" i="14" a="1"/>
  <c r="AJ643" i="14" s="1"/>
  <c r="AJ611" i="14" a="1"/>
  <c r="AJ611" i="14" s="1"/>
  <c r="AJ595" i="14" a="1"/>
  <c r="AJ595" i="14" s="1"/>
  <c r="AJ579" i="14" a="1"/>
  <c r="AJ579" i="14" s="1"/>
  <c r="AJ563" i="14" a="1"/>
  <c r="AJ563" i="14" s="1"/>
  <c r="AJ547" i="14" a="1"/>
  <c r="AJ547" i="14" s="1"/>
  <c r="AJ539" i="14" a="1"/>
  <c r="AJ539" i="14" s="1"/>
  <c r="AJ531" i="14" a="1"/>
  <c r="AJ531" i="14" s="1"/>
  <c r="AJ507" i="14" a="1"/>
  <c r="AJ507" i="14" s="1"/>
  <c r="AJ499" i="14" a="1"/>
  <c r="AJ499" i="14" s="1"/>
  <c r="AJ475" i="14" a="1"/>
  <c r="AJ475" i="14" s="1"/>
  <c r="AJ467" i="14" a="1"/>
  <c r="AJ467" i="14" s="1"/>
  <c r="AJ459" i="14" a="1"/>
  <c r="AJ459" i="14" s="1"/>
  <c r="AJ443" i="14" a="1"/>
  <c r="AJ443" i="14" s="1"/>
  <c r="AJ435" i="14" a="1"/>
  <c r="AJ435" i="14" s="1"/>
  <c r="AJ395" i="14" a="1"/>
  <c r="AJ395" i="14" s="1"/>
  <c r="AJ387" i="14" a="1"/>
  <c r="AJ387" i="14" s="1"/>
  <c r="AJ379" i="14" a="1"/>
  <c r="AJ379" i="14" s="1"/>
  <c r="AJ371" i="14" a="1"/>
  <c r="AJ371" i="14" s="1"/>
  <c r="AJ333" i="14" a="1"/>
  <c r="AJ333" i="14" s="1"/>
  <c r="AJ325" i="14" a="1"/>
  <c r="AJ325" i="14" s="1"/>
  <c r="AJ318" i="14" a="1"/>
  <c r="AJ318" i="14" s="1"/>
  <c r="AJ310" i="14" a="1"/>
  <c r="AJ310" i="14" s="1"/>
  <c r="AJ302" i="14" a="1"/>
  <c r="AJ302" i="14" s="1"/>
  <c r="AJ257" i="14" a="1"/>
  <c r="AJ257" i="14" s="1"/>
  <c r="AJ249" i="14" a="1"/>
  <c r="AJ249" i="14" s="1"/>
  <c r="AJ225" i="14" a="1"/>
  <c r="AJ225" i="14" s="1"/>
  <c r="AJ217" i="14" a="1"/>
  <c r="AJ217" i="14" s="1"/>
  <c r="AJ209" i="14" a="1"/>
  <c r="AJ209" i="14" s="1"/>
  <c r="AJ178" i="14" a="1"/>
  <c r="AJ178" i="14" s="1"/>
  <c r="AJ156" i="14" a="1"/>
  <c r="AJ156" i="14" s="1"/>
  <c r="AJ148" i="14" a="1"/>
  <c r="AJ148" i="14" s="1"/>
  <c r="AJ140" i="14" a="1"/>
  <c r="AJ140" i="14" s="1"/>
  <c r="AJ133" i="14" a="1"/>
  <c r="AJ133" i="14" s="1"/>
  <c r="AJ126" i="14" a="1"/>
  <c r="AJ126" i="14" s="1"/>
  <c r="AJ118" i="14" a="1"/>
  <c r="AJ118" i="14" s="1"/>
  <c r="AJ94" i="14" a="1"/>
  <c r="AJ94" i="14" s="1"/>
  <c r="AJ86" i="14" a="1"/>
  <c r="AJ86" i="14" s="1"/>
  <c r="AJ78" i="14" a="1"/>
  <c r="AJ78" i="14" s="1"/>
  <c r="AJ64" i="14" a="1"/>
  <c r="AJ64" i="14" s="1"/>
  <c r="AJ56" i="14" a="1"/>
  <c r="AJ56" i="14" s="1"/>
  <c r="AJ48" i="14" a="1"/>
  <c r="AJ48" i="14" s="1"/>
  <c r="AJ41" i="14" a="1"/>
  <c r="AJ41" i="14" s="1"/>
  <c r="AJ34" i="14" a="1"/>
  <c r="AJ34" i="14" s="1"/>
  <c r="AJ26" i="14" a="1"/>
  <c r="AJ26" i="14" s="1"/>
  <c r="AJ700" i="14" a="1"/>
  <c r="AJ700" i="14" s="1"/>
  <c r="AJ622" i="14" a="1"/>
  <c r="AJ622" i="14" s="1"/>
  <c r="AJ558" i="14" a="1"/>
  <c r="AJ558" i="14" s="1"/>
  <c r="AJ494" i="14" a="1"/>
  <c r="AJ494" i="14" s="1"/>
  <c r="AJ446" i="14" a="1"/>
  <c r="AJ446" i="14" s="1"/>
  <c r="AJ305" i="14" a="1"/>
  <c r="AJ305" i="14" s="1"/>
  <c r="AJ113" i="14" a="1"/>
  <c r="AJ113" i="14" s="1"/>
  <c r="AJ13" i="14" a="1"/>
  <c r="AJ13" i="14" s="1"/>
  <c r="AJ688" i="14" a="1"/>
  <c r="AJ688" i="14" s="1"/>
  <c r="AJ650" i="14" a="1"/>
  <c r="AJ650" i="14" s="1"/>
  <c r="AJ618" i="14" a="1"/>
  <c r="AJ618" i="14" s="1"/>
  <c r="AJ602" i="14" a="1"/>
  <c r="AJ602" i="14" s="1"/>
  <c r="AJ586" i="14" a="1"/>
  <c r="AJ586" i="14" s="1"/>
  <c r="AJ570" i="14" a="1"/>
  <c r="AJ570" i="14" s="1"/>
  <c r="AJ554" i="14" a="1"/>
  <c r="AJ554" i="14" s="1"/>
  <c r="AJ538" i="14" a="1"/>
  <c r="AJ538" i="14" s="1"/>
  <c r="AJ530" i="14" a="1"/>
  <c r="AJ530" i="14" s="1"/>
  <c r="AJ522" i="14" a="1"/>
  <c r="AJ522" i="14" s="1"/>
  <c r="AJ498" i="14" a="1"/>
  <c r="AJ498" i="14" s="1"/>
  <c r="AJ490" i="14" a="1"/>
  <c r="AJ490" i="14" s="1"/>
  <c r="AJ482" i="14" a="1"/>
  <c r="AJ482" i="14" s="1"/>
  <c r="AJ466" i="14" a="1"/>
  <c r="AJ466" i="14" s="1"/>
  <c r="AJ458" i="14" a="1"/>
  <c r="AJ458" i="14" s="1"/>
  <c r="AJ434" i="14" a="1"/>
  <c r="AJ434" i="14" s="1"/>
  <c r="AJ426" i="14" a="1"/>
  <c r="AJ426" i="14" s="1"/>
  <c r="AJ418" i="14" a="1"/>
  <c r="AJ418" i="14" s="1"/>
  <c r="AJ410" i="14" a="1"/>
  <c r="AJ410" i="14" s="1"/>
  <c r="AJ402" i="14" a="1"/>
  <c r="AJ402" i="14" s="1"/>
  <c r="AJ394" i="14" a="1"/>
  <c r="AJ394" i="14" s="1"/>
  <c r="AJ386" i="14" a="1"/>
  <c r="AJ386" i="14" s="1"/>
  <c r="AJ362" i="14" a="1"/>
  <c r="AJ362" i="14" s="1"/>
  <c r="AJ354" i="14" a="1"/>
  <c r="AJ354" i="14" s="1"/>
  <c r="AJ340" i="14" a="1"/>
  <c r="AJ340" i="14" s="1"/>
  <c r="AJ301" i="14" a="1"/>
  <c r="AJ301" i="14" s="1"/>
  <c r="AJ294" i="14" a="1"/>
  <c r="AJ294" i="14" s="1"/>
  <c r="AJ287" i="14" a="1"/>
  <c r="AJ287" i="14" s="1"/>
  <c r="AJ279" i="14" a="1"/>
  <c r="AJ279" i="14" s="1"/>
  <c r="AJ271" i="14" a="1"/>
  <c r="AJ271" i="14" s="1"/>
  <c r="AJ263" i="14" a="1"/>
  <c r="AJ263" i="14" s="1"/>
  <c r="AJ240" i="14" a="1"/>
  <c r="AJ240" i="14" s="1"/>
  <c r="AJ232" i="14" a="1"/>
  <c r="AJ232" i="14" s="1"/>
  <c r="AJ224" i="14" a="1"/>
  <c r="AJ224" i="14" s="1"/>
  <c r="AJ216" i="14" a="1"/>
  <c r="AJ216" i="14" s="1"/>
  <c r="AJ208" i="14" a="1"/>
  <c r="AJ208" i="14" s="1"/>
  <c r="AJ201" i="14" a="1"/>
  <c r="AJ201" i="14" s="1"/>
  <c r="AJ193" i="14" a="1"/>
  <c r="AJ193" i="14" s="1"/>
  <c r="AJ185" i="14" a="1"/>
  <c r="AJ185" i="14" s="1"/>
  <c r="AJ177" i="14" a="1"/>
  <c r="AJ177" i="14" s="1"/>
  <c r="AJ170" i="14" a="1"/>
  <c r="AJ170" i="14" s="1"/>
  <c r="AJ163" i="14" a="1"/>
  <c r="AJ163" i="14" s="1"/>
  <c r="AJ155" i="14" a="1"/>
  <c r="AJ155" i="14" s="1"/>
  <c r="AJ147" i="14" a="1"/>
  <c r="AJ147" i="14" s="1"/>
  <c r="AJ139" i="14" a="1"/>
  <c r="AJ139" i="14" s="1"/>
  <c r="AJ132" i="14" a="1"/>
  <c r="AJ132" i="14" s="1"/>
  <c r="AJ125" i="14" a="1"/>
  <c r="AJ125" i="14" s="1"/>
  <c r="AJ101" i="14" a="1"/>
  <c r="AJ101" i="14" s="1"/>
  <c r="AJ93" i="14" a="1"/>
  <c r="AJ93" i="14" s="1"/>
  <c r="AJ85" i="14" a="1"/>
  <c r="AJ85" i="14" s="1"/>
  <c r="AJ77" i="14" a="1"/>
  <c r="AJ77" i="14" s="1"/>
  <c r="AJ70" i="14" a="1"/>
  <c r="AJ70" i="14" s="1"/>
  <c r="AJ63" i="14" a="1"/>
  <c r="AJ63" i="14" s="1"/>
  <c r="AJ55" i="14" a="1"/>
  <c r="AJ55" i="14" s="1"/>
  <c r="AJ47" i="14" a="1"/>
  <c r="AJ47" i="14" s="1"/>
  <c r="AJ40" i="14" a="1"/>
  <c r="AJ40" i="14" s="1"/>
  <c r="AJ33" i="14" a="1"/>
  <c r="AJ33" i="14" s="1"/>
  <c r="AJ25" i="14" a="1"/>
  <c r="AJ25" i="14" s="1"/>
  <c r="AJ692" i="14" a="1"/>
  <c r="AJ692" i="14" s="1"/>
  <c r="AJ614" i="14" a="1"/>
  <c r="AJ614" i="14" s="1"/>
  <c r="AJ566" i="14" a="1"/>
  <c r="AJ566" i="14" s="1"/>
  <c r="AJ510" i="14" a="1"/>
  <c r="AJ510" i="14" s="1"/>
  <c r="AJ454" i="14" a="1"/>
  <c r="AJ454" i="14" s="1"/>
  <c r="AJ358" i="14" a="1"/>
  <c r="AJ358" i="14" s="1"/>
  <c r="AJ204" i="14" a="1"/>
  <c r="AJ204" i="14" s="1"/>
  <c r="AJ143" i="14" a="1"/>
  <c r="AJ143" i="14" s="1"/>
  <c r="AJ105" i="14" a="1"/>
  <c r="AJ105" i="14" s="1"/>
  <c r="AJ43" i="14" a="1"/>
  <c r="AJ43" i="14" s="1"/>
  <c r="AJ711" i="14" a="1"/>
  <c r="AJ711" i="14" s="1"/>
  <c r="AJ703" i="14" a="1"/>
  <c r="AJ703" i="14" s="1"/>
  <c r="AJ687" i="14" a="1"/>
  <c r="AJ687" i="14" s="1"/>
  <c r="AJ679" i="14" a="1"/>
  <c r="AJ679" i="14" s="1"/>
  <c r="AJ671" i="14" a="1"/>
  <c r="AJ671" i="14" s="1"/>
  <c r="AJ649" i="14" a="1"/>
  <c r="AJ649" i="14" s="1"/>
  <c r="AJ641" i="14" a="1"/>
  <c r="AJ641" i="14" s="1"/>
  <c r="AJ633" i="14" a="1"/>
  <c r="AJ633" i="14" s="1"/>
  <c r="AJ617" i="14" a="1"/>
  <c r="AJ617" i="14" s="1"/>
  <c r="AJ609" i="14" a="1"/>
  <c r="AJ609" i="14" s="1"/>
  <c r="AJ601" i="14" a="1"/>
  <c r="AJ601" i="14" s="1"/>
  <c r="AJ585" i="14" a="1"/>
  <c r="AJ585" i="14" s="1"/>
  <c r="AJ577" i="14" a="1"/>
  <c r="AJ577" i="14" s="1"/>
  <c r="AJ569" i="14" a="1"/>
  <c r="AJ569" i="14" s="1"/>
  <c r="AJ545" i="14" a="1"/>
  <c r="AJ545" i="14" s="1"/>
  <c r="AJ529" i="14" a="1"/>
  <c r="AJ529" i="14" s="1"/>
  <c r="AJ513" i="14" a="1"/>
  <c r="AJ513" i="14" s="1"/>
  <c r="AJ505" i="14" a="1"/>
  <c r="AJ505" i="14" s="1"/>
  <c r="AJ489" i="14" a="1"/>
  <c r="AJ489" i="14" s="1"/>
  <c r="AJ481" i="14" a="1"/>
  <c r="AJ481" i="14" s="1"/>
  <c r="AJ457" i="14" a="1"/>
  <c r="AJ457" i="14" s="1"/>
  <c r="AJ449" i="14" a="1"/>
  <c r="AJ449" i="14" s="1"/>
  <c r="AJ441" i="14" a="1"/>
  <c r="AJ441" i="14" s="1"/>
  <c r="AJ425" i="14" a="1"/>
  <c r="AJ425" i="14" s="1"/>
  <c r="AJ417" i="14" a="1"/>
  <c r="AJ417" i="14" s="1"/>
  <c r="AJ409" i="14" a="1"/>
  <c r="AJ409" i="14" s="1"/>
  <c r="AJ401" i="14" a="1"/>
  <c r="AJ401" i="14" s="1"/>
  <c r="AJ393" i="14" a="1"/>
  <c r="AJ393" i="14" s="1"/>
  <c r="AJ385" i="14" a="1"/>
  <c r="AJ385" i="14" s="1"/>
  <c r="AJ361" i="14" a="1"/>
  <c r="AJ361" i="14" s="1"/>
  <c r="AJ353" i="14" a="1"/>
  <c r="AJ353" i="14" s="1"/>
  <c r="AJ347" i="14" a="1"/>
  <c r="AJ347" i="14" s="1"/>
  <c r="AJ331" i="14" a="1"/>
  <c r="AJ331" i="14" s="1"/>
  <c r="AJ323" i="14" a="1"/>
  <c r="AJ323" i="14" s="1"/>
  <c r="AJ316" i="14" a="1"/>
  <c r="AJ316" i="14" s="1"/>
  <c r="AJ308" i="14" a="1"/>
  <c r="AJ308" i="14" s="1"/>
  <c r="AJ300" i="14" a="1"/>
  <c r="AJ300" i="14" s="1"/>
  <c r="AJ293" i="14" a="1"/>
  <c r="AJ293" i="14" s="1"/>
  <c r="AJ286" i="14" a="1"/>
  <c r="AJ286" i="14" s="1"/>
  <c r="AJ278" i="14" a="1"/>
  <c r="AJ278" i="14" s="1"/>
  <c r="AJ270" i="14" a="1"/>
  <c r="AJ270" i="14" s="1"/>
  <c r="AJ262" i="14" a="1"/>
  <c r="AJ262" i="14" s="1"/>
  <c r="AJ255" i="14" a="1"/>
  <c r="AJ255" i="14" s="1"/>
  <c r="AJ247" i="14" a="1"/>
  <c r="AJ247" i="14" s="1"/>
  <c r="AJ239" i="14" a="1"/>
  <c r="AJ239" i="14" s="1"/>
  <c r="AJ231" i="14" a="1"/>
  <c r="AJ231" i="14" s="1"/>
  <c r="AJ223" i="14" a="1"/>
  <c r="AJ223" i="14" s="1"/>
  <c r="AJ215" i="14" a="1"/>
  <c r="AJ215" i="14" s="1"/>
  <c r="AJ207" i="14" a="1"/>
  <c r="AJ207" i="14" s="1"/>
  <c r="AJ200" i="14" a="1"/>
  <c r="AJ200" i="14" s="1"/>
  <c r="AJ192" i="14" a="1"/>
  <c r="AJ192" i="14" s="1"/>
  <c r="AJ184" i="14" a="1"/>
  <c r="AJ184" i="14" s="1"/>
  <c r="AJ169" i="14" a="1"/>
  <c r="AJ169" i="14" s="1"/>
  <c r="AJ162" i="14" a="1"/>
  <c r="AJ162" i="14" s="1"/>
  <c r="AJ154" i="14" a="1"/>
  <c r="AJ154" i="14" s="1"/>
  <c r="AJ108" i="14" a="1"/>
  <c r="AJ108" i="14" s="1"/>
  <c r="AJ100" i="14" a="1"/>
  <c r="AJ100" i="14" s="1"/>
  <c r="AJ92" i="14" a="1"/>
  <c r="AJ92" i="14" s="1"/>
  <c r="AJ84" i="14" a="1"/>
  <c r="AJ84" i="14" s="1"/>
  <c r="AJ76" i="14" a="1"/>
  <c r="AJ76" i="14" s="1"/>
  <c r="AJ69" i="14" a="1"/>
  <c r="AJ69" i="14" s="1"/>
  <c r="AJ62" i="14" a="1"/>
  <c r="AJ62" i="14" s="1"/>
  <c r="AJ54" i="14" a="1"/>
  <c r="AJ54" i="14" s="1"/>
  <c r="AJ16" i="14" a="1"/>
  <c r="AJ16" i="14" s="1"/>
  <c r="AJ716" i="14" a="1"/>
  <c r="AJ716" i="14" s="1"/>
  <c r="AJ654" i="14" a="1"/>
  <c r="AJ654" i="14" s="1"/>
  <c r="AJ598" i="14" a="1"/>
  <c r="AJ598" i="14" s="1"/>
  <c r="AJ518" i="14" a="1"/>
  <c r="AJ518" i="14" s="1"/>
  <c r="AJ422" i="14" a="1"/>
  <c r="AJ422" i="14" s="1"/>
  <c r="AJ366" i="14" a="1"/>
  <c r="AJ366" i="14" s="1"/>
  <c r="AJ212" i="14" a="1"/>
  <c r="AJ212" i="14" s="1"/>
  <c r="AJ151" i="14" a="1"/>
  <c r="AJ151" i="14" s="1"/>
  <c r="AJ97" i="14" a="1"/>
  <c r="AJ97" i="14" s="1"/>
  <c r="AJ51" i="14" a="1"/>
  <c r="AJ51" i="14" s="1"/>
  <c r="AJ710" i="14" a="1"/>
  <c r="AJ710" i="14" s="1"/>
  <c r="AJ694" i="14" a="1"/>
  <c r="AJ694" i="14" s="1"/>
  <c r="AJ686" i="14" a="1"/>
  <c r="AJ686" i="14" s="1"/>
  <c r="AJ678" i="14" a="1"/>
  <c r="AJ678" i="14" s="1"/>
  <c r="AJ662" i="14" a="1"/>
  <c r="AJ662" i="14" s="1"/>
  <c r="AJ656" i="14" a="1"/>
  <c r="AJ656" i="14" s="1"/>
  <c r="AJ624" i="14" a="1"/>
  <c r="AJ624" i="14" s="1"/>
  <c r="AJ608" i="14" a="1"/>
  <c r="AJ608" i="14" s="1"/>
  <c r="AJ592" i="14" a="1"/>
  <c r="AJ592" i="14" s="1"/>
  <c r="AJ576" i="14" a="1"/>
  <c r="AJ576" i="14" s="1"/>
  <c r="AJ560" i="14" a="1"/>
  <c r="AJ560" i="14" s="1"/>
  <c r="AJ552" i="14" a="1"/>
  <c r="AJ552" i="14" s="1"/>
  <c r="AJ536" i="14" a="1"/>
  <c r="AJ536" i="14" s="1"/>
  <c r="AJ520" i="14" a="1"/>
  <c r="AJ520" i="14" s="1"/>
  <c r="AJ512" i="14" a="1"/>
  <c r="AJ512" i="14" s="1"/>
  <c r="AJ504" i="14" a="1"/>
  <c r="AJ504" i="14" s="1"/>
  <c r="AJ480" i="14" a="1"/>
  <c r="AJ480" i="14" s="1"/>
  <c r="AJ472" i="14" a="1"/>
  <c r="AJ472" i="14" s="1"/>
  <c r="AJ464" i="14" a="1"/>
  <c r="AJ464" i="14" s="1"/>
  <c r="AJ448" i="14" a="1"/>
  <c r="AJ448" i="14" s="1"/>
  <c r="AJ440" i="14" a="1"/>
  <c r="AJ440" i="14" s="1"/>
  <c r="AJ416" i="14" a="1"/>
  <c r="AJ416" i="14" s="1"/>
  <c r="AJ408" i="14" a="1"/>
  <c r="AJ408" i="14" s="1"/>
  <c r="AJ400" i="14" a="1"/>
  <c r="AJ400" i="14" s="1"/>
  <c r="AJ376" i="14" a="1"/>
  <c r="AJ376" i="14" s="1"/>
  <c r="AJ368" i="14" a="1"/>
  <c r="AJ368" i="14" s="1"/>
  <c r="AJ338" i="14" a="1"/>
  <c r="AJ338" i="14" s="1"/>
  <c r="AJ330" i="14" a="1"/>
  <c r="AJ330" i="14" s="1"/>
  <c r="AJ315" i="14" a="1"/>
  <c r="AJ315" i="14" s="1"/>
  <c r="AJ307" i="14" a="1"/>
  <c r="AJ307" i="14" s="1"/>
  <c r="AJ292" i="14" a="1"/>
  <c r="AJ292" i="14" s="1"/>
  <c r="AJ285" i="14" a="1"/>
  <c r="AJ285" i="14" s="1"/>
  <c r="AJ277" i="14" a="1"/>
  <c r="AJ277" i="14" s="1"/>
  <c r="AJ269" i="14" a="1"/>
  <c r="AJ269" i="14" s="1"/>
  <c r="AJ261" i="14" a="1"/>
  <c r="AJ261" i="14" s="1"/>
  <c r="AJ254" i="14" a="1"/>
  <c r="AJ254" i="14" s="1"/>
  <c r="AJ246" i="14" a="1"/>
  <c r="AJ246" i="14" s="1"/>
  <c r="AJ238" i="14" a="1"/>
  <c r="AJ238" i="14" s="1"/>
  <c r="AJ230" i="14" a="1"/>
  <c r="AJ230" i="14" s="1"/>
  <c r="AJ199" i="14" a="1"/>
  <c r="AJ199" i="14" s="1"/>
  <c r="AJ191" i="14" a="1"/>
  <c r="AJ191" i="14" s="1"/>
  <c r="AJ115" i="14" a="1"/>
  <c r="AJ115" i="14" s="1"/>
  <c r="AJ107" i="14" a="1"/>
  <c r="AJ107" i="14" s="1"/>
  <c r="AJ91" i="14" a="1"/>
  <c r="AJ91" i="14" s="1"/>
  <c r="AJ83" i="14" a="1"/>
  <c r="AJ83" i="14" s="1"/>
  <c r="AJ75" i="14" a="1"/>
  <c r="AJ75" i="14" s="1"/>
  <c r="AJ68" i="14" a="1"/>
  <c r="AJ68" i="14" s="1"/>
  <c r="AJ61" i="14" a="1"/>
  <c r="AJ61" i="14" s="1"/>
  <c r="AJ23" i="14" a="1"/>
  <c r="AJ23" i="14" s="1"/>
  <c r="AJ15" i="14" a="1"/>
  <c r="AJ15" i="14" s="1"/>
  <c r="AJ8" i="14" a="1"/>
  <c r="AJ8" i="14" s="1"/>
  <c r="AE9" i="14" a="1"/>
  <c r="AE9" i="14" s="1"/>
  <c r="AG9" i="14" s="1" a="1"/>
  <c r="AG9" i="14" s="1"/>
  <c r="AE17" i="14" a="1"/>
  <c r="AE17" i="14" s="1"/>
  <c r="AG17" i="14" s="1" a="1"/>
  <c r="AG17" i="14" s="1"/>
  <c r="AE24" i="14" a="1"/>
  <c r="AE24" i="14" s="1"/>
  <c r="AG24" i="14" s="1" a="1"/>
  <c r="AG24" i="14" s="1"/>
  <c r="AE31" i="14" a="1"/>
  <c r="AE31" i="14" s="1"/>
  <c r="AG31" i="14" s="1" a="1"/>
  <c r="AG31" i="14" s="1"/>
  <c r="AE38" i="14" a="1"/>
  <c r="AE38" i="14" s="1"/>
  <c r="AG38" i="14" s="1" a="1"/>
  <c r="AG38" i="14" s="1"/>
  <c r="AE45" i="14" a="1"/>
  <c r="AE45" i="14" s="1"/>
  <c r="AG45" i="14" s="1" a="1"/>
  <c r="AG45" i="14" s="1"/>
  <c r="AE52" i="14" a="1"/>
  <c r="AE52" i="14" s="1"/>
  <c r="AG52" i="14" s="1" a="1"/>
  <c r="AG52" i="14" s="1"/>
  <c r="AE59" i="14" a="1"/>
  <c r="AE59" i="14" s="1"/>
  <c r="AG59" i="14" s="1" a="1"/>
  <c r="AG59" i="14" s="1"/>
  <c r="AE73" i="14" a="1"/>
  <c r="AE73" i="14" s="1"/>
  <c r="AG73" i="14" s="1" a="1"/>
  <c r="AG73" i="14" s="1"/>
  <c r="AE10" i="14" a="1"/>
  <c r="AE10" i="14" s="1"/>
  <c r="AG10" i="14" s="1" a="1"/>
  <c r="AG10" i="14" s="1"/>
  <c r="AE18" i="14" a="1"/>
  <c r="AE18" i="14" s="1"/>
  <c r="AG18" i="14" s="1" a="1"/>
  <c r="AG18" i="14" s="1"/>
  <c r="AE25" i="14" a="1"/>
  <c r="AE25" i="14" s="1"/>
  <c r="AG25" i="14" s="1" a="1"/>
  <c r="AG25" i="14" s="1"/>
  <c r="AE32" i="14" a="1"/>
  <c r="AE32" i="14" s="1"/>
  <c r="AG32" i="14" s="1" a="1"/>
  <c r="AG32" i="14" s="1"/>
  <c r="AE46" i="14" a="1"/>
  <c r="AE46" i="14" s="1"/>
  <c r="AG46" i="14" s="1" a="1"/>
  <c r="AG46" i="14" s="1"/>
  <c r="AE53" i="14" a="1"/>
  <c r="AE53" i="14" s="1"/>
  <c r="AG53" i="14" s="1" a="1"/>
  <c r="AG53" i="14" s="1"/>
  <c r="AE60" i="14" a="1"/>
  <c r="AE60" i="14" s="1"/>
  <c r="AG60" i="14" s="1" a="1"/>
  <c r="AG60" i="14" s="1"/>
  <c r="AE67" i="14" a="1"/>
  <c r="AE67" i="14" s="1"/>
  <c r="AG67" i="14" s="1" a="1"/>
  <c r="AG67" i="14" s="1"/>
  <c r="AE74" i="14" a="1"/>
  <c r="AE74" i="14" s="1"/>
  <c r="AG74" i="14" s="1" a="1"/>
  <c r="AG74" i="14" s="1"/>
  <c r="AE82" i="14" a="1"/>
  <c r="AE82" i="14" s="1"/>
  <c r="AG82" i="14" s="1" a="1"/>
  <c r="AG82" i="14" s="1"/>
  <c r="AE89" i="14" a="1"/>
  <c r="AE89" i="14" s="1"/>
  <c r="AG89" i="14" s="1" a="1"/>
  <c r="AG89" i="14" s="1"/>
  <c r="AE96" i="14" a="1"/>
  <c r="AE96" i="14" s="1"/>
  <c r="AG96" i="14" s="1" a="1"/>
  <c r="AG96" i="14" s="1"/>
  <c r="AE103" i="14" a="1"/>
  <c r="AE103" i="14" s="1"/>
  <c r="AG103" i="14" s="1" a="1"/>
  <c r="AG103" i="14" s="1"/>
  <c r="AE111" i="14" a="1"/>
  <c r="AE111" i="14" s="1"/>
  <c r="AG111" i="14" s="1" a="1"/>
  <c r="AG111" i="14" s="1"/>
  <c r="AE118" i="14" a="1"/>
  <c r="AE118" i="14" s="1"/>
  <c r="AG118" i="14" s="1" a="1"/>
  <c r="AG118" i="14" s="1"/>
  <c r="AE125" i="14" a="1"/>
  <c r="AE125" i="14" s="1"/>
  <c r="AG125" i="14" s="1" a="1"/>
  <c r="AG125" i="14" s="1"/>
  <c r="AE132" i="14" a="1"/>
  <c r="AE132" i="14" s="1"/>
  <c r="AG132" i="14" s="1" a="1"/>
  <c r="AG132" i="14" s="1"/>
  <c r="AE140" i="14" a="1"/>
  <c r="AE140" i="14" s="1"/>
  <c r="AG140" i="14" s="1" a="1"/>
  <c r="AG140" i="14" s="1"/>
  <c r="AE147" i="14" a="1"/>
  <c r="AE147" i="14" s="1"/>
  <c r="AG147" i="14" s="1" a="1"/>
  <c r="AG147" i="14" s="1"/>
  <c r="AE155" i="14" a="1"/>
  <c r="AE155" i="14" s="1"/>
  <c r="AG155" i="14" s="1" a="1"/>
  <c r="AG155" i="14" s="1"/>
  <c r="AE170" i="14" a="1"/>
  <c r="AE170" i="14" s="1"/>
  <c r="AG170" i="14" s="1" a="1"/>
  <c r="AG170" i="14" s="1"/>
  <c r="AE178" i="14" a="1"/>
  <c r="AE178" i="14" s="1"/>
  <c r="AG178" i="14" s="1" a="1"/>
  <c r="AG178" i="14" s="1"/>
  <c r="AE185" i="14" a="1"/>
  <c r="AE185" i="14" s="1"/>
  <c r="AG185" i="14" s="1" a="1"/>
  <c r="AG185" i="14" s="1"/>
  <c r="AE193" i="14" a="1"/>
  <c r="AE193" i="14" s="1"/>
  <c r="AG193" i="14" s="1" a="1"/>
  <c r="AG193" i="14" s="1"/>
  <c r="AE200" i="14" a="1"/>
  <c r="AE200" i="14" s="1"/>
  <c r="AG200" i="14" s="1" a="1"/>
  <c r="AG200" i="14" s="1"/>
  <c r="AE208" i="14" a="1"/>
  <c r="AE208" i="14" s="1"/>
  <c r="AG208" i="14" s="1" a="1"/>
  <c r="AG208" i="14" s="1"/>
  <c r="AE215" i="14" a="1"/>
  <c r="AE215" i="14" s="1"/>
  <c r="AG215" i="14" s="1" a="1"/>
  <c r="AG215" i="14" s="1"/>
  <c r="AE223" i="14" a="1"/>
  <c r="AE223" i="14" s="1"/>
  <c r="AG223" i="14" s="1" a="1"/>
  <c r="AG223" i="14" s="1"/>
  <c r="AE230" i="14" a="1"/>
  <c r="AE230" i="14" s="1"/>
  <c r="AG230" i="14" s="1" a="1"/>
  <c r="AG230" i="14" s="1"/>
  <c r="AE237" i="14" a="1"/>
  <c r="AE237" i="14" s="1"/>
  <c r="AG237" i="14" s="1" a="1"/>
  <c r="AG237" i="14" s="1"/>
  <c r="AE244" i="14" a="1"/>
  <c r="AE244" i="14" s="1"/>
  <c r="AG244" i="14" s="1" a="1"/>
  <c r="AG244" i="14" s="1"/>
  <c r="AE252" i="14" a="1"/>
  <c r="AE252" i="14" s="1"/>
  <c r="AG252" i="14" s="1" a="1"/>
  <c r="AG252" i="14" s="1"/>
  <c r="AE259" i="14" a="1"/>
  <c r="AE259" i="14" s="1"/>
  <c r="AG259" i="14" s="1" a="1"/>
  <c r="AG259" i="14" s="1"/>
  <c r="AE267" i="14" a="1"/>
  <c r="AE267" i="14" s="1"/>
  <c r="AG267" i="14" s="1" a="1"/>
  <c r="AG267" i="14" s="1"/>
  <c r="AE282" i="14" a="1"/>
  <c r="AE282" i="14" s="1"/>
  <c r="AG282" i="14" s="1" a="1"/>
  <c r="AG282" i="14" s="1"/>
  <c r="AE290" i="14" a="1"/>
  <c r="AE290" i="14" s="1"/>
  <c r="AG290" i="14" s="1" a="1"/>
  <c r="AG290" i="14" s="1"/>
  <c r="AE296" i="14" a="1"/>
  <c r="AE296" i="14" s="1"/>
  <c r="AG296" i="14" s="1" a="1"/>
  <c r="AG296" i="14" s="1"/>
  <c r="AE304" i="14" a="1"/>
  <c r="AE304" i="14" s="1"/>
  <c r="AG304" i="14" s="1" a="1"/>
  <c r="AG304" i="14" s="1"/>
  <c r="AE311" i="14" a="1"/>
  <c r="AE311" i="14" s="1"/>
  <c r="AG311" i="14" s="1" a="1"/>
  <c r="AG311" i="14" s="1"/>
  <c r="AE319" i="14" a="1"/>
  <c r="AE319" i="14" s="1"/>
  <c r="AG319" i="14" s="1" a="1"/>
  <c r="AG319" i="14" s="1"/>
  <c r="AE3" i="14" a="1"/>
  <c r="AE3" i="14" s="1"/>
  <c r="AG3" i="14" s="1" a="1"/>
  <c r="AG3" i="14" s="1"/>
  <c r="AE11" i="14" a="1"/>
  <c r="AE11" i="14" s="1"/>
  <c r="AG11" i="14" s="1" a="1"/>
  <c r="AG11" i="14" s="1"/>
  <c r="AE26" i="14" a="1"/>
  <c r="AE26" i="14" s="1"/>
  <c r="AG26" i="14" s="1" a="1"/>
  <c r="AG26" i="14" s="1"/>
  <c r="AE33" i="14" a="1"/>
  <c r="AE33" i="14" s="1"/>
  <c r="AG33" i="14" s="1" a="1"/>
  <c r="AG33" i="14" s="1"/>
  <c r="AE39" i="14" a="1"/>
  <c r="AE39" i="14" s="1"/>
  <c r="AG39" i="14" s="1" a="1"/>
  <c r="AG39" i="14" s="1"/>
  <c r="AE47" i="14" a="1"/>
  <c r="AE47" i="14" s="1"/>
  <c r="AG47" i="14" s="1" a="1"/>
  <c r="AG47" i="14" s="1"/>
  <c r="AE54" i="14" a="1"/>
  <c r="AE54" i="14" s="1"/>
  <c r="AG54" i="14" s="1" a="1"/>
  <c r="AG54" i="14" s="1"/>
  <c r="AE61" i="14" a="1"/>
  <c r="AE61" i="14" s="1"/>
  <c r="AG61" i="14" s="1" a="1"/>
  <c r="AG61" i="14" s="1"/>
  <c r="AE68" i="14" a="1"/>
  <c r="AE68" i="14" s="1"/>
  <c r="AG68" i="14" s="1" a="1"/>
  <c r="AG68" i="14" s="1"/>
  <c r="AE75" i="14" a="1"/>
  <c r="AE75" i="14" s="1"/>
  <c r="AG75" i="14" s="1" a="1"/>
  <c r="AG75" i="14" s="1"/>
  <c r="AE90" i="14" a="1"/>
  <c r="AE90" i="14" s="1"/>
  <c r="AG90" i="14" s="1" a="1"/>
  <c r="AG90" i="14" s="1"/>
  <c r="AE97" i="14" a="1"/>
  <c r="AE97" i="14" s="1"/>
  <c r="AG97" i="14" s="1" a="1"/>
  <c r="AG97" i="14" s="1"/>
  <c r="AE104" i="14" a="1"/>
  <c r="AE104" i="14" s="1"/>
  <c r="AG104" i="14" s="1" a="1"/>
  <c r="AG104" i="14" s="1"/>
  <c r="AE112" i="14" a="1"/>
  <c r="AE112" i="14" s="1"/>
  <c r="AG112" i="14" s="1" a="1"/>
  <c r="AG112" i="14" s="1"/>
  <c r="AE119" i="14" a="1"/>
  <c r="AE119" i="14" s="1"/>
  <c r="AG119" i="14" s="1" a="1"/>
  <c r="AG119" i="14" s="1"/>
  <c r="AE126" i="14" a="1"/>
  <c r="AE126" i="14" s="1"/>
  <c r="AG126" i="14" s="1" a="1"/>
  <c r="AG126" i="14" s="1"/>
  <c r="AE133" i="14" a="1"/>
  <c r="AE133" i="14" s="1"/>
  <c r="AG133" i="14" s="1" a="1"/>
  <c r="AG133" i="14" s="1"/>
  <c r="AE141" i="14" a="1"/>
  <c r="AE141" i="14" s="1"/>
  <c r="AG141" i="14" s="1" a="1"/>
  <c r="AG141" i="14" s="1"/>
  <c r="AE148" i="14" a="1"/>
  <c r="AE148" i="14" s="1"/>
  <c r="AG148" i="14" s="1" a="1"/>
  <c r="AG148" i="14" s="1"/>
  <c r="AE156" i="14" a="1"/>
  <c r="AE156" i="14" s="1"/>
  <c r="AG156" i="14" s="1" a="1"/>
  <c r="AG156" i="14" s="1"/>
  <c r="AE163" i="14" a="1"/>
  <c r="AE163" i="14" s="1"/>
  <c r="AG163" i="14" s="1" a="1"/>
  <c r="AG163" i="14" s="1"/>
  <c r="AE171" i="14" a="1"/>
  <c r="AE171" i="14" s="1"/>
  <c r="AG171" i="14" s="1" a="1"/>
  <c r="AG171" i="14" s="1"/>
  <c r="AE186" i="14" a="1"/>
  <c r="AE186" i="14" s="1"/>
  <c r="AG186" i="14" s="1" a="1"/>
  <c r="AG186" i="14" s="1"/>
  <c r="AE194" i="14" a="1"/>
  <c r="AE194" i="14" s="1"/>
  <c r="AG194" i="14" s="1" a="1"/>
  <c r="AG194" i="14" s="1"/>
  <c r="AE201" i="14" a="1"/>
  <c r="AE201" i="14" s="1"/>
  <c r="AG201" i="14" s="1" a="1"/>
  <c r="AG201" i="14" s="1"/>
  <c r="AE209" i="14" a="1"/>
  <c r="AE209" i="14" s="1"/>
  <c r="AG209" i="14" s="1" a="1"/>
  <c r="AG209" i="14" s="1"/>
  <c r="AE216" i="14" a="1"/>
  <c r="AE216" i="14" s="1"/>
  <c r="AG216" i="14" s="1" a="1"/>
  <c r="AG216" i="14" s="1"/>
  <c r="AE224" i="14" a="1"/>
  <c r="AE224" i="14" s="1"/>
  <c r="AG224" i="14" s="1" a="1"/>
  <c r="AG224" i="14" s="1"/>
  <c r="AE231" i="14" a="1"/>
  <c r="AE231" i="14" s="1"/>
  <c r="AG231" i="14" s="1" a="1"/>
  <c r="AG231" i="14" s="1"/>
  <c r="AE238" i="14" a="1"/>
  <c r="AE238" i="14" s="1"/>
  <c r="AG238" i="14" s="1" a="1"/>
  <c r="AG238" i="14" s="1"/>
  <c r="AE245" i="14" a="1"/>
  <c r="AE245" i="14" s="1"/>
  <c r="AG245" i="14" s="1" a="1"/>
  <c r="AG245" i="14" s="1"/>
  <c r="AE253" i="14" a="1"/>
  <c r="AE253" i="14" s="1"/>
  <c r="AG253" i="14" s="1" a="1"/>
  <c r="AG253" i="14" s="1"/>
  <c r="AE260" i="14" a="1"/>
  <c r="AE260" i="14" s="1"/>
  <c r="AG260" i="14" s="1" a="1"/>
  <c r="AG260" i="14" s="1"/>
  <c r="AE268" i="14" a="1"/>
  <c r="AE268" i="14" s="1"/>
  <c r="AG268" i="14" s="1" a="1"/>
  <c r="AG268" i="14" s="1"/>
  <c r="AE275" i="14" a="1"/>
  <c r="AE275" i="14" s="1"/>
  <c r="AG275" i="14" s="1" a="1"/>
  <c r="AG275" i="14" s="1"/>
  <c r="AE283" i="14" a="1"/>
  <c r="AE283" i="14" s="1"/>
  <c r="AG283" i="14" s="1" a="1"/>
  <c r="AG283" i="14" s="1"/>
  <c r="AE297" i="14" a="1"/>
  <c r="AE297" i="14" s="1"/>
  <c r="AG297" i="14" s="1" a="1"/>
  <c r="AG297" i="14" s="1"/>
  <c r="AE305" i="14" a="1"/>
  <c r="AE305" i="14" s="1"/>
  <c r="AG305" i="14" s="1" a="1"/>
  <c r="AG305" i="14" s="1"/>
  <c r="AE312" i="14" a="1"/>
  <c r="AE312" i="14" s="1"/>
  <c r="AG312" i="14" s="1" a="1"/>
  <c r="AG312" i="14" s="1"/>
  <c r="AE320" i="14" a="1"/>
  <c r="AE320" i="14" s="1"/>
  <c r="AG320" i="14" s="1" a="1"/>
  <c r="AG320" i="14" s="1"/>
  <c r="AE4" i="14" a="1"/>
  <c r="AE4" i="14" s="1"/>
  <c r="AG4" i="14" s="1" a="1"/>
  <c r="AG4" i="14" s="1"/>
  <c r="AE12" i="14" a="1"/>
  <c r="AE12" i="14" s="1"/>
  <c r="AG12" i="14" s="1" a="1"/>
  <c r="AG12" i="14" s="1"/>
  <c r="AE19" i="14" a="1"/>
  <c r="AE19" i="14" s="1"/>
  <c r="AG19" i="14" s="1" a="1"/>
  <c r="AG19" i="14" s="1"/>
  <c r="AE34" i="14" a="1"/>
  <c r="AE34" i="14" s="1"/>
  <c r="AG34" i="14" s="1" a="1"/>
  <c r="AG34" i="14" s="1"/>
  <c r="AE40" i="14" a="1"/>
  <c r="AE40" i="14" s="1"/>
  <c r="AG40" i="14" s="1" a="1"/>
  <c r="AG40" i="14" s="1"/>
  <c r="AE48" i="14" a="1"/>
  <c r="AE48" i="14" s="1"/>
  <c r="AG48" i="14" s="1" a="1"/>
  <c r="AG48" i="14" s="1"/>
  <c r="AE55" i="14" a="1"/>
  <c r="AE55" i="14" s="1"/>
  <c r="AG55" i="14" s="1" a="1"/>
  <c r="AG55" i="14" s="1"/>
  <c r="AE62" i="14" a="1"/>
  <c r="AE62" i="14" s="1"/>
  <c r="AG62" i="14" s="1" a="1"/>
  <c r="AG62" i="14" s="1"/>
  <c r="AE69" i="14" a="1"/>
  <c r="AE69" i="14" s="1"/>
  <c r="AG69" i="14" s="1" a="1"/>
  <c r="AG69" i="14" s="1"/>
  <c r="AE76" i="14" a="1"/>
  <c r="AE76" i="14" s="1"/>
  <c r="AG76" i="14" s="1" a="1"/>
  <c r="AG76" i="14" s="1"/>
  <c r="AE83" i="14" a="1"/>
  <c r="AE83" i="14" s="1"/>
  <c r="AG83" i="14" s="1" a="1"/>
  <c r="AG83" i="14" s="1"/>
  <c r="AE98" i="14" a="1"/>
  <c r="AE98" i="14" s="1"/>
  <c r="AG98" i="14" s="1" a="1"/>
  <c r="AG98" i="14" s="1"/>
  <c r="AE105" i="14" a="1"/>
  <c r="AE105" i="14" s="1"/>
  <c r="AG105" i="14" s="1" a="1"/>
  <c r="AG105" i="14" s="1"/>
  <c r="AE113" i="14" a="1"/>
  <c r="AE113" i="14" s="1"/>
  <c r="AG113" i="14" s="1" a="1"/>
  <c r="AG113" i="14" s="1"/>
  <c r="AE120" i="14" a="1"/>
  <c r="AE120" i="14" s="1"/>
  <c r="AG120" i="14" s="1" a="1"/>
  <c r="AG120" i="14" s="1"/>
  <c r="AE127" i="14" a="1"/>
  <c r="AE127" i="14" s="1"/>
  <c r="AG127" i="14" s="1" a="1"/>
  <c r="AG127" i="14" s="1"/>
  <c r="AE134" i="14" a="1"/>
  <c r="AE134" i="14" s="1"/>
  <c r="AG134" i="14" s="1" a="1"/>
  <c r="AG134" i="14" s="1"/>
  <c r="AE142" i="14" a="1"/>
  <c r="AE142" i="14" s="1"/>
  <c r="AG142" i="14" s="1" a="1"/>
  <c r="AG142" i="14" s="1"/>
  <c r="AE149" i="14" a="1"/>
  <c r="AE149" i="14" s="1"/>
  <c r="AG149" i="14" s="1" a="1"/>
  <c r="AG149" i="14" s="1"/>
  <c r="AE157" i="14" a="1"/>
  <c r="AE157" i="14" s="1"/>
  <c r="AG157" i="14" s="1" a="1"/>
  <c r="AG157" i="14" s="1"/>
  <c r="AE164" i="14" a="1"/>
  <c r="AE164" i="14" s="1"/>
  <c r="AG164" i="14" s="1" a="1"/>
  <c r="AG164" i="14" s="1"/>
  <c r="AE172" i="14" a="1"/>
  <c r="AE172" i="14" s="1"/>
  <c r="AG172" i="14" s="1" a="1"/>
  <c r="AG172" i="14" s="1"/>
  <c r="AE179" i="14" a="1"/>
  <c r="AE179" i="14" s="1"/>
  <c r="AG179" i="14" s="1" a="1"/>
  <c r="AG179" i="14" s="1"/>
  <c r="AE187" i="14" a="1"/>
  <c r="AE187" i="14" s="1"/>
  <c r="AG187" i="14" s="1" a="1"/>
  <c r="AG187" i="14" s="1"/>
  <c r="AE202" i="14" a="1"/>
  <c r="AE202" i="14" s="1"/>
  <c r="AG202" i="14" s="1" a="1"/>
  <c r="AG202" i="14" s="1"/>
  <c r="AE210" i="14" a="1"/>
  <c r="AE210" i="14" s="1"/>
  <c r="AG210" i="14" s="1" a="1"/>
  <c r="AG210" i="14" s="1"/>
  <c r="AE217" i="14" a="1"/>
  <c r="AE217" i="14" s="1"/>
  <c r="AG217" i="14" s="1" a="1"/>
  <c r="AG217" i="14" s="1"/>
  <c r="AE225" i="14" a="1"/>
  <c r="AE225" i="14" s="1"/>
  <c r="AG225" i="14" s="1" a="1"/>
  <c r="AG225" i="14" s="1"/>
  <c r="AE232" i="14" a="1"/>
  <c r="AE232" i="14" s="1"/>
  <c r="AG232" i="14" s="1" a="1"/>
  <c r="AG232" i="14" s="1"/>
  <c r="AE239" i="14" a="1"/>
  <c r="AE239" i="14" s="1"/>
  <c r="AG239" i="14" s="1" a="1"/>
  <c r="AG239" i="14" s="1"/>
  <c r="AE246" i="14" a="1"/>
  <c r="AE246" i="14" s="1"/>
  <c r="AG246" i="14" s="1" a="1"/>
  <c r="AG246" i="14" s="1"/>
  <c r="AE254" i="14" a="1"/>
  <c r="AE254" i="14" s="1"/>
  <c r="AG254" i="14" s="1" a="1"/>
  <c r="AG254" i="14" s="1"/>
  <c r="AE261" i="14" a="1"/>
  <c r="AE261" i="14" s="1"/>
  <c r="AG261" i="14" s="1" a="1"/>
  <c r="AG261" i="14" s="1"/>
  <c r="AE269" i="14" a="1"/>
  <c r="AE269" i="14" s="1"/>
  <c r="AG269" i="14" s="1" a="1"/>
  <c r="AG269" i="14" s="1"/>
  <c r="AE276" i="14" a="1"/>
  <c r="AE276" i="14" s="1"/>
  <c r="AG276" i="14" s="1" a="1"/>
  <c r="AG276" i="14" s="1"/>
  <c r="AE284" i="14" a="1"/>
  <c r="AE284" i="14" s="1"/>
  <c r="AG284" i="14" s="1" a="1"/>
  <c r="AG284" i="14" s="1"/>
  <c r="AE291" i="14" a="1"/>
  <c r="AE291" i="14" s="1"/>
  <c r="AG291" i="14" s="1" a="1"/>
  <c r="AG291" i="14" s="1"/>
  <c r="AE298" i="14" a="1"/>
  <c r="AE298" i="14" s="1"/>
  <c r="AG298" i="14" s="1" a="1"/>
  <c r="AG298" i="14" s="1"/>
  <c r="AE306" i="14" a="1"/>
  <c r="AE306" i="14" s="1"/>
  <c r="AG306" i="14" s="1" a="1"/>
  <c r="AG306" i="14" s="1"/>
  <c r="AE313" i="14" a="1"/>
  <c r="AE313" i="14" s="1"/>
  <c r="AG313" i="14" s="1" a="1"/>
  <c r="AG313" i="14" s="1"/>
  <c r="AE6" i="14" a="1"/>
  <c r="AE6" i="14" s="1"/>
  <c r="AG6" i="14" s="1" a="1"/>
  <c r="AG6" i="14" s="1"/>
  <c r="AE14" i="14" a="1"/>
  <c r="AE14" i="14" s="1"/>
  <c r="AG14" i="14" s="1" a="1"/>
  <c r="AG14" i="14" s="1"/>
  <c r="AE21" i="14" a="1"/>
  <c r="AE21" i="14" s="1"/>
  <c r="AG21" i="14" s="1" a="1"/>
  <c r="AG21" i="14" s="1"/>
  <c r="AE28" i="14" a="1"/>
  <c r="AE28" i="14" s="1"/>
  <c r="AG28" i="14" s="1" a="1"/>
  <c r="AG28" i="14" s="1"/>
  <c r="AE35" i="14" a="1"/>
  <c r="AE35" i="14" s="1"/>
  <c r="AG35" i="14" s="1" a="1"/>
  <c r="AG35" i="14" s="1"/>
  <c r="AE42" i="14" a="1"/>
  <c r="AE42" i="14" s="1"/>
  <c r="AG42" i="14" s="1" a="1"/>
  <c r="AG42" i="14" s="1"/>
  <c r="AE50" i="14" a="1"/>
  <c r="AE50" i="14" s="1"/>
  <c r="AG50" i="14" s="1" a="1"/>
  <c r="AG50" i="14" s="1"/>
  <c r="AE57" i="14" a="1"/>
  <c r="AE57" i="14" s="1"/>
  <c r="AG57" i="14" s="1" a="1"/>
  <c r="AG57" i="14" s="1"/>
  <c r="AE64" i="14" a="1"/>
  <c r="AE64" i="14" s="1"/>
  <c r="AG64" i="14" s="1" a="1"/>
  <c r="AG64" i="14" s="1"/>
  <c r="AE78" i="14" a="1"/>
  <c r="AE78" i="14" s="1"/>
  <c r="AG78" i="14" s="1" a="1"/>
  <c r="AG78" i="14" s="1"/>
  <c r="AE85" i="14" a="1"/>
  <c r="AE85" i="14" s="1"/>
  <c r="AG85" i="14" s="1" a="1"/>
  <c r="AG85" i="14" s="1"/>
  <c r="AE92" i="14" a="1"/>
  <c r="AE92" i="14" s="1"/>
  <c r="AG92" i="14" s="1" a="1"/>
  <c r="AG92" i="14" s="1"/>
  <c r="AE99" i="14" a="1"/>
  <c r="AE99" i="14" s="1"/>
  <c r="AG99" i="14" s="1" a="1"/>
  <c r="AG99" i="14" s="1"/>
  <c r="AE107" i="14" a="1"/>
  <c r="AE107" i="14" s="1"/>
  <c r="AG107" i="14" s="1" a="1"/>
  <c r="AG107" i="14" s="1"/>
  <c r="AE122" i="14" a="1"/>
  <c r="AE122" i="14" s="1"/>
  <c r="AG122" i="14" s="1" a="1"/>
  <c r="AG122" i="14" s="1"/>
  <c r="AE129" i="14" a="1"/>
  <c r="AE129" i="14" s="1"/>
  <c r="AG129" i="14" s="1" a="1"/>
  <c r="AG129" i="14" s="1"/>
  <c r="AE136" i="14" a="1"/>
  <c r="AE136" i="14" s="1"/>
  <c r="AG136" i="14" s="1" a="1"/>
  <c r="AG136" i="14" s="1"/>
  <c r="AE144" i="14" a="1"/>
  <c r="AE144" i="14" s="1"/>
  <c r="AG144" i="14" s="1" a="1"/>
  <c r="AG144" i="14" s="1"/>
  <c r="AE151" i="14" a="1"/>
  <c r="AE151" i="14" s="1"/>
  <c r="AG151" i="14" s="1" a="1"/>
  <c r="AG151" i="14" s="1"/>
  <c r="AE159" i="14" a="1"/>
  <c r="AE159" i="14" s="1"/>
  <c r="AG159" i="14" s="1" a="1"/>
  <c r="AG159" i="14" s="1"/>
  <c r="AE166" i="14" a="1"/>
  <c r="AE166" i="14" s="1"/>
  <c r="AG166" i="14" s="1" a="1"/>
  <c r="AG166" i="14" s="1"/>
  <c r="AE174" i="14" a="1"/>
  <c r="AE174" i="14" s="1"/>
  <c r="AG174" i="14" s="1" a="1"/>
  <c r="AG174" i="14" s="1"/>
  <c r="AE181" i="14" a="1"/>
  <c r="AE181" i="14" s="1"/>
  <c r="AG181" i="14" s="1" a="1"/>
  <c r="AG181" i="14" s="1"/>
  <c r="AE189" i="14" a="1"/>
  <c r="AE189" i="14" s="1"/>
  <c r="AG189" i="14" s="1" a="1"/>
  <c r="AG189" i="14" s="1"/>
  <c r="AE196" i="14" a="1"/>
  <c r="AE196" i="14" s="1"/>
  <c r="AG196" i="14" s="1" a="1"/>
  <c r="AG196" i="14" s="1"/>
  <c r="AE204" i="14" a="1"/>
  <c r="AE204" i="14" s="1"/>
  <c r="AG204" i="14" s="1" a="1"/>
  <c r="AG204" i="14" s="1"/>
  <c r="AE211" i="14" a="1"/>
  <c r="AE211" i="14" s="1"/>
  <c r="AG211" i="14" s="1" a="1"/>
  <c r="AG211" i="14" s="1"/>
  <c r="AE219" i="14" a="1"/>
  <c r="AE219" i="14" s="1"/>
  <c r="AG219" i="14" s="1" a="1"/>
  <c r="AG219" i="14" s="1"/>
  <c r="AE234" i="14" a="1"/>
  <c r="AE234" i="14" s="1"/>
  <c r="AG234" i="14" s="1" a="1"/>
  <c r="AG234" i="14" s="1"/>
  <c r="AE241" i="14" a="1"/>
  <c r="AE241" i="14" s="1"/>
  <c r="AG241" i="14" s="1" a="1"/>
  <c r="AG241" i="14" s="1"/>
  <c r="AE248" i="14" a="1"/>
  <c r="AE248" i="14" s="1"/>
  <c r="AG248" i="14" s="1" a="1"/>
  <c r="AG248" i="14" s="1"/>
  <c r="AE256" i="14" a="1"/>
  <c r="AE256" i="14" s="1"/>
  <c r="AG256" i="14" s="1" a="1"/>
  <c r="AG256" i="14" s="1"/>
  <c r="AE263" i="14" a="1"/>
  <c r="AE263" i="14" s="1"/>
  <c r="AG263" i="14" s="1" a="1"/>
  <c r="AG263" i="14" s="1"/>
  <c r="AE271" i="14" a="1"/>
  <c r="AE271" i="14" s="1"/>
  <c r="AG271" i="14" s="1" a="1"/>
  <c r="AG271" i="14" s="1"/>
  <c r="AE278" i="14" a="1"/>
  <c r="AE278" i="14" s="1"/>
  <c r="AG278" i="14" s="1" a="1"/>
  <c r="AG278" i="14" s="1"/>
  <c r="AE286" i="14" a="1"/>
  <c r="AE286" i="14" s="1"/>
  <c r="AG286" i="14" s="1" a="1"/>
  <c r="AG286" i="14" s="1"/>
  <c r="AE293" i="14" a="1"/>
  <c r="AE293" i="14" s="1"/>
  <c r="AG293" i="14" s="1" a="1"/>
  <c r="AG293" i="14" s="1"/>
  <c r="AE300" i="14" a="1"/>
  <c r="AE300" i="14" s="1"/>
  <c r="AG300" i="14" s="1" a="1"/>
  <c r="AG300" i="14" s="1"/>
  <c r="AE307" i="14" a="1"/>
  <c r="AE307" i="14" s="1"/>
  <c r="AG307" i="14" s="1" a="1"/>
  <c r="AG307" i="14" s="1"/>
  <c r="AE315" i="14" a="1"/>
  <c r="AE315" i="14" s="1"/>
  <c r="AG315" i="14" s="1" a="1"/>
  <c r="AG315" i="14" s="1"/>
  <c r="AE7" i="14" a="1"/>
  <c r="AE7" i="14" s="1"/>
  <c r="AG7" i="14" s="1" a="1"/>
  <c r="AG7" i="14" s="1"/>
  <c r="AE15" i="14" a="1"/>
  <c r="AE15" i="14" s="1"/>
  <c r="AG15" i="14" s="1" a="1"/>
  <c r="AG15" i="14" s="1"/>
  <c r="AE22" i="14" a="1"/>
  <c r="AE22" i="14" s="1"/>
  <c r="AG22" i="14" s="1" a="1"/>
  <c r="AG22" i="14" s="1"/>
  <c r="AE29" i="14" a="1"/>
  <c r="AE29" i="14" s="1"/>
  <c r="AG29" i="14" s="1" a="1"/>
  <c r="AG29" i="14" s="1"/>
  <c r="AE36" i="14" a="1"/>
  <c r="AE36" i="14" s="1"/>
  <c r="AG36" i="14" s="1" a="1"/>
  <c r="AG36" i="14" s="1"/>
  <c r="AE43" i="14" a="1"/>
  <c r="AE43" i="14" s="1"/>
  <c r="AG43" i="14" s="1" a="1"/>
  <c r="AG43" i="14" s="1"/>
  <c r="AE58" i="14" a="1"/>
  <c r="AE58" i="14" s="1"/>
  <c r="AG58" i="14" s="1" a="1"/>
  <c r="AG58" i="14" s="1"/>
  <c r="AE65" i="14" a="1"/>
  <c r="AE65" i="14" s="1"/>
  <c r="AG65" i="14" s="1" a="1"/>
  <c r="AG65" i="14" s="1"/>
  <c r="AE71" i="14" a="1"/>
  <c r="AE71" i="14" s="1"/>
  <c r="AG71" i="14" s="1" a="1"/>
  <c r="AG71" i="14" s="1"/>
  <c r="AE79" i="14" a="1"/>
  <c r="AE79" i="14" s="1"/>
  <c r="AG79" i="14" s="1" a="1"/>
  <c r="AG79" i="14" s="1"/>
  <c r="AE86" i="14" a="1"/>
  <c r="AE86" i="14" s="1"/>
  <c r="AG86" i="14" s="1" a="1"/>
  <c r="AG86" i="14" s="1"/>
  <c r="AE93" i="14" a="1"/>
  <c r="AE93" i="14" s="1"/>
  <c r="AG93" i="14" s="1" a="1"/>
  <c r="AG93" i="14" s="1"/>
  <c r="AE100" i="14" a="1"/>
  <c r="AE100" i="14" s="1"/>
  <c r="AG100" i="14" s="1" a="1"/>
  <c r="AG100" i="14" s="1"/>
  <c r="AE108" i="14" a="1"/>
  <c r="AE108" i="14" s="1"/>
  <c r="AG108" i="14" s="1" a="1"/>
  <c r="AG108" i="14" s="1"/>
  <c r="AE115" i="14" a="1"/>
  <c r="AE115" i="14" s="1"/>
  <c r="AG115" i="14" s="1" a="1"/>
  <c r="AG115" i="14" s="1"/>
  <c r="AE130" i="14" a="1"/>
  <c r="AE130" i="14" s="1"/>
  <c r="AG130" i="14" s="1" a="1"/>
  <c r="AG130" i="14" s="1"/>
  <c r="AE137" i="14" a="1"/>
  <c r="AE137" i="14" s="1"/>
  <c r="AG137" i="14" s="1" a="1"/>
  <c r="AG137" i="14" s="1"/>
  <c r="AE145" i="14" a="1"/>
  <c r="AE145" i="14" s="1"/>
  <c r="AG145" i="14" s="1" a="1"/>
  <c r="AG145" i="14" s="1"/>
  <c r="AE152" i="14" a="1"/>
  <c r="AE152" i="14" s="1"/>
  <c r="AG152" i="14" s="1" a="1"/>
  <c r="AG152" i="14" s="1"/>
  <c r="AE160" i="14" a="1"/>
  <c r="AE160" i="14" s="1"/>
  <c r="AG160" i="14" s="1" a="1"/>
  <c r="AG160" i="14" s="1"/>
  <c r="AE167" i="14" a="1"/>
  <c r="AE167" i="14" s="1"/>
  <c r="AG167" i="14" s="1" a="1"/>
  <c r="AG167" i="14" s="1"/>
  <c r="AE175" i="14" a="1"/>
  <c r="AE175" i="14" s="1"/>
  <c r="AG175" i="14" s="1" a="1"/>
  <c r="AG175" i="14" s="1"/>
  <c r="AE182" i="14" a="1"/>
  <c r="AE182" i="14" s="1"/>
  <c r="AG182" i="14" s="1" a="1"/>
  <c r="AG182" i="14" s="1"/>
  <c r="AE190" i="14" a="1"/>
  <c r="AE190" i="14" s="1"/>
  <c r="AG190" i="14" s="1" a="1"/>
  <c r="AG190" i="14" s="1"/>
  <c r="AE197" i="14" a="1"/>
  <c r="AE197" i="14" s="1"/>
  <c r="AG197" i="14" s="1" a="1"/>
  <c r="AG197" i="14" s="1"/>
  <c r="AE205" i="14" a="1"/>
  <c r="AE205" i="14" s="1"/>
  <c r="AG205" i="14" s="1" a="1"/>
  <c r="AG205" i="14" s="1"/>
  <c r="AE212" i="14" a="1"/>
  <c r="AE212" i="14" s="1"/>
  <c r="AG212" i="14" s="1" a="1"/>
  <c r="AG212" i="14" s="1"/>
  <c r="AE220" i="14" a="1"/>
  <c r="AE220" i="14" s="1"/>
  <c r="AG220" i="14" s="1" a="1"/>
  <c r="AG220" i="14" s="1"/>
  <c r="AE227" i="14" a="1"/>
  <c r="AE227" i="14" s="1"/>
  <c r="AG227" i="14" s="1" a="1"/>
  <c r="AG227" i="14" s="1"/>
  <c r="AE242" i="14" a="1"/>
  <c r="AE242" i="14" s="1"/>
  <c r="AG242" i="14" s="1" a="1"/>
  <c r="AG242" i="14" s="1"/>
  <c r="AE249" i="14" a="1"/>
  <c r="AE249" i="14" s="1"/>
  <c r="AG249" i="14" s="1" a="1"/>
  <c r="AG249" i="14" s="1"/>
  <c r="AE257" i="14" a="1"/>
  <c r="AE257" i="14" s="1"/>
  <c r="AG257" i="14" s="1" a="1"/>
  <c r="AG257" i="14" s="1"/>
  <c r="AE264" i="14" a="1"/>
  <c r="AE264" i="14" s="1"/>
  <c r="AG264" i="14" s="1" a="1"/>
  <c r="AG264" i="14" s="1"/>
  <c r="AE272" i="14" a="1"/>
  <c r="AE272" i="14" s="1"/>
  <c r="AG272" i="14" s="1" a="1"/>
  <c r="AG272" i="14" s="1"/>
  <c r="AE279" i="14" a="1"/>
  <c r="AE279" i="14" s="1"/>
  <c r="AG279" i="14" s="1" a="1"/>
  <c r="AG279" i="14" s="1"/>
  <c r="AE287" i="14" a="1"/>
  <c r="AE287" i="14" s="1"/>
  <c r="AG287" i="14" s="1" a="1"/>
  <c r="AG287" i="14" s="1"/>
  <c r="AE294" i="14" a="1"/>
  <c r="AE294" i="14" s="1"/>
  <c r="AG294" i="14" s="1" a="1"/>
  <c r="AG294" i="14" s="1"/>
  <c r="AE301" i="14" a="1"/>
  <c r="AE301" i="14" s="1"/>
  <c r="AG301" i="14" s="1" a="1"/>
  <c r="AG301" i="14" s="1"/>
  <c r="AE308" i="14" a="1"/>
  <c r="AE308" i="14" s="1"/>
  <c r="AG308" i="14" s="1" a="1"/>
  <c r="AG308" i="14" s="1"/>
  <c r="AE316" i="14" a="1"/>
  <c r="AE316" i="14" s="1"/>
  <c r="AG316" i="14" s="1" a="1"/>
  <c r="AG316" i="14" s="1"/>
  <c r="AE20" i="14" a="1"/>
  <c r="AE20" i="14" s="1"/>
  <c r="AG20" i="14" s="1" a="1"/>
  <c r="AG20" i="14" s="1"/>
  <c r="AE49" i="14" a="1"/>
  <c r="AE49" i="14" s="1"/>
  <c r="AG49" i="14" s="1" a="1"/>
  <c r="AG49" i="14" s="1"/>
  <c r="AE77" i="14" a="1"/>
  <c r="AE77" i="14" s="1"/>
  <c r="AG77" i="14" s="1" a="1"/>
  <c r="AG77" i="14" s="1"/>
  <c r="AE95" i="14" a="1"/>
  <c r="AE95" i="14" s="1"/>
  <c r="AG95" i="14" s="1" a="1"/>
  <c r="AG95" i="14" s="1"/>
  <c r="AE116" i="14" a="1"/>
  <c r="AE116" i="14" s="1"/>
  <c r="AG116" i="14" s="1" a="1"/>
  <c r="AG116" i="14" s="1"/>
  <c r="AE135" i="14" a="1"/>
  <c r="AE135" i="14" s="1"/>
  <c r="AG135" i="14" s="1" a="1"/>
  <c r="AG135" i="14" s="1"/>
  <c r="AE154" i="14" a="1"/>
  <c r="AE154" i="14" s="1"/>
  <c r="AG154" i="14" s="1" a="1"/>
  <c r="AG154" i="14" s="1"/>
  <c r="AE176" i="14" a="1"/>
  <c r="AE176" i="14" s="1"/>
  <c r="AG176" i="14" s="1" a="1"/>
  <c r="AG176" i="14" s="1"/>
  <c r="AE195" i="14" a="1"/>
  <c r="AE195" i="14" s="1"/>
  <c r="AG195" i="14" s="1" a="1"/>
  <c r="AG195" i="14" s="1"/>
  <c r="AE214" i="14" a="1"/>
  <c r="AE214" i="14" s="1"/>
  <c r="AG214" i="14" s="1" a="1"/>
  <c r="AG214" i="14" s="1"/>
  <c r="AE235" i="14" a="1"/>
  <c r="AE235" i="14" s="1"/>
  <c r="AG235" i="14" s="1" a="1"/>
  <c r="AG235" i="14" s="1"/>
  <c r="AE255" i="14" a="1"/>
  <c r="AE255" i="14" s="1"/>
  <c r="AG255" i="14" s="1" a="1"/>
  <c r="AG255" i="14" s="1"/>
  <c r="AE274" i="14" a="1"/>
  <c r="AE274" i="14" s="1"/>
  <c r="AG274" i="14" s="1" a="1"/>
  <c r="AG274" i="14" s="1"/>
  <c r="AE314" i="14" a="1"/>
  <c r="AE314" i="14" s="1"/>
  <c r="AG314" i="14" s="1" a="1"/>
  <c r="AG314" i="14" s="1"/>
  <c r="AE325" i="14" a="1"/>
  <c r="AE325" i="14" s="1"/>
  <c r="AG325" i="14" s="1" a="1"/>
  <c r="AG325" i="14" s="1"/>
  <c r="AE332" i="14" a="1"/>
  <c r="AE332" i="14" s="1"/>
  <c r="AG332" i="14" s="1" a="1"/>
  <c r="AG332" i="14" s="1"/>
  <c r="AE339" i="14" a="1"/>
  <c r="AE339" i="14" s="1"/>
  <c r="AG339" i="14" s="1" a="1"/>
  <c r="AG339" i="14" s="1"/>
  <c r="AE346" i="14" a="1"/>
  <c r="AE346" i="14" s="1"/>
  <c r="AG346" i="14" s="1" a="1"/>
  <c r="AG346" i="14" s="1"/>
  <c r="AE354" i="14" a="1"/>
  <c r="AE354" i="14" s="1"/>
  <c r="AG354" i="14" s="1" a="1"/>
  <c r="AG354" i="14" s="1"/>
  <c r="AE362" i="14" a="1"/>
  <c r="AE362" i="14" s="1"/>
  <c r="AG362" i="14" s="1" a="1"/>
  <c r="AG362" i="14" s="1"/>
  <c r="AE370" i="14" a="1"/>
  <c r="AE370" i="14" s="1"/>
  <c r="AG370" i="14" s="1" a="1"/>
  <c r="AG370" i="14" s="1"/>
  <c r="AE378" i="14" a="1"/>
  <c r="AE378" i="14" s="1"/>
  <c r="AG378" i="14" s="1" a="1"/>
  <c r="AG378" i="14" s="1"/>
  <c r="AE386" i="14" a="1"/>
  <c r="AE386" i="14" s="1"/>
  <c r="AG386" i="14" s="1" a="1"/>
  <c r="AG386" i="14" s="1"/>
  <c r="AE394" i="14" a="1"/>
  <c r="AE394" i="14" s="1"/>
  <c r="AG394" i="14" s="1" a="1"/>
  <c r="AG394" i="14" s="1"/>
  <c r="AE402" i="14" a="1"/>
  <c r="AE402" i="14" s="1"/>
  <c r="AG402" i="14" s="1" a="1"/>
  <c r="AG402" i="14" s="1"/>
  <c r="AE410" i="14" a="1"/>
  <c r="AE410" i="14" s="1"/>
  <c r="AG410" i="14" s="1" a="1"/>
  <c r="AG410" i="14" s="1"/>
  <c r="AE418" i="14" a="1"/>
  <c r="AE418" i="14" s="1"/>
  <c r="AG418" i="14" s="1" a="1"/>
  <c r="AG418" i="14" s="1"/>
  <c r="AE426" i="14" a="1"/>
  <c r="AE426" i="14" s="1"/>
  <c r="AG426" i="14" s="1" a="1"/>
  <c r="AG426" i="14" s="1"/>
  <c r="AE434" i="14" a="1"/>
  <c r="AE434" i="14" s="1"/>
  <c r="AG434" i="14" s="1" a="1"/>
  <c r="AG434" i="14" s="1"/>
  <c r="AE442" i="14" a="1"/>
  <c r="AE442" i="14" s="1"/>
  <c r="AG442" i="14" s="1" a="1"/>
  <c r="AG442" i="14" s="1"/>
  <c r="AE450" i="14" a="1"/>
  <c r="AE450" i="14" s="1"/>
  <c r="AG450" i="14" s="1" a="1"/>
  <c r="AG450" i="14" s="1"/>
  <c r="AE458" i="14" a="1"/>
  <c r="AE458" i="14" s="1"/>
  <c r="AG458" i="14" s="1" a="1"/>
  <c r="AG458" i="14" s="1"/>
  <c r="AE466" i="14" a="1"/>
  <c r="AE466" i="14" s="1"/>
  <c r="AG466" i="14" s="1" a="1"/>
  <c r="AG466" i="14" s="1"/>
  <c r="AE474" i="14" a="1"/>
  <c r="AE474" i="14" s="1"/>
  <c r="AG474" i="14" s="1" a="1"/>
  <c r="AG474" i="14" s="1"/>
  <c r="AE482" i="14" a="1"/>
  <c r="AE482" i="14" s="1"/>
  <c r="AG482" i="14" s="1" a="1"/>
  <c r="AG482" i="14" s="1"/>
  <c r="AE488" i="14" a="1"/>
  <c r="AE488" i="14" s="1"/>
  <c r="AG488" i="14" s="1" a="1"/>
  <c r="AG488" i="14" s="1"/>
  <c r="AE495" i="14" a="1"/>
  <c r="AE495" i="14" s="1"/>
  <c r="AG495" i="14" s="1" a="1"/>
  <c r="AG495" i="14" s="1"/>
  <c r="AE506" i="14" a="1"/>
  <c r="AE506" i="14" s="1"/>
  <c r="AG506" i="14" s="1" a="1"/>
  <c r="AG506" i="14" s="1"/>
  <c r="AE513" i="14" a="1"/>
  <c r="AE513" i="14" s="1"/>
  <c r="AG513" i="14" s="1" a="1"/>
  <c r="AG513" i="14" s="1"/>
  <c r="AE525" i="14" a="1"/>
  <c r="AE525" i="14" s="1"/>
  <c r="AG525" i="14" s="1" a="1"/>
  <c r="AG525" i="14" s="1"/>
  <c r="AE531" i="14" a="1"/>
  <c r="AE531" i="14" s="1"/>
  <c r="AG531" i="14" s="1" a="1"/>
  <c r="AG531" i="14" s="1"/>
  <c r="AE544" i="14" a="1"/>
  <c r="AE544" i="14" s="1"/>
  <c r="AG544" i="14" s="1" a="1"/>
  <c r="AG544" i="14" s="1"/>
  <c r="AE549" i="14" a="1"/>
  <c r="AE549" i="14" s="1"/>
  <c r="AG549" i="14" s="1" a="1"/>
  <c r="AG549" i="14" s="1"/>
  <c r="AE555" i="14" a="1"/>
  <c r="AE555" i="14" s="1"/>
  <c r="AG555" i="14" s="1" a="1"/>
  <c r="AG555" i="14" s="1"/>
  <c r="AE562" i="14" a="1"/>
  <c r="AE562" i="14" s="1"/>
  <c r="AG562" i="14" s="1" a="1"/>
  <c r="AG562" i="14" s="1"/>
  <c r="AE567" i="14" a="1"/>
  <c r="AE567" i="14" s="1"/>
  <c r="AG567" i="14" s="1" a="1"/>
  <c r="AG567" i="14" s="1"/>
  <c r="AE574" i="14" a="1"/>
  <c r="AE574" i="14" s="1"/>
  <c r="AG574" i="14" s="1" a="1"/>
  <c r="AG574" i="14" s="1"/>
  <c r="AE580" i="14" a="1"/>
  <c r="AE580" i="14" s="1"/>
  <c r="AG580" i="14" s="1" a="1"/>
  <c r="AG580" i="14" s="1"/>
  <c r="AE585" i="14" a="1"/>
  <c r="AE585" i="14" s="1"/>
  <c r="AG585" i="14" s="1" a="1"/>
  <c r="AG585" i="14" s="1"/>
  <c r="AE598" i="14" a="1"/>
  <c r="AE598" i="14" s="1"/>
  <c r="AG598" i="14" s="1" a="1"/>
  <c r="AG598" i="14" s="1"/>
  <c r="AE604" i="14" a="1"/>
  <c r="AE604" i="14" s="1"/>
  <c r="AG604" i="14" s="1" a="1"/>
  <c r="AG604" i="14" s="1"/>
  <c r="AE616" i="14" a="1"/>
  <c r="AE616" i="14" s="1"/>
  <c r="AG616" i="14" s="1" a="1"/>
  <c r="AG616" i="14" s="1"/>
  <c r="AE623" i="14" a="1"/>
  <c r="AE623" i="14" s="1"/>
  <c r="AG623" i="14" s="1" a="1"/>
  <c r="AG623" i="14" s="1"/>
  <c r="AE634" i="14" a="1"/>
  <c r="AE634" i="14" s="1"/>
  <c r="AG634" i="14" s="1" a="1"/>
  <c r="AG634" i="14" s="1"/>
  <c r="AE641" i="14" a="1"/>
  <c r="AE641" i="14" s="1"/>
  <c r="AG641" i="14" s="1" a="1"/>
  <c r="AG641" i="14" s="1"/>
  <c r="AE646" i="14" a="1"/>
  <c r="AE646" i="14" s="1"/>
  <c r="AG646" i="14" s="1" a="1"/>
  <c r="AG646" i="14" s="1"/>
  <c r="AE652" i="14" a="1"/>
  <c r="AE652" i="14" s="1"/>
  <c r="AG652" i="14" s="1" a="1"/>
  <c r="AG652" i="14" s="1"/>
  <c r="AE665" i="14" a="1"/>
  <c r="AE665" i="14" s="1"/>
  <c r="AG665" i="14" s="1" a="1"/>
  <c r="AG665" i="14" s="1"/>
  <c r="AE671" i="14" a="1"/>
  <c r="AE671" i="14" s="1"/>
  <c r="AG671" i="14" s="1" a="1"/>
  <c r="AG671" i="14" s="1"/>
  <c r="AE678" i="14" a="1"/>
  <c r="AE678" i="14" s="1"/>
  <c r="AG678" i="14" s="1" a="1"/>
  <c r="AG678" i="14" s="1"/>
  <c r="AE684" i="14" a="1"/>
  <c r="AE684" i="14" s="1"/>
  <c r="AG684" i="14" s="1" a="1"/>
  <c r="AG684" i="14" s="1"/>
  <c r="AE697" i="14" a="1"/>
  <c r="AE697" i="14" s="1"/>
  <c r="AG697" i="14" s="1" a="1"/>
  <c r="AG697" i="14" s="1"/>
  <c r="AE703" i="14" a="1"/>
  <c r="AE703" i="14" s="1"/>
  <c r="AG703" i="14" s="1" a="1"/>
  <c r="AG703" i="14" s="1"/>
  <c r="AE710" i="14" a="1"/>
  <c r="AE710" i="14" s="1"/>
  <c r="AG710" i="14" s="1" a="1"/>
  <c r="AG710" i="14" s="1"/>
  <c r="AE716" i="14" a="1"/>
  <c r="AE716" i="14" s="1"/>
  <c r="AG716" i="14" s="1" a="1"/>
  <c r="AG716" i="14" s="1"/>
  <c r="AE729" i="14" a="1"/>
  <c r="AE729" i="14" s="1"/>
  <c r="AG729" i="14" s="1" a="1"/>
  <c r="AG729" i="14" s="1"/>
  <c r="AE735" i="14" a="1"/>
  <c r="AE735" i="14" s="1"/>
  <c r="AG735" i="14" s="1" a="1"/>
  <c r="AG735" i="14" s="1"/>
  <c r="AE742" i="14" a="1"/>
  <c r="AE742" i="14" s="1"/>
  <c r="AG742" i="14" s="1" a="1"/>
  <c r="AG742" i="14" s="1"/>
  <c r="AE748" i="14" a="1"/>
  <c r="AE748" i="14" s="1"/>
  <c r="AG748" i="14" s="1" a="1"/>
  <c r="AG748" i="14" s="1"/>
  <c r="AE23" i="14" a="1"/>
  <c r="AE23" i="14" s="1"/>
  <c r="AG23" i="14" s="1" a="1"/>
  <c r="AG23" i="14" s="1"/>
  <c r="AE51" i="14" a="1"/>
  <c r="AE51" i="14" s="1"/>
  <c r="AG51" i="14" s="1" a="1"/>
  <c r="AG51" i="14" s="1"/>
  <c r="AE80" i="14" a="1"/>
  <c r="AE80" i="14" s="1"/>
  <c r="AG80" i="14" s="1" a="1"/>
  <c r="AG80" i="14" s="1"/>
  <c r="AE117" i="14" a="1"/>
  <c r="AE117" i="14" s="1"/>
  <c r="AG117" i="14" s="1" a="1"/>
  <c r="AG117" i="14" s="1"/>
  <c r="AE138" i="14" a="1"/>
  <c r="AE138" i="14" s="1"/>
  <c r="AG138" i="14" s="1" a="1"/>
  <c r="AG138" i="14" s="1"/>
  <c r="AE158" i="14" a="1"/>
  <c r="AE158" i="14" s="1"/>
  <c r="AG158" i="14" s="1" a="1"/>
  <c r="AG158" i="14" s="1"/>
  <c r="AE177" i="14" a="1"/>
  <c r="AE177" i="14" s="1"/>
  <c r="AG177" i="14" s="1" a="1"/>
  <c r="AG177" i="14" s="1"/>
  <c r="AE198" i="14" a="1"/>
  <c r="AE198" i="14" s="1"/>
  <c r="AG198" i="14" s="1" a="1"/>
  <c r="AG198" i="14" s="1"/>
  <c r="AE218" i="14" a="1"/>
  <c r="AE218" i="14" s="1"/>
  <c r="AG218" i="14" s="1" a="1"/>
  <c r="AG218" i="14" s="1"/>
  <c r="AE236" i="14" a="1"/>
  <c r="AE236" i="14" s="1"/>
  <c r="AG236" i="14" s="1" a="1"/>
  <c r="AG236" i="14" s="1"/>
  <c r="AE258" i="14" a="1"/>
  <c r="AE258" i="14" s="1"/>
  <c r="AG258" i="14" s="1" a="1"/>
  <c r="AG258" i="14" s="1"/>
  <c r="AE277" i="14" a="1"/>
  <c r="AE277" i="14" s="1"/>
  <c r="AG277" i="14" s="1" a="1"/>
  <c r="AG277" i="14" s="1"/>
  <c r="AE295" i="14" a="1"/>
  <c r="AE295" i="14" s="1"/>
  <c r="AG295" i="14" s="1" a="1"/>
  <c r="AG295" i="14" s="1"/>
  <c r="AE317" i="14" a="1"/>
  <c r="AE317" i="14" s="1"/>
  <c r="AG317" i="14" s="1" a="1"/>
  <c r="AG317" i="14" s="1"/>
  <c r="AE326" i="14" a="1"/>
  <c r="AE326" i="14" s="1"/>
  <c r="AG326" i="14" s="1" a="1"/>
  <c r="AG326" i="14" s="1"/>
  <c r="AE333" i="14" a="1"/>
  <c r="AE333" i="14" s="1"/>
  <c r="AG333" i="14" s="1" a="1"/>
  <c r="AG333" i="14" s="1"/>
  <c r="AE340" i="14" a="1"/>
  <c r="AE340" i="14" s="1"/>
  <c r="AG340" i="14" s="1" a="1"/>
  <c r="AG340" i="14" s="1"/>
  <c r="AE347" i="14" a="1"/>
  <c r="AE347" i="14" s="1"/>
  <c r="AG347" i="14" s="1" a="1"/>
  <c r="AG347" i="14" s="1"/>
  <c r="AE355" i="14" a="1"/>
  <c r="AE355" i="14" s="1"/>
  <c r="AG355" i="14" s="1" a="1"/>
  <c r="AG355" i="14" s="1"/>
  <c r="AE363" i="14" a="1"/>
  <c r="AE363" i="14" s="1"/>
  <c r="AG363" i="14" s="1" a="1"/>
  <c r="AG363" i="14" s="1"/>
  <c r="AE371" i="14" a="1"/>
  <c r="AE371" i="14" s="1"/>
  <c r="AG371" i="14" s="1" a="1"/>
  <c r="AG371" i="14" s="1"/>
  <c r="AE379" i="14" a="1"/>
  <c r="AE379" i="14" s="1"/>
  <c r="AG379" i="14" s="1" a="1"/>
  <c r="AG379" i="14" s="1"/>
  <c r="AE387" i="14" a="1"/>
  <c r="AE387" i="14" s="1"/>
  <c r="AG387" i="14" s="1" a="1"/>
  <c r="AG387" i="14" s="1"/>
  <c r="AE395" i="14" a="1"/>
  <c r="AE395" i="14" s="1"/>
  <c r="AG395" i="14" s="1" a="1"/>
  <c r="AG395" i="14" s="1"/>
  <c r="AE403" i="14" a="1"/>
  <c r="AE403" i="14" s="1"/>
  <c r="AG403" i="14" s="1" a="1"/>
  <c r="AG403" i="14" s="1"/>
  <c r="AE411" i="14" a="1"/>
  <c r="AE411" i="14" s="1"/>
  <c r="AG411" i="14" s="1" a="1"/>
  <c r="AG411" i="14" s="1"/>
  <c r="AE419" i="14" a="1"/>
  <c r="AE419" i="14" s="1"/>
  <c r="AG419" i="14" s="1" a="1"/>
  <c r="AG419" i="14" s="1"/>
  <c r="AE427" i="14" a="1"/>
  <c r="AE427" i="14" s="1"/>
  <c r="AG427" i="14" s="1" a="1"/>
  <c r="AG427" i="14" s="1"/>
  <c r="AE435" i="14" a="1"/>
  <c r="AE435" i="14" s="1"/>
  <c r="AG435" i="14" s="1" a="1"/>
  <c r="AG435" i="14" s="1"/>
  <c r="AE443" i="14" a="1"/>
  <c r="AE443" i="14" s="1"/>
  <c r="AG443" i="14" s="1" a="1"/>
  <c r="AG443" i="14" s="1"/>
  <c r="AE27" i="14" a="1"/>
  <c r="AE27" i="14" s="1"/>
  <c r="AG27" i="14" s="1" a="1"/>
  <c r="AG27" i="14" s="1"/>
  <c r="AE56" i="14" a="1"/>
  <c r="AE56" i="14" s="1"/>
  <c r="AG56" i="14" s="1" a="1"/>
  <c r="AG56" i="14" s="1"/>
  <c r="AE81" i="14" a="1"/>
  <c r="AE81" i="14" s="1"/>
  <c r="AG81" i="14" s="1" a="1"/>
  <c r="AG81" i="14" s="1"/>
  <c r="AE101" i="14" a="1"/>
  <c r="AE101" i="14" s="1"/>
  <c r="AG101" i="14" s="1" a="1"/>
  <c r="AG101" i="14" s="1"/>
  <c r="AE121" i="14" a="1"/>
  <c r="AE121" i="14" s="1"/>
  <c r="AG121" i="14" s="1" a="1"/>
  <c r="AG121" i="14" s="1"/>
  <c r="AE139" i="14" a="1"/>
  <c r="AE139" i="14" s="1"/>
  <c r="AG139" i="14" s="1" a="1"/>
  <c r="AG139" i="14" s="1"/>
  <c r="AE161" i="14" a="1"/>
  <c r="AE161" i="14" s="1"/>
  <c r="AG161" i="14" s="1" a="1"/>
  <c r="AG161" i="14" s="1"/>
  <c r="AE180" i="14" a="1"/>
  <c r="AE180" i="14" s="1"/>
  <c r="AG180" i="14" s="1" a="1"/>
  <c r="AG180" i="14" s="1"/>
  <c r="AE199" i="14" a="1"/>
  <c r="AE199" i="14" s="1"/>
  <c r="AG199" i="14" s="1" a="1"/>
  <c r="AG199" i="14" s="1"/>
  <c r="AE221" i="14" a="1"/>
  <c r="AE221" i="14" s="1"/>
  <c r="AG221" i="14" s="1" a="1"/>
  <c r="AG221" i="14" s="1"/>
  <c r="AE240" i="14" a="1"/>
  <c r="AE240" i="14" s="1"/>
  <c r="AG240" i="14" s="1" a="1"/>
  <c r="AG240" i="14" s="1"/>
  <c r="AE280" i="14" a="1"/>
  <c r="AE280" i="14" s="1"/>
  <c r="AG280" i="14" s="1" a="1"/>
  <c r="AG280" i="14" s="1"/>
  <c r="AE299" i="14" a="1"/>
  <c r="AE299" i="14" s="1"/>
  <c r="AG299" i="14" s="1" a="1"/>
  <c r="AG299" i="14" s="1"/>
  <c r="AE318" i="14" a="1"/>
  <c r="AE318" i="14" s="1"/>
  <c r="AG318" i="14" s="1" a="1"/>
  <c r="AG318" i="14" s="1"/>
  <c r="AE334" i="14" a="1"/>
  <c r="AE334" i="14" s="1"/>
  <c r="AG334" i="14" s="1" a="1"/>
  <c r="AG334" i="14" s="1"/>
  <c r="AE341" i="14" a="1"/>
  <c r="AE341" i="14" s="1"/>
  <c r="AG341" i="14" s="1" a="1"/>
  <c r="AG341" i="14" s="1"/>
  <c r="AE348" i="14" a="1"/>
  <c r="AE348" i="14" s="1"/>
  <c r="AG348" i="14" s="1" a="1"/>
  <c r="AG348" i="14" s="1"/>
  <c r="AE356" i="14" a="1"/>
  <c r="AE356" i="14" s="1"/>
  <c r="AG356" i="14" s="1" a="1"/>
  <c r="AG356" i="14" s="1"/>
  <c r="AE364" i="14" a="1"/>
  <c r="AE364" i="14" s="1"/>
  <c r="AG364" i="14" s="1" a="1"/>
  <c r="AG364" i="14" s="1"/>
  <c r="AE372" i="14" a="1"/>
  <c r="AE372" i="14" s="1"/>
  <c r="AG372" i="14" s="1" a="1"/>
  <c r="AG372" i="14" s="1"/>
  <c r="AE380" i="14" a="1"/>
  <c r="AE380" i="14" s="1"/>
  <c r="AG380" i="14" s="1" a="1"/>
  <c r="AG380" i="14" s="1"/>
  <c r="AE388" i="14" a="1"/>
  <c r="AE388" i="14" s="1"/>
  <c r="AG388" i="14" s="1" a="1"/>
  <c r="AG388" i="14" s="1"/>
  <c r="AE396" i="14" a="1"/>
  <c r="AE396" i="14" s="1"/>
  <c r="AG396" i="14" s="1" a="1"/>
  <c r="AG396" i="14" s="1"/>
  <c r="AE404" i="14" a="1"/>
  <c r="AE404" i="14" s="1"/>
  <c r="AG404" i="14" s="1" a="1"/>
  <c r="AG404" i="14" s="1"/>
  <c r="AE412" i="14" a="1"/>
  <c r="AE412" i="14" s="1"/>
  <c r="AG412" i="14" s="1" a="1"/>
  <c r="AG412" i="14" s="1"/>
  <c r="AE420" i="14" a="1"/>
  <c r="AE420" i="14" s="1"/>
  <c r="AG420" i="14" s="1" a="1"/>
  <c r="AG420" i="14" s="1"/>
  <c r="AE428" i="14" a="1"/>
  <c r="AE428" i="14" s="1"/>
  <c r="AG428" i="14" s="1" a="1"/>
  <c r="AG428" i="14" s="1"/>
  <c r="AE436" i="14" a="1"/>
  <c r="AE436" i="14" s="1"/>
  <c r="AG436" i="14" s="1" a="1"/>
  <c r="AG436" i="14" s="1"/>
  <c r="AE444" i="14" a="1"/>
  <c r="AE444" i="14" s="1"/>
  <c r="AG444" i="14" s="1" a="1"/>
  <c r="AG444" i="14" s="1"/>
  <c r="AE452" i="14" a="1"/>
  <c r="AE452" i="14" s="1"/>
  <c r="AG452" i="14" s="1" a="1"/>
  <c r="AG452" i="14" s="1"/>
  <c r="AE460" i="14" a="1"/>
  <c r="AE460" i="14" s="1"/>
  <c r="AG460" i="14" s="1" a="1"/>
  <c r="AG460" i="14" s="1"/>
  <c r="AE468" i="14" a="1"/>
  <c r="AE468" i="14" s="1"/>
  <c r="AG468" i="14" s="1" a="1"/>
  <c r="AG468" i="14" s="1"/>
  <c r="AE476" i="14" a="1"/>
  <c r="AE476" i="14" s="1"/>
  <c r="AG476" i="14" s="1" a="1"/>
  <c r="AG476" i="14" s="1"/>
  <c r="AE484" i="14" a="1"/>
  <c r="AE484" i="14" s="1"/>
  <c r="AG484" i="14" s="1" a="1"/>
  <c r="AG484" i="14" s="1"/>
  <c r="AE489" i="14" a="1"/>
  <c r="AE489" i="14" s="1"/>
  <c r="AG489" i="14" s="1" a="1"/>
  <c r="AG489" i="14" s="1"/>
  <c r="AE502" i="14" a="1"/>
  <c r="AE502" i="14" s="1"/>
  <c r="AG502" i="14" s="1" a="1"/>
  <c r="AG502" i="14" s="1"/>
  <c r="AE508" i="14" a="1"/>
  <c r="AE508" i="14" s="1"/>
  <c r="AG508" i="14" s="1" a="1"/>
  <c r="AG508" i="14" s="1"/>
  <c r="AE520" i="14" a="1"/>
  <c r="AE520" i="14" s="1"/>
  <c r="AG520" i="14" s="1" a="1"/>
  <c r="AG520" i="14" s="1"/>
  <c r="AE527" i="14" a="1"/>
  <c r="AE527" i="14" s="1"/>
  <c r="AG527" i="14" s="1" a="1"/>
  <c r="AG527" i="14" s="1"/>
  <c r="AE538" i="14" a="1"/>
  <c r="AE538" i="14" s="1"/>
  <c r="AG538" i="14" s="1" a="1"/>
  <c r="AG538" i="14" s="1"/>
  <c r="AE545" i="14" a="1"/>
  <c r="AE545" i="14" s="1"/>
  <c r="AG545" i="14" s="1" a="1"/>
  <c r="AG545" i="14" s="1"/>
  <c r="AE557" i="14" a="1"/>
  <c r="AE557" i="14" s="1"/>
  <c r="AG557" i="14" s="1" a="1"/>
  <c r="AG557" i="14" s="1"/>
  <c r="AE563" i="14" a="1"/>
  <c r="AE563" i="14" s="1"/>
  <c r="AG563" i="14" s="1" a="1"/>
  <c r="AG563" i="14" s="1"/>
  <c r="AE576" i="14" a="1"/>
  <c r="AE576" i="14" s="1"/>
  <c r="AG576" i="14" s="1" a="1"/>
  <c r="AG576" i="14" s="1"/>
  <c r="AE581" i="14" a="1"/>
  <c r="AE581" i="14" s="1"/>
  <c r="AG581" i="14" s="1" a="1"/>
  <c r="AG581" i="14" s="1"/>
  <c r="AE587" i="14" a="1"/>
  <c r="AE587" i="14" s="1"/>
  <c r="AG587" i="14" s="1" a="1"/>
  <c r="AG587" i="14" s="1"/>
  <c r="AE594" i="14" a="1"/>
  <c r="AE594" i="14" s="1"/>
  <c r="AG594" i="14" s="1" a="1"/>
  <c r="AG594" i="14" s="1"/>
  <c r="AE599" i="14" a="1"/>
  <c r="AE599" i="14" s="1"/>
  <c r="AG599" i="14" s="1" a="1"/>
  <c r="AG599" i="14" s="1"/>
  <c r="AE606" i="14" a="1"/>
  <c r="AE606" i="14" s="1"/>
  <c r="AG606" i="14" s="1" a="1"/>
  <c r="AG606" i="14" s="1"/>
  <c r="AE612" i="14" a="1"/>
  <c r="AE612" i="14" s="1"/>
  <c r="AG612" i="14" s="1" a="1"/>
  <c r="AG612" i="14" s="1"/>
  <c r="AE617" i="14" a="1"/>
  <c r="AE617" i="14" s="1"/>
  <c r="AG617" i="14" s="1" a="1"/>
  <c r="AG617" i="14" s="1"/>
  <c r="AE630" i="14" a="1"/>
  <c r="AE630" i="14" s="1"/>
  <c r="AG630" i="14" s="1" a="1"/>
  <c r="AG630" i="14" s="1"/>
  <c r="AE636" i="14" a="1"/>
  <c r="AE636" i="14" s="1"/>
  <c r="AG636" i="14" s="1" a="1"/>
  <c r="AG636" i="14" s="1"/>
  <c r="AE647" i="14" a="1"/>
  <c r="AE647" i="14" s="1"/>
  <c r="AG647" i="14" s="1" a="1"/>
  <c r="AG647" i="14" s="1"/>
  <c r="AE654" i="14" a="1"/>
  <c r="AE654" i="14" s="1"/>
  <c r="AG654" i="14" s="1" a="1"/>
  <c r="AG654" i="14" s="1"/>
  <c r="AE660" i="14" a="1"/>
  <c r="AE660" i="14" s="1"/>
  <c r="AG660" i="14" s="1" a="1"/>
  <c r="AG660" i="14" s="1"/>
  <c r="AE673" i="14" a="1"/>
  <c r="AE673" i="14" s="1"/>
  <c r="AG673" i="14" s="1" a="1"/>
  <c r="AG673" i="14" s="1"/>
  <c r="AE679" i="14" a="1"/>
  <c r="AE679" i="14" s="1"/>
  <c r="AG679" i="14" s="1" a="1"/>
  <c r="AG679" i="14" s="1"/>
  <c r="AE686" i="14" a="1"/>
  <c r="AE686" i="14" s="1"/>
  <c r="AG686" i="14" s="1" a="1"/>
  <c r="AG686" i="14" s="1"/>
  <c r="AE692" i="14" a="1"/>
  <c r="AE692" i="14" s="1"/>
  <c r="AG692" i="14" s="1" a="1"/>
  <c r="AG692" i="14" s="1"/>
  <c r="AE705" i="14" a="1"/>
  <c r="AE705" i="14" s="1"/>
  <c r="AG705" i="14" s="1" a="1"/>
  <c r="AG705" i="14" s="1"/>
  <c r="AE711" i="14" a="1"/>
  <c r="AE711" i="14" s="1"/>
  <c r="AG711" i="14" s="1" a="1"/>
  <c r="AG711" i="14" s="1"/>
  <c r="AE718" i="14" a="1"/>
  <c r="AE718" i="14" s="1"/>
  <c r="AG718" i="14" s="1" a="1"/>
  <c r="AG718" i="14" s="1"/>
  <c r="AE724" i="14" a="1"/>
  <c r="AE724" i="14" s="1"/>
  <c r="AG724" i="14" s="1" a="1"/>
  <c r="AG724" i="14" s="1"/>
  <c r="AE737" i="14" a="1"/>
  <c r="AE737" i="14" s="1"/>
  <c r="AG737" i="14" s="1" a="1"/>
  <c r="AG737" i="14" s="1"/>
  <c r="AE743" i="14" a="1"/>
  <c r="AE743" i="14" s="1"/>
  <c r="AG743" i="14" s="1" a="1"/>
  <c r="AG743" i="14" s="1"/>
  <c r="AE750" i="14" a="1"/>
  <c r="AE750" i="14" s="1"/>
  <c r="AG750" i="14" s="1" a="1"/>
  <c r="AG750" i="14" s="1"/>
  <c r="AE30" i="14" a="1"/>
  <c r="AE30" i="14" s="1"/>
  <c r="AG30" i="14" s="1" a="1"/>
  <c r="AG30" i="14" s="1"/>
  <c r="AE84" i="14" a="1"/>
  <c r="AE84" i="14" s="1"/>
  <c r="AG84" i="14" s="1" a="1"/>
  <c r="AG84" i="14" s="1"/>
  <c r="AE102" i="14" a="1"/>
  <c r="AE102" i="14" s="1"/>
  <c r="AG102" i="14" s="1" a="1"/>
  <c r="AG102" i="14" s="1"/>
  <c r="AE123" i="14" a="1"/>
  <c r="AE123" i="14" s="1"/>
  <c r="AG123" i="14" s="1" a="1"/>
  <c r="AG123" i="14" s="1"/>
  <c r="AE143" i="14" a="1"/>
  <c r="AE143" i="14" s="1"/>
  <c r="AG143" i="14" s="1" a="1"/>
  <c r="AG143" i="14" s="1"/>
  <c r="AE162" i="14" a="1"/>
  <c r="AE162" i="14" s="1"/>
  <c r="AG162" i="14" s="1" a="1"/>
  <c r="AG162" i="14" s="1"/>
  <c r="AE183" i="14" a="1"/>
  <c r="AE183" i="14" s="1"/>
  <c r="AG183" i="14" s="1" a="1"/>
  <c r="AG183" i="14" s="1"/>
  <c r="AE203" i="14" a="1"/>
  <c r="AE203" i="14" s="1"/>
  <c r="AG203" i="14" s="1" a="1"/>
  <c r="AG203" i="14" s="1"/>
  <c r="AE222" i="14" a="1"/>
  <c r="AE222" i="14" s="1"/>
  <c r="AG222" i="14" s="1" a="1"/>
  <c r="AG222" i="14" s="1"/>
  <c r="AE262" i="14" a="1"/>
  <c r="AE262" i="14" s="1"/>
  <c r="AG262" i="14" s="1" a="1"/>
  <c r="AG262" i="14" s="1"/>
  <c r="AE281" i="14" a="1"/>
  <c r="AE281" i="14" s="1"/>
  <c r="AG281" i="14" s="1" a="1"/>
  <c r="AG281" i="14" s="1"/>
  <c r="AE302" i="14" a="1"/>
  <c r="AE302" i="14" s="1"/>
  <c r="AG302" i="14" s="1" a="1"/>
  <c r="AG302" i="14" s="1"/>
  <c r="AE321" i="14" a="1"/>
  <c r="AE321" i="14" s="1"/>
  <c r="AG321" i="14" s="1" a="1"/>
  <c r="AG321" i="14" s="1"/>
  <c r="AE327" i="14" a="1"/>
  <c r="AE327" i="14" s="1"/>
  <c r="AG327" i="14" s="1" a="1"/>
  <c r="AG327" i="14" s="1"/>
  <c r="AE335" i="14" a="1"/>
  <c r="AE335" i="14" s="1"/>
  <c r="AG335" i="14" s="1" a="1"/>
  <c r="AG335" i="14" s="1"/>
  <c r="AE342" i="14" a="1"/>
  <c r="AE342" i="14" s="1"/>
  <c r="AG342" i="14" s="1" a="1"/>
  <c r="AG342" i="14" s="1"/>
  <c r="AE349" i="14" a="1"/>
  <c r="AE349" i="14" s="1"/>
  <c r="AG349" i="14" s="1" a="1"/>
  <c r="AG349" i="14" s="1"/>
  <c r="AE357" i="14" a="1"/>
  <c r="AE357" i="14" s="1"/>
  <c r="AG357" i="14" s="1" a="1"/>
  <c r="AG357" i="14" s="1"/>
  <c r="AE365" i="14" a="1"/>
  <c r="AE365" i="14" s="1"/>
  <c r="AG365" i="14" s="1" a="1"/>
  <c r="AG365" i="14" s="1"/>
  <c r="AE373" i="14" a="1"/>
  <c r="AE373" i="14" s="1"/>
  <c r="AG373" i="14" s="1" a="1"/>
  <c r="AG373" i="14" s="1"/>
  <c r="AE381" i="14" a="1"/>
  <c r="AE381" i="14" s="1"/>
  <c r="AG381" i="14" s="1" a="1"/>
  <c r="AG381" i="14" s="1"/>
  <c r="AE389" i="14" a="1"/>
  <c r="AE389" i="14" s="1"/>
  <c r="AG389" i="14" s="1" a="1"/>
  <c r="AG389" i="14" s="1"/>
  <c r="AE397" i="14" a="1"/>
  <c r="AE397" i="14" s="1"/>
  <c r="AG397" i="14" s="1" a="1"/>
  <c r="AG397" i="14" s="1"/>
  <c r="AE405" i="14" a="1"/>
  <c r="AE405" i="14" s="1"/>
  <c r="AG405" i="14" s="1" a="1"/>
  <c r="AG405" i="14" s="1"/>
  <c r="AE413" i="14" a="1"/>
  <c r="AE413" i="14" s="1"/>
  <c r="AG413" i="14" s="1" a="1"/>
  <c r="AG413" i="14" s="1"/>
  <c r="AE421" i="14" a="1"/>
  <c r="AE421" i="14" s="1"/>
  <c r="AG421" i="14" s="1" a="1"/>
  <c r="AG421" i="14" s="1"/>
  <c r="AE429" i="14" a="1"/>
  <c r="AE429" i="14" s="1"/>
  <c r="AG429" i="14" s="1" a="1"/>
  <c r="AG429" i="14" s="1"/>
  <c r="AE437" i="14" a="1"/>
  <c r="AE437" i="14" s="1"/>
  <c r="AG437" i="14" s="1" a="1"/>
  <c r="AG437" i="14" s="1"/>
  <c r="AE445" i="14" a="1"/>
  <c r="AE445" i="14" s="1"/>
  <c r="AG445" i="14" s="1" a="1"/>
  <c r="AG445" i="14" s="1"/>
  <c r="AE453" i="14" a="1"/>
  <c r="AE453" i="14" s="1"/>
  <c r="AG453" i="14" s="1" a="1"/>
  <c r="AG453" i="14" s="1"/>
  <c r="AE461" i="14" a="1"/>
  <c r="AE461" i="14" s="1"/>
  <c r="AG461" i="14" s="1" a="1"/>
  <c r="AG461" i="14" s="1"/>
  <c r="AE469" i="14" a="1"/>
  <c r="AE469" i="14" s="1"/>
  <c r="AG469" i="14" s="1" a="1"/>
  <c r="AG469" i="14" s="1"/>
  <c r="AE477" i="14" a="1"/>
  <c r="AE477" i="14" s="1"/>
  <c r="AG477" i="14" s="1" a="1"/>
  <c r="AG477" i="14" s="1"/>
  <c r="AE490" i="14" a="1"/>
  <c r="AE490" i="14" s="1"/>
  <c r="AG490" i="14" s="1" a="1"/>
  <c r="AG490" i="14" s="1"/>
  <c r="AE497" i="14" a="1"/>
  <c r="AE497" i="14" s="1"/>
  <c r="AG497" i="14" s="1" a="1"/>
  <c r="AG497" i="14" s="1"/>
  <c r="AE509" i="14" a="1"/>
  <c r="AE509" i="14" s="1"/>
  <c r="AG509" i="14" s="1" a="1"/>
  <c r="AG509" i="14" s="1"/>
  <c r="AE515" i="14" a="1"/>
  <c r="AE515" i="14" s="1"/>
  <c r="AG515" i="14" s="1" a="1"/>
  <c r="AG515" i="14" s="1"/>
  <c r="AE528" i="14" a="1"/>
  <c r="AE528" i="14" s="1"/>
  <c r="AG528" i="14" s="1" a="1"/>
  <c r="AG528" i="14" s="1"/>
  <c r="AE533" i="14" a="1"/>
  <c r="AE533" i="14" s="1"/>
  <c r="AG533" i="14" s="1" a="1"/>
  <c r="AG533" i="14" s="1"/>
  <c r="AE539" i="14" a="1"/>
  <c r="AE539" i="14" s="1"/>
  <c r="AG539" i="14" s="1" a="1"/>
  <c r="AG539" i="14" s="1"/>
  <c r="AE546" i="14" a="1"/>
  <c r="AE546" i="14" s="1"/>
  <c r="AG546" i="14" s="1" a="1"/>
  <c r="AG546" i="14" s="1"/>
  <c r="AE551" i="14" a="1"/>
  <c r="AE551" i="14" s="1"/>
  <c r="AG551" i="14" s="1" a="1"/>
  <c r="AG551" i="14" s="1"/>
  <c r="AE558" i="14" a="1"/>
  <c r="AE558" i="14" s="1"/>
  <c r="AG558" i="14" s="1" a="1"/>
  <c r="AG558" i="14" s="1"/>
  <c r="AE564" i="14" a="1"/>
  <c r="AE564" i="14" s="1"/>
  <c r="AG564" i="14" s="1" a="1"/>
  <c r="AG564" i="14" s="1"/>
  <c r="AE569" i="14" a="1"/>
  <c r="AE569" i="14" s="1"/>
  <c r="AG569" i="14" s="1" a="1"/>
  <c r="AG569" i="14" s="1"/>
  <c r="AE582" i="14" a="1"/>
  <c r="AE582" i="14" s="1"/>
  <c r="AG582" i="14" s="1" a="1"/>
  <c r="AG582" i="14" s="1"/>
  <c r="AE588" i="14" a="1"/>
  <c r="AE588" i="14" s="1"/>
  <c r="AG588" i="14" s="1" a="1"/>
  <c r="AG588" i="14" s="1"/>
  <c r="AE600" i="14" a="1"/>
  <c r="AE600" i="14" s="1"/>
  <c r="AG600" i="14" s="1" a="1"/>
  <c r="AG600" i="14" s="1"/>
  <c r="AE607" i="14" a="1"/>
  <c r="AE607" i="14" s="1"/>
  <c r="AG607" i="14" s="1" a="1"/>
  <c r="AG607" i="14" s="1"/>
  <c r="AE618" i="14" a="1"/>
  <c r="AE618" i="14" s="1"/>
  <c r="AG618" i="14" s="1" a="1"/>
  <c r="AG618" i="14" s="1"/>
  <c r="AE625" i="14" a="1"/>
  <c r="AE625" i="14" s="1"/>
  <c r="AG625" i="14" s="1" a="1"/>
  <c r="AG625" i="14" s="1"/>
  <c r="AE637" i="14" a="1"/>
  <c r="AE637" i="14" s="1"/>
  <c r="AG637" i="14" s="1" a="1"/>
  <c r="AG637" i="14" s="1"/>
  <c r="AE643" i="14" a="1"/>
  <c r="AE643" i="14" s="1"/>
  <c r="AG643" i="14" s="1" a="1"/>
  <c r="AG643" i="14" s="1"/>
  <c r="AE648" i="14" a="1"/>
  <c r="AE648" i="14" s="1"/>
  <c r="AG648" i="14" s="1" a="1"/>
  <c r="AG648" i="14" s="1"/>
  <c r="AE661" i="14" a="1"/>
  <c r="AE661" i="14" s="1"/>
  <c r="AG661" i="14" s="1" a="1"/>
  <c r="AG661" i="14" s="1"/>
  <c r="AE667" i="14" a="1"/>
  <c r="AE667" i="14" s="1"/>
  <c r="AG667" i="14" s="1" a="1"/>
  <c r="AG667" i="14" s="1"/>
  <c r="AE674" i="14" a="1"/>
  <c r="AE674" i="14" s="1"/>
  <c r="AG674" i="14" s="1" a="1"/>
  <c r="AG674" i="14" s="1"/>
  <c r="AE680" i="14" a="1"/>
  <c r="AE680" i="14" s="1"/>
  <c r="AG680" i="14" s="1" a="1"/>
  <c r="AG680" i="14" s="1"/>
  <c r="AE693" i="14" a="1"/>
  <c r="AE693" i="14" s="1"/>
  <c r="AG693" i="14" s="1" a="1"/>
  <c r="AG693" i="14" s="1"/>
  <c r="AE699" i="14" a="1"/>
  <c r="AE699" i="14" s="1"/>
  <c r="AG699" i="14" s="1" a="1"/>
  <c r="AG699" i="14" s="1"/>
  <c r="AE706" i="14" a="1"/>
  <c r="AE706" i="14" s="1"/>
  <c r="AG706" i="14" s="1" a="1"/>
  <c r="AG706" i="14" s="1"/>
  <c r="AE712" i="14" a="1"/>
  <c r="AE712" i="14" s="1"/>
  <c r="AG712" i="14" s="1" a="1"/>
  <c r="AG712" i="14" s="1"/>
  <c r="AE725" i="14" a="1"/>
  <c r="AE725" i="14" s="1"/>
  <c r="AG725" i="14" s="1" a="1"/>
  <c r="AG725" i="14" s="1"/>
  <c r="AE731" i="14" a="1"/>
  <c r="AE731" i="14" s="1"/>
  <c r="AG731" i="14" s="1" a="1"/>
  <c r="AG731" i="14" s="1"/>
  <c r="AE738" i="14" a="1"/>
  <c r="AE738" i="14" s="1"/>
  <c r="AG738" i="14" s="1" a="1"/>
  <c r="AG738" i="14" s="1"/>
  <c r="AE744" i="14" a="1"/>
  <c r="AE744" i="14" s="1"/>
  <c r="AG744" i="14" s="1" a="1"/>
  <c r="AG744" i="14" s="1"/>
  <c r="AE5" i="14" a="1"/>
  <c r="AE5" i="14" s="1"/>
  <c r="AG5" i="14" s="1" a="1"/>
  <c r="AG5" i="14" s="1"/>
  <c r="AE63" i="14" a="1"/>
  <c r="AE63" i="14" s="1"/>
  <c r="AG63" i="14" s="1" a="1"/>
  <c r="AG63" i="14" s="1"/>
  <c r="AE87" i="14" a="1"/>
  <c r="AE87" i="14" s="1"/>
  <c r="AG87" i="14" s="1" a="1"/>
  <c r="AG87" i="14" s="1"/>
  <c r="AE106" i="14" a="1"/>
  <c r="AE106" i="14" s="1"/>
  <c r="AG106" i="14" s="1" a="1"/>
  <c r="AG106" i="14" s="1"/>
  <c r="AE124" i="14" a="1"/>
  <c r="AE124" i="14" s="1"/>
  <c r="AG124" i="14" s="1" a="1"/>
  <c r="AG124" i="14" s="1"/>
  <c r="AE146" i="14" a="1"/>
  <c r="AE146" i="14" s="1"/>
  <c r="AG146" i="14" s="1" a="1"/>
  <c r="AG146" i="14" s="1"/>
  <c r="AE165" i="14" a="1"/>
  <c r="AE165" i="14" s="1"/>
  <c r="AG165" i="14" s="1" a="1"/>
  <c r="AG165" i="14" s="1"/>
  <c r="AE184" i="14" a="1"/>
  <c r="AE184" i="14" s="1"/>
  <c r="AG184" i="14" s="1" a="1"/>
  <c r="AG184" i="14" s="1"/>
  <c r="AE206" i="14" a="1"/>
  <c r="AE206" i="14" s="1"/>
  <c r="AG206" i="14" s="1" a="1"/>
  <c r="AG206" i="14" s="1"/>
  <c r="AE226" i="14" a="1"/>
  <c r="AE226" i="14" s="1"/>
  <c r="AG226" i="14" s="1" a="1"/>
  <c r="AG226" i="14" s="1"/>
  <c r="AE243" i="14" a="1"/>
  <c r="AE243" i="14" s="1"/>
  <c r="AG243" i="14" s="1" a="1"/>
  <c r="AG243" i="14" s="1"/>
  <c r="AE265" i="14" a="1"/>
  <c r="AE265" i="14" s="1"/>
  <c r="AG265" i="14" s="1" a="1"/>
  <c r="AG265" i="14" s="1"/>
  <c r="AE285" i="14" a="1"/>
  <c r="AE285" i="14" s="1"/>
  <c r="AG285" i="14" s="1" a="1"/>
  <c r="AG285" i="14" s="1"/>
  <c r="AE303" i="14" a="1"/>
  <c r="AE303" i="14" s="1"/>
  <c r="AG303" i="14" s="1" a="1"/>
  <c r="AG303" i="14" s="1"/>
  <c r="AE322" i="14" a="1"/>
  <c r="AE322" i="14" s="1"/>
  <c r="AG322" i="14" s="1" a="1"/>
  <c r="AG322" i="14" s="1"/>
  <c r="AE328" i="14" a="1"/>
  <c r="AE328" i="14" s="1"/>
  <c r="AG328" i="14" s="1" a="1"/>
  <c r="AG328" i="14" s="1"/>
  <c r="AE336" i="14" a="1"/>
  <c r="AE336" i="14" s="1"/>
  <c r="AG336" i="14" s="1" a="1"/>
  <c r="AG336" i="14" s="1"/>
  <c r="AE343" i="14" a="1"/>
  <c r="AE343" i="14" s="1"/>
  <c r="AG343" i="14" s="1" a="1"/>
  <c r="AG343" i="14" s="1"/>
  <c r="AE350" i="14" a="1"/>
  <c r="AE350" i="14" s="1"/>
  <c r="AG350" i="14" s="1" a="1"/>
  <c r="AG350" i="14" s="1"/>
  <c r="AE358" i="14" a="1"/>
  <c r="AE358" i="14" s="1"/>
  <c r="AG358" i="14" s="1" a="1"/>
  <c r="AG358" i="14" s="1"/>
  <c r="AE366" i="14" a="1"/>
  <c r="AE366" i="14" s="1"/>
  <c r="AG366" i="14" s="1" a="1"/>
  <c r="AG366" i="14" s="1"/>
  <c r="AE374" i="14" a="1"/>
  <c r="AE374" i="14" s="1"/>
  <c r="AG374" i="14" s="1" a="1"/>
  <c r="AG374" i="14" s="1"/>
  <c r="AE382" i="14" a="1"/>
  <c r="AE382" i="14" s="1"/>
  <c r="AG382" i="14" s="1" a="1"/>
  <c r="AG382" i="14" s="1"/>
  <c r="AE390" i="14" a="1"/>
  <c r="AE390" i="14" s="1"/>
  <c r="AG390" i="14" s="1" a="1"/>
  <c r="AG390" i="14" s="1"/>
  <c r="AE398" i="14" a="1"/>
  <c r="AE398" i="14" s="1"/>
  <c r="AG398" i="14" s="1" a="1"/>
  <c r="AG398" i="14" s="1"/>
  <c r="AE406" i="14" a="1"/>
  <c r="AE406" i="14" s="1"/>
  <c r="AG406" i="14" s="1" a="1"/>
  <c r="AG406" i="14" s="1"/>
  <c r="AE414" i="14" a="1"/>
  <c r="AE414" i="14" s="1"/>
  <c r="AG414" i="14" s="1" a="1"/>
  <c r="AG414" i="14" s="1"/>
  <c r="AE422" i="14" a="1"/>
  <c r="AE422" i="14" s="1"/>
  <c r="AG422" i="14" s="1" a="1"/>
  <c r="AG422" i="14" s="1"/>
  <c r="AE430" i="14" a="1"/>
  <c r="AE430" i="14" s="1"/>
  <c r="AG430" i="14" s="1" a="1"/>
  <c r="AG430" i="14" s="1"/>
  <c r="AE438" i="14" a="1"/>
  <c r="AE438" i="14" s="1"/>
  <c r="AG438" i="14" s="1" a="1"/>
  <c r="AG438" i="14" s="1"/>
  <c r="AE446" i="14" a="1"/>
  <c r="AE446" i="14" s="1"/>
  <c r="AG446" i="14" s="1" a="1"/>
  <c r="AG446" i="14" s="1"/>
  <c r="AE454" i="14" a="1"/>
  <c r="AE454" i="14" s="1"/>
  <c r="AG454" i="14" s="1" a="1"/>
  <c r="AG454" i="14" s="1"/>
  <c r="AE462" i="14" a="1"/>
  <c r="AE462" i="14" s="1"/>
  <c r="AG462" i="14" s="1" a="1"/>
  <c r="AG462" i="14" s="1"/>
  <c r="AE470" i="14" a="1"/>
  <c r="AE470" i="14" s="1"/>
  <c r="AG470" i="14" s="1" a="1"/>
  <c r="AG470" i="14" s="1"/>
  <c r="AE13" i="14" a="1"/>
  <c r="AE13" i="14" s="1"/>
  <c r="AG13" i="14" s="1" a="1"/>
  <c r="AG13" i="14" s="1"/>
  <c r="AE41" i="14" a="1"/>
  <c r="AE41" i="14" s="1"/>
  <c r="AG41" i="14" s="1" a="1"/>
  <c r="AG41" i="14" s="1"/>
  <c r="AE70" i="14" a="1"/>
  <c r="AE70" i="14" s="1"/>
  <c r="AG70" i="14" s="1" a="1"/>
  <c r="AG70" i="14" s="1"/>
  <c r="AE91" i="14" a="1"/>
  <c r="AE91" i="14" s="1"/>
  <c r="AG91" i="14" s="1" a="1"/>
  <c r="AG91" i="14" s="1"/>
  <c r="AE110" i="14" a="1"/>
  <c r="AE110" i="14" s="1"/>
  <c r="AG110" i="14" s="1" a="1"/>
  <c r="AG110" i="14" s="1"/>
  <c r="AE150" i="14" a="1"/>
  <c r="AE150" i="14" s="1"/>
  <c r="AG150" i="14" s="1" a="1"/>
  <c r="AG150" i="14" s="1"/>
  <c r="AE169" i="14" a="1"/>
  <c r="AE169" i="14" s="1"/>
  <c r="AG169" i="14" s="1" a="1"/>
  <c r="AG169" i="14" s="1"/>
  <c r="AE191" i="14" a="1"/>
  <c r="AE191" i="14" s="1"/>
  <c r="AG191" i="14" s="1" a="1"/>
  <c r="AG191" i="14" s="1"/>
  <c r="AE229" i="14" a="1"/>
  <c r="AE229" i="14" s="1"/>
  <c r="AG229" i="14" s="1" a="1"/>
  <c r="AG229" i="14" s="1"/>
  <c r="AE250" i="14" a="1"/>
  <c r="AE250" i="14" s="1"/>
  <c r="AG250" i="14" s="1" a="1"/>
  <c r="AG250" i="14" s="1"/>
  <c r="AE270" i="14" a="1"/>
  <c r="AE270" i="14" s="1"/>
  <c r="AG270" i="14" s="1" a="1"/>
  <c r="AG270" i="14" s="1"/>
  <c r="AE289" i="14" a="1"/>
  <c r="AE289" i="14" s="1"/>
  <c r="AG289" i="14" s="1" a="1"/>
  <c r="AG289" i="14" s="1"/>
  <c r="AE309" i="14" a="1"/>
  <c r="AE309" i="14" s="1"/>
  <c r="AG309" i="14" s="1" a="1"/>
  <c r="AG309" i="14" s="1"/>
  <c r="AE323" i="14" a="1"/>
  <c r="AE323" i="14" s="1"/>
  <c r="AG323" i="14" s="1" a="1"/>
  <c r="AG323" i="14" s="1"/>
  <c r="AE330" i="14" a="1"/>
  <c r="AE330" i="14" s="1"/>
  <c r="AG330" i="14" s="1" a="1"/>
  <c r="AG330" i="14" s="1"/>
  <c r="AE338" i="14" a="1"/>
  <c r="AE338" i="14" s="1"/>
  <c r="AG338" i="14" s="1" a="1"/>
  <c r="AG338" i="14" s="1"/>
  <c r="AE352" i="14" a="1"/>
  <c r="AE352" i="14" s="1"/>
  <c r="AG352" i="14" s="1" a="1"/>
  <c r="AG352" i="14" s="1"/>
  <c r="AE360" i="14" a="1"/>
  <c r="AE360" i="14" s="1"/>
  <c r="AG360" i="14" s="1" a="1"/>
  <c r="AG360" i="14" s="1"/>
  <c r="AE368" i="14" a="1"/>
  <c r="AE368" i="14" s="1"/>
  <c r="AG368" i="14" s="1" a="1"/>
  <c r="AG368" i="14" s="1"/>
  <c r="AE376" i="14" a="1"/>
  <c r="AE376" i="14" s="1"/>
  <c r="AG376" i="14" s="1" a="1"/>
  <c r="AG376" i="14" s="1"/>
  <c r="AE384" i="14" a="1"/>
  <c r="AE384" i="14" s="1"/>
  <c r="AG384" i="14" s="1" a="1"/>
  <c r="AG384" i="14" s="1"/>
  <c r="AE392" i="14" a="1"/>
  <c r="AE392" i="14" s="1"/>
  <c r="AG392" i="14" s="1" a="1"/>
  <c r="AG392" i="14" s="1"/>
  <c r="AE400" i="14" a="1"/>
  <c r="AE400" i="14" s="1"/>
  <c r="AG400" i="14" s="1" a="1"/>
  <c r="AG400" i="14" s="1"/>
  <c r="AE408" i="14" a="1"/>
  <c r="AE408" i="14" s="1"/>
  <c r="AG408" i="14" s="1" a="1"/>
  <c r="AG408" i="14" s="1"/>
  <c r="AE416" i="14" a="1"/>
  <c r="AE416" i="14" s="1"/>
  <c r="AG416" i="14" s="1" a="1"/>
  <c r="AG416" i="14" s="1"/>
  <c r="AE424" i="14" a="1"/>
  <c r="AE424" i="14" s="1"/>
  <c r="AG424" i="14" s="1" a="1"/>
  <c r="AG424" i="14" s="1"/>
  <c r="AE432" i="14" a="1"/>
  <c r="AE432" i="14" s="1"/>
  <c r="AG432" i="14" s="1" a="1"/>
  <c r="AG432" i="14" s="1"/>
  <c r="AE440" i="14" a="1"/>
  <c r="AE440" i="14" s="1"/>
  <c r="AG440" i="14" s="1" a="1"/>
  <c r="AG440" i="14" s="1"/>
  <c r="AE448" i="14" a="1"/>
  <c r="AE448" i="14" s="1"/>
  <c r="AG448" i="14" s="1" a="1"/>
  <c r="AG448" i="14" s="1"/>
  <c r="AE456" i="14" a="1"/>
  <c r="AE456" i="14" s="1"/>
  <c r="AG456" i="14" s="1" a="1"/>
  <c r="AG456" i="14" s="1"/>
  <c r="AE464" i="14" a="1"/>
  <c r="AE464" i="14" s="1"/>
  <c r="AG464" i="14" s="1" a="1"/>
  <c r="AG464" i="14" s="1"/>
  <c r="AE472" i="14" a="1"/>
  <c r="AE472" i="14" s="1"/>
  <c r="AG472" i="14" s="1" a="1"/>
  <c r="AG472" i="14" s="1"/>
  <c r="AE480" i="14" a="1"/>
  <c r="AE480" i="14" s="1"/>
  <c r="AG480" i="14" s="1" a="1"/>
  <c r="AG480" i="14" s="1"/>
  <c r="AE493" i="14" a="1"/>
  <c r="AE493" i="14" s="1"/>
  <c r="AG493" i="14" s="1" a="1"/>
  <c r="AG493" i="14" s="1"/>
  <c r="AE499" i="14" a="1"/>
  <c r="AE499" i="14" s="1"/>
  <c r="AG499" i="14" s="1" a="1"/>
  <c r="AG499" i="14" s="1"/>
  <c r="AE512" i="14" a="1"/>
  <c r="AE512" i="14" s="1"/>
  <c r="AG512" i="14" s="1" a="1"/>
  <c r="AG512" i="14" s="1"/>
  <c r="AE517" i="14" a="1"/>
  <c r="AE517" i="14" s="1"/>
  <c r="AG517" i="14" s="1" a="1"/>
  <c r="AG517" i="14" s="1"/>
  <c r="AE523" i="14" a="1"/>
  <c r="AE523" i="14" s="1"/>
  <c r="AG523" i="14" s="1" a="1"/>
  <c r="AG523" i="14" s="1"/>
  <c r="AE530" i="14" a="1"/>
  <c r="AE530" i="14" s="1"/>
  <c r="AG530" i="14" s="1" a="1"/>
  <c r="AG530" i="14" s="1"/>
  <c r="AE535" i="14" a="1"/>
  <c r="AE535" i="14" s="1"/>
  <c r="AG535" i="14" s="1" a="1"/>
  <c r="AG535" i="14" s="1"/>
  <c r="AE542" i="14" a="1"/>
  <c r="AE542" i="14" s="1"/>
  <c r="AG542" i="14" s="1" a="1"/>
  <c r="AG542" i="14" s="1"/>
  <c r="AE548" i="14" a="1"/>
  <c r="AE548" i="14" s="1"/>
  <c r="AG548" i="14" s="1" a="1"/>
  <c r="AG548" i="14" s="1"/>
  <c r="AE553" i="14" a="1"/>
  <c r="AE553" i="14" s="1"/>
  <c r="AG553" i="14" s="1" a="1"/>
  <c r="AG553" i="14" s="1"/>
  <c r="AE566" i="14" a="1"/>
  <c r="AE566" i="14" s="1"/>
  <c r="AG566" i="14" s="1" a="1"/>
  <c r="AG566" i="14" s="1"/>
  <c r="AE572" i="14" a="1"/>
  <c r="AE572" i="14" s="1"/>
  <c r="AG572" i="14" s="1" a="1"/>
  <c r="AG572" i="14" s="1"/>
  <c r="AE584" i="14" a="1"/>
  <c r="AE584" i="14" s="1"/>
  <c r="AG584" i="14" s="1" a="1"/>
  <c r="AG584" i="14" s="1"/>
  <c r="AE591" i="14" a="1"/>
  <c r="AE591" i="14" s="1"/>
  <c r="AG591" i="14" s="1" a="1"/>
  <c r="AG591" i="14" s="1"/>
  <c r="AE602" i="14" a="1"/>
  <c r="AE602" i="14" s="1"/>
  <c r="AG602" i="14" s="1" a="1"/>
  <c r="AG602" i="14" s="1"/>
  <c r="AE609" i="14" a="1"/>
  <c r="AE609" i="14" s="1"/>
  <c r="AG609" i="14" s="1" a="1"/>
  <c r="AG609" i="14" s="1"/>
  <c r="AE621" i="14" a="1"/>
  <c r="AE621" i="14" s="1"/>
  <c r="AG621" i="14" s="1" a="1"/>
  <c r="AG621" i="14" s="1"/>
  <c r="AE627" i="14" a="1"/>
  <c r="AE627" i="14" s="1"/>
  <c r="AG627" i="14" s="1" a="1"/>
  <c r="AG627" i="14" s="1"/>
  <c r="AE640" i="14" a="1"/>
  <c r="AE640" i="14" s="1"/>
  <c r="AG640" i="14" s="1" a="1"/>
  <c r="AG640" i="14" s="1"/>
  <c r="AE657" i="14" a="1"/>
  <c r="AE657" i="14" s="1"/>
  <c r="AG657" i="14" s="1" a="1"/>
  <c r="AG657" i="14" s="1"/>
  <c r="AE663" i="14" a="1"/>
  <c r="AE663" i="14" s="1"/>
  <c r="AG663" i="14" s="1" a="1"/>
  <c r="AG663" i="14" s="1"/>
  <c r="AE670" i="14" a="1"/>
  <c r="AE670" i="14" s="1"/>
  <c r="AG670" i="14" s="1" a="1"/>
  <c r="AG670" i="14" s="1"/>
  <c r="AE676" i="14" a="1"/>
  <c r="AE676" i="14" s="1"/>
  <c r="AG676" i="14" s="1" a="1"/>
  <c r="AG676" i="14" s="1"/>
  <c r="AE689" i="14" a="1"/>
  <c r="AE689" i="14" s="1"/>
  <c r="AG689" i="14" s="1" a="1"/>
  <c r="AG689" i="14" s="1"/>
  <c r="AE695" i="14" a="1"/>
  <c r="AE695" i="14" s="1"/>
  <c r="AG695" i="14" s="1" a="1"/>
  <c r="AG695" i="14" s="1"/>
  <c r="AE702" i="14" a="1"/>
  <c r="AE702" i="14" s="1"/>
  <c r="AG702" i="14" s="1" a="1"/>
  <c r="AG702" i="14" s="1"/>
  <c r="AE708" i="14" a="1"/>
  <c r="AE708" i="14" s="1"/>
  <c r="AG708" i="14" s="1" a="1"/>
  <c r="AG708" i="14" s="1"/>
  <c r="AE721" i="14" a="1"/>
  <c r="AE721" i="14" s="1"/>
  <c r="AG721" i="14" s="1" a="1"/>
  <c r="AG721" i="14" s="1"/>
  <c r="AE727" i="14" a="1"/>
  <c r="AE727" i="14" s="1"/>
  <c r="AG727" i="14" s="1" a="1"/>
  <c r="AG727" i="14" s="1"/>
  <c r="AE734" i="14" a="1"/>
  <c r="AE734" i="14" s="1"/>
  <c r="AG734" i="14" s="1" a="1"/>
  <c r="AG734" i="14" s="1"/>
  <c r="AE740" i="14" a="1"/>
  <c r="AE740" i="14" s="1"/>
  <c r="AG740" i="14" s="1" a="1"/>
  <c r="AG740" i="14" s="1"/>
  <c r="AE753" i="14" a="1"/>
  <c r="AE753" i="14" s="1"/>
  <c r="AG753" i="14" s="1" a="1"/>
  <c r="AG753" i="14" s="1"/>
  <c r="AE16" i="14" a="1"/>
  <c r="AE16" i="14" s="1"/>
  <c r="AG16" i="14" s="1" a="1"/>
  <c r="AG16" i="14" s="1"/>
  <c r="AE44" i="14" a="1"/>
  <c r="AE44" i="14" s="1"/>
  <c r="AG44" i="14" s="1" a="1"/>
  <c r="AG44" i="14" s="1"/>
  <c r="AE72" i="14" a="1"/>
  <c r="AE72" i="14" s="1"/>
  <c r="AG72" i="14" s="1" a="1"/>
  <c r="AG72" i="14" s="1"/>
  <c r="AE94" i="14" a="1"/>
  <c r="AE94" i="14" s="1"/>
  <c r="AG94" i="14" s="1" a="1"/>
  <c r="AG94" i="14" s="1"/>
  <c r="AE114" i="14" a="1"/>
  <c r="AE114" i="14" s="1"/>
  <c r="AG114" i="14" s="1" a="1"/>
  <c r="AG114" i="14" s="1"/>
  <c r="AE131" i="14" a="1"/>
  <c r="AE131" i="14" s="1"/>
  <c r="AG131" i="14" s="1" a="1"/>
  <c r="AG131" i="14" s="1"/>
  <c r="AE153" i="14" a="1"/>
  <c r="AE153" i="14" s="1"/>
  <c r="AG153" i="14" s="1" a="1"/>
  <c r="AG153" i="14" s="1"/>
  <c r="AE173" i="14" a="1"/>
  <c r="AE173" i="14" s="1"/>
  <c r="AG173" i="14" s="1" a="1"/>
  <c r="AG173" i="14" s="1"/>
  <c r="AE192" i="14" a="1"/>
  <c r="AE192" i="14" s="1"/>
  <c r="AG192" i="14" s="1" a="1"/>
  <c r="AG192" i="14" s="1"/>
  <c r="AE213" i="14" a="1"/>
  <c r="AE213" i="14" s="1"/>
  <c r="AG213" i="14" s="1" a="1"/>
  <c r="AG213" i="14" s="1"/>
  <c r="AE233" i="14" a="1"/>
  <c r="AE233" i="14" s="1"/>
  <c r="AG233" i="14" s="1" a="1"/>
  <c r="AG233" i="14" s="1"/>
  <c r="AE251" i="14" a="1"/>
  <c r="AE251" i="14" s="1"/>
  <c r="AG251" i="14" s="1" a="1"/>
  <c r="AG251" i="14" s="1"/>
  <c r="AE273" i="14" a="1"/>
  <c r="AE273" i="14" s="1"/>
  <c r="AG273" i="14" s="1" a="1"/>
  <c r="AG273" i="14" s="1"/>
  <c r="AE292" i="14" a="1"/>
  <c r="AE292" i="14" s="1"/>
  <c r="AG292" i="14" s="1" a="1"/>
  <c r="AG292" i="14" s="1"/>
  <c r="AE310" i="14" a="1"/>
  <c r="AE310" i="14" s="1"/>
  <c r="AG310" i="14" s="1" a="1"/>
  <c r="AG310" i="14" s="1"/>
  <c r="AE324" i="14" a="1"/>
  <c r="AE324" i="14" s="1"/>
  <c r="AG324" i="14" s="1" a="1"/>
  <c r="AG324" i="14" s="1"/>
  <c r="AE331" i="14" a="1"/>
  <c r="AE331" i="14" s="1"/>
  <c r="AG331" i="14" s="1" a="1"/>
  <c r="AG331" i="14" s="1"/>
  <c r="AE345" i="14" a="1"/>
  <c r="AE345" i="14" s="1"/>
  <c r="AG345" i="14" s="1" a="1"/>
  <c r="AG345" i="14" s="1"/>
  <c r="AE353" i="14" a="1"/>
  <c r="AE353" i="14" s="1"/>
  <c r="AG353" i="14" s="1" a="1"/>
  <c r="AG353" i="14" s="1"/>
  <c r="AE361" i="14" a="1"/>
  <c r="AE361" i="14" s="1"/>
  <c r="AG361" i="14" s="1" a="1"/>
  <c r="AG361" i="14" s="1"/>
  <c r="AE369" i="14" a="1"/>
  <c r="AE369" i="14" s="1"/>
  <c r="AG369" i="14" s="1" a="1"/>
  <c r="AG369" i="14" s="1"/>
  <c r="AE377" i="14" a="1"/>
  <c r="AE377" i="14" s="1"/>
  <c r="AG377" i="14" s="1" a="1"/>
  <c r="AG377" i="14" s="1"/>
  <c r="AE385" i="14" a="1"/>
  <c r="AE385" i="14" s="1"/>
  <c r="AG385" i="14" s="1" a="1"/>
  <c r="AG385" i="14" s="1"/>
  <c r="AE393" i="14" a="1"/>
  <c r="AE393" i="14" s="1"/>
  <c r="AG393" i="14" s="1" a="1"/>
  <c r="AG393" i="14" s="1"/>
  <c r="AE401" i="14" a="1"/>
  <c r="AE401" i="14" s="1"/>
  <c r="AG401" i="14" s="1" a="1"/>
  <c r="AG401" i="14" s="1"/>
  <c r="AE409" i="14" a="1"/>
  <c r="AE409" i="14" s="1"/>
  <c r="AG409" i="14" s="1" a="1"/>
  <c r="AG409" i="14" s="1"/>
  <c r="AE417" i="14" a="1"/>
  <c r="AE417" i="14" s="1"/>
  <c r="AG417" i="14" s="1" a="1"/>
  <c r="AG417" i="14" s="1"/>
  <c r="AE425" i="14" a="1"/>
  <c r="AE425" i="14" s="1"/>
  <c r="AG425" i="14" s="1" a="1"/>
  <c r="AG425" i="14" s="1"/>
  <c r="AE433" i="14" a="1"/>
  <c r="AE433" i="14" s="1"/>
  <c r="AG433" i="14" s="1" a="1"/>
  <c r="AG433" i="14" s="1"/>
  <c r="AE441" i="14" a="1"/>
  <c r="AE441" i="14" s="1"/>
  <c r="AG441" i="14" s="1" a="1"/>
  <c r="AG441" i="14" s="1"/>
  <c r="AE449" i="14" a="1"/>
  <c r="AE449" i="14" s="1"/>
  <c r="AG449" i="14" s="1" a="1"/>
  <c r="AG449" i="14" s="1"/>
  <c r="AE457" i="14" a="1"/>
  <c r="AE457" i="14" s="1"/>
  <c r="AG457" i="14" s="1" a="1"/>
  <c r="AG457" i="14" s="1"/>
  <c r="AE465" i="14" a="1"/>
  <c r="AE465" i="14" s="1"/>
  <c r="AG465" i="14" s="1" a="1"/>
  <c r="AG465" i="14" s="1"/>
  <c r="AE473" i="14" a="1"/>
  <c r="AE473" i="14" s="1"/>
  <c r="AG473" i="14" s="1" a="1"/>
  <c r="AG473" i="14" s="1"/>
  <c r="AE481" i="14" a="1"/>
  <c r="AE481" i="14" s="1"/>
  <c r="AG481" i="14" s="1" a="1"/>
  <c r="AG481" i="14" s="1"/>
  <c r="AE487" i="14" a="1"/>
  <c r="AE487" i="14" s="1"/>
  <c r="AG487" i="14" s="1" a="1"/>
  <c r="AG487" i="14" s="1"/>
  <c r="AE494" i="14" a="1"/>
  <c r="AE494" i="14" s="1"/>
  <c r="AG494" i="14" s="1" a="1"/>
  <c r="AG494" i="14" s="1"/>
  <c r="AE500" i="14" a="1"/>
  <c r="AE500" i="14" s="1"/>
  <c r="AG500" i="14" s="1" a="1"/>
  <c r="AG500" i="14" s="1"/>
  <c r="AE505" i="14" a="1"/>
  <c r="AE505" i="14" s="1"/>
  <c r="AG505" i="14" s="1" a="1"/>
  <c r="AG505" i="14" s="1"/>
  <c r="AE518" i="14" a="1"/>
  <c r="AE518" i="14" s="1"/>
  <c r="AG518" i="14" s="1" a="1"/>
  <c r="AG518" i="14" s="1"/>
  <c r="AE524" i="14" a="1"/>
  <c r="AE524" i="14" s="1"/>
  <c r="AG524" i="14" s="1" a="1"/>
  <c r="AG524" i="14" s="1"/>
  <c r="AE536" i="14" a="1"/>
  <c r="AE536" i="14" s="1"/>
  <c r="AG536" i="14" s="1" a="1"/>
  <c r="AG536" i="14" s="1"/>
  <c r="AE543" i="14" a="1"/>
  <c r="AE543" i="14" s="1"/>
  <c r="AG543" i="14" s="1" a="1"/>
  <c r="AG543" i="14" s="1"/>
  <c r="AE554" i="14" a="1"/>
  <c r="AE554" i="14" s="1"/>
  <c r="AG554" i="14" s="1" a="1"/>
  <c r="AG554" i="14" s="1"/>
  <c r="AE561" i="14" a="1"/>
  <c r="AE561" i="14" s="1"/>
  <c r="AG561" i="14" s="1" a="1"/>
  <c r="AG561" i="14" s="1"/>
  <c r="AE573" i="14" a="1"/>
  <c r="AE573" i="14" s="1"/>
  <c r="AG573" i="14" s="1" a="1"/>
  <c r="AG573" i="14" s="1"/>
  <c r="AE579" i="14" a="1"/>
  <c r="AE579" i="14" s="1"/>
  <c r="AG579" i="14" s="1" a="1"/>
  <c r="AG579" i="14" s="1"/>
  <c r="AE592" i="14" a="1"/>
  <c r="AE592" i="14" s="1"/>
  <c r="AG592" i="14" s="1" a="1"/>
  <c r="AG592" i="14" s="1"/>
  <c r="AE597" i="14" a="1"/>
  <c r="AE597" i="14" s="1"/>
  <c r="AG597" i="14" s="1" a="1"/>
  <c r="AG597" i="14" s="1"/>
  <c r="AE603" i="14" a="1"/>
  <c r="AE603" i="14" s="1"/>
  <c r="AG603" i="14" s="1" a="1"/>
  <c r="AG603" i="14" s="1"/>
  <c r="AE610" i="14" a="1"/>
  <c r="AE610" i="14" s="1"/>
  <c r="AG610" i="14" s="1" a="1"/>
  <c r="AG610" i="14" s="1"/>
  <c r="AE615" i="14" a="1"/>
  <c r="AE615" i="14" s="1"/>
  <c r="AG615" i="14" s="1" a="1"/>
  <c r="AG615" i="14" s="1"/>
  <c r="AE622" i="14" a="1"/>
  <c r="AE622" i="14" s="1"/>
  <c r="AG622" i="14" s="1" a="1"/>
  <c r="AG622" i="14" s="1"/>
  <c r="AE628" i="14" a="1"/>
  <c r="AE628" i="14" s="1"/>
  <c r="AG628" i="14" s="1" a="1"/>
  <c r="AG628" i="14" s="1"/>
  <c r="AE633" i="14" a="1"/>
  <c r="AE633" i="14" s="1"/>
  <c r="AG633" i="14" s="1" a="1"/>
  <c r="AG633" i="14" s="1"/>
  <c r="AE645" i="14" a="1"/>
  <c r="AE645" i="14" s="1"/>
  <c r="AG645" i="14" s="1" a="1"/>
  <c r="AG645" i="14" s="1"/>
  <c r="AE651" i="14" a="1"/>
  <c r="AE651" i="14" s="1"/>
  <c r="AG651" i="14" s="1" a="1"/>
  <c r="AG651" i="14" s="1"/>
  <c r="AE658" i="14" a="1"/>
  <c r="AE658" i="14" s="1"/>
  <c r="AG658" i="14" s="1" a="1"/>
  <c r="AG658" i="14" s="1"/>
  <c r="AE664" i="14" a="1"/>
  <c r="AE664" i="14" s="1"/>
  <c r="AG664" i="14" s="1" a="1"/>
  <c r="AG664" i="14" s="1"/>
  <c r="AE677" i="14" a="1"/>
  <c r="AE677" i="14" s="1"/>
  <c r="AG677" i="14" s="1" a="1"/>
  <c r="AG677" i="14" s="1"/>
  <c r="AE683" i="14" a="1"/>
  <c r="AE683" i="14" s="1"/>
  <c r="AG683" i="14" s="1" a="1"/>
  <c r="AG683" i="14" s="1"/>
  <c r="AE690" i="14" a="1"/>
  <c r="AE690" i="14" s="1"/>
  <c r="AG690" i="14" s="1" a="1"/>
  <c r="AG690" i="14" s="1"/>
  <c r="AE696" i="14" a="1"/>
  <c r="AE696" i="14" s="1"/>
  <c r="AG696" i="14" s="1" a="1"/>
  <c r="AG696" i="14" s="1"/>
  <c r="AE709" i="14" a="1"/>
  <c r="AE709" i="14" s="1"/>
  <c r="AG709" i="14" s="1" a="1"/>
  <c r="AG709" i="14" s="1"/>
  <c r="AE715" i="14" a="1"/>
  <c r="AE715" i="14" s="1"/>
  <c r="AG715" i="14" s="1" a="1"/>
  <c r="AG715" i="14" s="1"/>
  <c r="AE722" i="14" a="1"/>
  <c r="AE722" i="14" s="1"/>
  <c r="AG722" i="14" s="1" a="1"/>
  <c r="AG722" i="14" s="1"/>
  <c r="AE728" i="14" a="1"/>
  <c r="AE728" i="14" s="1"/>
  <c r="AG728" i="14" s="1" a="1"/>
  <c r="AG728" i="14" s="1"/>
  <c r="AE741" i="14" a="1"/>
  <c r="AE741" i="14" s="1"/>
  <c r="AG741" i="14" s="1" a="1"/>
  <c r="AG741" i="14" s="1"/>
  <c r="AE747" i="14" a="1"/>
  <c r="AE747" i="14" s="1"/>
  <c r="AG747" i="14" s="1" a="1"/>
  <c r="AG747" i="14" s="1"/>
  <c r="AE754" i="14" a="1"/>
  <c r="AE754" i="14" s="1"/>
  <c r="AG754" i="14" s="1" a="1"/>
  <c r="AG754" i="14" s="1"/>
  <c r="AE66" i="14" a="1"/>
  <c r="AE66" i="14" s="1"/>
  <c r="AG66" i="14" s="1" a="1"/>
  <c r="AG66" i="14" s="1"/>
  <c r="AE228" i="14" a="1"/>
  <c r="AE228" i="14" s="1"/>
  <c r="AG228" i="14" s="1" a="1"/>
  <c r="AG228" i="14" s="1"/>
  <c r="AE344" i="14" a="1"/>
  <c r="AE344" i="14" s="1"/>
  <c r="AG344" i="14" s="1" a="1"/>
  <c r="AG344" i="14" s="1"/>
  <c r="AE407" i="14" a="1"/>
  <c r="AE407" i="14" s="1"/>
  <c r="AG407" i="14" s="1" a="1"/>
  <c r="AG407" i="14" s="1"/>
  <c r="AE459" i="14" a="1"/>
  <c r="AE459" i="14" s="1"/>
  <c r="AG459" i="14" s="1" a="1"/>
  <c r="AG459" i="14" s="1"/>
  <c r="AE485" i="14" a="1"/>
  <c r="AE485" i="14" s="1"/>
  <c r="AG485" i="14" s="1" a="1"/>
  <c r="AG485" i="14" s="1"/>
  <c r="AE501" i="14" a="1"/>
  <c r="AE501" i="14" s="1"/>
  <c r="AG501" i="14" s="1" a="1"/>
  <c r="AG501" i="14" s="1"/>
  <c r="AE534" i="14" a="1"/>
  <c r="AE534" i="14" s="1"/>
  <c r="AG534" i="14" s="1" a="1"/>
  <c r="AG534" i="14" s="1"/>
  <c r="AE550" i="14" a="1"/>
  <c r="AE550" i="14" s="1"/>
  <c r="AG550" i="14" s="1" a="1"/>
  <c r="AG550" i="14" s="1"/>
  <c r="AE565" i="14" a="1"/>
  <c r="AE565" i="14" s="1"/>
  <c r="AG565" i="14" s="1" a="1"/>
  <c r="AG565" i="14" s="1"/>
  <c r="AE614" i="14" a="1"/>
  <c r="AE614" i="14" s="1"/>
  <c r="AG614" i="14" s="1" a="1"/>
  <c r="AG614" i="14" s="1"/>
  <c r="AE631" i="14" a="1"/>
  <c r="AE631" i="14" s="1"/>
  <c r="AG631" i="14" s="1" a="1"/>
  <c r="AG631" i="14" s="1"/>
  <c r="AE681" i="14" a="1"/>
  <c r="AE681" i="14" s="1"/>
  <c r="AG681" i="14" s="1" a="1"/>
  <c r="AG681" i="14" s="1"/>
  <c r="AE698" i="14" a="1"/>
  <c r="AE698" i="14" s="1"/>
  <c r="AG698" i="14" s="1" a="1"/>
  <c r="AG698" i="14" s="1"/>
  <c r="AE714" i="14" a="1"/>
  <c r="AE714" i="14" s="1"/>
  <c r="AG714" i="14" s="1" a="1"/>
  <c r="AG714" i="14" s="1"/>
  <c r="AE732" i="14" a="1"/>
  <c r="AE732" i="14" s="1"/>
  <c r="AG732" i="14" s="1" a="1"/>
  <c r="AG732" i="14" s="1"/>
  <c r="AE749" i="14" a="1"/>
  <c r="AE749" i="14" s="1"/>
  <c r="AG749" i="14" s="1" a="1"/>
  <c r="AG749" i="14" s="1"/>
  <c r="AE759" i="14" a="1"/>
  <c r="AE759" i="14" s="1"/>
  <c r="AG759" i="14" s="1" a="1"/>
  <c r="AG759" i="14" s="1"/>
  <c r="AE766" i="14" a="1"/>
  <c r="AE766" i="14" s="1"/>
  <c r="AG766" i="14" s="1" a="1"/>
  <c r="AG766" i="14" s="1"/>
  <c r="AE772" i="14" a="1"/>
  <c r="AE772" i="14" s="1"/>
  <c r="AG772" i="14" s="1" a="1"/>
  <c r="AG772" i="14" s="1"/>
  <c r="AE785" i="14" a="1"/>
  <c r="AE785" i="14" s="1"/>
  <c r="AG785" i="14" s="1" a="1"/>
  <c r="AG785" i="14" s="1"/>
  <c r="AE791" i="14" a="1"/>
  <c r="AE791" i="14" s="1"/>
  <c r="AG791" i="14" s="1" a="1"/>
  <c r="AG791" i="14" s="1"/>
  <c r="AE798" i="14" a="1"/>
  <c r="AE798" i="14" s="1"/>
  <c r="AG798" i="14" s="1" a="1"/>
  <c r="AG798" i="14" s="1"/>
  <c r="AE88" i="14" a="1"/>
  <c r="AE88" i="14" s="1"/>
  <c r="AG88" i="14" s="1" a="1"/>
  <c r="AG88" i="14" s="1"/>
  <c r="AE247" i="14" a="1"/>
  <c r="AE247" i="14" s="1"/>
  <c r="AG247" i="14" s="1" a="1"/>
  <c r="AG247" i="14" s="1"/>
  <c r="AE351" i="14" a="1"/>
  <c r="AE351" i="14" s="1"/>
  <c r="AG351" i="14" s="1" a="1"/>
  <c r="AG351" i="14" s="1"/>
  <c r="AE415" i="14" a="1"/>
  <c r="AE415" i="14" s="1"/>
  <c r="AG415" i="14" s="1" a="1"/>
  <c r="AG415" i="14" s="1"/>
  <c r="AE463" i="14" a="1"/>
  <c r="AE463" i="14" s="1"/>
  <c r="AG463" i="14" s="1" a="1"/>
  <c r="AG463" i="14" s="1"/>
  <c r="AE486" i="14" a="1"/>
  <c r="AE486" i="14" s="1"/>
  <c r="AG486" i="14" s="1" a="1"/>
  <c r="AG486" i="14" s="1"/>
  <c r="AE503" i="14" a="1"/>
  <c r="AE503" i="14" s="1"/>
  <c r="AG503" i="14" s="1" a="1"/>
  <c r="AG503" i="14" s="1"/>
  <c r="AE519" i="14" a="1"/>
  <c r="AE519" i="14" s="1"/>
  <c r="AG519" i="14" s="1" a="1"/>
  <c r="AG519" i="14" s="1"/>
  <c r="AE552" i="14" a="1"/>
  <c r="AE552" i="14" s="1"/>
  <c r="AG552" i="14" s="1" a="1"/>
  <c r="AG552" i="14" s="1"/>
  <c r="AE568" i="14" a="1"/>
  <c r="AE568" i="14" s="1"/>
  <c r="AG568" i="14" s="1" a="1"/>
  <c r="AG568" i="14" s="1"/>
  <c r="AE583" i="14" a="1"/>
  <c r="AE583" i="14" s="1"/>
  <c r="AG583" i="14" s="1" a="1"/>
  <c r="AG583" i="14" s="1"/>
  <c r="AE632" i="14" a="1"/>
  <c r="AE632" i="14" s="1"/>
  <c r="AG632" i="14" s="1" a="1"/>
  <c r="AG632" i="14" s="1"/>
  <c r="AE649" i="14" a="1"/>
  <c r="AE649" i="14" s="1"/>
  <c r="AG649" i="14" s="1" a="1"/>
  <c r="AG649" i="14" s="1"/>
  <c r="AE666" i="14" a="1"/>
  <c r="AE666" i="14" s="1"/>
  <c r="AG666" i="14" s="1" a="1"/>
  <c r="AG666" i="14" s="1"/>
  <c r="AE682" i="14" a="1"/>
  <c r="AE682" i="14" s="1"/>
  <c r="AG682" i="14" s="1" a="1"/>
  <c r="AG682" i="14" s="1"/>
  <c r="AE700" i="14" a="1"/>
  <c r="AE700" i="14" s="1"/>
  <c r="AG700" i="14" s="1" a="1"/>
  <c r="AG700" i="14" s="1"/>
  <c r="AE717" i="14" a="1"/>
  <c r="AE717" i="14" s="1"/>
  <c r="AG717" i="14" s="1" a="1"/>
  <c r="AG717" i="14" s="1"/>
  <c r="AE733" i="14" a="1"/>
  <c r="AE733" i="14" s="1"/>
  <c r="AG733" i="14" s="1" a="1"/>
  <c r="AG733" i="14" s="1"/>
  <c r="AE751" i="14" a="1"/>
  <c r="AE751" i="14" s="1"/>
  <c r="AG751" i="14" s="1" a="1"/>
  <c r="AG751" i="14" s="1"/>
  <c r="AE760" i="14" a="1"/>
  <c r="AE760" i="14" s="1"/>
  <c r="AG760" i="14" s="1" a="1"/>
  <c r="AG760" i="14" s="1"/>
  <c r="AE773" i="14" a="1"/>
  <c r="AE773" i="14" s="1"/>
  <c r="AG773" i="14" s="1" a="1"/>
  <c r="AG773" i="14" s="1"/>
  <c r="AE779" i="14" a="1"/>
  <c r="AE779" i="14" s="1"/>
  <c r="AG779" i="14" s="1" a="1"/>
  <c r="AG779" i="14" s="1"/>
  <c r="AE786" i="14" a="1"/>
  <c r="AE786" i="14" s="1"/>
  <c r="AG786" i="14" s="1" a="1"/>
  <c r="AG786" i="14" s="1"/>
  <c r="AE792" i="14" a="1"/>
  <c r="AE792" i="14" s="1"/>
  <c r="AG792" i="14" s="1" a="1"/>
  <c r="AG792" i="14" s="1"/>
  <c r="AE109" i="14" a="1"/>
  <c r="AE109" i="14" s="1"/>
  <c r="AG109" i="14" s="1" a="1"/>
  <c r="AG109" i="14" s="1"/>
  <c r="AE266" i="14" a="1"/>
  <c r="AE266" i="14" s="1"/>
  <c r="AG266" i="14" s="1" a="1"/>
  <c r="AG266" i="14" s="1"/>
  <c r="AE359" i="14" a="1"/>
  <c r="AE359" i="14" s="1"/>
  <c r="AG359" i="14" s="1" a="1"/>
  <c r="AG359" i="14" s="1"/>
  <c r="AE423" i="14" a="1"/>
  <c r="AE423" i="14" s="1"/>
  <c r="AG423" i="14" s="1" a="1"/>
  <c r="AG423" i="14" s="1"/>
  <c r="AE467" i="14" a="1"/>
  <c r="AE467" i="14" s="1"/>
  <c r="AG467" i="14" s="1" a="1"/>
  <c r="AG467" i="14" s="1"/>
  <c r="AE504" i="14" a="1"/>
  <c r="AE504" i="14" s="1"/>
  <c r="AG504" i="14" s="1" a="1"/>
  <c r="AG504" i="14" s="1"/>
  <c r="AE521" i="14" a="1"/>
  <c r="AE521" i="14" s="1"/>
  <c r="AG521" i="14" s="1" a="1"/>
  <c r="AG521" i="14" s="1"/>
  <c r="AE537" i="14" a="1"/>
  <c r="AE537" i="14" s="1"/>
  <c r="AG537" i="14" s="1" a="1"/>
  <c r="AG537" i="14" s="1"/>
  <c r="AE570" i="14" a="1"/>
  <c r="AE570" i="14" s="1"/>
  <c r="AG570" i="14" s="1" a="1"/>
  <c r="AG570" i="14" s="1"/>
  <c r="AE586" i="14" a="1"/>
  <c r="AE586" i="14" s="1"/>
  <c r="AG586" i="14" s="1" a="1"/>
  <c r="AG586" i="14" s="1"/>
  <c r="AE601" i="14" a="1"/>
  <c r="AE601" i="14" s="1"/>
  <c r="AG601" i="14" s="1" a="1"/>
  <c r="AG601" i="14" s="1"/>
  <c r="AE619" i="14" a="1"/>
  <c r="AE619" i="14" s="1"/>
  <c r="AG619" i="14" s="1" a="1"/>
  <c r="AG619" i="14" s="1"/>
  <c r="AE635" i="14" a="1"/>
  <c r="AE635" i="14" s="1"/>
  <c r="AG635" i="14" s="1" a="1"/>
  <c r="AG635" i="14" s="1"/>
  <c r="AE650" i="14" a="1"/>
  <c r="AE650" i="14" s="1"/>
  <c r="AG650" i="14" s="1" a="1"/>
  <c r="AG650" i="14" s="1"/>
  <c r="AE668" i="14" a="1"/>
  <c r="AE668" i="14" s="1"/>
  <c r="AG668" i="14" s="1" a="1"/>
  <c r="AG668" i="14" s="1"/>
  <c r="AE685" i="14" a="1"/>
  <c r="AE685" i="14" s="1"/>
  <c r="AG685" i="14" s="1" a="1"/>
  <c r="AG685" i="14" s="1"/>
  <c r="AE701" i="14" a="1"/>
  <c r="AE701" i="14" s="1"/>
  <c r="AG701" i="14" s="1" a="1"/>
  <c r="AG701" i="14" s="1"/>
  <c r="AE719" i="14" a="1"/>
  <c r="AE719" i="14" s="1"/>
  <c r="AG719" i="14" s="1" a="1"/>
  <c r="AG719" i="14" s="1"/>
  <c r="AE736" i="14" a="1"/>
  <c r="AE736" i="14" s="1"/>
  <c r="AG736" i="14" s="1" a="1"/>
  <c r="AG736" i="14" s="1"/>
  <c r="AE752" i="14" a="1"/>
  <c r="AE752" i="14" s="1"/>
  <c r="AG752" i="14" s="1" a="1"/>
  <c r="AG752" i="14" s="1"/>
  <c r="AE761" i="14" a="1"/>
  <c r="AE761" i="14" s="1"/>
  <c r="AG761" i="14" s="1" a="1"/>
  <c r="AG761" i="14" s="1"/>
  <c r="AE767" i="14" a="1"/>
  <c r="AE767" i="14" s="1"/>
  <c r="AG767" i="14" s="1" a="1"/>
  <c r="AG767" i="14" s="1"/>
  <c r="AE774" i="14" a="1"/>
  <c r="AE774" i="14" s="1"/>
  <c r="AG774" i="14" s="1" a="1"/>
  <c r="AG774" i="14" s="1"/>
  <c r="AE780" i="14" a="1"/>
  <c r="AE780" i="14" s="1"/>
  <c r="AG780" i="14" s="1" a="1"/>
  <c r="AG780" i="14" s="1"/>
  <c r="AE793" i="14" a="1"/>
  <c r="AE793" i="14" s="1"/>
  <c r="AG793" i="14" s="1" a="1"/>
  <c r="AG793" i="14" s="1"/>
  <c r="AE799" i="14" a="1"/>
  <c r="AE799" i="14" s="1"/>
  <c r="AG799" i="14" s="1" a="1"/>
  <c r="AG799" i="14" s="1"/>
  <c r="AE128" i="14" a="1"/>
  <c r="AE128" i="14" s="1"/>
  <c r="AG128" i="14" s="1" a="1"/>
  <c r="AG128" i="14" s="1"/>
  <c r="AE288" i="14" a="1"/>
  <c r="AE288" i="14" s="1"/>
  <c r="AG288" i="14" s="1" a="1"/>
  <c r="AG288" i="14" s="1"/>
  <c r="AE367" i="14" a="1"/>
  <c r="AE367" i="14" s="1"/>
  <c r="AG367" i="14" s="1" a="1"/>
  <c r="AG367" i="14" s="1"/>
  <c r="AE431" i="14" a="1"/>
  <c r="AE431" i="14" s="1"/>
  <c r="AG431" i="14" s="1" a="1"/>
  <c r="AG431" i="14" s="1"/>
  <c r="AE471" i="14" a="1"/>
  <c r="AE471" i="14" s="1"/>
  <c r="AG471" i="14" s="1" a="1"/>
  <c r="AG471" i="14" s="1"/>
  <c r="AE491" i="14" a="1"/>
  <c r="AE491" i="14" s="1"/>
  <c r="AG491" i="14" s="1" a="1"/>
  <c r="AG491" i="14" s="1"/>
  <c r="AE507" i="14" a="1"/>
  <c r="AE507" i="14" s="1"/>
  <c r="AG507" i="14" s="1" a="1"/>
  <c r="AG507" i="14" s="1"/>
  <c r="AE522" i="14" a="1"/>
  <c r="AE522" i="14" s="1"/>
  <c r="AG522" i="14" s="1" a="1"/>
  <c r="AG522" i="14" s="1"/>
  <c r="AE540" i="14" a="1"/>
  <c r="AE540" i="14" s="1"/>
  <c r="AG540" i="14" s="1" a="1"/>
  <c r="AG540" i="14" s="1"/>
  <c r="AE556" i="14" a="1"/>
  <c r="AE556" i="14" s="1"/>
  <c r="AG556" i="14" s="1" a="1"/>
  <c r="AG556" i="14" s="1"/>
  <c r="AE571" i="14" a="1"/>
  <c r="AE571" i="14" s="1"/>
  <c r="AG571" i="14" s="1" a="1"/>
  <c r="AG571" i="14" s="1"/>
  <c r="AE589" i="14" a="1"/>
  <c r="AE589" i="14" s="1"/>
  <c r="AG589" i="14" s="1" a="1"/>
  <c r="AG589" i="14" s="1"/>
  <c r="AE605" i="14" a="1"/>
  <c r="AE605" i="14" s="1"/>
  <c r="AG605" i="14" s="1" a="1"/>
  <c r="AG605" i="14" s="1"/>
  <c r="AE620" i="14" a="1"/>
  <c r="AE620" i="14" s="1"/>
  <c r="AG620" i="14" s="1" a="1"/>
  <c r="AG620" i="14" s="1"/>
  <c r="AE638" i="14" a="1"/>
  <c r="AE638" i="14" s="1"/>
  <c r="AG638" i="14" s="1" a="1"/>
  <c r="AG638" i="14" s="1"/>
  <c r="AE653" i="14" a="1"/>
  <c r="AE653" i="14" s="1"/>
  <c r="AG653" i="14" s="1" a="1"/>
  <c r="AG653" i="14" s="1"/>
  <c r="AE669" i="14" a="1"/>
  <c r="AE669" i="14" s="1"/>
  <c r="AG669" i="14" s="1" a="1"/>
  <c r="AG669" i="14" s="1"/>
  <c r="AE687" i="14" a="1"/>
  <c r="AE687" i="14" s="1"/>
  <c r="AG687" i="14" s="1" a="1"/>
  <c r="AG687" i="14" s="1"/>
  <c r="AE704" i="14" a="1"/>
  <c r="AE704" i="14" s="1"/>
  <c r="AG704" i="14" s="1" a="1"/>
  <c r="AG704" i="14" s="1"/>
  <c r="AE720" i="14" a="1"/>
  <c r="AE720" i="14" s="1"/>
  <c r="AG720" i="14" s="1" a="1"/>
  <c r="AG720" i="14" s="1"/>
  <c r="AE755" i="14" a="1"/>
  <c r="AE755" i="14" s="1"/>
  <c r="AG755" i="14" s="1" a="1"/>
  <c r="AG755" i="14" s="1"/>
  <c r="AE762" i="14" a="1"/>
  <c r="AE762" i="14" s="1"/>
  <c r="AG762" i="14" s="1" a="1"/>
  <c r="AG762" i="14" s="1"/>
  <c r="AE768" i="14" a="1"/>
  <c r="AE768" i="14" s="1"/>
  <c r="AG768" i="14" s="1" a="1"/>
  <c r="AG768" i="14" s="1"/>
  <c r="AE781" i="14" a="1"/>
  <c r="AE781" i="14" s="1"/>
  <c r="AG781" i="14" s="1" a="1"/>
  <c r="AG781" i="14" s="1"/>
  <c r="AE787" i="14" a="1"/>
  <c r="AE787" i="14" s="1"/>
  <c r="AG787" i="14" s="1" a="1"/>
  <c r="AG787" i="14" s="1"/>
  <c r="AE794" i="14" a="1"/>
  <c r="AE794" i="14" s="1"/>
  <c r="AG794" i="14" s="1" a="1"/>
  <c r="AG794" i="14" s="1"/>
  <c r="AE800" i="14" a="1"/>
  <c r="AE800" i="14" s="1"/>
  <c r="AG800" i="14" s="1" a="1"/>
  <c r="AG800" i="14" s="1"/>
  <c r="AE375" i="14" a="1"/>
  <c r="AE375" i="14" s="1"/>
  <c r="AG375" i="14" s="1" a="1"/>
  <c r="AG375" i="14" s="1"/>
  <c r="AE439" i="14" a="1"/>
  <c r="AE439" i="14" s="1"/>
  <c r="AG439" i="14" s="1" a="1"/>
  <c r="AG439" i="14" s="1"/>
  <c r="AE475" i="14" a="1"/>
  <c r="AE475" i="14" s="1"/>
  <c r="AG475" i="14" s="1" a="1"/>
  <c r="AG475" i="14" s="1"/>
  <c r="AE492" i="14" a="1"/>
  <c r="AE492" i="14" s="1"/>
  <c r="AG492" i="14" s="1" a="1"/>
  <c r="AG492" i="14" s="1"/>
  <c r="AE510" i="14" a="1"/>
  <c r="AE510" i="14" s="1"/>
  <c r="AG510" i="14" s="1" a="1"/>
  <c r="AG510" i="14" s="1"/>
  <c r="AE526" i="14" a="1"/>
  <c r="AE526" i="14" s="1"/>
  <c r="AG526" i="14" s="1" a="1"/>
  <c r="AG526" i="14" s="1"/>
  <c r="AE541" i="14" a="1"/>
  <c r="AE541" i="14" s="1"/>
  <c r="AG541" i="14" s="1" a="1"/>
  <c r="AG541" i="14" s="1"/>
  <c r="AE559" i="14" a="1"/>
  <c r="AE559" i="14" s="1"/>
  <c r="AG559" i="14" s="1" a="1"/>
  <c r="AG559" i="14" s="1"/>
  <c r="AE575" i="14" a="1"/>
  <c r="AE575" i="14" s="1"/>
  <c r="AG575" i="14" s="1" a="1"/>
  <c r="AG575" i="14" s="1"/>
  <c r="AE590" i="14" a="1"/>
  <c r="AE590" i="14" s="1"/>
  <c r="AG590" i="14" s="1" a="1"/>
  <c r="AG590" i="14" s="1"/>
  <c r="AE608" i="14" a="1"/>
  <c r="AE608" i="14" s="1"/>
  <c r="AG608" i="14" s="1" a="1"/>
  <c r="AG608" i="14" s="1"/>
  <c r="AE624" i="14" a="1"/>
  <c r="AE624" i="14" s="1"/>
  <c r="AG624" i="14" s="1" a="1"/>
  <c r="AG624" i="14" s="1"/>
  <c r="AE639" i="14" a="1"/>
  <c r="AE639" i="14" s="1"/>
  <c r="AG639" i="14" s="1" a="1"/>
  <c r="AG639" i="14" s="1"/>
  <c r="AE655" i="14" a="1"/>
  <c r="AE655" i="14" s="1"/>
  <c r="AG655" i="14" s="1" a="1"/>
  <c r="AG655" i="14" s="1"/>
  <c r="AE672" i="14" a="1"/>
  <c r="AE672" i="14" s="1"/>
  <c r="AG672" i="14" s="1" a="1"/>
  <c r="AG672" i="14" s="1"/>
  <c r="AE688" i="14" a="1"/>
  <c r="AE688" i="14" s="1"/>
  <c r="AG688" i="14" s="1" a="1"/>
  <c r="AG688" i="14" s="1"/>
  <c r="AE723" i="14" a="1"/>
  <c r="AE723" i="14" s="1"/>
  <c r="AG723" i="14" s="1" a="1"/>
  <c r="AG723" i="14" s="1"/>
  <c r="AE739" i="14" a="1"/>
  <c r="AE739" i="14" s="1"/>
  <c r="AG739" i="14" s="1" a="1"/>
  <c r="AG739" i="14" s="1"/>
  <c r="AE756" i="14" a="1"/>
  <c r="AE756" i="14" s="1"/>
  <c r="AG756" i="14" s="1" a="1"/>
  <c r="AG756" i="14" s="1"/>
  <c r="AE769" i="14" a="1"/>
  <c r="AE769" i="14" s="1"/>
  <c r="AG769" i="14" s="1" a="1"/>
  <c r="AG769" i="14" s="1"/>
  <c r="AE775" i="14" a="1"/>
  <c r="AE775" i="14" s="1"/>
  <c r="AG775" i="14" s="1" a="1"/>
  <c r="AG775" i="14" s="1"/>
  <c r="AE782" i="14" a="1"/>
  <c r="AE782" i="14" s="1"/>
  <c r="AG782" i="14" s="1" a="1"/>
  <c r="AG782" i="14" s="1"/>
  <c r="AE788" i="14" a="1"/>
  <c r="AE788" i="14" s="1"/>
  <c r="AG788" i="14" s="1" a="1"/>
  <c r="AG788" i="14" s="1"/>
  <c r="AE2" i="14" a="1"/>
  <c r="AE2" i="14" s="1"/>
  <c r="AG2" i="14" s="1" a="1"/>
  <c r="AG2" i="14" s="1"/>
  <c r="AE168" i="14" a="1"/>
  <c r="AE168" i="14" s="1"/>
  <c r="AG168" i="14" s="1" a="1"/>
  <c r="AG168" i="14" s="1"/>
  <c r="AE383" i="14" a="1"/>
  <c r="AE383" i="14" s="1"/>
  <c r="AG383" i="14" s="1" a="1"/>
  <c r="AG383" i="14" s="1"/>
  <c r="AE447" i="14" a="1"/>
  <c r="AE447" i="14" s="1"/>
  <c r="AG447" i="14" s="1" a="1"/>
  <c r="AG447" i="14" s="1"/>
  <c r="AE478" i="14" a="1"/>
  <c r="AE478" i="14" s="1"/>
  <c r="AG478" i="14" s="1" a="1"/>
  <c r="AG478" i="14" s="1"/>
  <c r="AE496" i="14" a="1"/>
  <c r="AE496" i="14" s="1"/>
  <c r="AG496" i="14" s="1" a="1"/>
  <c r="AG496" i="14" s="1"/>
  <c r="AE511" i="14" a="1"/>
  <c r="AE511" i="14" s="1"/>
  <c r="AG511" i="14" s="1" a="1"/>
  <c r="AG511" i="14" s="1"/>
  <c r="AE560" i="14" a="1"/>
  <c r="AE560" i="14" s="1"/>
  <c r="AG560" i="14" s="1" a="1"/>
  <c r="AG560" i="14" s="1"/>
  <c r="AE577" i="14" a="1"/>
  <c r="AE577" i="14" s="1"/>
  <c r="AG577" i="14" s="1" a="1"/>
  <c r="AG577" i="14" s="1"/>
  <c r="AE593" i="14" a="1"/>
  <c r="AE593" i="14" s="1"/>
  <c r="AG593" i="14" s="1" a="1"/>
  <c r="AG593" i="14" s="1"/>
  <c r="AE626" i="14" a="1"/>
  <c r="AE626" i="14" s="1"/>
  <c r="AG626" i="14" s="1" a="1"/>
  <c r="AG626" i="14" s="1"/>
  <c r="AE642" i="14" a="1"/>
  <c r="AE642" i="14" s="1"/>
  <c r="AG642" i="14" s="1" a="1"/>
  <c r="AG642" i="14" s="1"/>
  <c r="AE656" i="14" a="1"/>
  <c r="AE656" i="14" s="1"/>
  <c r="AG656" i="14" s="1" a="1"/>
  <c r="AG656" i="14" s="1"/>
  <c r="AE691" i="14" a="1"/>
  <c r="AE691" i="14" s="1"/>
  <c r="AG691" i="14" s="1" a="1"/>
  <c r="AG691" i="14" s="1"/>
  <c r="AE707" i="14" a="1"/>
  <c r="AE707" i="14" s="1"/>
  <c r="AG707" i="14" s="1" a="1"/>
  <c r="AG707" i="14" s="1"/>
  <c r="AE726" i="14" a="1"/>
  <c r="AE726" i="14" s="1"/>
  <c r="AG726" i="14" s="1" a="1"/>
  <c r="AG726" i="14" s="1"/>
  <c r="AE757" i="14" a="1"/>
  <c r="AE757" i="14" s="1"/>
  <c r="AG757" i="14" s="1" a="1"/>
  <c r="AG757" i="14" s="1"/>
  <c r="AE763" i="14" a="1"/>
  <c r="AE763" i="14" s="1"/>
  <c r="AG763" i="14" s="1" a="1"/>
  <c r="AG763" i="14" s="1"/>
  <c r="AE770" i="14" a="1"/>
  <c r="AE770" i="14" s="1"/>
  <c r="AG770" i="14" s="1" a="1"/>
  <c r="AG770" i="14" s="1"/>
  <c r="AE776" i="14" a="1"/>
  <c r="AE776" i="14" s="1"/>
  <c r="AG776" i="14" s="1" a="1"/>
  <c r="AG776" i="14" s="1"/>
  <c r="AE789" i="14" a="1"/>
  <c r="AE789" i="14" s="1"/>
  <c r="AG789" i="14" s="1" a="1"/>
  <c r="AG789" i="14" s="1"/>
  <c r="AE795" i="14" a="1"/>
  <c r="AE795" i="14" s="1"/>
  <c r="AG795" i="14" s="1" a="1"/>
  <c r="AG795" i="14" s="1"/>
  <c r="AE8" i="14" a="1"/>
  <c r="AE8" i="14" s="1"/>
  <c r="AG8" i="14" s="1" a="1"/>
  <c r="AG8" i="14" s="1"/>
  <c r="AE188" i="14" a="1"/>
  <c r="AE188" i="14" s="1"/>
  <c r="AG188" i="14" s="1" a="1"/>
  <c r="AG188" i="14" s="1"/>
  <c r="AE329" i="14" a="1"/>
  <c r="AE329" i="14" s="1"/>
  <c r="AG329" i="14" s="1" a="1"/>
  <c r="AG329" i="14" s="1"/>
  <c r="AE391" i="14" a="1"/>
  <c r="AE391" i="14" s="1"/>
  <c r="AG391" i="14" s="1" a="1"/>
  <c r="AG391" i="14" s="1"/>
  <c r="AE451" i="14" a="1"/>
  <c r="AE451" i="14" s="1"/>
  <c r="AG451" i="14" s="1" a="1"/>
  <c r="AG451" i="14" s="1"/>
  <c r="AE479" i="14" a="1"/>
  <c r="AE479" i="14" s="1"/>
  <c r="AG479" i="14" s="1" a="1"/>
  <c r="AG479" i="14" s="1"/>
  <c r="AE498" i="14" a="1"/>
  <c r="AE498" i="14" s="1"/>
  <c r="AG498" i="14" s="1" a="1"/>
  <c r="AG498" i="14" s="1"/>
  <c r="AE514" i="14" a="1"/>
  <c r="AE514" i="14" s="1"/>
  <c r="AG514" i="14" s="1" a="1"/>
  <c r="AG514" i="14" s="1"/>
  <c r="AE529" i="14" a="1"/>
  <c r="AE529" i="14" s="1"/>
  <c r="AG529" i="14" s="1" a="1"/>
  <c r="AG529" i="14" s="1"/>
  <c r="AE578" i="14" a="1"/>
  <c r="AE578" i="14" s="1"/>
  <c r="AG578" i="14" s="1" a="1"/>
  <c r="AG578" i="14" s="1"/>
  <c r="AE595" i="14" a="1"/>
  <c r="AE595" i="14" s="1"/>
  <c r="AG595" i="14" s="1" a="1"/>
  <c r="AG595" i="14" s="1"/>
  <c r="AE611" i="14" a="1"/>
  <c r="AE611" i="14" s="1"/>
  <c r="AG611" i="14" s="1" a="1"/>
  <c r="AG611" i="14" s="1"/>
  <c r="AE659" i="14" a="1"/>
  <c r="AE659" i="14" s="1"/>
  <c r="AG659" i="14" s="1" a="1"/>
  <c r="AG659" i="14" s="1"/>
  <c r="AE675" i="14" a="1"/>
  <c r="AE675" i="14" s="1"/>
  <c r="AG675" i="14" s="1" a="1"/>
  <c r="AG675" i="14" s="1"/>
  <c r="AE694" i="14" a="1"/>
  <c r="AE694" i="14" s="1"/>
  <c r="AG694" i="14" s="1" a="1"/>
  <c r="AG694" i="14" s="1"/>
  <c r="AE745" i="14" a="1"/>
  <c r="AE745" i="14" s="1"/>
  <c r="AG745" i="14" s="1" a="1"/>
  <c r="AG745" i="14" s="1"/>
  <c r="AE758" i="14" a="1"/>
  <c r="AE758" i="14" s="1"/>
  <c r="AG758" i="14" s="1" a="1"/>
  <c r="AG758" i="14" s="1"/>
  <c r="AE764" i="14" a="1"/>
  <c r="AE764" i="14" s="1"/>
  <c r="AG764" i="14" s="1" a="1"/>
  <c r="AG764" i="14" s="1"/>
  <c r="AE777" i="14" a="1"/>
  <c r="AE777" i="14" s="1"/>
  <c r="AG777" i="14" s="1" a="1"/>
  <c r="AG777" i="14" s="1"/>
  <c r="AE783" i="14" a="1"/>
  <c r="AE783" i="14" s="1"/>
  <c r="AG783" i="14" s="1" a="1"/>
  <c r="AG783" i="14" s="1"/>
  <c r="AE790" i="14" a="1"/>
  <c r="AE790" i="14" s="1"/>
  <c r="AG790" i="14" s="1" a="1"/>
  <c r="AG790" i="14" s="1"/>
  <c r="AE796" i="14" a="1"/>
  <c r="AE796" i="14" s="1"/>
  <c r="AG796" i="14" s="1" a="1"/>
  <c r="AG796" i="14" s="1"/>
  <c r="AE629" i="14" a="1"/>
  <c r="AE629" i="14" s="1"/>
  <c r="AG629" i="14" s="1" a="1"/>
  <c r="AG629" i="14" s="1"/>
  <c r="AE516" i="14" a="1"/>
  <c r="AE516" i="14" s="1"/>
  <c r="AG516" i="14" s="1" a="1"/>
  <c r="AG516" i="14" s="1"/>
  <c r="AE644" i="14" a="1"/>
  <c r="AE644" i="14" s="1"/>
  <c r="AG644" i="14" s="1" a="1"/>
  <c r="AG644" i="14" s="1"/>
  <c r="AE765" i="14" a="1"/>
  <c r="AE765" i="14" s="1"/>
  <c r="AG765" i="14" s="1" a="1"/>
  <c r="AG765" i="14" s="1"/>
  <c r="AE37" i="14" a="1"/>
  <c r="AE37" i="14" s="1"/>
  <c r="AG37" i="14" s="1" a="1"/>
  <c r="AG37" i="14" s="1"/>
  <c r="AE532" i="14" a="1"/>
  <c r="AE532" i="14" s="1"/>
  <c r="AG532" i="14" s="1" a="1"/>
  <c r="AG532" i="14" s="1"/>
  <c r="AE662" i="14" a="1"/>
  <c r="AE662" i="14" s="1"/>
  <c r="AG662" i="14" s="1" a="1"/>
  <c r="AG662" i="14" s="1"/>
  <c r="AE771" i="14" a="1"/>
  <c r="AE771" i="14" s="1"/>
  <c r="AG771" i="14" s="1" a="1"/>
  <c r="AG771" i="14" s="1"/>
  <c r="AE207" i="14" a="1"/>
  <c r="AE207" i="14" s="1"/>
  <c r="AG207" i="14" s="1" a="1"/>
  <c r="AG207" i="14" s="1"/>
  <c r="AE547" i="14" a="1"/>
  <c r="AE547" i="14" s="1"/>
  <c r="AG547" i="14" s="1" a="1"/>
  <c r="AG547" i="14" s="1"/>
  <c r="AE778" i="14" a="1"/>
  <c r="AE778" i="14" s="1"/>
  <c r="AG778" i="14" s="1" a="1"/>
  <c r="AG778" i="14" s="1"/>
  <c r="AE337" i="14" a="1"/>
  <c r="AE337" i="14" s="1"/>
  <c r="AG337" i="14" s="1" a="1"/>
  <c r="AG337" i="14" s="1"/>
  <c r="AE784" i="14" a="1"/>
  <c r="AE784" i="14" s="1"/>
  <c r="AG784" i="14" s="1" a="1"/>
  <c r="AG784" i="14" s="1"/>
  <c r="AE399" i="14" a="1"/>
  <c r="AE399" i="14" s="1"/>
  <c r="AG399" i="14" s="1" a="1"/>
  <c r="AG399" i="14" s="1"/>
  <c r="AE713" i="14" a="1"/>
  <c r="AE713" i="14" s="1"/>
  <c r="AG713" i="14" s="1" a="1"/>
  <c r="AG713" i="14" s="1"/>
  <c r="AE455" i="14" a="1"/>
  <c r="AE455" i="14" s="1"/>
  <c r="AG455" i="14" s="1" a="1"/>
  <c r="AG455" i="14" s="1"/>
  <c r="AE596" i="14" a="1"/>
  <c r="AE596" i="14" s="1"/>
  <c r="AG596" i="14" s="1" a="1"/>
  <c r="AG596" i="14" s="1"/>
  <c r="AE730" i="14" a="1"/>
  <c r="AE730" i="14" s="1"/>
  <c r="AG730" i="14" s="1" a="1"/>
  <c r="AG730" i="14" s="1"/>
  <c r="AE797" i="14" a="1"/>
  <c r="AE797" i="14" s="1"/>
  <c r="AG797" i="14" s="1" a="1"/>
  <c r="AG797" i="14" s="1"/>
  <c r="AE483" i="14" a="1"/>
  <c r="AE483" i="14" s="1"/>
  <c r="AG483" i="14" s="1" a="1"/>
  <c r="AG483" i="14" s="1"/>
  <c r="AE613" i="14" a="1"/>
  <c r="AE613" i="14" s="1"/>
  <c r="AG613" i="14" s="1" a="1"/>
  <c r="AG613" i="14" s="1"/>
  <c r="AE746" i="14" a="1"/>
  <c r="AE746" i="14" s="1"/>
  <c r="AG746" i="14" s="1" a="1"/>
  <c r="AG746" i="14" s="1"/>
  <c r="G620" i="14" a="1"/>
  <c r="G620" i="14" s="1"/>
  <c r="X620" i="14" s="1"/>
  <c r="G542" i="14" a="1"/>
  <c r="G542" i="14" s="1"/>
  <c r="X542" i="14" s="1"/>
  <c r="G455" i="14" a="1"/>
  <c r="G455" i="14" s="1"/>
  <c r="X455" i="14" s="1"/>
  <c r="G791" i="14" a="1"/>
  <c r="G791" i="14" s="1"/>
  <c r="X791" i="14" s="1"/>
  <c r="G763" i="14" a="1"/>
  <c r="G763" i="14" s="1"/>
  <c r="X763" i="14" s="1"/>
  <c r="G731" i="14" a="1"/>
  <c r="G731" i="14" s="1"/>
  <c r="X731" i="14" s="1"/>
  <c r="G798" i="14" a="1"/>
  <c r="G798" i="14" s="1"/>
  <c r="X798" i="14" s="1"/>
  <c r="G770" i="14" a="1"/>
  <c r="G770" i="14" s="1"/>
  <c r="X770" i="14" s="1"/>
  <c r="G741" i="14" a="1"/>
  <c r="G741" i="14" s="1"/>
  <c r="X741" i="14" s="1"/>
  <c r="G688" i="14" a="1"/>
  <c r="G688" i="14" s="1"/>
  <c r="X688" i="14" s="1"/>
  <c r="G632" i="14" a="1"/>
  <c r="G632" i="14" s="1"/>
  <c r="X632" i="14" s="1"/>
  <c r="G564" i="14" a="1"/>
  <c r="G564" i="14" s="1"/>
  <c r="X564" i="14" s="1"/>
  <c r="G389" i="14" a="1"/>
  <c r="G389" i="14" s="1"/>
  <c r="X389" i="14" s="1"/>
  <c r="G74" i="14" a="1"/>
  <c r="G74" i="14" s="1"/>
  <c r="X74" i="14" s="1"/>
  <c r="G8" i="14" a="1"/>
  <c r="G8" i="14" s="1"/>
  <c r="X8" i="14" s="1"/>
  <c r="G16" i="14" a="1"/>
  <c r="G16" i="14" s="1"/>
  <c r="X16" i="14" s="1"/>
  <c r="G23" i="14" a="1"/>
  <c r="G23" i="14" s="1"/>
  <c r="X23" i="14" s="1"/>
  <c r="G31" i="14" a="1"/>
  <c r="G31" i="14" s="1"/>
  <c r="X31" i="14" s="1"/>
  <c r="G38" i="14" a="1"/>
  <c r="G38" i="14" s="1"/>
  <c r="X38" i="14" s="1"/>
  <c r="G45" i="14" a="1"/>
  <c r="G45" i="14" s="1"/>
  <c r="X45" i="14" s="1"/>
  <c r="G52" i="14" a="1"/>
  <c r="G52" i="14" s="1"/>
  <c r="X52" i="14" s="1"/>
  <c r="G60" i="14" a="1"/>
  <c r="G60" i="14" s="1"/>
  <c r="X60" i="14" s="1"/>
  <c r="G67" i="14" a="1"/>
  <c r="G67" i="14" s="1"/>
  <c r="X67" i="14" s="1"/>
  <c r="G82" i="14" a="1"/>
  <c r="G82" i="14" s="1"/>
  <c r="X82" i="14" s="1"/>
  <c r="G89" i="14" a="1"/>
  <c r="G89" i="14" s="1"/>
  <c r="X89" i="14" s="1"/>
  <c r="G97" i="14" a="1"/>
  <c r="G97" i="14" s="1"/>
  <c r="X97" i="14" s="1"/>
  <c r="G104" i="14" a="1"/>
  <c r="G104" i="14" s="1"/>
  <c r="X104" i="14" s="1"/>
  <c r="G111" i="14" a="1"/>
  <c r="G111" i="14" s="1"/>
  <c r="X111" i="14" s="1"/>
  <c r="G118" i="14" a="1"/>
  <c r="G118" i="14" s="1"/>
  <c r="X118" i="14" s="1"/>
  <c r="G126" i="14" a="1"/>
  <c r="G126" i="14" s="1"/>
  <c r="X126" i="14" s="1"/>
  <c r="G133" i="14" a="1"/>
  <c r="G133" i="14" s="1"/>
  <c r="X133" i="14" s="1"/>
  <c r="G140" i="14" a="1"/>
  <c r="G140" i="14" s="1"/>
  <c r="X140" i="14" s="1"/>
  <c r="G147" i="14" a="1"/>
  <c r="G147" i="14" s="1"/>
  <c r="X147" i="14" s="1"/>
  <c r="G155" i="14" a="1"/>
  <c r="G155" i="14" s="1"/>
  <c r="X155" i="14" s="1"/>
  <c r="G170" i="14" a="1"/>
  <c r="G170" i="14" s="1"/>
  <c r="X170" i="14" s="1"/>
  <c r="G177" i="14" a="1"/>
  <c r="G177" i="14" s="1"/>
  <c r="X177" i="14" s="1"/>
  <c r="G184" i="14" a="1"/>
  <c r="G184" i="14" s="1"/>
  <c r="X184" i="14" s="1"/>
  <c r="G192" i="14" a="1"/>
  <c r="G192" i="14" s="1"/>
  <c r="X192" i="14" s="1"/>
  <c r="G199" i="14" a="1"/>
  <c r="G199" i="14" s="1"/>
  <c r="X199" i="14" s="1"/>
  <c r="G206" i="14" a="1"/>
  <c r="G206" i="14" s="1"/>
  <c r="X206" i="14" s="1"/>
  <c r="G213" i="14" a="1"/>
  <c r="G213" i="14" s="1"/>
  <c r="X213" i="14" s="1"/>
  <c r="G221" i="14" a="1"/>
  <c r="G221" i="14" s="1"/>
  <c r="X221" i="14" s="1"/>
  <c r="G228" i="14" a="1"/>
  <c r="G228" i="14" s="1"/>
  <c r="X228" i="14" s="1"/>
  <c r="G235" i="14" a="1"/>
  <c r="G235" i="14" s="1"/>
  <c r="X235" i="14" s="1"/>
  <c r="G250" i="14" a="1"/>
  <c r="G250" i="14" s="1"/>
  <c r="X250" i="14" s="1"/>
  <c r="G258" i="14" a="1"/>
  <c r="G258" i="14" s="1"/>
  <c r="X258" i="14" s="1"/>
  <c r="G265" i="14" a="1"/>
  <c r="G265" i="14" s="1"/>
  <c r="X265" i="14" s="1"/>
  <c r="G273" i="14" a="1"/>
  <c r="G273" i="14" s="1"/>
  <c r="X273" i="14" s="1"/>
  <c r="G280" i="14" a="1"/>
  <c r="G280" i="14" s="1"/>
  <c r="X280" i="14" s="1"/>
  <c r="G288" i="14" a="1"/>
  <c r="G288" i="14" s="1"/>
  <c r="X288" i="14" s="1"/>
  <c r="G295" i="14" a="1"/>
  <c r="G295" i="14" s="1"/>
  <c r="X295" i="14" s="1"/>
  <c r="G303" i="14" a="1"/>
  <c r="G303" i="14" s="1"/>
  <c r="X303" i="14" s="1"/>
  <c r="G310" i="14" a="1"/>
  <c r="G310" i="14" s="1"/>
  <c r="X310" i="14" s="1"/>
  <c r="G318" i="14" a="1"/>
  <c r="G318" i="14" s="1"/>
  <c r="X318" i="14" s="1"/>
  <c r="G325" i="14" a="1"/>
  <c r="G325" i="14" s="1"/>
  <c r="X325" i="14" s="1"/>
  <c r="G333" i="14" a="1"/>
  <c r="G333" i="14" s="1"/>
  <c r="X333" i="14" s="1"/>
  <c r="G340" i="14" a="1"/>
  <c r="G340" i="14" s="1"/>
  <c r="X340" i="14" s="1"/>
  <c r="G347" i="14" a="1"/>
  <c r="G347" i="14" s="1"/>
  <c r="X347" i="14" s="1"/>
  <c r="G354" i="14" a="1"/>
  <c r="G354" i="14" s="1"/>
  <c r="X354" i="14" s="1"/>
  <c r="G362" i="14" a="1"/>
  <c r="G362" i="14" s="1"/>
  <c r="X362" i="14" s="1"/>
  <c r="G368" i="14" a="1"/>
  <c r="G368" i="14" s="1"/>
  <c r="X368" i="14" s="1"/>
  <c r="G9" i="14" a="1"/>
  <c r="G9" i="14" s="1"/>
  <c r="X9" i="14" s="1"/>
  <c r="G17" i="14" a="1"/>
  <c r="G17" i="14" s="1"/>
  <c r="X17" i="14" s="1"/>
  <c r="G24" i="14" a="1"/>
  <c r="G24" i="14" s="1"/>
  <c r="X24" i="14" s="1"/>
  <c r="G32" i="14" a="1"/>
  <c r="G32" i="14" s="1"/>
  <c r="X32" i="14" s="1"/>
  <c r="G39" i="14" a="1"/>
  <c r="G39" i="14" s="1"/>
  <c r="X39" i="14" s="1"/>
  <c r="G46" i="14" a="1"/>
  <c r="G46" i="14" s="1"/>
  <c r="X46" i="14" s="1"/>
  <c r="G53" i="14" a="1"/>
  <c r="G53" i="14" s="1"/>
  <c r="X53" i="14" s="1"/>
  <c r="G61" i="14" a="1"/>
  <c r="G61" i="14" s="1"/>
  <c r="X61" i="14" s="1"/>
  <c r="G68" i="14" a="1"/>
  <c r="G68" i="14" s="1"/>
  <c r="X68" i="14" s="1"/>
  <c r="G75" i="14" a="1"/>
  <c r="G75" i="14" s="1"/>
  <c r="X75" i="14" s="1"/>
  <c r="G90" i="14" a="1"/>
  <c r="G90" i="14" s="1"/>
  <c r="X90" i="14" s="1"/>
  <c r="G98" i="14" a="1"/>
  <c r="G98" i="14" s="1"/>
  <c r="X98" i="14" s="1"/>
  <c r="G105" i="14" a="1"/>
  <c r="G105" i="14" s="1"/>
  <c r="X105" i="14" s="1"/>
  <c r="G112" i="14" a="1"/>
  <c r="G112" i="14" s="1"/>
  <c r="X112" i="14" s="1"/>
  <c r="G119" i="14" a="1"/>
  <c r="G119" i="14" s="1"/>
  <c r="X119" i="14" s="1"/>
  <c r="G127" i="14" a="1"/>
  <c r="G127" i="14" s="1"/>
  <c r="X127" i="14" s="1"/>
  <c r="G134" i="14" a="1"/>
  <c r="G134" i="14" s="1"/>
  <c r="X134" i="14" s="1"/>
  <c r="G141" i="14" a="1"/>
  <c r="G141" i="14" s="1"/>
  <c r="X141" i="14" s="1"/>
  <c r="G148" i="14" a="1"/>
  <c r="G148" i="14" s="1"/>
  <c r="X148" i="14" s="1"/>
  <c r="G156" i="14" a="1"/>
  <c r="G156" i="14" s="1"/>
  <c r="X156" i="14" s="1"/>
  <c r="G163" i="14" a="1"/>
  <c r="G163" i="14" s="1"/>
  <c r="X163" i="14" s="1"/>
  <c r="G178" i="14" a="1"/>
  <c r="G178" i="14" s="1"/>
  <c r="X178" i="14" s="1"/>
  <c r="G185" i="14" a="1"/>
  <c r="G185" i="14" s="1"/>
  <c r="X185" i="14" s="1"/>
  <c r="G193" i="14" a="1"/>
  <c r="G193" i="14" s="1"/>
  <c r="X193" i="14" s="1"/>
  <c r="G200" i="14" a="1"/>
  <c r="G200" i="14" s="1"/>
  <c r="X200" i="14" s="1"/>
  <c r="G207" i="14" a="1"/>
  <c r="G207" i="14" s="1"/>
  <c r="X207" i="14" s="1"/>
  <c r="G214" i="14" a="1"/>
  <c r="G214" i="14" s="1"/>
  <c r="X214" i="14" s="1"/>
  <c r="G222" i="14" a="1"/>
  <c r="G222" i="14" s="1"/>
  <c r="X222" i="14" s="1"/>
  <c r="G229" i="14" a="1"/>
  <c r="G229" i="14" s="1"/>
  <c r="X229" i="14" s="1"/>
  <c r="G236" i="14" a="1"/>
  <c r="G236" i="14" s="1"/>
  <c r="X236" i="14" s="1"/>
  <c r="G243" i="14" a="1"/>
  <c r="G243" i="14" s="1"/>
  <c r="X243" i="14" s="1"/>
  <c r="G251" i="14" a="1"/>
  <c r="G251" i="14" s="1"/>
  <c r="X251" i="14" s="1"/>
  <c r="G266" i="14" a="1"/>
  <c r="G266" i="14" s="1"/>
  <c r="X266" i="14" s="1"/>
  <c r="G274" i="14" a="1"/>
  <c r="G274" i="14" s="1"/>
  <c r="X274" i="14" s="1"/>
  <c r="G281" i="14" a="1"/>
  <c r="G281" i="14" s="1"/>
  <c r="X281" i="14" s="1"/>
  <c r="G289" i="14" a="1"/>
  <c r="G289" i="14" s="1"/>
  <c r="X289" i="14" s="1"/>
  <c r="G296" i="14" a="1"/>
  <c r="G296" i="14" s="1"/>
  <c r="X296" i="14" s="1"/>
  <c r="G304" i="14" a="1"/>
  <c r="G304" i="14" s="1"/>
  <c r="X304" i="14" s="1"/>
  <c r="G311" i="14" a="1"/>
  <c r="G311" i="14" s="1"/>
  <c r="X311" i="14" s="1"/>
  <c r="G319" i="14" a="1"/>
  <c r="G319" i="14" s="1"/>
  <c r="X319" i="14" s="1"/>
  <c r="G326" i="14" a="1"/>
  <c r="G326" i="14" s="1"/>
  <c r="X326" i="14" s="1"/>
  <c r="G334" i="14" a="1"/>
  <c r="G334" i="14" s="1"/>
  <c r="X334" i="14" s="1"/>
  <c r="G341" i="14" a="1"/>
  <c r="G341" i="14" s="1"/>
  <c r="X341" i="14" s="1"/>
  <c r="G348" i="14" a="1"/>
  <c r="G348" i="14" s="1"/>
  <c r="X348" i="14" s="1"/>
  <c r="G355" i="14" a="1"/>
  <c r="G355" i="14" s="1"/>
  <c r="X355" i="14" s="1"/>
  <c r="G369" i="14" a="1"/>
  <c r="G369" i="14" s="1"/>
  <c r="X369" i="14" s="1"/>
  <c r="G10" i="14" a="1"/>
  <c r="G10" i="14" s="1"/>
  <c r="X10" i="14" s="1"/>
  <c r="G18" i="14" a="1"/>
  <c r="G18" i="14" s="1"/>
  <c r="X18" i="14" s="1"/>
  <c r="G25" i="14" a="1"/>
  <c r="G25" i="14" s="1"/>
  <c r="X25" i="14" s="1"/>
  <c r="G33" i="14" a="1"/>
  <c r="G33" i="14" s="1"/>
  <c r="X33" i="14" s="1"/>
  <c r="G40" i="14" a="1"/>
  <c r="G40" i="14" s="1"/>
  <c r="X40" i="14" s="1"/>
  <c r="G47" i="14" a="1"/>
  <c r="G47" i="14" s="1"/>
  <c r="X47" i="14" s="1"/>
  <c r="G54" i="14" a="1"/>
  <c r="G54" i="14" s="1"/>
  <c r="X54" i="14" s="1"/>
  <c r="G62" i="14" a="1"/>
  <c r="G62" i="14" s="1"/>
  <c r="X62" i="14" s="1"/>
  <c r="G69" i="14" a="1"/>
  <c r="G69" i="14" s="1"/>
  <c r="X69" i="14" s="1"/>
  <c r="G76" i="14" a="1"/>
  <c r="G76" i="14" s="1"/>
  <c r="X76" i="14" s="1"/>
  <c r="G83" i="14" a="1"/>
  <c r="G83" i="14" s="1"/>
  <c r="X83" i="14" s="1"/>
  <c r="G91" i="14" a="1"/>
  <c r="G91" i="14" s="1"/>
  <c r="X91" i="14" s="1"/>
  <c r="G106" i="14" a="1"/>
  <c r="G106" i="14" s="1"/>
  <c r="X106" i="14" s="1"/>
  <c r="G113" i="14" a="1"/>
  <c r="G113" i="14" s="1"/>
  <c r="X113" i="14" s="1"/>
  <c r="G120" i="14" a="1"/>
  <c r="G120" i="14" s="1"/>
  <c r="X120" i="14" s="1"/>
  <c r="G128" i="14" a="1"/>
  <c r="G128" i="14" s="1"/>
  <c r="X128" i="14" s="1"/>
  <c r="G135" i="14" a="1"/>
  <c r="G135" i="14" s="1"/>
  <c r="X135" i="14" s="1"/>
  <c r="G142" i="14" a="1"/>
  <c r="G142" i="14" s="1"/>
  <c r="X142" i="14" s="1"/>
  <c r="G149" i="14" a="1"/>
  <c r="G149" i="14" s="1"/>
  <c r="X149" i="14" s="1"/>
  <c r="G157" i="14" a="1"/>
  <c r="G157" i="14" s="1"/>
  <c r="X157" i="14" s="1"/>
  <c r="G164" i="14" a="1"/>
  <c r="G164" i="14" s="1"/>
  <c r="X164" i="14" s="1"/>
  <c r="G171" i="14" a="1"/>
  <c r="G171" i="14" s="1"/>
  <c r="X171" i="14" s="1"/>
  <c r="G186" i="14" a="1"/>
  <c r="G186" i="14" s="1"/>
  <c r="X186" i="14" s="1"/>
  <c r="G194" i="14" a="1"/>
  <c r="G194" i="14" s="1"/>
  <c r="X194" i="14" s="1"/>
  <c r="G201" i="14" a="1"/>
  <c r="G201" i="14" s="1"/>
  <c r="X201" i="14" s="1"/>
  <c r="G208" i="14" a="1"/>
  <c r="G208" i="14" s="1"/>
  <c r="X208" i="14" s="1"/>
  <c r="G215" i="14" a="1"/>
  <c r="G215" i="14" s="1"/>
  <c r="X215" i="14" s="1"/>
  <c r="G223" i="14" a="1"/>
  <c r="G223" i="14" s="1"/>
  <c r="X223" i="14" s="1"/>
  <c r="G230" i="14" a="1"/>
  <c r="G230" i="14" s="1"/>
  <c r="X230" i="14" s="1"/>
  <c r="G237" i="14" a="1"/>
  <c r="G237" i="14" s="1"/>
  <c r="X237" i="14" s="1"/>
  <c r="G244" i="14" a="1"/>
  <c r="G244" i="14" s="1"/>
  <c r="X244" i="14" s="1"/>
  <c r="G252" i="14" a="1"/>
  <c r="G252" i="14" s="1"/>
  <c r="X252" i="14" s="1"/>
  <c r="G259" i="14" a="1"/>
  <c r="G259" i="14" s="1"/>
  <c r="X259" i="14" s="1"/>
  <c r="G267" i="14" a="1"/>
  <c r="G267" i="14" s="1"/>
  <c r="X267" i="14" s="1"/>
  <c r="G282" i="14" a="1"/>
  <c r="G282" i="14" s="1"/>
  <c r="X282" i="14" s="1"/>
  <c r="G290" i="14" a="1"/>
  <c r="G290" i="14" s="1"/>
  <c r="X290" i="14" s="1"/>
  <c r="G297" i="14" a="1"/>
  <c r="G297" i="14" s="1"/>
  <c r="X297" i="14" s="1"/>
  <c r="G305" i="14" a="1"/>
  <c r="G305" i="14" s="1"/>
  <c r="X305" i="14" s="1"/>
  <c r="G312" i="14" a="1"/>
  <c r="G312" i="14" s="1"/>
  <c r="X312" i="14" s="1"/>
  <c r="G320" i="14" a="1"/>
  <c r="G320" i="14" s="1"/>
  <c r="X320" i="14" s="1"/>
  <c r="G327" i="14" a="1"/>
  <c r="G327" i="14" s="1"/>
  <c r="X327" i="14" s="1"/>
  <c r="G335" i="14" a="1"/>
  <c r="G335" i="14" s="1"/>
  <c r="X335" i="14" s="1"/>
  <c r="G342" i="14" a="1"/>
  <c r="G342" i="14" s="1"/>
  <c r="X342" i="14" s="1"/>
  <c r="G349" i="14" a="1"/>
  <c r="G349" i="14" s="1"/>
  <c r="X349" i="14" s="1"/>
  <c r="G356" i="14" a="1"/>
  <c r="G356" i="14" s="1"/>
  <c r="X356" i="14" s="1"/>
  <c r="G363" i="14" a="1"/>
  <c r="G363" i="14" s="1"/>
  <c r="X363" i="14" s="1"/>
  <c r="G3" i="14" a="1"/>
  <c r="G3" i="14" s="1"/>
  <c r="X3" i="14" s="1"/>
  <c r="G11" i="14" a="1"/>
  <c r="G11" i="14" s="1"/>
  <c r="X11" i="14" s="1"/>
  <c r="G26" i="14" a="1"/>
  <c r="G26" i="14" s="1"/>
  <c r="X26" i="14" s="1"/>
  <c r="G34" i="14" a="1"/>
  <c r="G34" i="14" s="1"/>
  <c r="X34" i="14" s="1"/>
  <c r="G41" i="14" a="1"/>
  <c r="G41" i="14" s="1"/>
  <c r="X41" i="14" s="1"/>
  <c r="G48" i="14" a="1"/>
  <c r="G48" i="14" s="1"/>
  <c r="X48" i="14" s="1"/>
  <c r="G55" i="14" a="1"/>
  <c r="G55" i="14" s="1"/>
  <c r="X55" i="14" s="1"/>
  <c r="G63" i="14" a="1"/>
  <c r="G63" i="14" s="1"/>
  <c r="X63" i="14" s="1"/>
  <c r="G70" i="14" a="1"/>
  <c r="G70" i="14" s="1"/>
  <c r="X70" i="14" s="1"/>
  <c r="G77" i="14" a="1"/>
  <c r="G77" i="14" s="1"/>
  <c r="X77" i="14" s="1"/>
  <c r="G84" i="14" a="1"/>
  <c r="G84" i="14" s="1"/>
  <c r="X84" i="14" s="1"/>
  <c r="G92" i="14" a="1"/>
  <c r="G92" i="14" s="1"/>
  <c r="X92" i="14" s="1"/>
  <c r="G99" i="14" a="1"/>
  <c r="G99" i="14" s="1"/>
  <c r="X99" i="14" s="1"/>
  <c r="G114" i="14" a="1"/>
  <c r="G114" i="14" s="1"/>
  <c r="X114" i="14" s="1"/>
  <c r="G121" i="14" a="1"/>
  <c r="G121" i="14" s="1"/>
  <c r="X121" i="14" s="1"/>
  <c r="G129" i="14" a="1"/>
  <c r="G129" i="14" s="1"/>
  <c r="X129" i="14" s="1"/>
  <c r="G136" i="14" a="1"/>
  <c r="G136" i="14" s="1"/>
  <c r="X136" i="14" s="1"/>
  <c r="G143" i="14" a="1"/>
  <c r="G143" i="14" s="1"/>
  <c r="X143" i="14" s="1"/>
  <c r="G150" i="14" a="1"/>
  <c r="G150" i="14" s="1"/>
  <c r="X150" i="14" s="1"/>
  <c r="G158" i="14" a="1"/>
  <c r="G158" i="14" s="1"/>
  <c r="X158" i="14" s="1"/>
  <c r="G165" i="14" a="1"/>
  <c r="G165" i="14" s="1"/>
  <c r="X165" i="14" s="1"/>
  <c r="G172" i="14" a="1"/>
  <c r="G172" i="14" s="1"/>
  <c r="X172" i="14" s="1"/>
  <c r="G179" i="14" a="1"/>
  <c r="G179" i="14" s="1"/>
  <c r="X179" i="14" s="1"/>
  <c r="G187" i="14" a="1"/>
  <c r="G187" i="14" s="1"/>
  <c r="X187" i="14" s="1"/>
  <c r="G202" i="14" a="1"/>
  <c r="G202" i="14" s="1"/>
  <c r="X202" i="14" s="1"/>
  <c r="G209" i="14" a="1"/>
  <c r="G209" i="14" s="1"/>
  <c r="X209" i="14" s="1"/>
  <c r="G216" i="14" a="1"/>
  <c r="G216" i="14" s="1"/>
  <c r="X216" i="14" s="1"/>
  <c r="G224" i="14" a="1"/>
  <c r="G224" i="14" s="1"/>
  <c r="X224" i="14" s="1"/>
  <c r="G231" i="14" a="1"/>
  <c r="G231" i="14" s="1"/>
  <c r="X231" i="14" s="1"/>
  <c r="G238" i="14" a="1"/>
  <c r="G238" i="14" s="1"/>
  <c r="X238" i="14" s="1"/>
  <c r="G245" i="14" a="1"/>
  <c r="G245" i="14" s="1"/>
  <c r="X245" i="14" s="1"/>
  <c r="G253" i="14" a="1"/>
  <c r="G253" i="14" s="1"/>
  <c r="X253" i="14" s="1"/>
  <c r="G260" i="14" a="1"/>
  <c r="G260" i="14" s="1"/>
  <c r="X260" i="14" s="1"/>
  <c r="G268" i="14" a="1"/>
  <c r="G268" i="14" s="1"/>
  <c r="X268" i="14" s="1"/>
  <c r="G275" i="14" a="1"/>
  <c r="G275" i="14" s="1"/>
  <c r="X275" i="14" s="1"/>
  <c r="G283" i="14" a="1"/>
  <c r="G283" i="14" s="1"/>
  <c r="X283" i="14" s="1"/>
  <c r="G298" i="14" a="1"/>
  <c r="G298" i="14" s="1"/>
  <c r="X298" i="14" s="1"/>
  <c r="G306" i="14" a="1"/>
  <c r="G306" i="14" s="1"/>
  <c r="X306" i="14" s="1"/>
  <c r="G313" i="14" a="1"/>
  <c r="G313" i="14" s="1"/>
  <c r="X313" i="14" s="1"/>
  <c r="G321" i="14" a="1"/>
  <c r="G321" i="14" s="1"/>
  <c r="X321" i="14" s="1"/>
  <c r="G328" i="14" a="1"/>
  <c r="G328" i="14" s="1"/>
  <c r="X328" i="14" s="1"/>
  <c r="G336" i="14" a="1"/>
  <c r="G336" i="14" s="1"/>
  <c r="X336" i="14" s="1"/>
  <c r="G343" i="14" a="1"/>
  <c r="G343" i="14" s="1"/>
  <c r="X343" i="14" s="1"/>
  <c r="G350" i="14" a="1"/>
  <c r="G350" i="14" s="1"/>
  <c r="X350" i="14" s="1"/>
  <c r="G357" i="14" a="1"/>
  <c r="G357" i="14" s="1"/>
  <c r="X357" i="14" s="1"/>
  <c r="G364" i="14" a="1"/>
  <c r="G364" i="14" s="1"/>
  <c r="X364" i="14" s="1"/>
  <c r="G371" i="14" a="1"/>
  <c r="G371" i="14" s="1"/>
  <c r="X371" i="14" s="1"/>
  <c r="G4" i="14" a="1"/>
  <c r="G4" i="14" s="1"/>
  <c r="X4" i="14" s="1"/>
  <c r="G12" i="14" a="1"/>
  <c r="G12" i="14" s="1"/>
  <c r="X12" i="14" s="1"/>
  <c r="G19" i="14" a="1"/>
  <c r="G19" i="14" s="1"/>
  <c r="X19" i="14" s="1"/>
  <c r="G27" i="14" a="1"/>
  <c r="G27" i="14" s="1"/>
  <c r="X27" i="14" s="1"/>
  <c r="G42" i="14" a="1"/>
  <c r="G42" i="14" s="1"/>
  <c r="X42" i="14" s="1"/>
  <c r="G49" i="14" a="1"/>
  <c r="G49" i="14" s="1"/>
  <c r="X49" i="14" s="1"/>
  <c r="G56" i="14" a="1"/>
  <c r="G56" i="14" s="1"/>
  <c r="X56" i="14" s="1"/>
  <c r="G64" i="14" a="1"/>
  <c r="G64" i="14" s="1"/>
  <c r="X64" i="14" s="1"/>
  <c r="G71" i="14" a="1"/>
  <c r="G71" i="14" s="1"/>
  <c r="X71" i="14" s="1"/>
  <c r="G78" i="14" a="1"/>
  <c r="G78" i="14" s="1"/>
  <c r="X78" i="14" s="1"/>
  <c r="G85" i="14" a="1"/>
  <c r="G85" i="14" s="1"/>
  <c r="X85" i="14" s="1"/>
  <c r="G93" i="14" a="1"/>
  <c r="G93" i="14" s="1"/>
  <c r="X93" i="14" s="1"/>
  <c r="G100" i="14" a="1"/>
  <c r="G100" i="14" s="1"/>
  <c r="X100" i="14" s="1"/>
  <c r="G107" i="14" a="1"/>
  <c r="G107" i="14" s="1"/>
  <c r="X107" i="14" s="1"/>
  <c r="G122" i="14" a="1"/>
  <c r="G122" i="14" s="1"/>
  <c r="X122" i="14" s="1"/>
  <c r="G130" i="14" a="1"/>
  <c r="G130" i="14" s="1"/>
  <c r="X130" i="14" s="1"/>
  <c r="G137" i="14" a="1"/>
  <c r="G137" i="14" s="1"/>
  <c r="X137" i="14" s="1"/>
  <c r="G144" i="14" a="1"/>
  <c r="G144" i="14" s="1"/>
  <c r="X144" i="14" s="1"/>
  <c r="G151" i="14" a="1"/>
  <c r="G151" i="14" s="1"/>
  <c r="X151" i="14" s="1"/>
  <c r="G159" i="14" a="1"/>
  <c r="G159" i="14" s="1"/>
  <c r="X159" i="14" s="1"/>
  <c r="G166" i="14" a="1"/>
  <c r="G166" i="14" s="1"/>
  <c r="X166" i="14" s="1"/>
  <c r="G173" i="14" a="1"/>
  <c r="G173" i="14" s="1"/>
  <c r="X173" i="14" s="1"/>
  <c r="G180" i="14" a="1"/>
  <c r="G180" i="14" s="1"/>
  <c r="X180" i="14" s="1"/>
  <c r="G188" i="14" a="1"/>
  <c r="G188" i="14" s="1"/>
  <c r="X188" i="14" s="1"/>
  <c r="G195" i="14" a="1"/>
  <c r="G195" i="14" s="1"/>
  <c r="X195" i="14" s="1"/>
  <c r="G210" i="14" a="1"/>
  <c r="G210" i="14" s="1"/>
  <c r="X210" i="14" s="1"/>
  <c r="G217" i="14" a="1"/>
  <c r="G217" i="14" s="1"/>
  <c r="X217" i="14" s="1"/>
  <c r="G225" i="14" a="1"/>
  <c r="G225" i="14" s="1"/>
  <c r="X225" i="14" s="1"/>
  <c r="G232" i="14" a="1"/>
  <c r="G232" i="14" s="1"/>
  <c r="X232" i="14" s="1"/>
  <c r="G239" i="14" a="1"/>
  <c r="G239" i="14" s="1"/>
  <c r="X239" i="14" s="1"/>
  <c r="G246" i="14" a="1"/>
  <c r="G246" i="14" s="1"/>
  <c r="X246" i="14" s="1"/>
  <c r="G254" i="14" a="1"/>
  <c r="G254" i="14" s="1"/>
  <c r="X254" i="14" s="1"/>
  <c r="G261" i="14" a="1"/>
  <c r="G261" i="14" s="1"/>
  <c r="X261" i="14" s="1"/>
  <c r="G269" i="14" a="1"/>
  <c r="G269" i="14" s="1"/>
  <c r="X269" i="14" s="1"/>
  <c r="G276" i="14" a="1"/>
  <c r="G276" i="14" s="1"/>
  <c r="X276" i="14" s="1"/>
  <c r="G284" i="14" a="1"/>
  <c r="G284" i="14" s="1"/>
  <c r="X284" i="14" s="1"/>
  <c r="G291" i="14" a="1"/>
  <c r="G291" i="14" s="1"/>
  <c r="X291" i="14" s="1"/>
  <c r="G299" i="14" a="1"/>
  <c r="G299" i="14" s="1"/>
  <c r="X299" i="14" s="1"/>
  <c r="G314" i="14" a="1"/>
  <c r="G314" i="14" s="1"/>
  <c r="X314" i="14" s="1"/>
  <c r="G322" i="14" a="1"/>
  <c r="G322" i="14" s="1"/>
  <c r="X322" i="14" s="1"/>
  <c r="G329" i="14" a="1"/>
  <c r="G329" i="14" s="1"/>
  <c r="X329" i="14" s="1"/>
  <c r="G337" i="14" a="1"/>
  <c r="G337" i="14" s="1"/>
  <c r="X337" i="14" s="1"/>
  <c r="G344" i="14" a="1"/>
  <c r="G344" i="14" s="1"/>
  <c r="X344" i="14" s="1"/>
  <c r="G351" i="14" a="1"/>
  <c r="G351" i="14" s="1"/>
  <c r="X351" i="14" s="1"/>
  <c r="G358" i="14" a="1"/>
  <c r="G358" i="14" s="1"/>
  <c r="X358" i="14" s="1"/>
  <c r="G365" i="14" a="1"/>
  <c r="G365" i="14" s="1"/>
  <c r="X365" i="14" s="1"/>
  <c r="G372" i="14" a="1"/>
  <c r="G372" i="14" s="1"/>
  <c r="X372" i="14" s="1"/>
  <c r="G5" i="14" a="1"/>
  <c r="G5" i="14" s="1"/>
  <c r="X5" i="14" s="1"/>
  <c r="G13" i="14" a="1"/>
  <c r="G13" i="14" s="1"/>
  <c r="X13" i="14" s="1"/>
  <c r="G20" i="14" a="1"/>
  <c r="G20" i="14" s="1"/>
  <c r="X20" i="14" s="1"/>
  <c r="G28" i="14" a="1"/>
  <c r="G28" i="14" s="1"/>
  <c r="X28" i="14" s="1"/>
  <c r="G35" i="14" a="1"/>
  <c r="G35" i="14" s="1"/>
  <c r="X35" i="14" s="1"/>
  <c r="G50" i="14" a="1"/>
  <c r="G50" i="14" s="1"/>
  <c r="X50" i="14" s="1"/>
  <c r="G57" i="14" a="1"/>
  <c r="G57" i="14" s="1"/>
  <c r="X57" i="14" s="1"/>
  <c r="G65" i="14" a="1"/>
  <c r="G65" i="14" s="1"/>
  <c r="X65" i="14" s="1"/>
  <c r="G72" i="14" a="1"/>
  <c r="G72" i="14" s="1"/>
  <c r="X72" i="14" s="1"/>
  <c r="G79" i="14" a="1"/>
  <c r="G79" i="14" s="1"/>
  <c r="X79" i="14" s="1"/>
  <c r="G86" i="14" a="1"/>
  <c r="G86" i="14" s="1"/>
  <c r="X86" i="14" s="1"/>
  <c r="G94" i="14" a="1"/>
  <c r="G94" i="14" s="1"/>
  <c r="X94" i="14" s="1"/>
  <c r="G101" i="14" a="1"/>
  <c r="G101" i="14" s="1"/>
  <c r="X101" i="14" s="1"/>
  <c r="G108" i="14" a="1"/>
  <c r="G108" i="14" s="1"/>
  <c r="X108" i="14" s="1"/>
  <c r="G115" i="14" a="1"/>
  <c r="G115" i="14" s="1"/>
  <c r="X115" i="14" s="1"/>
  <c r="G123" i="14" a="1"/>
  <c r="G123" i="14" s="1"/>
  <c r="X123" i="14" s="1"/>
  <c r="G138" i="14" a="1"/>
  <c r="G138" i="14" s="1"/>
  <c r="X138" i="14" s="1"/>
  <c r="G145" i="14" a="1"/>
  <c r="G145" i="14" s="1"/>
  <c r="X145" i="14" s="1"/>
  <c r="G152" i="14" a="1"/>
  <c r="G152" i="14" s="1"/>
  <c r="X152" i="14" s="1"/>
  <c r="G160" i="14" a="1"/>
  <c r="G160" i="14" s="1"/>
  <c r="X160" i="14" s="1"/>
  <c r="G167" i="14" a="1"/>
  <c r="G167" i="14" s="1"/>
  <c r="X167" i="14" s="1"/>
  <c r="G174" i="14" a="1"/>
  <c r="G174" i="14" s="1"/>
  <c r="X174" i="14" s="1"/>
  <c r="G181" i="14" a="1"/>
  <c r="G181" i="14" s="1"/>
  <c r="X181" i="14" s="1"/>
  <c r="G29" i="14" a="1"/>
  <c r="G29" i="14" s="1"/>
  <c r="X29" i="14" s="1"/>
  <c r="G58" i="14" a="1"/>
  <c r="G58" i="14" s="1"/>
  <c r="X58" i="14" s="1"/>
  <c r="G87" i="14" a="1"/>
  <c r="G87" i="14" s="1"/>
  <c r="X87" i="14" s="1"/>
  <c r="G116" i="14" a="1"/>
  <c r="G116" i="14" s="1"/>
  <c r="X116" i="14" s="1"/>
  <c r="G146" i="14" a="1"/>
  <c r="G146" i="14" s="1"/>
  <c r="X146" i="14" s="1"/>
  <c r="G175" i="14" a="1"/>
  <c r="G175" i="14" s="1"/>
  <c r="X175" i="14" s="1"/>
  <c r="G197" i="14" a="1"/>
  <c r="G197" i="14" s="1"/>
  <c r="X197" i="14" s="1"/>
  <c r="G218" i="14" a="1"/>
  <c r="G218" i="14" s="1"/>
  <c r="X218" i="14" s="1"/>
  <c r="G256" i="14" a="1"/>
  <c r="G256" i="14" s="1"/>
  <c r="X256" i="14" s="1"/>
  <c r="G277" i="14" a="1"/>
  <c r="G277" i="14" s="1"/>
  <c r="X277" i="14" s="1"/>
  <c r="G294" i="14" a="1"/>
  <c r="G294" i="14" s="1"/>
  <c r="X294" i="14" s="1"/>
  <c r="G316" i="14" a="1"/>
  <c r="G316" i="14" s="1"/>
  <c r="X316" i="14" s="1"/>
  <c r="G338" i="14" a="1"/>
  <c r="G338" i="14" s="1"/>
  <c r="X338" i="14" s="1"/>
  <c r="G353" i="14" a="1"/>
  <c r="G353" i="14" s="1"/>
  <c r="X353" i="14" s="1"/>
  <c r="G373" i="14" a="1"/>
  <c r="G373" i="14" s="1"/>
  <c r="X373" i="14" s="1"/>
  <c r="G380" i="14" a="1"/>
  <c r="G380" i="14" s="1"/>
  <c r="X380" i="14" s="1"/>
  <c r="G392" i="14" a="1"/>
  <c r="G392" i="14" s="1"/>
  <c r="X392" i="14" s="1"/>
  <c r="G403" i="14" a="1"/>
  <c r="G403" i="14" s="1"/>
  <c r="X403" i="14" s="1"/>
  <c r="G408" i="14" a="1"/>
  <c r="G408" i="14" s="1"/>
  <c r="X408" i="14" s="1"/>
  <c r="G413" i="14" a="1"/>
  <c r="G413" i="14" s="1"/>
  <c r="X413" i="14" s="1"/>
  <c r="G419" i="14" a="1"/>
  <c r="G419" i="14" s="1"/>
  <c r="X419" i="14" s="1"/>
  <c r="G429" i="14" a="1"/>
  <c r="G429" i="14" s="1"/>
  <c r="X429" i="14" s="1"/>
  <c r="G441" i="14" a="1"/>
  <c r="G441" i="14" s="1"/>
  <c r="X441" i="14" s="1"/>
  <c r="G446" i="14" a="1"/>
  <c r="G446" i="14" s="1"/>
  <c r="X446" i="14" s="1"/>
  <c r="G457" i="14" a="1"/>
  <c r="G457" i="14" s="1"/>
  <c r="X457" i="14" s="1"/>
  <c r="G462" i="14" a="1"/>
  <c r="G462" i="14" s="1"/>
  <c r="X462" i="14" s="1"/>
  <c r="G468" i="14" a="1"/>
  <c r="G468" i="14" s="1"/>
  <c r="X468" i="14" s="1"/>
  <c r="G474" i="14" a="1"/>
  <c r="G474" i="14" s="1"/>
  <c r="X474" i="14" s="1"/>
  <c r="G479" i="14" a="1"/>
  <c r="G479" i="14" s="1"/>
  <c r="X479" i="14" s="1"/>
  <c r="G484" i="14" a="1"/>
  <c r="G484" i="14" s="1"/>
  <c r="X484" i="14" s="1"/>
  <c r="G490" i="14" a="1"/>
  <c r="G490" i="14" s="1"/>
  <c r="X490" i="14" s="1"/>
  <c r="G495" i="14" a="1"/>
  <c r="G495" i="14" s="1"/>
  <c r="X495" i="14" s="1"/>
  <c r="G528" i="14" a="1"/>
  <c r="G528" i="14" s="1"/>
  <c r="X528" i="14" s="1"/>
  <c r="G533" i="14" a="1"/>
  <c r="G533" i="14" s="1"/>
  <c r="X533" i="14" s="1"/>
  <c r="G539" i="14" a="1"/>
  <c r="G539" i="14" s="1"/>
  <c r="X539" i="14" s="1"/>
  <c r="G544" i="14" a="1"/>
  <c r="G544" i="14" s="1"/>
  <c r="X544" i="14" s="1"/>
  <c r="G549" i="14" a="1"/>
  <c r="G549" i="14" s="1"/>
  <c r="X549" i="14" s="1"/>
  <c r="G555" i="14" a="1"/>
  <c r="G555" i="14" s="1"/>
  <c r="X555" i="14" s="1"/>
  <c r="G561" i="14" a="1"/>
  <c r="G561" i="14" s="1"/>
  <c r="X561" i="14" s="1"/>
  <c r="G566" i="14" a="1"/>
  <c r="G566" i="14" s="1"/>
  <c r="X566" i="14" s="1"/>
  <c r="G577" i="14" a="1"/>
  <c r="G577" i="14" s="1"/>
  <c r="X577" i="14" s="1"/>
  <c r="G582" i="14" a="1"/>
  <c r="G582" i="14" s="1"/>
  <c r="X582" i="14" s="1"/>
  <c r="G594" i="14" a="1"/>
  <c r="G594" i="14" s="1"/>
  <c r="X594" i="14" s="1"/>
  <c r="G604" i="14" a="1"/>
  <c r="G604" i="14" s="1"/>
  <c r="X604" i="14" s="1"/>
  <c r="G610" i="14" a="1"/>
  <c r="G610" i="14" s="1"/>
  <c r="X610" i="14" s="1"/>
  <c r="G615" i="14" a="1"/>
  <c r="G615" i="14" s="1"/>
  <c r="X615" i="14" s="1"/>
  <c r="G30" i="14" a="1"/>
  <c r="G30" i="14" s="1"/>
  <c r="X30" i="14" s="1"/>
  <c r="G59" i="14" a="1"/>
  <c r="G59" i="14" s="1"/>
  <c r="X59" i="14" s="1"/>
  <c r="G88" i="14" a="1"/>
  <c r="G88" i="14" s="1"/>
  <c r="X88" i="14" s="1"/>
  <c r="G117" i="14" a="1"/>
  <c r="G117" i="14" s="1"/>
  <c r="X117" i="14" s="1"/>
  <c r="G176" i="14" a="1"/>
  <c r="G176" i="14" s="1"/>
  <c r="X176" i="14" s="1"/>
  <c r="G198" i="14" a="1"/>
  <c r="G198" i="14" s="1"/>
  <c r="X198" i="14" s="1"/>
  <c r="G219" i="14" a="1"/>
  <c r="G219" i="14" s="1"/>
  <c r="X219" i="14" s="1"/>
  <c r="G240" i="14" a="1"/>
  <c r="G240" i="14" s="1"/>
  <c r="X240" i="14" s="1"/>
  <c r="G257" i="14" a="1"/>
  <c r="G257" i="14" s="1"/>
  <c r="X257" i="14" s="1"/>
  <c r="G278" i="14" a="1"/>
  <c r="G278" i="14" s="1"/>
  <c r="X278" i="14" s="1"/>
  <c r="G300" i="14" a="1"/>
  <c r="G300" i="14" s="1"/>
  <c r="X300" i="14" s="1"/>
  <c r="G317" i="14" a="1"/>
  <c r="G317" i="14" s="1"/>
  <c r="X317" i="14" s="1"/>
  <c r="G359" i="14" a="1"/>
  <c r="G359" i="14" s="1"/>
  <c r="X359" i="14" s="1"/>
  <c r="G374" i="14" a="1"/>
  <c r="G374" i="14" s="1"/>
  <c r="X374" i="14" s="1"/>
  <c r="G381" i="14" a="1"/>
  <c r="G381" i="14" s="1"/>
  <c r="X381" i="14" s="1"/>
  <c r="G387" i="14" a="1"/>
  <c r="G387" i="14" s="1"/>
  <c r="X387" i="14" s="1"/>
  <c r="G397" i="14" a="1"/>
  <c r="G397" i="14" s="1"/>
  <c r="X397" i="14" s="1"/>
  <c r="G409" i="14" a="1"/>
  <c r="G409" i="14" s="1"/>
  <c r="X409" i="14" s="1"/>
  <c r="G414" i="14" a="1"/>
  <c r="G414" i="14" s="1"/>
  <c r="X414" i="14" s="1"/>
  <c r="G425" i="14" a="1"/>
  <c r="G425" i="14" s="1"/>
  <c r="X425" i="14" s="1"/>
  <c r="G430" i="14" a="1"/>
  <c r="G430" i="14" s="1"/>
  <c r="X430" i="14" s="1"/>
  <c r="G436" i="14" a="1"/>
  <c r="G436" i="14" s="1"/>
  <c r="X436" i="14" s="1"/>
  <c r="G442" i="14" a="1"/>
  <c r="G442" i="14" s="1"/>
  <c r="X442" i="14" s="1"/>
  <c r="G447" i="14" a="1"/>
  <c r="G447" i="14" s="1"/>
  <c r="X447" i="14" s="1"/>
  <c r="G452" i="14" a="1"/>
  <c r="G452" i="14" s="1"/>
  <c r="X452" i="14" s="1"/>
  <c r="G458" i="14" a="1"/>
  <c r="G458" i="14" s="1"/>
  <c r="X458" i="14" s="1"/>
  <c r="G463" i="14" a="1"/>
  <c r="G463" i="14" s="1"/>
  <c r="X463" i="14" s="1"/>
  <c r="G496" i="14" a="1"/>
  <c r="G496" i="14" s="1"/>
  <c r="X496" i="14" s="1"/>
  <c r="G501" i="14" a="1"/>
  <c r="G501" i="14" s="1"/>
  <c r="X501" i="14" s="1"/>
  <c r="G507" i="14" a="1"/>
  <c r="G507" i="14" s="1"/>
  <c r="X507" i="14" s="1"/>
  <c r="G512" i="14" a="1"/>
  <c r="G512" i="14" s="1"/>
  <c r="X512" i="14" s="1"/>
  <c r="G517" i="14" a="1"/>
  <c r="G517" i="14" s="1"/>
  <c r="X517" i="14" s="1"/>
  <c r="G523" i="14" a="1"/>
  <c r="G523" i="14" s="1"/>
  <c r="X523" i="14" s="1"/>
  <c r="G529" i="14" a="1"/>
  <c r="G529" i="14" s="1"/>
  <c r="X529" i="14" s="1"/>
  <c r="G534" i="14" a="1"/>
  <c r="G534" i="14" s="1"/>
  <c r="X534" i="14" s="1"/>
  <c r="G545" i="14" a="1"/>
  <c r="G545" i="14" s="1"/>
  <c r="X545" i="14" s="1"/>
  <c r="G550" i="14" a="1"/>
  <c r="G550" i="14" s="1"/>
  <c r="X550" i="14" s="1"/>
  <c r="G562" i="14" a="1"/>
  <c r="G562" i="14" s="1"/>
  <c r="X562" i="14" s="1"/>
  <c r="G572" i="14" a="1"/>
  <c r="G572" i="14" s="1"/>
  <c r="X572" i="14" s="1"/>
  <c r="G578" i="14" a="1"/>
  <c r="G578" i="14" s="1"/>
  <c r="X578" i="14" s="1"/>
  <c r="G583" i="14" a="1"/>
  <c r="G583" i="14" s="1"/>
  <c r="X583" i="14" s="1"/>
  <c r="G588" i="14" a="1"/>
  <c r="G588" i="14" s="1"/>
  <c r="X588" i="14" s="1"/>
  <c r="G599" i="14" a="1"/>
  <c r="G599" i="14" s="1"/>
  <c r="X599" i="14" s="1"/>
  <c r="G616" i="14" a="1"/>
  <c r="G616" i="14" s="1"/>
  <c r="X616" i="14" s="1"/>
  <c r="G633" i="14" a="1"/>
  <c r="G633" i="14" s="1"/>
  <c r="X633" i="14" s="1"/>
  <c r="G639" i="14" a="1"/>
  <c r="G639" i="14" s="1"/>
  <c r="X639" i="14" s="1"/>
  <c r="G646" i="14" a="1"/>
  <c r="G646" i="14" s="1"/>
  <c r="X646" i="14" s="1"/>
  <c r="G653" i="14" a="1"/>
  <c r="G653" i="14" s="1"/>
  <c r="X653" i="14" s="1"/>
  <c r="G660" i="14" a="1"/>
  <c r="G660" i="14" s="1"/>
  <c r="X660" i="14" s="1"/>
  <c r="G675" i="14" a="1"/>
  <c r="G675" i="14" s="1"/>
  <c r="X675" i="14" s="1"/>
  <c r="G682" i="14" a="1"/>
  <c r="G682" i="14" s="1"/>
  <c r="X682" i="14" s="1"/>
  <c r="G689" i="14" a="1"/>
  <c r="G689" i="14" s="1"/>
  <c r="X689" i="14" s="1"/>
  <c r="G696" i="14" a="1"/>
  <c r="G696" i="14" s="1"/>
  <c r="X696" i="14" s="1"/>
  <c r="G703" i="14" a="1"/>
  <c r="G703" i="14" s="1"/>
  <c r="X703" i="14" s="1"/>
  <c r="G710" i="14" a="1"/>
  <c r="G710" i="14" s="1"/>
  <c r="X710" i="14" s="1"/>
  <c r="G717" i="14" a="1"/>
  <c r="G717" i="14" s="1"/>
  <c r="X717" i="14" s="1"/>
  <c r="G724" i="14" a="1"/>
  <c r="G724" i="14" s="1"/>
  <c r="X724" i="14" s="1"/>
  <c r="G739" i="14" a="1"/>
  <c r="G739" i="14" s="1"/>
  <c r="X739" i="14" s="1"/>
  <c r="G6" i="14" a="1"/>
  <c r="G6" i="14" s="1"/>
  <c r="X6" i="14" s="1"/>
  <c r="G36" i="14" a="1"/>
  <c r="G36" i="14" s="1"/>
  <c r="X36" i="14" s="1"/>
  <c r="G66" i="14" a="1"/>
  <c r="G66" i="14" s="1"/>
  <c r="X66" i="14" s="1"/>
  <c r="G95" i="14" a="1"/>
  <c r="G95" i="14" s="1"/>
  <c r="X95" i="14" s="1"/>
  <c r="G124" i="14" a="1"/>
  <c r="G124" i="14" s="1"/>
  <c r="X124" i="14" s="1"/>
  <c r="G153" i="14" a="1"/>
  <c r="G153" i="14" s="1"/>
  <c r="X153" i="14" s="1"/>
  <c r="G182" i="14" a="1"/>
  <c r="G182" i="14" s="1"/>
  <c r="X182" i="14" s="1"/>
  <c r="G203" i="14" a="1"/>
  <c r="G203" i="14" s="1"/>
  <c r="X203" i="14" s="1"/>
  <c r="G220" i="14" a="1"/>
  <c r="G220" i="14" s="1"/>
  <c r="X220" i="14" s="1"/>
  <c r="G241" i="14" a="1"/>
  <c r="G241" i="14" s="1"/>
  <c r="X241" i="14" s="1"/>
  <c r="G262" i="14" a="1"/>
  <c r="G262" i="14" s="1"/>
  <c r="X262" i="14" s="1"/>
  <c r="G279" i="14" a="1"/>
  <c r="G279" i="14" s="1"/>
  <c r="X279" i="14" s="1"/>
  <c r="G301" i="14" a="1"/>
  <c r="G301" i="14" s="1"/>
  <c r="X301" i="14" s="1"/>
  <c r="G339" i="14" a="1"/>
  <c r="G339" i="14" s="1"/>
  <c r="X339" i="14" s="1"/>
  <c r="G360" i="14" a="1"/>
  <c r="G360" i="14" s="1"/>
  <c r="X360" i="14" s="1"/>
  <c r="G375" i="14" a="1"/>
  <c r="G375" i="14" s="1"/>
  <c r="X375" i="14" s="1"/>
  <c r="G382" i="14" a="1"/>
  <c r="G382" i="14" s="1"/>
  <c r="X382" i="14" s="1"/>
  <c r="G393" i="14" a="1"/>
  <c r="G393" i="14" s="1"/>
  <c r="X393" i="14" s="1"/>
  <c r="G398" i="14" a="1"/>
  <c r="G398" i="14" s="1"/>
  <c r="X398" i="14" s="1"/>
  <c r="G404" i="14" a="1"/>
  <c r="G404" i="14" s="1"/>
  <c r="X404" i="14" s="1"/>
  <c r="G410" i="14" a="1"/>
  <c r="G410" i="14" s="1"/>
  <c r="X410" i="14" s="1"/>
  <c r="G415" i="14" a="1"/>
  <c r="G415" i="14" s="1"/>
  <c r="X415" i="14" s="1"/>
  <c r="G420" i="14" a="1"/>
  <c r="G420" i="14" s="1"/>
  <c r="X420" i="14" s="1"/>
  <c r="G426" i="14" a="1"/>
  <c r="G426" i="14" s="1"/>
  <c r="X426" i="14" s="1"/>
  <c r="G431" i="14" a="1"/>
  <c r="G431" i="14" s="1"/>
  <c r="X431" i="14" s="1"/>
  <c r="G464" i="14" a="1"/>
  <c r="G464" i="14" s="1"/>
  <c r="X464" i="14" s="1"/>
  <c r="G469" i="14" a="1"/>
  <c r="G469" i="14" s="1"/>
  <c r="X469" i="14" s="1"/>
  <c r="G475" i="14" a="1"/>
  <c r="G475" i="14" s="1"/>
  <c r="X475" i="14" s="1"/>
  <c r="G480" i="14" a="1"/>
  <c r="G480" i="14" s="1"/>
  <c r="X480" i="14" s="1"/>
  <c r="G485" i="14" a="1"/>
  <c r="G485" i="14" s="1"/>
  <c r="X485" i="14" s="1"/>
  <c r="G491" i="14" a="1"/>
  <c r="G491" i="14" s="1"/>
  <c r="X491" i="14" s="1"/>
  <c r="G497" i="14" a="1"/>
  <c r="G497" i="14" s="1"/>
  <c r="X497" i="14" s="1"/>
  <c r="G502" i="14" a="1"/>
  <c r="G502" i="14" s="1"/>
  <c r="X502" i="14" s="1"/>
  <c r="G513" i="14" a="1"/>
  <c r="G513" i="14" s="1"/>
  <c r="X513" i="14" s="1"/>
  <c r="G518" i="14" a="1"/>
  <c r="G518" i="14" s="1"/>
  <c r="X518" i="14" s="1"/>
  <c r="G530" i="14" a="1"/>
  <c r="G530" i="14" s="1"/>
  <c r="X530" i="14" s="1"/>
  <c r="G540" i="14" a="1"/>
  <c r="G540" i="14" s="1"/>
  <c r="X540" i="14" s="1"/>
  <c r="G546" i="14" a="1"/>
  <c r="G546" i="14" s="1"/>
  <c r="X546" i="14" s="1"/>
  <c r="G551" i="14" a="1"/>
  <c r="G551" i="14" s="1"/>
  <c r="X551" i="14" s="1"/>
  <c r="G556" i="14" a="1"/>
  <c r="G556" i="14" s="1"/>
  <c r="X556" i="14" s="1"/>
  <c r="G567" i="14" a="1"/>
  <c r="G567" i="14" s="1"/>
  <c r="X567" i="14" s="1"/>
  <c r="G584" i="14" a="1"/>
  <c r="G584" i="14" s="1"/>
  <c r="X584" i="14" s="1"/>
  <c r="G595" i="14" a="1"/>
  <c r="G595" i="14" s="1"/>
  <c r="X595" i="14" s="1"/>
  <c r="G600" i="14" a="1"/>
  <c r="G600" i="14" s="1"/>
  <c r="X600" i="14" s="1"/>
  <c r="G605" i="14" a="1"/>
  <c r="G605" i="14" s="1"/>
  <c r="X605" i="14" s="1"/>
  <c r="G611" i="14" a="1"/>
  <c r="G611" i="14" s="1"/>
  <c r="X611" i="14" s="1"/>
  <c r="G621" i="14" a="1"/>
  <c r="G621" i="14" s="1"/>
  <c r="X621" i="14" s="1"/>
  <c r="G628" i="14" a="1"/>
  <c r="G628" i="14" s="1"/>
  <c r="X628" i="14" s="1"/>
  <c r="G634" i="14" a="1"/>
  <c r="G634" i="14" s="1"/>
  <c r="X634" i="14" s="1"/>
  <c r="G640" i="14" a="1"/>
  <c r="G640" i="14" s="1"/>
  <c r="X640" i="14" s="1"/>
  <c r="G647" i="14" a="1"/>
  <c r="G647" i="14" s="1"/>
  <c r="X647" i="14" s="1"/>
  <c r="G654" i="14" a="1"/>
  <c r="G654" i="14" s="1"/>
  <c r="X654" i="14" s="1"/>
  <c r="G661" i="14" a="1"/>
  <c r="G661" i="14" s="1"/>
  <c r="X661" i="14" s="1"/>
  <c r="G668" i="14" a="1"/>
  <c r="G668" i="14" s="1"/>
  <c r="X668" i="14" s="1"/>
  <c r="G683" i="14" a="1"/>
  <c r="G683" i="14" s="1"/>
  <c r="X683" i="14" s="1"/>
  <c r="G690" i="14" a="1"/>
  <c r="G690" i="14" s="1"/>
  <c r="X690" i="14" s="1"/>
  <c r="G697" i="14" a="1"/>
  <c r="G697" i="14" s="1"/>
  <c r="X697" i="14" s="1"/>
  <c r="G704" i="14" a="1"/>
  <c r="G704" i="14" s="1"/>
  <c r="X704" i="14" s="1"/>
  <c r="G711" i="14" a="1"/>
  <c r="G711" i="14" s="1"/>
  <c r="X711" i="14" s="1"/>
  <c r="G718" i="14" a="1"/>
  <c r="G718" i="14" s="1"/>
  <c r="X718" i="14" s="1"/>
  <c r="G725" i="14" a="1"/>
  <c r="G725" i="14" s="1"/>
  <c r="X725" i="14" s="1"/>
  <c r="G7" i="14" a="1"/>
  <c r="G7" i="14" s="1"/>
  <c r="X7" i="14" s="1"/>
  <c r="G37" i="14" a="1"/>
  <c r="G37" i="14" s="1"/>
  <c r="X37" i="14" s="1"/>
  <c r="G96" i="14" a="1"/>
  <c r="G96" i="14" s="1"/>
  <c r="X96" i="14" s="1"/>
  <c r="G125" i="14" a="1"/>
  <c r="G125" i="14" s="1"/>
  <c r="X125" i="14" s="1"/>
  <c r="G154" i="14" a="1"/>
  <c r="G154" i="14" s="1"/>
  <c r="X154" i="14" s="1"/>
  <c r="G183" i="14" a="1"/>
  <c r="G183" i="14" s="1"/>
  <c r="X183" i="14" s="1"/>
  <c r="G204" i="14" a="1"/>
  <c r="G204" i="14" s="1"/>
  <c r="X204" i="14" s="1"/>
  <c r="G226" i="14" a="1"/>
  <c r="G226" i="14" s="1"/>
  <c r="X226" i="14" s="1"/>
  <c r="G242" i="14" a="1"/>
  <c r="G242" i="14" s="1"/>
  <c r="X242" i="14" s="1"/>
  <c r="G263" i="14" a="1"/>
  <c r="G263" i="14" s="1"/>
  <c r="X263" i="14" s="1"/>
  <c r="G285" i="14" a="1"/>
  <c r="G285" i="14" s="1"/>
  <c r="X285" i="14" s="1"/>
  <c r="G302" i="14" a="1"/>
  <c r="G302" i="14" s="1"/>
  <c r="X302" i="14" s="1"/>
  <c r="G323" i="14" a="1"/>
  <c r="G323" i="14" s="1"/>
  <c r="X323" i="14" s="1"/>
  <c r="G345" i="14" a="1"/>
  <c r="G345" i="14" s="1"/>
  <c r="X345" i="14" s="1"/>
  <c r="G361" i="14" a="1"/>
  <c r="G361" i="14" s="1"/>
  <c r="X361" i="14" s="1"/>
  <c r="G376" i="14" a="1"/>
  <c r="G376" i="14" s="1"/>
  <c r="X376" i="14" s="1"/>
  <c r="G383" i="14" a="1"/>
  <c r="G383" i="14" s="1"/>
  <c r="X383" i="14" s="1"/>
  <c r="G388" i="14" a="1"/>
  <c r="G388" i="14" s="1"/>
  <c r="X388" i="14" s="1"/>
  <c r="G394" i="14" a="1"/>
  <c r="G394" i="14" s="1"/>
  <c r="X394" i="14" s="1"/>
  <c r="G399" i="14" a="1"/>
  <c r="G399" i="14" s="1"/>
  <c r="X399" i="14" s="1"/>
  <c r="G432" i="14" a="1"/>
  <c r="G432" i="14" s="1"/>
  <c r="X432" i="14" s="1"/>
  <c r="G437" i="14" a="1"/>
  <c r="G437" i="14" s="1"/>
  <c r="X437" i="14" s="1"/>
  <c r="G443" i="14" a="1"/>
  <c r="G443" i="14" s="1"/>
  <c r="X443" i="14" s="1"/>
  <c r="G448" i="14" a="1"/>
  <c r="G448" i="14" s="1"/>
  <c r="X448" i="14" s="1"/>
  <c r="G453" i="14" a="1"/>
  <c r="G453" i="14" s="1"/>
  <c r="X453" i="14" s="1"/>
  <c r="G459" i="14" a="1"/>
  <c r="G459" i="14" s="1"/>
  <c r="X459" i="14" s="1"/>
  <c r="G465" i="14" a="1"/>
  <c r="G465" i="14" s="1"/>
  <c r="X465" i="14" s="1"/>
  <c r="G470" i="14" a="1"/>
  <c r="G470" i="14" s="1"/>
  <c r="X470" i="14" s="1"/>
  <c r="G481" i="14" a="1"/>
  <c r="G481" i="14" s="1"/>
  <c r="X481" i="14" s="1"/>
  <c r="G486" i="14" a="1"/>
  <c r="G486" i="14" s="1"/>
  <c r="X486" i="14" s="1"/>
  <c r="G498" i="14" a="1"/>
  <c r="G498" i="14" s="1"/>
  <c r="X498" i="14" s="1"/>
  <c r="G508" i="14" a="1"/>
  <c r="G508" i="14" s="1"/>
  <c r="X508" i="14" s="1"/>
  <c r="G514" i="14" a="1"/>
  <c r="G514" i="14" s="1"/>
  <c r="X514" i="14" s="1"/>
  <c r="G519" i="14" a="1"/>
  <c r="G519" i="14" s="1"/>
  <c r="X519" i="14" s="1"/>
  <c r="G524" i="14" a="1"/>
  <c r="G524" i="14" s="1"/>
  <c r="X524" i="14" s="1"/>
  <c r="G535" i="14" a="1"/>
  <c r="G535" i="14" s="1"/>
  <c r="X535" i="14" s="1"/>
  <c r="G552" i="14" a="1"/>
  <c r="G552" i="14" s="1"/>
  <c r="X552" i="14" s="1"/>
  <c r="G563" i="14" a="1"/>
  <c r="G563" i="14" s="1"/>
  <c r="X563" i="14" s="1"/>
  <c r="G568" i="14" a="1"/>
  <c r="G568" i="14" s="1"/>
  <c r="X568" i="14" s="1"/>
  <c r="G573" i="14" a="1"/>
  <c r="G573" i="14" s="1"/>
  <c r="X573" i="14" s="1"/>
  <c r="G579" i="14" a="1"/>
  <c r="G579" i="14" s="1"/>
  <c r="X579" i="14" s="1"/>
  <c r="G589" i="14" a="1"/>
  <c r="G589" i="14" s="1"/>
  <c r="X589" i="14" s="1"/>
  <c r="G601" i="14" a="1"/>
  <c r="G601" i="14" s="1"/>
  <c r="X601" i="14" s="1"/>
  <c r="G606" i="14" a="1"/>
  <c r="G606" i="14" s="1"/>
  <c r="X606" i="14" s="1"/>
  <c r="G617" i="14" a="1"/>
  <c r="G617" i="14" s="1"/>
  <c r="X617" i="14" s="1"/>
  <c r="G622" i="14" a="1"/>
  <c r="G622" i="14" s="1"/>
  <c r="X622" i="14" s="1"/>
  <c r="G641" i="14" a="1"/>
  <c r="G641" i="14" s="1"/>
  <c r="X641" i="14" s="1"/>
  <c r="G648" i="14" a="1"/>
  <c r="G648" i="14" s="1"/>
  <c r="X648" i="14" s="1"/>
  <c r="G655" i="14" a="1"/>
  <c r="G655" i="14" s="1"/>
  <c r="X655" i="14" s="1"/>
  <c r="G662" i="14" a="1"/>
  <c r="G662" i="14" s="1"/>
  <c r="X662" i="14" s="1"/>
  <c r="G669" i="14" a="1"/>
  <c r="G669" i="14" s="1"/>
  <c r="X669" i="14" s="1"/>
  <c r="G676" i="14" a="1"/>
  <c r="G676" i="14" s="1"/>
  <c r="X676" i="14" s="1"/>
  <c r="G691" i="14" a="1"/>
  <c r="G691" i="14" s="1"/>
  <c r="X691" i="14" s="1"/>
  <c r="G698" i="14" a="1"/>
  <c r="G698" i="14" s="1"/>
  <c r="X698" i="14" s="1"/>
  <c r="G705" i="14" a="1"/>
  <c r="G705" i="14" s="1"/>
  <c r="X705" i="14" s="1"/>
  <c r="G712" i="14" a="1"/>
  <c r="G712" i="14" s="1"/>
  <c r="X712" i="14" s="1"/>
  <c r="G719" i="14" a="1"/>
  <c r="G719" i="14" s="1"/>
  <c r="X719" i="14" s="1"/>
  <c r="G726" i="14" a="1"/>
  <c r="G726" i="14" s="1"/>
  <c r="X726" i="14" s="1"/>
  <c r="G733" i="14" a="1"/>
  <c r="G733" i="14" s="1"/>
  <c r="X733" i="14" s="1"/>
  <c r="G740" i="14" a="1"/>
  <c r="G740" i="14" s="1"/>
  <c r="X740" i="14" s="1"/>
  <c r="G14" i="14" a="1"/>
  <c r="G14" i="14" s="1"/>
  <c r="X14" i="14" s="1"/>
  <c r="G43" i="14" a="1"/>
  <c r="G43" i="14" s="1"/>
  <c r="X43" i="14" s="1"/>
  <c r="G73" i="14" a="1"/>
  <c r="G73" i="14" s="1"/>
  <c r="X73" i="14" s="1"/>
  <c r="G102" i="14" a="1"/>
  <c r="G102" i="14" s="1"/>
  <c r="X102" i="14" s="1"/>
  <c r="G131" i="14" a="1"/>
  <c r="G131" i="14" s="1"/>
  <c r="X131" i="14" s="1"/>
  <c r="G161" i="14" a="1"/>
  <c r="G161" i="14" s="1"/>
  <c r="X161" i="14" s="1"/>
  <c r="G189" i="14" a="1"/>
  <c r="G189" i="14" s="1"/>
  <c r="X189" i="14" s="1"/>
  <c r="G205" i="14" a="1"/>
  <c r="G205" i="14" s="1"/>
  <c r="X205" i="14" s="1"/>
  <c r="G247" i="14" a="1"/>
  <c r="G247" i="14" s="1"/>
  <c r="X247" i="14" s="1"/>
  <c r="G264" i="14" a="1"/>
  <c r="G264" i="14" s="1"/>
  <c r="X264" i="14" s="1"/>
  <c r="G286" i="14" a="1"/>
  <c r="G286" i="14" s="1"/>
  <c r="X286" i="14" s="1"/>
  <c r="G307" i="14" a="1"/>
  <c r="G307" i="14" s="1"/>
  <c r="X307" i="14" s="1"/>
  <c r="G324" i="14" a="1"/>
  <c r="G324" i="14" s="1"/>
  <c r="X324" i="14" s="1"/>
  <c r="G346" i="14" a="1"/>
  <c r="G346" i="14" s="1"/>
  <c r="X346" i="14" s="1"/>
  <c r="G366" i="14" a="1"/>
  <c r="G366" i="14" s="1"/>
  <c r="X366" i="14" s="1"/>
  <c r="G377" i="14" a="1"/>
  <c r="G377" i="14" s="1"/>
  <c r="X377" i="14" s="1"/>
  <c r="G400" i="14" a="1"/>
  <c r="G400" i="14" s="1"/>
  <c r="X400" i="14" s="1"/>
  <c r="G405" i="14" a="1"/>
  <c r="G405" i="14" s="1"/>
  <c r="X405" i="14" s="1"/>
  <c r="G411" i="14" a="1"/>
  <c r="G411" i="14" s="1"/>
  <c r="X411" i="14" s="1"/>
  <c r="G416" i="14" a="1"/>
  <c r="G416" i="14" s="1"/>
  <c r="X416" i="14" s="1"/>
  <c r="G421" i="14" a="1"/>
  <c r="G421" i="14" s="1"/>
  <c r="X421" i="14" s="1"/>
  <c r="G427" i="14" a="1"/>
  <c r="G427" i="14" s="1"/>
  <c r="X427" i="14" s="1"/>
  <c r="G433" i="14" a="1"/>
  <c r="G433" i="14" s="1"/>
  <c r="X433" i="14" s="1"/>
  <c r="G438" i="14" a="1"/>
  <c r="G438" i="14" s="1"/>
  <c r="X438" i="14" s="1"/>
  <c r="G449" i="14" a="1"/>
  <c r="G449" i="14" s="1"/>
  <c r="X449" i="14" s="1"/>
  <c r="G454" i="14" a="1"/>
  <c r="G454" i="14" s="1"/>
  <c r="X454" i="14" s="1"/>
  <c r="G466" i="14" a="1"/>
  <c r="G466" i="14" s="1"/>
  <c r="X466" i="14" s="1"/>
  <c r="G476" i="14" a="1"/>
  <c r="G476" i="14" s="1"/>
  <c r="X476" i="14" s="1"/>
  <c r="G482" i="14" a="1"/>
  <c r="G482" i="14" s="1"/>
  <c r="X482" i="14" s="1"/>
  <c r="G487" i="14" a="1"/>
  <c r="G487" i="14" s="1"/>
  <c r="X487" i="14" s="1"/>
  <c r="G492" i="14" a="1"/>
  <c r="G492" i="14" s="1"/>
  <c r="X492" i="14" s="1"/>
  <c r="G503" i="14" a="1"/>
  <c r="G503" i="14" s="1"/>
  <c r="X503" i="14" s="1"/>
  <c r="G520" i="14" a="1"/>
  <c r="G520" i="14" s="1"/>
  <c r="X520" i="14" s="1"/>
  <c r="G531" i="14" a="1"/>
  <c r="G531" i="14" s="1"/>
  <c r="X531" i="14" s="1"/>
  <c r="G536" i="14" a="1"/>
  <c r="G536" i="14" s="1"/>
  <c r="X536" i="14" s="1"/>
  <c r="G541" i="14" a="1"/>
  <c r="G541" i="14" s="1"/>
  <c r="X541" i="14" s="1"/>
  <c r="G547" i="14" a="1"/>
  <c r="G547" i="14" s="1"/>
  <c r="X547" i="14" s="1"/>
  <c r="G557" i="14" a="1"/>
  <c r="G557" i="14" s="1"/>
  <c r="X557" i="14" s="1"/>
  <c r="G569" i="14" a="1"/>
  <c r="G569" i="14" s="1"/>
  <c r="X569" i="14" s="1"/>
  <c r="G574" i="14" a="1"/>
  <c r="G574" i="14" s="1"/>
  <c r="X574" i="14" s="1"/>
  <c r="G585" i="14" a="1"/>
  <c r="G585" i="14" s="1"/>
  <c r="X585" i="14" s="1"/>
  <c r="G590" i="14" a="1"/>
  <c r="G590" i="14" s="1"/>
  <c r="X590" i="14" s="1"/>
  <c r="G596" i="14" a="1"/>
  <c r="G596" i="14" s="1"/>
  <c r="X596" i="14" s="1"/>
  <c r="G602" i="14" a="1"/>
  <c r="G602" i="14" s="1"/>
  <c r="X602" i="14" s="1"/>
  <c r="G607" i="14" a="1"/>
  <c r="G607" i="14" s="1"/>
  <c r="X607" i="14" s="1"/>
  <c r="G612" i="14" a="1"/>
  <c r="G612" i="14" s="1"/>
  <c r="X612" i="14" s="1"/>
  <c r="G618" i="14" a="1"/>
  <c r="G618" i="14" s="1"/>
  <c r="X618" i="14" s="1"/>
  <c r="G623" i="14" a="1"/>
  <c r="G623" i="14" s="1"/>
  <c r="X623" i="14" s="1"/>
  <c r="G629" i="14" a="1"/>
  <c r="G629" i="14" s="1"/>
  <c r="X629" i="14" s="1"/>
  <c r="G635" i="14" a="1"/>
  <c r="G635" i="14" s="1"/>
  <c r="X635" i="14" s="1"/>
  <c r="G642" i="14" a="1"/>
  <c r="G642" i="14" s="1"/>
  <c r="X642" i="14" s="1"/>
  <c r="G649" i="14" a="1"/>
  <c r="G649" i="14" s="1"/>
  <c r="X649" i="14" s="1"/>
  <c r="G656" i="14" a="1"/>
  <c r="G656" i="14" s="1"/>
  <c r="X656" i="14" s="1"/>
  <c r="G663" i="14" a="1"/>
  <c r="G663" i="14" s="1"/>
  <c r="X663" i="14" s="1"/>
  <c r="G670" i="14" a="1"/>
  <c r="G670" i="14" s="1"/>
  <c r="X670" i="14" s="1"/>
  <c r="G677" i="14" a="1"/>
  <c r="G677" i="14" s="1"/>
  <c r="X677" i="14" s="1"/>
  <c r="G684" i="14" a="1"/>
  <c r="G684" i="14" s="1"/>
  <c r="X684" i="14" s="1"/>
  <c r="G699" i="14" a="1"/>
  <c r="G699" i="14" s="1"/>
  <c r="X699" i="14" s="1"/>
  <c r="G706" i="14" a="1"/>
  <c r="G706" i="14" s="1"/>
  <c r="X706" i="14" s="1"/>
  <c r="G713" i="14" a="1"/>
  <c r="G713" i="14" s="1"/>
  <c r="X713" i="14" s="1"/>
  <c r="G720" i="14" a="1"/>
  <c r="G720" i="14" s="1"/>
  <c r="X720" i="14" s="1"/>
  <c r="G727" i="14" a="1"/>
  <c r="G727" i="14" s="1"/>
  <c r="X727" i="14" s="1"/>
  <c r="G21" i="14" a="1"/>
  <c r="G21" i="14" s="1"/>
  <c r="X21" i="14" s="1"/>
  <c r="G80" i="14" a="1"/>
  <c r="G80" i="14" s="1"/>
  <c r="X80" i="14" s="1"/>
  <c r="G109" i="14" a="1"/>
  <c r="G109" i="14" s="1"/>
  <c r="X109" i="14" s="1"/>
  <c r="G168" i="14" a="1"/>
  <c r="G168" i="14" s="1"/>
  <c r="X168" i="14" s="1"/>
  <c r="G191" i="14" a="1"/>
  <c r="G191" i="14" s="1"/>
  <c r="X191" i="14" s="1"/>
  <c r="G211" i="14" a="1"/>
  <c r="G211" i="14" s="1"/>
  <c r="X211" i="14" s="1"/>
  <c r="G233" i="14" a="1"/>
  <c r="G233" i="14" s="1"/>
  <c r="X233" i="14" s="1"/>
  <c r="G249" i="14" a="1"/>
  <c r="G249" i="14" s="1"/>
  <c r="X249" i="14" s="1"/>
  <c r="G271" i="14" a="1"/>
  <c r="G271" i="14" s="1"/>
  <c r="X271" i="14" s="1"/>
  <c r="G292" i="14" a="1"/>
  <c r="G292" i="14" s="1"/>
  <c r="X292" i="14" s="1"/>
  <c r="G309" i="14" a="1"/>
  <c r="G309" i="14" s="1"/>
  <c r="X309" i="14" s="1"/>
  <c r="G331" i="14" a="1"/>
  <c r="G331" i="14" s="1"/>
  <c r="X331" i="14" s="1"/>
  <c r="G385" i="14" a="1"/>
  <c r="G385" i="14" s="1"/>
  <c r="X385" i="14" s="1"/>
  <c r="G390" i="14" a="1"/>
  <c r="G390" i="14" s="1"/>
  <c r="X390" i="14" s="1"/>
  <c r="G402" i="14" a="1"/>
  <c r="G402" i="14" s="1"/>
  <c r="X402" i="14" s="1"/>
  <c r="G412" i="14" a="1"/>
  <c r="G412" i="14" s="1"/>
  <c r="X412" i="14" s="1"/>
  <c r="G418" i="14" a="1"/>
  <c r="G418" i="14" s="1"/>
  <c r="X418" i="14" s="1"/>
  <c r="G423" i="14" a="1"/>
  <c r="G423" i="14" s="1"/>
  <c r="X423" i="14" s="1"/>
  <c r="G428" i="14" a="1"/>
  <c r="G428" i="14" s="1"/>
  <c r="X428" i="14" s="1"/>
  <c r="G439" i="14" a="1"/>
  <c r="G439" i="14" s="1"/>
  <c r="X439" i="14" s="1"/>
  <c r="G456" i="14" a="1"/>
  <c r="G456" i="14" s="1"/>
  <c r="X456" i="14" s="1"/>
  <c r="G467" i="14" a="1"/>
  <c r="G467" i="14" s="1"/>
  <c r="X467" i="14" s="1"/>
  <c r="G472" i="14" a="1"/>
  <c r="G472" i="14" s="1"/>
  <c r="X472" i="14" s="1"/>
  <c r="G477" i="14" a="1"/>
  <c r="G477" i="14" s="1"/>
  <c r="X477" i="14" s="1"/>
  <c r="G483" i="14" a="1"/>
  <c r="G483" i="14" s="1"/>
  <c r="X483" i="14" s="1"/>
  <c r="G493" i="14" a="1"/>
  <c r="G493" i="14" s="1"/>
  <c r="X493" i="14" s="1"/>
  <c r="G505" i="14" a="1"/>
  <c r="G505" i="14" s="1"/>
  <c r="X505" i="14" s="1"/>
  <c r="G510" i="14" a="1"/>
  <c r="G510" i="14" s="1"/>
  <c r="X510" i="14" s="1"/>
  <c r="G521" i="14" a="1"/>
  <c r="G521" i="14" s="1"/>
  <c r="X521" i="14" s="1"/>
  <c r="G526" i="14" a="1"/>
  <c r="G526" i="14" s="1"/>
  <c r="X526" i="14" s="1"/>
  <c r="G532" i="14" a="1"/>
  <c r="G532" i="14" s="1"/>
  <c r="X532" i="14" s="1"/>
  <c r="G538" i="14" a="1"/>
  <c r="G538" i="14" s="1"/>
  <c r="X538" i="14" s="1"/>
  <c r="G543" i="14" a="1"/>
  <c r="G543" i="14" s="1"/>
  <c r="X543" i="14" s="1"/>
  <c r="G548" i="14" a="1"/>
  <c r="G548" i="14" s="1"/>
  <c r="X548" i="14" s="1"/>
  <c r="G554" i="14" a="1"/>
  <c r="G554" i="14" s="1"/>
  <c r="X554" i="14" s="1"/>
  <c r="G559" i="14" a="1"/>
  <c r="G559" i="14" s="1"/>
  <c r="X559" i="14" s="1"/>
  <c r="G592" i="14" a="1"/>
  <c r="G592" i="14" s="1"/>
  <c r="X592" i="14" s="1"/>
  <c r="G597" i="14" a="1"/>
  <c r="G597" i="14" s="1"/>
  <c r="X597" i="14" s="1"/>
  <c r="G603" i="14" a="1"/>
  <c r="G603" i="14" s="1"/>
  <c r="X603" i="14" s="1"/>
  <c r="G608" i="14" a="1"/>
  <c r="G608" i="14" s="1"/>
  <c r="X608" i="14" s="1"/>
  <c r="G110" i="14" a="1"/>
  <c r="G110" i="14" s="1"/>
  <c r="X110" i="14" s="1"/>
  <c r="G212" i="14" a="1"/>
  <c r="G212" i="14" s="1"/>
  <c r="X212" i="14" s="1"/>
  <c r="G293" i="14" a="1"/>
  <c r="G293" i="14" s="1"/>
  <c r="X293" i="14" s="1"/>
  <c r="G370" i="14" a="1"/>
  <c r="G370" i="14" s="1"/>
  <c r="X370" i="14" s="1"/>
  <c r="G396" i="14" a="1"/>
  <c r="G396" i="14" s="1"/>
  <c r="X396" i="14" s="1"/>
  <c r="G440" i="14" a="1"/>
  <c r="G440" i="14" s="1"/>
  <c r="X440" i="14" s="1"/>
  <c r="G461" i="14" a="1"/>
  <c r="G461" i="14" s="1"/>
  <c r="X461" i="14" s="1"/>
  <c r="G506" i="14" a="1"/>
  <c r="G506" i="14" s="1"/>
  <c r="X506" i="14" s="1"/>
  <c r="G527" i="14" a="1"/>
  <c r="G527" i="14" s="1"/>
  <c r="X527" i="14" s="1"/>
  <c r="G571" i="14" a="1"/>
  <c r="G571" i="14" s="1"/>
  <c r="X571" i="14" s="1"/>
  <c r="G593" i="14" a="1"/>
  <c r="G593" i="14" s="1"/>
  <c r="X593" i="14" s="1"/>
  <c r="G613" i="14" a="1"/>
  <c r="G613" i="14" s="1"/>
  <c r="X613" i="14" s="1"/>
  <c r="G626" i="14" a="1"/>
  <c r="G626" i="14" s="1"/>
  <c r="X626" i="14" s="1"/>
  <c r="G637" i="14" a="1"/>
  <c r="G637" i="14" s="1"/>
  <c r="X637" i="14" s="1"/>
  <c r="G666" i="14" a="1"/>
  <c r="G666" i="14" s="1"/>
  <c r="X666" i="14" s="1"/>
  <c r="G680" i="14" a="1"/>
  <c r="G680" i="14" s="1"/>
  <c r="X680" i="14" s="1"/>
  <c r="G694" i="14" a="1"/>
  <c r="G694" i="14" s="1"/>
  <c r="X694" i="14" s="1"/>
  <c r="G708" i="14" a="1"/>
  <c r="G708" i="14" s="1"/>
  <c r="X708" i="14" s="1"/>
  <c r="G723" i="14" a="1"/>
  <c r="G723" i="14" s="1"/>
  <c r="X723" i="14" s="1"/>
  <c r="G735" i="14" a="1"/>
  <c r="G735" i="14" s="1"/>
  <c r="X735" i="14" s="1"/>
  <c r="G744" i="14" a="1"/>
  <c r="G744" i="14" s="1"/>
  <c r="X744" i="14" s="1"/>
  <c r="G751" i="14" a="1"/>
  <c r="G751" i="14" s="1"/>
  <c r="X751" i="14" s="1"/>
  <c r="G758" i="14" a="1"/>
  <c r="G758" i="14" s="1"/>
  <c r="X758" i="14" s="1"/>
  <c r="G765" i="14" a="1"/>
  <c r="G765" i="14" s="1"/>
  <c r="X765" i="14" s="1"/>
  <c r="G772" i="14" a="1"/>
  <c r="G772" i="14" s="1"/>
  <c r="X772" i="14" s="1"/>
  <c r="G787" i="14" a="1"/>
  <c r="G787" i="14" s="1"/>
  <c r="X787" i="14" s="1"/>
  <c r="G794" i="14" a="1"/>
  <c r="G794" i="14" s="1"/>
  <c r="X794" i="14" s="1"/>
  <c r="G2" i="14" a="1"/>
  <c r="G2" i="14" s="1"/>
  <c r="X2" i="14" s="1"/>
  <c r="G15" i="14" a="1"/>
  <c r="G15" i="14" s="1"/>
  <c r="X15" i="14" s="1"/>
  <c r="G132" i="14" a="1"/>
  <c r="G132" i="14" s="1"/>
  <c r="X132" i="14" s="1"/>
  <c r="G227" i="14" a="1"/>
  <c r="G227" i="14" s="1"/>
  <c r="X227" i="14" s="1"/>
  <c r="G308" i="14" a="1"/>
  <c r="G308" i="14" s="1"/>
  <c r="X308" i="14" s="1"/>
  <c r="G378" i="14" a="1"/>
  <c r="G378" i="14" s="1"/>
  <c r="X378" i="14" s="1"/>
  <c r="G401" i="14" a="1"/>
  <c r="G401" i="14" s="1"/>
  <c r="X401" i="14" s="1"/>
  <c r="G422" i="14" a="1"/>
  <c r="G422" i="14" s="1"/>
  <c r="X422" i="14" s="1"/>
  <c r="G444" i="14" a="1"/>
  <c r="G444" i="14" s="1"/>
  <c r="X444" i="14" s="1"/>
  <c r="G488" i="14" a="1"/>
  <c r="G488" i="14" s="1"/>
  <c r="X488" i="14" s="1"/>
  <c r="G509" i="14" a="1"/>
  <c r="G509" i="14" s="1"/>
  <c r="X509" i="14" s="1"/>
  <c r="G553" i="14" a="1"/>
  <c r="G553" i="14" s="1"/>
  <c r="X553" i="14" s="1"/>
  <c r="G575" i="14" a="1"/>
  <c r="G575" i="14" s="1"/>
  <c r="X575" i="14" s="1"/>
  <c r="G614" i="14" a="1"/>
  <c r="G614" i="14" s="1"/>
  <c r="X614" i="14" s="1"/>
  <c r="G627" i="14" a="1"/>
  <c r="G627" i="14" s="1"/>
  <c r="X627" i="14" s="1"/>
  <c r="G638" i="14" a="1"/>
  <c r="G638" i="14" s="1"/>
  <c r="X638" i="14" s="1"/>
  <c r="G652" i="14" a="1"/>
  <c r="G652" i="14" s="1"/>
  <c r="X652" i="14" s="1"/>
  <c r="G667" i="14" a="1"/>
  <c r="G667" i="14" s="1"/>
  <c r="X667" i="14" s="1"/>
  <c r="G681" i="14" a="1"/>
  <c r="G681" i="14" s="1"/>
  <c r="X681" i="14" s="1"/>
  <c r="G695" i="14" a="1"/>
  <c r="G695" i="14" s="1"/>
  <c r="X695" i="14" s="1"/>
  <c r="G709" i="14" a="1"/>
  <c r="G709" i="14" s="1"/>
  <c r="X709" i="14" s="1"/>
  <c r="G736" i="14" a="1"/>
  <c r="G736" i="14" s="1"/>
  <c r="X736" i="14" s="1"/>
  <c r="G745" i="14" a="1"/>
  <c r="G745" i="14" s="1"/>
  <c r="X745" i="14" s="1"/>
  <c r="G752" i="14" a="1"/>
  <c r="G752" i="14" s="1"/>
  <c r="X752" i="14" s="1"/>
  <c r="G759" i="14" a="1"/>
  <c r="G759" i="14" s="1"/>
  <c r="X759" i="14" s="1"/>
  <c r="G766" i="14" a="1"/>
  <c r="G766" i="14" s="1"/>
  <c r="X766" i="14" s="1"/>
  <c r="G773" i="14" a="1"/>
  <c r="G773" i="14" s="1"/>
  <c r="X773" i="14" s="1"/>
  <c r="G780" i="14" a="1"/>
  <c r="G780" i="14" s="1"/>
  <c r="X780" i="14" s="1"/>
  <c r="G795" i="14" a="1"/>
  <c r="G795" i="14" s="1"/>
  <c r="X795" i="14" s="1"/>
  <c r="G22" i="14" a="1"/>
  <c r="G22" i="14" s="1"/>
  <c r="X22" i="14" s="1"/>
  <c r="G139" i="14" a="1"/>
  <c r="G139" i="14" s="1"/>
  <c r="X139" i="14" s="1"/>
  <c r="G234" i="14" a="1"/>
  <c r="G234" i="14" s="1"/>
  <c r="X234" i="14" s="1"/>
  <c r="G315" i="14" a="1"/>
  <c r="G315" i="14" s="1"/>
  <c r="X315" i="14" s="1"/>
  <c r="G379" i="14" a="1"/>
  <c r="G379" i="14" s="1"/>
  <c r="X379" i="14" s="1"/>
  <c r="G424" i="14" a="1"/>
  <c r="G424" i="14" s="1"/>
  <c r="X424" i="14" s="1"/>
  <c r="G445" i="14" a="1"/>
  <c r="G445" i="14" s="1"/>
  <c r="X445" i="14" s="1"/>
  <c r="G489" i="14" a="1"/>
  <c r="G489" i="14" s="1"/>
  <c r="X489" i="14" s="1"/>
  <c r="G511" i="14" a="1"/>
  <c r="G511" i="14" s="1"/>
  <c r="X511" i="14" s="1"/>
  <c r="G576" i="14" a="1"/>
  <c r="G576" i="14" s="1"/>
  <c r="X576" i="14" s="1"/>
  <c r="G598" i="14" a="1"/>
  <c r="G598" i="14" s="1"/>
  <c r="X598" i="14" s="1"/>
  <c r="G630" i="14" a="1"/>
  <c r="G630" i="14" s="1"/>
  <c r="X630" i="14" s="1"/>
  <c r="G643" i="14" a="1"/>
  <c r="G643" i="14" s="1"/>
  <c r="X643" i="14" s="1"/>
  <c r="G657" i="14" a="1"/>
  <c r="G657" i="14" s="1"/>
  <c r="X657" i="14" s="1"/>
  <c r="G671" i="14" a="1"/>
  <c r="G671" i="14" s="1"/>
  <c r="X671" i="14" s="1"/>
  <c r="G685" i="14" a="1"/>
  <c r="G685" i="14" s="1"/>
  <c r="X685" i="14" s="1"/>
  <c r="G714" i="14" a="1"/>
  <c r="G714" i="14" s="1"/>
  <c r="X714" i="14" s="1"/>
  <c r="G728" i="14" a="1"/>
  <c r="G728" i="14" s="1"/>
  <c r="X728" i="14" s="1"/>
  <c r="G737" i="14" a="1"/>
  <c r="G737" i="14" s="1"/>
  <c r="X737" i="14" s="1"/>
  <c r="G746" i="14" a="1"/>
  <c r="G746" i="14" s="1"/>
  <c r="X746" i="14" s="1"/>
  <c r="G753" i="14" a="1"/>
  <c r="G753" i="14" s="1"/>
  <c r="X753" i="14" s="1"/>
  <c r="G760" i="14" a="1"/>
  <c r="G760" i="14" s="1"/>
  <c r="X760" i="14" s="1"/>
  <c r="G767" i="14" a="1"/>
  <c r="G767" i="14" s="1"/>
  <c r="X767" i="14" s="1"/>
  <c r="G774" i="14" a="1"/>
  <c r="G774" i="14" s="1"/>
  <c r="X774" i="14" s="1"/>
  <c r="G781" i="14" a="1"/>
  <c r="G781" i="14" s="1"/>
  <c r="X781" i="14" s="1"/>
  <c r="G788" i="14" a="1"/>
  <c r="G788" i="14" s="1"/>
  <c r="X788" i="14" s="1"/>
  <c r="G44" i="14" a="1"/>
  <c r="G44" i="14" s="1"/>
  <c r="X44" i="14" s="1"/>
  <c r="G162" i="14" a="1"/>
  <c r="G162" i="14" s="1"/>
  <c r="X162" i="14" s="1"/>
  <c r="G248" i="14" a="1"/>
  <c r="G248" i="14" s="1"/>
  <c r="X248" i="14" s="1"/>
  <c r="G330" i="14" a="1"/>
  <c r="G330" i="14" s="1"/>
  <c r="X330" i="14" s="1"/>
  <c r="G384" i="14" a="1"/>
  <c r="G384" i="14" s="1"/>
  <c r="X384" i="14" s="1"/>
  <c r="G406" i="14" a="1"/>
  <c r="G406" i="14" s="1"/>
  <c r="X406" i="14" s="1"/>
  <c r="G450" i="14" a="1"/>
  <c r="G450" i="14" s="1"/>
  <c r="X450" i="14" s="1"/>
  <c r="G471" i="14" a="1"/>
  <c r="G471" i="14" s="1"/>
  <c r="X471" i="14" s="1"/>
  <c r="G515" i="14" a="1"/>
  <c r="G515" i="14" s="1"/>
  <c r="X515" i="14" s="1"/>
  <c r="G537" i="14" a="1"/>
  <c r="G537" i="14" s="1"/>
  <c r="X537" i="14" s="1"/>
  <c r="G558" i="14" a="1"/>
  <c r="G558" i="14" s="1"/>
  <c r="X558" i="14" s="1"/>
  <c r="G580" i="14" a="1"/>
  <c r="G580" i="14" s="1"/>
  <c r="X580" i="14" s="1"/>
  <c r="G619" i="14" a="1"/>
  <c r="G619" i="14" s="1"/>
  <c r="X619" i="14" s="1"/>
  <c r="G658" i="14" a="1"/>
  <c r="G658" i="14" s="1"/>
  <c r="X658" i="14" s="1"/>
  <c r="G672" i="14" a="1"/>
  <c r="G672" i="14" s="1"/>
  <c r="X672" i="14" s="1"/>
  <c r="G686" i="14" a="1"/>
  <c r="G686" i="14" s="1"/>
  <c r="X686" i="14" s="1"/>
  <c r="G700" i="14" a="1"/>
  <c r="G700" i="14" s="1"/>
  <c r="X700" i="14" s="1"/>
  <c r="G715" i="14" a="1"/>
  <c r="G715" i="14" s="1"/>
  <c r="X715" i="14" s="1"/>
  <c r="G729" i="14" a="1"/>
  <c r="G729" i="14" s="1"/>
  <c r="X729" i="14" s="1"/>
  <c r="G738" i="14" a="1"/>
  <c r="G738" i="14" s="1"/>
  <c r="X738" i="14" s="1"/>
  <c r="G747" i="14" a="1"/>
  <c r="G747" i="14" s="1"/>
  <c r="X747" i="14" s="1"/>
  <c r="G754" i="14" a="1"/>
  <c r="G754" i="14" s="1"/>
  <c r="X754" i="14" s="1"/>
  <c r="G761" i="14" a="1"/>
  <c r="G761" i="14" s="1"/>
  <c r="X761" i="14" s="1"/>
  <c r="G768" i="14" a="1"/>
  <c r="G768" i="14" s="1"/>
  <c r="X768" i="14" s="1"/>
  <c r="G775" i="14" a="1"/>
  <c r="G775" i="14" s="1"/>
  <c r="X775" i="14" s="1"/>
  <c r="G782" i="14" a="1"/>
  <c r="G782" i="14" s="1"/>
  <c r="X782" i="14" s="1"/>
  <c r="G789" i="14" a="1"/>
  <c r="G789" i="14" s="1"/>
  <c r="X789" i="14" s="1"/>
  <c r="G796" i="14" a="1"/>
  <c r="G796" i="14" s="1"/>
  <c r="X796" i="14" s="1"/>
  <c r="G51" i="14" a="1"/>
  <c r="G51" i="14" s="1"/>
  <c r="X51" i="14" s="1"/>
  <c r="G169" i="14" a="1"/>
  <c r="G169" i="14" s="1"/>
  <c r="X169" i="14" s="1"/>
  <c r="G255" i="14" a="1"/>
  <c r="G255" i="14" s="1"/>
  <c r="X255" i="14" s="1"/>
  <c r="G332" i="14" a="1"/>
  <c r="G332" i="14" s="1"/>
  <c r="X332" i="14" s="1"/>
  <c r="G386" i="14" a="1"/>
  <c r="G386" i="14" s="1"/>
  <c r="X386" i="14" s="1"/>
  <c r="G407" i="14" a="1"/>
  <c r="G407" i="14" s="1"/>
  <c r="X407" i="14" s="1"/>
  <c r="G451" i="14" a="1"/>
  <c r="G451" i="14" s="1"/>
  <c r="X451" i="14" s="1"/>
  <c r="G473" i="14" a="1"/>
  <c r="G473" i="14" s="1"/>
  <c r="X473" i="14" s="1"/>
  <c r="G494" i="14" a="1"/>
  <c r="G494" i="14" s="1"/>
  <c r="X494" i="14" s="1"/>
  <c r="G516" i="14" a="1"/>
  <c r="G516" i="14" s="1"/>
  <c r="X516" i="14" s="1"/>
  <c r="G560" i="14" a="1"/>
  <c r="G560" i="14" s="1"/>
  <c r="X560" i="14" s="1"/>
  <c r="G581" i="14" a="1"/>
  <c r="G581" i="14" s="1"/>
  <c r="X581" i="14" s="1"/>
  <c r="G631" i="14" a="1"/>
  <c r="G631" i="14" s="1"/>
  <c r="X631" i="14" s="1"/>
  <c r="G644" i="14" a="1"/>
  <c r="G644" i="14" s="1"/>
  <c r="X644" i="14" s="1"/>
  <c r="G659" i="14" a="1"/>
  <c r="G659" i="14" s="1"/>
  <c r="X659" i="14" s="1"/>
  <c r="G673" i="14" a="1"/>
  <c r="G673" i="14" s="1"/>
  <c r="X673" i="14" s="1"/>
  <c r="G687" i="14" a="1"/>
  <c r="G687" i="14" s="1"/>
  <c r="X687" i="14" s="1"/>
  <c r="G701" i="14" a="1"/>
  <c r="G701" i="14" s="1"/>
  <c r="X701" i="14" s="1"/>
  <c r="G730" i="14" a="1"/>
  <c r="G730" i="14" s="1"/>
  <c r="X730" i="14" s="1"/>
  <c r="G755" i="14" a="1"/>
  <c r="G755" i="14" s="1"/>
  <c r="X755" i="14" s="1"/>
  <c r="G762" i="14" a="1"/>
  <c r="G762" i="14" s="1"/>
  <c r="X762" i="14" s="1"/>
  <c r="G769" i="14" a="1"/>
  <c r="G769" i="14" s="1"/>
  <c r="X769" i="14" s="1"/>
  <c r="G776" i="14" a="1"/>
  <c r="G776" i="14" s="1"/>
  <c r="X776" i="14" s="1"/>
  <c r="G783" i="14" a="1"/>
  <c r="G783" i="14" s="1"/>
  <c r="X783" i="14" s="1"/>
  <c r="G790" i="14" a="1"/>
  <c r="G790" i="14" s="1"/>
  <c r="X790" i="14" s="1"/>
  <c r="G797" i="14" a="1"/>
  <c r="G797" i="14" s="1"/>
  <c r="X797" i="14" s="1"/>
  <c r="G81" i="14" a="1"/>
  <c r="G81" i="14" s="1"/>
  <c r="X81" i="14" s="1"/>
  <c r="G196" i="14" a="1"/>
  <c r="G196" i="14" s="1"/>
  <c r="X196" i="14" s="1"/>
  <c r="G272" i="14" a="1"/>
  <c r="G272" i="14" s="1"/>
  <c r="X272" i="14" s="1"/>
  <c r="G352" i="14" a="1"/>
  <c r="G352" i="14" s="1"/>
  <c r="X352" i="14" s="1"/>
  <c r="G391" i="14" a="1"/>
  <c r="G391" i="14" s="1"/>
  <c r="X391" i="14" s="1"/>
  <c r="G435" i="14" a="1"/>
  <c r="G435" i="14" s="1"/>
  <c r="X435" i="14" s="1"/>
  <c r="G478" i="14" a="1"/>
  <c r="G478" i="14" s="1"/>
  <c r="X478" i="14" s="1"/>
  <c r="G500" i="14" a="1"/>
  <c r="G500" i="14" s="1"/>
  <c r="X500" i="14" s="1"/>
  <c r="G522" i="14" a="1"/>
  <c r="G522" i="14" s="1"/>
  <c r="X522" i="14" s="1"/>
  <c r="G565" i="14" a="1"/>
  <c r="G565" i="14" s="1"/>
  <c r="X565" i="14" s="1"/>
  <c r="G587" i="14" a="1"/>
  <c r="G587" i="14" s="1"/>
  <c r="X587" i="14" s="1"/>
  <c r="G609" i="14" a="1"/>
  <c r="G609" i="14" s="1"/>
  <c r="X609" i="14" s="1"/>
  <c r="G624" i="14" a="1"/>
  <c r="G624" i="14" s="1"/>
  <c r="X624" i="14" s="1"/>
  <c r="G636" i="14" a="1"/>
  <c r="G636" i="14" s="1"/>
  <c r="X636" i="14" s="1"/>
  <c r="G650" i="14" a="1"/>
  <c r="G650" i="14" s="1"/>
  <c r="X650" i="14" s="1"/>
  <c r="G664" i="14" a="1"/>
  <c r="G664" i="14" s="1"/>
  <c r="X664" i="14" s="1"/>
  <c r="G678" i="14" a="1"/>
  <c r="G678" i="14" s="1"/>
  <c r="X678" i="14" s="1"/>
  <c r="G692" i="14" a="1"/>
  <c r="G692" i="14" s="1"/>
  <c r="X692" i="14" s="1"/>
  <c r="G707" i="14" a="1"/>
  <c r="G707" i="14" s="1"/>
  <c r="X707" i="14" s="1"/>
  <c r="G721" i="14" a="1"/>
  <c r="G721" i="14" s="1"/>
  <c r="X721" i="14" s="1"/>
  <c r="G732" i="14" a="1"/>
  <c r="G732" i="14" s="1"/>
  <c r="X732" i="14" s="1"/>
  <c r="G742" i="14" a="1"/>
  <c r="G742" i="14" s="1"/>
  <c r="X742" i="14" s="1"/>
  <c r="G749" i="14" a="1"/>
  <c r="G749" i="14" s="1"/>
  <c r="X749" i="14" s="1"/>
  <c r="G756" i="14" a="1"/>
  <c r="G756" i="14" s="1"/>
  <c r="X756" i="14" s="1"/>
  <c r="G771" i="14" a="1"/>
  <c r="G771" i="14" s="1"/>
  <c r="X771" i="14" s="1"/>
  <c r="G778" i="14" a="1"/>
  <c r="G778" i="14" s="1"/>
  <c r="X778" i="14" s="1"/>
  <c r="G785" i="14" a="1"/>
  <c r="G785" i="14" s="1"/>
  <c r="X785" i="14" s="1"/>
  <c r="G792" i="14" a="1"/>
  <c r="G792" i="14" s="1"/>
  <c r="X792" i="14" s="1"/>
  <c r="G799" i="14" a="1"/>
  <c r="G799" i="14" s="1"/>
  <c r="X799" i="14" s="1"/>
  <c r="G793" i="14" a="1"/>
  <c r="G793" i="14" s="1"/>
  <c r="X793" i="14" s="1"/>
  <c r="G764" i="14" a="1"/>
  <c r="G764" i="14" s="1"/>
  <c r="X764" i="14" s="1"/>
  <c r="G734" i="14" a="1"/>
  <c r="G734" i="14" s="1"/>
  <c r="X734" i="14" s="1"/>
  <c r="G679" i="14" a="1"/>
  <c r="G679" i="14" s="1"/>
  <c r="X679" i="14" s="1"/>
  <c r="G625" i="14" a="1"/>
  <c r="G625" i="14" s="1"/>
  <c r="X625" i="14" s="1"/>
  <c r="G460" i="14" a="1"/>
  <c r="G460" i="14" s="1"/>
  <c r="X460" i="14" s="1"/>
  <c r="G367" i="14" a="1"/>
  <c r="G367" i="14" s="1"/>
  <c r="X367" i="14" s="1"/>
  <c r="G786" i="14" a="1"/>
  <c r="G786" i="14" s="1"/>
  <c r="X786" i="14" s="1"/>
  <c r="G757" i="14" a="1"/>
  <c r="G757" i="14" s="1"/>
  <c r="X757" i="14" s="1"/>
  <c r="G722" i="14" a="1"/>
  <c r="G722" i="14" s="1"/>
  <c r="X722" i="14" s="1"/>
  <c r="G665" i="14" a="1"/>
  <c r="G665" i="14" s="1"/>
  <c r="X665" i="14" s="1"/>
  <c r="G525" i="14" a="1"/>
  <c r="G525" i="14" s="1"/>
  <c r="X525" i="14" s="1"/>
  <c r="G287" i="14" a="1"/>
  <c r="G287" i="14" s="1"/>
  <c r="X287" i="14" s="1"/>
  <c r="G784" i="14" a="1"/>
  <c r="G784" i="14" s="1"/>
  <c r="X784" i="14" s="1"/>
  <c r="G716" i="14" a="1"/>
  <c r="G716" i="14" s="1"/>
  <c r="X716" i="14" s="1"/>
  <c r="G434" i="14" a="1"/>
  <c r="G434" i="14" s="1"/>
  <c r="X434" i="14" s="1"/>
  <c r="G270" i="14" a="1"/>
  <c r="G270" i="14" s="1"/>
  <c r="X270" i="14" s="1"/>
  <c r="G779" i="14" a="1"/>
  <c r="G779" i="14" s="1"/>
  <c r="X779" i="14" s="1"/>
  <c r="G750" i="14" a="1"/>
  <c r="G750" i="14" s="1"/>
  <c r="X750" i="14" s="1"/>
  <c r="G651" i="14" a="1"/>
  <c r="G651" i="14" s="1"/>
  <c r="X651" i="14" s="1"/>
  <c r="G591" i="14" a="1"/>
  <c r="G591" i="14" s="1"/>
  <c r="X591" i="14" s="1"/>
  <c r="G504" i="14" a="1"/>
  <c r="G504" i="14" s="1"/>
  <c r="X504" i="14" s="1"/>
  <c r="G417" i="14" a="1"/>
  <c r="G417" i="14" s="1"/>
  <c r="X417" i="14" s="1"/>
  <c r="G777" i="14" a="1"/>
  <c r="G777" i="14" s="1"/>
  <c r="X777" i="14" s="1"/>
  <c r="G748" i="14" a="1"/>
  <c r="G748" i="14" s="1"/>
  <c r="X748" i="14" s="1"/>
  <c r="G702" i="14" a="1"/>
  <c r="G702" i="14" s="1"/>
  <c r="X702" i="14" s="1"/>
  <c r="G645" i="14" a="1"/>
  <c r="G645" i="14" s="1"/>
  <c r="X645" i="14" s="1"/>
  <c r="G586" i="14" a="1"/>
  <c r="G586" i="14" s="1"/>
  <c r="X586" i="14" s="1"/>
  <c r="G499" i="14" a="1"/>
  <c r="G499" i="14" s="1"/>
  <c r="X499" i="14" s="1"/>
  <c r="G190" i="14" a="1"/>
  <c r="G190" i="14" s="1"/>
  <c r="X190" i="14" s="1"/>
  <c r="G800" i="14" a="1"/>
  <c r="G800" i="14" s="1"/>
  <c r="X800" i="14" s="1"/>
  <c r="G743" i="14" a="1"/>
  <c r="G743" i="14" s="1"/>
  <c r="X743" i="14" s="1"/>
  <c r="G693" i="14" a="1"/>
  <c r="G693" i="14" s="1"/>
  <c r="X693" i="14" s="1"/>
  <c r="G570" i="14" a="1"/>
  <c r="G570" i="14" s="1"/>
  <c r="X570" i="14" s="1"/>
  <c r="G395" i="14" a="1"/>
  <c r="G395" i="14" s="1"/>
  <c r="X395" i="14" s="1"/>
  <c r="G103" i="14" a="1"/>
  <c r="G103" i="14" s="1"/>
  <c r="X103" i="14" s="1"/>
  <c r="C3" i="16"/>
  <c r="C11" i="14"/>
  <c r="C4" i="16"/>
  <c r="B27" i="16" s="1"/>
  <c r="C29" i="14"/>
  <c r="AW664" i="14" s="1" a="1"/>
  <c r="AW664" i="14" s="1"/>
  <c r="AX664" i="14" s="1" a="1"/>
  <c r="AX664" i="14" s="1"/>
  <c r="G21" i="16"/>
  <c r="F21" i="16"/>
  <c r="D21" i="16"/>
  <c r="C21" i="16"/>
  <c r="F3" i="16"/>
  <c r="G2" i="16"/>
  <c r="D2" i="16"/>
  <c r="C2" i="16"/>
  <c r="F5" i="16"/>
  <c r="C5" i="16"/>
  <c r="G5" i="16"/>
  <c r="D5" i="16"/>
  <c r="F4" i="16"/>
  <c r="C25" i="14"/>
  <c r="C3" i="14"/>
  <c r="C5" i="14"/>
  <c r="N516" i="14" s="1" a="1"/>
  <c r="N516" i="14" s="1"/>
  <c r="AY664" i="14" l="1" a="1"/>
  <c r="AY664" i="14" s="1"/>
  <c r="AZ664" i="14" s="1"/>
  <c r="AL499" i="14"/>
  <c r="AL800" i="14"/>
  <c r="AL686" i="14"/>
  <c r="AL775" i="14"/>
  <c r="AL596" i="14"/>
  <c r="AL772" i="14"/>
  <c r="AL537" i="14"/>
  <c r="AL722" i="14"/>
  <c r="AL454" i="14"/>
  <c r="AL712" i="14"/>
  <c r="AL761" i="14"/>
  <c r="AL408" i="14"/>
  <c r="AL729" i="14"/>
  <c r="AL441" i="14"/>
  <c r="AL644" i="14"/>
  <c r="AL591" i="14"/>
  <c r="AL520" i="14"/>
  <c r="AL788" i="14"/>
  <c r="AL789" i="14"/>
  <c r="AL643" i="14"/>
  <c r="AL765" i="14"/>
  <c r="AL549" i="14"/>
  <c r="AL743" i="14"/>
  <c r="AL494" i="14"/>
  <c r="AL713" i="14"/>
  <c r="AL377" i="14"/>
  <c r="AL701" i="14"/>
  <c r="AL750" i="14"/>
  <c r="AL361" i="14"/>
  <c r="AL718" i="14"/>
  <c r="AL346" i="14"/>
  <c r="AL639" i="14"/>
  <c r="AL585" i="14"/>
  <c r="AL515" i="14"/>
  <c r="AL451" i="14"/>
  <c r="AL393" i="14"/>
  <c r="AL762" i="14"/>
  <c r="AL698" i="14"/>
  <c r="AL617" i="14"/>
  <c r="AL556" i="14"/>
  <c r="AL500" i="14"/>
  <c r="AL437" i="14"/>
  <c r="AL362" i="14"/>
  <c r="AL606" i="14"/>
  <c r="AL543" i="14"/>
  <c r="AL471" i="14"/>
  <c r="AL387" i="14"/>
  <c r="AL631" i="14"/>
  <c r="AL577" i="14"/>
  <c r="AL523" i="14"/>
  <c r="AL457" i="14"/>
  <c r="AL396" i="14"/>
  <c r="AL749" i="14"/>
  <c r="AL685" i="14"/>
  <c r="AL625" i="14"/>
  <c r="AL541" i="14"/>
  <c r="AL479" i="14"/>
  <c r="AL416" i="14"/>
  <c r="AL759" i="14"/>
  <c r="AL695" i="14"/>
  <c r="AL635" i="14"/>
  <c r="AL582" i="14"/>
  <c r="AL510" i="14"/>
  <c r="AL443" i="14"/>
  <c r="AL385" i="14"/>
  <c r="AL719" i="14"/>
  <c r="AL655" i="14"/>
  <c r="AL592" i="14"/>
  <c r="AL533" i="14"/>
  <c r="AL460" i="14"/>
  <c r="AL399" i="14"/>
  <c r="AL344" i="14"/>
  <c r="AL287" i="14"/>
  <c r="AL226" i="14"/>
  <c r="AL142" i="14"/>
  <c r="AL60" i="14"/>
  <c r="AL356" i="14"/>
  <c r="AL309" i="14"/>
  <c r="AL244" i="14"/>
  <c r="AL194" i="14"/>
  <c r="AL103" i="14"/>
  <c r="AL59" i="14"/>
  <c r="AL363" i="14"/>
  <c r="AL282" i="14"/>
  <c r="AL209" i="14"/>
  <c r="AL152" i="14"/>
  <c r="AL102" i="14"/>
  <c r="AL53" i="14"/>
  <c r="AL314" i="14"/>
  <c r="AL259" i="14"/>
  <c r="AL203" i="14"/>
  <c r="AL157" i="14"/>
  <c r="AL80" i="14"/>
  <c r="AL11" i="14"/>
  <c r="AL337" i="14"/>
  <c r="AL276" i="14"/>
  <c r="AL228" i="14"/>
  <c r="AL151" i="14"/>
  <c r="AL63" i="14"/>
  <c r="AL407" i="14"/>
  <c r="AL298" i="14"/>
  <c r="AL181" i="14"/>
  <c r="AL116" i="14"/>
  <c r="AL74" i="14"/>
  <c r="AL16" i="14"/>
  <c r="AL301" i="14"/>
  <c r="AL245" i="14"/>
  <c r="AL191" i="14"/>
  <c r="AL115" i="14"/>
  <c r="AL73" i="14"/>
  <c r="AL10" i="14"/>
  <c r="AL305" i="14"/>
  <c r="AL249" i="14"/>
  <c r="AL184" i="14"/>
  <c r="AL138" i="14"/>
  <c r="AL55" i="14"/>
  <c r="AL459" i="14"/>
  <c r="AL544" i="14"/>
  <c r="AL783" i="14"/>
  <c r="AL555" i="14"/>
  <c r="AL746" i="14"/>
  <c r="AL504" i="14"/>
  <c r="AL723" i="14"/>
  <c r="AL422" i="14"/>
  <c r="AL702" i="14"/>
  <c r="AL796" i="14"/>
  <c r="AL691" i="14"/>
  <c r="AL740" i="14"/>
  <c r="AL795" i="14"/>
  <c r="AL708" i="14"/>
  <c r="AL693" i="14"/>
  <c r="AL629" i="14"/>
  <c r="AL574" i="14"/>
  <c r="AL505" i="14"/>
  <c r="AL446" i="14"/>
  <c r="AL389" i="14"/>
  <c r="AL753" i="14"/>
  <c r="AL689" i="14"/>
  <c r="AL612" i="14"/>
  <c r="AL550" i="14"/>
  <c r="AL495" i="14"/>
  <c r="AL428" i="14"/>
  <c r="AL652" i="14"/>
  <c r="AL601" i="14"/>
  <c r="AL530" i="14"/>
  <c r="AL466" i="14"/>
  <c r="AL369" i="14"/>
  <c r="AL626" i="14"/>
  <c r="AL571" i="14"/>
  <c r="AL512" i="14"/>
  <c r="AL449" i="14"/>
  <c r="AL725" i="14"/>
  <c r="AL776" i="14"/>
  <c r="AL472" i="14"/>
  <c r="AL737" i="14"/>
  <c r="AL467" i="14"/>
  <c r="AL704" i="14"/>
  <c r="AL793" i="14"/>
  <c r="AL677" i="14"/>
  <c r="AL792" i="14"/>
  <c r="AL413" i="14"/>
  <c r="AL711" i="14"/>
  <c r="AL790" i="14"/>
  <c r="AL687" i="14"/>
  <c r="AL679" i="14"/>
  <c r="AL623" i="14"/>
  <c r="AL427" i="14"/>
  <c r="AL766" i="14"/>
  <c r="AL397" i="14"/>
  <c r="AL726" i="14"/>
  <c r="AL432" i="14"/>
  <c r="AL692" i="14"/>
  <c r="AL787" i="14"/>
  <c r="AL658" i="14"/>
  <c r="AL786" i="14"/>
  <c r="AL370" i="14"/>
  <c r="AL688" i="14"/>
  <c r="AL777" i="14"/>
  <c r="AL673" i="14"/>
  <c r="AL674" i="14"/>
  <c r="AL618" i="14"/>
  <c r="AL388" i="14"/>
  <c r="AL697" i="14"/>
  <c r="AL589" i="14"/>
  <c r="AL756" i="14"/>
  <c r="AL799" i="14"/>
  <c r="AL716" i="14"/>
  <c r="AL392" i="14"/>
  <c r="AL662" i="14"/>
  <c r="AL771" i="14"/>
  <c r="AL622" i="14"/>
  <c r="AL778" i="14"/>
  <c r="AL2" i="14"/>
  <c r="AL567" i="14"/>
  <c r="AL768" i="14"/>
  <c r="AL649" i="14"/>
  <c r="AL665" i="14"/>
  <c r="AL682" i="14"/>
  <c r="AL462" i="14"/>
  <c r="AL736" i="14"/>
  <c r="AL727" i="14"/>
  <c r="AL794" i="14"/>
  <c r="AL667" i="14"/>
  <c r="AL797" i="14"/>
  <c r="AL628" i="14"/>
  <c r="AL752" i="14"/>
  <c r="AL579" i="14"/>
  <c r="AL751" i="14"/>
  <c r="AL791" i="14"/>
  <c r="AL518" i="14"/>
  <c r="AL757" i="14"/>
  <c r="AL561" i="14"/>
  <c r="AL659" i="14"/>
  <c r="AL706" i="14"/>
  <c r="AL798" i="14"/>
  <c r="AL707" i="14"/>
  <c r="AL782" i="14"/>
  <c r="AL638" i="14"/>
  <c r="AL780" i="14"/>
  <c r="AL584" i="14"/>
  <c r="AL741" i="14"/>
  <c r="AL531" i="14"/>
  <c r="AL731" i="14"/>
  <c r="AL770" i="14"/>
  <c r="AL481" i="14"/>
  <c r="AL738" i="14"/>
  <c r="AL513" i="14"/>
  <c r="AL654" i="14"/>
  <c r="AL597" i="14"/>
  <c r="AL526" i="14"/>
  <c r="AL464" i="14"/>
  <c r="AL404" i="14"/>
  <c r="AL781" i="14"/>
  <c r="AL717" i="14"/>
  <c r="AL653" i="14"/>
  <c r="AL573" i="14"/>
  <c r="AL514" i="14"/>
  <c r="AL458" i="14"/>
  <c r="AL378" i="14"/>
  <c r="AL616" i="14"/>
  <c r="AL566" i="14"/>
  <c r="AL485" i="14"/>
  <c r="AL406" i="14"/>
  <c r="AL386" i="14"/>
  <c r="AL735" i="14"/>
  <c r="AL671" i="14"/>
  <c r="AL600" i="14"/>
  <c r="AL535" i="14"/>
  <c r="AL474" i="14"/>
  <c r="AL410" i="14"/>
  <c r="AL754" i="14"/>
  <c r="AL690" i="14"/>
  <c r="AL630" i="14"/>
  <c r="AL576" i="14"/>
  <c r="AL497" i="14"/>
  <c r="AL438" i="14"/>
  <c r="AL354" i="14"/>
  <c r="AL714" i="14"/>
  <c r="AL650" i="14"/>
  <c r="AL581" i="14"/>
  <c r="AL527" i="14"/>
  <c r="AL455" i="14"/>
  <c r="AL380" i="14"/>
  <c r="AL340" i="14"/>
  <c r="AL278" i="14"/>
  <c r="AL220" i="14"/>
  <c r="AL131" i="14"/>
  <c r="AL54" i="14"/>
  <c r="AL351" i="14"/>
  <c r="AL300" i="14"/>
  <c r="AL239" i="14"/>
  <c r="AL188" i="14"/>
  <c r="AL98" i="14"/>
  <c r="AL48" i="14"/>
  <c r="AL355" i="14"/>
  <c r="AL273" i="14"/>
  <c r="AL204" i="14"/>
  <c r="AL146" i="14"/>
  <c r="AL97" i="14"/>
  <c r="AL47" i="14"/>
  <c r="AL303" i="14"/>
  <c r="AL255" i="14"/>
  <c r="AL199" i="14"/>
  <c r="AL140" i="14"/>
  <c r="AL64" i="14"/>
  <c r="AL6" i="14"/>
  <c r="AL323" i="14"/>
  <c r="AL267" i="14"/>
  <c r="AL222" i="14"/>
  <c r="AL145" i="14"/>
  <c r="AL58" i="14"/>
  <c r="AL402" i="14"/>
  <c r="AL293" i="14"/>
  <c r="AL170" i="14"/>
  <c r="AL111" i="14"/>
  <c r="AL68" i="14"/>
  <c r="AL5" i="14"/>
  <c r="AL297" i="14"/>
  <c r="AL240" i="14"/>
  <c r="AL185" i="14"/>
  <c r="AL110" i="14"/>
  <c r="AL67" i="14"/>
  <c r="AL4" i="14"/>
  <c r="AL296" i="14"/>
  <c r="AL236" i="14"/>
  <c r="AL179" i="14"/>
  <c r="AL132" i="14"/>
  <c r="AL50" i="14"/>
  <c r="AL562" i="14"/>
  <c r="AL496" i="14"/>
  <c r="AL433" i="14"/>
  <c r="AL384" i="14"/>
  <c r="AL747" i="14"/>
  <c r="AL683" i="14"/>
  <c r="AL607" i="14"/>
  <c r="AL538" i="14"/>
  <c r="AL490" i="14"/>
  <c r="AL423" i="14"/>
  <c r="AL648" i="14"/>
  <c r="AL595" i="14"/>
  <c r="AL524" i="14"/>
  <c r="AL445" i="14"/>
  <c r="AL359" i="14"/>
  <c r="AL621" i="14"/>
  <c r="AL565" i="14"/>
  <c r="AL507" i="14"/>
  <c r="AL440" i="14"/>
  <c r="AL375" i="14"/>
  <c r="AL730" i="14"/>
  <c r="AL666" i="14"/>
  <c r="AL593" i="14"/>
  <c r="AL522" i="14"/>
  <c r="AL461" i="14"/>
  <c r="AL395" i="14"/>
  <c r="AL745" i="14"/>
  <c r="AL681" i="14"/>
  <c r="AL620" i="14"/>
  <c r="AL564" i="14"/>
  <c r="AL488" i="14"/>
  <c r="AL425" i="14"/>
  <c r="AL769" i="14"/>
  <c r="AL705" i="14"/>
  <c r="AL640" i="14"/>
  <c r="AL575" i="14"/>
  <c r="AL516" i="14"/>
  <c r="AL452" i="14"/>
  <c r="AL353" i="14"/>
  <c r="AL335" i="14"/>
  <c r="AL269" i="14"/>
  <c r="AL200" i="14"/>
  <c r="AL126" i="14"/>
  <c r="AL49" i="14"/>
  <c r="AL348" i="14"/>
  <c r="AL291" i="14"/>
  <c r="AL229" i="14"/>
  <c r="AL173" i="14"/>
  <c r="AL92" i="14"/>
  <c r="AL36" i="14"/>
  <c r="AL347" i="14"/>
  <c r="AL260" i="14"/>
  <c r="AL193" i="14"/>
  <c r="AL141" i="14"/>
  <c r="AL91" i="14"/>
  <c r="AL42" i="14"/>
  <c r="AL294" i="14"/>
  <c r="AL251" i="14"/>
  <c r="AL192" i="14"/>
  <c r="AL135" i="14"/>
  <c r="AL52" i="14"/>
  <c r="AL382" i="14"/>
  <c r="AL318" i="14"/>
  <c r="AL263" i="14"/>
  <c r="AL213" i="14"/>
  <c r="AL139" i="14"/>
  <c r="AL51" i="14"/>
  <c r="AL336" i="14"/>
  <c r="AL288" i="14"/>
  <c r="AL161" i="14"/>
  <c r="AL106" i="14"/>
  <c r="AL62" i="14"/>
  <c r="AL345" i="14"/>
  <c r="AL284" i="14"/>
  <c r="AL221" i="14"/>
  <c r="AL180" i="14"/>
  <c r="AL105" i="14"/>
  <c r="AL56" i="14"/>
  <c r="AL365" i="14"/>
  <c r="AL283" i="14"/>
  <c r="AL231" i="14"/>
  <c r="AL175" i="14"/>
  <c r="AL127" i="14"/>
  <c r="AL43" i="14"/>
  <c r="AL551" i="14"/>
  <c r="AL491" i="14"/>
  <c r="AL424" i="14"/>
  <c r="AL379" i="14"/>
  <c r="AL742" i="14"/>
  <c r="AL678" i="14"/>
  <c r="AL602" i="14"/>
  <c r="AL532" i="14"/>
  <c r="AL477" i="14"/>
  <c r="AL418" i="14"/>
  <c r="AL642" i="14"/>
  <c r="AL583" i="14"/>
  <c r="AL508" i="14"/>
  <c r="AL436" i="14"/>
  <c r="AL676" i="14"/>
  <c r="AL615" i="14"/>
  <c r="AL560" i="14"/>
  <c r="AL502" i="14"/>
  <c r="AL435" i="14"/>
  <c r="AL785" i="14"/>
  <c r="AL721" i="14"/>
  <c r="AL657" i="14"/>
  <c r="AL587" i="14"/>
  <c r="AL517" i="14"/>
  <c r="AL453" i="14"/>
  <c r="AL381" i="14"/>
  <c r="AL739" i="14"/>
  <c r="AL675" i="14"/>
  <c r="AL614" i="14"/>
  <c r="AL558" i="14"/>
  <c r="AL483" i="14"/>
  <c r="AL415" i="14"/>
  <c r="AL763" i="14"/>
  <c r="AL699" i="14"/>
  <c r="AL634" i="14"/>
  <c r="AL569" i="14"/>
  <c r="AL501" i="14"/>
  <c r="AL447" i="14"/>
  <c r="AL324" i="14"/>
  <c r="AL325" i="14"/>
  <c r="AL265" i="14"/>
  <c r="AL189" i="14"/>
  <c r="AL120" i="14"/>
  <c r="AL37" i="14"/>
  <c r="AL343" i="14"/>
  <c r="AL286" i="14"/>
  <c r="AL225" i="14"/>
  <c r="AL159" i="14"/>
  <c r="AL87" i="14"/>
  <c r="AL30" i="14"/>
  <c r="AL338" i="14"/>
  <c r="AL243" i="14"/>
  <c r="AL187" i="14"/>
  <c r="AL136" i="14"/>
  <c r="AL86" i="14"/>
  <c r="AL35" i="14"/>
  <c r="AL290" i="14"/>
  <c r="AL247" i="14"/>
  <c r="AL182" i="14"/>
  <c r="AL130" i="14"/>
  <c r="AL46" i="14"/>
  <c r="AL374" i="14"/>
  <c r="AL313" i="14"/>
  <c r="AL254" i="14"/>
  <c r="AL198" i="14"/>
  <c r="AL134" i="14"/>
  <c r="AL40" i="14"/>
  <c r="AL332" i="14"/>
  <c r="AL262" i="14"/>
  <c r="AL155" i="14"/>
  <c r="AL100" i="14"/>
  <c r="AL57" i="14"/>
  <c r="AL341" i="14"/>
  <c r="AL275" i="14"/>
  <c r="AL217" i="14"/>
  <c r="AL165" i="14"/>
  <c r="AL99" i="14"/>
  <c r="AL44" i="14"/>
  <c r="AL357" i="14"/>
  <c r="AL279" i="14"/>
  <c r="AL216" i="14"/>
  <c r="AL169" i="14"/>
  <c r="AL121" i="14"/>
  <c r="AL32" i="14"/>
  <c r="AL608" i="14"/>
  <c r="AL545" i="14"/>
  <c r="AL486" i="14"/>
  <c r="AL419" i="14"/>
  <c r="AL373" i="14"/>
  <c r="AL732" i="14"/>
  <c r="AL668" i="14"/>
  <c r="AL590" i="14"/>
  <c r="AL525" i="14"/>
  <c r="AL468" i="14"/>
  <c r="AL403" i="14"/>
  <c r="AL632" i="14"/>
  <c r="AL578" i="14"/>
  <c r="AL503" i="14"/>
  <c r="AL431" i="14"/>
  <c r="AL672" i="14"/>
  <c r="AL610" i="14"/>
  <c r="AL548" i="14"/>
  <c r="AL489" i="14"/>
  <c r="AL430" i="14"/>
  <c r="AL779" i="14"/>
  <c r="AL715" i="14"/>
  <c r="AL651" i="14"/>
  <c r="AL570" i="14"/>
  <c r="AL511" i="14"/>
  <c r="AL444" i="14"/>
  <c r="AL367" i="14"/>
  <c r="AL734" i="14"/>
  <c r="AL670" i="14"/>
  <c r="AL609" i="14"/>
  <c r="AL546" i="14"/>
  <c r="AL478" i="14"/>
  <c r="AL405" i="14"/>
  <c r="AL758" i="14"/>
  <c r="AL694" i="14"/>
  <c r="AL624" i="14"/>
  <c r="AL563" i="14"/>
  <c r="AL492" i="14"/>
  <c r="AL442" i="14"/>
  <c r="AL376" i="14"/>
  <c r="AL320" i="14"/>
  <c r="AL256" i="14"/>
  <c r="AL174" i="14"/>
  <c r="AL114" i="14"/>
  <c r="AL31" i="14"/>
  <c r="AL339" i="14"/>
  <c r="AL277" i="14"/>
  <c r="AL219" i="14"/>
  <c r="AL153" i="14"/>
  <c r="AL82" i="14"/>
  <c r="AL25" i="14"/>
  <c r="AL328" i="14"/>
  <c r="AL238" i="14"/>
  <c r="AL183" i="14"/>
  <c r="AL124" i="14"/>
  <c r="AL81" i="14"/>
  <c r="AL24" i="14"/>
  <c r="AL285" i="14"/>
  <c r="AL233" i="14"/>
  <c r="AL177" i="14"/>
  <c r="AL123" i="14"/>
  <c r="AL41" i="14"/>
  <c r="AL366" i="14"/>
  <c r="AL308" i="14"/>
  <c r="AL246" i="14"/>
  <c r="AL186" i="14"/>
  <c r="AL117" i="14"/>
  <c r="AL28" i="14"/>
  <c r="AL327" i="14"/>
  <c r="AL241" i="14"/>
  <c r="AL150" i="14"/>
  <c r="AL95" i="14"/>
  <c r="AL45" i="14"/>
  <c r="AL331" i="14"/>
  <c r="AL271" i="14"/>
  <c r="AL211" i="14"/>
  <c r="AL160" i="14"/>
  <c r="AL94" i="14"/>
  <c r="AL38" i="14"/>
  <c r="AL349" i="14"/>
  <c r="AL270" i="14"/>
  <c r="AL206" i="14"/>
  <c r="AL164" i="14"/>
  <c r="AL104" i="14"/>
  <c r="AL20" i="14"/>
  <c r="AL603" i="14"/>
  <c r="AL539" i="14"/>
  <c r="AL473" i="14"/>
  <c r="AL409" i="14"/>
  <c r="AL364" i="14"/>
  <c r="AL728" i="14"/>
  <c r="AL664" i="14"/>
  <c r="AL580" i="14"/>
  <c r="AL519" i="14"/>
  <c r="AL463" i="14"/>
  <c r="AL383" i="14"/>
  <c r="AL627" i="14"/>
  <c r="AL572" i="14"/>
  <c r="AL498" i="14"/>
  <c r="AL426" i="14"/>
  <c r="AL661" i="14"/>
  <c r="AL605" i="14"/>
  <c r="AL542" i="14"/>
  <c r="AL480" i="14"/>
  <c r="AL417" i="14"/>
  <c r="AL774" i="14"/>
  <c r="AL710" i="14"/>
  <c r="AL646" i="14"/>
  <c r="AL559" i="14"/>
  <c r="AL506" i="14"/>
  <c r="AL439" i="14"/>
  <c r="AL333" i="14"/>
  <c r="AL724" i="14"/>
  <c r="AL660" i="14"/>
  <c r="AL604" i="14"/>
  <c r="AL534" i="14"/>
  <c r="AL465" i="14"/>
  <c r="AL400" i="14"/>
  <c r="AL748" i="14"/>
  <c r="AL684" i="14"/>
  <c r="AL619" i="14"/>
  <c r="AL557" i="14"/>
  <c r="AL487" i="14"/>
  <c r="AL429" i="14"/>
  <c r="AL368" i="14"/>
  <c r="AL310" i="14"/>
  <c r="AL248" i="14"/>
  <c r="AL168" i="14"/>
  <c r="AL109" i="14"/>
  <c r="AL26" i="14"/>
  <c r="AL334" i="14"/>
  <c r="AL274" i="14"/>
  <c r="AL215" i="14"/>
  <c r="AL137" i="14"/>
  <c r="AL76" i="14"/>
  <c r="AL13" i="14"/>
  <c r="AL315" i="14"/>
  <c r="AL234" i="14"/>
  <c r="AL178" i="14"/>
  <c r="AL119" i="14"/>
  <c r="AL75" i="14"/>
  <c r="AL12" i="14"/>
  <c r="AL281" i="14"/>
  <c r="AL223" i="14"/>
  <c r="AL171" i="14"/>
  <c r="AL118" i="14"/>
  <c r="AL29" i="14"/>
  <c r="AL358" i="14"/>
  <c r="AL302" i="14"/>
  <c r="AL242" i="14"/>
  <c r="AL176" i="14"/>
  <c r="AL101" i="14"/>
  <c r="AL22" i="14"/>
  <c r="AL322" i="14"/>
  <c r="AL227" i="14"/>
  <c r="AL144" i="14"/>
  <c r="AL90" i="14"/>
  <c r="AL39" i="14"/>
  <c r="AL326" i="14"/>
  <c r="AL258" i="14"/>
  <c r="AL207" i="14"/>
  <c r="AL149" i="14"/>
  <c r="AL89" i="14"/>
  <c r="AL33" i="14"/>
  <c r="AL330" i="14"/>
  <c r="AL266" i="14"/>
  <c r="AL201" i="14"/>
  <c r="AL154" i="14"/>
  <c r="AL88" i="14"/>
  <c r="AL14" i="14"/>
  <c r="AL647" i="14"/>
  <c r="AL594" i="14"/>
  <c r="AL536" i="14"/>
  <c r="AL475" i="14"/>
  <c r="AL411" i="14"/>
  <c r="AL764" i="14"/>
  <c r="AL700" i="14"/>
  <c r="AL641" i="14"/>
  <c r="AL553" i="14"/>
  <c r="AL493" i="14"/>
  <c r="AL434" i="14"/>
  <c r="AL784" i="14"/>
  <c r="AL720" i="14"/>
  <c r="AL656" i="14"/>
  <c r="AL599" i="14"/>
  <c r="AL528" i="14"/>
  <c r="AL456" i="14"/>
  <c r="AL394" i="14"/>
  <c r="AL744" i="14"/>
  <c r="AL680" i="14"/>
  <c r="AL613" i="14"/>
  <c r="AL552" i="14"/>
  <c r="AL482" i="14"/>
  <c r="AL420" i="14"/>
  <c r="AL360" i="14"/>
  <c r="AL304" i="14"/>
  <c r="AL235" i="14"/>
  <c r="AL163" i="14"/>
  <c r="AL93" i="14"/>
  <c r="AL19" i="14"/>
  <c r="AL329" i="14"/>
  <c r="AL264" i="14"/>
  <c r="AL210" i="14"/>
  <c r="AL125" i="14"/>
  <c r="AL71" i="14"/>
  <c r="AL8" i="14"/>
  <c r="AL299" i="14"/>
  <c r="AL224" i="14"/>
  <c r="AL172" i="14"/>
  <c r="AL113" i="14"/>
  <c r="AL70" i="14"/>
  <c r="AL7" i="14"/>
  <c r="AL272" i="14"/>
  <c r="AL218" i="14"/>
  <c r="AL167" i="14"/>
  <c r="AL112" i="14"/>
  <c r="AL23" i="14"/>
  <c r="AL350" i="14"/>
  <c r="AL289" i="14"/>
  <c r="AL237" i="14"/>
  <c r="AL166" i="14"/>
  <c r="AL85" i="14"/>
  <c r="AL17" i="14"/>
  <c r="AL312" i="14"/>
  <c r="AL212" i="14"/>
  <c r="AL129" i="14"/>
  <c r="AL84" i="14"/>
  <c r="AL34" i="14"/>
  <c r="AL317" i="14"/>
  <c r="AL253" i="14"/>
  <c r="AL202" i="14"/>
  <c r="AL133" i="14"/>
  <c r="AL83" i="14"/>
  <c r="AL21" i="14"/>
  <c r="AL321" i="14"/>
  <c r="AL261" i="14"/>
  <c r="AL195" i="14"/>
  <c r="AL148" i="14"/>
  <c r="AL72" i="14"/>
  <c r="AL3" i="14"/>
  <c r="AL398" i="14"/>
  <c r="AL767" i="14"/>
  <c r="AL703" i="14"/>
  <c r="AL633" i="14"/>
  <c r="AL568" i="14"/>
  <c r="AL509" i="14"/>
  <c r="AL450" i="14"/>
  <c r="AL372" i="14"/>
  <c r="AL611" i="14"/>
  <c r="AL554" i="14"/>
  <c r="AL476" i="14"/>
  <c r="AL391" i="14"/>
  <c r="AL637" i="14"/>
  <c r="AL588" i="14"/>
  <c r="AL529" i="14"/>
  <c r="AL470" i="14"/>
  <c r="AL401" i="14"/>
  <c r="AL760" i="14"/>
  <c r="AL696" i="14"/>
  <c r="AL636" i="14"/>
  <c r="AL547" i="14"/>
  <c r="AL484" i="14"/>
  <c r="AL421" i="14"/>
  <c r="AL773" i="14"/>
  <c r="AL709" i="14"/>
  <c r="AL645" i="14"/>
  <c r="AL586" i="14"/>
  <c r="AL521" i="14"/>
  <c r="AL448" i="14"/>
  <c r="AL390" i="14"/>
  <c r="AL733" i="14"/>
  <c r="AL669" i="14"/>
  <c r="AL598" i="14"/>
  <c r="AL540" i="14"/>
  <c r="AL469" i="14"/>
  <c r="AL414" i="14"/>
  <c r="AL352" i="14"/>
  <c r="AL292" i="14"/>
  <c r="AL230" i="14"/>
  <c r="AL147" i="14"/>
  <c r="AL77" i="14"/>
  <c r="AL9" i="14"/>
  <c r="AL316" i="14"/>
  <c r="AL252" i="14"/>
  <c r="AL205" i="14"/>
  <c r="AL108" i="14"/>
  <c r="AL66" i="14"/>
  <c r="AL371" i="14"/>
  <c r="AL295" i="14"/>
  <c r="AL214" i="14"/>
  <c r="AL158" i="14"/>
  <c r="AL107" i="14"/>
  <c r="AL65" i="14"/>
  <c r="AL319" i="14"/>
  <c r="AL268" i="14"/>
  <c r="AL208" i="14"/>
  <c r="AL162" i="14"/>
  <c r="AL96" i="14"/>
  <c r="AL18" i="14"/>
  <c r="AL342" i="14"/>
  <c r="AL280" i="14"/>
  <c r="AL232" i="14"/>
  <c r="AL156" i="14"/>
  <c r="AL69" i="14"/>
  <c r="AL412" i="14"/>
  <c r="AL307" i="14"/>
  <c r="AL197" i="14"/>
  <c r="AL122" i="14"/>
  <c r="AL79" i="14"/>
  <c r="AL27" i="14"/>
  <c r="AL306" i="14"/>
  <c r="AL250" i="14"/>
  <c r="AL196" i="14"/>
  <c r="AL128" i="14"/>
  <c r="AL78" i="14"/>
  <c r="AL15" i="14"/>
  <c r="AL311" i="14"/>
  <c r="AL257" i="14"/>
  <c r="AL190" i="14"/>
  <c r="AL143" i="14"/>
  <c r="AL61" i="14"/>
  <c r="AF399" i="14"/>
  <c r="AF593" i="14"/>
  <c r="AF431" i="14"/>
  <c r="AF785" i="14"/>
  <c r="AH785" i="14" s="1"/>
  <c r="AF481" i="14"/>
  <c r="AF566" i="14"/>
  <c r="AF374" i="14"/>
  <c r="AF469" i="14"/>
  <c r="AH469" i="14" s="1"/>
  <c r="AF563" i="14"/>
  <c r="AF340" i="14"/>
  <c r="AF506" i="14"/>
  <c r="AH506" i="14" s="1"/>
  <c r="AF108" i="14"/>
  <c r="AH108" i="14" s="1"/>
  <c r="AF298" i="14"/>
  <c r="AF171" i="14"/>
  <c r="AF455" i="14"/>
  <c r="AH455" i="14" s="1"/>
  <c r="AF771" i="14"/>
  <c r="AH771" i="14" s="1"/>
  <c r="AF796" i="14"/>
  <c r="AF675" i="14"/>
  <c r="AF479" i="14"/>
  <c r="AH479" i="14" s="1"/>
  <c r="AF776" i="14"/>
  <c r="AH776" i="14" s="1"/>
  <c r="AF642" i="14"/>
  <c r="AF447" i="14"/>
  <c r="AF756" i="14"/>
  <c r="AH756" i="14" s="1"/>
  <c r="AF608" i="14"/>
  <c r="AH608" i="14" s="1"/>
  <c r="AF475" i="14"/>
  <c r="AF762" i="14"/>
  <c r="AF620" i="14"/>
  <c r="AH620" i="14" s="1"/>
  <c r="AF491" i="14"/>
  <c r="AH491" i="14" s="1"/>
  <c r="AF780" i="14"/>
  <c r="AF685" i="14"/>
  <c r="AF537" i="14"/>
  <c r="AH537" i="14" s="1"/>
  <c r="AF792" i="14"/>
  <c r="AH792" i="14" s="1"/>
  <c r="AF700" i="14"/>
  <c r="AF519" i="14"/>
  <c r="AF798" i="14"/>
  <c r="AH798" i="14" s="1"/>
  <c r="AF714" i="14"/>
  <c r="AH714" i="14" s="1"/>
  <c r="AF501" i="14"/>
  <c r="AF747" i="14"/>
  <c r="AF683" i="14"/>
  <c r="AH683" i="14" s="1"/>
  <c r="AF622" i="14"/>
  <c r="AH622" i="14" s="1"/>
  <c r="AF561" i="14"/>
  <c r="AF494" i="14"/>
  <c r="AF433" i="14"/>
  <c r="AH433" i="14" s="1"/>
  <c r="AF369" i="14"/>
  <c r="AH369" i="14" s="1"/>
  <c r="AF273" i="14"/>
  <c r="AF114" i="14"/>
  <c r="AF727" i="14"/>
  <c r="AH727" i="14" s="1"/>
  <c r="AF663" i="14"/>
  <c r="AH663" i="14" s="1"/>
  <c r="AF584" i="14"/>
  <c r="AF523" i="14"/>
  <c r="AF456" i="14"/>
  <c r="AH456" i="14" s="1"/>
  <c r="AF392" i="14"/>
  <c r="AH392" i="14" s="1"/>
  <c r="AF323" i="14"/>
  <c r="AF150" i="14"/>
  <c r="AF454" i="14"/>
  <c r="AH454" i="14" s="1"/>
  <c r="AF390" i="14"/>
  <c r="AH390" i="14" s="1"/>
  <c r="AF328" i="14"/>
  <c r="AF184" i="14"/>
  <c r="AF744" i="14"/>
  <c r="AH744" i="14" s="1"/>
  <c r="AF680" i="14"/>
  <c r="AH680" i="14" s="1"/>
  <c r="AF618" i="14"/>
  <c r="AF551" i="14"/>
  <c r="AF490" i="14"/>
  <c r="AH490" i="14" s="1"/>
  <c r="AF421" i="14"/>
  <c r="AH421" i="14" s="1"/>
  <c r="AF357" i="14"/>
  <c r="AF262" i="14"/>
  <c r="AF84" i="14"/>
  <c r="AH84" i="14" s="1"/>
  <c r="AF705" i="14"/>
  <c r="AH705" i="14" s="1"/>
  <c r="AF636" i="14"/>
  <c r="AF581" i="14"/>
  <c r="AF508" i="14"/>
  <c r="AH508" i="14" s="1"/>
  <c r="AF444" i="14"/>
  <c r="AH444" i="14" s="1"/>
  <c r="AF380" i="14"/>
  <c r="AF299" i="14"/>
  <c r="AF121" i="14"/>
  <c r="AH121" i="14" s="1"/>
  <c r="AF419" i="14"/>
  <c r="AH419" i="14" s="1"/>
  <c r="AF355" i="14"/>
  <c r="AF258" i="14"/>
  <c r="AF80" i="14"/>
  <c r="AH80" i="14" s="1"/>
  <c r="AF710" i="14"/>
  <c r="AH710" i="14" s="1"/>
  <c r="AF646" i="14"/>
  <c r="AF580" i="14"/>
  <c r="AF525" i="14"/>
  <c r="AH525" i="14" s="1"/>
  <c r="AF458" i="14"/>
  <c r="AH458" i="14" s="1"/>
  <c r="AF394" i="14"/>
  <c r="AF332" i="14"/>
  <c r="AF176" i="14"/>
  <c r="AH176" i="14" s="1"/>
  <c r="AF316" i="14"/>
  <c r="AH316" i="14" s="1"/>
  <c r="AF257" i="14"/>
  <c r="AF190" i="14"/>
  <c r="AF130" i="14"/>
  <c r="AH130" i="14" s="1"/>
  <c r="AF65" i="14"/>
  <c r="AH65" i="14" s="1"/>
  <c r="AF315" i="14"/>
  <c r="AF256" i="14"/>
  <c r="AF189" i="14"/>
  <c r="AH189" i="14" s="1"/>
  <c r="AF129" i="14"/>
  <c r="AH129" i="14" s="1"/>
  <c r="AF57" i="14"/>
  <c r="AF313" i="14"/>
  <c r="AF254" i="14"/>
  <c r="AH254" i="14" s="1"/>
  <c r="AF187" i="14"/>
  <c r="AH187" i="14" s="1"/>
  <c r="AF127" i="14"/>
  <c r="AF62" i="14"/>
  <c r="AF320" i="14"/>
  <c r="AH320" i="14" s="1"/>
  <c r="AF253" i="14"/>
  <c r="AH253" i="14" s="1"/>
  <c r="AF194" i="14"/>
  <c r="AF126" i="14"/>
  <c r="AF61" i="14"/>
  <c r="AH61" i="14" s="1"/>
  <c r="AF319" i="14"/>
  <c r="AH319" i="14" s="1"/>
  <c r="AF252" i="14"/>
  <c r="AF193" i="14"/>
  <c r="AF125" i="14"/>
  <c r="AH125" i="14" s="1"/>
  <c r="AF67" i="14"/>
  <c r="AH67" i="14" s="1"/>
  <c r="AF73" i="14"/>
  <c r="AF9" i="14"/>
  <c r="AF783" i="14"/>
  <c r="AH783" i="14" s="1"/>
  <c r="AF575" i="14"/>
  <c r="AH575" i="14" s="1"/>
  <c r="AF504" i="14"/>
  <c r="AF728" i="14"/>
  <c r="AF233" i="14"/>
  <c r="AH233" i="14" s="1"/>
  <c r="AF376" i="14"/>
  <c r="AH376" i="14" s="1"/>
  <c r="AF731" i="14"/>
  <c r="AF203" i="14"/>
  <c r="AF364" i="14"/>
  <c r="AH364" i="14" s="1"/>
  <c r="AF697" i="14"/>
  <c r="AH697" i="14" s="1"/>
  <c r="AF135" i="14"/>
  <c r="AF241" i="14"/>
  <c r="AF113" i="14"/>
  <c r="AH113" i="14" s="1"/>
  <c r="AF237" i="14"/>
  <c r="AH237" i="14" s="1"/>
  <c r="AF52" i="14"/>
  <c r="AF713" i="14"/>
  <c r="AF662" i="14"/>
  <c r="AH662" i="14" s="1"/>
  <c r="AF790" i="14"/>
  <c r="AH790" i="14" s="1"/>
  <c r="AF659" i="14"/>
  <c r="AF451" i="14"/>
  <c r="AF770" i="14"/>
  <c r="AH770" i="14" s="1"/>
  <c r="AF626" i="14"/>
  <c r="AH626" i="14" s="1"/>
  <c r="AF383" i="14"/>
  <c r="AF739" i="14"/>
  <c r="AF590" i="14"/>
  <c r="AH590" i="14" s="1"/>
  <c r="AF439" i="14"/>
  <c r="AH439" i="14" s="1"/>
  <c r="AF755" i="14"/>
  <c r="AF605" i="14"/>
  <c r="AF471" i="14"/>
  <c r="AH471" i="14" s="1"/>
  <c r="AF774" i="14"/>
  <c r="AH774" i="14" s="1"/>
  <c r="AF668" i="14"/>
  <c r="AF521" i="14"/>
  <c r="AF786" i="14"/>
  <c r="AH786" i="14" s="1"/>
  <c r="AF682" i="14"/>
  <c r="AH682" i="14" s="1"/>
  <c r="AF503" i="14"/>
  <c r="AF791" i="14"/>
  <c r="AF698" i="14"/>
  <c r="AH698" i="14" s="1"/>
  <c r="AF485" i="14"/>
  <c r="AH485" i="14" s="1"/>
  <c r="AF741" i="14"/>
  <c r="AF677" i="14"/>
  <c r="AF615" i="14"/>
  <c r="AH615" i="14" s="1"/>
  <c r="AF554" i="14"/>
  <c r="AH554" i="14" s="1"/>
  <c r="AF487" i="14"/>
  <c r="AF425" i="14"/>
  <c r="AF361" i="14"/>
  <c r="AH361" i="14" s="1"/>
  <c r="AF251" i="14"/>
  <c r="AH251" i="14" s="1"/>
  <c r="AF94" i="14"/>
  <c r="AF721" i="14"/>
  <c r="AF657" i="14"/>
  <c r="AH657" i="14" s="1"/>
  <c r="AF572" i="14"/>
  <c r="AH572" i="14" s="1"/>
  <c r="AF517" i="14"/>
  <c r="AF448" i="14"/>
  <c r="AF384" i="14"/>
  <c r="AH384" i="14" s="1"/>
  <c r="AF309" i="14"/>
  <c r="AH309" i="14" s="1"/>
  <c r="AF110" i="14"/>
  <c r="AF446" i="14"/>
  <c r="AF382" i="14"/>
  <c r="AH382" i="14" s="1"/>
  <c r="AF322" i="14"/>
  <c r="AH322" i="14" s="1"/>
  <c r="AF165" i="14"/>
  <c r="AF738" i="14"/>
  <c r="AF674" i="14"/>
  <c r="AH674" i="14" s="1"/>
  <c r="AF607" i="14"/>
  <c r="AH607" i="14" s="1"/>
  <c r="AF546" i="14"/>
  <c r="AF477" i="14"/>
  <c r="AF413" i="14"/>
  <c r="AH413" i="14" s="1"/>
  <c r="AF349" i="14"/>
  <c r="AH349" i="14" s="1"/>
  <c r="AF222" i="14"/>
  <c r="AF30" i="14"/>
  <c r="AF692" i="14"/>
  <c r="AH692" i="14" s="1"/>
  <c r="AF630" i="14"/>
  <c r="AH630" i="14" s="1"/>
  <c r="AF576" i="14"/>
  <c r="AF502" i="14"/>
  <c r="AF436" i="14"/>
  <c r="AH436" i="14" s="1"/>
  <c r="AF372" i="14"/>
  <c r="AH372" i="14" s="1"/>
  <c r="AF280" i="14"/>
  <c r="AF101" i="14"/>
  <c r="AF411" i="14"/>
  <c r="AH411" i="14" s="1"/>
  <c r="AF347" i="14"/>
  <c r="AH347" i="14" s="1"/>
  <c r="AF236" i="14"/>
  <c r="AF51" i="14"/>
  <c r="AF703" i="14"/>
  <c r="AH703" i="14" s="1"/>
  <c r="AF641" i="14"/>
  <c r="AH641" i="14" s="1"/>
  <c r="AF574" i="14"/>
  <c r="AF513" i="14"/>
  <c r="AF450" i="14"/>
  <c r="AH450" i="14" s="1"/>
  <c r="AF386" i="14"/>
  <c r="AH386" i="14" s="1"/>
  <c r="AF325" i="14"/>
  <c r="AF154" i="14"/>
  <c r="AF308" i="14"/>
  <c r="AH308" i="14" s="1"/>
  <c r="AF249" i="14"/>
  <c r="AH249" i="14" s="1"/>
  <c r="AF182" i="14"/>
  <c r="AF115" i="14"/>
  <c r="AF58" i="14"/>
  <c r="AH58" i="14" s="1"/>
  <c r="AF307" i="14"/>
  <c r="AH307" i="14" s="1"/>
  <c r="AF248" i="14"/>
  <c r="AF181" i="14"/>
  <c r="AF122" i="14"/>
  <c r="AH122" i="14" s="1"/>
  <c r="AF50" i="14"/>
  <c r="AH50" i="14" s="1"/>
  <c r="AF306" i="14"/>
  <c r="AF246" i="14"/>
  <c r="AF179" i="14"/>
  <c r="AH179" i="14" s="1"/>
  <c r="AF120" i="14"/>
  <c r="AH120" i="14" s="1"/>
  <c r="AF55" i="14"/>
  <c r="AF312" i="14"/>
  <c r="AF245" i="14"/>
  <c r="AH245" i="14" s="1"/>
  <c r="AF186" i="14"/>
  <c r="AH186" i="14" s="1"/>
  <c r="AF119" i="14"/>
  <c r="AF54" i="14"/>
  <c r="AF311" i="14"/>
  <c r="AH311" i="14" s="1"/>
  <c r="AF244" i="14"/>
  <c r="AH244" i="14" s="1"/>
  <c r="AF185" i="14"/>
  <c r="AF118" i="14"/>
  <c r="AF60" i="14"/>
  <c r="AH60" i="14" s="1"/>
  <c r="AF59" i="14"/>
  <c r="AH59" i="14" s="1"/>
  <c r="AF763" i="14"/>
  <c r="AF589" i="14"/>
  <c r="AF486" i="14"/>
  <c r="AH486" i="14" s="1"/>
  <c r="AF610" i="14"/>
  <c r="AH610" i="14" s="1"/>
  <c r="AF708" i="14"/>
  <c r="AF91" i="14"/>
  <c r="AF600" i="14"/>
  <c r="AH600" i="14" s="1"/>
  <c r="AF686" i="14"/>
  <c r="AH686" i="14" s="1"/>
  <c r="AF81" i="14"/>
  <c r="AF567" i="14"/>
  <c r="AF242" i="14"/>
  <c r="AH242" i="14" s="1"/>
  <c r="AF107" i="14"/>
  <c r="AH107" i="14" s="1"/>
  <c r="AF305" i="14"/>
  <c r="AF178" i="14"/>
  <c r="AF613" i="14"/>
  <c r="AH613" i="14" s="1"/>
  <c r="AF784" i="14"/>
  <c r="AH784" i="14" s="1"/>
  <c r="AF37" i="14"/>
  <c r="AF777" i="14"/>
  <c r="AF595" i="14"/>
  <c r="AH595" i="14" s="1"/>
  <c r="AF329" i="14"/>
  <c r="AH329" i="14" s="1"/>
  <c r="AF757" i="14"/>
  <c r="AF577" i="14"/>
  <c r="AF2" i="14"/>
  <c r="AH2" i="14" s="1"/>
  <c r="AF688" i="14"/>
  <c r="AH688" i="14" s="1"/>
  <c r="AF559" i="14"/>
  <c r="AF800" i="14"/>
  <c r="AF704" i="14"/>
  <c r="AH704" i="14" s="1"/>
  <c r="AF571" i="14"/>
  <c r="AH571" i="14" s="1"/>
  <c r="AF367" i="14"/>
  <c r="AF761" i="14"/>
  <c r="AF635" i="14"/>
  <c r="AH635" i="14" s="1"/>
  <c r="AF467" i="14"/>
  <c r="AH467" i="14" s="1"/>
  <c r="AF773" i="14"/>
  <c r="AF649" i="14"/>
  <c r="AF463" i="14"/>
  <c r="AH463" i="14" s="1"/>
  <c r="AF772" i="14"/>
  <c r="AH772" i="14" s="1"/>
  <c r="AF631" i="14"/>
  <c r="AF407" i="14"/>
  <c r="AF722" i="14"/>
  <c r="AH722" i="14" s="1"/>
  <c r="AF658" i="14"/>
  <c r="AH658" i="14" s="1"/>
  <c r="AF603" i="14"/>
  <c r="AF536" i="14"/>
  <c r="AF473" i="14"/>
  <c r="AH473" i="14" s="1"/>
  <c r="AF409" i="14"/>
  <c r="AH409" i="14" s="1"/>
  <c r="AF345" i="14"/>
  <c r="AF213" i="14"/>
  <c r="AF44" i="14"/>
  <c r="AH44" i="14" s="1"/>
  <c r="AF702" i="14"/>
  <c r="AH702" i="14" s="1"/>
  <c r="AF627" i="14"/>
  <c r="AF553" i="14"/>
  <c r="AF499" i="14"/>
  <c r="AH499" i="14" s="1"/>
  <c r="AF432" i="14"/>
  <c r="AH432" i="14" s="1"/>
  <c r="AF368" i="14"/>
  <c r="AF270" i="14"/>
  <c r="AF70" i="14"/>
  <c r="AH70" i="14" s="1"/>
  <c r="AF430" i="14"/>
  <c r="AH430" i="14" s="1"/>
  <c r="AF366" i="14"/>
  <c r="AF285" i="14"/>
  <c r="AF124" i="14"/>
  <c r="AH124" i="14" s="1"/>
  <c r="AF725" i="14"/>
  <c r="AH725" i="14" s="1"/>
  <c r="AF661" i="14"/>
  <c r="AF588" i="14"/>
  <c r="AF533" i="14"/>
  <c r="AH533" i="14" s="1"/>
  <c r="AF461" i="14"/>
  <c r="AH461" i="14" s="1"/>
  <c r="AF397" i="14"/>
  <c r="AF335" i="14"/>
  <c r="AF183" i="14"/>
  <c r="AH183" i="14" s="1"/>
  <c r="AF743" i="14"/>
  <c r="AH743" i="14" s="1"/>
  <c r="AF679" i="14"/>
  <c r="AF612" i="14"/>
  <c r="AF557" i="14"/>
  <c r="AH557" i="14" s="1"/>
  <c r="AF484" i="14"/>
  <c r="AH484" i="14" s="1"/>
  <c r="AF420" i="14"/>
  <c r="AF356" i="14"/>
  <c r="AF221" i="14"/>
  <c r="AH221" i="14" s="1"/>
  <c r="AF56" i="14"/>
  <c r="AH56" i="14" s="1"/>
  <c r="AF395" i="14"/>
  <c r="AF333" i="14"/>
  <c r="AF198" i="14"/>
  <c r="AH198" i="14" s="1"/>
  <c r="AF748" i="14"/>
  <c r="AH748" i="14" s="1"/>
  <c r="AF684" i="14"/>
  <c r="AF623" i="14"/>
  <c r="AF562" i="14"/>
  <c r="AH562" i="14" s="1"/>
  <c r="AF495" i="14"/>
  <c r="AH495" i="14" s="1"/>
  <c r="AF434" i="14"/>
  <c r="AF370" i="14"/>
  <c r="AF274" i="14"/>
  <c r="AH274" i="14" s="1"/>
  <c r="AF116" i="14"/>
  <c r="AH116" i="14" s="1"/>
  <c r="AF294" i="14"/>
  <c r="AF227" i="14"/>
  <c r="AF167" i="14"/>
  <c r="AH167" i="14" s="1"/>
  <c r="AF100" i="14"/>
  <c r="AH100" i="14" s="1"/>
  <c r="AF36" i="14"/>
  <c r="AF293" i="14"/>
  <c r="AF234" i="14"/>
  <c r="AH234" i="14" s="1"/>
  <c r="AF166" i="14"/>
  <c r="AH166" i="14" s="1"/>
  <c r="AF99" i="14"/>
  <c r="AF35" i="14"/>
  <c r="AF291" i="14"/>
  <c r="AH291" i="14" s="1"/>
  <c r="AF232" i="14"/>
  <c r="AH232" i="14" s="1"/>
  <c r="AF164" i="14"/>
  <c r="AF105" i="14"/>
  <c r="AF40" i="14"/>
  <c r="AH40" i="14" s="1"/>
  <c r="AF297" i="14"/>
  <c r="AH297" i="14" s="1"/>
  <c r="AF231" i="14"/>
  <c r="AF163" i="14"/>
  <c r="AF104" i="14"/>
  <c r="AH104" i="14" s="1"/>
  <c r="AF39" i="14"/>
  <c r="AH39" i="14" s="1"/>
  <c r="AF296" i="14"/>
  <c r="AF230" i="14"/>
  <c r="AF170" i="14"/>
  <c r="AH170" i="14" s="1"/>
  <c r="AF103" i="14"/>
  <c r="AH103" i="14" s="1"/>
  <c r="AF46" i="14"/>
  <c r="AF45" i="14"/>
  <c r="AF532" i="14"/>
  <c r="AH532" i="14" s="1"/>
  <c r="AF168" i="14"/>
  <c r="AH168" i="14" s="1"/>
  <c r="AF767" i="14"/>
  <c r="AF681" i="14"/>
  <c r="AF417" i="14"/>
  <c r="AH417" i="14" s="1"/>
  <c r="AF512" i="14"/>
  <c r="AH512" i="14" s="1"/>
  <c r="AF146" i="14"/>
  <c r="AF342" i="14"/>
  <c r="AF489" i="14"/>
  <c r="AH489" i="14" s="1"/>
  <c r="AF218" i="14"/>
  <c r="AH218" i="14" s="1"/>
  <c r="AF314" i="14"/>
  <c r="AF43" i="14"/>
  <c r="AF239" i="14"/>
  <c r="AH239" i="14" s="1"/>
  <c r="AF47" i="14"/>
  <c r="AH47" i="14" s="1"/>
  <c r="AF483" i="14"/>
  <c r="AF337" i="14"/>
  <c r="AF765" i="14"/>
  <c r="AH765" i="14" s="1"/>
  <c r="AF764" i="14"/>
  <c r="AH764" i="14" s="1"/>
  <c r="AF578" i="14"/>
  <c r="AF188" i="14"/>
  <c r="AF726" i="14"/>
  <c r="AH726" i="14" s="1"/>
  <c r="AF560" i="14"/>
  <c r="AH560" i="14" s="1"/>
  <c r="AF788" i="14"/>
  <c r="AF672" i="14"/>
  <c r="AF541" i="14"/>
  <c r="AH541" i="14" s="1"/>
  <c r="AF794" i="14"/>
  <c r="AH794" i="14" s="1"/>
  <c r="AF687" i="14"/>
  <c r="AF556" i="14"/>
  <c r="AF288" i="14"/>
  <c r="AH288" i="14" s="1"/>
  <c r="AF752" i="14"/>
  <c r="AH752" i="14" s="1"/>
  <c r="AF619" i="14"/>
  <c r="AF423" i="14"/>
  <c r="AF760" i="14"/>
  <c r="AH760" i="14" s="1"/>
  <c r="AF632" i="14"/>
  <c r="AH632" i="14" s="1"/>
  <c r="AF415" i="14"/>
  <c r="AF766" i="14"/>
  <c r="AF614" i="14"/>
  <c r="AH614" i="14" s="1"/>
  <c r="AF344" i="14"/>
  <c r="AH344" i="14" s="1"/>
  <c r="AF715" i="14"/>
  <c r="AF651" i="14"/>
  <c r="AF597" i="14"/>
  <c r="AH597" i="14" s="1"/>
  <c r="AF524" i="14"/>
  <c r="AH524" i="14" s="1"/>
  <c r="AF465" i="14"/>
  <c r="AF401" i="14"/>
  <c r="AF331" i="14"/>
  <c r="AH331" i="14" s="1"/>
  <c r="AF192" i="14"/>
  <c r="AH192" i="14" s="1"/>
  <c r="AF16" i="14"/>
  <c r="AF695" i="14"/>
  <c r="AF621" i="14"/>
  <c r="AH621" i="14" s="1"/>
  <c r="AF548" i="14"/>
  <c r="AH548" i="14" s="1"/>
  <c r="AF493" i="14"/>
  <c r="AF424" i="14"/>
  <c r="AF360" i="14"/>
  <c r="AH360" i="14" s="1"/>
  <c r="AF250" i="14"/>
  <c r="AH250" i="14" s="1"/>
  <c r="AF41" i="14"/>
  <c r="AF422" i="14"/>
  <c r="AF358" i="14"/>
  <c r="AH358" i="14" s="1"/>
  <c r="AF265" i="14"/>
  <c r="AH265" i="14" s="1"/>
  <c r="AF106" i="14"/>
  <c r="AF712" i="14"/>
  <c r="AF648" i="14"/>
  <c r="AH648" i="14" s="1"/>
  <c r="AF582" i="14"/>
  <c r="AH582" i="14" s="1"/>
  <c r="AF528" i="14"/>
  <c r="AF453" i="14"/>
  <c r="AF389" i="14"/>
  <c r="AH389" i="14" s="1"/>
  <c r="AF327" i="14"/>
  <c r="AH327" i="14" s="1"/>
  <c r="AF162" i="14"/>
  <c r="AF737" i="14"/>
  <c r="AF673" i="14"/>
  <c r="AH673" i="14" s="1"/>
  <c r="AF606" i="14"/>
  <c r="AH606" i="14" s="1"/>
  <c r="AF545" i="14"/>
  <c r="AF476" i="14"/>
  <c r="AF412" i="14"/>
  <c r="AH412" i="14" s="1"/>
  <c r="AF348" i="14"/>
  <c r="AH348" i="14" s="1"/>
  <c r="AF199" i="14"/>
  <c r="AF27" i="14"/>
  <c r="AF387" i="14"/>
  <c r="AH387" i="14" s="1"/>
  <c r="AF326" i="14"/>
  <c r="AH326" i="14" s="1"/>
  <c r="AF177" i="14"/>
  <c r="AF742" i="14"/>
  <c r="AF678" i="14"/>
  <c r="AH678" i="14" s="1"/>
  <c r="AF616" i="14"/>
  <c r="AH616" i="14" s="1"/>
  <c r="AF555" i="14"/>
  <c r="AF488" i="14"/>
  <c r="AF426" i="14"/>
  <c r="AH426" i="14" s="1"/>
  <c r="AF362" i="14"/>
  <c r="AH362" i="14" s="1"/>
  <c r="AF255" i="14"/>
  <c r="AF95" i="14"/>
  <c r="AF287" i="14"/>
  <c r="AH287" i="14" s="1"/>
  <c r="AF220" i="14"/>
  <c r="AH220" i="14" s="1"/>
  <c r="AF160" i="14"/>
  <c r="AF93" i="14"/>
  <c r="AF29" i="14"/>
  <c r="AH29" i="14" s="1"/>
  <c r="AF286" i="14"/>
  <c r="AH286" i="14" s="1"/>
  <c r="AF219" i="14"/>
  <c r="AF159" i="14"/>
  <c r="AF92" i="14"/>
  <c r="AH92" i="14" s="1"/>
  <c r="AF28" i="14"/>
  <c r="AH28" i="14" s="1"/>
  <c r="AF284" i="14"/>
  <c r="AF225" i="14"/>
  <c r="AF157" i="14"/>
  <c r="AH157" i="14" s="1"/>
  <c r="AF98" i="14"/>
  <c r="AH98" i="14" s="1"/>
  <c r="AF34" i="14"/>
  <c r="AF283" i="14"/>
  <c r="AF224" i="14"/>
  <c r="AH224" i="14" s="1"/>
  <c r="AF156" i="14"/>
  <c r="AH156" i="14" s="1"/>
  <c r="AF97" i="14"/>
  <c r="AF33" i="14"/>
  <c r="AF290" i="14"/>
  <c r="AH290" i="14" s="1"/>
  <c r="AF223" i="14"/>
  <c r="AH223" i="14" s="1"/>
  <c r="AF155" i="14"/>
  <c r="AF96" i="14"/>
  <c r="AF32" i="14"/>
  <c r="AH32" i="14" s="1"/>
  <c r="AF38" i="14"/>
  <c r="AH38" i="14" s="1"/>
  <c r="AF611" i="14"/>
  <c r="AF375" i="14"/>
  <c r="AF666" i="14"/>
  <c r="AH666" i="14" s="1"/>
  <c r="AF543" i="14"/>
  <c r="AH543" i="14" s="1"/>
  <c r="AF640" i="14"/>
  <c r="AF438" i="14"/>
  <c r="AF539" i="14"/>
  <c r="AH539" i="14" s="1"/>
  <c r="AF617" i="14"/>
  <c r="AH617" i="14" s="1"/>
  <c r="AF403" i="14"/>
  <c r="AF442" i="14"/>
  <c r="AF175" i="14"/>
  <c r="AH175" i="14" s="1"/>
  <c r="AF42" i="14"/>
  <c r="AH42" i="14" s="1"/>
  <c r="AF238" i="14"/>
  <c r="AF111" i="14"/>
  <c r="AF797" i="14"/>
  <c r="AH797" i="14" s="1"/>
  <c r="AF778" i="14"/>
  <c r="AH778" i="14" s="1"/>
  <c r="AF644" i="14"/>
  <c r="AF758" i="14"/>
  <c r="AF529" i="14"/>
  <c r="AH529" i="14" s="1"/>
  <c r="AF8" i="14"/>
  <c r="AH8" i="14" s="1"/>
  <c r="AF707" i="14"/>
  <c r="AF511" i="14"/>
  <c r="AF782" i="14"/>
  <c r="AH782" i="14" s="1"/>
  <c r="AF655" i="14"/>
  <c r="AH655" i="14" s="1"/>
  <c r="AF526" i="14"/>
  <c r="AF787" i="14"/>
  <c r="AF669" i="14"/>
  <c r="AH669" i="14" s="1"/>
  <c r="AF540" i="14"/>
  <c r="AH540" i="14" s="1"/>
  <c r="AF128" i="14"/>
  <c r="AF736" i="14"/>
  <c r="AF601" i="14"/>
  <c r="AH601" i="14" s="1"/>
  <c r="AF359" i="14"/>
  <c r="AH359" i="14" s="1"/>
  <c r="AF751" i="14"/>
  <c r="AF583" i="14"/>
  <c r="AF351" i="14"/>
  <c r="AH351" i="14" s="1"/>
  <c r="AF759" i="14"/>
  <c r="AH759" i="14" s="1"/>
  <c r="AF565" i="14"/>
  <c r="AF228" i="14"/>
  <c r="AF709" i="14"/>
  <c r="AH709" i="14" s="1"/>
  <c r="AF645" i="14"/>
  <c r="AH645" i="14" s="1"/>
  <c r="AF592" i="14"/>
  <c r="AF518" i="14"/>
  <c r="AF457" i="14"/>
  <c r="AH457" i="14" s="1"/>
  <c r="AF393" i="14"/>
  <c r="AH393" i="14" s="1"/>
  <c r="AF324" i="14"/>
  <c r="AF173" i="14"/>
  <c r="AF753" i="14"/>
  <c r="AH753" i="14" s="1"/>
  <c r="AF689" i="14"/>
  <c r="AH689" i="14" s="1"/>
  <c r="AF609" i="14"/>
  <c r="AF542" i="14"/>
  <c r="AF480" i="14"/>
  <c r="AH480" i="14" s="1"/>
  <c r="AF416" i="14"/>
  <c r="AH416" i="14" s="1"/>
  <c r="AF352" i="14"/>
  <c r="AF229" i="14"/>
  <c r="AF13" i="14"/>
  <c r="AH13" i="14" s="1"/>
  <c r="AF414" i="14"/>
  <c r="AH414" i="14" s="1"/>
  <c r="AF350" i="14"/>
  <c r="AF243" i="14"/>
  <c r="AF87" i="14"/>
  <c r="AH87" i="14" s="1"/>
  <c r="AF706" i="14"/>
  <c r="AH706" i="14" s="1"/>
  <c r="AF643" i="14"/>
  <c r="AF569" i="14"/>
  <c r="AF515" i="14"/>
  <c r="AH515" i="14" s="1"/>
  <c r="AF445" i="14"/>
  <c r="AH445" i="14" s="1"/>
  <c r="AF381" i="14"/>
  <c r="AF321" i="14"/>
  <c r="AF143" i="14"/>
  <c r="AH143" i="14" s="1"/>
  <c r="AF724" i="14"/>
  <c r="AH724" i="14" s="1"/>
  <c r="AF660" i="14"/>
  <c r="AF599" i="14"/>
  <c r="AF538" i="14"/>
  <c r="AH538" i="14" s="1"/>
  <c r="AF468" i="14"/>
  <c r="AH468" i="14" s="1"/>
  <c r="AF404" i="14"/>
  <c r="AF341" i="14"/>
  <c r="AF180" i="14"/>
  <c r="AH180" i="14" s="1"/>
  <c r="AF443" i="14"/>
  <c r="AH443" i="14" s="1"/>
  <c r="AF379" i="14"/>
  <c r="AF317" i="14"/>
  <c r="AF158" i="14"/>
  <c r="AH158" i="14" s="1"/>
  <c r="AF735" i="14"/>
  <c r="AH735" i="14" s="1"/>
  <c r="AF671" i="14"/>
  <c r="AF604" i="14"/>
  <c r="AF549" i="14"/>
  <c r="AH549" i="14" s="1"/>
  <c r="AF482" i="14"/>
  <c r="AH482" i="14" s="1"/>
  <c r="AF418" i="14"/>
  <c r="AF354" i="14"/>
  <c r="AF235" i="14"/>
  <c r="AH235" i="14" s="1"/>
  <c r="AF77" i="14"/>
  <c r="AH77" i="14" s="1"/>
  <c r="AF279" i="14"/>
  <c r="AF212" i="14"/>
  <c r="AF152" i="14"/>
  <c r="AH152" i="14" s="1"/>
  <c r="AF86" i="14"/>
  <c r="AH86" i="14" s="1"/>
  <c r="AF22" i="14"/>
  <c r="AF278" i="14"/>
  <c r="AF211" i="14"/>
  <c r="AH211" i="14" s="1"/>
  <c r="AF151" i="14"/>
  <c r="AH151" i="14" s="1"/>
  <c r="AF85" i="14"/>
  <c r="AF21" i="14"/>
  <c r="AF276" i="14"/>
  <c r="AH276" i="14" s="1"/>
  <c r="AF217" i="14"/>
  <c r="AH217" i="14" s="1"/>
  <c r="AF149" i="14"/>
  <c r="AF83" i="14"/>
  <c r="AF19" i="14"/>
  <c r="AH19" i="14" s="1"/>
  <c r="AF275" i="14"/>
  <c r="AH275" i="14" s="1"/>
  <c r="AF216" i="14"/>
  <c r="AF148" i="14"/>
  <c r="AF90" i="14"/>
  <c r="AH90" i="14" s="1"/>
  <c r="AF26" i="14"/>
  <c r="AH26" i="14" s="1"/>
  <c r="AF282" i="14"/>
  <c r="AF215" i="14"/>
  <c r="AF147" i="14"/>
  <c r="AH147" i="14" s="1"/>
  <c r="AF89" i="14"/>
  <c r="AH89" i="14" s="1"/>
  <c r="AF25" i="14"/>
  <c r="AF31" i="14"/>
  <c r="AF391" i="14"/>
  <c r="AH391" i="14" s="1"/>
  <c r="AF720" i="14"/>
  <c r="AH720" i="14" s="1"/>
  <c r="AF779" i="14"/>
  <c r="AF664" i="14"/>
  <c r="AF72" i="14"/>
  <c r="AH72" i="14" s="1"/>
  <c r="AF289" i="14"/>
  <c r="AH289" i="14" s="1"/>
  <c r="AF667" i="14"/>
  <c r="AF750" i="14"/>
  <c r="AF240" i="14"/>
  <c r="AH240" i="14" s="1"/>
  <c r="AF634" i="14"/>
  <c r="AH634" i="14" s="1"/>
  <c r="AF301" i="14"/>
  <c r="AF174" i="14"/>
  <c r="AF48" i="14"/>
  <c r="AH48" i="14" s="1"/>
  <c r="AF304" i="14"/>
  <c r="AH304" i="14" s="1"/>
  <c r="AF53" i="14"/>
  <c r="AF730" i="14"/>
  <c r="AF547" i="14"/>
  <c r="AH547" i="14" s="1"/>
  <c r="AF516" i="14"/>
  <c r="AH516" i="14" s="1"/>
  <c r="AF745" i="14"/>
  <c r="AF514" i="14"/>
  <c r="AF795" i="14"/>
  <c r="AH795" i="14" s="1"/>
  <c r="AF691" i="14"/>
  <c r="AH691" i="14" s="1"/>
  <c r="AF496" i="14"/>
  <c r="AF775" i="14"/>
  <c r="AF639" i="14"/>
  <c r="AH639" i="14" s="1"/>
  <c r="AF510" i="14"/>
  <c r="AH510" i="14" s="1"/>
  <c r="AF781" i="14"/>
  <c r="AF653" i="14"/>
  <c r="AF522" i="14"/>
  <c r="AH522" i="14" s="1"/>
  <c r="AF799" i="14"/>
  <c r="AH799" i="14" s="1"/>
  <c r="AF719" i="14"/>
  <c r="AF586" i="14"/>
  <c r="AF266" i="14"/>
  <c r="AH266" i="14" s="1"/>
  <c r="AF733" i="14"/>
  <c r="AH733" i="14" s="1"/>
  <c r="AF568" i="14"/>
  <c r="AF247" i="14"/>
  <c r="AF749" i="14"/>
  <c r="AH749" i="14" s="1"/>
  <c r="AF550" i="14"/>
  <c r="AH550" i="14" s="1"/>
  <c r="AF66" i="14"/>
  <c r="AF696" i="14"/>
  <c r="AF633" i="14"/>
  <c r="AH633" i="14" s="1"/>
  <c r="AF579" i="14"/>
  <c r="AH579" i="14" s="1"/>
  <c r="AF505" i="14"/>
  <c r="AF449" i="14"/>
  <c r="AF385" i="14"/>
  <c r="AH385" i="14" s="1"/>
  <c r="AF310" i="14"/>
  <c r="AH310" i="14" s="1"/>
  <c r="AF153" i="14"/>
  <c r="AF740" i="14"/>
  <c r="AF676" i="14"/>
  <c r="AH676" i="14" s="1"/>
  <c r="AF602" i="14"/>
  <c r="AH602" i="14" s="1"/>
  <c r="AF535" i="14"/>
  <c r="AF472" i="14"/>
  <c r="AF408" i="14"/>
  <c r="AH408" i="14" s="1"/>
  <c r="AF338" i="14"/>
  <c r="AH338" i="14" s="1"/>
  <c r="AF191" i="14"/>
  <c r="AF470" i="14"/>
  <c r="AF406" i="14"/>
  <c r="AH406" i="14" s="1"/>
  <c r="AF343" i="14"/>
  <c r="AH343" i="14" s="1"/>
  <c r="AF226" i="14"/>
  <c r="AF63" i="14"/>
  <c r="AF699" i="14"/>
  <c r="AH699" i="14" s="1"/>
  <c r="AF637" i="14"/>
  <c r="AH637" i="14" s="1"/>
  <c r="AF564" i="14"/>
  <c r="AF509" i="14"/>
  <c r="AF437" i="14"/>
  <c r="AH437" i="14" s="1"/>
  <c r="AF373" i="14"/>
  <c r="AH373" i="14" s="1"/>
  <c r="AF302" i="14"/>
  <c r="AF123" i="14"/>
  <c r="AF718" i="14"/>
  <c r="AH718" i="14" s="1"/>
  <c r="AF654" i="14"/>
  <c r="AH654" i="14" s="1"/>
  <c r="AF594" i="14"/>
  <c r="AF527" i="14"/>
  <c r="AF460" i="14"/>
  <c r="AH460" i="14" s="1"/>
  <c r="AF396" i="14"/>
  <c r="AH396" i="14" s="1"/>
  <c r="AF334" i="14"/>
  <c r="AF161" i="14"/>
  <c r="AF435" i="14"/>
  <c r="AH435" i="14" s="1"/>
  <c r="AF371" i="14"/>
  <c r="AH371" i="14" s="1"/>
  <c r="AF295" i="14"/>
  <c r="AF138" i="14"/>
  <c r="AF729" i="14"/>
  <c r="AH729" i="14" s="1"/>
  <c r="AF665" i="14"/>
  <c r="AH665" i="14" s="1"/>
  <c r="AF598" i="14"/>
  <c r="AF544" i="14"/>
  <c r="AF474" i="14"/>
  <c r="AH474" i="14" s="1"/>
  <c r="AF410" i="14"/>
  <c r="AH410" i="14" s="1"/>
  <c r="AF346" i="14"/>
  <c r="AF214" i="14"/>
  <c r="AF49" i="14"/>
  <c r="AH49" i="14" s="1"/>
  <c r="AF272" i="14"/>
  <c r="AH272" i="14" s="1"/>
  <c r="AF205" i="14"/>
  <c r="AF145" i="14"/>
  <c r="AF79" i="14"/>
  <c r="AH79" i="14" s="1"/>
  <c r="AF15" i="14"/>
  <c r="AH15" i="14" s="1"/>
  <c r="AF271" i="14"/>
  <c r="AF204" i="14"/>
  <c r="AF144" i="14"/>
  <c r="AH144" i="14" s="1"/>
  <c r="AF78" i="14"/>
  <c r="AH78" i="14" s="1"/>
  <c r="AF14" i="14"/>
  <c r="AF269" i="14"/>
  <c r="AF210" i="14"/>
  <c r="AH210" i="14" s="1"/>
  <c r="AF142" i="14"/>
  <c r="AH142" i="14" s="1"/>
  <c r="AF76" i="14"/>
  <c r="AF12" i="14"/>
  <c r="AF268" i="14"/>
  <c r="AH268" i="14" s="1"/>
  <c r="AF209" i="14"/>
  <c r="AH209" i="14" s="1"/>
  <c r="AF141" i="14"/>
  <c r="AF75" i="14"/>
  <c r="AF11" i="14"/>
  <c r="AH11" i="14" s="1"/>
  <c r="AF267" i="14"/>
  <c r="AH267" i="14" s="1"/>
  <c r="AF208" i="14"/>
  <c r="AF140" i="14"/>
  <c r="AF82" i="14"/>
  <c r="AH82" i="14" s="1"/>
  <c r="AF18" i="14"/>
  <c r="AH18" i="14" s="1"/>
  <c r="AF24" i="14"/>
  <c r="AF746" i="14"/>
  <c r="AF723" i="14"/>
  <c r="AH723" i="14" s="1"/>
  <c r="AF650" i="14"/>
  <c r="AH650" i="14" s="1"/>
  <c r="AF459" i="14"/>
  <c r="AF353" i="14"/>
  <c r="AF440" i="14"/>
  <c r="AH440" i="14" s="1"/>
  <c r="AF303" i="14"/>
  <c r="AH303" i="14" s="1"/>
  <c r="AF405" i="14"/>
  <c r="AF428" i="14"/>
  <c r="AF23" i="14"/>
  <c r="AH23" i="14" s="1"/>
  <c r="AF378" i="14"/>
  <c r="AH378" i="14" s="1"/>
  <c r="AF300" i="14"/>
  <c r="AF172" i="14"/>
  <c r="AF112" i="14"/>
  <c r="AH112" i="14" s="1"/>
  <c r="AF596" i="14"/>
  <c r="AH596" i="14" s="1"/>
  <c r="AF207" i="14"/>
  <c r="AF629" i="14"/>
  <c r="AF694" i="14"/>
  <c r="AH694" i="14" s="1"/>
  <c r="AF498" i="14"/>
  <c r="AH498" i="14" s="1"/>
  <c r="AF789" i="14"/>
  <c r="AF656" i="14"/>
  <c r="AF478" i="14"/>
  <c r="AH478" i="14" s="1"/>
  <c r="AF769" i="14"/>
  <c r="AH769" i="14" s="1"/>
  <c r="AF624" i="14"/>
  <c r="AF492" i="14"/>
  <c r="AF768" i="14"/>
  <c r="AH768" i="14" s="1"/>
  <c r="AF638" i="14"/>
  <c r="AH638" i="14" s="1"/>
  <c r="AF507" i="14"/>
  <c r="AF793" i="14"/>
  <c r="AF701" i="14"/>
  <c r="AH701" i="14" s="1"/>
  <c r="AF570" i="14"/>
  <c r="AH570" i="14" s="1"/>
  <c r="AF109" i="14"/>
  <c r="AF717" i="14"/>
  <c r="AF552" i="14"/>
  <c r="AH552" i="14" s="1"/>
  <c r="AF88" i="14"/>
  <c r="AH88" i="14" s="1"/>
  <c r="AF732" i="14"/>
  <c r="AF534" i="14"/>
  <c r="AF754" i="14"/>
  <c r="AH754" i="14" s="1"/>
  <c r="AF690" i="14"/>
  <c r="AH690" i="14" s="1"/>
  <c r="AF628" i="14"/>
  <c r="AF573" i="14"/>
  <c r="AF500" i="14"/>
  <c r="AH500" i="14" s="1"/>
  <c r="AF441" i="14"/>
  <c r="AH441" i="14" s="1"/>
  <c r="AF377" i="14"/>
  <c r="AF292" i="14"/>
  <c r="AF131" i="14"/>
  <c r="AH131" i="14" s="1"/>
  <c r="AF734" i="14"/>
  <c r="AH734" i="14" s="1"/>
  <c r="AF670" i="14"/>
  <c r="AF591" i="14"/>
  <c r="AF530" i="14"/>
  <c r="AH530" i="14" s="1"/>
  <c r="AF464" i="14"/>
  <c r="AH464" i="14" s="1"/>
  <c r="AF400" i="14"/>
  <c r="AF330" i="14"/>
  <c r="AF169" i="14"/>
  <c r="AH169" i="14" s="1"/>
  <c r="AF462" i="14"/>
  <c r="AH462" i="14" s="1"/>
  <c r="AF398" i="14"/>
  <c r="AF336" i="14"/>
  <c r="AF206" i="14"/>
  <c r="AH206" i="14" s="1"/>
  <c r="AF5" i="14"/>
  <c r="AH5" i="14" s="1"/>
  <c r="AF693" i="14"/>
  <c r="AF625" i="14"/>
  <c r="AF558" i="14"/>
  <c r="AH558" i="14" s="1"/>
  <c r="AF497" i="14"/>
  <c r="AH497" i="14" s="1"/>
  <c r="AF429" i="14"/>
  <c r="AF365" i="14"/>
  <c r="AF281" i="14"/>
  <c r="AH281" i="14" s="1"/>
  <c r="AF102" i="14"/>
  <c r="AH102" i="14" s="1"/>
  <c r="AF711" i="14"/>
  <c r="AF647" i="14"/>
  <c r="AF587" i="14"/>
  <c r="AH587" i="14" s="1"/>
  <c r="AF520" i="14"/>
  <c r="AH520" i="14" s="1"/>
  <c r="AF452" i="14"/>
  <c r="AF388" i="14"/>
  <c r="AF318" i="14"/>
  <c r="AH318" i="14" s="1"/>
  <c r="AF139" i="14"/>
  <c r="AH139" i="14" s="1"/>
  <c r="AF427" i="14"/>
  <c r="AF363" i="14"/>
  <c r="AF277" i="14"/>
  <c r="AH277" i="14" s="1"/>
  <c r="AF117" i="14"/>
  <c r="AH117" i="14" s="1"/>
  <c r="AF716" i="14"/>
  <c r="AF652" i="14"/>
  <c r="AF585" i="14"/>
  <c r="AH585" i="14" s="1"/>
  <c r="AF531" i="14"/>
  <c r="AH531" i="14" s="1"/>
  <c r="AF466" i="14"/>
  <c r="AF402" i="14"/>
  <c r="AF339" i="14"/>
  <c r="AH339" i="14" s="1"/>
  <c r="AF195" i="14"/>
  <c r="AH195" i="14" s="1"/>
  <c r="AF20" i="14"/>
  <c r="AF264" i="14"/>
  <c r="AF197" i="14"/>
  <c r="AH197" i="14" s="1"/>
  <c r="AF137" i="14"/>
  <c r="AH137" i="14" s="1"/>
  <c r="AF71" i="14"/>
  <c r="AF7" i="14"/>
  <c r="AF263" i="14"/>
  <c r="AH263" i="14" s="1"/>
  <c r="AF196" i="14"/>
  <c r="AH196" i="14" s="1"/>
  <c r="AF136" i="14"/>
  <c r="AF64" i="14"/>
  <c r="AF6" i="14"/>
  <c r="AH6" i="14" s="1"/>
  <c r="AF261" i="14"/>
  <c r="AH261" i="14" s="1"/>
  <c r="AF202" i="14"/>
  <c r="AF134" i="14"/>
  <c r="AF69" i="14"/>
  <c r="AH69" i="14" s="1"/>
  <c r="AF4" i="14"/>
  <c r="AH4" i="14" s="1"/>
  <c r="AF260" i="14"/>
  <c r="AF201" i="14"/>
  <c r="AF133" i="14"/>
  <c r="AH133" i="14" s="1"/>
  <c r="AF68" i="14"/>
  <c r="AH68" i="14" s="1"/>
  <c r="AF3" i="14"/>
  <c r="AF259" i="14"/>
  <c r="AF200" i="14"/>
  <c r="AH200" i="14" s="1"/>
  <c r="AF132" i="14"/>
  <c r="AH132" i="14" s="1"/>
  <c r="AF74" i="14"/>
  <c r="AF10" i="14"/>
  <c r="AF17" i="14"/>
  <c r="AH17" i="14" s="1"/>
  <c r="N768" i="14" a="1"/>
  <c r="N768" i="14" s="1"/>
  <c r="N790" i="14" a="1"/>
  <c r="N790" i="14" s="1"/>
  <c r="N621" i="14" a="1"/>
  <c r="N621" i="14" s="1"/>
  <c r="N222" i="14" a="1"/>
  <c r="N222" i="14" s="1"/>
  <c r="N307" i="14" a="1"/>
  <c r="N307" i="14" s="1"/>
  <c r="N549" i="14" a="1"/>
  <c r="N549" i="14" s="1"/>
  <c r="N704" i="14" a="1"/>
  <c r="N704" i="14" s="1"/>
  <c r="N710" i="14" a="1"/>
  <c r="N710" i="14" s="1"/>
  <c r="N251" i="14" a="1"/>
  <c r="N251" i="14" s="1"/>
  <c r="N82" i="14" a="1"/>
  <c r="N82" i="14" s="1"/>
  <c r="N66" i="14" a="1"/>
  <c r="N66" i="14" s="1"/>
  <c r="N629" i="14" a="1"/>
  <c r="N629" i="14" s="1"/>
  <c r="N576" i="14" a="1"/>
  <c r="N576" i="14" s="1"/>
  <c r="N723" i="14" a="1"/>
  <c r="N723" i="14" s="1"/>
  <c r="N609" i="14" a="1"/>
  <c r="N609" i="14" s="1"/>
  <c r="N455" i="14" a="1"/>
  <c r="N455" i="14" s="1"/>
  <c r="N459" i="14" a="1"/>
  <c r="N459" i="14" s="1"/>
  <c r="N266" i="14" a="1"/>
  <c r="N266" i="14" s="1"/>
  <c r="N619" i="14" a="1"/>
  <c r="N619" i="14" s="1"/>
  <c r="N481" i="14" a="1"/>
  <c r="N481" i="14" s="1"/>
  <c r="N203" i="14" a="1"/>
  <c r="N203" i="14" s="1"/>
  <c r="N461" i="14" a="1"/>
  <c r="N461" i="14" s="1"/>
  <c r="N104" i="14" a="1"/>
  <c r="N104" i="14" s="1"/>
  <c r="N725" i="14" a="1"/>
  <c r="N725" i="14" s="1"/>
  <c r="N244" i="14" a="1"/>
  <c r="N244" i="14" s="1"/>
  <c r="N353" i="14" a="1"/>
  <c r="N353" i="14" s="1"/>
  <c r="N494" i="14" a="1"/>
  <c r="N494" i="14" s="1"/>
  <c r="N525" i="14" a="1"/>
  <c r="N525" i="14" s="1"/>
  <c r="N280" i="14" a="1"/>
  <c r="N280" i="14" s="1"/>
  <c r="N616" i="14" a="1"/>
  <c r="N616" i="14" s="1"/>
  <c r="N467" i="14" a="1"/>
  <c r="N467" i="14" s="1"/>
  <c r="N743" i="14" a="1"/>
  <c r="N743" i="14" s="1"/>
  <c r="N574" i="14" a="1"/>
  <c r="N574" i="14" s="1"/>
  <c r="N602" i="14" a="1"/>
  <c r="N602" i="14" s="1"/>
  <c r="N227" i="14" a="1"/>
  <c r="N227" i="14" s="1"/>
  <c r="N239" i="14" a="1"/>
  <c r="N239" i="14" s="1"/>
  <c r="N786" i="14" a="1"/>
  <c r="N786" i="14" s="1"/>
  <c r="N713" i="14" a="1"/>
  <c r="N713" i="14" s="1"/>
  <c r="N663" i="14" a="1"/>
  <c r="N663" i="14" s="1"/>
  <c r="N258" i="14" a="1"/>
  <c r="N258" i="14" s="1"/>
  <c r="N482" i="14" a="1"/>
  <c r="N482" i="14" s="1"/>
  <c r="N110" i="14" a="1"/>
  <c r="N110" i="14" s="1"/>
  <c r="N253" i="14" a="1"/>
  <c r="N253" i="14" s="1"/>
  <c r="N682" i="14" a="1"/>
  <c r="N682" i="14" s="1"/>
  <c r="N421" i="14" a="1"/>
  <c r="N421" i="14" s="1"/>
  <c r="N724" i="14" a="1"/>
  <c r="N724" i="14" s="1"/>
  <c r="N354" i="14" a="1"/>
  <c r="N354" i="14" s="1"/>
  <c r="N488" i="14" a="1"/>
  <c r="N488" i="14" s="1"/>
  <c r="R683" i="14" a="1"/>
  <c r="R683" i="14" s="1"/>
  <c r="N3" i="14" a="1"/>
  <c r="N3" i="14" s="1"/>
  <c r="N69" i="14" a="1"/>
  <c r="N69" i="14" s="1"/>
  <c r="N142" i="14" a="1"/>
  <c r="N142" i="14" s="1"/>
  <c r="N200" i="14" a="1"/>
  <c r="N200" i="14" s="1"/>
  <c r="N259" i="14" a="1"/>
  <c r="N259" i="14" s="1"/>
  <c r="N333" i="14" a="1"/>
  <c r="N333" i="14" s="1"/>
  <c r="N396" i="14" a="1"/>
  <c r="N396" i="14" s="1"/>
  <c r="N460" i="14" a="1"/>
  <c r="N460" i="14" s="1"/>
  <c r="N524" i="14" a="1"/>
  <c r="N524" i="14" s="1"/>
  <c r="N588" i="14" a="1"/>
  <c r="N588" i="14" s="1"/>
  <c r="N4" i="14" a="1"/>
  <c r="N4" i="14" s="1"/>
  <c r="N63" i="14" a="1"/>
  <c r="N63" i="14" s="1"/>
  <c r="N122" i="14" a="1"/>
  <c r="N122" i="14" s="1"/>
  <c r="N188" i="14" a="1"/>
  <c r="N188" i="14" s="1"/>
  <c r="N260" i="14" a="1"/>
  <c r="N260" i="14" s="1"/>
  <c r="N64" i="14" a="1"/>
  <c r="N64" i="14" s="1"/>
  <c r="N130" i="14" a="1"/>
  <c r="N130" i="14" s="1"/>
  <c r="N189" i="14" a="1"/>
  <c r="N189" i="14" s="1"/>
  <c r="N247" i="14" a="1"/>
  <c r="N247" i="14" s="1"/>
  <c r="N313" i="14" a="1"/>
  <c r="N313" i="14" s="1"/>
  <c r="N374" i="14" a="1"/>
  <c r="N374" i="14" s="1"/>
  <c r="N438" i="14" a="1"/>
  <c r="N438" i="14" s="1"/>
  <c r="N502" i="14" a="1"/>
  <c r="N502" i="14" s="1"/>
  <c r="N13" i="14" a="1"/>
  <c r="N13" i="14" s="1"/>
  <c r="N71" i="14" a="1"/>
  <c r="N71" i="14" s="1"/>
  <c r="N145" i="14" a="1"/>
  <c r="N145" i="14" s="1"/>
  <c r="N211" i="14" a="1"/>
  <c r="N211" i="14" s="1"/>
  <c r="N269" i="14" a="1"/>
  <c r="N269" i="14" s="1"/>
  <c r="N329" i="14" a="1"/>
  <c r="N329" i="14" s="1"/>
  <c r="N399" i="14" a="1"/>
  <c r="N399" i="14" s="1"/>
  <c r="N463" i="14" a="1"/>
  <c r="N463" i="14" s="1"/>
  <c r="N527" i="14" a="1"/>
  <c r="N527" i="14" s="1"/>
  <c r="N591" i="14" a="1"/>
  <c r="N591" i="14" s="1"/>
  <c r="N14" i="14" a="1"/>
  <c r="N14" i="14" s="1"/>
  <c r="N72" i="14" a="1"/>
  <c r="N72" i="14" s="1"/>
  <c r="N131" i="14" a="1"/>
  <c r="N131" i="14" s="1"/>
  <c r="N197" i="14" a="1"/>
  <c r="N197" i="14" s="1"/>
  <c r="N270" i="14" a="1"/>
  <c r="N270" i="14" s="1"/>
  <c r="N336" i="14" a="1"/>
  <c r="N336" i="14" s="1"/>
  <c r="N400" i="14" a="1"/>
  <c r="N400" i="14" s="1"/>
  <c r="N464" i="14" a="1"/>
  <c r="N464" i="14" s="1"/>
  <c r="N528" i="14" a="1"/>
  <c r="N528" i="14" s="1"/>
  <c r="N73" i="14" a="1"/>
  <c r="N73" i="14" s="1"/>
  <c r="N139" i="14" a="1"/>
  <c r="N139" i="14" s="1"/>
  <c r="N198" i="14" a="1"/>
  <c r="N198" i="14" s="1"/>
  <c r="N256" i="14" a="1"/>
  <c r="N256" i="14" s="1"/>
  <c r="N315" i="14" a="1"/>
  <c r="N315" i="14" s="1"/>
  <c r="N385" i="14" a="1"/>
  <c r="N385" i="14" s="1"/>
  <c r="N449" i="14" a="1"/>
  <c r="N449" i="14" s="1"/>
  <c r="N513" i="14" a="1"/>
  <c r="N513" i="14" s="1"/>
  <c r="N577" i="14" a="1"/>
  <c r="N577" i="14" s="1"/>
  <c r="N641" i="14" a="1"/>
  <c r="N641" i="14" s="1"/>
  <c r="N53" i="14" a="1"/>
  <c r="N53" i="14" s="1"/>
  <c r="N111" i="14" a="1"/>
  <c r="N111" i="14" s="1"/>
  <c r="N185" i="14" a="1"/>
  <c r="N185" i="14" s="1"/>
  <c r="N257" i="14" a="1"/>
  <c r="N257" i="14" s="1"/>
  <c r="N324" i="14" a="1"/>
  <c r="N324" i="14" s="1"/>
  <c r="N386" i="14" a="1"/>
  <c r="N386" i="14" s="1"/>
  <c r="N450" i="14" a="1"/>
  <c r="N450" i="14" s="1"/>
  <c r="N514" i="14" a="1"/>
  <c r="N514" i="14" s="1"/>
  <c r="N578" i="14" a="1"/>
  <c r="N578" i="14" s="1"/>
  <c r="N642" i="14" a="1"/>
  <c r="N642" i="14" s="1"/>
  <c r="N312" i="14" a="1"/>
  <c r="N312" i="14" s="1"/>
  <c r="N555" i="14" a="1"/>
  <c r="N555" i="14" s="1"/>
  <c r="N667" i="14" a="1"/>
  <c r="N667" i="14" s="1"/>
  <c r="N731" i="14" a="1"/>
  <c r="N731" i="14" s="1"/>
  <c r="N795" i="14" a="1"/>
  <c r="N795" i="14" s="1"/>
  <c r="N347" i="14" a="1"/>
  <c r="N347" i="14" s="1"/>
  <c r="N573" i="14" a="1"/>
  <c r="N573" i="14" s="1"/>
  <c r="N676" i="14" a="1"/>
  <c r="N676" i="14" s="1"/>
  <c r="N740" i="14" a="1"/>
  <c r="N740" i="14" s="1"/>
  <c r="N25" i="14" a="1"/>
  <c r="N25" i="14" s="1"/>
  <c r="N381" i="14" a="1"/>
  <c r="N381" i="14" s="1"/>
  <c r="N590" i="14" a="1"/>
  <c r="N590" i="14" s="1"/>
  <c r="N685" i="14" a="1"/>
  <c r="N685" i="14" s="1"/>
  <c r="N749" i="14" a="1"/>
  <c r="N749" i="14" s="1"/>
  <c r="N91" i="14" a="1"/>
  <c r="N91" i="14" s="1"/>
  <c r="N419" i="14" a="1"/>
  <c r="N419" i="14" s="1"/>
  <c r="N608" i="14" a="1"/>
  <c r="N608" i="14" s="1"/>
  <c r="N694" i="14" a="1"/>
  <c r="N694" i="14" s="1"/>
  <c r="N758" i="14" a="1"/>
  <c r="N758" i="14" s="1"/>
  <c r="N215" i="14" a="1"/>
  <c r="N215" i="14" s="1"/>
  <c r="N485" i="14" a="1"/>
  <c r="N485" i="14" s="1"/>
  <c r="N643" i="14" a="1"/>
  <c r="N643" i="14" s="1"/>
  <c r="N711" i="14" a="1"/>
  <c r="N711" i="14" s="1"/>
  <c r="N775" i="14" a="1"/>
  <c r="N775" i="14" s="1"/>
  <c r="N10" i="14" a="1"/>
  <c r="N10" i="14" s="1"/>
  <c r="N76" i="14" a="1"/>
  <c r="N76" i="14" s="1"/>
  <c r="N150" i="14" a="1"/>
  <c r="N150" i="14" s="1"/>
  <c r="N208" i="14" a="1"/>
  <c r="N208" i="14" s="1"/>
  <c r="N273" i="14" a="1"/>
  <c r="N273" i="14" s="1"/>
  <c r="N340" i="14" a="1"/>
  <c r="N340" i="14" s="1"/>
  <c r="N404" i="14" a="1"/>
  <c r="N404" i="14" s="1"/>
  <c r="N468" i="14" a="1"/>
  <c r="N468" i="14" s="1"/>
  <c r="N532" i="14" a="1"/>
  <c r="N532" i="14" s="1"/>
  <c r="N596" i="14" a="1"/>
  <c r="N596" i="14" s="1"/>
  <c r="N11" i="14" a="1"/>
  <c r="N11" i="14" s="1"/>
  <c r="N70" i="14" a="1"/>
  <c r="N70" i="14" s="1"/>
  <c r="N129" i="14" a="1"/>
  <c r="N129" i="14" s="1"/>
  <c r="N201" i="14" a="1"/>
  <c r="N201" i="14" s="1"/>
  <c r="N5" i="14" a="1"/>
  <c r="N5" i="14" s="1"/>
  <c r="N78" i="14" a="1"/>
  <c r="N78" i="14" s="1"/>
  <c r="N136" i="14" a="1"/>
  <c r="N136" i="14" s="1"/>
  <c r="N195" i="14" a="1"/>
  <c r="N195" i="14" s="1"/>
  <c r="N254" i="14" a="1"/>
  <c r="N254" i="14" s="1"/>
  <c r="N320" i="14" a="1"/>
  <c r="N320" i="14" s="1"/>
  <c r="N382" i="14" a="1"/>
  <c r="N382" i="14" s="1"/>
  <c r="N446" i="14" a="1"/>
  <c r="N446" i="14" s="1"/>
  <c r="N510" i="14" a="1"/>
  <c r="N510" i="14" s="1"/>
  <c r="N21" i="14" a="1"/>
  <c r="N21" i="14" s="1"/>
  <c r="N79" i="14" a="1"/>
  <c r="N79" i="14" s="1"/>
  <c r="N153" i="14" a="1"/>
  <c r="N153" i="14" s="1"/>
  <c r="N219" i="14" a="1"/>
  <c r="N219" i="14" s="1"/>
  <c r="N276" i="14" a="1"/>
  <c r="N276" i="14" s="1"/>
  <c r="N343" i="14" a="1"/>
  <c r="N343" i="14" s="1"/>
  <c r="N407" i="14" a="1"/>
  <c r="N407" i="14" s="1"/>
  <c r="N471" i="14" a="1"/>
  <c r="N471" i="14" s="1"/>
  <c r="N535" i="14" a="1"/>
  <c r="N535" i="14" s="1"/>
  <c r="N599" i="14" a="1"/>
  <c r="N599" i="14" s="1"/>
  <c r="N22" i="14" a="1"/>
  <c r="N22" i="14" s="1"/>
  <c r="N80" i="14" a="1"/>
  <c r="N80" i="14" s="1"/>
  <c r="N138" i="14" a="1"/>
  <c r="N138" i="14" s="1"/>
  <c r="N204" i="14" a="1"/>
  <c r="N204" i="14" s="1"/>
  <c r="N277" i="14" a="1"/>
  <c r="N277" i="14" s="1"/>
  <c r="N344" i="14" a="1"/>
  <c r="N344" i="14" s="1"/>
  <c r="N408" i="14" a="1"/>
  <c r="N408" i="14" s="1"/>
  <c r="N472" i="14" a="1"/>
  <c r="N472" i="14" s="1"/>
  <c r="N7" i="14" a="1"/>
  <c r="N7" i="14" s="1"/>
  <c r="N81" i="14" a="1"/>
  <c r="N81" i="14" s="1"/>
  <c r="N147" i="14" a="1"/>
  <c r="N147" i="14" s="1"/>
  <c r="N205" i="14" a="1"/>
  <c r="N205" i="14" s="1"/>
  <c r="N264" i="14" a="1"/>
  <c r="N264" i="14" s="1"/>
  <c r="N323" i="14" a="1"/>
  <c r="N323" i="14" s="1"/>
  <c r="N393" i="14" a="1"/>
  <c r="N393" i="14" s="1"/>
  <c r="N457" i="14" a="1"/>
  <c r="N457" i="14" s="1"/>
  <c r="N521" i="14" a="1"/>
  <c r="N521" i="14" s="1"/>
  <c r="N585" i="14" a="1"/>
  <c r="N585" i="14" s="1"/>
  <c r="N649" i="14" a="1"/>
  <c r="N649" i="14" s="1"/>
  <c r="N61" i="14" a="1"/>
  <c r="N61" i="14" s="1"/>
  <c r="N119" i="14" a="1"/>
  <c r="N119" i="14" s="1"/>
  <c r="N192" i="14" a="1"/>
  <c r="N192" i="14" s="1"/>
  <c r="N265" i="14" a="1"/>
  <c r="N265" i="14" s="1"/>
  <c r="N331" i="14" a="1"/>
  <c r="N331" i="14" s="1"/>
  <c r="N394" i="14" a="1"/>
  <c r="N394" i="14" s="1"/>
  <c r="N458" i="14" a="1"/>
  <c r="N458" i="14" s="1"/>
  <c r="N522" i="14" a="1"/>
  <c r="N522" i="14" s="1"/>
  <c r="N586" i="14" a="1"/>
  <c r="N586" i="14" s="1"/>
  <c r="N650" i="14" a="1"/>
  <c r="N650" i="14" s="1"/>
  <c r="N341" i="14" a="1"/>
  <c r="N341" i="14" s="1"/>
  <c r="N571" i="14" a="1"/>
  <c r="N571" i="14" s="1"/>
  <c r="N675" i="14" a="1"/>
  <c r="N675" i="14" s="1"/>
  <c r="N739" i="14" a="1"/>
  <c r="N739" i="14" s="1"/>
  <c r="N17" i="14" a="1"/>
  <c r="N17" i="14" s="1"/>
  <c r="N379" i="14" a="1"/>
  <c r="N379" i="14" s="1"/>
  <c r="N589" i="14" a="1"/>
  <c r="N589" i="14" s="1"/>
  <c r="N684" i="14" a="1"/>
  <c r="N684" i="14" s="1"/>
  <c r="N748" i="14" a="1"/>
  <c r="N748" i="14" s="1"/>
  <c r="N83" i="14" a="1"/>
  <c r="N83" i="14" s="1"/>
  <c r="N413" i="14" a="1"/>
  <c r="N413" i="14" s="1"/>
  <c r="N606" i="14" a="1"/>
  <c r="N606" i="14" s="1"/>
  <c r="N693" i="14" a="1"/>
  <c r="N693" i="14" s="1"/>
  <c r="N757" i="14" a="1"/>
  <c r="N757" i="14" s="1"/>
  <c r="N149" i="14" a="1"/>
  <c r="N149" i="14" s="1"/>
  <c r="N451" i="14" a="1"/>
  <c r="N451" i="14" s="1"/>
  <c r="N624" i="14" a="1"/>
  <c r="N624" i="14" s="1"/>
  <c r="N702" i="14" a="1"/>
  <c r="N702" i="14" s="1"/>
  <c r="N766" i="14" a="1"/>
  <c r="N766" i="14" s="1"/>
  <c r="N267" i="14" a="1"/>
  <c r="N267" i="14" s="1"/>
  <c r="N517" i="14" a="1"/>
  <c r="N517" i="14" s="1"/>
  <c r="N655" i="14" a="1"/>
  <c r="N655" i="14" s="1"/>
  <c r="N719" i="14" a="1"/>
  <c r="N719" i="14" s="1"/>
  <c r="N18" i="14" a="1"/>
  <c r="N18" i="14" s="1"/>
  <c r="N84" i="14" a="1"/>
  <c r="N84" i="14" s="1"/>
  <c r="N158" i="14" a="1"/>
  <c r="N158" i="14" s="1"/>
  <c r="N216" i="14" a="1"/>
  <c r="N216" i="14" s="1"/>
  <c r="N281" i="14" a="1"/>
  <c r="N281" i="14" s="1"/>
  <c r="N348" i="14" a="1"/>
  <c r="N348" i="14" s="1"/>
  <c r="N412" i="14" a="1"/>
  <c r="N412" i="14" s="1"/>
  <c r="N476" i="14" a="1"/>
  <c r="N476" i="14" s="1"/>
  <c r="N540" i="14" a="1"/>
  <c r="N540" i="14" s="1"/>
  <c r="N604" i="14" a="1"/>
  <c r="N604" i="14" s="1"/>
  <c r="N19" i="14" a="1"/>
  <c r="N19" i="14" s="1"/>
  <c r="N77" i="14" a="1"/>
  <c r="N77" i="14" s="1"/>
  <c r="N135" i="14" a="1"/>
  <c r="N135" i="14" s="1"/>
  <c r="N209" i="14" a="1"/>
  <c r="N209" i="14" s="1"/>
  <c r="N12" i="14" a="1"/>
  <c r="N12" i="14" s="1"/>
  <c r="N86" i="14" a="1"/>
  <c r="N86" i="14" s="1"/>
  <c r="N144" i="14" a="1"/>
  <c r="N144" i="14" s="1"/>
  <c r="N202" i="14" a="1"/>
  <c r="N202" i="14" s="1"/>
  <c r="N261" i="14" a="1"/>
  <c r="N261" i="14" s="1"/>
  <c r="N328" i="14" a="1"/>
  <c r="N328" i="14" s="1"/>
  <c r="N390" i="14" a="1"/>
  <c r="N390" i="14" s="1"/>
  <c r="N454" i="14" a="1"/>
  <c r="N454" i="14" s="1"/>
  <c r="N518" i="14" a="1"/>
  <c r="N518" i="14" s="1"/>
  <c r="N29" i="14" a="1"/>
  <c r="N29" i="14" s="1"/>
  <c r="N87" i="14" a="1"/>
  <c r="N87" i="14" s="1"/>
  <c r="N160" i="14" a="1"/>
  <c r="N160" i="14" s="1"/>
  <c r="N226" i="14" a="1"/>
  <c r="N226" i="14" s="1"/>
  <c r="N283" i="14" a="1"/>
  <c r="N283" i="14" s="1"/>
  <c r="N351" i="14" a="1"/>
  <c r="N351" i="14" s="1"/>
  <c r="N415" i="14" a="1"/>
  <c r="N415" i="14" s="1"/>
  <c r="N479" i="14" a="1"/>
  <c r="N479" i="14" s="1"/>
  <c r="N543" i="14" a="1"/>
  <c r="N543" i="14" s="1"/>
  <c r="N607" i="14" a="1"/>
  <c r="N607" i="14" s="1"/>
  <c r="N30" i="14" a="1"/>
  <c r="N30" i="14" s="1"/>
  <c r="N88" i="14" a="1"/>
  <c r="N88" i="14" s="1"/>
  <c r="N146" i="14" a="1"/>
  <c r="N146" i="14" s="1"/>
  <c r="N212" i="14" a="1"/>
  <c r="N212" i="14" s="1"/>
  <c r="N284" i="14" a="1"/>
  <c r="N284" i="14" s="1"/>
  <c r="N352" i="14" a="1"/>
  <c r="N352" i="14" s="1"/>
  <c r="N416" i="14" a="1"/>
  <c r="N416" i="14" s="1"/>
  <c r="N480" i="14" a="1"/>
  <c r="N480" i="14" s="1"/>
  <c r="N15" i="14" a="1"/>
  <c r="N15" i="14" s="1"/>
  <c r="N89" i="14" a="1"/>
  <c r="N89" i="14" s="1"/>
  <c r="N155" i="14" a="1"/>
  <c r="N155" i="14" s="1"/>
  <c r="N213" i="14" a="1"/>
  <c r="N213" i="14" s="1"/>
  <c r="N271" i="14" a="1"/>
  <c r="N271" i="14" s="1"/>
  <c r="N337" i="14" a="1"/>
  <c r="N337" i="14" s="1"/>
  <c r="N401" i="14" a="1"/>
  <c r="N401" i="14" s="1"/>
  <c r="N465" i="14" a="1"/>
  <c r="N465" i="14" s="1"/>
  <c r="N529" i="14" a="1"/>
  <c r="N529" i="14" s="1"/>
  <c r="N593" i="14" a="1"/>
  <c r="N593" i="14" s="1"/>
  <c r="N8" i="14" a="1"/>
  <c r="N8" i="14" s="1"/>
  <c r="N67" i="14" a="1"/>
  <c r="N67" i="14" s="1"/>
  <c r="N133" i="14" a="1"/>
  <c r="N133" i="14" s="1"/>
  <c r="N206" i="14" a="1"/>
  <c r="N206" i="14" s="1"/>
  <c r="N279" i="14" a="1"/>
  <c r="N279" i="14" s="1"/>
  <c r="N338" i="14" a="1"/>
  <c r="N338" i="14" s="1"/>
  <c r="N402" i="14" a="1"/>
  <c r="N402" i="14" s="1"/>
  <c r="N466" i="14" a="1"/>
  <c r="N466" i="14" s="1"/>
  <c r="N530" i="14" a="1"/>
  <c r="N530" i="14" s="1"/>
  <c r="N594" i="14" a="1"/>
  <c r="N594" i="14" s="1"/>
  <c r="N9" i="14" a="1"/>
  <c r="N9" i="14" s="1"/>
  <c r="N373" i="14" a="1"/>
  <c r="N373" i="14" s="1"/>
  <c r="N587" i="14" a="1"/>
  <c r="N587" i="14" s="1"/>
  <c r="N683" i="14" a="1"/>
  <c r="N683" i="14" s="1"/>
  <c r="N747" i="14" a="1"/>
  <c r="N747" i="14" s="1"/>
  <c r="N75" i="14" a="1"/>
  <c r="N75" i="14" s="1"/>
  <c r="N411" i="14" a="1"/>
  <c r="N411" i="14" s="1"/>
  <c r="N605" i="14" a="1"/>
  <c r="N605" i="14" s="1"/>
  <c r="N692" i="14" a="1"/>
  <c r="N692" i="14" s="1"/>
  <c r="N756" i="14" a="1"/>
  <c r="N756" i="14" s="1"/>
  <c r="N141" i="14" a="1"/>
  <c r="N141" i="14" s="1"/>
  <c r="N445" i="14" a="1"/>
  <c r="N445" i="14" s="1"/>
  <c r="N622" i="14" a="1"/>
  <c r="N622" i="14" s="1"/>
  <c r="N701" i="14" a="1"/>
  <c r="N701" i="14" s="1"/>
  <c r="N765" i="14" a="1"/>
  <c r="N765" i="14" s="1"/>
  <c r="N207" i="14" a="1"/>
  <c r="N207" i="14" s="1"/>
  <c r="N483" i="14" a="1"/>
  <c r="N483" i="14" s="1"/>
  <c r="N26" i="14" a="1"/>
  <c r="N26" i="14" s="1"/>
  <c r="N92" i="14" a="1"/>
  <c r="N92" i="14" s="1"/>
  <c r="N164" i="14" a="1"/>
  <c r="N164" i="14" s="1"/>
  <c r="N223" i="14" a="1"/>
  <c r="N223" i="14" s="1"/>
  <c r="N295" i="14" a="1"/>
  <c r="N295" i="14" s="1"/>
  <c r="N356" i="14" a="1"/>
  <c r="N356" i="14" s="1"/>
  <c r="N420" i="14" a="1"/>
  <c r="N420" i="14" s="1"/>
  <c r="N484" i="14" a="1"/>
  <c r="N484" i="14" s="1"/>
  <c r="N548" i="14" a="1"/>
  <c r="N548" i="14" s="1"/>
  <c r="N612" i="14" a="1"/>
  <c r="N612" i="14" s="1"/>
  <c r="N27" i="14" a="1"/>
  <c r="N27" i="14" s="1"/>
  <c r="N85" i="14" a="1"/>
  <c r="N85" i="14" s="1"/>
  <c r="N143" i="14" a="1"/>
  <c r="N143" i="14" s="1"/>
  <c r="N217" i="14" a="1"/>
  <c r="N217" i="14" s="1"/>
  <c r="N20" i="14" a="1"/>
  <c r="N20" i="14" s="1"/>
  <c r="N94" i="14" a="1"/>
  <c r="N94" i="14" s="1"/>
  <c r="N152" i="14" a="1"/>
  <c r="N152" i="14" s="1"/>
  <c r="N210" i="14" a="1"/>
  <c r="N210" i="14" s="1"/>
  <c r="N268" i="14" a="1"/>
  <c r="N268" i="14" s="1"/>
  <c r="N335" i="14" a="1"/>
  <c r="N335" i="14" s="1"/>
  <c r="N398" i="14" a="1"/>
  <c r="N398" i="14" s="1"/>
  <c r="N462" i="14" a="1"/>
  <c r="N462" i="14" s="1"/>
  <c r="N526" i="14" a="1"/>
  <c r="N526" i="14" s="1"/>
  <c r="N35" i="14" a="1"/>
  <c r="N35" i="14" s="1"/>
  <c r="N101" i="14" a="1"/>
  <c r="N101" i="14" s="1"/>
  <c r="N174" i="14" a="1"/>
  <c r="N174" i="14" s="1"/>
  <c r="N232" i="14" a="1"/>
  <c r="N232" i="14" s="1"/>
  <c r="N290" i="14" a="1"/>
  <c r="N290" i="14" s="1"/>
  <c r="N359" i="14" a="1"/>
  <c r="N359" i="14" s="1"/>
  <c r="N423" i="14" a="1"/>
  <c r="N423" i="14" s="1"/>
  <c r="N487" i="14" a="1"/>
  <c r="N487" i="14" s="1"/>
  <c r="N551" i="14" a="1"/>
  <c r="N551" i="14" s="1"/>
  <c r="N615" i="14" a="1"/>
  <c r="N615" i="14" s="1"/>
  <c r="N36" i="14" a="1"/>
  <c r="N36" i="14" s="1"/>
  <c r="N95" i="14" a="1"/>
  <c r="N95" i="14" s="1"/>
  <c r="N154" i="14" a="1"/>
  <c r="N154" i="14" s="1"/>
  <c r="N220" i="14" a="1"/>
  <c r="N220" i="14" s="1"/>
  <c r="N33" i="14" a="1"/>
  <c r="N33" i="14" s="1"/>
  <c r="N105" i="14" a="1"/>
  <c r="N105" i="14" s="1"/>
  <c r="N171" i="14" a="1"/>
  <c r="N171" i="14" s="1"/>
  <c r="N230" i="14" a="1"/>
  <c r="N230" i="14" s="1"/>
  <c r="N303" i="14" a="1"/>
  <c r="N303" i="14" s="1"/>
  <c r="N364" i="14" a="1"/>
  <c r="N364" i="14" s="1"/>
  <c r="N428" i="14" a="1"/>
  <c r="N428" i="14" s="1"/>
  <c r="N492" i="14" a="1"/>
  <c r="N492" i="14" s="1"/>
  <c r="N556" i="14" a="1"/>
  <c r="N556" i="14" s="1"/>
  <c r="N620" i="14" a="1"/>
  <c r="N620" i="14" s="1"/>
  <c r="N34" i="14" a="1"/>
  <c r="N34" i="14" s="1"/>
  <c r="N93" i="14" a="1"/>
  <c r="N93" i="14" s="1"/>
  <c r="N151" i="14" a="1"/>
  <c r="N151" i="14" s="1"/>
  <c r="N224" i="14" a="1"/>
  <c r="N224" i="14" s="1"/>
  <c r="N28" i="14" a="1"/>
  <c r="N28" i="14" s="1"/>
  <c r="N100" i="14" a="1"/>
  <c r="N100" i="14" s="1"/>
  <c r="N159" i="14" a="1"/>
  <c r="N159" i="14" s="1"/>
  <c r="N218" i="14" a="1"/>
  <c r="N218" i="14" s="1"/>
  <c r="N275" i="14" a="1"/>
  <c r="N275" i="14" s="1"/>
  <c r="N342" i="14" a="1"/>
  <c r="N342" i="14" s="1"/>
  <c r="N406" i="14" a="1"/>
  <c r="N406" i="14" s="1"/>
  <c r="N470" i="14" a="1"/>
  <c r="N470" i="14" s="1"/>
  <c r="N534" i="14" a="1"/>
  <c r="N534" i="14" s="1"/>
  <c r="N42" i="14" a="1"/>
  <c r="N42" i="14" s="1"/>
  <c r="N108" i="14" a="1"/>
  <c r="N108" i="14" s="1"/>
  <c r="N182" i="14" a="1"/>
  <c r="N182" i="14" s="1"/>
  <c r="N240" i="14" a="1"/>
  <c r="N240" i="14" s="1"/>
  <c r="N298" i="14" a="1"/>
  <c r="N298" i="14" s="1"/>
  <c r="N367" i="14" a="1"/>
  <c r="N367" i="14" s="1"/>
  <c r="N431" i="14" a="1"/>
  <c r="N431" i="14" s="1"/>
  <c r="N495" i="14" a="1"/>
  <c r="N495" i="14" s="1"/>
  <c r="N559" i="14" a="1"/>
  <c r="N559" i="14" s="1"/>
  <c r="N623" i="14" a="1"/>
  <c r="N623" i="14" s="1"/>
  <c r="N43" i="14" a="1"/>
  <c r="N43" i="14" s="1"/>
  <c r="N102" i="14" a="1"/>
  <c r="N102" i="14" s="1"/>
  <c r="N161" i="14" a="1"/>
  <c r="N161" i="14" s="1"/>
  <c r="N233" i="14" a="1"/>
  <c r="N233" i="14" s="1"/>
  <c r="N299" i="14" a="1"/>
  <c r="N299" i="14" s="1"/>
  <c r="N368" i="14" a="1"/>
  <c r="N368" i="14" s="1"/>
  <c r="N432" i="14" a="1"/>
  <c r="N432" i="14" s="1"/>
  <c r="N496" i="14" a="1"/>
  <c r="N496" i="14" s="1"/>
  <c r="N39" i="14" a="1"/>
  <c r="N39" i="14" s="1"/>
  <c r="N113" i="14" a="1"/>
  <c r="N113" i="14" s="1"/>
  <c r="N179" i="14" a="1"/>
  <c r="N179" i="14" s="1"/>
  <c r="N237" i="14" a="1"/>
  <c r="N237" i="14" s="1"/>
  <c r="N311" i="14" a="1"/>
  <c r="N311" i="14" s="1"/>
  <c r="N372" i="14" a="1"/>
  <c r="N372" i="14" s="1"/>
  <c r="N436" i="14" a="1"/>
  <c r="N436" i="14" s="1"/>
  <c r="N500" i="14" a="1"/>
  <c r="N500" i="14" s="1"/>
  <c r="N564" i="14" a="1"/>
  <c r="N564" i="14" s="1"/>
  <c r="N628" i="14" a="1"/>
  <c r="N628" i="14" s="1"/>
  <c r="N40" i="14" a="1"/>
  <c r="N40" i="14" s="1"/>
  <c r="N99" i="14" a="1"/>
  <c r="N99" i="14" s="1"/>
  <c r="N47" i="14" a="1"/>
  <c r="N47" i="14" s="1"/>
  <c r="N121" i="14" a="1"/>
  <c r="N121" i="14" s="1"/>
  <c r="N187" i="14" a="1"/>
  <c r="N187" i="14" s="1"/>
  <c r="N245" i="14" a="1"/>
  <c r="N245" i="14" s="1"/>
  <c r="N318" i="14" a="1"/>
  <c r="N318" i="14" s="1"/>
  <c r="N380" i="14" a="1"/>
  <c r="N380" i="14" s="1"/>
  <c r="N444" i="14" a="1"/>
  <c r="N444" i="14" s="1"/>
  <c r="N508" i="14" a="1"/>
  <c r="N508" i="14" s="1"/>
  <c r="N572" i="14" a="1"/>
  <c r="N572" i="14" s="1"/>
  <c r="N636" i="14" a="1"/>
  <c r="N636" i="14" s="1"/>
  <c r="N48" i="14" a="1"/>
  <c r="N48" i="14" s="1"/>
  <c r="N106" i="14" a="1"/>
  <c r="N106" i="14" s="1"/>
  <c r="N172" i="14" a="1"/>
  <c r="N172" i="14" s="1"/>
  <c r="N246" i="14" a="1"/>
  <c r="N246" i="14" s="1"/>
  <c r="N49" i="14" a="1"/>
  <c r="N49" i="14" s="1"/>
  <c r="N115" i="14" a="1"/>
  <c r="N115" i="14" s="1"/>
  <c r="N173" i="14" a="1"/>
  <c r="N173" i="14" s="1"/>
  <c r="N231" i="14" a="1"/>
  <c r="N231" i="14" s="1"/>
  <c r="N297" i="14" a="1"/>
  <c r="N297" i="14" s="1"/>
  <c r="N358" i="14" a="1"/>
  <c r="N358" i="14" s="1"/>
  <c r="N422" i="14" a="1"/>
  <c r="N422" i="14" s="1"/>
  <c r="N486" i="14" a="1"/>
  <c r="N486" i="14" s="1"/>
  <c r="N550" i="14" a="1"/>
  <c r="N550" i="14" s="1"/>
  <c r="N58" i="14" a="1"/>
  <c r="N58" i="14" s="1"/>
  <c r="N124" i="14" a="1"/>
  <c r="N124" i="14" s="1"/>
  <c r="N196" i="14" a="1"/>
  <c r="N196" i="14" s="1"/>
  <c r="N255" i="14" a="1"/>
  <c r="N255" i="14" s="1"/>
  <c r="N314" i="14" a="1"/>
  <c r="N314" i="14" s="1"/>
  <c r="N383" i="14" a="1"/>
  <c r="N383" i="14" s="1"/>
  <c r="N447" i="14" a="1"/>
  <c r="N447" i="14" s="1"/>
  <c r="N511" i="14" a="1"/>
  <c r="N511" i="14" s="1"/>
  <c r="N575" i="14" a="1"/>
  <c r="N575" i="14" s="1"/>
  <c r="N639" i="14" a="1"/>
  <c r="N639" i="14" s="1"/>
  <c r="N59" i="14" a="1"/>
  <c r="N59" i="14" s="1"/>
  <c r="N117" i="14" a="1"/>
  <c r="N117" i="14" s="1"/>
  <c r="N175" i="14" a="1"/>
  <c r="N175" i="14" s="1"/>
  <c r="N249" i="14" a="1"/>
  <c r="N249" i="14" s="1"/>
  <c r="N322" i="14" a="1"/>
  <c r="N322" i="14" s="1"/>
  <c r="N384" i="14" a="1"/>
  <c r="N384" i="14" s="1"/>
  <c r="N448" i="14" a="1"/>
  <c r="N448" i="14" s="1"/>
  <c r="N512" i="14" a="1"/>
  <c r="N512" i="14" s="1"/>
  <c r="N52" i="14" a="1"/>
  <c r="N52" i="14" s="1"/>
  <c r="N126" i="14" a="1"/>
  <c r="N126" i="14" s="1"/>
  <c r="N184" i="14" a="1"/>
  <c r="N184" i="14" s="1"/>
  <c r="N242" i="14" a="1"/>
  <c r="N242" i="14" s="1"/>
  <c r="N300" i="14" a="1"/>
  <c r="N300" i="14" s="1"/>
  <c r="N369" i="14" a="1"/>
  <c r="N369" i="14" s="1"/>
  <c r="N433" i="14" a="1"/>
  <c r="N433" i="14" s="1"/>
  <c r="N497" i="14" a="1"/>
  <c r="N497" i="14" s="1"/>
  <c r="N561" i="14" a="1"/>
  <c r="N561" i="14" s="1"/>
  <c r="N625" i="14" a="1"/>
  <c r="N625" i="14" s="1"/>
  <c r="N38" i="14" a="1"/>
  <c r="N38" i="14" s="1"/>
  <c r="N97" i="14" a="1"/>
  <c r="N97" i="14" s="1"/>
  <c r="N169" i="14" a="1"/>
  <c r="N169" i="14" s="1"/>
  <c r="N235" i="14" a="1"/>
  <c r="N235" i="14" s="1"/>
  <c r="N309" i="14" a="1"/>
  <c r="N309" i="14" s="1"/>
  <c r="N370" i="14" a="1"/>
  <c r="N370" i="14" s="1"/>
  <c r="N434" i="14" a="1"/>
  <c r="N434" i="14" s="1"/>
  <c r="N498" i="14" a="1"/>
  <c r="N498" i="14" s="1"/>
  <c r="N598" i="14" a="1"/>
  <c r="N598" i="14" s="1"/>
  <c r="N403" i="14" a="1"/>
  <c r="N403" i="14" s="1"/>
  <c r="N614" i="14" a="1"/>
  <c r="N614" i="14" s="1"/>
  <c r="N666" i="14" a="1"/>
  <c r="N666" i="14" s="1"/>
  <c r="N566" i="14" a="1"/>
  <c r="N566" i="14" s="1"/>
  <c r="N706" i="14" a="1"/>
  <c r="N706" i="14" s="1"/>
  <c r="N745" i="14" a="1"/>
  <c r="N745" i="14" s="1"/>
  <c r="N714" i="14" a="1"/>
  <c r="N714" i="14" s="1"/>
  <c r="N760" i="14" a="1"/>
  <c r="N760" i="14" s="1"/>
  <c r="N696" i="14" a="1"/>
  <c r="N696" i="14" s="1"/>
  <c r="N613" i="14" a="1"/>
  <c r="N613" i="14" s="1"/>
  <c r="N427" i="14" a="1"/>
  <c r="N427" i="14" s="1"/>
  <c r="N46" i="14" a="1"/>
  <c r="N46" i="14" s="1"/>
  <c r="N735" i="14" a="1"/>
  <c r="N735" i="14" s="1"/>
  <c r="N627" i="14" a="1"/>
  <c r="N627" i="14" s="1"/>
  <c r="N389" i="14" a="1"/>
  <c r="N389" i="14" s="1"/>
  <c r="N782" i="14" a="1"/>
  <c r="N782" i="14" s="1"/>
  <c r="N686" i="14" a="1"/>
  <c r="N686" i="14" s="1"/>
  <c r="N560" i="14" a="1"/>
  <c r="N560" i="14" s="1"/>
  <c r="N32" i="14" a="1"/>
  <c r="N32" i="14" s="1"/>
  <c r="N717" i="14" a="1"/>
  <c r="N717" i="14" s="1"/>
  <c r="N558" i="14" a="1"/>
  <c r="N558" i="14" s="1"/>
  <c r="N199" i="14" a="1"/>
  <c r="N199" i="14" s="1"/>
  <c r="N716" i="14" a="1"/>
  <c r="N716" i="14" s="1"/>
  <c r="N557" i="14" a="1"/>
  <c r="N557" i="14" s="1"/>
  <c r="N193" i="14" a="1"/>
  <c r="N193" i="14" s="1"/>
  <c r="N715" i="14" a="1"/>
  <c r="N715" i="14" s="1"/>
  <c r="N603" i="14" a="1"/>
  <c r="N603" i="14" s="1"/>
  <c r="N186" i="14" a="1"/>
  <c r="N186" i="14" s="1"/>
  <c r="N570" i="14" a="1"/>
  <c r="N570" i="14" s="1"/>
  <c r="N474" i="14" a="1"/>
  <c r="N474" i="14" s="1"/>
  <c r="N346" i="14" a="1"/>
  <c r="N346" i="14" s="1"/>
  <c r="N214" i="14" a="1"/>
  <c r="N214" i="14" s="1"/>
  <c r="N74" i="14" a="1"/>
  <c r="N74" i="14" s="1"/>
  <c r="N601" i="14" a="1"/>
  <c r="N601" i="14" s="1"/>
  <c r="N473" i="14" a="1"/>
  <c r="N473" i="14" s="1"/>
  <c r="N345" i="14" a="1"/>
  <c r="N345" i="14" s="1"/>
  <c r="N221" i="14" a="1"/>
  <c r="N221" i="14" s="1"/>
  <c r="N96" i="14" a="1"/>
  <c r="N96" i="14" s="1"/>
  <c r="N456" i="14" a="1"/>
  <c r="N456" i="14" s="1"/>
  <c r="N291" i="14" a="1"/>
  <c r="N291" i="14" s="1"/>
  <c r="N51" i="14" a="1"/>
  <c r="N51" i="14" s="1"/>
  <c r="N439" i="14" a="1"/>
  <c r="N439" i="14" s="1"/>
  <c r="N190" i="14" a="1"/>
  <c r="N190" i="14" s="1"/>
  <c r="N478" i="14" a="1"/>
  <c r="N478" i="14" s="1"/>
  <c r="N225" i="14" a="1"/>
  <c r="N225" i="14" s="1"/>
  <c r="N238" i="14" a="1"/>
  <c r="N238" i="14" s="1"/>
  <c r="N452" i="14" a="1"/>
  <c r="N452" i="14" s="1"/>
  <c r="N657" i="14" a="1"/>
  <c r="N657" i="14" s="1"/>
  <c r="N531" i="14" a="1"/>
  <c r="N531" i="14" s="1"/>
  <c r="N665" i="14" a="1"/>
  <c r="N665" i="14" s="1"/>
  <c r="N632" i="14" a="1"/>
  <c r="N632" i="14" s="1"/>
  <c r="N698" i="14" a="1"/>
  <c r="N698" i="14" s="1"/>
  <c r="N630" i="14" a="1"/>
  <c r="N630" i="14" s="1"/>
  <c r="N229" i="14" a="1"/>
  <c r="N229" i="14" s="1"/>
  <c r="N777" i="14" a="1"/>
  <c r="N777" i="14" s="1"/>
  <c r="N746" i="14" a="1"/>
  <c r="N746" i="14" s="1"/>
  <c r="N752" i="14" a="1"/>
  <c r="N752" i="14" s="1"/>
  <c r="N688" i="14" a="1"/>
  <c r="N688" i="14" s="1"/>
  <c r="N597" i="14" a="1"/>
  <c r="N597" i="14" s="1"/>
  <c r="N395" i="14" a="1"/>
  <c r="N395" i="14" s="1"/>
  <c r="N799" i="14" a="1"/>
  <c r="N799" i="14" s="1"/>
  <c r="N727" i="14" a="1"/>
  <c r="N727" i="14" s="1"/>
  <c r="N611" i="14" a="1"/>
  <c r="N611" i="14" s="1"/>
  <c r="N357" i="14" a="1"/>
  <c r="N357" i="14" s="1"/>
  <c r="N774" i="14" a="1"/>
  <c r="N774" i="14" s="1"/>
  <c r="N678" i="14" a="1"/>
  <c r="N678" i="14" s="1"/>
  <c r="N541" i="14" a="1"/>
  <c r="N541" i="14" s="1"/>
  <c r="N797" i="14" a="1"/>
  <c r="N797" i="14" s="1"/>
  <c r="N709" i="14" a="1"/>
  <c r="N709" i="14" s="1"/>
  <c r="N539" i="14" a="1"/>
  <c r="N539" i="14" s="1"/>
  <c r="N796" i="14" a="1"/>
  <c r="N796" i="14" s="1"/>
  <c r="N708" i="14" a="1"/>
  <c r="N708" i="14" s="1"/>
  <c r="N536" i="14" a="1"/>
  <c r="N536" i="14" s="1"/>
  <c r="N134" i="14" a="1"/>
  <c r="N134" i="14" s="1"/>
  <c r="N707" i="14" a="1"/>
  <c r="N707" i="14" s="1"/>
  <c r="N533" i="14" a="1"/>
  <c r="N533" i="14" s="1"/>
  <c r="N127" i="14" a="1"/>
  <c r="N127" i="14" s="1"/>
  <c r="N562" i="14" a="1"/>
  <c r="N562" i="14" s="1"/>
  <c r="N442" i="14" a="1"/>
  <c r="N442" i="14" s="1"/>
  <c r="N316" i="14" a="1"/>
  <c r="N316" i="14" s="1"/>
  <c r="N177" i="14" a="1"/>
  <c r="N177" i="14" s="1"/>
  <c r="N45" i="14" a="1"/>
  <c r="N45" i="14" s="1"/>
  <c r="N569" i="14" a="1"/>
  <c r="N569" i="14" s="1"/>
  <c r="N441" i="14" a="1"/>
  <c r="N441" i="14" s="1"/>
  <c r="N308" i="14" a="1"/>
  <c r="N308" i="14" s="1"/>
  <c r="N191" i="14" a="1"/>
  <c r="N191" i="14" s="1"/>
  <c r="N60" i="14" a="1"/>
  <c r="N60" i="14" s="1"/>
  <c r="N440" i="14" a="1"/>
  <c r="N440" i="14" s="1"/>
  <c r="N263" i="14" a="1"/>
  <c r="N263" i="14" s="1"/>
  <c r="N647" i="14" a="1"/>
  <c r="N647" i="14" s="1"/>
  <c r="N391" i="14" a="1"/>
  <c r="N391" i="14" s="1"/>
  <c r="N137" i="14" a="1"/>
  <c r="N137" i="14" s="1"/>
  <c r="N430" i="14" a="1"/>
  <c r="N430" i="14" s="1"/>
  <c r="N181" i="14" a="1"/>
  <c r="N181" i="14" s="1"/>
  <c r="N180" i="14" a="1"/>
  <c r="N180" i="14" s="1"/>
  <c r="N388" i="14" a="1"/>
  <c r="N388" i="14" s="1"/>
  <c r="N689" i="14" a="1"/>
  <c r="N689" i="14" s="1"/>
  <c r="N600" i="14" a="1"/>
  <c r="N600" i="14" s="1"/>
  <c r="N178" i="14" a="1"/>
  <c r="N178" i="14" s="1"/>
  <c r="N697" i="14" a="1"/>
  <c r="N697" i="14" s="1"/>
  <c r="N738" i="14" a="1"/>
  <c r="N738" i="14" s="1"/>
  <c r="N730" i="14" a="1"/>
  <c r="N730" i="14" s="1"/>
  <c r="N673" i="14" a="1"/>
  <c r="N673" i="14" s="1"/>
  <c r="N365" i="14" a="1"/>
  <c r="N365" i="14" s="1"/>
  <c r="N236" i="14" a="1"/>
  <c r="N236" i="14" s="1"/>
  <c r="N778" i="14" a="1"/>
  <c r="N778" i="14" s="1"/>
  <c r="N744" i="14" a="1"/>
  <c r="N744" i="14" s="1"/>
  <c r="N680" i="14" a="1"/>
  <c r="N680" i="14" s="1"/>
  <c r="N581" i="14" a="1"/>
  <c r="N581" i="14" s="1"/>
  <c r="N363" i="14" a="1"/>
  <c r="N363" i="14" s="1"/>
  <c r="N791" i="14" a="1"/>
  <c r="N791" i="14" s="1"/>
  <c r="N703" i="14" a="1"/>
  <c r="N703" i="14" s="1"/>
  <c r="N595" i="14" a="1"/>
  <c r="N595" i="14" s="1"/>
  <c r="N327" i="14" a="1"/>
  <c r="N327" i="14" s="1"/>
  <c r="N750" i="14" a="1"/>
  <c r="N750" i="14" s="1"/>
  <c r="N670" i="14" a="1"/>
  <c r="N670" i="14" s="1"/>
  <c r="N515" i="14" a="1"/>
  <c r="N515" i="14" s="1"/>
  <c r="N789" i="14" a="1"/>
  <c r="N789" i="14" s="1"/>
  <c r="N677" i="14" a="1"/>
  <c r="N677" i="14" s="1"/>
  <c r="N509" i="14" a="1"/>
  <c r="N509" i="14" s="1"/>
  <c r="N788" i="14" a="1"/>
  <c r="N788" i="14" s="1"/>
  <c r="N700" i="14" a="1"/>
  <c r="N700" i="14" s="1"/>
  <c r="N507" i="14" a="1"/>
  <c r="N507" i="14" s="1"/>
  <c r="N787" i="14" a="1"/>
  <c r="N787" i="14" s="1"/>
  <c r="N699" i="14" a="1"/>
  <c r="N699" i="14" s="1"/>
  <c r="N501" i="14" a="1"/>
  <c r="N501" i="14" s="1"/>
  <c r="N68" i="14" a="1"/>
  <c r="N68" i="14" s="1"/>
  <c r="N554" i="14" a="1"/>
  <c r="N554" i="14" s="1"/>
  <c r="N426" i="14" a="1"/>
  <c r="N426" i="14" s="1"/>
  <c r="N301" i="14" a="1"/>
  <c r="N301" i="14" s="1"/>
  <c r="N156" i="14" a="1"/>
  <c r="N156" i="14" s="1"/>
  <c r="N31" i="14" a="1"/>
  <c r="N31" i="14" s="1"/>
  <c r="N553" i="14" a="1"/>
  <c r="N553" i="14" s="1"/>
  <c r="N425" i="14" a="1"/>
  <c r="N425" i="14" s="1"/>
  <c r="N292" i="14" a="1"/>
  <c r="N292" i="14" s="1"/>
  <c r="N176" i="14" a="1"/>
  <c r="N176" i="14" s="1"/>
  <c r="N44" i="14" a="1"/>
  <c r="N44" i="14" s="1"/>
  <c r="N424" i="14" a="1"/>
  <c r="N424" i="14" s="1"/>
  <c r="N241" i="14" a="1"/>
  <c r="N241" i="14" s="1"/>
  <c r="N631" i="14" a="1"/>
  <c r="N631" i="14" s="1"/>
  <c r="N375" i="14" a="1"/>
  <c r="N375" i="14" s="1"/>
  <c r="N116" i="14" a="1"/>
  <c r="N116" i="14" s="1"/>
  <c r="N414" i="14" a="1"/>
  <c r="N414" i="14" s="1"/>
  <c r="N166" i="14" a="1"/>
  <c r="N166" i="14" s="1"/>
  <c r="N165" i="14" a="1"/>
  <c r="N165" i="14" s="1"/>
  <c r="N326" i="14" a="1"/>
  <c r="N326" i="14" s="1"/>
  <c r="N721" i="14" a="1"/>
  <c r="N721" i="14" s="1"/>
  <c r="N658" i="14" a="1"/>
  <c r="N658" i="14" s="1"/>
  <c r="N674" i="14" a="1"/>
  <c r="N674" i="14" s="1"/>
  <c r="N729" i="14" a="1"/>
  <c r="N729" i="14" s="1"/>
  <c r="N120" i="14" a="1"/>
  <c r="N120" i="14" s="1"/>
  <c r="N762" i="14" a="1"/>
  <c r="N762" i="14" s="1"/>
  <c r="N339" i="14" a="1"/>
  <c r="N339" i="14" s="1"/>
  <c r="N705" i="14" a="1"/>
  <c r="N705" i="14" s="1"/>
  <c r="N493" i="14" a="1"/>
  <c r="N493" i="14" s="1"/>
  <c r="N371" i="14" a="1"/>
  <c r="N371" i="14" s="1"/>
  <c r="N800" i="14" a="1"/>
  <c r="N800" i="14" s="1"/>
  <c r="N736" i="14" a="1"/>
  <c r="N736" i="14" s="1"/>
  <c r="N672" i="14" a="1"/>
  <c r="N672" i="14" s="1"/>
  <c r="N565" i="14" a="1"/>
  <c r="N565" i="14" s="1"/>
  <c r="N332" i="14" a="1"/>
  <c r="N332" i="14" s="1"/>
  <c r="N783" i="14" a="1"/>
  <c r="N783" i="14" s="1"/>
  <c r="N695" i="14" a="1"/>
  <c r="N695" i="14" s="1"/>
  <c r="N579" i="14" a="1"/>
  <c r="N579" i="14" s="1"/>
  <c r="N296" i="14" a="1"/>
  <c r="N296" i="14" s="1"/>
  <c r="N742" i="14" a="1"/>
  <c r="N742" i="14" s="1"/>
  <c r="N662" i="14" a="1"/>
  <c r="N662" i="14" s="1"/>
  <c r="N387" i="14" a="1"/>
  <c r="N387" i="14" s="1"/>
  <c r="N781" i="14" a="1"/>
  <c r="N781" i="14" s="1"/>
  <c r="N669" i="14" a="1"/>
  <c r="N669" i="14" s="1"/>
  <c r="N477" i="14" a="1"/>
  <c r="N477" i="14" s="1"/>
  <c r="N780" i="14" a="1"/>
  <c r="N780" i="14" s="1"/>
  <c r="N668" i="14" a="1"/>
  <c r="N668" i="14" s="1"/>
  <c r="N475" i="14" a="1"/>
  <c r="N475" i="14" s="1"/>
  <c r="N779" i="14" a="1"/>
  <c r="N779" i="14" s="1"/>
  <c r="N691" i="14" a="1"/>
  <c r="N691" i="14" s="1"/>
  <c r="N469" i="14" a="1"/>
  <c r="N469" i="14" s="1"/>
  <c r="N634" i="14" a="1"/>
  <c r="N634" i="14" s="1"/>
  <c r="N546" i="14" a="1"/>
  <c r="N546" i="14" s="1"/>
  <c r="N418" i="14" a="1"/>
  <c r="N418" i="14" s="1"/>
  <c r="N293" i="14" a="1"/>
  <c r="N293" i="14" s="1"/>
  <c r="N148" i="14" a="1"/>
  <c r="N148" i="14" s="1"/>
  <c r="N24" i="14" a="1"/>
  <c r="N24" i="14" s="1"/>
  <c r="N545" i="14" a="1"/>
  <c r="N545" i="14" s="1"/>
  <c r="N417" i="14" a="1"/>
  <c r="N417" i="14" s="1"/>
  <c r="N285" i="14" a="1"/>
  <c r="N285" i="14" s="1"/>
  <c r="N168" i="14" a="1"/>
  <c r="N168" i="14" s="1"/>
  <c r="N37" i="14" a="1"/>
  <c r="N37" i="14" s="1"/>
  <c r="N392" i="14" a="1"/>
  <c r="N392" i="14" s="1"/>
  <c r="N183" i="14" a="1"/>
  <c r="N183" i="14" s="1"/>
  <c r="N583" i="14" a="1"/>
  <c r="N583" i="14" s="1"/>
  <c r="N321" i="14" a="1"/>
  <c r="N321" i="14" s="1"/>
  <c r="N65" i="14" a="1"/>
  <c r="N65" i="14" s="1"/>
  <c r="N366" i="14" a="1"/>
  <c r="N366" i="14" s="1"/>
  <c r="N123" i="14" a="1"/>
  <c r="N123" i="14" s="1"/>
  <c r="N114" i="14" a="1"/>
  <c r="N114" i="14" s="1"/>
  <c r="N252" i="14" a="1"/>
  <c r="N252" i="14" s="1"/>
  <c r="N54" i="14" a="1"/>
  <c r="N54" i="14" s="1"/>
  <c r="N753" i="14" a="1"/>
  <c r="N753" i="14" s="1"/>
  <c r="N690" i="14" a="1"/>
  <c r="N690" i="14" s="1"/>
  <c r="N112" i="14" a="1"/>
  <c r="N112" i="14" s="1"/>
  <c r="N761" i="14" a="1"/>
  <c r="N761" i="14" s="1"/>
  <c r="N310" i="14" a="1"/>
  <c r="N310" i="14" s="1"/>
  <c r="N794" i="14" a="1"/>
  <c r="N794" i="14" s="1"/>
  <c r="N770" i="14" a="1"/>
  <c r="N770" i="14" s="1"/>
  <c r="N737" i="14" a="1"/>
  <c r="N737" i="14" s="1"/>
  <c r="N582" i="14" a="1"/>
  <c r="N582" i="14" s="1"/>
  <c r="N499" i="14" a="1"/>
  <c r="N499" i="14" s="1"/>
  <c r="N792" i="14" a="1"/>
  <c r="N792" i="14" s="1"/>
  <c r="N728" i="14" a="1"/>
  <c r="N728" i="14" s="1"/>
  <c r="N664" i="14" a="1"/>
  <c r="N664" i="14" s="1"/>
  <c r="N547" i="14" a="1"/>
  <c r="N547" i="14" s="1"/>
  <c r="N302" i="14" a="1"/>
  <c r="N302" i="14" s="1"/>
  <c r="N767" i="14" a="1"/>
  <c r="N767" i="14" s="1"/>
  <c r="N687" i="14" a="1"/>
  <c r="N687" i="14" s="1"/>
  <c r="N563" i="14" a="1"/>
  <c r="N563" i="14" s="1"/>
  <c r="N157" i="14" a="1"/>
  <c r="N157" i="14" s="1"/>
  <c r="N734" i="14" a="1"/>
  <c r="N734" i="14" s="1"/>
  <c r="N654" i="14" a="1"/>
  <c r="N654" i="14" s="1"/>
  <c r="N355" i="14" a="1"/>
  <c r="N355" i="14" s="1"/>
  <c r="N773" i="14" a="1"/>
  <c r="N773" i="14" s="1"/>
  <c r="N661" i="14" a="1"/>
  <c r="N661" i="14" s="1"/>
  <c r="N349" i="14" a="1"/>
  <c r="N349" i="14" s="1"/>
  <c r="N772" i="14" a="1"/>
  <c r="N772" i="14" s="1"/>
  <c r="N660" i="14" a="1"/>
  <c r="N660" i="14" s="1"/>
  <c r="N443" i="14" a="1"/>
  <c r="N443" i="14" s="1"/>
  <c r="N771" i="14" a="1"/>
  <c r="N771" i="14" s="1"/>
  <c r="N659" i="14" a="1"/>
  <c r="N659" i="14" s="1"/>
  <c r="N437" i="14" a="1"/>
  <c r="N437" i="14" s="1"/>
  <c r="N626" i="14" a="1"/>
  <c r="N626" i="14" s="1"/>
  <c r="N538" i="14" a="1"/>
  <c r="N538" i="14" s="1"/>
  <c r="N410" i="14" a="1"/>
  <c r="N410" i="14" s="1"/>
  <c r="N286" i="14" a="1"/>
  <c r="N286" i="14" s="1"/>
  <c r="N140" i="14" a="1"/>
  <c r="N140" i="14" s="1"/>
  <c r="N16" i="14" a="1"/>
  <c r="N16" i="14" s="1"/>
  <c r="N537" i="14" a="1"/>
  <c r="N537" i="14" s="1"/>
  <c r="N409" i="14" a="1"/>
  <c r="N409" i="14" s="1"/>
  <c r="N278" i="14" a="1"/>
  <c r="N278" i="14" s="1"/>
  <c r="N162" i="14" a="1"/>
  <c r="N162" i="14" s="1"/>
  <c r="N23" i="14" a="1"/>
  <c r="N23" i="14" s="1"/>
  <c r="N376" i="14" a="1"/>
  <c r="N376" i="14" s="1"/>
  <c r="N167" i="14" a="1"/>
  <c r="N167" i="14" s="1"/>
  <c r="N567" i="14" a="1"/>
  <c r="N567" i="14" s="1"/>
  <c r="N306" i="14" a="1"/>
  <c r="N306" i="14" s="1"/>
  <c r="N50" i="14" a="1"/>
  <c r="N50" i="14" s="1"/>
  <c r="N350" i="14" a="1"/>
  <c r="N350" i="14" s="1"/>
  <c r="N107" i="14" a="1"/>
  <c r="N107" i="14" s="1"/>
  <c r="N56" i="14" a="1"/>
  <c r="N56" i="14" s="1"/>
  <c r="N194" i="14" a="1"/>
  <c r="N194" i="14" s="1"/>
  <c r="N274" i="14" a="1"/>
  <c r="N274" i="14" s="1"/>
  <c r="N785" i="14" a="1"/>
  <c r="N785" i="14" s="1"/>
  <c r="N568" i="14" a="1"/>
  <c r="N568" i="14" s="1"/>
  <c r="N722" i="14" a="1"/>
  <c r="N722" i="14" s="1"/>
  <c r="N304" i="14" a="1"/>
  <c r="N304" i="14" s="1"/>
  <c r="N793" i="14" a="1"/>
  <c r="N793" i="14" s="1"/>
  <c r="N435" i="14" a="1"/>
  <c r="N435" i="14" s="1"/>
  <c r="N170" i="14" a="1"/>
  <c r="N170" i="14" s="1"/>
  <c r="N769" i="14" a="1"/>
  <c r="N769" i="14" s="1"/>
  <c r="N646" i="14" a="1"/>
  <c r="N646" i="14" s="1"/>
  <c r="N584" i="14" a="1"/>
  <c r="N584" i="14" s="1"/>
  <c r="N784" i="14" a="1"/>
  <c r="N784" i="14" s="1"/>
  <c r="N720" i="14" a="1"/>
  <c r="N720" i="14" s="1"/>
  <c r="N656" i="14" a="1"/>
  <c r="N656" i="14" s="1"/>
  <c r="N523" i="14" a="1"/>
  <c r="N523" i="14" s="1"/>
  <c r="N272" i="14" a="1"/>
  <c r="N272" i="14" s="1"/>
  <c r="N759" i="14" a="1"/>
  <c r="N759" i="14" s="1"/>
  <c r="N679" i="14" a="1"/>
  <c r="N679" i="14" s="1"/>
  <c r="N544" i="14" a="1"/>
  <c r="N544" i="14" s="1"/>
  <c r="N98" i="14" a="1"/>
  <c r="N98" i="14" s="1"/>
  <c r="N726" i="14" a="1"/>
  <c r="N726" i="14" s="1"/>
  <c r="N640" i="14" a="1"/>
  <c r="N640" i="14" s="1"/>
  <c r="N325" i="14" a="1"/>
  <c r="N325" i="14" s="1"/>
  <c r="N741" i="14" a="1"/>
  <c r="N741" i="14" s="1"/>
  <c r="N653" i="14" a="1"/>
  <c r="N653" i="14" s="1"/>
  <c r="N319" i="14" a="1"/>
  <c r="N319" i="14" s="1"/>
  <c r="N764" i="14" a="1"/>
  <c r="N764" i="14" s="1"/>
  <c r="N652" i="14" a="1"/>
  <c r="N652" i="14" s="1"/>
  <c r="N317" i="14" a="1"/>
  <c r="N317" i="14" s="1"/>
  <c r="N763" i="14" a="1"/>
  <c r="N763" i="14" s="1"/>
  <c r="N651" i="14" a="1"/>
  <c r="N651" i="14" s="1"/>
  <c r="N405" i="14" a="1"/>
  <c r="N405" i="14" s="1"/>
  <c r="N618" i="14" a="1"/>
  <c r="N618" i="14" s="1"/>
  <c r="N506" i="14" a="1"/>
  <c r="N506" i="14" s="1"/>
  <c r="N378" i="14" a="1"/>
  <c r="N378" i="14" s="1"/>
  <c r="N243" i="14" a="1"/>
  <c r="N243" i="14" s="1"/>
  <c r="N103" i="14" a="1"/>
  <c r="N103" i="14" s="1"/>
  <c r="N633" i="14" a="1"/>
  <c r="N633" i="14" s="1"/>
  <c r="N505" i="14" a="1"/>
  <c r="N505" i="14" s="1"/>
  <c r="N377" i="14" a="1"/>
  <c r="N377" i="14" s="1"/>
  <c r="N250" i="14" a="1"/>
  <c r="N250" i="14" s="1"/>
  <c r="N132" i="14" a="1"/>
  <c r="N132" i="14" s="1"/>
  <c r="N520" i="14" a="1"/>
  <c r="N520" i="14" s="1"/>
  <c r="N360" i="14" a="1"/>
  <c r="N360" i="14" s="1"/>
  <c r="N125" i="14" a="1"/>
  <c r="N125" i="14" s="1"/>
  <c r="N519" i="14" a="1"/>
  <c r="N519" i="14" s="1"/>
  <c r="N262" i="14" a="1"/>
  <c r="N262" i="14" s="1"/>
  <c r="N6" i="14" a="1"/>
  <c r="N6" i="14" s="1"/>
  <c r="N305" i="14" a="1"/>
  <c r="N305" i="14" s="1"/>
  <c r="N57" i="14" a="1"/>
  <c r="N57" i="14" s="1"/>
  <c r="N644" i="14" a="1"/>
  <c r="N644" i="14" s="1"/>
  <c r="N128" i="14" a="1"/>
  <c r="N128" i="14" s="1"/>
  <c r="N397" i="14" a="1"/>
  <c r="N397" i="14" s="1"/>
  <c r="N62" i="14" a="1"/>
  <c r="N62" i="14" s="1"/>
  <c r="N754" i="14" a="1"/>
  <c r="N754" i="14" s="1"/>
  <c r="N429" i="14" a="1"/>
  <c r="N429" i="14" s="1"/>
  <c r="N552" i="14" a="1"/>
  <c r="N552" i="14" s="1"/>
  <c r="N334" i="14" a="1"/>
  <c r="N334" i="14" s="1"/>
  <c r="N2" i="14" a="1"/>
  <c r="N2" i="14" s="1"/>
  <c r="N681" i="14" a="1"/>
  <c r="N681" i="14" s="1"/>
  <c r="N648" i="14" a="1"/>
  <c r="N648" i="14" s="1"/>
  <c r="N776" i="14" a="1"/>
  <c r="N776" i="14" s="1"/>
  <c r="N712" i="14" a="1"/>
  <c r="N712" i="14" s="1"/>
  <c r="N645" i="14" a="1"/>
  <c r="N645" i="14" s="1"/>
  <c r="N491" i="14" a="1"/>
  <c r="N491" i="14" s="1"/>
  <c r="N163" i="14" a="1"/>
  <c r="N163" i="14" s="1"/>
  <c r="N751" i="14" a="1"/>
  <c r="N751" i="14" s="1"/>
  <c r="N671" i="14" a="1"/>
  <c r="N671" i="14" s="1"/>
  <c r="N453" i="14" a="1"/>
  <c r="N453" i="14" s="1"/>
  <c r="N798" i="14" a="1"/>
  <c r="N798" i="14" s="1"/>
  <c r="N718" i="14" a="1"/>
  <c r="N718" i="14" s="1"/>
  <c r="N592" i="14" a="1"/>
  <c r="N592" i="14" s="1"/>
  <c r="N294" i="14" a="1"/>
  <c r="N294" i="14" s="1"/>
  <c r="N733" i="14" a="1"/>
  <c r="N733" i="14" s="1"/>
  <c r="N638" i="14" a="1"/>
  <c r="N638" i="14" s="1"/>
  <c r="N288" i="14" a="1"/>
  <c r="N288" i="14" s="1"/>
  <c r="N732" i="14" a="1"/>
  <c r="N732" i="14" s="1"/>
  <c r="N637" i="14" a="1"/>
  <c r="N637" i="14" s="1"/>
  <c r="N287" i="14" a="1"/>
  <c r="N287" i="14" s="1"/>
  <c r="N755" i="14" a="1"/>
  <c r="N755" i="14" s="1"/>
  <c r="N635" i="14" a="1"/>
  <c r="N635" i="14" s="1"/>
  <c r="N282" i="14" a="1"/>
  <c r="N282" i="14" s="1"/>
  <c r="N610" i="14" a="1"/>
  <c r="N610" i="14" s="1"/>
  <c r="N490" i="14" a="1"/>
  <c r="N490" i="14" s="1"/>
  <c r="N362" i="14" a="1"/>
  <c r="N362" i="14" s="1"/>
  <c r="N228" i="14" a="1"/>
  <c r="N228" i="14" s="1"/>
  <c r="N90" i="14" a="1"/>
  <c r="N90" i="14" s="1"/>
  <c r="N617" i="14" a="1"/>
  <c r="N617" i="14" s="1"/>
  <c r="N489" i="14" a="1"/>
  <c r="N489" i="14" s="1"/>
  <c r="N361" i="14" a="1"/>
  <c r="N361" i="14" s="1"/>
  <c r="N234" i="14" a="1"/>
  <c r="N234" i="14" s="1"/>
  <c r="N118" i="14" a="1"/>
  <c r="N118" i="14" s="1"/>
  <c r="N504" i="14" a="1"/>
  <c r="N504" i="14" s="1"/>
  <c r="N330" i="14" a="1"/>
  <c r="N330" i="14" s="1"/>
  <c r="N109" i="14" a="1"/>
  <c r="N109" i="14" s="1"/>
  <c r="N503" i="14" a="1"/>
  <c r="N503" i="14" s="1"/>
  <c r="N248" i="14" a="1"/>
  <c r="N248" i="14" s="1"/>
  <c r="N542" i="14" a="1"/>
  <c r="N542" i="14" s="1"/>
  <c r="N289" i="14" a="1"/>
  <c r="N289" i="14" s="1"/>
  <c r="N41" i="14" a="1"/>
  <c r="N41" i="14" s="1"/>
  <c r="N580" i="14" a="1"/>
  <c r="N580" i="14" s="1"/>
  <c r="N55" i="14" a="1"/>
  <c r="N55" i="14" s="1"/>
  <c r="R244" i="14" a="1"/>
  <c r="R244" i="14" s="1"/>
  <c r="R555" i="14" a="1"/>
  <c r="R555" i="14" s="1"/>
  <c r="S555" i="14" s="1"/>
  <c r="R652" i="14" a="1"/>
  <c r="R652" i="14" s="1"/>
  <c r="R716" i="14" a="1"/>
  <c r="R716" i="14" s="1"/>
  <c r="R780" i="14" a="1"/>
  <c r="R780" i="14" s="1"/>
  <c r="S780" i="14" s="1"/>
  <c r="R311" i="14" a="1"/>
  <c r="R311" i="14" s="1"/>
  <c r="S311" i="14" s="1"/>
  <c r="R571" i="14" a="1"/>
  <c r="R571" i="14" s="1"/>
  <c r="R661" i="14" a="1"/>
  <c r="R661" i="14" s="1"/>
  <c r="R725" i="14" a="1"/>
  <c r="R725" i="14" s="1"/>
  <c r="S725" i="14" s="1"/>
  <c r="R789" i="14" a="1"/>
  <c r="R789" i="14" s="1"/>
  <c r="R374" i="14" a="1"/>
  <c r="R374" i="14" s="1"/>
  <c r="R603" i="14" a="1"/>
  <c r="R603" i="14" s="1"/>
  <c r="S603" i="14" s="1"/>
  <c r="R678" i="14" a="1"/>
  <c r="R678" i="14" s="1"/>
  <c r="R742" i="14" a="1"/>
  <c r="R742" i="14" s="1"/>
  <c r="R31" i="14" a="1"/>
  <c r="R31" i="14" s="1"/>
  <c r="R494" i="14" a="1"/>
  <c r="R494" i="14" s="1"/>
  <c r="R639" i="14" a="1"/>
  <c r="R639" i="14" s="1"/>
  <c r="R711" i="14" a="1"/>
  <c r="R711" i="14" s="1"/>
  <c r="R783" i="14" a="1"/>
  <c r="R783" i="14" s="1"/>
  <c r="S783" i="14" s="1"/>
  <c r="R331" i="14" a="1"/>
  <c r="R331" i="14" s="1"/>
  <c r="R622" i="14" a="1"/>
  <c r="R622" i="14" s="1"/>
  <c r="R704" i="14" a="1"/>
  <c r="R704" i="14" s="1"/>
  <c r="R792" i="14" a="1"/>
  <c r="R792" i="14" s="1"/>
  <c r="R583" i="14" a="1"/>
  <c r="R583" i="14" s="1"/>
  <c r="S583" i="14" s="1"/>
  <c r="R469" i="14" a="1"/>
  <c r="R469" i="14" s="1"/>
  <c r="R373" i="14" a="1"/>
  <c r="R373" i="14" s="1"/>
  <c r="R264" i="14" a="1"/>
  <c r="R264" i="14" s="1"/>
  <c r="R156" i="14" a="1"/>
  <c r="R156" i="14" s="1"/>
  <c r="S156" i="14" s="1"/>
  <c r="R53" i="14" a="1"/>
  <c r="R53" i="14" s="1"/>
  <c r="R559" i="14" a="1"/>
  <c r="R559" i="14" s="1"/>
  <c r="R446" i="14" a="1"/>
  <c r="R446" i="14" s="1"/>
  <c r="R316" i="14" a="1"/>
  <c r="R316" i="14" s="1"/>
  <c r="R155" i="14" a="1"/>
  <c r="R155" i="14" s="1"/>
  <c r="S155" i="14" s="1"/>
  <c r="R528" i="14" a="1"/>
  <c r="R528" i="14" s="1"/>
  <c r="R349" i="14" a="1"/>
  <c r="R349" i="14" s="1"/>
  <c r="R147" i="14" a="1"/>
  <c r="R147" i="14" s="1"/>
  <c r="S147" i="14" s="1"/>
  <c r="R512" i="14" a="1"/>
  <c r="R512" i="14" s="1"/>
  <c r="R261" i="14" a="1"/>
  <c r="R261" i="14" s="1"/>
  <c r="R519" i="14" a="1"/>
  <c r="R519" i="14" s="1"/>
  <c r="R210" i="14" a="1"/>
  <c r="R210" i="14" s="1"/>
  <c r="R326" i="14" a="1"/>
  <c r="R326" i="14" s="1"/>
  <c r="R229" i="14" a="1"/>
  <c r="R229" i="14" s="1"/>
  <c r="R508" i="14" a="1"/>
  <c r="R508" i="14" s="1"/>
  <c r="R303" i="14" a="1"/>
  <c r="R303" i="14" s="1"/>
  <c r="R569" i="14" a="1"/>
  <c r="R569" i="14" s="1"/>
  <c r="R660" i="14" a="1"/>
  <c r="R660" i="14" s="1"/>
  <c r="R724" i="14" a="1"/>
  <c r="R724" i="14" s="1"/>
  <c r="S724" i="14" s="1"/>
  <c r="R788" i="14" a="1"/>
  <c r="R788" i="14" s="1"/>
  <c r="R367" i="14" a="1"/>
  <c r="R367" i="14" s="1"/>
  <c r="R587" i="14" a="1"/>
  <c r="R587" i="14" s="1"/>
  <c r="R669" i="14" a="1"/>
  <c r="R669" i="14" s="1"/>
  <c r="S669" i="14" s="1"/>
  <c r="R733" i="14" a="1"/>
  <c r="R733" i="14" s="1"/>
  <c r="S733" i="14" s="1"/>
  <c r="R797" i="14" a="1"/>
  <c r="R797" i="14" s="1"/>
  <c r="S797" i="14" s="1"/>
  <c r="R433" i="14" a="1"/>
  <c r="R433" i="14" s="1"/>
  <c r="R619" i="14" a="1"/>
  <c r="R619" i="14" s="1"/>
  <c r="R686" i="14" a="1"/>
  <c r="R686" i="14" s="1"/>
  <c r="R750" i="14" a="1"/>
  <c r="R750" i="14" s="1"/>
  <c r="R91" i="14" a="1"/>
  <c r="R91" i="14" s="1"/>
  <c r="R524" i="14" a="1"/>
  <c r="R524" i="14" s="1"/>
  <c r="S524" i="14" s="1"/>
  <c r="R647" i="14" a="1"/>
  <c r="R647" i="14" s="1"/>
  <c r="R719" i="14" a="1"/>
  <c r="R719" i="14" s="1"/>
  <c r="S719" i="14" s="1"/>
  <c r="R799" i="14" a="1"/>
  <c r="R799" i="14" s="1"/>
  <c r="S799" i="14" s="1"/>
  <c r="R440" i="14" a="1"/>
  <c r="R440" i="14" s="1"/>
  <c r="R632" i="14" a="1"/>
  <c r="R632" i="14" s="1"/>
  <c r="R712" i="14" a="1"/>
  <c r="R712" i="14" s="1"/>
  <c r="S712" i="14" s="1"/>
  <c r="R745" i="14" a="1"/>
  <c r="R745" i="14" s="1"/>
  <c r="R567" i="14" a="1"/>
  <c r="R567" i="14" s="1"/>
  <c r="R462" i="14" a="1"/>
  <c r="R462" i="14" s="1"/>
  <c r="R358" i="14" a="1"/>
  <c r="R358" i="14" s="1"/>
  <c r="R257" i="14" a="1"/>
  <c r="R257" i="14" s="1"/>
  <c r="R141" i="14" a="1"/>
  <c r="R141" i="14" s="1"/>
  <c r="R38" i="14" a="1"/>
  <c r="R38" i="14" s="1"/>
  <c r="R552" i="14" a="1"/>
  <c r="R552" i="14" s="1"/>
  <c r="R431" i="14" a="1"/>
  <c r="R431" i="14" s="1"/>
  <c r="R293" i="14" a="1"/>
  <c r="R293" i="14" s="1"/>
  <c r="R126" i="14" a="1"/>
  <c r="R126" i="14" s="1"/>
  <c r="R521" i="14" a="1"/>
  <c r="R521" i="14" s="1"/>
  <c r="R329" i="14" a="1"/>
  <c r="R329" i="14" s="1"/>
  <c r="R139" i="14" a="1"/>
  <c r="R139" i="14" s="1"/>
  <c r="R504" i="14" a="1"/>
  <c r="R504" i="14" s="1"/>
  <c r="R248" i="14" a="1"/>
  <c r="R248" i="14" s="1"/>
  <c r="R511" i="14" a="1"/>
  <c r="R511" i="14" s="1"/>
  <c r="R145" i="14" a="1"/>
  <c r="R145" i="14" s="1"/>
  <c r="R259" i="14" a="1"/>
  <c r="R259" i="14" s="1"/>
  <c r="R158" i="14" a="1"/>
  <c r="R158" i="14" s="1"/>
  <c r="R650" i="14" a="1"/>
  <c r="R650" i="14" s="1"/>
  <c r="S650" i="14" s="1"/>
  <c r="R359" i="14" a="1"/>
  <c r="R359" i="14" s="1"/>
  <c r="R668" i="14" a="1"/>
  <c r="R668" i="14" s="1"/>
  <c r="R796" i="14" a="1"/>
  <c r="R796" i="14" s="1"/>
  <c r="R426" i="14" a="1"/>
  <c r="R426" i="14" s="1"/>
  <c r="S426" i="14" s="1"/>
  <c r="R677" i="14" a="1"/>
  <c r="R677" i="14" s="1"/>
  <c r="R25" i="14" a="1"/>
  <c r="R25" i="14" s="1"/>
  <c r="R630" i="14" a="1"/>
  <c r="R630" i="14" s="1"/>
  <c r="R758" i="14" a="1"/>
  <c r="R758" i="14" s="1"/>
  <c r="R546" i="14" a="1"/>
  <c r="R546" i="14" s="1"/>
  <c r="R735" i="14" a="1"/>
  <c r="R735" i="14" s="1"/>
  <c r="R470" i="14" a="1"/>
  <c r="R470" i="14" s="1"/>
  <c r="R728" i="14" a="1"/>
  <c r="R728" i="14" s="1"/>
  <c r="R553" i="14" a="1"/>
  <c r="R553" i="14" s="1"/>
  <c r="R344" i="14" a="1"/>
  <c r="R344" i="14" s="1"/>
  <c r="R133" i="14" a="1"/>
  <c r="R133" i="14" s="1"/>
  <c r="R544" i="14" a="1"/>
  <c r="R544" i="14" s="1"/>
  <c r="R286" i="14" a="1"/>
  <c r="R286" i="14" s="1"/>
  <c r="R322" i="14" a="1"/>
  <c r="R322" i="14" s="1"/>
  <c r="R444" i="14" a="1"/>
  <c r="R444" i="14" s="1"/>
  <c r="R189" i="14" a="1"/>
  <c r="R189" i="14" s="1"/>
  <c r="R87" i="14" a="1"/>
  <c r="R87" i="14" s="1"/>
  <c r="R714" i="14" a="1"/>
  <c r="R714" i="14" s="1"/>
  <c r="R418" i="14" a="1"/>
  <c r="R418" i="14" s="1"/>
  <c r="S418" i="14" s="1"/>
  <c r="R599" i="14" a="1"/>
  <c r="R599" i="14" s="1"/>
  <c r="R676" i="14" a="1"/>
  <c r="R676" i="14" s="1"/>
  <c r="R740" i="14" a="1"/>
  <c r="R740" i="14" s="1"/>
  <c r="R17" i="14" a="1"/>
  <c r="R17" i="14" s="1"/>
  <c r="R457" i="14" a="1"/>
  <c r="R457" i="14" s="1"/>
  <c r="R617" i="14" a="1"/>
  <c r="R617" i="14" s="1"/>
  <c r="R685" i="14" a="1"/>
  <c r="R685" i="14" s="1"/>
  <c r="R749" i="14" a="1"/>
  <c r="R749" i="14" s="1"/>
  <c r="R84" i="14" a="1"/>
  <c r="R84" i="14" s="1"/>
  <c r="R493" i="14" a="1"/>
  <c r="R493" i="14" s="1"/>
  <c r="R638" i="14" a="1"/>
  <c r="R638" i="14" s="1"/>
  <c r="R702" i="14" a="1"/>
  <c r="R702" i="14" s="1"/>
  <c r="R766" i="14" a="1"/>
  <c r="R766" i="14" s="1"/>
  <c r="R207" i="14" a="1"/>
  <c r="R207" i="14" s="1"/>
  <c r="R561" i="14" a="1"/>
  <c r="R561" i="14" s="1"/>
  <c r="R671" i="14" a="1"/>
  <c r="R671" i="14" s="1"/>
  <c r="R743" i="14" a="1"/>
  <c r="R743" i="14" s="1"/>
  <c r="R785" i="14" a="1"/>
  <c r="R785" i="14" s="1"/>
  <c r="R500" i="14" a="1"/>
  <c r="R500" i="14" s="1"/>
  <c r="R648" i="14" a="1"/>
  <c r="R648" i="14" s="1"/>
  <c r="R744" i="14" a="1"/>
  <c r="R744" i="14" s="1"/>
  <c r="R769" i="14" a="1"/>
  <c r="R769" i="14" s="1"/>
  <c r="S769" i="14" s="1"/>
  <c r="R537" i="14" a="1"/>
  <c r="R537" i="14" s="1"/>
  <c r="R439" i="14" a="1"/>
  <c r="R439" i="14" s="1"/>
  <c r="R337" i="14" a="1"/>
  <c r="R337" i="14" s="1"/>
  <c r="R221" i="14" a="1"/>
  <c r="R221" i="14" s="1"/>
  <c r="R120" i="14" a="1"/>
  <c r="R120" i="14" s="1"/>
  <c r="S120" i="14" s="1"/>
  <c r="R627" i="14" a="1"/>
  <c r="R627" i="14" s="1"/>
  <c r="R529" i="14" a="1"/>
  <c r="R529" i="14" s="1"/>
  <c r="R416" i="14" a="1"/>
  <c r="R416" i="14" s="1"/>
  <c r="R256" i="14" a="1"/>
  <c r="R256" i="14" s="1"/>
  <c r="R96" i="14" a="1"/>
  <c r="R96" i="14" s="1"/>
  <c r="R460" i="14" a="1"/>
  <c r="R460" i="14" s="1"/>
  <c r="R292" i="14" a="1"/>
  <c r="R292" i="14" s="1"/>
  <c r="R81" i="14" a="1"/>
  <c r="R81" i="14" s="1"/>
  <c r="R436" i="14" a="1"/>
  <c r="R436" i="14" s="1"/>
  <c r="R182" i="14" a="1"/>
  <c r="R182" i="14" s="1"/>
  <c r="S182" i="14" s="1"/>
  <c r="R451" i="14" a="1"/>
  <c r="R451" i="14" s="1"/>
  <c r="R27" i="14" a="1"/>
  <c r="R27" i="14" s="1"/>
  <c r="R136" i="14" a="1"/>
  <c r="R136" i="14" s="1"/>
  <c r="R32" i="14" a="1"/>
  <c r="R32" i="14" s="1"/>
  <c r="R778" i="14" a="1"/>
  <c r="R778" i="14" s="1"/>
  <c r="R585" i="14" a="1"/>
  <c r="R585" i="14" s="1"/>
  <c r="R732" i="14" a="1"/>
  <c r="R732" i="14" s="1"/>
  <c r="R601" i="14" a="1"/>
  <c r="R601" i="14" s="1"/>
  <c r="R741" i="14" a="1"/>
  <c r="R741" i="14" s="1"/>
  <c r="R463" i="14" a="1"/>
  <c r="R463" i="14" s="1"/>
  <c r="R694" i="14" a="1"/>
  <c r="R694" i="14" s="1"/>
  <c r="R150" i="14" a="1"/>
  <c r="R150" i="14" s="1"/>
  <c r="R655" i="14" a="1"/>
  <c r="R655" i="14" s="1"/>
  <c r="R753" i="14" a="1"/>
  <c r="R753" i="14" s="1"/>
  <c r="S753" i="14" s="1"/>
  <c r="R640" i="14" a="1"/>
  <c r="R640" i="14" s="1"/>
  <c r="R761" i="14" a="1"/>
  <c r="R761" i="14" s="1"/>
  <c r="R455" i="14" a="1"/>
  <c r="R455" i="14" s="1"/>
  <c r="R235" i="14" a="1"/>
  <c r="R235" i="14" s="1"/>
  <c r="S235" i="14" s="1"/>
  <c r="R16" i="14" a="1"/>
  <c r="R16" i="14" s="1"/>
  <c r="R424" i="14" a="1"/>
  <c r="R424" i="14" s="1"/>
  <c r="R104" i="14" a="1"/>
  <c r="R104" i="14" s="1"/>
  <c r="R491" i="14" a="1"/>
  <c r="R491" i="14" s="1"/>
  <c r="R89" i="14" a="1"/>
  <c r="R89" i="14" s="1"/>
  <c r="R459" i="14" a="1"/>
  <c r="R459" i="14" s="1"/>
  <c r="S459" i="14" s="1"/>
  <c r="R201" i="14" a="1"/>
  <c r="R201" i="14" s="1"/>
  <c r="R92" i="14" a="1"/>
  <c r="R92" i="14" s="1"/>
  <c r="R9" i="14" a="1"/>
  <c r="R9" i="14" s="1"/>
  <c r="R456" i="14" a="1"/>
  <c r="R456" i="14" s="1"/>
  <c r="R615" i="14" a="1"/>
  <c r="R615" i="14" s="1"/>
  <c r="R684" i="14" a="1"/>
  <c r="R684" i="14" s="1"/>
  <c r="R748" i="14" a="1"/>
  <c r="R748" i="14" s="1"/>
  <c r="R76" i="14" a="1"/>
  <c r="R76" i="14" s="1"/>
  <c r="S76" i="14" s="1"/>
  <c r="R487" i="14" a="1"/>
  <c r="R487" i="14" s="1"/>
  <c r="R629" i="14" a="1"/>
  <c r="R629" i="14" s="1"/>
  <c r="R693" i="14" a="1"/>
  <c r="R693" i="14" s="1"/>
  <c r="R757" i="14" a="1"/>
  <c r="R757" i="14" s="1"/>
  <c r="R142" i="14" a="1"/>
  <c r="R142" i="14" s="1"/>
  <c r="R541" i="14" a="1"/>
  <c r="R541" i="14" s="1"/>
  <c r="R646" i="14" a="1"/>
  <c r="R646" i="14" s="1"/>
  <c r="R710" i="14" a="1"/>
  <c r="R710" i="14" s="1"/>
  <c r="R774" i="14" a="1"/>
  <c r="R774" i="14" s="1"/>
  <c r="R265" i="14" a="1"/>
  <c r="R265" i="14" s="1"/>
  <c r="R591" i="14" a="1"/>
  <c r="R591" i="14" s="1"/>
  <c r="R679" i="14" a="1"/>
  <c r="R679" i="14" s="1"/>
  <c r="R751" i="14" a="1"/>
  <c r="R751" i="14" s="1"/>
  <c r="R2" i="14" a="1"/>
  <c r="R2" i="14" s="1"/>
  <c r="R526" i="14" a="1"/>
  <c r="R526" i="14" s="1"/>
  <c r="R664" i="14" a="1"/>
  <c r="R664" i="14" s="1"/>
  <c r="R752" i="14" a="1"/>
  <c r="R752" i="14" s="1"/>
  <c r="R793" i="14" a="1"/>
  <c r="R793" i="14" s="1"/>
  <c r="R530" i="14" a="1"/>
  <c r="R530" i="14" s="1"/>
  <c r="R425" i="14" a="1"/>
  <c r="R425" i="14" s="1"/>
  <c r="R323" i="14" a="1"/>
  <c r="R323" i="14" s="1"/>
  <c r="S323" i="14" s="1"/>
  <c r="R206" i="14" a="1"/>
  <c r="R206" i="14" s="1"/>
  <c r="R105" i="14" a="1"/>
  <c r="R105" i="14" s="1"/>
  <c r="R612" i="14" a="1"/>
  <c r="R612" i="14" s="1"/>
  <c r="R514" i="14" a="1"/>
  <c r="R514" i="14" s="1"/>
  <c r="R387" i="14" a="1"/>
  <c r="R387" i="14" s="1"/>
  <c r="R234" i="14" a="1"/>
  <c r="R234" i="14" s="1"/>
  <c r="S234" i="14" s="1"/>
  <c r="R66" i="14" a="1"/>
  <c r="R66" i="14" s="1"/>
  <c r="R453" i="14" a="1"/>
  <c r="R453" i="14" s="1"/>
  <c r="S453" i="14" s="1"/>
  <c r="R270" i="14" a="1"/>
  <c r="R270" i="14" s="1"/>
  <c r="S270" i="14" s="1"/>
  <c r="R22" i="14" a="1"/>
  <c r="R22" i="14" s="1"/>
  <c r="S22" i="14" s="1"/>
  <c r="R385" i="14" a="1"/>
  <c r="R385" i="14" s="1"/>
  <c r="S385" i="14" s="1"/>
  <c r="R124" i="14" a="1"/>
  <c r="R124" i="14" s="1"/>
  <c r="R392" i="14" a="1"/>
  <c r="R392" i="14" s="1"/>
  <c r="R593" i="14" a="1"/>
  <c r="R593" i="14" s="1"/>
  <c r="R70" i="14" a="1"/>
  <c r="R70" i="14" s="1"/>
  <c r="R281" i="14" a="1"/>
  <c r="R281" i="14" s="1"/>
  <c r="R410" i="14" a="1"/>
  <c r="R410" i="14" s="1"/>
  <c r="R68" i="14" a="1"/>
  <c r="R68" i="14" s="1"/>
  <c r="R486" i="14" a="1"/>
  <c r="R486" i="14" s="1"/>
  <c r="R628" i="14" a="1"/>
  <c r="R628" i="14" s="1"/>
  <c r="S628" i="14" s="1"/>
  <c r="R692" i="14" a="1"/>
  <c r="R692" i="14" s="1"/>
  <c r="R756" i="14" a="1"/>
  <c r="R756" i="14" s="1"/>
  <c r="R134" i="14" a="1"/>
  <c r="R134" i="14" s="1"/>
  <c r="R517" i="14" a="1"/>
  <c r="R517" i="14" s="1"/>
  <c r="R637" i="14" a="1"/>
  <c r="R637" i="14" s="1"/>
  <c r="S637" i="14" s="1"/>
  <c r="R701" i="14" a="1"/>
  <c r="R701" i="14" s="1"/>
  <c r="R765" i="14" a="1"/>
  <c r="R765" i="14" s="1"/>
  <c r="R199" i="14" a="1"/>
  <c r="R199" i="14" s="1"/>
  <c r="R558" i="14" a="1"/>
  <c r="R558" i="14" s="1"/>
  <c r="R654" i="14" a="1"/>
  <c r="R654" i="14" s="1"/>
  <c r="R718" i="14" a="1"/>
  <c r="R718" i="14" s="1"/>
  <c r="R782" i="14" a="1"/>
  <c r="R782" i="14" s="1"/>
  <c r="R381" i="14" a="1"/>
  <c r="R381" i="14" s="1"/>
  <c r="R606" i="14" a="1"/>
  <c r="R606" i="14" s="1"/>
  <c r="S606" i="14" s="1"/>
  <c r="R687" i="14" a="1"/>
  <c r="R687" i="14" s="1"/>
  <c r="R759" i="14" a="1"/>
  <c r="R759" i="14" s="1"/>
  <c r="S759" i="14" s="1"/>
  <c r="R98" i="14" a="1"/>
  <c r="R98" i="14" s="1"/>
  <c r="R547" i="14" a="1"/>
  <c r="R547" i="14" s="1"/>
  <c r="S547" i="14" s="1"/>
  <c r="R680" i="14" a="1"/>
  <c r="R680" i="14" s="1"/>
  <c r="R760" i="14" a="1"/>
  <c r="R760" i="14" s="1"/>
  <c r="R613" i="14" a="1"/>
  <c r="R613" i="14" s="1"/>
  <c r="R523" i="14" a="1"/>
  <c r="R523" i="14" s="1"/>
  <c r="S523" i="14" s="1"/>
  <c r="R409" i="14" a="1"/>
  <c r="R409" i="14" s="1"/>
  <c r="R310" i="14" a="1"/>
  <c r="R310" i="14" s="1"/>
  <c r="R198" i="14" a="1"/>
  <c r="R198" i="14" s="1"/>
  <c r="R83" i="14" a="1"/>
  <c r="R83" i="14" s="1"/>
  <c r="R604" i="14" a="1"/>
  <c r="R604" i="14" s="1"/>
  <c r="R499" i="14" a="1"/>
  <c r="R499" i="14" s="1"/>
  <c r="R372" i="14" a="1"/>
  <c r="R372" i="14" s="1"/>
  <c r="R220" i="14" a="1"/>
  <c r="R220" i="14" s="1"/>
  <c r="R44" i="14" a="1"/>
  <c r="R44" i="14" s="1"/>
  <c r="S44" i="14" s="1"/>
  <c r="R423" i="14" a="1"/>
  <c r="R423" i="14" s="1"/>
  <c r="R262" i="14" a="1"/>
  <c r="R262" i="14" s="1"/>
  <c r="R14" i="14" a="1"/>
  <c r="R14" i="14" s="1"/>
  <c r="R377" i="14" a="1"/>
  <c r="R377" i="14" s="1"/>
  <c r="R117" i="14" a="1"/>
  <c r="R117" i="14" s="1"/>
  <c r="R384" i="14" a="1"/>
  <c r="R384" i="14" s="1"/>
  <c r="R525" i="14" a="1"/>
  <c r="R525" i="14" s="1"/>
  <c r="R427" i="14" a="1"/>
  <c r="R427" i="14" s="1"/>
  <c r="R579" i="14" a="1"/>
  <c r="R579" i="14" s="1"/>
  <c r="R598" i="14" a="1"/>
  <c r="R598" i="14" s="1"/>
  <c r="R127" i="14" a="1"/>
  <c r="R127" i="14" s="1"/>
  <c r="R516" i="14" a="1"/>
  <c r="R516" i="14" s="1"/>
  <c r="S516" i="14" s="1"/>
  <c r="R636" i="14" a="1"/>
  <c r="R636" i="14" s="1"/>
  <c r="S636" i="14" s="1"/>
  <c r="R700" i="14" a="1"/>
  <c r="R700" i="14" s="1"/>
  <c r="R764" i="14" a="1"/>
  <c r="R764" i="14" s="1"/>
  <c r="R192" i="14" a="1"/>
  <c r="R192" i="14" s="1"/>
  <c r="R539" i="14" a="1"/>
  <c r="R539" i="14" s="1"/>
  <c r="R645" i="14" a="1"/>
  <c r="R645" i="14" s="1"/>
  <c r="R709" i="14" a="1"/>
  <c r="R709" i="14" s="1"/>
  <c r="R773" i="14" a="1"/>
  <c r="R773" i="14" s="1"/>
  <c r="S773" i="14" s="1"/>
  <c r="R258" i="14" a="1"/>
  <c r="R258" i="14" s="1"/>
  <c r="R573" i="14" a="1"/>
  <c r="R573" i="14" s="1"/>
  <c r="R662" i="14" a="1"/>
  <c r="R662" i="14" s="1"/>
  <c r="R726" i="14" a="1"/>
  <c r="R726" i="14" s="1"/>
  <c r="R790" i="14" a="1"/>
  <c r="R790" i="14" s="1"/>
  <c r="R434" i="14" a="1"/>
  <c r="R434" i="14" s="1"/>
  <c r="R621" i="14" a="1"/>
  <c r="R621" i="14" s="1"/>
  <c r="R695" i="14" a="1"/>
  <c r="R695" i="14" s="1"/>
  <c r="R767" i="14" a="1"/>
  <c r="R767" i="14" s="1"/>
  <c r="S767" i="14" s="1"/>
  <c r="R157" i="14" a="1"/>
  <c r="R157" i="14" s="1"/>
  <c r="R577" i="14" a="1"/>
  <c r="R577" i="14" s="1"/>
  <c r="R688" i="14" a="1"/>
  <c r="R688" i="14" s="1"/>
  <c r="R768" i="14" a="1"/>
  <c r="R768" i="14" s="1"/>
  <c r="S768" i="14" s="1"/>
  <c r="R597" i="14" a="1"/>
  <c r="R597" i="14" s="1"/>
  <c r="S597" i="14" s="1"/>
  <c r="R507" i="14" a="1"/>
  <c r="R507" i="14" s="1"/>
  <c r="R403" i="14" a="1"/>
  <c r="R403" i="14" s="1"/>
  <c r="R294" i="14" a="1"/>
  <c r="R294" i="14" s="1"/>
  <c r="R191" i="14" a="1"/>
  <c r="R191" i="14" s="1"/>
  <c r="R67" i="14" a="1"/>
  <c r="R67" i="14" s="1"/>
  <c r="S67" i="14" s="1"/>
  <c r="R589" i="14" a="1"/>
  <c r="R589" i="14" s="1"/>
  <c r="R484" i="14" a="1"/>
  <c r="R484" i="14" s="1"/>
  <c r="S484" i="14" s="1"/>
  <c r="R365" i="14" a="1"/>
  <c r="R365" i="14" s="1"/>
  <c r="R184" i="14" a="1"/>
  <c r="R184" i="14" s="1"/>
  <c r="R37" i="14" a="1"/>
  <c r="R37" i="14" s="1"/>
  <c r="R394" i="14" a="1"/>
  <c r="R394" i="14" s="1"/>
  <c r="S394" i="14" s="1"/>
  <c r="R212" i="14" a="1"/>
  <c r="R212" i="14" s="1"/>
  <c r="S212" i="14" s="1"/>
  <c r="R572" i="14" a="1"/>
  <c r="R572" i="14" s="1"/>
  <c r="R328" i="14" a="1"/>
  <c r="R328" i="14" s="1"/>
  <c r="R58" i="14" a="1"/>
  <c r="R58" i="14" s="1"/>
  <c r="R327" i="14" a="1"/>
  <c r="R327" i="14" s="1"/>
  <c r="R465" i="14" a="1"/>
  <c r="R465" i="14" s="1"/>
  <c r="R368" i="14" a="1"/>
  <c r="R368" i="14" s="1"/>
  <c r="R665" i="14" a="1"/>
  <c r="R665" i="14" s="1"/>
  <c r="R737" i="14" a="1"/>
  <c r="R737" i="14" s="1"/>
  <c r="R46" i="14" a="1"/>
  <c r="R46" i="14" s="1"/>
  <c r="R739" i="14" a="1"/>
  <c r="R739" i="14" s="1"/>
  <c r="S739" i="14" s="1"/>
  <c r="R675" i="14" a="1"/>
  <c r="R675" i="14" s="1"/>
  <c r="R584" i="14" a="1"/>
  <c r="R584" i="14" s="1"/>
  <c r="R295" i="14" a="1"/>
  <c r="R295" i="14" s="1"/>
  <c r="R770" i="14" a="1"/>
  <c r="R770" i="14" s="1"/>
  <c r="S770" i="14" s="1"/>
  <c r="R706" i="14" a="1"/>
  <c r="R706" i="14" s="1"/>
  <c r="R642" i="14" a="1"/>
  <c r="R642" i="14" s="1"/>
  <c r="S642" i="14" s="1"/>
  <c r="R478" i="14" a="1"/>
  <c r="R478" i="14" s="1"/>
  <c r="R721" i="14" a="1"/>
  <c r="R721" i="14" s="1"/>
  <c r="R657" i="14" a="1"/>
  <c r="R657" i="14" s="1"/>
  <c r="R549" i="14" a="1"/>
  <c r="R549" i="14" s="1"/>
  <c r="R222" i="14" a="1"/>
  <c r="R222" i="14" s="1"/>
  <c r="S222" i="14" s="1"/>
  <c r="R39" i="14" a="1"/>
  <c r="R39" i="14" s="1"/>
  <c r="R99" i="14" a="1"/>
  <c r="R99" i="14" s="1"/>
  <c r="R164" i="14" a="1"/>
  <c r="R164" i="14" s="1"/>
  <c r="R237" i="14" a="1"/>
  <c r="R237" i="14" s="1"/>
  <c r="R304" i="14" a="1"/>
  <c r="R304" i="14" s="1"/>
  <c r="R375" i="14" a="1"/>
  <c r="R375" i="14" s="1"/>
  <c r="R4" i="14" a="1"/>
  <c r="R4" i="14" s="1"/>
  <c r="R78" i="14" a="1"/>
  <c r="R78" i="14" s="1"/>
  <c r="R144" i="14" a="1"/>
  <c r="R144" i="14" s="1"/>
  <c r="S144" i="14" s="1"/>
  <c r="R209" i="14" a="1"/>
  <c r="R209" i="14" s="1"/>
  <c r="R267" i="14" a="1"/>
  <c r="R267" i="14" s="1"/>
  <c r="S267" i="14" s="1"/>
  <c r="R340" i="14" a="1"/>
  <c r="R340" i="14" s="1"/>
  <c r="R405" i="14" a="1"/>
  <c r="R405" i="14" s="1"/>
  <c r="S405" i="14" s="1"/>
  <c r="R472" i="14" a="1"/>
  <c r="R472" i="14" s="1"/>
  <c r="R532" i="14" a="1"/>
  <c r="R532" i="14" s="1"/>
  <c r="R600" i="14" a="1"/>
  <c r="R600" i="14" s="1"/>
  <c r="R34" i="14" a="1"/>
  <c r="R34" i="14" s="1"/>
  <c r="R94" i="14" a="1"/>
  <c r="R94" i="14" s="1"/>
  <c r="R153" i="14" a="1"/>
  <c r="R153" i="14" s="1"/>
  <c r="S153" i="14" s="1"/>
  <c r="R218" i="14" a="1"/>
  <c r="R218" i="14" s="1"/>
  <c r="S218" i="14" s="1"/>
  <c r="R276" i="14" a="1"/>
  <c r="R276" i="14" s="1"/>
  <c r="R333" i="14" a="1"/>
  <c r="R333" i="14" s="1"/>
  <c r="R795" i="14" a="1"/>
  <c r="R795" i="14" s="1"/>
  <c r="R731" i="14" a="1"/>
  <c r="R731" i="14" s="1"/>
  <c r="R667" i="14" a="1"/>
  <c r="R667" i="14" s="1"/>
  <c r="R568" i="14" a="1"/>
  <c r="R568" i="14" s="1"/>
  <c r="R236" i="14" a="1"/>
  <c r="R236" i="14" s="1"/>
  <c r="R762" i="14" a="1"/>
  <c r="R762" i="14" s="1"/>
  <c r="S762" i="14" s="1"/>
  <c r="R698" i="14" a="1"/>
  <c r="R698" i="14" s="1"/>
  <c r="R634" i="14" a="1"/>
  <c r="R634" i="14" s="1"/>
  <c r="S634" i="14" s="1"/>
  <c r="R448" i="14" a="1"/>
  <c r="R448" i="14" s="1"/>
  <c r="R713" i="14" a="1"/>
  <c r="R713" i="14" s="1"/>
  <c r="R649" i="14" a="1"/>
  <c r="R649" i="14" s="1"/>
  <c r="R531" i="14" a="1"/>
  <c r="R531" i="14" s="1"/>
  <c r="R163" i="14" a="1"/>
  <c r="R163" i="14" s="1"/>
  <c r="R47" i="14" a="1"/>
  <c r="R47" i="14" s="1"/>
  <c r="R114" i="14" a="1"/>
  <c r="R114" i="14" s="1"/>
  <c r="R171" i="14" a="1"/>
  <c r="R171" i="14" s="1"/>
  <c r="S171" i="14" s="1"/>
  <c r="R245" i="14" a="1"/>
  <c r="R245" i="14" s="1"/>
  <c r="R312" i="14" a="1"/>
  <c r="R312" i="14" s="1"/>
  <c r="R382" i="14" a="1"/>
  <c r="R382" i="14" s="1"/>
  <c r="R11" i="14" a="1"/>
  <c r="R11" i="14" s="1"/>
  <c r="R86" i="14" a="1"/>
  <c r="R86" i="14" s="1"/>
  <c r="R152" i="14" a="1"/>
  <c r="R152" i="14" s="1"/>
  <c r="R217" i="14" a="1"/>
  <c r="R217" i="14" s="1"/>
  <c r="R275" i="14" a="1"/>
  <c r="R275" i="14" s="1"/>
  <c r="S275" i="14" s="1"/>
  <c r="R346" i="14" a="1"/>
  <c r="R346" i="14" s="1"/>
  <c r="R412" i="14" a="1"/>
  <c r="R412" i="14" s="1"/>
  <c r="R480" i="14" a="1"/>
  <c r="R480" i="14" s="1"/>
  <c r="S480" i="14" s="1"/>
  <c r="R540" i="14" a="1"/>
  <c r="R540" i="14" s="1"/>
  <c r="R608" i="14" a="1"/>
  <c r="R608" i="14" s="1"/>
  <c r="R41" i="14" a="1"/>
  <c r="R41" i="14" s="1"/>
  <c r="R101" i="14" a="1"/>
  <c r="R101" i="14" s="1"/>
  <c r="R159" i="14" a="1"/>
  <c r="R159" i="14" s="1"/>
  <c r="R224" i="14" a="1"/>
  <c r="R224" i="14" s="1"/>
  <c r="R283" i="14" a="1"/>
  <c r="R283" i="14" s="1"/>
  <c r="R341" i="14" a="1"/>
  <c r="R341" i="14" s="1"/>
  <c r="R399" i="14" a="1"/>
  <c r="R399" i="14" s="1"/>
  <c r="R466" i="14" a="1"/>
  <c r="R466" i="14" s="1"/>
  <c r="S466" i="14" s="1"/>
  <c r="R6" i="14" a="1"/>
  <c r="R6" i="14" s="1"/>
  <c r="R64" i="14" a="1"/>
  <c r="R64" i="14" s="1"/>
  <c r="S64" i="14" s="1"/>
  <c r="R138" i="14" a="1"/>
  <c r="R138" i="14" s="1"/>
  <c r="R195" i="14" a="1"/>
  <c r="R195" i="14" s="1"/>
  <c r="S195" i="14" s="1"/>
  <c r="R269" i="14" a="1"/>
  <c r="R269" i="14" s="1"/>
  <c r="R334" i="14" a="1"/>
  <c r="R334" i="14" s="1"/>
  <c r="R393" i="14" a="1"/>
  <c r="R393" i="14" s="1"/>
  <c r="R452" i="14" a="1"/>
  <c r="R452" i="14" s="1"/>
  <c r="S452" i="14" s="1"/>
  <c r="R520" i="14" a="1"/>
  <c r="R520" i="14" s="1"/>
  <c r="R580" i="14" a="1"/>
  <c r="R580" i="14" s="1"/>
  <c r="R29" i="14" a="1"/>
  <c r="R29" i="14" s="1"/>
  <c r="R95" i="14" a="1"/>
  <c r="R95" i="14" s="1"/>
  <c r="R161" i="14" a="1"/>
  <c r="R161" i="14" s="1"/>
  <c r="R219" i="14" a="1"/>
  <c r="R219" i="14" s="1"/>
  <c r="R278" i="14" a="1"/>
  <c r="R278" i="14" s="1"/>
  <c r="S278" i="14" s="1"/>
  <c r="R335" i="14" a="1"/>
  <c r="R335" i="14" s="1"/>
  <c r="R401" i="14" a="1"/>
  <c r="R401" i="14" s="1"/>
  <c r="R475" i="14" a="1"/>
  <c r="R475" i="14" s="1"/>
  <c r="R535" i="14" a="1"/>
  <c r="R535" i="14" s="1"/>
  <c r="R52" i="14" a="1"/>
  <c r="R52" i="14" s="1"/>
  <c r="R111" i="14" a="1"/>
  <c r="R111" i="14" s="1"/>
  <c r="R169" i="14" a="1"/>
  <c r="R169" i="14" s="1"/>
  <c r="R242" i="14" a="1"/>
  <c r="R242" i="14" s="1"/>
  <c r="S242" i="14" s="1"/>
  <c r="R301" i="14" a="1"/>
  <c r="R301" i="14" s="1"/>
  <c r="R787" i="14" a="1"/>
  <c r="R787" i="14" s="1"/>
  <c r="R723" i="14" a="1"/>
  <c r="R723" i="14" s="1"/>
  <c r="R659" i="14" a="1"/>
  <c r="R659" i="14" s="1"/>
  <c r="R554" i="14" a="1"/>
  <c r="R554" i="14" s="1"/>
  <c r="R178" i="14" a="1"/>
  <c r="R178" i="14" s="1"/>
  <c r="R754" i="14" a="1"/>
  <c r="R754" i="14" s="1"/>
  <c r="R690" i="14" a="1"/>
  <c r="R690" i="14" s="1"/>
  <c r="R626" i="14" a="1"/>
  <c r="R626" i="14" s="1"/>
  <c r="R345" i="14" a="1"/>
  <c r="R345" i="14" s="1"/>
  <c r="R705" i="14" a="1"/>
  <c r="R705" i="14" s="1"/>
  <c r="R641" i="14" a="1"/>
  <c r="R641" i="14" s="1"/>
  <c r="R501" i="14" a="1"/>
  <c r="R501" i="14" s="1"/>
  <c r="R106" i="14" a="1"/>
  <c r="R106" i="14" s="1"/>
  <c r="R55" i="14" a="1"/>
  <c r="R55" i="14" s="1"/>
  <c r="R122" i="14" a="1"/>
  <c r="R122" i="14" s="1"/>
  <c r="S122" i="14" s="1"/>
  <c r="R179" i="14" a="1"/>
  <c r="R179" i="14" s="1"/>
  <c r="R252" i="14" a="1"/>
  <c r="R252" i="14" s="1"/>
  <c r="R325" i="14" a="1"/>
  <c r="R325" i="14" s="1"/>
  <c r="R390" i="14" a="1"/>
  <c r="R390" i="14" s="1"/>
  <c r="S390" i="14" s="1"/>
  <c r="R19" i="14" a="1"/>
  <c r="R19" i="14" s="1"/>
  <c r="R93" i="14" a="1"/>
  <c r="R93" i="14" s="1"/>
  <c r="R165" i="14" a="1"/>
  <c r="R165" i="14" s="1"/>
  <c r="R223" i="14" a="1"/>
  <c r="R223" i="14" s="1"/>
  <c r="S223" i="14" s="1"/>
  <c r="R289" i="14" a="1"/>
  <c r="R289" i="14" s="1"/>
  <c r="R353" i="14" a="1"/>
  <c r="R353" i="14" s="1"/>
  <c r="R420" i="14" a="1"/>
  <c r="R420" i="14" s="1"/>
  <c r="S420" i="14" s="1"/>
  <c r="R488" i="14" a="1"/>
  <c r="R488" i="14" s="1"/>
  <c r="R548" i="14" a="1"/>
  <c r="R548" i="14" s="1"/>
  <c r="S548" i="14" s="1"/>
  <c r="R616" i="14" a="1"/>
  <c r="R616" i="14" s="1"/>
  <c r="R49" i="14" a="1"/>
  <c r="R49" i="14" s="1"/>
  <c r="R108" i="14" a="1"/>
  <c r="R108" i="14" s="1"/>
  <c r="R166" i="14" a="1"/>
  <c r="R166" i="14" s="1"/>
  <c r="R231" i="14" a="1"/>
  <c r="R231" i="14" s="1"/>
  <c r="R290" i="14" a="1"/>
  <c r="R290" i="14" s="1"/>
  <c r="R347" i="14" a="1"/>
  <c r="R347" i="14" s="1"/>
  <c r="R406" i="14" a="1"/>
  <c r="R406" i="14" s="1"/>
  <c r="R473" i="14" a="1"/>
  <c r="R473" i="14" s="1"/>
  <c r="R13" i="14" a="1"/>
  <c r="R13" i="14" s="1"/>
  <c r="S13" i="14" s="1"/>
  <c r="R72" i="14" a="1"/>
  <c r="R72" i="14" s="1"/>
  <c r="R146" i="14" a="1"/>
  <c r="R146" i="14" s="1"/>
  <c r="R203" i="14" a="1"/>
  <c r="R203" i="14" s="1"/>
  <c r="R277" i="14" a="1"/>
  <c r="R277" i="14" s="1"/>
  <c r="R342" i="14" a="1"/>
  <c r="R342" i="14" s="1"/>
  <c r="R400" i="14" a="1"/>
  <c r="R400" i="14" s="1"/>
  <c r="S400" i="14" s="1"/>
  <c r="R467" i="14" a="1"/>
  <c r="R467" i="14" s="1"/>
  <c r="R527" i="14" a="1"/>
  <c r="R527" i="14" s="1"/>
  <c r="S527" i="14" s="1"/>
  <c r="R595" i="14" a="1"/>
  <c r="R595" i="14" s="1"/>
  <c r="R36" i="14" a="1"/>
  <c r="R36" i="14" s="1"/>
  <c r="R103" i="14" a="1"/>
  <c r="R103" i="14" s="1"/>
  <c r="R168" i="14" a="1"/>
  <c r="R168" i="14" s="1"/>
  <c r="R226" i="14" a="1"/>
  <c r="R226" i="14" s="1"/>
  <c r="R285" i="14" a="1"/>
  <c r="R285" i="14" s="1"/>
  <c r="R343" i="14" a="1"/>
  <c r="R343" i="14" s="1"/>
  <c r="S343" i="14" s="1"/>
  <c r="R415" i="14" a="1"/>
  <c r="R415" i="14" s="1"/>
  <c r="R483" i="14" a="1"/>
  <c r="R483" i="14" s="1"/>
  <c r="R543" i="14" a="1"/>
  <c r="R543" i="14" s="1"/>
  <c r="R59" i="14" a="1"/>
  <c r="R59" i="14" s="1"/>
  <c r="R119" i="14" a="1"/>
  <c r="R119" i="14" s="1"/>
  <c r="R176" i="14" a="1"/>
  <c r="R176" i="14" s="1"/>
  <c r="R250" i="14" a="1"/>
  <c r="R250" i="14" s="1"/>
  <c r="R309" i="14" a="1"/>
  <c r="R309" i="14" s="1"/>
  <c r="S309" i="14" s="1"/>
  <c r="R379" i="14" a="1"/>
  <c r="R379" i="14" s="1"/>
  <c r="R438" i="14" a="1"/>
  <c r="R438" i="14" s="1"/>
  <c r="R506" i="14" a="1"/>
  <c r="R506" i="14" s="1"/>
  <c r="R566" i="14" a="1"/>
  <c r="R566" i="14" s="1"/>
  <c r="R8" i="14" a="1"/>
  <c r="R8" i="14" s="1"/>
  <c r="R75" i="14" a="1"/>
  <c r="R75" i="14" s="1"/>
  <c r="R149" i="14" a="1"/>
  <c r="R149" i="14" s="1"/>
  <c r="R214" i="14" a="1"/>
  <c r="R214" i="14" s="1"/>
  <c r="R280" i="14" a="1"/>
  <c r="R280" i="14" s="1"/>
  <c r="S280" i="14" s="1"/>
  <c r="R351" i="14" a="1"/>
  <c r="R351" i="14" s="1"/>
  <c r="S351" i="14" s="1"/>
  <c r="R417" i="14" a="1"/>
  <c r="R417" i="14" s="1"/>
  <c r="R477" i="14" a="1"/>
  <c r="R477" i="14" s="1"/>
  <c r="R545" i="14" a="1"/>
  <c r="R545" i="14" s="1"/>
  <c r="R605" i="14" a="1"/>
  <c r="R605" i="14" s="1"/>
  <c r="S605" i="14" s="1"/>
  <c r="R800" i="14" a="1"/>
  <c r="R800" i="14" s="1"/>
  <c r="R736" i="14" a="1"/>
  <c r="R736" i="14" s="1"/>
  <c r="R672" i="14" a="1"/>
  <c r="R672" i="14" s="1"/>
  <c r="R592" i="14" a="1"/>
  <c r="R592" i="14" s="1"/>
  <c r="R389" i="14" a="1"/>
  <c r="R389" i="14" s="1"/>
  <c r="S389" i="14" s="1"/>
  <c r="R779" i="14" a="1"/>
  <c r="R779" i="14" s="1"/>
  <c r="R715" i="14" a="1"/>
  <c r="R715" i="14" s="1"/>
  <c r="R651" i="14" a="1"/>
  <c r="R651" i="14" s="1"/>
  <c r="R533" i="14" a="1"/>
  <c r="R533" i="14" s="1"/>
  <c r="R121" i="14" a="1"/>
  <c r="R121" i="14" s="1"/>
  <c r="R746" i="14" a="1"/>
  <c r="R746" i="14" s="1"/>
  <c r="R682" i="14" a="1"/>
  <c r="R682" i="14" s="1"/>
  <c r="R611" i="14" a="1"/>
  <c r="R611" i="14" s="1"/>
  <c r="S611" i="14" s="1"/>
  <c r="R287" i="14" a="1"/>
  <c r="R287" i="14" s="1"/>
  <c r="S287" i="14" s="1"/>
  <c r="R697" i="14" a="1"/>
  <c r="R697" i="14" s="1"/>
  <c r="R633" i="14" a="1"/>
  <c r="R633" i="14" s="1"/>
  <c r="R471" i="14" a="1"/>
  <c r="R471" i="14" s="1"/>
  <c r="R3" i="14" a="1"/>
  <c r="R3" i="14" s="1"/>
  <c r="R62" i="14" a="1"/>
  <c r="R62" i="14" s="1"/>
  <c r="R128" i="14" a="1"/>
  <c r="R128" i="14" s="1"/>
  <c r="R193" i="14" a="1"/>
  <c r="R193" i="14" s="1"/>
  <c r="S193" i="14" s="1"/>
  <c r="R266" i="14" a="1"/>
  <c r="R266" i="14" s="1"/>
  <c r="R332" i="14" a="1"/>
  <c r="R332" i="14" s="1"/>
  <c r="S332" i="14" s="1"/>
  <c r="R397" i="14" a="1"/>
  <c r="R397" i="14" s="1"/>
  <c r="R33" i="14" a="1"/>
  <c r="R33" i="14" s="1"/>
  <c r="R100" i="14" a="1"/>
  <c r="R100" i="14" s="1"/>
  <c r="R172" i="14" a="1"/>
  <c r="R172" i="14" s="1"/>
  <c r="S172" i="14" s="1"/>
  <c r="R230" i="14" a="1"/>
  <c r="R230" i="14" s="1"/>
  <c r="R297" i="14" a="1"/>
  <c r="R297" i="14" s="1"/>
  <c r="S297" i="14" s="1"/>
  <c r="R361" i="14" a="1"/>
  <c r="R361" i="14" s="1"/>
  <c r="R435" i="14" a="1"/>
  <c r="R435" i="14" s="1"/>
  <c r="R495" i="14" a="1"/>
  <c r="R495" i="14" s="1"/>
  <c r="R563" i="14" a="1"/>
  <c r="R563" i="14" s="1"/>
  <c r="R623" i="14" a="1"/>
  <c r="R623" i="14" s="1"/>
  <c r="R57" i="14" a="1"/>
  <c r="R57" i="14" s="1"/>
  <c r="R116" i="14" a="1"/>
  <c r="R116" i="14" s="1"/>
  <c r="S116" i="14" s="1"/>
  <c r="R173" i="14" a="1"/>
  <c r="R173" i="14" s="1"/>
  <c r="R239" i="14" a="1"/>
  <c r="R239" i="14" s="1"/>
  <c r="R298" i="14" a="1"/>
  <c r="R298" i="14" s="1"/>
  <c r="R354" i="14" a="1"/>
  <c r="R354" i="14" s="1"/>
  <c r="R413" i="14" a="1"/>
  <c r="R413" i="14" s="1"/>
  <c r="R481" i="14" a="1"/>
  <c r="R481" i="14" s="1"/>
  <c r="S481" i="14" s="1"/>
  <c r="R21" i="14" a="1"/>
  <c r="R21" i="14" s="1"/>
  <c r="R80" i="14" a="1"/>
  <c r="R80" i="14" s="1"/>
  <c r="R154" i="14" a="1"/>
  <c r="R154" i="14" s="1"/>
  <c r="R211" i="14" a="1"/>
  <c r="R211" i="14" s="1"/>
  <c r="R284" i="14" a="1"/>
  <c r="R284" i="14" s="1"/>
  <c r="R348" i="14" a="1"/>
  <c r="R348" i="14" s="1"/>
  <c r="S348" i="14" s="1"/>
  <c r="R407" i="14" a="1"/>
  <c r="R407" i="14" s="1"/>
  <c r="R474" i="14" a="1"/>
  <c r="R474" i="14" s="1"/>
  <c r="R534" i="14" a="1"/>
  <c r="R534" i="14" s="1"/>
  <c r="R602" i="14" a="1"/>
  <c r="R602" i="14" s="1"/>
  <c r="R43" i="14" a="1"/>
  <c r="R43" i="14" s="1"/>
  <c r="S43" i="14" s="1"/>
  <c r="R110" i="14" a="1"/>
  <c r="R110" i="14" s="1"/>
  <c r="R175" i="14" a="1"/>
  <c r="R175" i="14" s="1"/>
  <c r="R233" i="14" a="1"/>
  <c r="R233" i="14" s="1"/>
  <c r="R771" i="14" a="1"/>
  <c r="R771" i="14" s="1"/>
  <c r="S771" i="14" s="1"/>
  <c r="R707" i="14" a="1"/>
  <c r="R707" i="14" s="1"/>
  <c r="R643" i="14" a="1"/>
  <c r="R643" i="14" s="1"/>
  <c r="S643" i="14" s="1"/>
  <c r="R509" i="14" a="1"/>
  <c r="R509" i="14" s="1"/>
  <c r="R61" i="14" a="1"/>
  <c r="R61" i="14" s="1"/>
  <c r="R738" i="14" a="1"/>
  <c r="R738" i="14" s="1"/>
  <c r="R674" i="14" a="1"/>
  <c r="R674" i="14" s="1"/>
  <c r="R581" i="14" a="1"/>
  <c r="R581" i="14" s="1"/>
  <c r="R228" i="14" a="1"/>
  <c r="R228" i="14" s="1"/>
  <c r="R689" i="14" a="1"/>
  <c r="R689" i="14" s="1"/>
  <c r="S689" i="14" s="1"/>
  <c r="R624" i="14" a="1"/>
  <c r="R624" i="14" s="1"/>
  <c r="R441" i="14" a="1"/>
  <c r="R441" i="14" s="1"/>
  <c r="R10" i="14" a="1"/>
  <c r="R10" i="14" s="1"/>
  <c r="R69" i="14" a="1"/>
  <c r="R69" i="14" s="1"/>
  <c r="R135" i="14" a="1"/>
  <c r="R135" i="14" s="1"/>
  <c r="S135" i="14" s="1"/>
  <c r="R200" i="14" a="1"/>
  <c r="R200" i="14" s="1"/>
  <c r="R274" i="14" a="1"/>
  <c r="R274" i="14" s="1"/>
  <c r="R339" i="14" a="1"/>
  <c r="R339" i="14" s="1"/>
  <c r="S339" i="14" s="1"/>
  <c r="R404" i="14" a="1"/>
  <c r="R404" i="14" s="1"/>
  <c r="R40" i="14" a="1"/>
  <c r="R40" i="14" s="1"/>
  <c r="R107" i="14" a="1"/>
  <c r="R107" i="14" s="1"/>
  <c r="S107" i="14" s="1"/>
  <c r="R180" i="14" a="1"/>
  <c r="R180" i="14" s="1"/>
  <c r="R238" i="14" a="1"/>
  <c r="R238" i="14" s="1"/>
  <c r="R305" i="14" a="1"/>
  <c r="R305" i="14" s="1"/>
  <c r="S305" i="14" s="1"/>
  <c r="R369" i="14" a="1"/>
  <c r="R369" i="14" s="1"/>
  <c r="S369" i="14" s="1"/>
  <c r="R442" i="14" a="1"/>
  <c r="R442" i="14" s="1"/>
  <c r="R502" i="14" a="1"/>
  <c r="R502" i="14" s="1"/>
  <c r="R570" i="14" a="1"/>
  <c r="R570" i="14" s="1"/>
  <c r="R5" i="14" a="1"/>
  <c r="R5" i="14" s="1"/>
  <c r="R63" i="14" a="1"/>
  <c r="R63" i="14" s="1"/>
  <c r="R123" i="14" a="1"/>
  <c r="R123" i="14" s="1"/>
  <c r="R181" i="14" a="1"/>
  <c r="R181" i="14" s="1"/>
  <c r="R247" i="14" a="1"/>
  <c r="R247" i="14" s="1"/>
  <c r="R306" i="14" a="1"/>
  <c r="R306" i="14" s="1"/>
  <c r="S306" i="14" s="1"/>
  <c r="R362" i="14" a="1"/>
  <c r="R362" i="14" s="1"/>
  <c r="R421" i="14" a="1"/>
  <c r="R421" i="14" s="1"/>
  <c r="R489" i="14" a="1"/>
  <c r="R489" i="14" s="1"/>
  <c r="R28" i="14" a="1"/>
  <c r="R28" i="14" s="1"/>
  <c r="R88" i="14" a="1"/>
  <c r="R88" i="14" s="1"/>
  <c r="R160" i="14" a="1"/>
  <c r="R160" i="14" s="1"/>
  <c r="R225" i="14" a="1"/>
  <c r="R225" i="14" s="1"/>
  <c r="R291" i="14" a="1"/>
  <c r="R291" i="14" s="1"/>
  <c r="R355" i="14" a="1"/>
  <c r="R355" i="14" s="1"/>
  <c r="R414" i="14" a="1"/>
  <c r="R414" i="14" s="1"/>
  <c r="R482" i="14" a="1"/>
  <c r="R482" i="14" s="1"/>
  <c r="S482" i="14" s="1"/>
  <c r="R542" i="14" a="1"/>
  <c r="R542" i="14" s="1"/>
  <c r="R610" i="14" a="1"/>
  <c r="R610" i="14" s="1"/>
  <c r="R51" i="14" a="1"/>
  <c r="R51" i="14" s="1"/>
  <c r="S51" i="14" s="1"/>
  <c r="R118" i="14" a="1"/>
  <c r="R118" i="14" s="1"/>
  <c r="R183" i="14" a="1"/>
  <c r="R183" i="14" s="1"/>
  <c r="R241" i="14" a="1"/>
  <c r="R241" i="14" s="1"/>
  <c r="R300" i="14" a="1"/>
  <c r="R300" i="14" s="1"/>
  <c r="R356" i="14" a="1"/>
  <c r="R356" i="14" s="1"/>
  <c r="R430" i="14" a="1"/>
  <c r="R430" i="14" s="1"/>
  <c r="R498" i="14" a="1"/>
  <c r="R498" i="14" s="1"/>
  <c r="R15" i="14" a="1"/>
  <c r="R15" i="14" s="1"/>
  <c r="R74" i="14" a="1"/>
  <c r="R74" i="14" s="1"/>
  <c r="S74" i="14" s="1"/>
  <c r="R132" i="14" a="1"/>
  <c r="R132" i="14" s="1"/>
  <c r="R197" i="14" a="1"/>
  <c r="R197" i="14" s="1"/>
  <c r="R263" i="14" a="1"/>
  <c r="R263" i="14" s="1"/>
  <c r="S263" i="14" s="1"/>
  <c r="R330" i="14" a="1"/>
  <c r="R330" i="14" s="1"/>
  <c r="S330" i="14" s="1"/>
  <c r="R395" i="14" a="1"/>
  <c r="R395" i="14" s="1"/>
  <c r="R454" i="14" a="1"/>
  <c r="R454" i="14" s="1"/>
  <c r="R522" i="14" a="1"/>
  <c r="R522" i="14" s="1"/>
  <c r="R582" i="14" a="1"/>
  <c r="R582" i="14" s="1"/>
  <c r="R24" i="14" a="1"/>
  <c r="R24" i="14" s="1"/>
  <c r="R97" i="14" a="1"/>
  <c r="R97" i="14" s="1"/>
  <c r="S97" i="14" s="1"/>
  <c r="R170" i="14" a="1"/>
  <c r="R170" i="14" s="1"/>
  <c r="S170" i="14" s="1"/>
  <c r="R227" i="14" a="1"/>
  <c r="R227" i="14" s="1"/>
  <c r="R302" i="14" a="1"/>
  <c r="R302" i="14" s="1"/>
  <c r="R366" i="14" a="1"/>
  <c r="R366" i="14" s="1"/>
  <c r="R432" i="14" a="1"/>
  <c r="R432" i="14" s="1"/>
  <c r="R492" i="14" a="1"/>
  <c r="R492" i="14" s="1"/>
  <c r="R560" i="14" a="1"/>
  <c r="R560" i="14" s="1"/>
  <c r="R620" i="14" a="1"/>
  <c r="R620" i="14" s="1"/>
  <c r="S620" i="14" s="1"/>
  <c r="R784" i="14" a="1"/>
  <c r="R784" i="14" s="1"/>
  <c r="R720" i="14" a="1"/>
  <c r="R720" i="14" s="1"/>
  <c r="R656" i="14" a="1"/>
  <c r="R656" i="14" s="1"/>
  <c r="R562" i="14" a="1"/>
  <c r="R562" i="14" s="1"/>
  <c r="R273" i="14" a="1"/>
  <c r="R273" i="14" s="1"/>
  <c r="R791" i="14" a="1"/>
  <c r="R791" i="14" s="1"/>
  <c r="R727" i="14" a="1"/>
  <c r="R727" i="14" s="1"/>
  <c r="R663" i="14" a="1"/>
  <c r="R663" i="14" s="1"/>
  <c r="R576" i="14" a="1"/>
  <c r="R576" i="14" s="1"/>
  <c r="R324" i="14" a="1"/>
  <c r="R324" i="14" s="1"/>
  <c r="R763" i="14" a="1"/>
  <c r="R763" i="14" s="1"/>
  <c r="R699" i="14" a="1"/>
  <c r="R699" i="14" s="1"/>
  <c r="R635" i="14" a="1"/>
  <c r="R635" i="14" s="1"/>
  <c r="S635" i="14" s="1"/>
  <c r="R479" i="14" a="1"/>
  <c r="R479" i="14" s="1"/>
  <c r="S479" i="14" s="1"/>
  <c r="R794" i="14" a="1"/>
  <c r="R794" i="14" s="1"/>
  <c r="S794" i="14" s="1"/>
  <c r="R730" i="14" a="1"/>
  <c r="R730" i="14" s="1"/>
  <c r="R666" i="14" a="1"/>
  <c r="R666" i="14" s="1"/>
  <c r="R565" i="14" a="1"/>
  <c r="R565" i="14" s="1"/>
  <c r="R113" i="14" a="1"/>
  <c r="R113" i="14" s="1"/>
  <c r="R681" i="14" a="1"/>
  <c r="R681" i="14" s="1"/>
  <c r="R609" i="14" a="1"/>
  <c r="R609" i="14" s="1"/>
  <c r="R396" i="14" a="1"/>
  <c r="R396" i="14" s="1"/>
  <c r="R18" i="14" a="1"/>
  <c r="R18" i="14" s="1"/>
  <c r="R77" i="14" a="1"/>
  <c r="R77" i="14" s="1"/>
  <c r="R143" i="14" a="1"/>
  <c r="R143" i="14" s="1"/>
  <c r="R208" i="14" a="1"/>
  <c r="R208" i="14" s="1"/>
  <c r="R282" i="14" a="1"/>
  <c r="R282" i="14" s="1"/>
  <c r="R352" i="14" a="1"/>
  <c r="R352" i="14" s="1"/>
  <c r="R411" i="14" a="1"/>
  <c r="R411" i="14" s="1"/>
  <c r="R48" i="14" a="1"/>
  <c r="R48" i="14" s="1"/>
  <c r="R115" i="14" a="1"/>
  <c r="R115" i="14" s="1"/>
  <c r="S115" i="14" s="1"/>
  <c r="R187" i="14" a="1"/>
  <c r="R187" i="14" s="1"/>
  <c r="R246" i="14" a="1"/>
  <c r="R246" i="14" s="1"/>
  <c r="R313" i="14" a="1"/>
  <c r="R313" i="14" s="1"/>
  <c r="R383" i="14" a="1"/>
  <c r="R383" i="14" s="1"/>
  <c r="S383" i="14" s="1"/>
  <c r="R450" i="14" a="1"/>
  <c r="R450" i="14" s="1"/>
  <c r="R510" i="14" a="1"/>
  <c r="R510" i="14" s="1"/>
  <c r="R578" i="14" a="1"/>
  <c r="R578" i="14" s="1"/>
  <c r="R12" i="14" a="1"/>
  <c r="R12" i="14" s="1"/>
  <c r="R71" i="14" a="1"/>
  <c r="R71" i="14" s="1"/>
  <c r="R130" i="14" a="1"/>
  <c r="R130" i="14" s="1"/>
  <c r="R188" i="14" a="1"/>
  <c r="R188" i="14" s="1"/>
  <c r="S188" i="14" s="1"/>
  <c r="R254" i="14" a="1"/>
  <c r="R254" i="14" s="1"/>
  <c r="R314" i="14" a="1"/>
  <c r="R314" i="14" s="1"/>
  <c r="R370" i="14" a="1"/>
  <c r="R370" i="14" s="1"/>
  <c r="R428" i="14" a="1"/>
  <c r="R428" i="14" s="1"/>
  <c r="R496" i="14" a="1"/>
  <c r="R496" i="14" s="1"/>
  <c r="R35" i="14" a="1"/>
  <c r="R35" i="14" s="1"/>
  <c r="R102" i="14" a="1"/>
  <c r="R102" i="14" s="1"/>
  <c r="R167" i="14" a="1"/>
  <c r="R167" i="14" s="1"/>
  <c r="R232" i="14" a="1"/>
  <c r="R232" i="14" s="1"/>
  <c r="R299" i="14" a="1"/>
  <c r="R299" i="14" s="1"/>
  <c r="R363" i="14" a="1"/>
  <c r="R363" i="14" s="1"/>
  <c r="R422" i="14" a="1"/>
  <c r="R422" i="14" s="1"/>
  <c r="S422" i="14" s="1"/>
  <c r="R490" i="14" a="1"/>
  <c r="R490" i="14" s="1"/>
  <c r="R550" i="14" a="1"/>
  <c r="R550" i="14" s="1"/>
  <c r="R618" i="14" a="1"/>
  <c r="R618" i="14" s="1"/>
  <c r="R65" i="14" a="1"/>
  <c r="R65" i="14" s="1"/>
  <c r="S65" i="14" s="1"/>
  <c r="R125" i="14" a="1"/>
  <c r="R125" i="14" s="1"/>
  <c r="R190" i="14" a="1"/>
  <c r="R190" i="14" s="1"/>
  <c r="R249" i="14" a="1"/>
  <c r="R249" i="14" s="1"/>
  <c r="S249" i="14" s="1"/>
  <c r="R308" i="14" a="1"/>
  <c r="R308" i="14" s="1"/>
  <c r="R364" i="14" a="1"/>
  <c r="R364" i="14" s="1"/>
  <c r="R437" i="14" a="1"/>
  <c r="R437" i="14" s="1"/>
  <c r="S437" i="14" s="1"/>
  <c r="R505" i="14" a="1"/>
  <c r="R505" i="14" s="1"/>
  <c r="R23" i="14" a="1"/>
  <c r="R23" i="14" s="1"/>
  <c r="R82" i="14" a="1"/>
  <c r="R82" i="14" s="1"/>
  <c r="R140" i="14" a="1"/>
  <c r="R140" i="14" s="1"/>
  <c r="R205" i="14" a="1"/>
  <c r="R205" i="14" s="1"/>
  <c r="R271" i="14" a="1"/>
  <c r="R271" i="14" s="1"/>
  <c r="R336" i="14" a="1"/>
  <c r="R336" i="14" s="1"/>
  <c r="R402" i="14" a="1"/>
  <c r="R402" i="14" s="1"/>
  <c r="R461" i="14" a="1"/>
  <c r="R461" i="14" s="1"/>
  <c r="S461" i="14" s="1"/>
  <c r="R755" i="14" a="1"/>
  <c r="R755" i="14" s="1"/>
  <c r="S755" i="14" s="1"/>
  <c r="R691" i="14" a="1"/>
  <c r="R691" i="14" s="1"/>
  <c r="S691" i="14" s="1"/>
  <c r="R614" i="14" a="1"/>
  <c r="R614" i="14" s="1"/>
  <c r="R449" i="14" a="1"/>
  <c r="R449" i="14" s="1"/>
  <c r="S449" i="14" s="1"/>
  <c r="R786" i="14" a="1"/>
  <c r="R786" i="14" s="1"/>
  <c r="R722" i="14" a="1"/>
  <c r="R722" i="14" s="1"/>
  <c r="R658" i="14" a="1"/>
  <c r="R658" i="14" s="1"/>
  <c r="R551" i="14" a="1"/>
  <c r="R551" i="14" s="1"/>
  <c r="R54" i="14" a="1"/>
  <c r="R54" i="14" s="1"/>
  <c r="R673" i="14" a="1"/>
  <c r="R673" i="14" s="1"/>
  <c r="R594" i="14" a="1"/>
  <c r="R594" i="14" s="1"/>
  <c r="S594" i="14" s="1"/>
  <c r="R338" i="14" a="1"/>
  <c r="R338" i="14" s="1"/>
  <c r="R26" i="14" a="1"/>
  <c r="R26" i="14" s="1"/>
  <c r="S26" i="14" s="1"/>
  <c r="R85" i="14" a="1"/>
  <c r="R85" i="14" s="1"/>
  <c r="R151" i="14" a="1"/>
  <c r="R151" i="14" s="1"/>
  <c r="R216" i="14" a="1"/>
  <c r="R216" i="14" s="1"/>
  <c r="R288" i="14" a="1"/>
  <c r="R288" i="14" s="1"/>
  <c r="R360" i="14" a="1"/>
  <c r="R360" i="14" s="1"/>
  <c r="R419" i="14" a="1"/>
  <c r="R419" i="14" s="1"/>
  <c r="R56" i="14" a="1"/>
  <c r="R56" i="14" s="1"/>
  <c r="R129" i="14" a="1"/>
  <c r="R129" i="14" s="1"/>
  <c r="R194" i="14" a="1"/>
  <c r="R194" i="14" s="1"/>
  <c r="S194" i="14" s="1"/>
  <c r="R253" i="14" a="1"/>
  <c r="R253" i="14" s="1"/>
  <c r="R319" i="14" a="1"/>
  <c r="R319" i="14" s="1"/>
  <c r="R391" i="14" a="1"/>
  <c r="R391" i="14" s="1"/>
  <c r="R458" i="14" a="1"/>
  <c r="R458" i="14" s="1"/>
  <c r="R518" i="14" a="1"/>
  <c r="R518" i="14" s="1"/>
  <c r="R586" i="14" a="1"/>
  <c r="R586" i="14" s="1"/>
  <c r="R20" i="14" a="1"/>
  <c r="R20" i="14" s="1"/>
  <c r="S20" i="14" s="1"/>
  <c r="R79" i="14" a="1"/>
  <c r="R79" i="14" s="1"/>
  <c r="R137" i="14" a="1"/>
  <c r="R137" i="14" s="1"/>
  <c r="R202" i="14" a="1"/>
  <c r="R202" i="14" s="1"/>
  <c r="S202" i="14" s="1"/>
  <c r="R260" i="14" a="1"/>
  <c r="R260" i="14" s="1"/>
  <c r="R320" i="14" a="1"/>
  <c r="R320" i="14" s="1"/>
  <c r="R376" i="14" a="1"/>
  <c r="R376" i="14" s="1"/>
  <c r="S376" i="14" s="1"/>
  <c r="R443" i="14" a="1"/>
  <c r="R443" i="14" s="1"/>
  <c r="S443" i="14" s="1"/>
  <c r="R503" i="14" a="1"/>
  <c r="R503" i="14" s="1"/>
  <c r="S503" i="14" s="1"/>
  <c r="R42" i="14" a="1"/>
  <c r="R42" i="14" s="1"/>
  <c r="R109" i="14" a="1"/>
  <c r="R109" i="14" s="1"/>
  <c r="R174" i="14" a="1"/>
  <c r="R174" i="14" s="1"/>
  <c r="R240" i="14" a="1"/>
  <c r="R240" i="14" s="1"/>
  <c r="R307" i="14" a="1"/>
  <c r="R307" i="14" s="1"/>
  <c r="R371" i="14" a="1"/>
  <c r="R371" i="14" s="1"/>
  <c r="R429" i="14" a="1"/>
  <c r="R429" i="14" s="1"/>
  <c r="S429" i="14" s="1"/>
  <c r="R497" i="14" a="1"/>
  <c r="R497" i="14" s="1"/>
  <c r="R557" i="14" a="1"/>
  <c r="R557" i="14" s="1"/>
  <c r="R625" i="14" a="1"/>
  <c r="R625" i="14" s="1"/>
  <c r="R73" i="14" a="1"/>
  <c r="R73" i="14" s="1"/>
  <c r="R131" i="14" a="1"/>
  <c r="R131" i="14" s="1"/>
  <c r="R196" i="14" a="1"/>
  <c r="R196" i="14" s="1"/>
  <c r="R255" i="14" a="1"/>
  <c r="R255" i="14" s="1"/>
  <c r="R315" i="14" a="1"/>
  <c r="R315" i="14" s="1"/>
  <c r="R378" i="14" a="1"/>
  <c r="R378" i="14" s="1"/>
  <c r="R445" i="14" a="1"/>
  <c r="R445" i="14" s="1"/>
  <c r="R513" i="14" a="1"/>
  <c r="R513" i="14" s="1"/>
  <c r="R30" i="14" a="1"/>
  <c r="R30" i="14" s="1"/>
  <c r="S30" i="14" s="1"/>
  <c r="R90" i="14" a="1"/>
  <c r="R90" i="14" s="1"/>
  <c r="R148" i="14" a="1"/>
  <c r="R148" i="14" s="1"/>
  <c r="R213" i="14" a="1"/>
  <c r="R213" i="14" s="1"/>
  <c r="S213" i="14" s="1"/>
  <c r="R279" i="14" a="1"/>
  <c r="R279" i="14" s="1"/>
  <c r="R350" i="14" a="1"/>
  <c r="R350" i="14" s="1"/>
  <c r="R408" i="14" a="1"/>
  <c r="R408" i="14" s="1"/>
  <c r="R468" i="14" a="1"/>
  <c r="R468" i="14" s="1"/>
  <c r="R536" i="14" a="1"/>
  <c r="R536" i="14" s="1"/>
  <c r="S536" i="14" s="1"/>
  <c r="R596" i="14" a="1"/>
  <c r="R596" i="14" s="1"/>
  <c r="S596" i="14" s="1"/>
  <c r="R45" i="14" a="1"/>
  <c r="R45" i="14" s="1"/>
  <c r="R112" i="14" a="1"/>
  <c r="R112" i="14" s="1"/>
  <c r="S112" i="14" s="1"/>
  <c r="R185" i="14" a="1"/>
  <c r="R185" i="14" s="1"/>
  <c r="R243" i="14" a="1"/>
  <c r="R243" i="14" s="1"/>
  <c r="R317" i="14" a="1"/>
  <c r="R317" i="14" s="1"/>
  <c r="R380" i="14" a="1"/>
  <c r="R380" i="14" s="1"/>
  <c r="R447" i="14" a="1"/>
  <c r="R447" i="14" s="1"/>
  <c r="R515" i="14" a="1"/>
  <c r="R515" i="14" s="1"/>
  <c r="R575" i="14" a="1"/>
  <c r="R575" i="14" s="1"/>
  <c r="R777" i="14" a="1"/>
  <c r="R777" i="14" s="1"/>
  <c r="R186" i="14" a="1"/>
  <c r="R186" i="14" s="1"/>
  <c r="R538" i="14" a="1"/>
  <c r="R538" i="14" s="1"/>
  <c r="R644" i="14" a="1"/>
  <c r="R644" i="14" s="1"/>
  <c r="S644" i="14" s="1"/>
  <c r="R708" i="14" a="1"/>
  <c r="R708" i="14" s="1"/>
  <c r="R772" i="14" a="1"/>
  <c r="R772" i="14" s="1"/>
  <c r="R251" i="14" a="1"/>
  <c r="R251" i="14" s="1"/>
  <c r="S251" i="14" s="1"/>
  <c r="R556" i="14" a="1"/>
  <c r="R556" i="14" s="1"/>
  <c r="S556" i="14" s="1"/>
  <c r="R653" i="14" a="1"/>
  <c r="R653" i="14" s="1"/>
  <c r="R717" i="14" a="1"/>
  <c r="R717" i="14" s="1"/>
  <c r="R781" i="14" a="1"/>
  <c r="R781" i="14" s="1"/>
  <c r="S781" i="14" s="1"/>
  <c r="R318" i="14" a="1"/>
  <c r="R318" i="14" s="1"/>
  <c r="S318" i="14" s="1"/>
  <c r="R588" i="14" a="1"/>
  <c r="R588" i="14" s="1"/>
  <c r="R670" i="14" a="1"/>
  <c r="R670" i="14" s="1"/>
  <c r="R734" i="14" a="1"/>
  <c r="R734" i="14" s="1"/>
  <c r="R798" i="14" a="1"/>
  <c r="R798" i="14" s="1"/>
  <c r="R464" i="14" a="1"/>
  <c r="R464" i="14" s="1"/>
  <c r="R631" i="14" a="1"/>
  <c r="R631" i="14" s="1"/>
  <c r="R703" i="14" a="1"/>
  <c r="R703" i="14" s="1"/>
  <c r="R775" i="14" a="1"/>
  <c r="R775" i="14" s="1"/>
  <c r="R215" i="14" a="1"/>
  <c r="R215" i="14" s="1"/>
  <c r="R607" i="14" a="1"/>
  <c r="R607" i="14" s="1"/>
  <c r="R696" i="14" a="1"/>
  <c r="R696" i="14" s="1"/>
  <c r="S696" i="14" s="1"/>
  <c r="R776" i="14" a="1"/>
  <c r="R776" i="14" s="1"/>
  <c r="R590" i="14" a="1"/>
  <c r="R590" i="14" s="1"/>
  <c r="R485" i="14" a="1"/>
  <c r="R485" i="14" s="1"/>
  <c r="R388" i="14" a="1"/>
  <c r="R388" i="14" s="1"/>
  <c r="R272" i="14" a="1"/>
  <c r="R272" i="14" s="1"/>
  <c r="S272" i="14" s="1"/>
  <c r="R177" i="14" a="1"/>
  <c r="R177" i="14" s="1"/>
  <c r="S177" i="14" s="1"/>
  <c r="R60" i="14" a="1"/>
  <c r="R60" i="14" s="1"/>
  <c r="R574" i="14" a="1"/>
  <c r="R574" i="14" s="1"/>
  <c r="S574" i="14" s="1"/>
  <c r="R476" i="14" a="1"/>
  <c r="R476" i="14" s="1"/>
  <c r="R357" i="14" a="1"/>
  <c r="R357" i="14" s="1"/>
  <c r="R162" i="14" a="1"/>
  <c r="R162" i="14" s="1"/>
  <c r="R7" i="14" a="1"/>
  <c r="R7" i="14" s="1"/>
  <c r="S7" i="14" s="1"/>
  <c r="R386" i="14" a="1"/>
  <c r="R386" i="14" s="1"/>
  <c r="R204" i="14" a="1"/>
  <c r="R204" i="14" s="1"/>
  <c r="R564" i="14" a="1"/>
  <c r="R564" i="14" s="1"/>
  <c r="S564" i="14" s="1"/>
  <c r="R321" i="14" a="1"/>
  <c r="R321" i="14" s="1"/>
  <c r="R50" i="14" a="1"/>
  <c r="R50" i="14" s="1"/>
  <c r="R268" i="14" a="1"/>
  <c r="R268" i="14" s="1"/>
  <c r="R398" i="14" a="1"/>
  <c r="R398" i="14" s="1"/>
  <c r="R296" i="14" a="1"/>
  <c r="R296" i="14" s="1"/>
  <c r="R729" i="14" a="1"/>
  <c r="R729" i="14" s="1"/>
  <c r="R747" i="14" a="1"/>
  <c r="R747" i="14" s="1"/>
  <c r="V651" i="14"/>
  <c r="W651" i="14"/>
  <c r="V81" i="14"/>
  <c r="W81" i="14"/>
  <c r="V450" i="14"/>
  <c r="W450" i="14"/>
  <c r="V614" i="14"/>
  <c r="W614" i="14"/>
  <c r="V543" i="14"/>
  <c r="W543" i="14"/>
  <c r="V618" i="14"/>
  <c r="W618" i="14"/>
  <c r="V733" i="14"/>
  <c r="W733" i="14"/>
  <c r="V285" i="14"/>
  <c r="W285" i="14"/>
  <c r="V426" i="14"/>
  <c r="W426" i="14"/>
  <c r="V529" i="14"/>
  <c r="W529" i="14"/>
  <c r="V495" i="14"/>
  <c r="W495" i="14"/>
  <c r="V57" i="14"/>
  <c r="W57" i="14"/>
  <c r="V49" i="14"/>
  <c r="W49" i="14"/>
  <c r="V41" i="14"/>
  <c r="W41" i="14"/>
  <c r="V83" i="14"/>
  <c r="W83" i="14"/>
  <c r="V68" i="14"/>
  <c r="W68" i="14"/>
  <c r="V192" i="14"/>
  <c r="W192" i="14"/>
  <c r="V395" i="14"/>
  <c r="W395" i="14"/>
  <c r="V664" i="14"/>
  <c r="W664" i="14"/>
  <c r="V754" i="14"/>
  <c r="W754" i="14"/>
  <c r="V795" i="14"/>
  <c r="W795" i="14"/>
  <c r="V765" i="14"/>
  <c r="W765" i="14"/>
  <c r="V412" i="14"/>
  <c r="W412" i="14"/>
  <c r="V612" i="14"/>
  <c r="W612" i="14"/>
  <c r="V161" i="14"/>
  <c r="W161" i="14"/>
  <c r="V388" i="14"/>
  <c r="W388" i="14"/>
  <c r="V551" i="14"/>
  <c r="W551" i="14"/>
  <c r="V182" i="14"/>
  <c r="W182" i="14"/>
  <c r="V523" i="14"/>
  <c r="W523" i="14"/>
  <c r="V561" i="14"/>
  <c r="W561" i="14"/>
  <c r="V174" i="14"/>
  <c r="W174" i="14"/>
  <c r="V232" i="14"/>
  <c r="W232" i="14"/>
  <c r="V350" i="14"/>
  <c r="W350" i="14"/>
  <c r="V34" i="14"/>
  <c r="W34" i="14"/>
  <c r="V76" i="14"/>
  <c r="W76" i="14"/>
  <c r="V127" i="14"/>
  <c r="W127" i="14"/>
  <c r="V118" i="14"/>
  <c r="W118" i="14"/>
  <c r="V570" i="14"/>
  <c r="W570" i="14"/>
  <c r="V702" i="14"/>
  <c r="W702" i="14"/>
  <c r="V779" i="14"/>
  <c r="W779" i="14"/>
  <c r="V722" i="14"/>
  <c r="W722" i="14"/>
  <c r="V764" i="14"/>
  <c r="W764" i="14"/>
  <c r="V749" i="14"/>
  <c r="W749" i="14"/>
  <c r="V650" i="14"/>
  <c r="W650" i="14"/>
  <c r="V478" i="14"/>
  <c r="W478" i="14"/>
  <c r="V790" i="14"/>
  <c r="W790" i="14"/>
  <c r="V687" i="14"/>
  <c r="W687" i="14"/>
  <c r="V494" i="14"/>
  <c r="W494" i="14"/>
  <c r="V51" i="14"/>
  <c r="W51" i="14"/>
  <c r="V747" i="14"/>
  <c r="W747" i="14"/>
  <c r="V619" i="14"/>
  <c r="W619" i="14"/>
  <c r="V384" i="14"/>
  <c r="W384" i="14"/>
  <c r="V767" i="14"/>
  <c r="W767" i="14"/>
  <c r="V671" i="14"/>
  <c r="W671" i="14"/>
  <c r="V445" i="14"/>
  <c r="W445" i="14"/>
  <c r="V780" i="14"/>
  <c r="W780" i="14"/>
  <c r="V695" i="14"/>
  <c r="W695" i="14"/>
  <c r="V553" i="14"/>
  <c r="W553" i="14"/>
  <c r="V227" i="14"/>
  <c r="W227" i="14"/>
  <c r="V758" i="14"/>
  <c r="W758" i="14"/>
  <c r="V666" i="14"/>
  <c r="W666" i="14"/>
  <c r="V461" i="14"/>
  <c r="W461" i="14"/>
  <c r="V603" i="14"/>
  <c r="W603" i="14"/>
  <c r="V532" i="14"/>
  <c r="W532" i="14"/>
  <c r="V472" i="14"/>
  <c r="W472" i="14"/>
  <c r="V402" i="14"/>
  <c r="W402" i="14"/>
  <c r="V233" i="14"/>
  <c r="W233" i="14"/>
  <c r="V720" i="14"/>
  <c r="W720" i="14"/>
  <c r="V656" i="14"/>
  <c r="W656" i="14"/>
  <c r="V607" i="14"/>
  <c r="W607" i="14"/>
  <c r="V547" i="14"/>
  <c r="W547" i="14"/>
  <c r="V482" i="14"/>
  <c r="W482" i="14"/>
  <c r="V421" i="14"/>
  <c r="W421" i="14"/>
  <c r="V324" i="14"/>
  <c r="W324" i="14"/>
  <c r="V131" i="14"/>
  <c r="W131" i="14"/>
  <c r="V719" i="14"/>
  <c r="W719" i="14"/>
  <c r="V655" i="14"/>
  <c r="W655" i="14"/>
  <c r="V579" i="14"/>
  <c r="W579" i="14"/>
  <c r="V514" i="14"/>
  <c r="W514" i="14"/>
  <c r="V453" i="14"/>
  <c r="W453" i="14"/>
  <c r="V383" i="14"/>
  <c r="W383" i="14"/>
  <c r="V242" i="14"/>
  <c r="W242" i="14"/>
  <c r="V7" i="14"/>
  <c r="W7" i="14"/>
  <c r="V668" i="14"/>
  <c r="W668" i="14"/>
  <c r="V611" i="14"/>
  <c r="W611" i="14"/>
  <c r="V546" i="14"/>
  <c r="W546" i="14"/>
  <c r="V485" i="14"/>
  <c r="W485" i="14"/>
  <c r="V415" i="14"/>
  <c r="W415" i="14"/>
  <c r="V339" i="14"/>
  <c r="W339" i="14"/>
  <c r="V153" i="14"/>
  <c r="W153" i="14"/>
  <c r="V717" i="14"/>
  <c r="W717" i="14"/>
  <c r="V653" i="14"/>
  <c r="W653" i="14"/>
  <c r="V578" i="14"/>
  <c r="W578" i="14"/>
  <c r="V517" i="14"/>
  <c r="W517" i="14"/>
  <c r="V447" i="14"/>
  <c r="W447" i="14"/>
  <c r="V387" i="14"/>
  <c r="W387" i="14"/>
  <c r="V240" i="14"/>
  <c r="W240" i="14"/>
  <c r="V615" i="14"/>
  <c r="W615" i="14"/>
  <c r="V555" i="14"/>
  <c r="W555" i="14"/>
  <c r="V484" i="14"/>
  <c r="W484" i="14"/>
  <c r="V429" i="14"/>
  <c r="W429" i="14"/>
  <c r="V353" i="14"/>
  <c r="W353" i="14"/>
  <c r="V175" i="14"/>
  <c r="W175" i="14"/>
  <c r="V167" i="14"/>
  <c r="W167" i="14"/>
  <c r="V101" i="14"/>
  <c r="W101" i="14"/>
  <c r="V35" i="14"/>
  <c r="W35" i="14"/>
  <c r="V351" i="14"/>
  <c r="W351" i="14"/>
  <c r="V284" i="14"/>
  <c r="W284" i="14"/>
  <c r="V225" i="14"/>
  <c r="W225" i="14"/>
  <c r="V159" i="14"/>
  <c r="W159" i="14"/>
  <c r="V93" i="14"/>
  <c r="W93" i="14"/>
  <c r="V27" i="14"/>
  <c r="W27" i="14"/>
  <c r="V343" i="14"/>
  <c r="W343" i="14"/>
  <c r="V275" i="14"/>
  <c r="W275" i="14"/>
  <c r="V216" i="14"/>
  <c r="W216" i="14"/>
  <c r="V150" i="14"/>
  <c r="W150" i="14"/>
  <c r="V84" i="14"/>
  <c r="W84" i="14"/>
  <c r="V26" i="14"/>
  <c r="W26" i="14"/>
  <c r="V327" i="14"/>
  <c r="W327" i="14"/>
  <c r="V259" i="14"/>
  <c r="W259" i="14"/>
  <c r="V201" i="14"/>
  <c r="W201" i="14"/>
  <c r="V135" i="14"/>
  <c r="W135" i="14"/>
  <c r="V69" i="14"/>
  <c r="W69" i="14"/>
  <c r="V10" i="14"/>
  <c r="W10" i="14"/>
  <c r="V311" i="14"/>
  <c r="W311" i="14"/>
  <c r="V243" i="14"/>
  <c r="W243" i="14"/>
  <c r="V185" i="14"/>
  <c r="W185" i="14"/>
  <c r="V119" i="14"/>
  <c r="W119" i="14"/>
  <c r="V53" i="14"/>
  <c r="W53" i="14"/>
  <c r="V362" i="14"/>
  <c r="W362" i="14"/>
  <c r="V303" i="14"/>
  <c r="W303" i="14"/>
  <c r="V235" i="14"/>
  <c r="W235" i="14"/>
  <c r="V177" i="14"/>
  <c r="W177" i="14"/>
  <c r="V111" i="14"/>
  <c r="W111" i="14"/>
  <c r="V45" i="14"/>
  <c r="W45" i="14"/>
  <c r="V564" i="14"/>
  <c r="W564" i="14"/>
  <c r="V763" i="14"/>
  <c r="W763" i="14"/>
  <c r="V771" i="14"/>
  <c r="W771" i="14"/>
  <c r="V255" i="14"/>
  <c r="W255" i="14"/>
  <c r="V714" i="14"/>
  <c r="W714" i="14"/>
  <c r="V772" i="14"/>
  <c r="W772" i="14"/>
  <c r="V418" i="14"/>
  <c r="W418" i="14"/>
  <c r="V492" i="14"/>
  <c r="W492" i="14"/>
  <c r="V601" i="14"/>
  <c r="W601" i="14"/>
  <c r="V628" i="14"/>
  <c r="W628" i="14"/>
  <c r="V739" i="14"/>
  <c r="W739" i="14"/>
  <c r="V278" i="14"/>
  <c r="W278" i="14"/>
  <c r="V181" i="14"/>
  <c r="W181" i="14"/>
  <c r="V173" i="14"/>
  <c r="W173" i="14"/>
  <c r="V298" i="14"/>
  <c r="W298" i="14"/>
  <c r="V342" i="14"/>
  <c r="W342" i="14"/>
  <c r="V266" i="14"/>
  <c r="W266" i="14"/>
  <c r="V9" i="14"/>
  <c r="W9" i="14"/>
  <c r="V60" i="14"/>
  <c r="W60" i="14"/>
  <c r="V756" i="14"/>
  <c r="W756" i="14"/>
  <c r="V516" i="14"/>
  <c r="W516" i="14"/>
  <c r="V489" i="14"/>
  <c r="W489" i="14"/>
  <c r="V506" i="14"/>
  <c r="W506" i="14"/>
  <c r="V727" i="14"/>
  <c r="W727" i="14"/>
  <c r="V427" i="14"/>
  <c r="W427" i="14"/>
  <c r="V519" i="14"/>
  <c r="W519" i="14"/>
  <c r="V683" i="14"/>
  <c r="W683" i="14"/>
  <c r="V360" i="14"/>
  <c r="W360" i="14"/>
  <c r="V660" i="14"/>
  <c r="W660" i="14"/>
  <c r="V30" i="14"/>
  <c r="W30" i="14"/>
  <c r="V373" i="14"/>
  <c r="W373" i="14"/>
  <c r="V358" i="14"/>
  <c r="W358" i="14"/>
  <c r="V42" i="14"/>
  <c r="W42" i="14"/>
  <c r="V92" i="14"/>
  <c r="W92" i="14"/>
  <c r="V142" i="14"/>
  <c r="W142" i="14"/>
  <c r="V193" i="14"/>
  <c r="W193" i="14"/>
  <c r="V250" i="14"/>
  <c r="W250" i="14"/>
  <c r="V52" i="14"/>
  <c r="W52" i="14"/>
  <c r="V270" i="14"/>
  <c r="W270" i="14"/>
  <c r="V636" i="14"/>
  <c r="W636" i="14"/>
  <c r="V796" i="14"/>
  <c r="W796" i="14"/>
  <c r="V424" i="14"/>
  <c r="W424" i="14"/>
  <c r="V751" i="14"/>
  <c r="W751" i="14"/>
  <c r="V467" i="14"/>
  <c r="W467" i="14"/>
  <c r="V649" i="14"/>
  <c r="W649" i="14"/>
  <c r="V102" i="14"/>
  <c r="W102" i="14"/>
  <c r="V448" i="14"/>
  <c r="W448" i="14"/>
  <c r="V605" i="14"/>
  <c r="W605" i="14"/>
  <c r="V301" i="14"/>
  <c r="W301" i="14"/>
  <c r="V512" i="14"/>
  <c r="W512" i="14"/>
  <c r="V610" i="14"/>
  <c r="W610" i="14"/>
  <c r="V338" i="14"/>
  <c r="W338" i="14"/>
  <c r="V276" i="14"/>
  <c r="W276" i="14"/>
  <c r="V85" i="14"/>
  <c r="W85" i="14"/>
  <c r="V143" i="14"/>
  <c r="W143" i="14"/>
  <c r="V252" i="14"/>
  <c r="W252" i="14"/>
  <c r="V304" i="14"/>
  <c r="W304" i="14"/>
  <c r="V46" i="14"/>
  <c r="W46" i="14"/>
  <c r="V674" i="14"/>
  <c r="W674" i="14"/>
  <c r="V525" i="14"/>
  <c r="W525" i="14"/>
  <c r="V730" i="14"/>
  <c r="W730" i="14"/>
  <c r="V781" i="14"/>
  <c r="W781" i="14"/>
  <c r="V694" i="14"/>
  <c r="W694" i="14"/>
  <c r="V271" i="14"/>
  <c r="W271" i="14"/>
  <c r="V366" i="14"/>
  <c r="W366" i="14"/>
  <c r="V465" i="14"/>
  <c r="W465" i="14"/>
  <c r="V556" i="14"/>
  <c r="W556" i="14"/>
  <c r="V675" i="14"/>
  <c r="W675" i="14"/>
  <c r="V59" i="14"/>
  <c r="W59" i="14"/>
  <c r="V218" i="14"/>
  <c r="W218" i="14"/>
  <c r="V299" i="14"/>
  <c r="W299" i="14"/>
  <c r="V165" i="14"/>
  <c r="W165" i="14"/>
  <c r="V149" i="14"/>
  <c r="W149" i="14"/>
  <c r="V134" i="14"/>
  <c r="W134" i="14"/>
  <c r="V126" i="14"/>
  <c r="W126" i="14"/>
  <c r="V645" i="14"/>
  <c r="W645" i="14"/>
  <c r="V701" i="14"/>
  <c r="W701" i="14"/>
  <c r="V774" i="14"/>
  <c r="W774" i="14"/>
  <c r="V308" i="14"/>
  <c r="W308" i="14"/>
  <c r="V538" i="14"/>
  <c r="W538" i="14"/>
  <c r="V557" i="14"/>
  <c r="W557" i="14"/>
  <c r="V662" i="14"/>
  <c r="W662" i="14"/>
  <c r="V263" i="14"/>
  <c r="W263" i="14"/>
  <c r="V491" i="14"/>
  <c r="W491" i="14"/>
  <c r="V724" i="14"/>
  <c r="W724" i="14"/>
  <c r="V452" i="14"/>
  <c r="W452" i="14"/>
  <c r="V441" i="14"/>
  <c r="W441" i="14"/>
  <c r="V50" i="14"/>
  <c r="W50" i="14"/>
  <c r="V166" i="14"/>
  <c r="W166" i="14"/>
  <c r="V283" i="14"/>
  <c r="W283" i="14"/>
  <c r="V267" i="14"/>
  <c r="W267" i="14"/>
  <c r="V319" i="14"/>
  <c r="W319" i="14"/>
  <c r="V310" i="14"/>
  <c r="W310" i="14"/>
  <c r="V757" i="14"/>
  <c r="W757" i="14"/>
  <c r="V783" i="14"/>
  <c r="W783" i="14"/>
  <c r="V580" i="14"/>
  <c r="W580" i="14"/>
  <c r="V773" i="14"/>
  <c r="W773" i="14"/>
  <c r="V637" i="14"/>
  <c r="W637" i="14"/>
  <c r="V713" i="14"/>
  <c r="W713" i="14"/>
  <c r="V416" i="14"/>
  <c r="W416" i="14"/>
  <c r="V573" i="14"/>
  <c r="W573" i="14"/>
  <c r="V725" i="14"/>
  <c r="W725" i="14"/>
  <c r="V410" i="14"/>
  <c r="W410" i="14"/>
  <c r="V442" i="14"/>
  <c r="W442" i="14"/>
  <c r="V28" i="14"/>
  <c r="W28" i="14"/>
  <c r="V336" i="14"/>
  <c r="W336" i="14"/>
  <c r="V11" i="14"/>
  <c r="W11" i="14"/>
  <c r="V62" i="14"/>
  <c r="W62" i="14"/>
  <c r="V354" i="14"/>
  <c r="W354" i="14"/>
  <c r="V38" i="14"/>
  <c r="W38" i="14"/>
  <c r="V743" i="14"/>
  <c r="W743" i="14"/>
  <c r="V777" i="14"/>
  <c r="W777" i="14"/>
  <c r="V434" i="14"/>
  <c r="W434" i="14"/>
  <c r="V786" i="14"/>
  <c r="W786" i="14"/>
  <c r="V799" i="14"/>
  <c r="W799" i="14"/>
  <c r="V732" i="14"/>
  <c r="W732" i="14"/>
  <c r="V624" i="14"/>
  <c r="W624" i="14"/>
  <c r="V391" i="14"/>
  <c r="W391" i="14"/>
  <c r="V776" i="14"/>
  <c r="W776" i="14"/>
  <c r="V659" i="14"/>
  <c r="W659" i="14"/>
  <c r="V451" i="14"/>
  <c r="W451" i="14"/>
  <c r="V789" i="14"/>
  <c r="W789" i="14"/>
  <c r="V729" i="14"/>
  <c r="W729" i="14"/>
  <c r="V558" i="14"/>
  <c r="W558" i="14"/>
  <c r="V248" i="14"/>
  <c r="W248" i="14"/>
  <c r="V753" i="14"/>
  <c r="W753" i="14"/>
  <c r="V643" i="14"/>
  <c r="W643" i="14"/>
  <c r="V379" i="14"/>
  <c r="W379" i="14"/>
  <c r="V766" i="14"/>
  <c r="W766" i="14"/>
  <c r="V667" i="14"/>
  <c r="W667" i="14"/>
  <c r="V488" i="14"/>
  <c r="W488" i="14"/>
  <c r="V15" i="14"/>
  <c r="W15" i="14"/>
  <c r="V744" i="14"/>
  <c r="W744" i="14"/>
  <c r="V626" i="14"/>
  <c r="W626" i="14"/>
  <c r="V396" i="14"/>
  <c r="W396" i="14"/>
  <c r="V592" i="14"/>
  <c r="W592" i="14"/>
  <c r="V521" i="14"/>
  <c r="W521" i="14"/>
  <c r="V456" i="14"/>
  <c r="W456" i="14"/>
  <c r="V385" i="14"/>
  <c r="W385" i="14"/>
  <c r="V191" i="14"/>
  <c r="W191" i="14"/>
  <c r="V706" i="14"/>
  <c r="W706" i="14"/>
  <c r="V642" i="14"/>
  <c r="W642" i="14"/>
  <c r="V596" i="14"/>
  <c r="W596" i="14"/>
  <c r="V536" i="14"/>
  <c r="W536" i="14"/>
  <c r="V466" i="14"/>
  <c r="W466" i="14"/>
  <c r="V411" i="14"/>
  <c r="W411" i="14"/>
  <c r="V286" i="14"/>
  <c r="W286" i="14"/>
  <c r="V73" i="14"/>
  <c r="W73" i="14"/>
  <c r="V705" i="14"/>
  <c r="W705" i="14"/>
  <c r="V641" i="14"/>
  <c r="W641" i="14"/>
  <c r="V568" i="14"/>
  <c r="W568" i="14"/>
  <c r="V498" i="14"/>
  <c r="W498" i="14"/>
  <c r="V443" i="14"/>
  <c r="W443" i="14"/>
  <c r="V361" i="14"/>
  <c r="W361" i="14"/>
  <c r="V204" i="14"/>
  <c r="W204" i="14"/>
  <c r="V718" i="14"/>
  <c r="W718" i="14"/>
  <c r="V654" i="14"/>
  <c r="W654" i="14"/>
  <c r="V600" i="14"/>
  <c r="W600" i="14"/>
  <c r="V530" i="14"/>
  <c r="W530" i="14"/>
  <c r="V475" i="14"/>
  <c r="W475" i="14"/>
  <c r="V404" i="14"/>
  <c r="W404" i="14"/>
  <c r="V279" i="14"/>
  <c r="W279" i="14"/>
  <c r="V95" i="14"/>
  <c r="W95" i="14"/>
  <c r="V703" i="14"/>
  <c r="W703" i="14"/>
  <c r="V639" i="14"/>
  <c r="W639" i="14"/>
  <c r="V562" i="14"/>
  <c r="W562" i="14"/>
  <c r="V507" i="14"/>
  <c r="W507" i="14"/>
  <c r="V436" i="14"/>
  <c r="W436" i="14"/>
  <c r="V374" i="14"/>
  <c r="W374" i="14"/>
  <c r="V198" i="14"/>
  <c r="W198" i="14"/>
  <c r="V604" i="14"/>
  <c r="W604" i="14"/>
  <c r="V544" i="14"/>
  <c r="W544" i="14"/>
  <c r="V474" i="14"/>
  <c r="W474" i="14"/>
  <c r="V413" i="14"/>
  <c r="W413" i="14"/>
  <c r="V316" i="14"/>
  <c r="W316" i="14"/>
  <c r="V116" i="14"/>
  <c r="W116" i="14"/>
  <c r="V152" i="14"/>
  <c r="W152" i="14"/>
  <c r="V86" i="14"/>
  <c r="W86" i="14"/>
  <c r="V20" i="14"/>
  <c r="W20" i="14"/>
  <c r="V337" i="14"/>
  <c r="W337" i="14"/>
  <c r="V269" i="14"/>
  <c r="W269" i="14"/>
  <c r="V210" i="14"/>
  <c r="W210" i="14"/>
  <c r="V144" i="14"/>
  <c r="W144" i="14"/>
  <c r="V78" i="14"/>
  <c r="W78" i="14"/>
  <c r="V12" i="14"/>
  <c r="W12" i="14"/>
  <c r="V328" i="14"/>
  <c r="W328" i="14"/>
  <c r="V260" i="14"/>
  <c r="W260" i="14"/>
  <c r="V202" i="14"/>
  <c r="W202" i="14"/>
  <c r="V136" i="14"/>
  <c r="W136" i="14"/>
  <c r="V70" i="14"/>
  <c r="W70" i="14"/>
  <c r="V3" i="14"/>
  <c r="W3" i="14"/>
  <c r="V312" i="14"/>
  <c r="W312" i="14"/>
  <c r="V244" i="14"/>
  <c r="W244" i="14"/>
  <c r="V186" i="14"/>
  <c r="W186" i="14"/>
  <c r="V120" i="14"/>
  <c r="W120" i="14"/>
  <c r="V54" i="14"/>
  <c r="W54" i="14"/>
  <c r="V355" i="14"/>
  <c r="W355" i="14"/>
  <c r="V296" i="14"/>
  <c r="W296" i="14"/>
  <c r="V229" i="14"/>
  <c r="W229" i="14"/>
  <c r="V163" i="14"/>
  <c r="W163" i="14"/>
  <c r="V105" i="14"/>
  <c r="W105" i="14"/>
  <c r="V39" i="14"/>
  <c r="W39" i="14"/>
  <c r="V347" i="14"/>
  <c r="W347" i="14"/>
  <c r="V288" i="14"/>
  <c r="W288" i="14"/>
  <c r="V221" i="14"/>
  <c r="W221" i="14"/>
  <c r="V155" i="14"/>
  <c r="W155" i="14"/>
  <c r="V97" i="14"/>
  <c r="W97" i="14"/>
  <c r="V31" i="14"/>
  <c r="W31" i="14"/>
  <c r="V688" i="14"/>
  <c r="W688" i="14"/>
  <c r="V586" i="14"/>
  <c r="W586" i="14"/>
  <c r="V522" i="14"/>
  <c r="W522" i="14"/>
  <c r="V672" i="14"/>
  <c r="W672" i="14"/>
  <c r="V736" i="14"/>
  <c r="W736" i="14"/>
  <c r="V527" i="14"/>
  <c r="W527" i="14"/>
  <c r="V21" i="14"/>
  <c r="W21" i="14"/>
  <c r="V433" i="14"/>
  <c r="W433" i="14"/>
  <c r="V524" i="14"/>
  <c r="W524" i="14"/>
  <c r="V96" i="14"/>
  <c r="W96" i="14"/>
  <c r="V375" i="14"/>
  <c r="W375" i="14"/>
  <c r="V458" i="14"/>
  <c r="W458" i="14"/>
  <c r="V446" i="14"/>
  <c r="W446" i="14"/>
  <c r="V365" i="14"/>
  <c r="W365" i="14"/>
  <c r="V357" i="14"/>
  <c r="W357" i="14"/>
  <c r="V215" i="14"/>
  <c r="W215" i="14"/>
  <c r="V200" i="14"/>
  <c r="W200" i="14"/>
  <c r="V258" i="14"/>
  <c r="W258" i="14"/>
  <c r="V620" i="14"/>
  <c r="W620" i="14"/>
  <c r="V750" i="14"/>
  <c r="W750" i="14"/>
  <c r="V797" i="14"/>
  <c r="W797" i="14"/>
  <c r="V406" i="14"/>
  <c r="W406" i="14"/>
  <c r="V709" i="14"/>
  <c r="W709" i="14"/>
  <c r="V608" i="14"/>
  <c r="W608" i="14"/>
  <c r="V663" i="14"/>
  <c r="W663" i="14"/>
  <c r="V346" i="14"/>
  <c r="W346" i="14"/>
  <c r="V459" i="14"/>
  <c r="W459" i="14"/>
  <c r="V621" i="14"/>
  <c r="W621" i="14"/>
  <c r="V397" i="14"/>
  <c r="W397" i="14"/>
  <c r="V490" i="14"/>
  <c r="W490" i="14"/>
  <c r="V108" i="14"/>
  <c r="W108" i="14"/>
  <c r="V224" i="14"/>
  <c r="W224" i="14"/>
  <c r="V335" i="14"/>
  <c r="W335" i="14"/>
  <c r="V18" i="14"/>
  <c r="W18" i="14"/>
  <c r="V61" i="14"/>
  <c r="W61" i="14"/>
  <c r="V184" i="14"/>
  <c r="W184" i="14"/>
  <c r="V731" i="14"/>
  <c r="W731" i="14"/>
  <c r="V693" i="14"/>
  <c r="W693" i="14"/>
  <c r="V742" i="14"/>
  <c r="W742" i="14"/>
  <c r="V673" i="14"/>
  <c r="W673" i="14"/>
  <c r="V330" i="14"/>
  <c r="W330" i="14"/>
  <c r="V681" i="14"/>
  <c r="W681" i="14"/>
  <c r="V440" i="14"/>
  <c r="W440" i="14"/>
  <c r="V390" i="14"/>
  <c r="W390" i="14"/>
  <c r="V476" i="14"/>
  <c r="W476" i="14"/>
  <c r="V648" i="14"/>
  <c r="W648" i="14"/>
  <c r="V226" i="14"/>
  <c r="W226" i="14"/>
  <c r="V480" i="14"/>
  <c r="W480" i="14"/>
  <c r="V646" i="14"/>
  <c r="W646" i="14"/>
  <c r="V381" i="14"/>
  <c r="W381" i="14"/>
  <c r="V419" i="14"/>
  <c r="W419" i="14"/>
  <c r="V160" i="14"/>
  <c r="W160" i="14"/>
  <c r="V217" i="14"/>
  <c r="W217" i="14"/>
  <c r="V209" i="14"/>
  <c r="W209" i="14"/>
  <c r="V320" i="14"/>
  <c r="W320" i="14"/>
  <c r="V369" i="14"/>
  <c r="W369" i="14"/>
  <c r="V112" i="14"/>
  <c r="W112" i="14"/>
  <c r="V170" i="14"/>
  <c r="W170" i="14"/>
  <c r="V800" i="14"/>
  <c r="W800" i="14"/>
  <c r="V367" i="14"/>
  <c r="W367" i="14"/>
  <c r="V609" i="14"/>
  <c r="W609" i="14"/>
  <c r="V644" i="14"/>
  <c r="W644" i="14"/>
  <c r="V715" i="14"/>
  <c r="W715" i="14"/>
  <c r="V746" i="14"/>
  <c r="W746" i="14"/>
  <c r="V759" i="14"/>
  <c r="W759" i="14"/>
  <c r="V370" i="14"/>
  <c r="W370" i="14"/>
  <c r="V510" i="14"/>
  <c r="W510" i="14"/>
  <c r="V168" i="14"/>
  <c r="W168" i="14"/>
  <c r="V635" i="14"/>
  <c r="W635" i="14"/>
  <c r="V454" i="14"/>
  <c r="W454" i="14"/>
  <c r="V43" i="14"/>
  <c r="W43" i="14"/>
  <c r="V563" i="14"/>
  <c r="W563" i="14"/>
  <c r="V486" i="14"/>
  <c r="W486" i="14"/>
  <c r="V437" i="14"/>
  <c r="W437" i="14"/>
  <c r="V711" i="14"/>
  <c r="W711" i="14"/>
  <c r="V647" i="14"/>
  <c r="W647" i="14"/>
  <c r="V595" i="14"/>
  <c r="W595" i="14"/>
  <c r="V518" i="14"/>
  <c r="W518" i="14"/>
  <c r="V469" i="14"/>
  <c r="W469" i="14"/>
  <c r="V398" i="14"/>
  <c r="W398" i="14"/>
  <c r="V262" i="14"/>
  <c r="W262" i="14"/>
  <c r="V66" i="14"/>
  <c r="W66" i="14"/>
  <c r="V696" i="14"/>
  <c r="W696" i="14"/>
  <c r="V633" i="14"/>
  <c r="W633" i="14"/>
  <c r="V550" i="14"/>
  <c r="W550" i="14"/>
  <c r="V501" i="14"/>
  <c r="W501" i="14"/>
  <c r="V430" i="14"/>
  <c r="W430" i="14"/>
  <c r="V359" i="14"/>
  <c r="W359" i="14"/>
  <c r="V176" i="14"/>
  <c r="W176" i="14"/>
  <c r="V594" i="14"/>
  <c r="W594" i="14"/>
  <c r="V539" i="14"/>
  <c r="W539" i="14"/>
  <c r="V468" i="14"/>
  <c r="W468" i="14"/>
  <c r="V408" i="14"/>
  <c r="W408" i="14"/>
  <c r="V294" i="14"/>
  <c r="W294" i="14"/>
  <c r="V87" i="14"/>
  <c r="W87" i="14"/>
  <c r="V145" i="14"/>
  <c r="W145" i="14"/>
  <c r="V79" i="14"/>
  <c r="W79" i="14"/>
  <c r="V13" i="14"/>
  <c r="W13" i="14"/>
  <c r="V329" i="14"/>
  <c r="W329" i="14"/>
  <c r="V261" i="14"/>
  <c r="W261" i="14"/>
  <c r="V195" i="14"/>
  <c r="W195" i="14"/>
  <c r="V137" i="14"/>
  <c r="W137" i="14"/>
  <c r="V71" i="14"/>
  <c r="W71" i="14"/>
  <c r="V4" i="14"/>
  <c r="W4" i="14"/>
  <c r="V321" i="14"/>
  <c r="W321" i="14"/>
  <c r="V253" i="14"/>
  <c r="W253" i="14"/>
  <c r="V187" i="14"/>
  <c r="W187" i="14"/>
  <c r="V129" i="14"/>
  <c r="W129" i="14"/>
  <c r="V63" i="14"/>
  <c r="W63" i="14"/>
  <c r="V363" i="14"/>
  <c r="W363" i="14"/>
  <c r="V305" i="14"/>
  <c r="W305" i="14"/>
  <c r="V237" i="14"/>
  <c r="W237" i="14"/>
  <c r="V171" i="14"/>
  <c r="W171" i="14"/>
  <c r="V113" i="14"/>
  <c r="W113" i="14"/>
  <c r="V47" i="14"/>
  <c r="W47" i="14"/>
  <c r="V348" i="14"/>
  <c r="W348" i="14"/>
  <c r="V289" i="14"/>
  <c r="W289" i="14"/>
  <c r="V222" i="14"/>
  <c r="W222" i="14"/>
  <c r="V156" i="14"/>
  <c r="W156" i="14"/>
  <c r="V98" i="14"/>
  <c r="W98" i="14"/>
  <c r="V32" i="14"/>
  <c r="W32" i="14"/>
  <c r="V340" i="14"/>
  <c r="W340" i="14"/>
  <c r="V280" i="14"/>
  <c r="W280" i="14"/>
  <c r="V213" i="14"/>
  <c r="W213" i="14"/>
  <c r="V147" i="14"/>
  <c r="W147" i="14"/>
  <c r="V89" i="14"/>
  <c r="W89" i="14"/>
  <c r="V23" i="14"/>
  <c r="W23" i="14"/>
  <c r="V741" i="14"/>
  <c r="W741" i="14"/>
  <c r="V791" i="14"/>
  <c r="W791" i="14"/>
  <c r="V679" i="14"/>
  <c r="W679" i="14"/>
  <c r="V560" i="14"/>
  <c r="W560" i="14"/>
  <c r="V511" i="14"/>
  <c r="W511" i="14"/>
  <c r="V378" i="14"/>
  <c r="W378" i="14"/>
  <c r="V483" i="14"/>
  <c r="W483" i="14"/>
  <c r="V569" i="14"/>
  <c r="W569" i="14"/>
  <c r="V669" i="14"/>
  <c r="W669" i="14"/>
  <c r="V690" i="14"/>
  <c r="W690" i="14"/>
  <c r="V203" i="14"/>
  <c r="W203" i="14"/>
  <c r="V409" i="14"/>
  <c r="W409" i="14"/>
  <c r="V380" i="14"/>
  <c r="W380" i="14"/>
  <c r="V239" i="14"/>
  <c r="W239" i="14"/>
  <c r="V231" i="14"/>
  <c r="W231" i="14"/>
  <c r="V282" i="14"/>
  <c r="W282" i="14"/>
  <c r="V326" i="14"/>
  <c r="W326" i="14"/>
  <c r="V318" i="14"/>
  <c r="W318" i="14"/>
  <c r="V74" i="14"/>
  <c r="W74" i="14"/>
  <c r="V665" i="14"/>
  <c r="W665" i="14"/>
  <c r="V169" i="14"/>
  <c r="W169" i="14"/>
  <c r="V685" i="14"/>
  <c r="W685" i="14"/>
  <c r="V680" i="14"/>
  <c r="W680" i="14"/>
  <c r="V249" i="14"/>
  <c r="W249" i="14"/>
  <c r="V487" i="14"/>
  <c r="W487" i="14"/>
  <c r="V589" i="14"/>
  <c r="W589" i="14"/>
  <c r="V37" i="14"/>
  <c r="W37" i="14"/>
  <c r="V420" i="14"/>
  <c r="W420" i="14"/>
  <c r="V583" i="14"/>
  <c r="W583" i="14"/>
  <c r="V257" i="14"/>
  <c r="W257" i="14"/>
  <c r="V197" i="14"/>
  <c r="W197" i="14"/>
  <c r="V291" i="14"/>
  <c r="W291" i="14"/>
  <c r="V100" i="14"/>
  <c r="W100" i="14"/>
  <c r="V158" i="14"/>
  <c r="W158" i="14"/>
  <c r="V208" i="14"/>
  <c r="W208" i="14"/>
  <c r="V251" i="14"/>
  <c r="W251" i="14"/>
  <c r="V368" i="14"/>
  <c r="W368" i="14"/>
  <c r="V389" i="14"/>
  <c r="W389" i="14"/>
  <c r="V748" i="14"/>
  <c r="W748" i="14"/>
  <c r="V435" i="14"/>
  <c r="W435" i="14"/>
  <c r="V738" i="14"/>
  <c r="W738" i="14"/>
  <c r="V657" i="14"/>
  <c r="W657" i="14"/>
  <c r="V132" i="14"/>
  <c r="W132" i="14"/>
  <c r="V526" i="14"/>
  <c r="W526" i="14"/>
  <c r="V602" i="14"/>
  <c r="W602" i="14"/>
  <c r="V307" i="14"/>
  <c r="W307" i="14"/>
  <c r="V508" i="14"/>
  <c r="W508" i="14"/>
  <c r="V661" i="14"/>
  <c r="W661" i="14"/>
  <c r="V124" i="14"/>
  <c r="W124" i="14"/>
  <c r="V572" i="14"/>
  <c r="W572" i="14"/>
  <c r="V549" i="14"/>
  <c r="W549" i="14"/>
  <c r="V146" i="14"/>
  <c r="W146" i="14"/>
  <c r="V344" i="14"/>
  <c r="W344" i="14"/>
  <c r="V19" i="14"/>
  <c r="W19" i="14"/>
  <c r="V77" i="14"/>
  <c r="W77" i="14"/>
  <c r="V128" i="14"/>
  <c r="W128" i="14"/>
  <c r="V178" i="14"/>
  <c r="W178" i="14"/>
  <c r="V228" i="14"/>
  <c r="W228" i="14"/>
  <c r="V632" i="14"/>
  <c r="W632" i="14"/>
  <c r="V417" i="14"/>
  <c r="W417" i="14"/>
  <c r="V792" i="14"/>
  <c r="W792" i="14"/>
  <c r="V352" i="14"/>
  <c r="W352" i="14"/>
  <c r="V407" i="14"/>
  <c r="W407" i="14"/>
  <c r="V537" i="14"/>
  <c r="W537" i="14"/>
  <c r="V630" i="14"/>
  <c r="W630" i="14"/>
  <c r="V652" i="14"/>
  <c r="W652" i="14"/>
  <c r="V613" i="14"/>
  <c r="W613" i="14"/>
  <c r="V439" i="14"/>
  <c r="W439" i="14"/>
  <c r="V699" i="14"/>
  <c r="W699" i="14"/>
  <c r="V531" i="14"/>
  <c r="W531" i="14"/>
  <c r="V264" i="14"/>
  <c r="W264" i="14"/>
  <c r="V622" i="14"/>
  <c r="W622" i="14"/>
  <c r="V183" i="14"/>
  <c r="W183" i="14"/>
  <c r="V190" i="14"/>
  <c r="W190" i="14"/>
  <c r="V504" i="14"/>
  <c r="W504" i="14"/>
  <c r="V784" i="14"/>
  <c r="W784" i="14"/>
  <c r="V460" i="14"/>
  <c r="W460" i="14"/>
  <c r="V785" i="14"/>
  <c r="W785" i="14"/>
  <c r="V707" i="14"/>
  <c r="W707" i="14"/>
  <c r="V587" i="14"/>
  <c r="W587" i="14"/>
  <c r="V272" i="14"/>
  <c r="W272" i="14"/>
  <c r="V762" i="14"/>
  <c r="W762" i="14"/>
  <c r="V631" i="14"/>
  <c r="W631" i="14"/>
  <c r="V386" i="14"/>
  <c r="W386" i="14"/>
  <c r="V775" i="14"/>
  <c r="W775" i="14"/>
  <c r="V700" i="14"/>
  <c r="W700" i="14"/>
  <c r="V515" i="14"/>
  <c r="W515" i="14"/>
  <c r="V44" i="14"/>
  <c r="W44" i="14"/>
  <c r="V737" i="14"/>
  <c r="W737" i="14"/>
  <c r="V598" i="14"/>
  <c r="W598" i="14"/>
  <c r="V234" i="14"/>
  <c r="W234" i="14"/>
  <c r="V752" i="14"/>
  <c r="W752" i="14"/>
  <c r="V638" i="14"/>
  <c r="W638" i="14"/>
  <c r="V422" i="14"/>
  <c r="W422" i="14"/>
  <c r="V794" i="14"/>
  <c r="W794" i="14"/>
  <c r="V723" i="14"/>
  <c r="W723" i="14"/>
  <c r="V593" i="14"/>
  <c r="W593" i="14"/>
  <c r="V293" i="14"/>
  <c r="W293" i="14"/>
  <c r="V554" i="14"/>
  <c r="W554" i="14"/>
  <c r="V505" i="14"/>
  <c r="W505" i="14"/>
  <c r="V428" i="14"/>
  <c r="W428" i="14"/>
  <c r="V309" i="14"/>
  <c r="W309" i="14"/>
  <c r="V109" i="14"/>
  <c r="W109" i="14"/>
  <c r="V684" i="14"/>
  <c r="W684" i="14"/>
  <c r="V629" i="14"/>
  <c r="W629" i="14"/>
  <c r="V585" i="14"/>
  <c r="W585" i="14"/>
  <c r="V520" i="14"/>
  <c r="W520" i="14"/>
  <c r="V449" i="14"/>
  <c r="W449" i="14"/>
  <c r="V400" i="14"/>
  <c r="W400" i="14"/>
  <c r="V247" i="14"/>
  <c r="W247" i="14"/>
  <c r="V14" i="14"/>
  <c r="W14" i="14"/>
  <c r="V691" i="14"/>
  <c r="W691" i="14"/>
  <c r="V617" i="14"/>
  <c r="W617" i="14"/>
  <c r="V552" i="14"/>
  <c r="W552" i="14"/>
  <c r="V481" i="14"/>
  <c r="W481" i="14"/>
  <c r="V432" i="14"/>
  <c r="W432" i="14"/>
  <c r="V323" i="14"/>
  <c r="W323" i="14"/>
  <c r="V154" i="14"/>
  <c r="W154" i="14"/>
  <c r="V704" i="14"/>
  <c r="W704" i="14"/>
  <c r="V640" i="14"/>
  <c r="W640" i="14"/>
  <c r="V584" i="14"/>
  <c r="W584" i="14"/>
  <c r="V513" i="14"/>
  <c r="W513" i="14"/>
  <c r="V464" i="14"/>
  <c r="W464" i="14"/>
  <c r="V393" i="14"/>
  <c r="W393" i="14"/>
  <c r="V241" i="14"/>
  <c r="W241" i="14"/>
  <c r="V36" i="14"/>
  <c r="W36" i="14"/>
  <c r="V689" i="14"/>
  <c r="W689" i="14"/>
  <c r="V616" i="14"/>
  <c r="W616" i="14"/>
  <c r="V545" i="14"/>
  <c r="W545" i="14"/>
  <c r="V496" i="14"/>
  <c r="W496" i="14"/>
  <c r="V425" i="14"/>
  <c r="W425" i="14"/>
  <c r="V317" i="14"/>
  <c r="W317" i="14"/>
  <c r="V117" i="14"/>
  <c r="W117" i="14"/>
  <c r="V582" i="14"/>
  <c r="W582" i="14"/>
  <c r="V533" i="14"/>
  <c r="W533" i="14"/>
  <c r="V462" i="14"/>
  <c r="W462" i="14"/>
  <c r="V403" i="14"/>
  <c r="W403" i="14"/>
  <c r="V277" i="14"/>
  <c r="W277" i="14"/>
  <c r="V58" i="14"/>
  <c r="W58" i="14"/>
  <c r="V138" i="14"/>
  <c r="W138" i="14"/>
  <c r="V72" i="14"/>
  <c r="W72" i="14"/>
  <c r="V5" i="14"/>
  <c r="W5" i="14"/>
  <c r="V322" i="14"/>
  <c r="W322" i="14"/>
  <c r="V254" i="14"/>
  <c r="W254" i="14"/>
  <c r="V188" i="14"/>
  <c r="W188" i="14"/>
  <c r="V130" i="14"/>
  <c r="W130" i="14"/>
  <c r="V64" i="14"/>
  <c r="W64" i="14"/>
  <c r="V371" i="14"/>
  <c r="W371" i="14"/>
  <c r="V313" i="14"/>
  <c r="W313" i="14"/>
  <c r="V245" i="14"/>
  <c r="W245" i="14"/>
  <c r="V179" i="14"/>
  <c r="W179" i="14"/>
  <c r="V121" i="14"/>
  <c r="W121" i="14"/>
  <c r="V55" i="14"/>
  <c r="W55" i="14"/>
  <c r="V356" i="14"/>
  <c r="W356" i="14"/>
  <c r="V297" i="14"/>
  <c r="W297" i="14"/>
  <c r="V230" i="14"/>
  <c r="W230" i="14"/>
  <c r="V164" i="14"/>
  <c r="W164" i="14"/>
  <c r="V106" i="14"/>
  <c r="W106" i="14"/>
  <c r="V40" i="14"/>
  <c r="W40" i="14"/>
  <c r="V341" i="14"/>
  <c r="W341" i="14"/>
  <c r="V281" i="14"/>
  <c r="W281" i="14"/>
  <c r="V214" i="14"/>
  <c r="W214" i="14"/>
  <c r="V148" i="14"/>
  <c r="W148" i="14"/>
  <c r="V90" i="14"/>
  <c r="W90" i="14"/>
  <c r="V24" i="14"/>
  <c r="W24" i="14"/>
  <c r="V333" i="14"/>
  <c r="W333" i="14"/>
  <c r="V273" i="14"/>
  <c r="W273" i="14"/>
  <c r="V206" i="14"/>
  <c r="W206" i="14"/>
  <c r="V140" i="14"/>
  <c r="W140" i="14"/>
  <c r="V82" i="14"/>
  <c r="W82" i="14"/>
  <c r="V16" i="14"/>
  <c r="W16" i="14"/>
  <c r="V770" i="14"/>
  <c r="W770" i="14"/>
  <c r="V455" i="14"/>
  <c r="W455" i="14"/>
  <c r="V103" i="14"/>
  <c r="W103" i="14"/>
  <c r="V678" i="14"/>
  <c r="W678" i="14"/>
  <c r="V761" i="14"/>
  <c r="W761" i="14"/>
  <c r="V22" i="14"/>
  <c r="W22" i="14"/>
  <c r="V110" i="14"/>
  <c r="W110" i="14"/>
  <c r="V670" i="14"/>
  <c r="W670" i="14"/>
  <c r="V189" i="14"/>
  <c r="W189" i="14"/>
  <c r="V394" i="14"/>
  <c r="W394" i="14"/>
  <c r="V497" i="14"/>
  <c r="W497" i="14"/>
  <c r="V588" i="14"/>
  <c r="W588" i="14"/>
  <c r="V566" i="14"/>
  <c r="W566" i="14"/>
  <c r="V115" i="14"/>
  <c r="W115" i="14"/>
  <c r="V107" i="14"/>
  <c r="W107" i="14"/>
  <c r="V99" i="14"/>
  <c r="W99" i="14"/>
  <c r="V25" i="14"/>
  <c r="W25" i="14"/>
  <c r="V734" i="14"/>
  <c r="W734" i="14"/>
  <c r="V500" i="14"/>
  <c r="W500" i="14"/>
  <c r="V658" i="14"/>
  <c r="W658" i="14"/>
  <c r="V575" i="14"/>
  <c r="W575" i="14"/>
  <c r="V477" i="14"/>
  <c r="W477" i="14"/>
  <c r="V726" i="14"/>
  <c r="W726" i="14"/>
  <c r="V793" i="14"/>
  <c r="W793" i="14"/>
  <c r="V473" i="14"/>
  <c r="W473" i="14"/>
  <c r="V760" i="14"/>
  <c r="W760" i="14"/>
  <c r="V509" i="14"/>
  <c r="W509" i="14"/>
  <c r="V597" i="14"/>
  <c r="W597" i="14"/>
  <c r="V211" i="14"/>
  <c r="W211" i="14"/>
  <c r="V541" i="14"/>
  <c r="W541" i="14"/>
  <c r="V712" i="14"/>
  <c r="W712" i="14"/>
  <c r="V376" i="14"/>
  <c r="W376" i="14"/>
  <c r="V540" i="14"/>
  <c r="W540" i="14"/>
  <c r="V710" i="14"/>
  <c r="W710" i="14"/>
  <c r="V219" i="14"/>
  <c r="W219" i="14"/>
  <c r="V479" i="14"/>
  <c r="W479" i="14"/>
  <c r="V94" i="14"/>
  <c r="W94" i="14"/>
  <c r="V151" i="14"/>
  <c r="W151" i="14"/>
  <c r="V268" i="14"/>
  <c r="W268" i="14"/>
  <c r="V194" i="14"/>
  <c r="W194" i="14"/>
  <c r="V236" i="14"/>
  <c r="W236" i="14"/>
  <c r="V295" i="14"/>
  <c r="W295" i="14"/>
  <c r="V104" i="14"/>
  <c r="W104" i="14"/>
  <c r="V716" i="14"/>
  <c r="W716" i="14"/>
  <c r="V721" i="14"/>
  <c r="W721" i="14"/>
  <c r="V769" i="14"/>
  <c r="W769" i="14"/>
  <c r="V782" i="14"/>
  <c r="W782" i="14"/>
  <c r="V162" i="14"/>
  <c r="W162" i="14"/>
  <c r="V315" i="14"/>
  <c r="W315" i="14"/>
  <c r="V444" i="14"/>
  <c r="W444" i="14"/>
  <c r="V735" i="14"/>
  <c r="W735" i="14"/>
  <c r="V559" i="14"/>
  <c r="W559" i="14"/>
  <c r="V331" i="14"/>
  <c r="W331" i="14"/>
  <c r="V590" i="14"/>
  <c r="W590" i="14"/>
  <c r="V405" i="14"/>
  <c r="W405" i="14"/>
  <c r="V698" i="14"/>
  <c r="W698" i="14"/>
  <c r="V345" i="14"/>
  <c r="W345" i="14"/>
  <c r="V499" i="14"/>
  <c r="W499" i="14"/>
  <c r="V591" i="14"/>
  <c r="W591" i="14"/>
  <c r="V287" i="14"/>
  <c r="W287" i="14"/>
  <c r="V625" i="14"/>
  <c r="W625" i="14"/>
  <c r="V778" i="14"/>
  <c r="W778" i="14"/>
  <c r="V692" i="14"/>
  <c r="W692" i="14"/>
  <c r="V565" i="14"/>
  <c r="W565" i="14"/>
  <c r="V196" i="14"/>
  <c r="W196" i="14"/>
  <c r="V755" i="14"/>
  <c r="W755" i="14"/>
  <c r="V581" i="14"/>
  <c r="W581" i="14"/>
  <c r="V332" i="14"/>
  <c r="W332" i="14"/>
  <c r="V768" i="14"/>
  <c r="W768" i="14"/>
  <c r="V686" i="14"/>
  <c r="W686" i="14"/>
  <c r="V471" i="14"/>
  <c r="W471" i="14"/>
  <c r="V788" i="14"/>
  <c r="W788" i="14"/>
  <c r="V728" i="14"/>
  <c r="W728" i="14"/>
  <c r="V576" i="14"/>
  <c r="W576" i="14"/>
  <c r="V139" i="14"/>
  <c r="W139" i="14"/>
  <c r="V745" i="14"/>
  <c r="W745" i="14"/>
  <c r="V627" i="14"/>
  <c r="W627" i="14"/>
  <c r="V401" i="14"/>
  <c r="W401" i="14"/>
  <c r="V787" i="14"/>
  <c r="W787" i="14"/>
  <c r="V708" i="14"/>
  <c r="W708" i="14"/>
  <c r="V571" i="14"/>
  <c r="W571" i="14"/>
  <c r="V212" i="14"/>
  <c r="W212" i="14"/>
  <c r="V548" i="14"/>
  <c r="W548" i="14"/>
  <c r="V493" i="14"/>
  <c r="W493" i="14"/>
  <c r="V423" i="14"/>
  <c r="W423" i="14"/>
  <c r="V292" i="14"/>
  <c r="W292" i="14"/>
  <c r="V80" i="14"/>
  <c r="W80" i="14"/>
  <c r="V677" i="14"/>
  <c r="W677" i="14"/>
  <c r="V623" i="14"/>
  <c r="W623" i="14"/>
  <c r="V574" i="14"/>
  <c r="W574" i="14"/>
  <c r="V503" i="14"/>
  <c r="W503" i="14"/>
  <c r="V438" i="14"/>
  <c r="W438" i="14"/>
  <c r="V377" i="14"/>
  <c r="W377" i="14"/>
  <c r="V205" i="14"/>
  <c r="W205" i="14"/>
  <c r="V740" i="14"/>
  <c r="W740" i="14"/>
  <c r="V676" i="14"/>
  <c r="W676" i="14"/>
  <c r="V606" i="14"/>
  <c r="W606" i="14"/>
  <c r="V535" i="14"/>
  <c r="W535" i="14"/>
  <c r="V470" i="14"/>
  <c r="W470" i="14"/>
  <c r="V399" i="14"/>
  <c r="W399" i="14"/>
  <c r="V302" i="14"/>
  <c r="W302" i="14"/>
  <c r="V125" i="14"/>
  <c r="W125" i="14"/>
  <c r="V697" i="14"/>
  <c r="W697" i="14"/>
  <c r="V634" i="14"/>
  <c r="W634" i="14"/>
  <c r="V567" i="14"/>
  <c r="W567" i="14"/>
  <c r="V502" i="14"/>
  <c r="W502" i="14"/>
  <c r="V431" i="14"/>
  <c r="W431" i="14"/>
  <c r="V382" i="14"/>
  <c r="W382" i="14"/>
  <c r="V220" i="14"/>
  <c r="W220" i="14"/>
  <c r="V6" i="14"/>
  <c r="W6" i="14"/>
  <c r="V682" i="14"/>
  <c r="W682" i="14"/>
  <c r="V599" i="14"/>
  <c r="W599" i="14"/>
  <c r="V534" i="14"/>
  <c r="W534" i="14"/>
  <c r="V463" i="14"/>
  <c r="W463" i="14"/>
  <c r="V414" i="14"/>
  <c r="W414" i="14"/>
  <c r="V300" i="14"/>
  <c r="W300" i="14"/>
  <c r="V88" i="14"/>
  <c r="W88" i="14"/>
  <c r="V577" i="14"/>
  <c r="W577" i="14"/>
  <c r="V528" i="14"/>
  <c r="W528" i="14"/>
  <c r="V457" i="14"/>
  <c r="W457" i="14"/>
  <c r="V392" i="14"/>
  <c r="W392" i="14"/>
  <c r="V256" i="14"/>
  <c r="W256" i="14"/>
  <c r="V29" i="14"/>
  <c r="W29" i="14"/>
  <c r="V123" i="14"/>
  <c r="W123" i="14"/>
  <c r="V65" i="14"/>
  <c r="W65" i="14"/>
  <c r="V372" i="14"/>
  <c r="W372" i="14"/>
  <c r="V314" i="14"/>
  <c r="W314" i="14"/>
  <c r="V246" i="14"/>
  <c r="W246" i="14"/>
  <c r="V180" i="14"/>
  <c r="W180" i="14"/>
  <c r="V122" i="14"/>
  <c r="W122" i="14"/>
  <c r="V56" i="14"/>
  <c r="W56" i="14"/>
  <c r="V364" i="14"/>
  <c r="W364" i="14"/>
  <c r="V306" i="14"/>
  <c r="W306" i="14"/>
  <c r="V238" i="14"/>
  <c r="W238" i="14"/>
  <c r="V172" i="14"/>
  <c r="W172" i="14"/>
  <c r="V114" i="14"/>
  <c r="W114" i="14"/>
  <c r="V48" i="14"/>
  <c r="W48" i="14"/>
  <c r="V349" i="14"/>
  <c r="W349" i="14"/>
  <c r="V290" i="14"/>
  <c r="W290" i="14"/>
  <c r="V223" i="14"/>
  <c r="W223" i="14"/>
  <c r="V157" i="14"/>
  <c r="W157" i="14"/>
  <c r="V91" i="14"/>
  <c r="W91" i="14"/>
  <c r="V33" i="14"/>
  <c r="W33" i="14"/>
  <c r="V334" i="14"/>
  <c r="W334" i="14"/>
  <c r="V274" i="14"/>
  <c r="W274" i="14"/>
  <c r="V207" i="14"/>
  <c r="W207" i="14"/>
  <c r="V141" i="14"/>
  <c r="W141" i="14"/>
  <c r="V75" i="14"/>
  <c r="W75" i="14"/>
  <c r="V17" i="14"/>
  <c r="W17" i="14"/>
  <c r="V325" i="14"/>
  <c r="W325" i="14"/>
  <c r="V265" i="14"/>
  <c r="W265" i="14"/>
  <c r="V199" i="14"/>
  <c r="W199" i="14"/>
  <c r="V133" i="14"/>
  <c r="W133" i="14"/>
  <c r="V67" i="14"/>
  <c r="W67" i="14"/>
  <c r="V8" i="14"/>
  <c r="W8" i="14"/>
  <c r="V798" i="14"/>
  <c r="W798" i="14"/>
  <c r="V542" i="14"/>
  <c r="W542" i="14"/>
  <c r="W2" i="14"/>
  <c r="V2" i="14"/>
  <c r="U674" i="14"/>
  <c r="AS50" i="14" a="1"/>
  <c r="AS50" i="14" s="1"/>
  <c r="AW744" i="14" a="1"/>
  <c r="AW744" i="14" s="1"/>
  <c r="AW374" i="14" a="1"/>
  <c r="AW374" i="14" s="1"/>
  <c r="AW752" i="14" a="1"/>
  <c r="AW752" i="14" s="1"/>
  <c r="AW544" i="14" a="1"/>
  <c r="AW544" i="14" s="1"/>
  <c r="AW295" i="14" a="1"/>
  <c r="AW295" i="14" s="1"/>
  <c r="AW81" i="14" a="1"/>
  <c r="AW81" i="14" s="1"/>
  <c r="AW393" i="14" a="1"/>
  <c r="AW393" i="14" s="1"/>
  <c r="AW779" i="14" a="1"/>
  <c r="AW779" i="14" s="1"/>
  <c r="AW380" i="14" a="1"/>
  <c r="AW380" i="14" s="1"/>
  <c r="AW356" i="14" a="1"/>
  <c r="AW356" i="14" s="1"/>
  <c r="AS358" i="14" a="1"/>
  <c r="AS358" i="14" s="1"/>
  <c r="AS638" i="14" a="1"/>
  <c r="AS638" i="14" s="1"/>
  <c r="AS694" i="14" a="1"/>
  <c r="AS694" i="14" s="1"/>
  <c r="AS688" i="14" a="1"/>
  <c r="AS688" i="14" s="1"/>
  <c r="AS204" i="14" a="1"/>
  <c r="AS204" i="14" s="1"/>
  <c r="AS674" i="14" a="1"/>
  <c r="AS674" i="14" s="1"/>
  <c r="AS113" i="14" a="1"/>
  <c r="AS113" i="14" s="1"/>
  <c r="AS576" i="14" a="1"/>
  <c r="AS576" i="14" s="1"/>
  <c r="AS696" i="14" a="1"/>
  <c r="AS696" i="14" s="1"/>
  <c r="AS220" i="14" a="1"/>
  <c r="AS220" i="14" s="1"/>
  <c r="AS357" i="14" a="1"/>
  <c r="AS357" i="14" s="1"/>
  <c r="AS98" i="14" a="1"/>
  <c r="AS98" i="14" s="1"/>
  <c r="AS593" i="14" a="1"/>
  <c r="AS593" i="14" s="1"/>
  <c r="AS337" i="14" a="1"/>
  <c r="AS337" i="14" s="1"/>
  <c r="AS81" i="14" a="1"/>
  <c r="AS81" i="14" s="1"/>
  <c r="AS118" i="14" a="1"/>
  <c r="AS118" i="14" s="1"/>
  <c r="AS680" i="14" a="1"/>
  <c r="AS680" i="14" s="1"/>
  <c r="AS756" i="14" a="1"/>
  <c r="AS756" i="14" s="1"/>
  <c r="AS531" i="14" a="1"/>
  <c r="AS531" i="14" s="1"/>
  <c r="AW737" i="14" a="1"/>
  <c r="AW737" i="14" s="1"/>
  <c r="AS703" i="14" a="1"/>
  <c r="AS703" i="14" s="1"/>
  <c r="AS585" i="14" a="1"/>
  <c r="AS585" i="14" s="1"/>
  <c r="AS662" i="14" a="1"/>
  <c r="AS662" i="14" s="1"/>
  <c r="AS114" i="14" a="1"/>
  <c r="AS114" i="14" s="1"/>
  <c r="AS632" i="14" a="1"/>
  <c r="AS632" i="14" s="1"/>
  <c r="AS53" i="14" a="1"/>
  <c r="AS53" i="14" s="1"/>
  <c r="AS396" i="14" a="1"/>
  <c r="AS396" i="14" s="1"/>
  <c r="AS627" i="14" a="1"/>
  <c r="AS627" i="14" s="1"/>
  <c r="AS759" i="14" a="1"/>
  <c r="AS759" i="14" s="1"/>
  <c r="AS69" i="14" a="1"/>
  <c r="AS69" i="14" s="1"/>
  <c r="AS316" i="14" a="1"/>
  <c r="AS316" i="14" s="1"/>
  <c r="AS60" i="14" a="1"/>
  <c r="AS60" i="14" s="1"/>
  <c r="AW167" i="14" a="1"/>
  <c r="AW167" i="14" s="1"/>
  <c r="AS554" i="14" a="1"/>
  <c r="AS554" i="14" s="1"/>
  <c r="AS292" i="14" a="1"/>
  <c r="AS292" i="14" s="1"/>
  <c r="AS36" i="14" a="1"/>
  <c r="AS36" i="14" s="1"/>
  <c r="AS521" i="14" a="1"/>
  <c r="AS521" i="14" s="1"/>
  <c r="AS39" i="14" a="1"/>
  <c r="AS39" i="14" s="1"/>
  <c r="AS100" i="14" a="1"/>
  <c r="AS100" i="14" s="1"/>
  <c r="AS167" i="14" a="1"/>
  <c r="AS167" i="14" s="1"/>
  <c r="AS55" i="14" a="1"/>
  <c r="AS55" i="14" s="1"/>
  <c r="AS9" i="14" a="1"/>
  <c r="AS9" i="14" s="1"/>
  <c r="AS70" i="14" a="1"/>
  <c r="AS70" i="14" s="1"/>
  <c r="AS137" i="14" a="1"/>
  <c r="AS137" i="14" s="1"/>
  <c r="AS25" i="14" a="1"/>
  <c r="AS25" i="14" s="1"/>
  <c r="AS115" i="14" a="1"/>
  <c r="AS115" i="14" s="1"/>
  <c r="AS198" i="14" a="1"/>
  <c r="AS198" i="14" s="1"/>
  <c r="AS265" i="14" a="1"/>
  <c r="AS265" i="14" s="1"/>
  <c r="AS326" i="14" a="1"/>
  <c r="AS326" i="14" s="1"/>
  <c r="AS391" i="14" a="1"/>
  <c r="AS391" i="14" s="1"/>
  <c r="AS455" i="14" a="1"/>
  <c r="AS455" i="14" s="1"/>
  <c r="AS519" i="14" a="1"/>
  <c r="AS519" i="14" s="1"/>
  <c r="AS583" i="14" a="1"/>
  <c r="AS583" i="14" s="1"/>
  <c r="AS642" i="14" a="1"/>
  <c r="AS642" i="14" s="1"/>
  <c r="AS705" i="14" a="1"/>
  <c r="AS705" i="14" s="1"/>
  <c r="AS769" i="14" a="1"/>
  <c r="AS769" i="14" s="1"/>
  <c r="AS3" i="14" a="1"/>
  <c r="AS3" i="14" s="1"/>
  <c r="AS64" i="14" a="1"/>
  <c r="AS64" i="14" s="1"/>
  <c r="AS131" i="14" a="1"/>
  <c r="AS131" i="14" s="1"/>
  <c r="AS192" i="14" a="1"/>
  <c r="AS192" i="14" s="1"/>
  <c r="AS259" i="14" a="1"/>
  <c r="AS259" i="14" s="1"/>
  <c r="AS320" i="14" a="1"/>
  <c r="AS320" i="14" s="1"/>
  <c r="AS386" i="14" a="1"/>
  <c r="AS386" i="14" s="1"/>
  <c r="AS450" i="14" a="1"/>
  <c r="AS450" i="14" s="1"/>
  <c r="AS514" i="14" a="1"/>
  <c r="AS514" i="14" s="1"/>
  <c r="AS578" i="14" a="1"/>
  <c r="AS578" i="14" s="1"/>
  <c r="AS636" i="14" a="1"/>
  <c r="AS636" i="14" s="1"/>
  <c r="AS19" i="14" a="1"/>
  <c r="AS19" i="14" s="1"/>
  <c r="AS87" i="14" a="1"/>
  <c r="AS87" i="14" s="1"/>
  <c r="AS147" i="14" a="1"/>
  <c r="AS147" i="14" s="1"/>
  <c r="AS215" i="14" a="1"/>
  <c r="AS215" i="14" s="1"/>
  <c r="AS275" i="14" a="1"/>
  <c r="AS275" i="14" s="1"/>
  <c r="AS348" i="14" a="1"/>
  <c r="AS348" i="14" s="1"/>
  <c r="AS411" i="14" a="1"/>
  <c r="AS411" i="14" s="1"/>
  <c r="AS475" i="14" a="1"/>
  <c r="AS475" i="14" s="1"/>
  <c r="AS539" i="14" a="1"/>
  <c r="AS539" i="14" s="1"/>
  <c r="AS603" i="14" a="1"/>
  <c r="AS603" i="14" s="1"/>
  <c r="AS667" i="14" a="1"/>
  <c r="AS667" i="14" s="1"/>
  <c r="AS731" i="14" a="1"/>
  <c r="AS731" i="14" s="1"/>
  <c r="AS795" i="14" a="1"/>
  <c r="AS795" i="14" s="1"/>
  <c r="AS58" i="14" a="1"/>
  <c r="AS58" i="14" s="1"/>
  <c r="AS126" i="14" a="1"/>
  <c r="AS126" i="14" s="1"/>
  <c r="AS186" i="14" a="1"/>
  <c r="AS186" i="14" s="1"/>
  <c r="AS254" i="14" a="1"/>
  <c r="AS254" i="14" s="1"/>
  <c r="AS314" i="14" a="1"/>
  <c r="AS314" i="14" s="1"/>
  <c r="AS380" i="14" a="1"/>
  <c r="AS380" i="14" s="1"/>
  <c r="AS444" i="14" a="1"/>
  <c r="AS444" i="14" s="1"/>
  <c r="AS508" i="14" a="1"/>
  <c r="AS508" i="14" s="1"/>
  <c r="AS21" i="14" a="1"/>
  <c r="AS21" i="14" s="1"/>
  <c r="AS89" i="14" a="1"/>
  <c r="AS89" i="14" s="1"/>
  <c r="AS149" i="14" a="1"/>
  <c r="AS149" i="14" s="1"/>
  <c r="AS217" i="14" a="1"/>
  <c r="AS217" i="14" s="1"/>
  <c r="AS277" i="14" a="1"/>
  <c r="AS277" i="14" s="1"/>
  <c r="AS344" i="14" a="1"/>
  <c r="AS344" i="14" s="1"/>
  <c r="AS407" i="14" a="1"/>
  <c r="AS407" i="14" s="1"/>
  <c r="AS471" i="14" a="1"/>
  <c r="AS471" i="14" s="1"/>
  <c r="AS535" i="14" a="1"/>
  <c r="AS535" i="14" s="1"/>
  <c r="AS599" i="14" a="1"/>
  <c r="AS599" i="14" s="1"/>
  <c r="AS669" i="14" a="1"/>
  <c r="AS669" i="14" s="1"/>
  <c r="AS733" i="14" a="1"/>
  <c r="AS733" i="14" s="1"/>
  <c r="AS797" i="14" a="1"/>
  <c r="AS797" i="14" s="1"/>
  <c r="AS44" i="14" a="1"/>
  <c r="AS44" i="14" s="1"/>
  <c r="AS104" i="14" a="1"/>
  <c r="AS104" i="14" s="1"/>
  <c r="AS172" i="14" a="1"/>
  <c r="AS172" i="14" s="1"/>
  <c r="AS232" i="14" a="1"/>
  <c r="AS232" i="14" s="1"/>
  <c r="AS300" i="14" a="1"/>
  <c r="AS300" i="14" s="1"/>
  <c r="AS370" i="14" a="1"/>
  <c r="AS370" i="14" s="1"/>
  <c r="AS434" i="14" a="1"/>
  <c r="AS434" i="14" s="1"/>
  <c r="AS498" i="14" a="1"/>
  <c r="AS498" i="14" s="1"/>
  <c r="AS250" i="14" a="1"/>
  <c r="AS250" i="14" s="1"/>
  <c r="AS492" i="14" a="1"/>
  <c r="AS492" i="14" s="1"/>
  <c r="AS626" i="14" a="1"/>
  <c r="AS626" i="14" s="1"/>
  <c r="AS734" i="14" a="1"/>
  <c r="AS734" i="14" s="1"/>
  <c r="AS166" i="14" a="1"/>
  <c r="AS166" i="14" s="1"/>
  <c r="AS422" i="14" a="1"/>
  <c r="AS422" i="14" s="1"/>
  <c r="AS587" i="14" a="1"/>
  <c r="AS587" i="14" s="1"/>
  <c r="AS710" i="14" a="1"/>
  <c r="AS710" i="14" s="1"/>
  <c r="AS76" i="14" a="1"/>
  <c r="AS76" i="14" s="1"/>
  <c r="AS346" i="14" a="1"/>
  <c r="AS346" i="14" s="1"/>
  <c r="AS588" i="14" a="1"/>
  <c r="AS588" i="14" s="1"/>
  <c r="AS724" i="14" a="1"/>
  <c r="AS724" i="14" s="1"/>
  <c r="AS143" i="14" a="1"/>
  <c r="AS143" i="14" s="1"/>
  <c r="AS403" i="14" a="1"/>
  <c r="AS403" i="14" s="1"/>
  <c r="AS604" i="14" a="1"/>
  <c r="AS604" i="14" s="1"/>
  <c r="AS712" i="14" a="1"/>
  <c r="AS712" i="14" s="1"/>
  <c r="AS144" i="14" a="1"/>
  <c r="AS144" i="14" s="1"/>
  <c r="AS404" i="14" a="1"/>
  <c r="AS404" i="14" s="1"/>
  <c r="AS594" i="14" a="1"/>
  <c r="AS594" i="14" s="1"/>
  <c r="AS702" i="14" a="1"/>
  <c r="AS702" i="14" s="1"/>
  <c r="AS511" i="14" a="1"/>
  <c r="AS511" i="14" s="1"/>
  <c r="AS796" i="14" a="1"/>
  <c r="AS796" i="14" s="1"/>
  <c r="AS384" i="14" a="1"/>
  <c r="AS384" i="14" s="1"/>
  <c r="AS732" i="14" a="1"/>
  <c r="AS732" i="14" s="1"/>
  <c r="AS331" i="14" a="1"/>
  <c r="AS331" i="14" s="1"/>
  <c r="AS704" i="14" a="1"/>
  <c r="AS704" i="14" s="1"/>
  <c r="AS181" i="14" a="1"/>
  <c r="AS181" i="14" s="1"/>
  <c r="AS780" i="14" a="1"/>
  <c r="AS780" i="14" s="1"/>
  <c r="AS409" i="14" a="1"/>
  <c r="AS409" i="14" s="1"/>
  <c r="AS744" i="14" a="1"/>
  <c r="AS744" i="14" s="1"/>
  <c r="AS435" i="14" a="1"/>
  <c r="AS435" i="14" s="1"/>
  <c r="AS792" i="14" a="1"/>
  <c r="AS792" i="14" s="1"/>
  <c r="AS436" i="14" a="1"/>
  <c r="AS436" i="14" s="1"/>
  <c r="AS652" i="14" a="1"/>
  <c r="AS652" i="14" s="1"/>
  <c r="AS572" i="14" a="1"/>
  <c r="AS572" i="14" s="1"/>
  <c r="AS33" i="14" a="1"/>
  <c r="AS33" i="14" s="1"/>
  <c r="AS123" i="14" a="1"/>
  <c r="AS123" i="14" s="1"/>
  <c r="AS205" i="14" a="1"/>
  <c r="AS205" i="14" s="1"/>
  <c r="AS273" i="14" a="1"/>
  <c r="AS273" i="14" s="1"/>
  <c r="AS333" i="14" a="1"/>
  <c r="AS333" i="14" s="1"/>
  <c r="AS397" i="14" a="1"/>
  <c r="AS397" i="14" s="1"/>
  <c r="AS461" i="14" a="1"/>
  <c r="AS461" i="14" s="1"/>
  <c r="AS525" i="14" a="1"/>
  <c r="AS525" i="14" s="1"/>
  <c r="AS589" i="14" a="1"/>
  <c r="AS589" i="14" s="1"/>
  <c r="AS649" i="14" a="1"/>
  <c r="AS649" i="14" s="1"/>
  <c r="AS713" i="14" a="1"/>
  <c r="AS713" i="14" s="1"/>
  <c r="AS777" i="14" a="1"/>
  <c r="AS777" i="14" s="1"/>
  <c r="AS10" i="14" a="1"/>
  <c r="AS10" i="14" s="1"/>
  <c r="AS78" i="14" a="1"/>
  <c r="AS78" i="14" s="1"/>
  <c r="AS138" i="14" a="1"/>
  <c r="AS138" i="14" s="1"/>
  <c r="AS206" i="14" a="1"/>
  <c r="AS206" i="14" s="1"/>
  <c r="AS266" i="14" a="1"/>
  <c r="AS266" i="14" s="1"/>
  <c r="AS334" i="14" a="1"/>
  <c r="AS334" i="14" s="1"/>
  <c r="AS392" i="14" a="1"/>
  <c r="AS392" i="14" s="1"/>
  <c r="AS456" i="14" a="1"/>
  <c r="AS456" i="14" s="1"/>
  <c r="AS520" i="14" a="1"/>
  <c r="AS520" i="14" s="1"/>
  <c r="AS584" i="14" a="1"/>
  <c r="AS584" i="14" s="1"/>
  <c r="AS643" i="14" a="1"/>
  <c r="AS643" i="14" s="1"/>
  <c r="AS27" i="14" a="1"/>
  <c r="AS27" i="14" s="1"/>
  <c r="AS95" i="14" a="1"/>
  <c r="AS95" i="14" s="1"/>
  <c r="AS155" i="14" a="1"/>
  <c r="AS155" i="14" s="1"/>
  <c r="AS223" i="14" a="1"/>
  <c r="AS223" i="14" s="1"/>
  <c r="AS283" i="14" a="1"/>
  <c r="AS283" i="14" s="1"/>
  <c r="AS355" i="14" a="1"/>
  <c r="AS355" i="14" s="1"/>
  <c r="AS419" i="14" a="1"/>
  <c r="AS419" i="14" s="1"/>
  <c r="AS483" i="14" a="1"/>
  <c r="AS483" i="14" s="1"/>
  <c r="AS547" i="14" a="1"/>
  <c r="AS547" i="14" s="1"/>
  <c r="AS611" i="14" a="1"/>
  <c r="AS611" i="14" s="1"/>
  <c r="AS675" i="14" a="1"/>
  <c r="AS675" i="14" s="1"/>
  <c r="AS739" i="14" a="1"/>
  <c r="AS739" i="14" s="1"/>
  <c r="AS5" i="14" a="1"/>
  <c r="AS5" i="14" s="1"/>
  <c r="AS66" i="14" a="1"/>
  <c r="AS66" i="14" s="1"/>
  <c r="AS133" i="14" a="1"/>
  <c r="AS133" i="14" s="1"/>
  <c r="AS194" i="14" a="1"/>
  <c r="AS194" i="14" s="1"/>
  <c r="AS261" i="14" a="1"/>
  <c r="AS261" i="14" s="1"/>
  <c r="AS322" i="14" a="1"/>
  <c r="AS322" i="14" s="1"/>
  <c r="AS388" i="14" a="1"/>
  <c r="AS388" i="14" s="1"/>
  <c r="AS452" i="14" a="1"/>
  <c r="AS452" i="14" s="1"/>
  <c r="AS516" i="14" a="1"/>
  <c r="AS516" i="14" s="1"/>
  <c r="AS29" i="14" a="1"/>
  <c r="AS29" i="14" s="1"/>
  <c r="AS97" i="14" a="1"/>
  <c r="AS97" i="14" s="1"/>
  <c r="AS157" i="14" a="1"/>
  <c r="AS157" i="14" s="1"/>
  <c r="AS225" i="14" a="1"/>
  <c r="AS225" i="14" s="1"/>
  <c r="AS285" i="14" a="1"/>
  <c r="AS285" i="14" s="1"/>
  <c r="AS349" i="14" a="1"/>
  <c r="AS349" i="14" s="1"/>
  <c r="AS413" i="14" a="1"/>
  <c r="AS413" i="14" s="1"/>
  <c r="AS477" i="14" a="1"/>
  <c r="AS477" i="14" s="1"/>
  <c r="AS541" i="14" a="1"/>
  <c r="AS541" i="14" s="1"/>
  <c r="AS605" i="14" a="1"/>
  <c r="AS605" i="14" s="1"/>
  <c r="AS677" i="14" a="1"/>
  <c r="AS677" i="14" s="1"/>
  <c r="AS741" i="14" a="1"/>
  <c r="AS741" i="14" s="1"/>
  <c r="AS52" i="14" a="1"/>
  <c r="AS52" i="14" s="1"/>
  <c r="AS112" i="14" a="1"/>
  <c r="AS112" i="14" s="1"/>
  <c r="AS180" i="14" a="1"/>
  <c r="AS180" i="14" s="1"/>
  <c r="AS240" i="14" a="1"/>
  <c r="AS240" i="14" s="1"/>
  <c r="AS308" i="14" a="1"/>
  <c r="AS308" i="14" s="1"/>
  <c r="AS376" i="14" a="1"/>
  <c r="AS376" i="14" s="1"/>
  <c r="AS440" i="14" a="1"/>
  <c r="AS440" i="14" s="1"/>
  <c r="AS504" i="14" a="1"/>
  <c r="AS504" i="14" s="1"/>
  <c r="AS8" i="14" a="1"/>
  <c r="AS8" i="14" s="1"/>
  <c r="AS280" i="14" a="1"/>
  <c r="AS280" i="14" s="1"/>
  <c r="AS517" i="14" a="1"/>
  <c r="AS517" i="14" s="1"/>
  <c r="AS640" i="14" a="1"/>
  <c r="AS640" i="14" s="1"/>
  <c r="AS746" i="14" a="1"/>
  <c r="AS746" i="14" s="1"/>
  <c r="AS196" i="14" a="1"/>
  <c r="AS196" i="14" s="1"/>
  <c r="AS447" i="14" a="1"/>
  <c r="AS447" i="14" s="1"/>
  <c r="AS614" i="14" a="1"/>
  <c r="AS614" i="14" s="1"/>
  <c r="AS722" i="14" a="1"/>
  <c r="AS722" i="14" s="1"/>
  <c r="AS106" i="14" a="1"/>
  <c r="AS106" i="14" s="1"/>
  <c r="AS372" i="14" a="1"/>
  <c r="AS372" i="14" s="1"/>
  <c r="AS601" i="14" a="1"/>
  <c r="AS601" i="14" s="1"/>
  <c r="AS736" i="14" a="1"/>
  <c r="AS736" i="14" s="1"/>
  <c r="AS173" i="14" a="1"/>
  <c r="AS173" i="14" s="1"/>
  <c r="AS427" i="14" a="1"/>
  <c r="AS427" i="14" s="1"/>
  <c r="AS618" i="14" a="1"/>
  <c r="AS618" i="14" s="1"/>
  <c r="AS726" i="14" a="1"/>
  <c r="AS726" i="14" s="1"/>
  <c r="AS174" i="14" a="1"/>
  <c r="AS174" i="14" s="1"/>
  <c r="AS428" i="14" a="1"/>
  <c r="AS428" i="14" s="1"/>
  <c r="AS606" i="14" a="1"/>
  <c r="AS606" i="14" s="1"/>
  <c r="AS714" i="14" a="1"/>
  <c r="AS714" i="14" s="1"/>
  <c r="AS555" i="14" a="1"/>
  <c r="AS555" i="14" s="1"/>
  <c r="AS459" i="14" a="1"/>
  <c r="AS459" i="14" s="1"/>
  <c r="AS768" i="14" a="1"/>
  <c r="AS768" i="14" s="1"/>
  <c r="AS390" i="14" a="1"/>
  <c r="AS390" i="14" s="1"/>
  <c r="AS742" i="14" a="1"/>
  <c r="AS742" i="14" s="1"/>
  <c r="AS249" i="14" a="1"/>
  <c r="AS249" i="14" s="1"/>
  <c r="AS486" i="14" a="1"/>
  <c r="AS486" i="14" s="1"/>
  <c r="AS782" i="14" a="1"/>
  <c r="AS782" i="14" s="1"/>
  <c r="AS491" i="14" a="1"/>
  <c r="AS491" i="14" s="1"/>
  <c r="AS758" i="14" a="1"/>
  <c r="AS758" i="14" s="1"/>
  <c r="AS794" i="14" a="1"/>
  <c r="AS794" i="14" s="1"/>
  <c r="AS718" i="14" a="1"/>
  <c r="AS718" i="14" s="1"/>
  <c r="AS47" i="14" a="1"/>
  <c r="AS47" i="14" s="1"/>
  <c r="AS145" i="14" a="1"/>
  <c r="AS145" i="14" s="1"/>
  <c r="AS213" i="14" a="1"/>
  <c r="AS213" i="14" s="1"/>
  <c r="AS281" i="14" a="1"/>
  <c r="AS281" i="14" s="1"/>
  <c r="AS341" i="14" a="1"/>
  <c r="AS341" i="14" s="1"/>
  <c r="AS410" i="14" a="1"/>
  <c r="AS410" i="14" s="1"/>
  <c r="AS474" i="14" a="1"/>
  <c r="AS474" i="14" s="1"/>
  <c r="AS538" i="14" a="1"/>
  <c r="AS538" i="14" s="1"/>
  <c r="AS602" i="14" a="1"/>
  <c r="AS602" i="14" s="1"/>
  <c r="AS657" i="14" a="1"/>
  <c r="AS657" i="14" s="1"/>
  <c r="AS721" i="14" a="1"/>
  <c r="AS721" i="14" s="1"/>
  <c r="AS785" i="14" a="1"/>
  <c r="AS785" i="14" s="1"/>
  <c r="AS18" i="14" a="1"/>
  <c r="AS18" i="14" s="1"/>
  <c r="AS86" i="14" a="1"/>
  <c r="AS86" i="14" s="1"/>
  <c r="AS146" i="14" a="1"/>
  <c r="AS146" i="14" s="1"/>
  <c r="AS214" i="14" a="1"/>
  <c r="AS214" i="14" s="1"/>
  <c r="AS274" i="14" a="1"/>
  <c r="AS274" i="14" s="1"/>
  <c r="AS342" i="14" a="1"/>
  <c r="AS342" i="14" s="1"/>
  <c r="AS398" i="14" a="1"/>
  <c r="AS398" i="14" s="1"/>
  <c r="AS462" i="14" a="1"/>
  <c r="AS462" i="14" s="1"/>
  <c r="AS526" i="14" a="1"/>
  <c r="AS526" i="14" s="1"/>
  <c r="AS590" i="14" a="1"/>
  <c r="AS590" i="14" s="1"/>
  <c r="AS650" i="14" a="1"/>
  <c r="AS650" i="14" s="1"/>
  <c r="AS41" i="14" a="1"/>
  <c r="AS41" i="14" s="1"/>
  <c r="AS102" i="14" a="1"/>
  <c r="AS102" i="14" s="1"/>
  <c r="AS169" i="14" a="1"/>
  <c r="AS169" i="14" s="1"/>
  <c r="AS230" i="14" a="1"/>
  <c r="AS230" i="14" s="1"/>
  <c r="AS297" i="14" a="1"/>
  <c r="AS297" i="14" s="1"/>
  <c r="AS367" i="14" a="1"/>
  <c r="AS367" i="14" s="1"/>
  <c r="AS431" i="14" a="1"/>
  <c r="AS431" i="14" s="1"/>
  <c r="AS495" i="14" a="1"/>
  <c r="AS495" i="14" s="1"/>
  <c r="AS559" i="14" a="1"/>
  <c r="AS559" i="14" s="1"/>
  <c r="AS617" i="14" a="1"/>
  <c r="AS617" i="14" s="1"/>
  <c r="AS683" i="14" a="1"/>
  <c r="AS683" i="14" s="1"/>
  <c r="AS747" i="14" a="1"/>
  <c r="AS747" i="14" s="1"/>
  <c r="AS12" i="14" a="1"/>
  <c r="AS12" i="14" s="1"/>
  <c r="AS72" i="14" a="1"/>
  <c r="AS72" i="14" s="1"/>
  <c r="AS140" i="14" a="1"/>
  <c r="AS140" i="14" s="1"/>
  <c r="AS200" i="14" a="1"/>
  <c r="AS200" i="14" s="1"/>
  <c r="AS268" i="14" a="1"/>
  <c r="AS268" i="14" s="1"/>
  <c r="AS328" i="14" a="1"/>
  <c r="AS328" i="14" s="1"/>
  <c r="AS393" i="14" a="1"/>
  <c r="AS393" i="14" s="1"/>
  <c r="AS457" i="14" a="1"/>
  <c r="AS457" i="14" s="1"/>
  <c r="AS63" i="14" a="1"/>
  <c r="AS63" i="14" s="1"/>
  <c r="AS153" i="14" a="1"/>
  <c r="AS153" i="14" s="1"/>
  <c r="AS221" i="14" a="1"/>
  <c r="AS221" i="14" s="1"/>
  <c r="AS289" i="14" a="1"/>
  <c r="AS289" i="14" s="1"/>
  <c r="AS353" i="14" a="1"/>
  <c r="AS353" i="14" s="1"/>
  <c r="AS417" i="14" a="1"/>
  <c r="AS417" i="14" s="1"/>
  <c r="AS481" i="14" a="1"/>
  <c r="AS481" i="14" s="1"/>
  <c r="AS545" i="14" a="1"/>
  <c r="AS545" i="14" s="1"/>
  <c r="AS609" i="14" a="1"/>
  <c r="AS609" i="14" s="1"/>
  <c r="AS665" i="14" a="1"/>
  <c r="AS665" i="14" s="1"/>
  <c r="AS729" i="14" a="1"/>
  <c r="AS729" i="14" s="1"/>
  <c r="AS793" i="14" a="1"/>
  <c r="AS793" i="14" s="1"/>
  <c r="AS26" i="14" a="1"/>
  <c r="AS26" i="14" s="1"/>
  <c r="AS94" i="14" a="1"/>
  <c r="AS94" i="14" s="1"/>
  <c r="AS154" i="14" a="1"/>
  <c r="AS154" i="14" s="1"/>
  <c r="AS222" i="14" a="1"/>
  <c r="AS222" i="14" s="1"/>
  <c r="AS282" i="14" a="1"/>
  <c r="AS282" i="14" s="1"/>
  <c r="AS347" i="14" a="1"/>
  <c r="AS347" i="14" s="1"/>
  <c r="AS405" i="14" a="1"/>
  <c r="AS405" i="14" s="1"/>
  <c r="AS469" i="14" a="1"/>
  <c r="AS469" i="14" s="1"/>
  <c r="AS533" i="14" a="1"/>
  <c r="AS533" i="14" s="1"/>
  <c r="AS597" i="14" a="1"/>
  <c r="AS597" i="14" s="1"/>
  <c r="AS658" i="14" a="1"/>
  <c r="AS658" i="14" s="1"/>
  <c r="AS49" i="14" a="1"/>
  <c r="AS49" i="14" s="1"/>
  <c r="AS109" i="14" a="1"/>
  <c r="AS109" i="14" s="1"/>
  <c r="AS177" i="14" a="1"/>
  <c r="AS177" i="14" s="1"/>
  <c r="AS237" i="14" a="1"/>
  <c r="AS237" i="14" s="1"/>
  <c r="AS305" i="14" a="1"/>
  <c r="AS305" i="14" s="1"/>
  <c r="AS374" i="14" a="1"/>
  <c r="AS374" i="14" s="1"/>
  <c r="AS438" i="14" a="1"/>
  <c r="AS438" i="14" s="1"/>
  <c r="AS502" i="14" a="1"/>
  <c r="AS502" i="14" s="1"/>
  <c r="AS566" i="14" a="1"/>
  <c r="AS566" i="14" s="1"/>
  <c r="AS631" i="14" a="1"/>
  <c r="AS631" i="14" s="1"/>
  <c r="AS691" i="14" a="1"/>
  <c r="AS691" i="14" s="1"/>
  <c r="AS755" i="14" a="1"/>
  <c r="AS755" i="14" s="1"/>
  <c r="AS20" i="14" a="1"/>
  <c r="AS20" i="14" s="1"/>
  <c r="AS80" i="14" a="1"/>
  <c r="AS80" i="14" s="1"/>
  <c r="AS148" i="14" a="1"/>
  <c r="AS148" i="14" s="1"/>
  <c r="AS208" i="14" a="1"/>
  <c r="AS208" i="14" s="1"/>
  <c r="AS276" i="14" a="1"/>
  <c r="AS276" i="14" s="1"/>
  <c r="AS336" i="14" a="1"/>
  <c r="AS336" i="14" s="1"/>
  <c r="AS400" i="14" a="1"/>
  <c r="AS400" i="14" s="1"/>
  <c r="AS464" i="14" a="1"/>
  <c r="AS464" i="14" s="1"/>
  <c r="AS528" i="14" a="1"/>
  <c r="AS528" i="14" s="1"/>
  <c r="AS43" i="14" a="1"/>
  <c r="AS43" i="14" s="1"/>
  <c r="AS111" i="14" a="1"/>
  <c r="AS111" i="14" s="1"/>
  <c r="AS171" i="14" a="1"/>
  <c r="AS171" i="14" s="1"/>
  <c r="AS239" i="14" a="1"/>
  <c r="AS239" i="14" s="1"/>
  <c r="AS299" i="14" a="1"/>
  <c r="AS299" i="14" s="1"/>
  <c r="AS369" i="14" a="1"/>
  <c r="AS369" i="14" s="1"/>
  <c r="AS433" i="14" a="1"/>
  <c r="AS433" i="14" s="1"/>
  <c r="AS497" i="14" a="1"/>
  <c r="AS497" i="14" s="1"/>
  <c r="AS561" i="14" a="1"/>
  <c r="AS561" i="14" s="1"/>
  <c r="AS619" i="14" a="1"/>
  <c r="AS619" i="14" s="1"/>
  <c r="AS693" i="14" a="1"/>
  <c r="AS693" i="14" s="1"/>
  <c r="AS757" i="14" a="1"/>
  <c r="AS757" i="14" s="1"/>
  <c r="AS67" i="14" a="1"/>
  <c r="AS67" i="14" s="1"/>
  <c r="AS128" i="14" a="1"/>
  <c r="AS128" i="14" s="1"/>
  <c r="AS195" i="14" a="1"/>
  <c r="AS195" i="14" s="1"/>
  <c r="AS256" i="14" a="1"/>
  <c r="AS256" i="14" s="1"/>
  <c r="AS323" i="14" a="1"/>
  <c r="AS323" i="14" s="1"/>
  <c r="AS389" i="14" a="1"/>
  <c r="AS389" i="14" s="1"/>
  <c r="AS453" i="14" a="1"/>
  <c r="AS453" i="14" s="1"/>
  <c r="AS99" i="14" a="1"/>
  <c r="AS99" i="14" s="1"/>
  <c r="AS340" i="14" a="1"/>
  <c r="AS340" i="14" s="1"/>
  <c r="AS549" i="14" a="1"/>
  <c r="AS549" i="14" s="1"/>
  <c r="AS670" i="14" a="1"/>
  <c r="AS670" i="14" s="1"/>
  <c r="AS772" i="14" a="1"/>
  <c r="AS772" i="14" s="1"/>
  <c r="AS15" i="14" a="1"/>
  <c r="AS15" i="14" s="1"/>
  <c r="AS287" i="14" a="1"/>
  <c r="AS287" i="14" s="1"/>
  <c r="AS518" i="14" a="1"/>
  <c r="AS518" i="14" s="1"/>
  <c r="AS641" i="14" a="1"/>
  <c r="AS641" i="14" s="1"/>
  <c r="AS748" i="14" a="1"/>
  <c r="AS748" i="14" s="1"/>
  <c r="AS197" i="14" a="1"/>
  <c r="AS197" i="14" s="1"/>
  <c r="AS448" i="14" a="1"/>
  <c r="AS448" i="14" s="1"/>
  <c r="AS656" i="14" a="1"/>
  <c r="AS656" i="14" s="1"/>
  <c r="AS762" i="14" a="1"/>
  <c r="AS762" i="14" s="1"/>
  <c r="AS233" i="14" a="1"/>
  <c r="AS233" i="14" s="1"/>
  <c r="AS479" i="14" a="1"/>
  <c r="AS479" i="14" s="1"/>
  <c r="AS645" i="14" a="1"/>
  <c r="AS645" i="14" s="1"/>
  <c r="AS751" i="14" a="1"/>
  <c r="AS751" i="14" s="1"/>
  <c r="AS234" i="14" a="1"/>
  <c r="AS234" i="14" s="1"/>
  <c r="AS505" i="14" a="1"/>
  <c r="AS505" i="14" s="1"/>
  <c r="AS633" i="14" a="1"/>
  <c r="AS633" i="14" s="1"/>
  <c r="AS740" i="14" a="1"/>
  <c r="AS740" i="14" s="1"/>
  <c r="AS62" i="14" a="1"/>
  <c r="AS62" i="14" s="1"/>
  <c r="AS621" i="14" a="1"/>
  <c r="AS621" i="14" s="1"/>
  <c r="AS556" i="14" a="1"/>
  <c r="AS556" i="14" s="1"/>
  <c r="AS524" i="14" a="1"/>
  <c r="AS524" i="14" s="1"/>
  <c r="AS467" i="14" a="1"/>
  <c r="AS467" i="14" s="1"/>
  <c r="AS569" i="14" a="1"/>
  <c r="AS569" i="14" s="1"/>
  <c r="AS582" i="14" a="1"/>
  <c r="AS582" i="14" s="1"/>
  <c r="AS415" i="14" a="1"/>
  <c r="AS415" i="14" s="1"/>
  <c r="AS189" i="14" a="1"/>
  <c r="AS189" i="14" s="1"/>
  <c r="AS272" i="14" a="1"/>
  <c r="AS272" i="14" s="1"/>
  <c r="AS61" i="14" a="1"/>
  <c r="AS61" i="14" s="1"/>
  <c r="AS77" i="14" a="1"/>
  <c r="AS77" i="14" s="1"/>
  <c r="AS161" i="14" a="1"/>
  <c r="AS161" i="14" s="1"/>
  <c r="AS228" i="14" a="1"/>
  <c r="AS228" i="14" s="1"/>
  <c r="AS295" i="14" a="1"/>
  <c r="AS295" i="14" s="1"/>
  <c r="AS359" i="14" a="1"/>
  <c r="AS359" i="14" s="1"/>
  <c r="AS423" i="14" a="1"/>
  <c r="AS423" i="14" s="1"/>
  <c r="AS487" i="14" a="1"/>
  <c r="AS487" i="14" s="1"/>
  <c r="AS551" i="14" a="1"/>
  <c r="AS551" i="14" s="1"/>
  <c r="AS615" i="14" a="1"/>
  <c r="AS615" i="14" s="1"/>
  <c r="AS673" i="14" a="1"/>
  <c r="AS673" i="14" s="1"/>
  <c r="AS737" i="14" a="1"/>
  <c r="AS737" i="14" s="1"/>
  <c r="AS2" i="14" a="1"/>
  <c r="AS2" i="14" s="1"/>
  <c r="AS34" i="14" a="1"/>
  <c r="AS34" i="14" s="1"/>
  <c r="AS101" i="14" a="1"/>
  <c r="AS101" i="14" s="1"/>
  <c r="AS162" i="14" a="1"/>
  <c r="AS162" i="14" s="1"/>
  <c r="AS229" i="14" a="1"/>
  <c r="AS229" i="14" s="1"/>
  <c r="AS290" i="14" a="1"/>
  <c r="AS290" i="14" s="1"/>
  <c r="AS354" i="14" a="1"/>
  <c r="AS354" i="14" s="1"/>
  <c r="AS418" i="14" a="1"/>
  <c r="AS418" i="14" s="1"/>
  <c r="AS482" i="14" a="1"/>
  <c r="AS482" i="14" s="1"/>
  <c r="AS546" i="14" a="1"/>
  <c r="AS546" i="14" s="1"/>
  <c r="AS610" i="14" a="1"/>
  <c r="AS610" i="14" s="1"/>
  <c r="AS666" i="14" a="1"/>
  <c r="AS666" i="14" s="1"/>
  <c r="AS57" i="14" a="1"/>
  <c r="AS57" i="14" s="1"/>
  <c r="AS117" i="14" a="1"/>
  <c r="AS117" i="14" s="1"/>
  <c r="AS185" i="14" a="1"/>
  <c r="AS185" i="14" s="1"/>
  <c r="AS245" i="14" a="1"/>
  <c r="AS245" i="14" s="1"/>
  <c r="AS313" i="14" a="1"/>
  <c r="AS313" i="14" s="1"/>
  <c r="AS379" i="14" a="1"/>
  <c r="AS379" i="14" s="1"/>
  <c r="AS443" i="14" a="1"/>
  <c r="AS443" i="14" s="1"/>
  <c r="AS507" i="14" a="1"/>
  <c r="AS507" i="14" s="1"/>
  <c r="AS571" i="14" a="1"/>
  <c r="AS571" i="14" s="1"/>
  <c r="AS637" i="14" a="1"/>
  <c r="AS637" i="14" s="1"/>
  <c r="AS699" i="14" a="1"/>
  <c r="AS699" i="14" s="1"/>
  <c r="AS763" i="14" a="1"/>
  <c r="AS763" i="14" s="1"/>
  <c r="AS28" i="14" a="1"/>
  <c r="AS28" i="14" s="1"/>
  <c r="AS88" i="14" a="1"/>
  <c r="AS88" i="14" s="1"/>
  <c r="AS156" i="14" a="1"/>
  <c r="AS156" i="14" s="1"/>
  <c r="AS216" i="14" a="1"/>
  <c r="AS216" i="14" s="1"/>
  <c r="AS284" i="14" a="1"/>
  <c r="AS284" i="14" s="1"/>
  <c r="AS343" i="14" a="1"/>
  <c r="AS343" i="14" s="1"/>
  <c r="AS412" i="14" a="1"/>
  <c r="AS412" i="14" s="1"/>
  <c r="AS476" i="14" a="1"/>
  <c r="AS476" i="14" s="1"/>
  <c r="AS540" i="14" a="1"/>
  <c r="AS540" i="14" s="1"/>
  <c r="AS51" i="14" a="1"/>
  <c r="AS51" i="14" s="1"/>
  <c r="AS119" i="14" a="1"/>
  <c r="AS119" i="14" s="1"/>
  <c r="AS179" i="14" a="1"/>
  <c r="AS179" i="14" s="1"/>
  <c r="AS247" i="14" a="1"/>
  <c r="AS247" i="14" s="1"/>
  <c r="AS307" i="14" a="1"/>
  <c r="AS307" i="14" s="1"/>
  <c r="AS375" i="14" a="1"/>
  <c r="AS375" i="14" s="1"/>
  <c r="AS439" i="14" a="1"/>
  <c r="AS439" i="14" s="1"/>
  <c r="AS503" i="14" a="1"/>
  <c r="AS503" i="14" s="1"/>
  <c r="AS567" i="14" a="1"/>
  <c r="AS567" i="14" s="1"/>
  <c r="AS625" i="14" a="1"/>
  <c r="AS625" i="14" s="1"/>
  <c r="AS701" i="14" a="1"/>
  <c r="AS701" i="14" s="1"/>
  <c r="AS765" i="14" a="1"/>
  <c r="AS765" i="14" s="1"/>
  <c r="AS14" i="14" a="1"/>
  <c r="AS14" i="14" s="1"/>
  <c r="AS74" i="14" a="1"/>
  <c r="AS74" i="14" s="1"/>
  <c r="AS142" i="14" a="1"/>
  <c r="AS142" i="14" s="1"/>
  <c r="AS202" i="14" a="1"/>
  <c r="AS202" i="14" s="1"/>
  <c r="AS270" i="14" a="1"/>
  <c r="AS270" i="14" s="1"/>
  <c r="AS330" i="14" a="1"/>
  <c r="AS330" i="14" s="1"/>
  <c r="AS402" i="14" a="1"/>
  <c r="AS402" i="14" s="1"/>
  <c r="AS466" i="14" a="1"/>
  <c r="AS466" i="14" s="1"/>
  <c r="AS130" i="14" a="1"/>
  <c r="AS130" i="14" s="1"/>
  <c r="AS364" i="14" a="1"/>
  <c r="AS364" i="14" s="1"/>
  <c r="AS562" i="14" a="1"/>
  <c r="AS562" i="14" s="1"/>
  <c r="AS682" i="14" a="1"/>
  <c r="AS682" i="14" s="1"/>
  <c r="AS784" i="14" a="1"/>
  <c r="AS784" i="14" s="1"/>
  <c r="AS45" i="14" a="1"/>
  <c r="AS45" i="14" s="1"/>
  <c r="AS317" i="14" a="1"/>
  <c r="AS317" i="14" s="1"/>
  <c r="AS536" i="14" a="1"/>
  <c r="AS536" i="14" s="1"/>
  <c r="AS655" i="14" a="1"/>
  <c r="AS655" i="14" s="1"/>
  <c r="AS760" i="14" a="1"/>
  <c r="AS760" i="14" s="1"/>
  <c r="AS227" i="14" a="1"/>
  <c r="AS227" i="14" s="1"/>
  <c r="AS473" i="14" a="1"/>
  <c r="AS473" i="14" s="1"/>
  <c r="AS672" i="14" a="1"/>
  <c r="AS672" i="14" s="1"/>
  <c r="AS775" i="14" a="1"/>
  <c r="AS775" i="14" s="1"/>
  <c r="AS23" i="14" a="1"/>
  <c r="AS23" i="14" s="1"/>
  <c r="AS263" i="14" a="1"/>
  <c r="AS263" i="14" s="1"/>
  <c r="AS537" i="14" a="1"/>
  <c r="AS537" i="14" s="1"/>
  <c r="AS660" i="14" a="1"/>
  <c r="AS660" i="14" s="1"/>
  <c r="AS764" i="14" a="1"/>
  <c r="AS764" i="14" s="1"/>
  <c r="AS24" i="14" a="1"/>
  <c r="AS24" i="14" s="1"/>
  <c r="AS264" i="14" a="1"/>
  <c r="AS264" i="14" s="1"/>
  <c r="AS523" i="14" a="1"/>
  <c r="AS523" i="14" s="1"/>
  <c r="AS646" i="14" a="1"/>
  <c r="AS646" i="14" s="1"/>
  <c r="AS752" i="14" a="1"/>
  <c r="AS752" i="14" s="1"/>
  <c r="AS151" i="14" a="1"/>
  <c r="AS151" i="14" s="1"/>
  <c r="AS663" i="14" a="1"/>
  <c r="AS663" i="14" s="1"/>
  <c r="AS68" i="14" a="1"/>
  <c r="AS68" i="14" s="1"/>
  <c r="AS595" i="14" a="1"/>
  <c r="AS595" i="14" s="1"/>
  <c r="AS560" i="14" a="1"/>
  <c r="AS560" i="14" s="1"/>
  <c r="AS530" i="14" a="1"/>
  <c r="AS530" i="14" s="1"/>
  <c r="AS31" i="14" a="1"/>
  <c r="AS31" i="14" s="1"/>
  <c r="AS607" i="14" a="1"/>
  <c r="AS607" i="14" s="1"/>
  <c r="AS38" i="14" a="1"/>
  <c r="AS38" i="14" s="1"/>
  <c r="AS648" i="14" a="1"/>
  <c r="AS648" i="14" s="1"/>
  <c r="AS608" i="14" a="1"/>
  <c r="AS608" i="14" s="1"/>
  <c r="AS647" i="14" a="1"/>
  <c r="AS647" i="14" s="1"/>
  <c r="AS543" i="14" a="1"/>
  <c r="AS543" i="14" s="1"/>
  <c r="AS301" i="14" a="1"/>
  <c r="AS301" i="14" s="1"/>
  <c r="AS85" i="14" a="1"/>
  <c r="AS85" i="14" s="1"/>
  <c r="AS175" i="14" a="1"/>
  <c r="AS175" i="14" s="1"/>
  <c r="AS235" i="14" a="1"/>
  <c r="AS235" i="14" s="1"/>
  <c r="AS303" i="14" a="1"/>
  <c r="AS303" i="14" s="1"/>
  <c r="AS365" i="14" a="1"/>
  <c r="AS365" i="14" s="1"/>
  <c r="AS429" i="14" a="1"/>
  <c r="AS429" i="14" s="1"/>
  <c r="AS493" i="14" a="1"/>
  <c r="AS493" i="14" s="1"/>
  <c r="AS557" i="14" a="1"/>
  <c r="AS557" i="14" s="1"/>
  <c r="AS622" i="14" a="1"/>
  <c r="AS622" i="14" s="1"/>
  <c r="AS681" i="14" a="1"/>
  <c r="AS681" i="14" s="1"/>
  <c r="AS745" i="14" a="1"/>
  <c r="AS745" i="14" s="1"/>
  <c r="AS40" i="14" a="1"/>
  <c r="AS40" i="14" s="1"/>
  <c r="AS108" i="14" a="1"/>
  <c r="AS108" i="14" s="1"/>
  <c r="AS168" i="14" a="1"/>
  <c r="AS168" i="14" s="1"/>
  <c r="AS236" i="14" a="1"/>
  <c r="AS236" i="14" s="1"/>
  <c r="AS296" i="14" a="1"/>
  <c r="AS296" i="14" s="1"/>
  <c r="AS360" i="14" a="1"/>
  <c r="AS360" i="14" s="1"/>
  <c r="AS424" i="14" a="1"/>
  <c r="AS424" i="14" s="1"/>
  <c r="AS488" i="14" a="1"/>
  <c r="AS488" i="14" s="1"/>
  <c r="AS552" i="14" a="1"/>
  <c r="AS552" i="14" s="1"/>
  <c r="AS616" i="14" a="1"/>
  <c r="AS616" i="14" s="1"/>
  <c r="AS65" i="14" a="1"/>
  <c r="AS65" i="14" s="1"/>
  <c r="AS125" i="14" a="1"/>
  <c r="AS125" i="14" s="1"/>
  <c r="AS193" i="14" a="1"/>
  <c r="AS193" i="14" s="1"/>
  <c r="AS253" i="14" a="1"/>
  <c r="AS253" i="14" s="1"/>
  <c r="AS321" i="14" a="1"/>
  <c r="AS321" i="14" s="1"/>
  <c r="AS387" i="14" a="1"/>
  <c r="AS387" i="14" s="1"/>
  <c r="AS451" i="14" a="1"/>
  <c r="AS451" i="14" s="1"/>
  <c r="AS515" i="14" a="1"/>
  <c r="AS515" i="14" s="1"/>
  <c r="AS579" i="14" a="1"/>
  <c r="AS579" i="14" s="1"/>
  <c r="AS644" i="14" a="1"/>
  <c r="AS644" i="14" s="1"/>
  <c r="AS707" i="14" a="1"/>
  <c r="AS707" i="14" s="1"/>
  <c r="AS771" i="14" a="1"/>
  <c r="AS771" i="14" s="1"/>
  <c r="AS35" i="14" a="1"/>
  <c r="AS35" i="14" s="1"/>
  <c r="AS96" i="14" a="1"/>
  <c r="AS96" i="14" s="1"/>
  <c r="AS163" i="14" a="1"/>
  <c r="AS163" i="14" s="1"/>
  <c r="AS224" i="14" a="1"/>
  <c r="AS224" i="14" s="1"/>
  <c r="AS291" i="14" a="1"/>
  <c r="AS291" i="14" s="1"/>
  <c r="AS356" i="14" a="1"/>
  <c r="AS356" i="14" s="1"/>
  <c r="AS420" i="14" a="1"/>
  <c r="AS420" i="14" s="1"/>
  <c r="AS484" i="14" a="1"/>
  <c r="AS484" i="14" s="1"/>
  <c r="AS59" i="14" a="1"/>
  <c r="AS59" i="14" s="1"/>
  <c r="AS127" i="14" a="1"/>
  <c r="AS127" i="14" s="1"/>
  <c r="AS187" i="14" a="1"/>
  <c r="AS187" i="14" s="1"/>
  <c r="AS255" i="14" a="1"/>
  <c r="AS255" i="14" s="1"/>
  <c r="AS315" i="14" a="1"/>
  <c r="AS315" i="14" s="1"/>
  <c r="AS381" i="14" a="1"/>
  <c r="AS381" i="14" s="1"/>
  <c r="AS445" i="14" a="1"/>
  <c r="AS445" i="14" s="1"/>
  <c r="AS509" i="14" a="1"/>
  <c r="AS509" i="14" s="1"/>
  <c r="AS573" i="14" a="1"/>
  <c r="AS573" i="14" s="1"/>
  <c r="AS639" i="14" a="1"/>
  <c r="AS639" i="14" s="1"/>
  <c r="AS709" i="14" a="1"/>
  <c r="AS709" i="14" s="1"/>
  <c r="AS773" i="14" a="1"/>
  <c r="AS773" i="14" s="1"/>
  <c r="AS22" i="14" a="1"/>
  <c r="AS22" i="14" s="1"/>
  <c r="AS82" i="14" a="1"/>
  <c r="AS82" i="14" s="1"/>
  <c r="AS150" i="14" a="1"/>
  <c r="AS150" i="14" s="1"/>
  <c r="AS210" i="14" a="1"/>
  <c r="AS210" i="14" s="1"/>
  <c r="AS278" i="14" a="1"/>
  <c r="AS278" i="14" s="1"/>
  <c r="AS338" i="14" a="1"/>
  <c r="AS338" i="14" s="1"/>
  <c r="AS408" i="14" a="1"/>
  <c r="AS408" i="14" s="1"/>
  <c r="AS472" i="14" a="1"/>
  <c r="AS472" i="14" s="1"/>
  <c r="AS160" i="14" a="1"/>
  <c r="AS160" i="14" s="1"/>
  <c r="AS416" i="14" a="1"/>
  <c r="AS416" i="14" s="1"/>
  <c r="AS574" i="14" a="1"/>
  <c r="AS574" i="14" s="1"/>
  <c r="AS695" i="14" a="1"/>
  <c r="AS695" i="14" s="1"/>
  <c r="AS798" i="14" a="1"/>
  <c r="AS798" i="14" s="1"/>
  <c r="AS75" i="14" a="1"/>
  <c r="AS75" i="14" s="1"/>
  <c r="AS345" i="14" a="1"/>
  <c r="AS345" i="14" s="1"/>
  <c r="AS550" i="14" a="1"/>
  <c r="AS550" i="14" s="1"/>
  <c r="AS671" i="14" a="1"/>
  <c r="AS671" i="14" s="1"/>
  <c r="AS774" i="14" a="1"/>
  <c r="AS774" i="14" s="1"/>
  <c r="AS258" i="14" a="1"/>
  <c r="AS258" i="14" s="1"/>
  <c r="AS500" i="14" a="1"/>
  <c r="AS500" i="14" s="1"/>
  <c r="AS686" i="14" a="1"/>
  <c r="AS686" i="14" s="1"/>
  <c r="AS93" i="14" a="1"/>
  <c r="AS93" i="14" s="1"/>
  <c r="AS183" i="14" a="1"/>
  <c r="AS183" i="14" s="1"/>
  <c r="AS243" i="14" a="1"/>
  <c r="AS243" i="14" s="1"/>
  <c r="AS311" i="14" a="1"/>
  <c r="AS311" i="14" s="1"/>
  <c r="AS378" i="14" a="1"/>
  <c r="AS378" i="14" s="1"/>
  <c r="AS442" i="14" a="1"/>
  <c r="AS442" i="14" s="1"/>
  <c r="AS506" i="14" a="1"/>
  <c r="AS506" i="14" s="1"/>
  <c r="AS570" i="14" a="1"/>
  <c r="AS570" i="14" s="1"/>
  <c r="AS629" i="14" a="1"/>
  <c r="AS629" i="14" s="1"/>
  <c r="AS689" i="14" a="1"/>
  <c r="AS689" i="14" s="1"/>
  <c r="AS753" i="14" a="1"/>
  <c r="AS753" i="14" s="1"/>
  <c r="AS48" i="14" a="1"/>
  <c r="AS48" i="14" s="1"/>
  <c r="AS116" i="14" a="1"/>
  <c r="AS116" i="14" s="1"/>
  <c r="AS176" i="14" a="1"/>
  <c r="AS176" i="14" s="1"/>
  <c r="AS244" i="14" a="1"/>
  <c r="AS244" i="14" s="1"/>
  <c r="AS304" i="14" a="1"/>
  <c r="AS304" i="14" s="1"/>
  <c r="AS366" i="14" a="1"/>
  <c r="AS366" i="14" s="1"/>
  <c r="AS430" i="14" a="1"/>
  <c r="AS430" i="14" s="1"/>
  <c r="AS494" i="14" a="1"/>
  <c r="AS494" i="14" s="1"/>
  <c r="AS558" i="14" a="1"/>
  <c r="AS558" i="14" s="1"/>
  <c r="AS623" i="14" a="1"/>
  <c r="AS623" i="14" s="1"/>
  <c r="AS4" i="14" a="1"/>
  <c r="AS4" i="14" s="1"/>
  <c r="AS71" i="14" a="1"/>
  <c r="AS71" i="14" s="1"/>
  <c r="AS132" i="14" a="1"/>
  <c r="AS132" i="14" s="1"/>
  <c r="AS199" i="14" a="1"/>
  <c r="AS199" i="14" s="1"/>
  <c r="AS260" i="14" a="1"/>
  <c r="AS260" i="14" s="1"/>
  <c r="AS327" i="14" a="1"/>
  <c r="AS327" i="14" s="1"/>
  <c r="AS399" i="14" a="1"/>
  <c r="AS399" i="14" s="1"/>
  <c r="AS463" i="14" a="1"/>
  <c r="AS463" i="14" s="1"/>
  <c r="AS527" i="14" a="1"/>
  <c r="AS527" i="14" s="1"/>
  <c r="AS591" i="14" a="1"/>
  <c r="AS591" i="14" s="1"/>
  <c r="AS651" i="14" a="1"/>
  <c r="AS651" i="14" s="1"/>
  <c r="AS715" i="14" a="1"/>
  <c r="AS715" i="14" s="1"/>
  <c r="AS779" i="14" a="1"/>
  <c r="AS779" i="14" s="1"/>
  <c r="AS42" i="14" a="1"/>
  <c r="AS42" i="14" s="1"/>
  <c r="AS110" i="14" a="1"/>
  <c r="AS110" i="14" s="1"/>
  <c r="AS170" i="14" a="1"/>
  <c r="AS170" i="14" s="1"/>
  <c r="AS238" i="14" a="1"/>
  <c r="AS238" i="14" s="1"/>
  <c r="AS298" i="14" a="1"/>
  <c r="AS298" i="14" s="1"/>
  <c r="AS361" i="14" a="1"/>
  <c r="AS361" i="14" s="1"/>
  <c r="AS425" i="14" a="1"/>
  <c r="AS425" i="14" s="1"/>
  <c r="AS489" i="14" a="1"/>
  <c r="AS489" i="14" s="1"/>
  <c r="AS6" i="14" a="1"/>
  <c r="AS6" i="14" s="1"/>
  <c r="AS73" i="14" a="1"/>
  <c r="AS73" i="14" s="1"/>
  <c r="AS134" i="14" a="1"/>
  <c r="AS134" i="14" s="1"/>
  <c r="AS201" i="14" a="1"/>
  <c r="AS201" i="14" s="1"/>
  <c r="AS262" i="14" a="1"/>
  <c r="AS262" i="14" s="1"/>
  <c r="AS329" i="14" a="1"/>
  <c r="AS329" i="14" s="1"/>
  <c r="AS394" i="14" a="1"/>
  <c r="AS394" i="14" s="1"/>
  <c r="AS458" i="14" a="1"/>
  <c r="AS458" i="14" s="1"/>
  <c r="AS522" i="14" a="1"/>
  <c r="AS522" i="14" s="1"/>
  <c r="AS586" i="14" a="1"/>
  <c r="AS586" i="14" s="1"/>
  <c r="AS653" i="14" a="1"/>
  <c r="AS653" i="14" s="1"/>
  <c r="AS717" i="14" a="1"/>
  <c r="AS717" i="14" s="1"/>
  <c r="AS781" i="14" a="1"/>
  <c r="AS781" i="14" s="1"/>
  <c r="AS30" i="14" a="1"/>
  <c r="AS30" i="14" s="1"/>
  <c r="AS90" i="14" a="1"/>
  <c r="AS90" i="14" s="1"/>
  <c r="AS158" i="14" a="1"/>
  <c r="AS158" i="14" s="1"/>
  <c r="AS218" i="14" a="1"/>
  <c r="AS218" i="14" s="1"/>
  <c r="AS286" i="14" a="1"/>
  <c r="AS286" i="14" s="1"/>
  <c r="AS350" i="14" a="1"/>
  <c r="AS350" i="14" s="1"/>
  <c r="AS414" i="14" a="1"/>
  <c r="AS414" i="14" s="1"/>
  <c r="AS478" i="14" a="1"/>
  <c r="AS478" i="14" s="1"/>
  <c r="AS190" i="14" a="1"/>
  <c r="AS190" i="14" s="1"/>
  <c r="AS441" i="14" a="1"/>
  <c r="AS441" i="14" s="1"/>
  <c r="AS600" i="14" a="1"/>
  <c r="AS600" i="14" s="1"/>
  <c r="AS708" i="14" a="1"/>
  <c r="AS708" i="14" s="1"/>
  <c r="AS105" i="14" a="1"/>
  <c r="AS105" i="14" s="1"/>
  <c r="AS371" i="14" a="1"/>
  <c r="AS371" i="14" s="1"/>
  <c r="AS563" i="14" a="1"/>
  <c r="AS563" i="14" s="1"/>
  <c r="AS684" i="14" a="1"/>
  <c r="AS684" i="14" s="1"/>
  <c r="AS786" i="14" a="1"/>
  <c r="AS786" i="14" s="1"/>
  <c r="AS16" i="14" a="1"/>
  <c r="AS16" i="14" s="1"/>
  <c r="AS288" i="14" a="1"/>
  <c r="AS288" i="14" s="1"/>
  <c r="AS564" i="14" a="1"/>
  <c r="AS564" i="14" s="1"/>
  <c r="AS698" i="14" a="1"/>
  <c r="AS698" i="14" s="1"/>
  <c r="AS800" i="14" a="1"/>
  <c r="AS800" i="14" s="1"/>
  <c r="AS83" i="14" a="1"/>
  <c r="AS83" i="14" s="1"/>
  <c r="AS324" i="14" a="1"/>
  <c r="AS324" i="14" s="1"/>
  <c r="AS580" i="14" a="1"/>
  <c r="AS580" i="14" s="1"/>
  <c r="AS687" i="14" a="1"/>
  <c r="AS687" i="14" s="1"/>
  <c r="AS790" i="14" a="1"/>
  <c r="AS790" i="14" s="1"/>
  <c r="AS84" i="14" a="1"/>
  <c r="AS84" i="14" s="1"/>
  <c r="AS352" i="14" a="1"/>
  <c r="AS352" i="14" s="1"/>
  <c r="AS568" i="14" a="1"/>
  <c r="AS568" i="14" s="1"/>
  <c r="AS676" i="14" a="1"/>
  <c r="AS676" i="14" s="1"/>
  <c r="AS778" i="14" a="1"/>
  <c r="AS778" i="14" s="1"/>
  <c r="AS302" i="14" a="1"/>
  <c r="AS302" i="14" s="1"/>
  <c r="AS730" i="14" a="1"/>
  <c r="AS730" i="14" s="1"/>
  <c r="AS241" i="14" a="1"/>
  <c r="AS241" i="14" s="1"/>
  <c r="AS664" i="14" a="1"/>
  <c r="AS664" i="14" s="1"/>
  <c r="AS159" i="14" a="1"/>
  <c r="AS159" i="14" s="1"/>
  <c r="AS634" i="14" a="1"/>
  <c r="AS634" i="14" s="1"/>
  <c r="AS7" i="14" a="1"/>
  <c r="AS7" i="14" s="1"/>
  <c r="AS706" i="14" a="1"/>
  <c r="AS706" i="14" s="1"/>
  <c r="AS271" i="14" a="1"/>
  <c r="AS271" i="14" s="1"/>
  <c r="AS679" i="14" a="1"/>
  <c r="AS679" i="14" s="1"/>
  <c r="AS211" i="14" a="1"/>
  <c r="AS211" i="14" s="1"/>
  <c r="AS719" i="14" a="1"/>
  <c r="AS719" i="14" s="1"/>
  <c r="AS212" i="14" a="1"/>
  <c r="AS212" i="14" s="1"/>
  <c r="AS32" i="14" a="1"/>
  <c r="AS32" i="14" s="1"/>
  <c r="AS548" i="14" a="1"/>
  <c r="AS548" i="14" s="1"/>
  <c r="AS17" i="14" a="1"/>
  <c r="AS17" i="14" s="1"/>
  <c r="AS107" i="14" a="1"/>
  <c r="AS107" i="14" s="1"/>
  <c r="AS191" i="14" a="1"/>
  <c r="AS191" i="14" s="1"/>
  <c r="AS251" i="14" a="1"/>
  <c r="AS251" i="14" s="1"/>
  <c r="AS319" i="14" a="1"/>
  <c r="AS319" i="14" s="1"/>
  <c r="AS385" i="14" a="1"/>
  <c r="AS385" i="14" s="1"/>
  <c r="AS449" i="14" a="1"/>
  <c r="AS449" i="14" s="1"/>
  <c r="AS513" i="14" a="1"/>
  <c r="AS513" i="14" s="1"/>
  <c r="AS577" i="14" a="1"/>
  <c r="AS577" i="14" s="1"/>
  <c r="AS635" i="14" a="1"/>
  <c r="AS635" i="14" s="1"/>
  <c r="AS697" i="14" a="1"/>
  <c r="AS697" i="14" s="1"/>
  <c r="AS761" i="14" a="1"/>
  <c r="AS761" i="14" s="1"/>
  <c r="AS56" i="14" a="1"/>
  <c r="AS56" i="14" s="1"/>
  <c r="AS124" i="14" a="1"/>
  <c r="AS124" i="14" s="1"/>
  <c r="AS184" i="14" a="1"/>
  <c r="AS184" i="14" s="1"/>
  <c r="AS252" i="14" a="1"/>
  <c r="AS252" i="14" s="1"/>
  <c r="AS312" i="14" a="1"/>
  <c r="AS312" i="14" s="1"/>
  <c r="AS373" i="14" a="1"/>
  <c r="AS373" i="14" s="1"/>
  <c r="AS437" i="14" a="1"/>
  <c r="AS437" i="14" s="1"/>
  <c r="AS501" i="14" a="1"/>
  <c r="AS501" i="14" s="1"/>
  <c r="AS565" i="14" a="1"/>
  <c r="AS565" i="14" s="1"/>
  <c r="AS630" i="14" a="1"/>
  <c r="AS630" i="14" s="1"/>
  <c r="AS11" i="14" a="1"/>
  <c r="AS11" i="14" s="1"/>
  <c r="AS79" i="14" a="1"/>
  <c r="AS79" i="14" s="1"/>
  <c r="AS139" i="14" a="1"/>
  <c r="AS139" i="14" s="1"/>
  <c r="AS207" i="14" a="1"/>
  <c r="AS207" i="14" s="1"/>
  <c r="AS267" i="14" a="1"/>
  <c r="AS267" i="14" s="1"/>
  <c r="AS335" i="14" a="1"/>
  <c r="AS335" i="14" s="1"/>
  <c r="AS406" i="14" a="1"/>
  <c r="AS406" i="14" s="1"/>
  <c r="AS470" i="14" a="1"/>
  <c r="AS470" i="14" s="1"/>
  <c r="AS534" i="14" a="1"/>
  <c r="AS534" i="14" s="1"/>
  <c r="AS598" i="14" a="1"/>
  <c r="AS598" i="14" s="1"/>
  <c r="AS121" i="14" a="1"/>
  <c r="AS121" i="14" s="1"/>
  <c r="AS92" i="14" a="1"/>
  <c r="AS92" i="14" s="1"/>
  <c r="AW745" i="14" a="1"/>
  <c r="AW745" i="14" s="1"/>
  <c r="AS690" i="14" a="1"/>
  <c r="AS690" i="14" s="1"/>
  <c r="AS339" i="14" a="1"/>
  <c r="AS339" i="14" s="1"/>
  <c r="AS770" i="14" a="1"/>
  <c r="AS770" i="14" s="1"/>
  <c r="AS624" i="14" a="1"/>
  <c r="AS624" i="14" s="1"/>
  <c r="AS383" i="14" a="1"/>
  <c r="AS383" i="14" s="1"/>
  <c r="AS620" i="14" a="1"/>
  <c r="AS620" i="14" s="1"/>
  <c r="AS54" i="14" a="1"/>
  <c r="AS54" i="14" s="1"/>
  <c r="AS592" i="14" a="1"/>
  <c r="AS592" i="14" s="1"/>
  <c r="AW763" i="14" a="1"/>
  <c r="AW763" i="14" s="1"/>
  <c r="AS318" i="14" a="1"/>
  <c r="AS318" i="14" s="1"/>
  <c r="AS575" i="14" a="1"/>
  <c r="AS575" i="14" s="1"/>
  <c r="AS720" i="14" a="1"/>
  <c r="AS720" i="14" s="1"/>
  <c r="AW709" i="14" a="1"/>
  <c r="AW709" i="14" s="1"/>
  <c r="AS293" i="14" a="1"/>
  <c r="AS293" i="14" s="1"/>
  <c r="AS37" i="14" a="1"/>
  <c r="AS37" i="14" s="1"/>
  <c r="AS789" i="14" a="1"/>
  <c r="AS789" i="14" s="1"/>
  <c r="AS529" i="14" a="1"/>
  <c r="AS529" i="14" s="1"/>
  <c r="AS269" i="14" a="1"/>
  <c r="AS269" i="14" s="1"/>
  <c r="AS13" i="14" a="1"/>
  <c r="AS13" i="14" s="1"/>
  <c r="AS496" i="14" a="1"/>
  <c r="AS496" i="14" s="1"/>
  <c r="AW784" i="14" a="1"/>
  <c r="AW784" i="14" s="1"/>
  <c r="AS510" i="14" a="1"/>
  <c r="AS510" i="14" s="1"/>
  <c r="AS544" i="14" a="1"/>
  <c r="AS544" i="14" s="1"/>
  <c r="AS182" i="14" a="1"/>
  <c r="AS182" i="14" s="1"/>
  <c r="AS668" i="14" a="1"/>
  <c r="AS668" i="14" s="1"/>
  <c r="AS512" i="14" a="1"/>
  <c r="AS512" i="14" s="1"/>
  <c r="AS219" i="14" a="1"/>
  <c r="AS219" i="14" s="1"/>
  <c r="AS581" i="14" a="1"/>
  <c r="AS581" i="14" s="1"/>
  <c r="AW729" i="14" a="1"/>
  <c r="AW729" i="14" s="1"/>
  <c r="AS553" i="14" a="1"/>
  <c r="AS553" i="14" s="1"/>
  <c r="AW274" i="14" a="1"/>
  <c r="AW274" i="14" s="1"/>
  <c r="AS136" i="14" a="1"/>
  <c r="AS136" i="14" s="1"/>
  <c r="AS499" i="14" a="1"/>
  <c r="AS499" i="14" s="1"/>
  <c r="AS654" i="14" a="1"/>
  <c r="AS654" i="14" s="1"/>
  <c r="AW196" i="14" a="1"/>
  <c r="AW196" i="14" s="1"/>
  <c r="AS248" i="14" a="1"/>
  <c r="AS248" i="14" s="1"/>
  <c r="AW786" i="14" a="1"/>
  <c r="AW786" i="14" s="1"/>
  <c r="AS749" i="14" a="1"/>
  <c r="AS749" i="14" s="1"/>
  <c r="AS490" i="14" a="1"/>
  <c r="AS490" i="14" s="1"/>
  <c r="AS231" i="14" a="1"/>
  <c r="AS231" i="14" s="1"/>
  <c r="AW778" i="14" a="1"/>
  <c r="AW778" i="14" s="1"/>
  <c r="AS432" i="14" a="1"/>
  <c r="AS432" i="14" s="1"/>
  <c r="AW616" i="14" a="1"/>
  <c r="AW616" i="14" s="1"/>
  <c r="AS783" i="14" a="1"/>
  <c r="AS783" i="14" s="1"/>
  <c r="AS279" i="14" a="1"/>
  <c r="AS279" i="14" s="1"/>
  <c r="AS596" i="14" a="1"/>
  <c r="AS596" i="14" s="1"/>
  <c r="AS309" i="14" a="1"/>
  <c r="AS309" i="14" s="1"/>
  <c r="AS788" i="14" a="1"/>
  <c r="AS788" i="14" s="1"/>
  <c r="AS395" i="14" a="1"/>
  <c r="AS395" i="14" s="1"/>
  <c r="AS465" i="14" a="1"/>
  <c r="AS465" i="14" s="1"/>
  <c r="AS368" i="14" a="1"/>
  <c r="AS368" i="14" s="1"/>
  <c r="AS728" i="14" a="1"/>
  <c r="AS728" i="14" s="1"/>
  <c r="AW629" i="14" a="1"/>
  <c r="AW629" i="14" s="1"/>
  <c r="AS122" i="14" a="1"/>
  <c r="AS122" i="14" s="1"/>
  <c r="AS743" i="14" a="1"/>
  <c r="AS743" i="14" s="1"/>
  <c r="AS460" i="14" a="1"/>
  <c r="AS460" i="14" s="1"/>
  <c r="AS152" i="14" a="1"/>
  <c r="AS152" i="14" s="1"/>
  <c r="AS791" i="14" a="1"/>
  <c r="AS791" i="14" s="1"/>
  <c r="AS480" i="14" a="1"/>
  <c r="AS480" i="14" s="1"/>
  <c r="AS776" i="14" a="1"/>
  <c r="AS776" i="14" s="1"/>
  <c r="AS351" i="14" a="1"/>
  <c r="AS351" i="14" s="1"/>
  <c r="AS750" i="14" a="1"/>
  <c r="AS750" i="14" s="1"/>
  <c r="AW573" i="14" a="1"/>
  <c r="AW573" i="14" s="1"/>
  <c r="AS257" i="14" a="1"/>
  <c r="AS257" i="14" s="1"/>
  <c r="AS532" i="14" a="1"/>
  <c r="AS532" i="14" s="1"/>
  <c r="AS446" i="14" a="1"/>
  <c r="AS446" i="14" s="1"/>
  <c r="AS188" i="14" a="1"/>
  <c r="AS188" i="14" s="1"/>
  <c r="AW680" i="14" a="1"/>
  <c r="AW680" i="14" s="1"/>
  <c r="AS685" i="14" a="1"/>
  <c r="AS685" i="14" s="1"/>
  <c r="AS426" i="14" a="1"/>
  <c r="AS426" i="14" s="1"/>
  <c r="AS164" i="14" a="1"/>
  <c r="AS164" i="14" s="1"/>
  <c r="AS306" i="14" a="1"/>
  <c r="AS306" i="14" s="1"/>
  <c r="AS787" i="14" a="1"/>
  <c r="AS787" i="14" s="1"/>
  <c r="AS542" i="14" a="1"/>
  <c r="AS542" i="14" s="1"/>
  <c r="AS454" i="14" a="1"/>
  <c r="AS454" i="14" s="1"/>
  <c r="AS46" i="14" a="1"/>
  <c r="AS46" i="14" s="1"/>
  <c r="AS613" i="14" a="1"/>
  <c r="AS613" i="14" s="1"/>
  <c r="AS485" i="14" a="1"/>
  <c r="AS485" i="14" s="1"/>
  <c r="AS226" i="14" a="1"/>
  <c r="AS226" i="14" s="1"/>
  <c r="AS725" i="14" a="1"/>
  <c r="AS725" i="14" s="1"/>
  <c r="AS209" i="14" a="1"/>
  <c r="AS209" i="14" s="1"/>
  <c r="AW15" i="14" a="1"/>
  <c r="AW15" i="14" s="1"/>
  <c r="AW82" i="14" a="1"/>
  <c r="AW82" i="14" s="1"/>
  <c r="AW139" i="14" a="1"/>
  <c r="AW139" i="14" s="1"/>
  <c r="AW203" i="14" a="1"/>
  <c r="AW203" i="14" s="1"/>
  <c r="AW69" i="14" a="1"/>
  <c r="AW69" i="14" s="1"/>
  <c r="AW134" i="14" a="1"/>
  <c r="AW134" i="14" s="1"/>
  <c r="AW198" i="14" a="1"/>
  <c r="AW198" i="14" s="1"/>
  <c r="AW33" i="14" a="1"/>
  <c r="AW33" i="14" s="1"/>
  <c r="AW92" i="14" a="1"/>
  <c r="AW92" i="14" s="1"/>
  <c r="AW156" i="14" a="1"/>
  <c r="AW156" i="14" s="1"/>
  <c r="AW220" i="14" a="1"/>
  <c r="AW220" i="14" s="1"/>
  <c r="AW56" i="14" a="1"/>
  <c r="AW56" i="14" s="1"/>
  <c r="AW129" i="14" a="1"/>
  <c r="AW129" i="14" s="1"/>
  <c r="AW193" i="14" a="1"/>
  <c r="AW193" i="14" s="1"/>
  <c r="AW41" i="14" a="1"/>
  <c r="AW41" i="14" s="1"/>
  <c r="AW101" i="14" a="1"/>
  <c r="AW101" i="14" s="1"/>
  <c r="AW165" i="14" a="1"/>
  <c r="AW165" i="14" s="1"/>
  <c r="AW229" i="14" a="1"/>
  <c r="AW229" i="14" s="1"/>
  <c r="AW58" i="14" a="1"/>
  <c r="AW58" i="14" s="1"/>
  <c r="AW115" i="14" a="1"/>
  <c r="AW115" i="14" s="1"/>
  <c r="AW179" i="14" a="1"/>
  <c r="AW179" i="14" s="1"/>
  <c r="AW88" i="14" a="1"/>
  <c r="AW88" i="14" s="1"/>
  <c r="AW247" i="14" a="1"/>
  <c r="AW247" i="14" s="1"/>
  <c r="AW311" i="14" a="1"/>
  <c r="AW311" i="14" s="1"/>
  <c r="AW369" i="14" a="1"/>
  <c r="AW369" i="14" s="1"/>
  <c r="AW446" i="14" a="1"/>
  <c r="AW446" i="14" s="1"/>
  <c r="AW517" i="14" a="1"/>
  <c r="AW517" i="14" s="1"/>
  <c r="AW588" i="14" a="1"/>
  <c r="AW588" i="14" s="1"/>
  <c r="AW659" i="14" a="1"/>
  <c r="AW659" i="14" s="1"/>
  <c r="AW723" i="14" a="1"/>
  <c r="AW723" i="14" s="1"/>
  <c r="AW60" i="14" a="1"/>
  <c r="AW60" i="14" s="1"/>
  <c r="AW248" i="14" a="1"/>
  <c r="AW248" i="14" s="1"/>
  <c r="AW312" i="14" a="1"/>
  <c r="AW312" i="14" s="1"/>
  <c r="AW376" i="14" a="1"/>
  <c r="AW376" i="14" s="1"/>
  <c r="AW427" i="14" a="1"/>
  <c r="AW427" i="14" s="1"/>
  <c r="AW483" i="14" a="1"/>
  <c r="AW483" i="14" s="1"/>
  <c r="AW539" i="14" a="1"/>
  <c r="AW539" i="14" s="1"/>
  <c r="AW596" i="14" a="1"/>
  <c r="AW596" i="14" s="1"/>
  <c r="AW649" i="14" a="1"/>
  <c r="AW649" i="14" s="1"/>
  <c r="AW36" i="14" a="1"/>
  <c r="AW36" i="14" s="1"/>
  <c r="AW249" i="14" a="1"/>
  <c r="AW249" i="14" s="1"/>
  <c r="AW313" i="14" a="1"/>
  <c r="AW313" i="14" s="1"/>
  <c r="AW371" i="14" a="1"/>
  <c r="AW371" i="14" s="1"/>
  <c r="AW455" i="14" a="1"/>
  <c r="AW455" i="14" s="1"/>
  <c r="AW526" i="14" a="1"/>
  <c r="AW526" i="14" s="1"/>
  <c r="AW597" i="14" a="1"/>
  <c r="AW597" i="14" s="1"/>
  <c r="AW671" i="14" a="1"/>
  <c r="AW671" i="14" s="1"/>
  <c r="AW735" i="14" a="1"/>
  <c r="AW735" i="14" s="1"/>
  <c r="AW67" i="14" a="1"/>
  <c r="AW67" i="14" s="1"/>
  <c r="AW250" i="14" a="1"/>
  <c r="AW250" i="14" s="1"/>
  <c r="AW314" i="14" a="1"/>
  <c r="AW314" i="14" s="1"/>
  <c r="AW366" i="14" a="1"/>
  <c r="AW366" i="14" s="1"/>
  <c r="AW422" i="14" a="1"/>
  <c r="AW422" i="14" s="1"/>
  <c r="AW477" i="14" a="1"/>
  <c r="AW477" i="14" s="1"/>
  <c r="AW534" i="14" a="1"/>
  <c r="AW534" i="14" s="1"/>
  <c r="AW591" i="14" a="1"/>
  <c r="AW591" i="14" s="1"/>
  <c r="AW645" i="14" a="1"/>
  <c r="AW645" i="14" s="1"/>
  <c r="AW228" i="14" a="1"/>
  <c r="AW228" i="14" s="1"/>
  <c r="AW294" i="14" a="1"/>
  <c r="AW294" i="14" s="1"/>
  <c r="AW355" i="14" a="1"/>
  <c r="AW355" i="14" s="1"/>
  <c r="AW429" i="14" a="1"/>
  <c r="AW429" i="14" s="1"/>
  <c r="AW506" i="14" a="1"/>
  <c r="AW506" i="14" s="1"/>
  <c r="AW578" i="14" a="1"/>
  <c r="AW578" i="14" s="1"/>
  <c r="AW651" i="14" a="1"/>
  <c r="AW651" i="14" s="1"/>
  <c r="AW715" i="14" a="1"/>
  <c r="AW715" i="14" s="1"/>
  <c r="AW14" i="14" a="1"/>
  <c r="AW14" i="14" s="1"/>
  <c r="AW230" i="14" a="1"/>
  <c r="AW230" i="14" s="1"/>
  <c r="AW288" i="14" a="1"/>
  <c r="AW288" i="14" s="1"/>
  <c r="AW350" i="14" a="1"/>
  <c r="AW350" i="14" s="1"/>
  <c r="AW417" i="14" a="1"/>
  <c r="AW417" i="14" s="1"/>
  <c r="AW472" i="14" a="1"/>
  <c r="AW472" i="14" s="1"/>
  <c r="AW529" i="14" a="1"/>
  <c r="AW529" i="14" s="1"/>
  <c r="AW585" i="14" a="1"/>
  <c r="AW585" i="14" s="1"/>
  <c r="AW641" i="14" a="1"/>
  <c r="AW641" i="14" s="1"/>
  <c r="AW705" i="14" a="1"/>
  <c r="AW705" i="14" s="1"/>
  <c r="AW338" i="14" a="1"/>
  <c r="AW338" i="14" s="1"/>
  <c r="AW608" i="14" a="1"/>
  <c r="AW608" i="14" s="1"/>
  <c r="AW765" i="14" a="1"/>
  <c r="AW765" i="14" s="1"/>
  <c r="AW31" i="14" a="1"/>
  <c r="AW31" i="14" s="1"/>
  <c r="AW98" i="14" a="1"/>
  <c r="AW98" i="14" s="1"/>
  <c r="AW162" i="14" a="1"/>
  <c r="AW162" i="14" s="1"/>
  <c r="AW16" i="14" a="1"/>
  <c r="AW16" i="14" s="1"/>
  <c r="AW83" i="14" a="1"/>
  <c r="AW83" i="14" s="1"/>
  <c r="AW147" i="14" a="1"/>
  <c r="AW147" i="14" s="1"/>
  <c r="AW211" i="14" a="1"/>
  <c r="AW211" i="14" s="1"/>
  <c r="AW47" i="14" a="1"/>
  <c r="AW47" i="14" s="1"/>
  <c r="AW106" i="14" a="1"/>
  <c r="AW106" i="14" s="1"/>
  <c r="AW170" i="14" a="1"/>
  <c r="AW170" i="14" s="1"/>
  <c r="AW10" i="14" a="1"/>
  <c r="AW10" i="14" s="1"/>
  <c r="AW77" i="14" a="1"/>
  <c r="AW77" i="14" s="1"/>
  <c r="AW142" i="14" a="1"/>
  <c r="AW142" i="14" s="1"/>
  <c r="AW206" i="14" a="1"/>
  <c r="AW206" i="14" s="1"/>
  <c r="AW57" i="14" a="1"/>
  <c r="AW57" i="14" s="1"/>
  <c r="AW122" i="14" a="1"/>
  <c r="AW122" i="14" s="1"/>
  <c r="AW186" i="14" a="1"/>
  <c r="AW186" i="14" s="1"/>
  <c r="AW12" i="14" a="1"/>
  <c r="AW12" i="14" s="1"/>
  <c r="AW72" i="14" a="1"/>
  <c r="AW72" i="14" s="1"/>
  <c r="AW137" i="14" a="1"/>
  <c r="AW137" i="14" s="1"/>
  <c r="AW201" i="14" a="1"/>
  <c r="AW201" i="14" s="1"/>
  <c r="AW145" i="14" a="1"/>
  <c r="AW145" i="14" s="1"/>
  <c r="AW262" i="14" a="1"/>
  <c r="AW262" i="14" s="1"/>
  <c r="AW326" i="14" a="1"/>
  <c r="AW326" i="14" s="1"/>
  <c r="AW381" i="14" a="1"/>
  <c r="AW381" i="14" s="1"/>
  <c r="AW460" i="14" a="1"/>
  <c r="AW460" i="14" s="1"/>
  <c r="AW538" i="14" a="1"/>
  <c r="AW538" i="14" s="1"/>
  <c r="AW610" i="14" a="1"/>
  <c r="AW610" i="14" s="1"/>
  <c r="AW675" i="14" a="1"/>
  <c r="AW675" i="14" s="1"/>
  <c r="AW739" i="14" a="1"/>
  <c r="AW739" i="14" s="1"/>
  <c r="AW117" i="14" a="1"/>
  <c r="AW117" i="14" s="1"/>
  <c r="AW269" i="14" a="1"/>
  <c r="AW269" i="14" s="1"/>
  <c r="AW333" i="14" a="1"/>
  <c r="AW333" i="14" s="1"/>
  <c r="AW388" i="14" a="1"/>
  <c r="AW388" i="14" s="1"/>
  <c r="AW440" i="14" a="1"/>
  <c r="AW440" i="14" s="1"/>
  <c r="AW497" i="14" a="1"/>
  <c r="AW497" i="14" s="1"/>
  <c r="AW553" i="14" a="1"/>
  <c r="AW553" i="14" s="1"/>
  <c r="AW611" i="14" a="1"/>
  <c r="AW611" i="14" s="1"/>
  <c r="AW665" i="14" a="1"/>
  <c r="AW665" i="14" s="1"/>
  <c r="AW124" i="14" a="1"/>
  <c r="AW124" i="14" s="1"/>
  <c r="AW263" i="14" a="1"/>
  <c r="AW263" i="14" s="1"/>
  <c r="AW327" i="14" a="1"/>
  <c r="AW327" i="14" s="1"/>
  <c r="AW389" i="14" a="1"/>
  <c r="AW389" i="14" s="1"/>
  <c r="AW469" i="14" a="1"/>
  <c r="AW469" i="14" s="1"/>
  <c r="AW540" i="14" a="1"/>
  <c r="AW540" i="14" s="1"/>
  <c r="AW618" i="14" a="1"/>
  <c r="AW618" i="14" s="1"/>
  <c r="AW687" i="14" a="1"/>
  <c r="AW687" i="14" s="1"/>
  <c r="AW751" i="14" a="1"/>
  <c r="AW751" i="14" s="1"/>
  <c r="AW125" i="14" a="1"/>
  <c r="AW125" i="14" s="1"/>
  <c r="AW264" i="14" a="1"/>
  <c r="AW264" i="14" s="1"/>
  <c r="AW328" i="14" a="1"/>
  <c r="AW328" i="14" s="1"/>
  <c r="AW384" i="14" a="1"/>
  <c r="AW384" i="14" s="1"/>
  <c r="AW435" i="14" a="1"/>
  <c r="AW435" i="14" s="1"/>
  <c r="AW491" i="14" a="1"/>
  <c r="AW491" i="14" s="1"/>
  <c r="AW548" i="14" a="1"/>
  <c r="AW548" i="14" s="1"/>
  <c r="AW605" i="14" a="1"/>
  <c r="AW605" i="14" s="1"/>
  <c r="AW13" i="14" a="1"/>
  <c r="AW13" i="14" s="1"/>
  <c r="AW243" i="14" a="1"/>
  <c r="AW243" i="14" s="1"/>
  <c r="AW307" i="14" a="1"/>
  <c r="AW307" i="14" s="1"/>
  <c r="AW372" i="14" a="1"/>
  <c r="AW372" i="14" s="1"/>
  <c r="AW450" i="14" a="1"/>
  <c r="AW450" i="14" s="1"/>
  <c r="AW528" i="14" a="1"/>
  <c r="AW528" i="14" s="1"/>
  <c r="AW599" i="14" a="1"/>
  <c r="AW599" i="14" s="1"/>
  <c r="AW667" i="14" a="1"/>
  <c r="AW667" i="14" s="1"/>
  <c r="AW731" i="14" a="1"/>
  <c r="AW731" i="14" s="1"/>
  <c r="AW74" i="14" a="1"/>
  <c r="AW74" i="14" s="1"/>
  <c r="AW244" i="14" a="1"/>
  <c r="AW244" i="14" s="1"/>
  <c r="AW308" i="14" a="1"/>
  <c r="AW308" i="14" s="1"/>
  <c r="AW379" i="14" a="1"/>
  <c r="AW379" i="14" s="1"/>
  <c r="AW430" i="14" a="1"/>
  <c r="AW430" i="14" s="1"/>
  <c r="AW486" i="14" a="1"/>
  <c r="AW486" i="14" s="1"/>
  <c r="AW543" i="14" a="1"/>
  <c r="AW543" i="14" s="1"/>
  <c r="AW600" i="14" a="1"/>
  <c r="AW600" i="14" s="1"/>
  <c r="AW657" i="14" a="1"/>
  <c r="AW657" i="14" s="1"/>
  <c r="AW721" i="14" a="1"/>
  <c r="AW721" i="14" s="1"/>
  <c r="AW386" i="14" a="1"/>
  <c r="AW386" i="14" s="1"/>
  <c r="AW672" i="14" a="1"/>
  <c r="AW672" i="14" s="1"/>
  <c r="AW788" i="14" a="1"/>
  <c r="AW788" i="14" s="1"/>
  <c r="AW38" i="14" a="1"/>
  <c r="AW38" i="14" s="1"/>
  <c r="AW104" i="14" a="1"/>
  <c r="AW104" i="14" s="1"/>
  <c r="AW168" i="14" a="1"/>
  <c r="AW168" i="14" s="1"/>
  <c r="AW24" i="14" a="1"/>
  <c r="AW24" i="14" s="1"/>
  <c r="AW91" i="14" a="1"/>
  <c r="AW91" i="14" s="1"/>
  <c r="AW155" i="14" a="1"/>
  <c r="AW155" i="14" s="1"/>
  <c r="AW219" i="14" a="1"/>
  <c r="AW219" i="14" s="1"/>
  <c r="AW55" i="14" a="1"/>
  <c r="AW55" i="14" s="1"/>
  <c r="AW113" i="14" a="1"/>
  <c r="AW113" i="14" s="1"/>
  <c r="AW177" i="14" a="1"/>
  <c r="AW177" i="14" s="1"/>
  <c r="AW18" i="14" a="1"/>
  <c r="AW18" i="14" s="1"/>
  <c r="AW85" i="14" a="1"/>
  <c r="AW85" i="14" s="1"/>
  <c r="AW149" i="14" a="1"/>
  <c r="AW149" i="14" s="1"/>
  <c r="AW213" i="14" a="1"/>
  <c r="AW213" i="14" s="1"/>
  <c r="AW65" i="14" a="1"/>
  <c r="AW65" i="14" s="1"/>
  <c r="AW130" i="14" a="1"/>
  <c r="AW130" i="14" s="1"/>
  <c r="AW194" i="14" a="1"/>
  <c r="AW194" i="14" s="1"/>
  <c r="AW20" i="14" a="1"/>
  <c r="AW20" i="14" s="1"/>
  <c r="AW79" i="14" a="1"/>
  <c r="AW79" i="14" s="1"/>
  <c r="AW144" i="14" a="1"/>
  <c r="AW144" i="14" s="1"/>
  <c r="AW208" i="14" a="1"/>
  <c r="AW208" i="14" s="1"/>
  <c r="AW173" i="14" a="1"/>
  <c r="AW173" i="14" s="1"/>
  <c r="AW268" i="14" a="1"/>
  <c r="AW268" i="14" s="1"/>
  <c r="AW332" i="14" a="1"/>
  <c r="AW332" i="14" s="1"/>
  <c r="AW394" i="14" a="1"/>
  <c r="AW394" i="14" s="1"/>
  <c r="AW474" i="14" a="1"/>
  <c r="AW474" i="14" s="1"/>
  <c r="AW546" i="14" a="1"/>
  <c r="AW546" i="14" s="1"/>
  <c r="AW624" i="14" a="1"/>
  <c r="AW624" i="14" s="1"/>
  <c r="AW686" i="14" a="1"/>
  <c r="AW686" i="14" s="1"/>
  <c r="AW750" i="14" a="1"/>
  <c r="AW750" i="14" s="1"/>
  <c r="AW146" i="14" a="1"/>
  <c r="AW146" i="14" s="1"/>
  <c r="AW276" i="14" a="1"/>
  <c r="AW276" i="14" s="1"/>
  <c r="AW340" i="14" a="1"/>
  <c r="AW340" i="14" s="1"/>
  <c r="AW395" i="14" a="1"/>
  <c r="AW395" i="14" s="1"/>
  <c r="AW447" i="14" a="1"/>
  <c r="AW447" i="14" s="1"/>
  <c r="AW504" i="14" a="1"/>
  <c r="AW504" i="14" s="1"/>
  <c r="AW561" i="14" a="1"/>
  <c r="AW561" i="14" s="1"/>
  <c r="AW617" i="14" a="1"/>
  <c r="AW617" i="14" s="1"/>
  <c r="AW676" i="14" a="1"/>
  <c r="AW676" i="14" s="1"/>
  <c r="AW152" i="14" a="1"/>
  <c r="AW152" i="14" s="1"/>
  <c r="AW270" i="14" a="1"/>
  <c r="AW270" i="14" s="1"/>
  <c r="AW334" i="14" a="1"/>
  <c r="AW334" i="14" s="1"/>
  <c r="AW402" i="14" a="1"/>
  <c r="AW402" i="14" s="1"/>
  <c r="AW476" i="14" a="1"/>
  <c r="AW476" i="14" s="1"/>
  <c r="AW554" i="14" a="1"/>
  <c r="AW554" i="14" s="1"/>
  <c r="AW626" i="14" a="1"/>
  <c r="AW626" i="14" s="1"/>
  <c r="AW698" i="14" a="1"/>
  <c r="AW698" i="14" s="1"/>
  <c r="AW768" i="14" a="1"/>
  <c r="AW768" i="14" s="1"/>
  <c r="AW153" i="14" a="1"/>
  <c r="AW153" i="14" s="1"/>
  <c r="AW271" i="14" a="1"/>
  <c r="AW271" i="14" s="1"/>
  <c r="AW335" i="14" a="1"/>
  <c r="AW335" i="14" s="1"/>
  <c r="AW390" i="14" a="1"/>
  <c r="AW390" i="14" s="1"/>
  <c r="AW441" i="14" a="1"/>
  <c r="AW441" i="14" s="1"/>
  <c r="AW499" i="14" a="1"/>
  <c r="AW499" i="14" s="1"/>
  <c r="AW555" i="14" a="1"/>
  <c r="AW555" i="14" s="1"/>
  <c r="AW612" i="14" a="1"/>
  <c r="AW612" i="14" s="1"/>
  <c r="AW43" i="14" a="1"/>
  <c r="AW43" i="14" s="1"/>
  <c r="AW251" i="14" a="1"/>
  <c r="AW251" i="14" s="1"/>
  <c r="AW315" i="14" a="1"/>
  <c r="AW315" i="14" s="1"/>
  <c r="AW378" i="14" a="1"/>
  <c r="AW378" i="14" s="1"/>
  <c r="AW464" i="14" a="1"/>
  <c r="AW464" i="14" s="1"/>
  <c r="AW535" i="14" a="1"/>
  <c r="AW535" i="14" s="1"/>
  <c r="AW606" i="14" a="1"/>
  <c r="AW606" i="14" s="1"/>
  <c r="AW678" i="14" a="1"/>
  <c r="AW678" i="14" s="1"/>
  <c r="AW742" i="14" a="1"/>
  <c r="AW742" i="14" s="1"/>
  <c r="AW103" i="14" a="1"/>
  <c r="AW103" i="14" s="1"/>
  <c r="AW252" i="14" a="1"/>
  <c r="AW252" i="14" s="1"/>
  <c r="AW316" i="14" a="1"/>
  <c r="AW316" i="14" s="1"/>
  <c r="AW385" i="14" a="1"/>
  <c r="AW385" i="14" s="1"/>
  <c r="AW436" i="14" a="1"/>
  <c r="AW436" i="14" s="1"/>
  <c r="AW45" i="14" a="1"/>
  <c r="AW45" i="14" s="1"/>
  <c r="AW111" i="14" a="1"/>
  <c r="AW111" i="14" s="1"/>
  <c r="AW175" i="14" a="1"/>
  <c r="AW175" i="14" s="1"/>
  <c r="AW32" i="14" a="1"/>
  <c r="AW32" i="14" s="1"/>
  <c r="AW105" i="14" a="1"/>
  <c r="AW105" i="14" s="1"/>
  <c r="AW169" i="14" a="1"/>
  <c r="AW169" i="14" s="1"/>
  <c r="AW233" i="14" a="1"/>
  <c r="AW233" i="14" s="1"/>
  <c r="AW63" i="14" a="1"/>
  <c r="AW63" i="14" s="1"/>
  <c r="AW120" i="14" a="1"/>
  <c r="AW120" i="14" s="1"/>
  <c r="AW184" i="14" a="1"/>
  <c r="AW184" i="14" s="1"/>
  <c r="AW26" i="14" a="1"/>
  <c r="AW26" i="14" s="1"/>
  <c r="AW93" i="14" a="1"/>
  <c r="AW93" i="14" s="1"/>
  <c r="AW157" i="14" a="1"/>
  <c r="AW157" i="14" s="1"/>
  <c r="AW3" i="14" a="1"/>
  <c r="AW3" i="14" s="1"/>
  <c r="AW71" i="14" a="1"/>
  <c r="AW71" i="14" s="1"/>
  <c r="AW136" i="14" a="1"/>
  <c r="AW136" i="14" s="1"/>
  <c r="AW200" i="14" a="1"/>
  <c r="AW200" i="14" s="1"/>
  <c r="AW28" i="14" a="1"/>
  <c r="AW28" i="14" s="1"/>
  <c r="AW87" i="14" a="1"/>
  <c r="AW87" i="14" s="1"/>
  <c r="AW151" i="14" a="1"/>
  <c r="AW151" i="14" s="1"/>
  <c r="AW215" i="14" a="1"/>
  <c r="AW215" i="14" s="1"/>
  <c r="AW202" i="14" a="1"/>
  <c r="AW202" i="14" s="1"/>
  <c r="AW275" i="14" a="1"/>
  <c r="AW275" i="14" s="1"/>
  <c r="AW339" i="14" a="1"/>
  <c r="AW339" i="14" s="1"/>
  <c r="AW407" i="14" a="1"/>
  <c r="AW407" i="14" s="1"/>
  <c r="AW482" i="14" a="1"/>
  <c r="AW482" i="14" s="1"/>
  <c r="AW560" i="14" a="1"/>
  <c r="AW560" i="14" s="1"/>
  <c r="AW631" i="14" a="1"/>
  <c r="AW631" i="14" s="1"/>
  <c r="AW691" i="14" a="1"/>
  <c r="AW691" i="14" s="1"/>
  <c r="AW755" i="14" a="1"/>
  <c r="AW755" i="14" s="1"/>
  <c r="AW174" i="14" a="1"/>
  <c r="AW174" i="14" s="1"/>
  <c r="AW284" i="14" a="1"/>
  <c r="AW284" i="14" s="1"/>
  <c r="AW347" i="14" a="1"/>
  <c r="AW347" i="14" s="1"/>
  <c r="AW401" i="14" a="1"/>
  <c r="AW401" i="14" s="1"/>
  <c r="AW454" i="14" a="1"/>
  <c r="AW454" i="14" s="1"/>
  <c r="AW511" i="14" a="1"/>
  <c r="AW511" i="14" s="1"/>
  <c r="AW568" i="14" a="1"/>
  <c r="AW568" i="14" s="1"/>
  <c r="AW625" i="14" a="1"/>
  <c r="AW625" i="14" s="1"/>
  <c r="AW681" i="14" a="1"/>
  <c r="AW681" i="14" s="1"/>
  <c r="AW180" i="14" a="1"/>
  <c r="AW180" i="14" s="1"/>
  <c r="AW277" i="14" a="1"/>
  <c r="AW277" i="14" s="1"/>
  <c r="AW341" i="14" a="1"/>
  <c r="AW341" i="14" s="1"/>
  <c r="AW415" i="14" a="1"/>
  <c r="AW415" i="14" s="1"/>
  <c r="AW490" i="14" a="1"/>
  <c r="AW490" i="14" s="1"/>
  <c r="AW562" i="14" a="1"/>
  <c r="AW562" i="14" s="1"/>
  <c r="AW639" i="14" a="1"/>
  <c r="AW639" i="14" s="1"/>
  <c r="AW703" i="14" a="1"/>
  <c r="AW703" i="14" s="1"/>
  <c r="AW774" i="14" a="1"/>
  <c r="AW774" i="14" s="1"/>
  <c r="AW181" i="14" a="1"/>
  <c r="AW181" i="14" s="1"/>
  <c r="AW278" i="14" a="1"/>
  <c r="AW278" i="14" s="1"/>
  <c r="AW342" i="14" a="1"/>
  <c r="AW342" i="14" s="1"/>
  <c r="AW396" i="14" a="1"/>
  <c r="AW396" i="14" s="1"/>
  <c r="AW449" i="14" a="1"/>
  <c r="AW449" i="14" s="1"/>
  <c r="AW505" i="14" a="1"/>
  <c r="AW505" i="14" s="1"/>
  <c r="AW563" i="14" a="1"/>
  <c r="AW563" i="14" s="1"/>
  <c r="AW619" i="14" a="1"/>
  <c r="AW619" i="14" s="1"/>
  <c r="AW73" i="14" a="1"/>
  <c r="AW73" i="14" s="1"/>
  <c r="AW265" i="14" a="1"/>
  <c r="AW265" i="14" s="1"/>
  <c r="AW329" i="14" a="1"/>
  <c r="AW329" i="14" s="1"/>
  <c r="AW391" i="14" a="1"/>
  <c r="AW391" i="14" s="1"/>
  <c r="AW471" i="14" a="1"/>
  <c r="AW471" i="14" s="1"/>
  <c r="AW542" i="14" a="1"/>
  <c r="AW542" i="14" s="1"/>
  <c r="AW613" i="14" a="1"/>
  <c r="AW613" i="14" s="1"/>
  <c r="AW683" i="14" a="1"/>
  <c r="AW683" i="14" s="1"/>
  <c r="AW747" i="14" a="1"/>
  <c r="AW747" i="14" s="1"/>
  <c r="AW132" i="14" a="1"/>
  <c r="AW132" i="14" s="1"/>
  <c r="AW259" i="14" a="1"/>
  <c r="AW259" i="14" s="1"/>
  <c r="AW323" i="14" a="1"/>
  <c r="AW323" i="14" s="1"/>
  <c r="AW392" i="14" a="1"/>
  <c r="AW392" i="14" s="1"/>
  <c r="AW443" i="14" a="1"/>
  <c r="AW443" i="14" s="1"/>
  <c r="AW500" i="14" a="1"/>
  <c r="AW500" i="14" s="1"/>
  <c r="AW557" i="14" a="1"/>
  <c r="AW557" i="14" s="1"/>
  <c r="AW614" i="14" a="1"/>
  <c r="AW614" i="14" s="1"/>
  <c r="AW673" i="14" a="1"/>
  <c r="AW673" i="14" s="1"/>
  <c r="AW217" i="14" a="1"/>
  <c r="AW217" i="14" s="1"/>
  <c r="AW466" i="14" a="1"/>
  <c r="AW466" i="14" s="1"/>
  <c r="AW711" i="14" a="1"/>
  <c r="AW711" i="14" s="1"/>
  <c r="AW61" i="14" a="1"/>
  <c r="AW61" i="14" s="1"/>
  <c r="AW126" i="14" a="1"/>
  <c r="AW126" i="14" s="1"/>
  <c r="AW190" i="14" a="1"/>
  <c r="AW190" i="14" s="1"/>
  <c r="AW54" i="14" a="1"/>
  <c r="AW54" i="14" s="1"/>
  <c r="AW119" i="14" a="1"/>
  <c r="AW119" i="14" s="1"/>
  <c r="AW183" i="14" a="1"/>
  <c r="AW183" i="14" s="1"/>
  <c r="AW17" i="14" a="1"/>
  <c r="AW17" i="14" s="1"/>
  <c r="AW76" i="14" a="1"/>
  <c r="AW76" i="14" s="1"/>
  <c r="AW141" i="14" a="1"/>
  <c r="AW141" i="14" s="1"/>
  <c r="AW205" i="14" a="1"/>
  <c r="AW205" i="14" s="1"/>
  <c r="AW40" i="14" a="1"/>
  <c r="AW40" i="14" s="1"/>
  <c r="AW114" i="14" a="1"/>
  <c r="AW114" i="14" s="1"/>
  <c r="AW178" i="14" a="1"/>
  <c r="AW178" i="14" s="1"/>
  <c r="AW19" i="14" a="1"/>
  <c r="AW19" i="14" s="1"/>
  <c r="AW86" i="14" a="1"/>
  <c r="AW86" i="14" s="1"/>
  <c r="AW150" i="14" a="1"/>
  <c r="AW150" i="14" s="1"/>
  <c r="AW214" i="14" a="1"/>
  <c r="AW214" i="14" s="1"/>
  <c r="AW42" i="14" a="1"/>
  <c r="AW42" i="14" s="1"/>
  <c r="AW102" i="14" a="1"/>
  <c r="AW102" i="14" s="1"/>
  <c r="AW166" i="14" a="1"/>
  <c r="AW166" i="14" s="1"/>
  <c r="AW29" i="14" a="1"/>
  <c r="AW29" i="14" s="1"/>
  <c r="AW232" i="14" a="1"/>
  <c r="AW232" i="14" s="1"/>
  <c r="AW297" i="14" a="1"/>
  <c r="AW297" i="14" s="1"/>
  <c r="AW352" i="14" a="1"/>
  <c r="AW352" i="14" s="1"/>
  <c r="AW426" i="14" a="1"/>
  <c r="AW426" i="14" s="1"/>
  <c r="AW503" i="14" a="1"/>
  <c r="AW503" i="14" s="1"/>
  <c r="AW574" i="14" a="1"/>
  <c r="AW574" i="14" s="1"/>
  <c r="AW643" i="14" a="1"/>
  <c r="AW643" i="14" s="1"/>
  <c r="AW707" i="14" a="1"/>
  <c r="AW707" i="14" s="1"/>
  <c r="AW772" i="14" a="1"/>
  <c r="AW772" i="14" s="1"/>
  <c r="AW234" i="14" a="1"/>
  <c r="AW234" i="14" s="1"/>
  <c r="AW298" i="14" a="1"/>
  <c r="AW298" i="14" s="1"/>
  <c r="AW364" i="14" a="1"/>
  <c r="AW364" i="14" s="1"/>
  <c r="AW414" i="14" a="1"/>
  <c r="AW414" i="14" s="1"/>
  <c r="AW468" i="14" a="1"/>
  <c r="AW468" i="14" s="1"/>
  <c r="AW525" i="14" a="1"/>
  <c r="AW525" i="14" s="1"/>
  <c r="AW582" i="14" a="1"/>
  <c r="AW582" i="14" s="1"/>
  <c r="AW638" i="14" a="1"/>
  <c r="AW638" i="14" s="1"/>
  <c r="AW697" i="14" a="1"/>
  <c r="AW697" i="14" s="1"/>
  <c r="AW225" i="14" a="1"/>
  <c r="AW225" i="14" s="1"/>
  <c r="AW292" i="14" a="1"/>
  <c r="AW292" i="14" s="1"/>
  <c r="AW359" i="14" a="1"/>
  <c r="AW359" i="14" s="1"/>
  <c r="AW434" i="14" a="1"/>
  <c r="AW434" i="14" s="1"/>
  <c r="AW90" i="14" a="1"/>
  <c r="AW90" i="14" s="1"/>
  <c r="AW62" i="14" a="1"/>
  <c r="AW62" i="14" s="1"/>
  <c r="AW9" i="14" a="1"/>
  <c r="AW9" i="14" s="1"/>
  <c r="AW163" i="14" a="1"/>
  <c r="AW163" i="14" s="1"/>
  <c r="AW121" i="14" a="1"/>
  <c r="AW121" i="14" s="1"/>
  <c r="AW78" i="14" a="1"/>
  <c r="AW78" i="14" s="1"/>
  <c r="AW4" i="14" a="1"/>
  <c r="AW4" i="14" s="1"/>
  <c r="AW172" i="14" a="1"/>
  <c r="AW172" i="14" s="1"/>
  <c r="AW283" i="14" a="1"/>
  <c r="AW283" i="14" s="1"/>
  <c r="AW453" i="14" a="1"/>
  <c r="AW453" i="14" s="1"/>
  <c r="AW654" i="14" a="1"/>
  <c r="AW654" i="14" s="1"/>
  <c r="AW224" i="14" a="1"/>
  <c r="AW224" i="14" s="1"/>
  <c r="AW382" i="14" a="1"/>
  <c r="AW382" i="14" s="1"/>
  <c r="AW532" i="14" a="1"/>
  <c r="AW532" i="14" s="1"/>
  <c r="AW692" i="14" a="1"/>
  <c r="AW692" i="14" s="1"/>
  <c r="AW321" i="14" a="1"/>
  <c r="AW321" i="14" s="1"/>
  <c r="AW512" i="14" a="1"/>
  <c r="AW512" i="14" s="1"/>
  <c r="AW655" i="14" a="1"/>
  <c r="AW655" i="14" s="1"/>
  <c r="AW6" i="14" a="1"/>
  <c r="AW6" i="14" s="1"/>
  <c r="AW293" i="14" a="1"/>
  <c r="AW293" i="14" s="1"/>
  <c r="AW409" i="14" a="1"/>
  <c r="AW409" i="14" s="1"/>
  <c r="AW520" i="14" a="1"/>
  <c r="AW520" i="14" s="1"/>
  <c r="AW633" i="14" a="1"/>
  <c r="AW633" i="14" s="1"/>
  <c r="AW279" i="14" a="1"/>
  <c r="AW279" i="14" s="1"/>
  <c r="AW410" i="14" a="1"/>
  <c r="AW410" i="14" s="1"/>
  <c r="AW556" i="14" a="1"/>
  <c r="AW556" i="14" s="1"/>
  <c r="AW699" i="14" a="1"/>
  <c r="AW699" i="14" s="1"/>
  <c r="AW189" i="14" a="1"/>
  <c r="AW189" i="14" s="1"/>
  <c r="AW337" i="14" a="1"/>
  <c r="AW337" i="14" s="1"/>
  <c r="AW457" i="14" a="1"/>
  <c r="AW457" i="14" s="1"/>
  <c r="AW550" i="14" a="1"/>
  <c r="AW550" i="14" s="1"/>
  <c r="AW635" i="14" a="1"/>
  <c r="AW635" i="14" s="1"/>
  <c r="AW253" i="14" a="1"/>
  <c r="AW253" i="14" s="1"/>
  <c r="AW658" i="14" a="1"/>
  <c r="AW658" i="14" s="1"/>
  <c r="AW282" i="14" a="1"/>
  <c r="AW282" i="14" s="1"/>
  <c r="AW523" i="14" a="1"/>
  <c r="AW523" i="14" s="1"/>
  <c r="AW712" i="14" a="1"/>
  <c r="AW712" i="14" s="1"/>
  <c r="AW289" i="14" a="1"/>
  <c r="AW289" i="14" s="1"/>
  <c r="AW586" i="14" a="1"/>
  <c r="AW586" i="14" s="1"/>
  <c r="AW749" i="14" a="1"/>
  <c r="AW749" i="14" s="1"/>
  <c r="AW419" i="14" a="1"/>
  <c r="AW419" i="14" s="1"/>
  <c r="AW663" i="14" a="1"/>
  <c r="AW663" i="14" s="1"/>
  <c r="AW797" i="14" a="1"/>
  <c r="AW797" i="14" s="1"/>
  <c r="AW324" i="14" a="1"/>
  <c r="AW324" i="14" s="1"/>
  <c r="AW622" i="14" a="1"/>
  <c r="AW622" i="14" s="1"/>
  <c r="AW760" i="14" a="1"/>
  <c r="AW760" i="14" s="1"/>
  <c r="AW400" i="14" a="1"/>
  <c r="AW400" i="14" s="1"/>
  <c r="AW623" i="14" a="1"/>
  <c r="AW623" i="14" s="1"/>
  <c r="AW753" i="14" a="1"/>
  <c r="AW753" i="14" s="1"/>
  <c r="AW781" i="14" a="1"/>
  <c r="AW781" i="14" s="1"/>
  <c r="AW458" i="14" a="1"/>
  <c r="AW458" i="14" s="1"/>
  <c r="AW246" i="14" a="1"/>
  <c r="AW246" i="14" s="1"/>
  <c r="AW487" i="14" a="1"/>
  <c r="AW487" i="14" s="1"/>
  <c r="AW488" i="14" a="1"/>
  <c r="AW488" i="14" s="1"/>
  <c r="AW406" i="14" a="1"/>
  <c r="AW406" i="14" s="1"/>
  <c r="AW118" i="14" a="1"/>
  <c r="AW118" i="14" s="1"/>
  <c r="AW75" i="14" a="1"/>
  <c r="AW75" i="14" s="1"/>
  <c r="AW25" i="14" a="1"/>
  <c r="AW25" i="14" s="1"/>
  <c r="AW192" i="14" a="1"/>
  <c r="AW192" i="14" s="1"/>
  <c r="AW135" i="14" a="1"/>
  <c r="AW135" i="14" s="1"/>
  <c r="AW94" i="14" a="1"/>
  <c r="AW94" i="14" s="1"/>
  <c r="AW35" i="14" a="1"/>
  <c r="AW35" i="14" s="1"/>
  <c r="AW187" i="14" a="1"/>
  <c r="AW187" i="14" s="1"/>
  <c r="AW304" i="14" a="1"/>
  <c r="AW304" i="14" s="1"/>
  <c r="AW496" i="14" a="1"/>
  <c r="AW496" i="14" s="1"/>
  <c r="AW670" i="14" a="1"/>
  <c r="AW670" i="14" s="1"/>
  <c r="AW241" i="14" a="1"/>
  <c r="AW241" i="14" s="1"/>
  <c r="AW408" i="14" a="1"/>
  <c r="AW408" i="14" s="1"/>
  <c r="AW547" i="14" a="1"/>
  <c r="AW547" i="14" s="1"/>
  <c r="AW5" i="14" a="1"/>
  <c r="AW5" i="14" s="1"/>
  <c r="AW353" i="14" a="1"/>
  <c r="AW353" i="14" s="1"/>
  <c r="AW519" i="14" a="1"/>
  <c r="AW519" i="14" s="1"/>
  <c r="AW666" i="14" a="1"/>
  <c r="AW666" i="14" s="1"/>
  <c r="AW37" i="14" a="1"/>
  <c r="AW37" i="14" s="1"/>
  <c r="AW299" i="14" a="1"/>
  <c r="AW299" i="14" s="1"/>
  <c r="AW416" i="14" a="1"/>
  <c r="AW416" i="14" s="1"/>
  <c r="AW527" i="14" a="1"/>
  <c r="AW527" i="14" s="1"/>
  <c r="AW640" i="14" a="1"/>
  <c r="AW640" i="14" s="1"/>
  <c r="AW287" i="14" a="1"/>
  <c r="AW287" i="14" s="1"/>
  <c r="AW423" i="14" a="1"/>
  <c r="AW423" i="14" s="1"/>
  <c r="AW570" i="14" a="1"/>
  <c r="AW570" i="14" s="1"/>
  <c r="AW710" i="14" a="1"/>
  <c r="AW710" i="14" s="1"/>
  <c r="AW216" i="14" a="1"/>
  <c r="AW216" i="14" s="1"/>
  <c r="AW344" i="14" a="1"/>
  <c r="AW344" i="14" s="1"/>
  <c r="AW465" i="14" a="1"/>
  <c r="AW465" i="14" s="1"/>
  <c r="AW564" i="14" a="1"/>
  <c r="AW564" i="14" s="1"/>
  <c r="AW652" i="14" a="1"/>
  <c r="AW652" i="14" s="1"/>
  <c r="AW281" i="14" a="1"/>
  <c r="AW281" i="14" s="1"/>
  <c r="AW685" i="14" a="1"/>
  <c r="AW685" i="14" s="1"/>
  <c r="AW310" i="14" a="1"/>
  <c r="AW310" i="14" s="1"/>
  <c r="AW552" i="14" a="1"/>
  <c r="AW552" i="14" s="1"/>
  <c r="AW732" i="14" a="1"/>
  <c r="AW732" i="14" s="1"/>
  <c r="AW317" i="14" a="1"/>
  <c r="AW317" i="14" s="1"/>
  <c r="AW615" i="14" a="1"/>
  <c r="AW615" i="14" s="1"/>
  <c r="AW767" i="14" a="1"/>
  <c r="AW767" i="14" s="1"/>
  <c r="AW22" i="14" a="1"/>
  <c r="AW22" i="14" s="1"/>
  <c r="AW445" i="14" a="1"/>
  <c r="AW445" i="14" s="1"/>
  <c r="AW677" i="14" a="1"/>
  <c r="AW677" i="14" s="1"/>
  <c r="AW351" i="14" a="1"/>
  <c r="AW351" i="14" s="1"/>
  <c r="AW647" i="14" a="1"/>
  <c r="AW647" i="14" s="1"/>
  <c r="AW770" i="14" a="1"/>
  <c r="AW770" i="14" s="1"/>
  <c r="AW52" i="14" a="1"/>
  <c r="AW52" i="14" s="1"/>
  <c r="AW425" i="14" a="1"/>
  <c r="AW425" i="14" s="1"/>
  <c r="AW648" i="14" a="1"/>
  <c r="AW648" i="14" s="1"/>
  <c r="AW762" i="14" a="1"/>
  <c r="AW762" i="14" s="1"/>
  <c r="AW572" i="14" a="1"/>
  <c r="AW572" i="14" s="1"/>
  <c r="AW459" i="14" a="1"/>
  <c r="AW459" i="14" s="1"/>
  <c r="AW728" i="14" a="1"/>
  <c r="AW728" i="14" s="1"/>
  <c r="AW601" i="14" a="1"/>
  <c r="AW601" i="14" s="1"/>
  <c r="AW696" i="14" a="1"/>
  <c r="AW696" i="14" s="1"/>
  <c r="AW80" i="14" a="1"/>
  <c r="AW80" i="14" s="1"/>
  <c r="AW302" i="14" a="1"/>
  <c r="AW302" i="14" s="1"/>
  <c r="AW303" i="14" a="1"/>
  <c r="AW303" i="14" s="1"/>
  <c r="AW133" i="14" a="1"/>
  <c r="AW133" i="14" s="1"/>
  <c r="AW112" i="14" a="1"/>
  <c r="AW112" i="14" s="1"/>
  <c r="AW39" i="14" a="1"/>
  <c r="AW39" i="14" s="1"/>
  <c r="AW212" i="14" a="1"/>
  <c r="AW212" i="14" s="1"/>
  <c r="AW164" i="14" a="1"/>
  <c r="AW164" i="14" s="1"/>
  <c r="AW107" i="14" a="1"/>
  <c r="AW107" i="14" s="1"/>
  <c r="AW50" i="14" a="1"/>
  <c r="AW50" i="14" s="1"/>
  <c r="AW223" i="14" a="1"/>
  <c r="AW223" i="14" s="1"/>
  <c r="AW319" i="14" a="1"/>
  <c r="AW319" i="14" s="1"/>
  <c r="AW510" i="14" a="1"/>
  <c r="AW510" i="14" s="1"/>
  <c r="AW702" i="14" a="1"/>
  <c r="AW702" i="14" s="1"/>
  <c r="AW256" i="14" a="1"/>
  <c r="AW256" i="14" s="1"/>
  <c r="AW420" i="14" a="1"/>
  <c r="AW420" i="14" s="1"/>
  <c r="AW575" i="14" a="1"/>
  <c r="AW575" i="14" s="1"/>
  <c r="AW96" i="14" a="1"/>
  <c r="AW96" i="14" s="1"/>
  <c r="AW365" i="14" a="1"/>
  <c r="AW365" i="14" s="1"/>
  <c r="AW533" i="14" a="1"/>
  <c r="AW533" i="14" s="1"/>
  <c r="AW682" i="14" a="1"/>
  <c r="AW682" i="14" s="1"/>
  <c r="AW97" i="14" a="1"/>
  <c r="AW97" i="14" s="1"/>
  <c r="AW322" i="14" a="1"/>
  <c r="AW322" i="14" s="1"/>
  <c r="AW428" i="14" a="1"/>
  <c r="AW428" i="14" s="1"/>
  <c r="AW541" i="14" a="1"/>
  <c r="AW541" i="14" s="1"/>
  <c r="AW656" i="14" a="1"/>
  <c r="AW656" i="14" s="1"/>
  <c r="AW300" i="14" a="1"/>
  <c r="AW300" i="14" s="1"/>
  <c r="AW442" i="14" a="1"/>
  <c r="AW442" i="14" s="1"/>
  <c r="AW592" i="14" a="1"/>
  <c r="AW592" i="14" s="1"/>
  <c r="AW726" i="14" a="1"/>
  <c r="AW726" i="14" s="1"/>
  <c r="AW237" i="14" a="1"/>
  <c r="AW237" i="14" s="1"/>
  <c r="AW361" i="14" a="1"/>
  <c r="AW361" i="14" s="1"/>
  <c r="AW479" i="14" a="1"/>
  <c r="AW479" i="14" s="1"/>
  <c r="AW571" i="14" a="1"/>
  <c r="AW571" i="14" s="1"/>
  <c r="AW668" i="14" a="1"/>
  <c r="AW668" i="14" s="1"/>
  <c r="AW309" i="14" a="1"/>
  <c r="AW309" i="14" s="1"/>
  <c r="AW722" i="14" a="1"/>
  <c r="AW722" i="14" s="1"/>
  <c r="AW363" i="14" a="1"/>
  <c r="AW363" i="14" s="1"/>
  <c r="AW580" i="14" a="1"/>
  <c r="AW580" i="14" s="1"/>
  <c r="AW740" i="14" a="1"/>
  <c r="AW740" i="14" s="1"/>
  <c r="AW368" i="14" a="1"/>
  <c r="AW368" i="14" s="1"/>
  <c r="AW642" i="14" a="1"/>
  <c r="AW642" i="14" s="1"/>
  <c r="AW776" i="14" a="1"/>
  <c r="AW776" i="14" s="1"/>
  <c r="AW231" i="14" a="1"/>
  <c r="AW231" i="14" s="1"/>
  <c r="AW473" i="14" a="1"/>
  <c r="AW473" i="14" s="1"/>
  <c r="AW704" i="14" a="1"/>
  <c r="AW704" i="14" s="1"/>
  <c r="AW154" i="14" a="1"/>
  <c r="AW154" i="14" s="1"/>
  <c r="AW127" i="14" a="1"/>
  <c r="AW127" i="14" s="1"/>
  <c r="AW70" i="14" a="1"/>
  <c r="AW70" i="14" s="1"/>
  <c r="AW227" i="14" a="1"/>
  <c r="AW227" i="14" s="1"/>
  <c r="AW185" i="14" a="1"/>
  <c r="AW185" i="14" s="1"/>
  <c r="AW143" i="14" a="1"/>
  <c r="AW143" i="14" s="1"/>
  <c r="AW66" i="14" a="1"/>
  <c r="AW66" i="14" s="1"/>
  <c r="AW59" i="14" a="1"/>
  <c r="AW59" i="14" s="1"/>
  <c r="AW346" i="14" a="1"/>
  <c r="AW346" i="14" s="1"/>
  <c r="AW524" i="14" a="1"/>
  <c r="AW524" i="14" s="1"/>
  <c r="AW718" i="14" a="1"/>
  <c r="AW718" i="14" s="1"/>
  <c r="AW291" i="14" a="1"/>
  <c r="AW291" i="14" s="1"/>
  <c r="AW433" i="14" a="1"/>
  <c r="AW433" i="14" s="1"/>
  <c r="AW589" i="14" a="1"/>
  <c r="AW589" i="14" s="1"/>
  <c r="AW209" i="14" a="1"/>
  <c r="AW209" i="14" s="1"/>
  <c r="AW383" i="14" a="1"/>
  <c r="AW383" i="14" s="1"/>
  <c r="AW576" i="14" a="1"/>
  <c r="AW576" i="14" s="1"/>
  <c r="AW714" i="14" a="1"/>
  <c r="AW714" i="14" s="1"/>
  <c r="AW210" i="14" a="1"/>
  <c r="AW210" i="14" s="1"/>
  <c r="AW348" i="14" a="1"/>
  <c r="AW348" i="14" s="1"/>
  <c r="AW456" i="14" a="1"/>
  <c r="AW456" i="14" s="1"/>
  <c r="AW569" i="14" a="1"/>
  <c r="AW569" i="14" s="1"/>
  <c r="AW131" i="14" a="1"/>
  <c r="AW131" i="14" s="1"/>
  <c r="AW336" i="14" a="1"/>
  <c r="AW336" i="14" s="1"/>
  <c r="AW478" i="14" a="1"/>
  <c r="AW478" i="14" s="1"/>
  <c r="AW620" i="14" a="1"/>
  <c r="AW620" i="14" s="1"/>
  <c r="AW758" i="14" a="1"/>
  <c r="AW758" i="14" s="1"/>
  <c r="AW266" i="14" a="1"/>
  <c r="AW266" i="14" s="1"/>
  <c r="AW398" i="14" a="1"/>
  <c r="AW398" i="14" s="1"/>
  <c r="AW493" i="14" a="1"/>
  <c r="AW493" i="14" s="1"/>
  <c r="AW579" i="14" a="1"/>
  <c r="AW579" i="14" s="1"/>
  <c r="AW684" i="14" a="1"/>
  <c r="AW684" i="14" s="1"/>
  <c r="AW362" i="14" a="1"/>
  <c r="AW362" i="14" s="1"/>
  <c r="AW748" i="14" a="1"/>
  <c r="AW748" i="14" s="1"/>
  <c r="AW387" i="14" a="1"/>
  <c r="AW387" i="14" s="1"/>
  <c r="AW609" i="14" a="1"/>
  <c r="AW609" i="14" s="1"/>
  <c r="AW757" i="14" a="1"/>
  <c r="AW757" i="14" s="1"/>
  <c r="AW418" i="14" a="1"/>
  <c r="AW418" i="14" s="1"/>
  <c r="AW661" i="14" a="1"/>
  <c r="AW661" i="14" s="1"/>
  <c r="AW783" i="14" a="1"/>
  <c r="AW783" i="14" s="1"/>
  <c r="AW261" i="14" a="1"/>
  <c r="AW261" i="14" s="1"/>
  <c r="AW502" i="14" a="1"/>
  <c r="AW502" i="14" s="1"/>
  <c r="AW725" i="14" a="1"/>
  <c r="AW725" i="14" s="1"/>
  <c r="AW399" i="14" a="1"/>
  <c r="AW399" i="14" s="1"/>
  <c r="AW679" i="14" a="1"/>
  <c r="AW679" i="14" s="1"/>
  <c r="AW785" i="14" a="1"/>
  <c r="AW785" i="14" s="1"/>
  <c r="AW239" i="14" a="1"/>
  <c r="AW239" i="14" s="1"/>
  <c r="AW481" i="14" a="1"/>
  <c r="AW481" i="14" s="1"/>
  <c r="AW695" i="14" a="1"/>
  <c r="AW695" i="14" s="1"/>
  <c r="AW792" i="14" a="1"/>
  <c r="AW792" i="14" s="1"/>
  <c r="AW331" i="14" a="1"/>
  <c r="AW331" i="14" s="1"/>
  <c r="AW669" i="14" a="1"/>
  <c r="AW669" i="14" s="1"/>
  <c r="AW793" i="14" a="1"/>
  <c r="AW793" i="14" s="1"/>
  <c r="AW794" i="14" a="1"/>
  <c r="AW794" i="14" s="1"/>
  <c r="AW799" i="14" a="1"/>
  <c r="AW799" i="14" s="1"/>
  <c r="AW708" i="14" a="1"/>
  <c r="AW708" i="14" s="1"/>
  <c r="AW195" i="14" a="1"/>
  <c r="AW195" i="14" s="1"/>
  <c r="AW738" i="14" a="1"/>
  <c r="AW738" i="14" s="1"/>
  <c r="AW771" i="14" a="1"/>
  <c r="AW771" i="14" s="1"/>
  <c r="AW7" i="14" a="1"/>
  <c r="AW7" i="14" s="1"/>
  <c r="AW182" i="14" a="1"/>
  <c r="AW182" i="14" s="1"/>
  <c r="AW140" i="14" a="1"/>
  <c r="AW140" i="14" s="1"/>
  <c r="AW84" i="14" a="1"/>
  <c r="AW84" i="14" s="1"/>
  <c r="AW34" i="14" a="1"/>
  <c r="AW34" i="14" s="1"/>
  <c r="AW199" i="14" a="1"/>
  <c r="AW199" i="14" s="1"/>
  <c r="AW158" i="14" a="1"/>
  <c r="AW158" i="14" s="1"/>
  <c r="AW95" i="14" a="1"/>
  <c r="AW95" i="14" s="1"/>
  <c r="AW116" i="14" a="1"/>
  <c r="AW116" i="14" s="1"/>
  <c r="AW357" i="14" a="1"/>
  <c r="AW357" i="14" s="1"/>
  <c r="AW567" i="14" a="1"/>
  <c r="AW567" i="14" s="1"/>
  <c r="AW734" i="14" a="1"/>
  <c r="AW734" i="14" s="1"/>
  <c r="AW305" i="14" a="1"/>
  <c r="AW305" i="14" s="1"/>
  <c r="AW461" i="14" a="1"/>
  <c r="AW461" i="14" s="1"/>
  <c r="AW603" i="14" a="1"/>
  <c r="AW603" i="14" s="1"/>
  <c r="AW242" i="14" a="1"/>
  <c r="AW242" i="14" s="1"/>
  <c r="AW421" i="14" a="1"/>
  <c r="AW421" i="14" s="1"/>
  <c r="AW583" i="14" a="1"/>
  <c r="AW583" i="14" s="1"/>
  <c r="AW719" i="14" a="1"/>
  <c r="AW719" i="14" s="1"/>
  <c r="AW226" i="14" a="1"/>
  <c r="AW226" i="14" s="1"/>
  <c r="AW354" i="14" a="1"/>
  <c r="AW354" i="14" s="1"/>
  <c r="AW463" i="14" a="1"/>
  <c r="AW463" i="14" s="1"/>
  <c r="AW577" i="14" a="1"/>
  <c r="AW577" i="14" s="1"/>
  <c r="AW160" i="14" a="1"/>
  <c r="AW160" i="14" s="1"/>
  <c r="AW343" i="14" a="1"/>
  <c r="AW343" i="14" s="1"/>
  <c r="AW485" i="14" a="1"/>
  <c r="AW485" i="14" s="1"/>
  <c r="AW634" i="14" a="1"/>
  <c r="AW634" i="14" s="1"/>
  <c r="AW764" i="14" a="1"/>
  <c r="AW764" i="14" s="1"/>
  <c r="AW273" i="14" a="1"/>
  <c r="AW273" i="14" s="1"/>
  <c r="AW404" i="14" a="1"/>
  <c r="AW404" i="14" s="1"/>
  <c r="AW507" i="14" a="1"/>
  <c r="AW507" i="14" s="1"/>
  <c r="AW593" i="14" a="1"/>
  <c r="AW593" i="14" s="1"/>
  <c r="AW689" i="14" a="1"/>
  <c r="AW689" i="14" s="1"/>
  <c r="AW437" i="14" a="1"/>
  <c r="AW437" i="14" s="1"/>
  <c r="AW756" i="14" a="1"/>
  <c r="AW756" i="14" s="1"/>
  <c r="AW412" i="14" a="1"/>
  <c r="AW412" i="14" s="1"/>
  <c r="AW636" i="14" a="1"/>
  <c r="AW636" i="14" s="1"/>
  <c r="AW766" i="14" a="1"/>
  <c r="AW766" i="14" s="1"/>
  <c r="AW444" i="14" a="1"/>
  <c r="AW444" i="14" s="1"/>
  <c r="AW690" i="14" a="1"/>
  <c r="AW690" i="14" s="1"/>
  <c r="AW790" i="14" a="1"/>
  <c r="AW790" i="14" s="1"/>
  <c r="AW290" i="14" a="1"/>
  <c r="AW290" i="14" s="1"/>
  <c r="AW531" i="14" a="1"/>
  <c r="AW531" i="14" s="1"/>
  <c r="AW733" i="14" a="1"/>
  <c r="AW733" i="14" s="1"/>
  <c r="AW480" i="14" a="1"/>
  <c r="AW480" i="14" s="1"/>
  <c r="AW693" i="14" a="1"/>
  <c r="AW693" i="14" s="1"/>
  <c r="AW791" i="14" a="1"/>
  <c r="AW791" i="14" s="1"/>
  <c r="AW267" i="14" a="1"/>
  <c r="AW267" i="14" s="1"/>
  <c r="AW509" i="14" a="1"/>
  <c r="AW509" i="14" s="1"/>
  <c r="AW717" i="14" a="1"/>
  <c r="AW717" i="14" s="1"/>
  <c r="AW432" i="14" a="1"/>
  <c r="AW432" i="14" s="1"/>
  <c r="AW720" i="14" a="1"/>
  <c r="AW720" i="14" s="1"/>
  <c r="AW800" i="14" a="1"/>
  <c r="AW800" i="14" s="1"/>
  <c r="AW516" i="14" a="1"/>
  <c r="AW516" i="14" s="1"/>
  <c r="AW23" i="14" a="1"/>
  <c r="AW23" i="14" s="1"/>
  <c r="AW197" i="14" a="1"/>
  <c r="AW197" i="14" s="1"/>
  <c r="AW176" i="14" a="1"/>
  <c r="AW176" i="14" s="1"/>
  <c r="AW99" i="14" a="1"/>
  <c r="AW99" i="14" s="1"/>
  <c r="AW48" i="14" a="1"/>
  <c r="AW48" i="14" s="1"/>
  <c r="AW11" i="14" a="1"/>
  <c r="AW11" i="14" s="1"/>
  <c r="AW171" i="14" a="1"/>
  <c r="AW171" i="14" s="1"/>
  <c r="AW108" i="14" a="1"/>
  <c r="AW108" i="14" s="1"/>
  <c r="AW221" i="14" a="1"/>
  <c r="AW221" i="14" s="1"/>
  <c r="AW375" i="14" a="1"/>
  <c r="AW375" i="14" s="1"/>
  <c r="AW581" i="14" a="1"/>
  <c r="AW581" i="14" s="1"/>
  <c r="AW761" i="14" a="1"/>
  <c r="AW761" i="14" s="1"/>
  <c r="AW320" i="14" a="1"/>
  <c r="AW320" i="14" s="1"/>
  <c r="AW475" i="14" a="1"/>
  <c r="AW475" i="14" s="1"/>
  <c r="AW632" i="14" a="1"/>
  <c r="AW632" i="14" s="1"/>
  <c r="AW257" i="14" a="1"/>
  <c r="AW257" i="14" s="1"/>
  <c r="AW448" i="14" a="1"/>
  <c r="AW448" i="14" s="1"/>
  <c r="AW590" i="14" a="1"/>
  <c r="AW590" i="14" s="1"/>
  <c r="AW730" i="14" a="1"/>
  <c r="AW730" i="14" s="1"/>
  <c r="AW235" i="14" a="1"/>
  <c r="AW235" i="14" s="1"/>
  <c r="AW360" i="14" a="1"/>
  <c r="AW360" i="14" s="1"/>
  <c r="AW470" i="14" a="1"/>
  <c r="AW470" i="14" s="1"/>
  <c r="AW584" i="14" a="1"/>
  <c r="AW584" i="14" s="1"/>
  <c r="AW188" i="14" a="1"/>
  <c r="AW188" i="14" s="1"/>
  <c r="AW349" i="14" a="1"/>
  <c r="AW349" i="14" s="1"/>
  <c r="AW492" i="14" a="1"/>
  <c r="AW492" i="14" s="1"/>
  <c r="AW646" i="14" a="1"/>
  <c r="AW646" i="14" s="1"/>
  <c r="AW769" i="14" a="1"/>
  <c r="AW769" i="14" s="1"/>
  <c r="AW280" i="14" a="1"/>
  <c r="AW280" i="14" s="1"/>
  <c r="AW411" i="14" a="1"/>
  <c r="AW411" i="14" s="1"/>
  <c r="AW515" i="14" a="1"/>
  <c r="AW515" i="14" s="1"/>
  <c r="AW607" i="14" a="1"/>
  <c r="AW607" i="14" s="1"/>
  <c r="AW700" i="14" a="1"/>
  <c r="AW700" i="14" s="1"/>
  <c r="AW494" i="14" a="1"/>
  <c r="AW494" i="14" s="1"/>
  <c r="AW782" i="14" a="1"/>
  <c r="AW782" i="14" s="1"/>
  <c r="AW110" i="14" a="1"/>
  <c r="AW110" i="14" s="1"/>
  <c r="AW438" i="14" a="1"/>
  <c r="AW438" i="14" s="1"/>
  <c r="AW674" i="14" a="1"/>
  <c r="AW674" i="14" s="1"/>
  <c r="AW775" i="14" a="1"/>
  <c r="AW775" i="14" s="1"/>
  <c r="AW21" i="14" a="1"/>
  <c r="AW21" i="14" s="1"/>
  <c r="AW501" i="14" a="1"/>
  <c r="AW501" i="14" s="1"/>
  <c r="AW713" i="14" a="1"/>
  <c r="AW713" i="14" s="1"/>
  <c r="AW796" i="14" a="1"/>
  <c r="AW796" i="14" s="1"/>
  <c r="AW318" i="14" a="1"/>
  <c r="AW318" i="14" s="1"/>
  <c r="AW559" i="14" a="1"/>
  <c r="AW559" i="14" s="1"/>
  <c r="AW759" i="14" a="1"/>
  <c r="AW759" i="14" s="1"/>
  <c r="AW51" i="14" a="1"/>
  <c r="AW51" i="14" s="1"/>
  <c r="AW508" i="14" a="1"/>
  <c r="AW508" i="14" s="1"/>
  <c r="AW706" i="14" a="1"/>
  <c r="AW706" i="14" s="1"/>
  <c r="AW798" i="14" a="1"/>
  <c r="AW798" i="14" s="1"/>
  <c r="AW296" i="14" a="1"/>
  <c r="AW296" i="14" s="1"/>
  <c r="AW537" i="14" a="1"/>
  <c r="AW537" i="14" s="1"/>
  <c r="AW727" i="14" a="1"/>
  <c r="AW727" i="14" s="1"/>
  <c r="AW545" i="14" a="1"/>
  <c r="AW545" i="14" s="1"/>
  <c r="AW787" i="14" a="1"/>
  <c r="AW787" i="14" s="1"/>
  <c r="AW53" i="14" a="1"/>
  <c r="AW53" i="14" s="1"/>
  <c r="AW8" i="14" a="1"/>
  <c r="AW8" i="14" s="1"/>
  <c r="AW191" i="14" a="1"/>
  <c r="AW191" i="14" s="1"/>
  <c r="AW128" i="14" a="1"/>
  <c r="AW128" i="14" s="1"/>
  <c r="AW64" i="14" a="1"/>
  <c r="AW64" i="14" s="1"/>
  <c r="AW27" i="14" a="1"/>
  <c r="AW27" i="14" s="1"/>
  <c r="AW207" i="14" a="1"/>
  <c r="AW207" i="14" s="1"/>
  <c r="AW123" i="14" a="1"/>
  <c r="AW123" i="14" s="1"/>
  <c r="AW240" i="14" a="1"/>
  <c r="AW240" i="14" s="1"/>
  <c r="AW413" i="14" a="1"/>
  <c r="AW413" i="14" s="1"/>
  <c r="AW602" i="14" a="1"/>
  <c r="AW602" i="14" s="1"/>
  <c r="AW30" i="14" a="1"/>
  <c r="AW30" i="14" s="1"/>
  <c r="AW358" i="14" a="1"/>
  <c r="AW358" i="14" s="1"/>
  <c r="AW489" i="14" a="1"/>
  <c r="AW489" i="14" s="1"/>
  <c r="AW644" i="14" a="1"/>
  <c r="AW644" i="14" s="1"/>
  <c r="AW285" i="14" a="1"/>
  <c r="AW285" i="14" s="1"/>
  <c r="AW462" i="14" a="1"/>
  <c r="AW462" i="14" s="1"/>
  <c r="AW604" i="14" a="1"/>
  <c r="AW604" i="14" s="1"/>
  <c r="AW746" i="14" a="1"/>
  <c r="AW746" i="14" s="1"/>
  <c r="AW258" i="14" a="1"/>
  <c r="AW258" i="14" s="1"/>
  <c r="AW377" i="14" a="1"/>
  <c r="AW377" i="14" s="1"/>
  <c r="AW484" i="14" a="1"/>
  <c r="AW484" i="14" s="1"/>
  <c r="AW598" i="14" a="1"/>
  <c r="AW598" i="14" s="1"/>
  <c r="AW236" i="14" a="1"/>
  <c r="AW236" i="14" s="1"/>
  <c r="AW367" i="14" a="1"/>
  <c r="AW367" i="14" s="1"/>
  <c r="AW514" i="14" a="1"/>
  <c r="AW514" i="14" s="1"/>
  <c r="AW662" i="14" a="1"/>
  <c r="AW662" i="14" s="1"/>
  <c r="AW44" i="14" a="1"/>
  <c r="AW44" i="14" s="1"/>
  <c r="AW301" i="14" a="1"/>
  <c r="AW301" i="14" s="1"/>
  <c r="AW424" i="14" a="1"/>
  <c r="AW424" i="14" s="1"/>
  <c r="AW521" i="14" a="1"/>
  <c r="AW521" i="14" s="1"/>
  <c r="AW621" i="14" a="1"/>
  <c r="AW621" i="14" s="1"/>
  <c r="AW716" i="14" a="1"/>
  <c r="AW716" i="14" s="1"/>
  <c r="AW522" i="14" a="1"/>
  <c r="AW522" i="14" s="1"/>
  <c r="AW2" i="14" a="1"/>
  <c r="AW2" i="14" s="1"/>
  <c r="AW218" i="14" a="1"/>
  <c r="AW218" i="14" s="1"/>
  <c r="AW467" i="14" a="1"/>
  <c r="AW467" i="14" s="1"/>
  <c r="AW688" i="14" a="1"/>
  <c r="AW688" i="14" s="1"/>
  <c r="AW789" i="14" a="1"/>
  <c r="AW789" i="14" s="1"/>
  <c r="AW138" i="14" a="1"/>
  <c r="AW138" i="14" s="1"/>
  <c r="AW530" i="14" a="1"/>
  <c r="AW530" i="14" s="1"/>
  <c r="AW724" i="14" a="1"/>
  <c r="AW724" i="14" s="1"/>
  <c r="AW345" i="14" a="1"/>
  <c r="AW345" i="14" s="1"/>
  <c r="AW587" i="14" a="1"/>
  <c r="AW587" i="14" s="1"/>
  <c r="AW777" i="14" a="1"/>
  <c r="AW777" i="14" s="1"/>
  <c r="AW238" i="14" a="1"/>
  <c r="AW238" i="14" s="1"/>
  <c r="AW565" i="14" a="1"/>
  <c r="AW565" i="14" s="1"/>
  <c r="AW743" i="14" a="1"/>
  <c r="AW743" i="14" s="1"/>
  <c r="AW325" i="14" a="1"/>
  <c r="AW325" i="14" s="1"/>
  <c r="AW566" i="14" a="1"/>
  <c r="AW566" i="14" s="1"/>
  <c r="AW736" i="14" a="1"/>
  <c r="AW736" i="14" s="1"/>
  <c r="AW653" i="14" a="1"/>
  <c r="AW653" i="14" s="1"/>
  <c r="AW245" i="14" a="1"/>
  <c r="AW245" i="14" s="1"/>
  <c r="AW405" i="14" a="1"/>
  <c r="AW405" i="14" s="1"/>
  <c r="AW68" i="14" a="1"/>
  <c r="AW68" i="14" s="1"/>
  <c r="AW46" i="14" a="1"/>
  <c r="AW46" i="14" s="1"/>
  <c r="AW204" i="14" a="1"/>
  <c r="AW204" i="14" s="1"/>
  <c r="AW148" i="14" a="1"/>
  <c r="AW148" i="14" s="1"/>
  <c r="AW100" i="14" a="1"/>
  <c r="AW100" i="14" s="1"/>
  <c r="AW49" i="14" a="1"/>
  <c r="AW49" i="14" s="1"/>
  <c r="AW222" i="14" a="1"/>
  <c r="AW222" i="14" s="1"/>
  <c r="AW159" i="14" a="1"/>
  <c r="AW159" i="14" s="1"/>
  <c r="AW255" i="14" a="1"/>
  <c r="AW255" i="14" s="1"/>
  <c r="AW439" i="14" a="1"/>
  <c r="AW439" i="14" s="1"/>
  <c r="AW637" i="14" a="1"/>
  <c r="AW637" i="14" s="1"/>
  <c r="AW89" i="14" a="1"/>
  <c r="AW89" i="14" s="1"/>
  <c r="AW370" i="14" a="1"/>
  <c r="AW370" i="14" s="1"/>
  <c r="AW518" i="14" a="1"/>
  <c r="AW518" i="14" s="1"/>
  <c r="AW660" i="14" a="1"/>
  <c r="AW660" i="14" s="1"/>
  <c r="AW306" i="14" a="1"/>
  <c r="AW306" i="14" s="1"/>
  <c r="AW498" i="14" a="1"/>
  <c r="AW498" i="14" s="1"/>
  <c r="AW650" i="14" a="1"/>
  <c r="AW650" i="14" s="1"/>
  <c r="AW780" i="14" a="1"/>
  <c r="AW780" i="14" s="1"/>
  <c r="AW286" i="14" a="1"/>
  <c r="AW286" i="14" s="1"/>
  <c r="AW403" i="14" a="1"/>
  <c r="AW403" i="14" s="1"/>
  <c r="AW513" i="14" a="1"/>
  <c r="AW513" i="14" s="1"/>
  <c r="AW627" i="14" a="1"/>
  <c r="AW627" i="14" s="1"/>
  <c r="AW272" i="14" a="1"/>
  <c r="AW272" i="14" s="1"/>
  <c r="AW397" i="14" a="1"/>
  <c r="AW397" i="14" s="1"/>
  <c r="AW549" i="14" a="1"/>
  <c r="AW549" i="14" s="1"/>
  <c r="AW694" i="14" a="1"/>
  <c r="AW694" i="14" s="1"/>
  <c r="AW161" i="14" a="1"/>
  <c r="AW161" i="14" s="1"/>
  <c r="AW330" i="14" a="1"/>
  <c r="AW330" i="14" s="1"/>
  <c r="AW451" i="14" a="1"/>
  <c r="AW451" i="14" s="1"/>
  <c r="AW536" i="14" a="1"/>
  <c r="AW536" i="14" s="1"/>
  <c r="AW628" i="14" a="1"/>
  <c r="AW628" i="14" s="1"/>
  <c r="AW109" i="14" a="1"/>
  <c r="AW109" i="14" s="1"/>
  <c r="AW551" i="14" a="1"/>
  <c r="AW551" i="14" s="1"/>
  <c r="AW254" i="14" a="1"/>
  <c r="AW254" i="14" s="1"/>
  <c r="AW495" i="14" a="1"/>
  <c r="AW495" i="14" s="1"/>
  <c r="AW701" i="14" a="1"/>
  <c r="AW701" i="14" s="1"/>
  <c r="AW795" i="14" a="1"/>
  <c r="AW795" i="14" s="1"/>
  <c r="AW260" i="14" a="1"/>
  <c r="AW260" i="14" s="1"/>
  <c r="AW558" i="14" a="1"/>
  <c r="AW558" i="14" s="1"/>
  <c r="AW741" i="14" a="1"/>
  <c r="AW741" i="14" s="1"/>
  <c r="AS363" i="14" a="1"/>
  <c r="AS363" i="14" s="1"/>
  <c r="AS129" i="14" a="1"/>
  <c r="AS129" i="14" s="1"/>
  <c r="AW630" i="14" a="1"/>
  <c r="AW630" i="14" s="1"/>
  <c r="AS678" i="14" a="1"/>
  <c r="AS678" i="14" s="1"/>
  <c r="AS242" i="14" a="1"/>
  <c r="AS242" i="14" s="1"/>
  <c r="AW431" i="14" a="1"/>
  <c r="AW431" i="14" s="1"/>
  <c r="AS766" i="14" a="1"/>
  <c r="AS766" i="14" s="1"/>
  <c r="AS377" i="14" a="1"/>
  <c r="AS377" i="14" s="1"/>
  <c r="AS738" i="14" a="1"/>
  <c r="AS738" i="14" s="1"/>
  <c r="AS294" i="14" a="1"/>
  <c r="AS294" i="14" s="1"/>
  <c r="AS711" i="14" a="1"/>
  <c r="AS711" i="14" s="1"/>
  <c r="AS799" i="14" a="1"/>
  <c r="AS799" i="14" s="1"/>
  <c r="AS135" i="14" a="1"/>
  <c r="AS135" i="14" s="1"/>
  <c r="AS468" i="14" a="1"/>
  <c r="AS468" i="14" s="1"/>
  <c r="AS421" i="14" a="1"/>
  <c r="AS421" i="14" s="1"/>
  <c r="AS165" i="14" a="1"/>
  <c r="AS165" i="14" s="1"/>
  <c r="AW595" i="14" a="1"/>
  <c r="AW595" i="14" s="1"/>
  <c r="AS661" i="14" a="1"/>
  <c r="AS661" i="14" s="1"/>
  <c r="AS401" i="14" a="1"/>
  <c r="AS401" i="14" s="1"/>
  <c r="AS141" i="14" a="1"/>
  <c r="AS141" i="14" s="1"/>
  <c r="AW594" i="14" a="1"/>
  <c r="AW594" i="14" s="1"/>
  <c r="AS246" i="14" a="1"/>
  <c r="AS246" i="14" s="1"/>
  <c r="AS723" i="14" a="1"/>
  <c r="AS723" i="14" s="1"/>
  <c r="AS692" i="14" a="1"/>
  <c r="AS692" i="14" s="1"/>
  <c r="AW773" i="14" a="1"/>
  <c r="AW773" i="14" s="1"/>
  <c r="AS754" i="14" a="1"/>
  <c r="AS754" i="14" s="1"/>
  <c r="AS716" i="14" a="1"/>
  <c r="AS716" i="14" s="1"/>
  <c r="AS332" i="14" a="1"/>
  <c r="AS332" i="14" s="1"/>
  <c r="AS91" i="14" a="1"/>
  <c r="AS91" i="14" s="1"/>
  <c r="AS767" i="14" a="1"/>
  <c r="AS767" i="14" s="1"/>
  <c r="AS727" i="14" a="1"/>
  <c r="AS727" i="14" s="1"/>
  <c r="AS325" i="14" a="1"/>
  <c r="AS325" i="14" s="1"/>
  <c r="AS700" i="14" a="1"/>
  <c r="AS700" i="14" s="1"/>
  <c r="AS203" i="14" a="1"/>
  <c r="AS203" i="14" s="1"/>
  <c r="AS628" i="14" a="1"/>
  <c r="AS628" i="14" s="1"/>
  <c r="AS735" i="14" a="1"/>
  <c r="AS735" i="14" s="1"/>
  <c r="AW754" i="14" a="1"/>
  <c r="AW754" i="14" s="1"/>
  <c r="AS310" i="14" a="1"/>
  <c r="AS310" i="14" s="1"/>
  <c r="AS382" i="14" a="1"/>
  <c r="AS382" i="14" s="1"/>
  <c r="AS120" i="14" a="1"/>
  <c r="AS120" i="14" s="1"/>
  <c r="AW452" i="14" a="1"/>
  <c r="AW452" i="14" s="1"/>
  <c r="AS612" i="14" a="1"/>
  <c r="AS612" i="14" s="1"/>
  <c r="AS362" i="14" a="1"/>
  <c r="AS362" i="14" s="1"/>
  <c r="AS103" i="14" a="1"/>
  <c r="AS103" i="14" s="1"/>
  <c r="AW373" i="14" a="1"/>
  <c r="AW373" i="14" s="1"/>
  <c r="AS178" i="14" a="1"/>
  <c r="AS178" i="14" s="1"/>
  <c r="AS659" i="14" a="1"/>
  <c r="AS659" i="14" s="1"/>
  <c r="U771" i="14"/>
  <c r="U560" i="14"/>
  <c r="U714" i="14"/>
  <c r="U378" i="14"/>
  <c r="U483" i="14"/>
  <c r="U618" i="14"/>
  <c r="U669" i="14"/>
  <c r="U96" i="14"/>
  <c r="U375" i="14"/>
  <c r="U409" i="14"/>
  <c r="U218" i="14"/>
  <c r="U239" i="14"/>
  <c r="U99" i="14"/>
  <c r="U25" i="14"/>
  <c r="U258" i="14"/>
  <c r="U395" i="14"/>
  <c r="U645" i="14"/>
  <c r="U665" i="14"/>
  <c r="U734" i="14"/>
  <c r="U756" i="14"/>
  <c r="U664" i="14"/>
  <c r="U500" i="14"/>
  <c r="U797" i="14"/>
  <c r="U701" i="14"/>
  <c r="U516" i="14"/>
  <c r="U169" i="14"/>
  <c r="U754" i="14"/>
  <c r="U658" i="14"/>
  <c r="U406" i="14"/>
  <c r="U774" i="14"/>
  <c r="U685" i="14"/>
  <c r="U489" i="14"/>
  <c r="U795" i="14"/>
  <c r="U709" i="14"/>
  <c r="U575" i="14"/>
  <c r="U308" i="14"/>
  <c r="U765" i="14"/>
  <c r="U680" i="14"/>
  <c r="U506" i="14"/>
  <c r="U608" i="14"/>
  <c r="U538" i="14"/>
  <c r="U477" i="14"/>
  <c r="U412" i="14"/>
  <c r="U249" i="14"/>
  <c r="U727" i="14"/>
  <c r="U663" i="14"/>
  <c r="U612" i="14"/>
  <c r="U557" i="14"/>
  <c r="U487" i="14"/>
  <c r="U427" i="14"/>
  <c r="U346" i="14"/>
  <c r="U161" i="14"/>
  <c r="U726" i="14"/>
  <c r="U662" i="14"/>
  <c r="U589" i="14"/>
  <c r="U519" i="14"/>
  <c r="U459" i="14"/>
  <c r="U388" i="14"/>
  <c r="U263" i="14"/>
  <c r="U37" i="14"/>
  <c r="U683" i="14"/>
  <c r="U621" i="14"/>
  <c r="U551" i="14"/>
  <c r="U491" i="14"/>
  <c r="U420" i="14"/>
  <c r="U360" i="14"/>
  <c r="U182" i="14"/>
  <c r="U724" i="14"/>
  <c r="U660" i="14"/>
  <c r="U583" i="14"/>
  <c r="U523" i="14"/>
  <c r="U452" i="14"/>
  <c r="U397" i="14"/>
  <c r="U257" i="14"/>
  <c r="U30" i="14"/>
  <c r="U561" i="14"/>
  <c r="U490" i="14"/>
  <c r="U441" i="14"/>
  <c r="U373" i="14"/>
  <c r="U197" i="14"/>
  <c r="U174" i="14"/>
  <c r="U108" i="14"/>
  <c r="U50" i="14"/>
  <c r="U358" i="14"/>
  <c r="U291" i="14"/>
  <c r="U232" i="14"/>
  <c r="U166" i="14"/>
  <c r="U100" i="14"/>
  <c r="U42" i="14"/>
  <c r="U350" i="14"/>
  <c r="U283" i="14"/>
  <c r="U224" i="14"/>
  <c r="U158" i="14"/>
  <c r="U92" i="14"/>
  <c r="U34" i="14"/>
  <c r="U335" i="14"/>
  <c r="U267" i="14"/>
  <c r="U208" i="14"/>
  <c r="U142" i="14"/>
  <c r="U76" i="14"/>
  <c r="U18" i="14"/>
  <c r="U319" i="14"/>
  <c r="U251" i="14"/>
  <c r="U193" i="14"/>
  <c r="U127" i="14"/>
  <c r="U61" i="14"/>
  <c r="U368" i="14"/>
  <c r="U310" i="14"/>
  <c r="U250" i="14"/>
  <c r="U184" i="14"/>
  <c r="U118" i="14"/>
  <c r="U52" i="14"/>
  <c r="U389" i="14"/>
  <c r="U731" i="14"/>
  <c r="U525" i="14"/>
  <c r="U81" i="14"/>
  <c r="U672" i="14"/>
  <c r="U736" i="14"/>
  <c r="U110" i="14"/>
  <c r="U670" i="14"/>
  <c r="U189" i="14"/>
  <c r="U394" i="14"/>
  <c r="U497" i="14"/>
  <c r="U588" i="14"/>
  <c r="U495" i="14"/>
  <c r="U365" i="14"/>
  <c r="U231" i="14"/>
  <c r="U149" i="14"/>
  <c r="U134" i="14"/>
  <c r="U126" i="14"/>
  <c r="U750" i="14"/>
  <c r="U570" i="14"/>
  <c r="U702" i="14"/>
  <c r="U779" i="14"/>
  <c r="U722" i="14"/>
  <c r="U764" i="14"/>
  <c r="U749" i="14"/>
  <c r="U650" i="14"/>
  <c r="U478" i="14"/>
  <c r="U790" i="14"/>
  <c r="U687" i="14"/>
  <c r="U494" i="14"/>
  <c r="U51" i="14"/>
  <c r="U747" i="14"/>
  <c r="U619" i="14"/>
  <c r="U384" i="14"/>
  <c r="U767" i="14"/>
  <c r="U671" i="14"/>
  <c r="U445" i="14"/>
  <c r="U780" i="14"/>
  <c r="U695" i="14"/>
  <c r="U553" i="14"/>
  <c r="U227" i="14"/>
  <c r="U758" i="14"/>
  <c r="U666" i="14"/>
  <c r="U461" i="14"/>
  <c r="U603" i="14"/>
  <c r="U532" i="14"/>
  <c r="U472" i="14"/>
  <c r="U402" i="14"/>
  <c r="U233" i="14"/>
  <c r="U720" i="14"/>
  <c r="U656" i="14"/>
  <c r="U607" i="14"/>
  <c r="U547" i="14"/>
  <c r="U482" i="14"/>
  <c r="U421" i="14"/>
  <c r="U324" i="14"/>
  <c r="U131" i="14"/>
  <c r="U719" i="14"/>
  <c r="U655" i="14"/>
  <c r="U579" i="14"/>
  <c r="U514" i="14"/>
  <c r="U453" i="14"/>
  <c r="U383" i="14"/>
  <c r="U242" i="14"/>
  <c r="U7" i="14"/>
  <c r="U668" i="14"/>
  <c r="U611" i="14"/>
  <c r="U546" i="14"/>
  <c r="U485" i="14"/>
  <c r="U415" i="14"/>
  <c r="U339" i="14"/>
  <c r="U153" i="14"/>
  <c r="U717" i="14"/>
  <c r="U653" i="14"/>
  <c r="U578" i="14"/>
  <c r="U517" i="14"/>
  <c r="U447" i="14"/>
  <c r="U387" i="14"/>
  <c r="U240" i="14"/>
  <c r="U615" i="14"/>
  <c r="U555" i="14"/>
  <c r="U484" i="14"/>
  <c r="U429" i="14"/>
  <c r="U353" i="14"/>
  <c r="U175" i="14"/>
  <c r="U167" i="14"/>
  <c r="U101" i="14"/>
  <c r="U35" i="14"/>
  <c r="U351" i="14"/>
  <c r="U284" i="14"/>
  <c r="U225" i="14"/>
  <c r="U159" i="14"/>
  <c r="U93" i="14"/>
  <c r="U27" i="14"/>
  <c r="U343" i="14"/>
  <c r="U275" i="14"/>
  <c r="U216" i="14"/>
  <c r="U150" i="14"/>
  <c r="U84" i="14"/>
  <c r="U26" i="14"/>
  <c r="U327" i="14"/>
  <c r="U259" i="14"/>
  <c r="U201" i="14"/>
  <c r="U135" i="14"/>
  <c r="U69" i="14"/>
  <c r="U10" i="14"/>
  <c r="U311" i="14"/>
  <c r="U243" i="14"/>
  <c r="U185" i="14"/>
  <c r="U119" i="14"/>
  <c r="U53" i="14"/>
  <c r="U362" i="14"/>
  <c r="U303" i="14"/>
  <c r="U235" i="14"/>
  <c r="U177" i="14"/>
  <c r="U111" i="14"/>
  <c r="U45" i="14"/>
  <c r="U564" i="14"/>
  <c r="U763" i="14"/>
  <c r="U651" i="14"/>
  <c r="U522" i="14"/>
  <c r="U761" i="14"/>
  <c r="U22" i="14"/>
  <c r="U527" i="14"/>
  <c r="U21" i="14"/>
  <c r="U366" i="14"/>
  <c r="U465" i="14"/>
  <c r="U556" i="14"/>
  <c r="U675" i="14"/>
  <c r="U566" i="14"/>
  <c r="U299" i="14"/>
  <c r="U298" i="14"/>
  <c r="U215" i="14"/>
  <c r="U68" i="14"/>
  <c r="U74" i="14"/>
  <c r="U693" i="14"/>
  <c r="U270" i="14"/>
  <c r="U757" i="14"/>
  <c r="U742" i="14"/>
  <c r="U435" i="14"/>
  <c r="U673" i="14"/>
  <c r="U738" i="14"/>
  <c r="U330" i="14"/>
  <c r="U657" i="14"/>
  <c r="U773" i="14"/>
  <c r="U509" i="14"/>
  <c r="U751" i="14"/>
  <c r="U637" i="14"/>
  <c r="U597" i="14"/>
  <c r="U526" i="14"/>
  <c r="U467" i="14"/>
  <c r="U390" i="14"/>
  <c r="U211" i="14"/>
  <c r="U713" i="14"/>
  <c r="U649" i="14"/>
  <c r="U602" i="14"/>
  <c r="U541" i="14"/>
  <c r="U476" i="14"/>
  <c r="U416" i="14"/>
  <c r="U307" i="14"/>
  <c r="U102" i="14"/>
  <c r="U712" i="14"/>
  <c r="U648" i="14"/>
  <c r="U573" i="14"/>
  <c r="U508" i="14"/>
  <c r="U448" i="14"/>
  <c r="U376" i="14"/>
  <c r="U226" i="14"/>
  <c r="U725" i="14"/>
  <c r="U661" i="14"/>
  <c r="U605" i="14"/>
  <c r="U540" i="14"/>
  <c r="U480" i="14"/>
  <c r="U410" i="14"/>
  <c r="U301" i="14"/>
  <c r="U124" i="14"/>
  <c r="U710" i="14"/>
  <c r="U646" i="14"/>
  <c r="U572" i="14"/>
  <c r="U512" i="14"/>
  <c r="U442" i="14"/>
  <c r="U381" i="14"/>
  <c r="U219" i="14"/>
  <c r="U610" i="14"/>
  <c r="U549" i="14"/>
  <c r="U479" i="14"/>
  <c r="U419" i="14"/>
  <c r="U338" i="14"/>
  <c r="U146" i="14"/>
  <c r="U160" i="14"/>
  <c r="U94" i="14"/>
  <c r="U28" i="14"/>
  <c r="U344" i="14"/>
  <c r="U276" i="14"/>
  <c r="U217" i="14"/>
  <c r="U151" i="14"/>
  <c r="U85" i="14"/>
  <c r="U19" i="14"/>
  <c r="U336" i="14"/>
  <c r="U268" i="14"/>
  <c r="U209" i="14"/>
  <c r="U143" i="14"/>
  <c r="U77" i="14"/>
  <c r="U11" i="14"/>
  <c r="U320" i="14"/>
  <c r="U252" i="14"/>
  <c r="U194" i="14"/>
  <c r="U128" i="14"/>
  <c r="U62" i="14"/>
  <c r="U369" i="14"/>
  <c r="U304" i="14"/>
  <c r="U236" i="14"/>
  <c r="U178" i="14"/>
  <c r="U112" i="14"/>
  <c r="U46" i="14"/>
  <c r="U354" i="14"/>
  <c r="U295" i="14"/>
  <c r="U228" i="14"/>
  <c r="U170" i="14"/>
  <c r="U104" i="14"/>
  <c r="U38" i="14"/>
  <c r="U632" i="14"/>
  <c r="U679" i="14"/>
  <c r="U730" i="14"/>
  <c r="U450" i="14"/>
  <c r="U614" i="14"/>
  <c r="U543" i="14"/>
  <c r="U569" i="14"/>
  <c r="U733" i="14"/>
  <c r="U285" i="14"/>
  <c r="U426" i="14"/>
  <c r="U458" i="14"/>
  <c r="U380" i="14"/>
  <c r="U173" i="14"/>
  <c r="U165" i="14"/>
  <c r="U83" i="14"/>
  <c r="U9" i="14"/>
  <c r="U748" i="14"/>
  <c r="U793" i="14"/>
  <c r="U636" i="14"/>
  <c r="U783" i="14"/>
  <c r="U473" i="14"/>
  <c r="U796" i="14"/>
  <c r="U580" i="14"/>
  <c r="U760" i="14"/>
  <c r="U424" i="14"/>
  <c r="U681" i="14"/>
  <c r="U132" i="14"/>
  <c r="U440" i="14"/>
  <c r="U743" i="14"/>
  <c r="U777" i="14"/>
  <c r="U434" i="14"/>
  <c r="U786" i="14"/>
  <c r="U799" i="14"/>
  <c r="U732" i="14"/>
  <c r="U624" i="14"/>
  <c r="U391" i="14"/>
  <c r="U776" i="14"/>
  <c r="U659" i="14"/>
  <c r="U451" i="14"/>
  <c r="U789" i="14"/>
  <c r="U729" i="14"/>
  <c r="U558" i="14"/>
  <c r="U248" i="14"/>
  <c r="U753" i="14"/>
  <c r="U643" i="14"/>
  <c r="U379" i="14"/>
  <c r="U766" i="14"/>
  <c r="U667" i="14"/>
  <c r="U488" i="14"/>
  <c r="U15" i="14"/>
  <c r="U744" i="14"/>
  <c r="U626" i="14"/>
  <c r="U396" i="14"/>
  <c r="U592" i="14"/>
  <c r="U521" i="14"/>
  <c r="U456" i="14"/>
  <c r="U385" i="14"/>
  <c r="U191" i="14"/>
  <c r="U706" i="14"/>
  <c r="U642" i="14"/>
  <c r="U596" i="14"/>
  <c r="U536" i="14"/>
  <c r="U466" i="14"/>
  <c r="U411" i="14"/>
  <c r="U286" i="14"/>
  <c r="U73" i="14"/>
  <c r="U705" i="14"/>
  <c r="U641" i="14"/>
  <c r="U568" i="14"/>
  <c r="U498" i="14"/>
  <c r="U443" i="14"/>
  <c r="U361" i="14"/>
  <c r="U204" i="14"/>
  <c r="U718" i="14"/>
  <c r="U654" i="14"/>
  <c r="U600" i="14"/>
  <c r="U530" i="14"/>
  <c r="U475" i="14"/>
  <c r="U404" i="14"/>
  <c r="U279" i="14"/>
  <c r="U95" i="14"/>
  <c r="U703" i="14"/>
  <c r="U639" i="14"/>
  <c r="U562" i="14"/>
  <c r="U507" i="14"/>
  <c r="U436" i="14"/>
  <c r="U374" i="14"/>
  <c r="U198" i="14"/>
  <c r="U604" i="14"/>
  <c r="U544" i="14"/>
  <c r="U474" i="14"/>
  <c r="U413" i="14"/>
  <c r="U316" i="14"/>
  <c r="U116" i="14"/>
  <c r="U152" i="14"/>
  <c r="U86" i="14"/>
  <c r="U20" i="14"/>
  <c r="U337" i="14"/>
  <c r="U269" i="14"/>
  <c r="U210" i="14"/>
  <c r="U144" i="14"/>
  <c r="U78" i="14"/>
  <c r="U12" i="14"/>
  <c r="U328" i="14"/>
  <c r="U260" i="14"/>
  <c r="U202" i="14"/>
  <c r="U136" i="14"/>
  <c r="U70" i="14"/>
  <c r="U3" i="14"/>
  <c r="U312" i="14"/>
  <c r="U244" i="14"/>
  <c r="U186" i="14"/>
  <c r="U120" i="14"/>
  <c r="U54" i="14"/>
  <c r="U355" i="14"/>
  <c r="U296" i="14"/>
  <c r="U229" i="14"/>
  <c r="U163" i="14"/>
  <c r="U105" i="14"/>
  <c r="U39" i="14"/>
  <c r="U347" i="14"/>
  <c r="U288" i="14"/>
  <c r="U221" i="14"/>
  <c r="U155" i="14"/>
  <c r="U97" i="14"/>
  <c r="U31" i="14"/>
  <c r="U688" i="14"/>
  <c r="U586" i="14"/>
  <c r="U511" i="14"/>
  <c r="U694" i="14"/>
  <c r="U418" i="14"/>
  <c r="U492" i="14"/>
  <c r="U601" i="14"/>
  <c r="U690" i="14"/>
  <c r="U739" i="14"/>
  <c r="U59" i="14"/>
  <c r="U115" i="14"/>
  <c r="U49" i="14"/>
  <c r="U342" i="14"/>
  <c r="U266" i="14"/>
  <c r="U318" i="14"/>
  <c r="U800" i="14"/>
  <c r="U367" i="14"/>
  <c r="U792" i="14"/>
  <c r="U352" i="14"/>
  <c r="U769" i="14"/>
  <c r="U644" i="14"/>
  <c r="U407" i="14"/>
  <c r="U782" i="14"/>
  <c r="U715" i="14"/>
  <c r="U537" i="14"/>
  <c r="U162" i="14"/>
  <c r="U746" i="14"/>
  <c r="U630" i="14"/>
  <c r="U315" i="14"/>
  <c r="U759" i="14"/>
  <c r="U652" i="14"/>
  <c r="U444" i="14"/>
  <c r="U2" i="14"/>
  <c r="U735" i="14"/>
  <c r="U613" i="14"/>
  <c r="U370" i="14"/>
  <c r="U559" i="14"/>
  <c r="U510" i="14"/>
  <c r="U439" i="14"/>
  <c r="U331" i="14"/>
  <c r="U168" i="14"/>
  <c r="U699" i="14"/>
  <c r="U635" i="14"/>
  <c r="U590" i="14"/>
  <c r="U531" i="14"/>
  <c r="U454" i="14"/>
  <c r="U405" i="14"/>
  <c r="U264" i="14"/>
  <c r="U43" i="14"/>
  <c r="U698" i="14"/>
  <c r="U622" i="14"/>
  <c r="U563" i="14"/>
  <c r="U486" i="14"/>
  <c r="U437" i="14"/>
  <c r="U345" i="14"/>
  <c r="U183" i="14"/>
  <c r="U711" i="14"/>
  <c r="U647" i="14"/>
  <c r="U595" i="14"/>
  <c r="U518" i="14"/>
  <c r="U469" i="14"/>
  <c r="U398" i="14"/>
  <c r="U262" i="14"/>
  <c r="U66" i="14"/>
  <c r="U696" i="14"/>
  <c r="U633" i="14"/>
  <c r="U550" i="14"/>
  <c r="U501" i="14"/>
  <c r="U430" i="14"/>
  <c r="U359" i="14"/>
  <c r="U176" i="14"/>
  <c r="U594" i="14"/>
  <c r="U539" i="14"/>
  <c r="U468" i="14"/>
  <c r="U408" i="14"/>
  <c r="U294" i="14"/>
  <c r="U87" i="14"/>
  <c r="U145" i="14"/>
  <c r="U79" i="14"/>
  <c r="U13" i="14"/>
  <c r="U329" i="14"/>
  <c r="U261" i="14"/>
  <c r="U195" i="14"/>
  <c r="U137" i="14"/>
  <c r="U71" i="14"/>
  <c r="U4" i="14"/>
  <c r="U321" i="14"/>
  <c r="U253" i="14"/>
  <c r="U187" i="14"/>
  <c r="U129" i="14"/>
  <c r="U63" i="14"/>
  <c r="U363" i="14"/>
  <c r="U305" i="14"/>
  <c r="U237" i="14"/>
  <c r="U171" i="14"/>
  <c r="U113" i="14"/>
  <c r="U47" i="14"/>
  <c r="U348" i="14"/>
  <c r="U289" i="14"/>
  <c r="U222" i="14"/>
  <c r="U156" i="14"/>
  <c r="U98" i="14"/>
  <c r="U32" i="14"/>
  <c r="U340" i="14"/>
  <c r="U280" i="14"/>
  <c r="U213" i="14"/>
  <c r="U147" i="14"/>
  <c r="U89" i="14"/>
  <c r="U23" i="14"/>
  <c r="U741" i="14"/>
  <c r="U791" i="14"/>
  <c r="U103" i="14"/>
  <c r="U678" i="14"/>
  <c r="U255" i="14"/>
  <c r="U781" i="14"/>
  <c r="U772" i="14"/>
  <c r="U271" i="14"/>
  <c r="U433" i="14"/>
  <c r="U524" i="14"/>
  <c r="U628" i="14"/>
  <c r="U203" i="14"/>
  <c r="U278" i="14"/>
  <c r="U181" i="14"/>
  <c r="U107" i="14"/>
  <c r="U41" i="14"/>
  <c r="U326" i="14"/>
  <c r="U192" i="14"/>
  <c r="U620" i="14"/>
  <c r="U417" i="14"/>
  <c r="U721" i="14"/>
  <c r="U190" i="14"/>
  <c r="U784" i="14"/>
  <c r="U785" i="14"/>
  <c r="U587" i="14"/>
  <c r="U762" i="14"/>
  <c r="U386" i="14"/>
  <c r="U700" i="14"/>
  <c r="U44" i="14"/>
  <c r="U598" i="14"/>
  <c r="U752" i="14"/>
  <c r="U422" i="14"/>
  <c r="U723" i="14"/>
  <c r="U293" i="14"/>
  <c r="U554" i="14"/>
  <c r="U428" i="14"/>
  <c r="U309" i="14"/>
  <c r="U109" i="14"/>
  <c r="U684" i="14"/>
  <c r="U629" i="14"/>
  <c r="U585" i="14"/>
  <c r="U520" i="14"/>
  <c r="U449" i="14"/>
  <c r="U400" i="14"/>
  <c r="U247" i="14"/>
  <c r="U14" i="14"/>
  <c r="U691" i="14"/>
  <c r="U617" i="14"/>
  <c r="U552" i="14"/>
  <c r="U481" i="14"/>
  <c r="U432" i="14"/>
  <c r="U323" i="14"/>
  <c r="U154" i="14"/>
  <c r="U704" i="14"/>
  <c r="U640" i="14"/>
  <c r="U584" i="14"/>
  <c r="U513" i="14"/>
  <c r="U464" i="14"/>
  <c r="U393" i="14"/>
  <c r="U241" i="14"/>
  <c r="U36" i="14"/>
  <c r="U689" i="14"/>
  <c r="U616" i="14"/>
  <c r="U545" i="14"/>
  <c r="U496" i="14"/>
  <c r="U425" i="14"/>
  <c r="U317" i="14"/>
  <c r="U117" i="14"/>
  <c r="U582" i="14"/>
  <c r="U533" i="14"/>
  <c r="U462" i="14"/>
  <c r="U403" i="14"/>
  <c r="U277" i="14"/>
  <c r="U58" i="14"/>
  <c r="U138" i="14"/>
  <c r="U72" i="14"/>
  <c r="U5" i="14"/>
  <c r="U322" i="14"/>
  <c r="U254" i="14"/>
  <c r="U188" i="14"/>
  <c r="U130" i="14"/>
  <c r="U64" i="14"/>
  <c r="U371" i="14"/>
  <c r="U313" i="14"/>
  <c r="U245" i="14"/>
  <c r="U179" i="14"/>
  <c r="U121" i="14"/>
  <c r="U55" i="14"/>
  <c r="U356" i="14"/>
  <c r="U297" i="14"/>
  <c r="U230" i="14"/>
  <c r="U164" i="14"/>
  <c r="U106" i="14"/>
  <c r="U40" i="14"/>
  <c r="U341" i="14"/>
  <c r="U281" i="14"/>
  <c r="U214" i="14"/>
  <c r="U148" i="14"/>
  <c r="U90" i="14"/>
  <c r="U24" i="14"/>
  <c r="U333" i="14"/>
  <c r="U273" i="14"/>
  <c r="U206" i="14"/>
  <c r="U140" i="14"/>
  <c r="U82" i="14"/>
  <c r="U16" i="14"/>
  <c r="U770" i="14"/>
  <c r="U455" i="14"/>
  <c r="U529" i="14"/>
  <c r="U446" i="14"/>
  <c r="U57" i="14"/>
  <c r="U357" i="14"/>
  <c r="U282" i="14"/>
  <c r="U200" i="14"/>
  <c r="U60" i="14"/>
  <c r="U716" i="14"/>
  <c r="U609" i="14"/>
  <c r="U504" i="14"/>
  <c r="U460" i="14"/>
  <c r="U707" i="14"/>
  <c r="U272" i="14"/>
  <c r="U631" i="14"/>
  <c r="U775" i="14"/>
  <c r="U515" i="14"/>
  <c r="U737" i="14"/>
  <c r="U234" i="14"/>
  <c r="U638" i="14"/>
  <c r="U794" i="14"/>
  <c r="U593" i="14"/>
  <c r="U505" i="14"/>
  <c r="U499" i="14"/>
  <c r="U591" i="14"/>
  <c r="U287" i="14"/>
  <c r="U625" i="14"/>
  <c r="U778" i="14"/>
  <c r="U692" i="14"/>
  <c r="U565" i="14"/>
  <c r="U196" i="14"/>
  <c r="U755" i="14"/>
  <c r="U581" i="14"/>
  <c r="U332" i="14"/>
  <c r="U768" i="14"/>
  <c r="U686" i="14"/>
  <c r="U471" i="14"/>
  <c r="U788" i="14"/>
  <c r="U728" i="14"/>
  <c r="U576" i="14"/>
  <c r="U139" i="14"/>
  <c r="U745" i="14"/>
  <c r="U627" i="14"/>
  <c r="U401" i="14"/>
  <c r="U787" i="14"/>
  <c r="U708" i="14"/>
  <c r="U571" i="14"/>
  <c r="U212" i="14"/>
  <c r="U548" i="14"/>
  <c r="U493" i="14"/>
  <c r="U423" i="14"/>
  <c r="U292" i="14"/>
  <c r="U80" i="14"/>
  <c r="U677" i="14"/>
  <c r="U623" i="14"/>
  <c r="U574" i="14"/>
  <c r="U503" i="14"/>
  <c r="U438" i="14"/>
  <c r="U377" i="14"/>
  <c r="U205" i="14"/>
  <c r="U740" i="14"/>
  <c r="U676" i="14"/>
  <c r="U606" i="14"/>
  <c r="U535" i="14"/>
  <c r="U470" i="14"/>
  <c r="U399" i="14"/>
  <c r="U302" i="14"/>
  <c r="U125" i="14"/>
  <c r="U697" i="14"/>
  <c r="U634" i="14"/>
  <c r="U567" i="14"/>
  <c r="U502" i="14"/>
  <c r="U431" i="14"/>
  <c r="U382" i="14"/>
  <c r="U220" i="14"/>
  <c r="U6" i="14"/>
  <c r="U682" i="14"/>
  <c r="U599" i="14"/>
  <c r="U534" i="14"/>
  <c r="U463" i="14"/>
  <c r="U414" i="14"/>
  <c r="U300" i="14"/>
  <c r="U88" i="14"/>
  <c r="U577" i="14"/>
  <c r="U528" i="14"/>
  <c r="U457" i="14"/>
  <c r="U392" i="14"/>
  <c r="U256" i="14"/>
  <c r="U29" i="14"/>
  <c r="U123" i="14"/>
  <c r="U65" i="14"/>
  <c r="U372" i="14"/>
  <c r="U314" i="14"/>
  <c r="U246" i="14"/>
  <c r="U180" i="14"/>
  <c r="U122" i="14"/>
  <c r="U56" i="14"/>
  <c r="U364" i="14"/>
  <c r="U306" i="14"/>
  <c r="U238" i="14"/>
  <c r="U172" i="14"/>
  <c r="U114" i="14"/>
  <c r="U48" i="14"/>
  <c r="U349" i="14"/>
  <c r="U290" i="14"/>
  <c r="U223" i="14"/>
  <c r="U157" i="14"/>
  <c r="U91" i="14"/>
  <c r="U33" i="14"/>
  <c r="U334" i="14"/>
  <c r="U274" i="14"/>
  <c r="U207" i="14"/>
  <c r="U141" i="14"/>
  <c r="U75" i="14"/>
  <c r="U17" i="14"/>
  <c r="U325" i="14"/>
  <c r="U265" i="14"/>
  <c r="U199" i="14"/>
  <c r="U133" i="14"/>
  <c r="U67" i="14"/>
  <c r="U8" i="14"/>
  <c r="U798" i="14"/>
  <c r="U542" i="14"/>
  <c r="K6" i="14" a="1"/>
  <c r="K6" i="14" s="1"/>
  <c r="L6" i="14" s="1" a="1"/>
  <c r="L6" i="14" s="1"/>
  <c r="K13" i="14" a="1"/>
  <c r="K13" i="14" s="1"/>
  <c r="L13" i="14" s="1" a="1"/>
  <c r="L13" i="14" s="1"/>
  <c r="K21" i="14" a="1"/>
  <c r="K21" i="14" s="1"/>
  <c r="L21" i="14" s="1" a="1"/>
  <c r="L21" i="14" s="1"/>
  <c r="K29" i="14" a="1"/>
  <c r="K29" i="14" s="1"/>
  <c r="L29" i="14" s="1" a="1"/>
  <c r="L29" i="14" s="1"/>
  <c r="K36" i="14" a="1"/>
  <c r="K36" i="14" s="1"/>
  <c r="L36" i="14" s="1" a="1"/>
  <c r="L36" i="14" s="1"/>
  <c r="K50" i="14" a="1"/>
  <c r="K50" i="14" s="1"/>
  <c r="L50" i="14" s="1" a="1"/>
  <c r="L50" i="14" s="1"/>
  <c r="K58" i="14" a="1"/>
  <c r="K58" i="14" s="1"/>
  <c r="L58" i="14" s="1" a="1"/>
  <c r="L58" i="14" s="1"/>
  <c r="K66" i="14" a="1"/>
  <c r="K66" i="14" s="1"/>
  <c r="L66" i="14" s="1" a="1"/>
  <c r="L66" i="14" s="1"/>
  <c r="K72" i="14" a="1"/>
  <c r="K72" i="14" s="1"/>
  <c r="L72" i="14" s="1" a="1"/>
  <c r="L72" i="14" s="1"/>
  <c r="K79" i="14" a="1"/>
  <c r="K79" i="14" s="1"/>
  <c r="L79" i="14" s="1" a="1"/>
  <c r="L79" i="14" s="1"/>
  <c r="K87" i="14" a="1"/>
  <c r="K87" i="14" s="1"/>
  <c r="L87" i="14" s="1" a="1"/>
  <c r="L87" i="14" s="1"/>
  <c r="K101" i="14" a="1"/>
  <c r="K101" i="14" s="1"/>
  <c r="L101" i="14" s="1" a="1"/>
  <c r="L101" i="14" s="1"/>
  <c r="K107" i="14" a="1"/>
  <c r="K107" i="14" s="1"/>
  <c r="L107" i="14" s="1" a="1"/>
  <c r="L107" i="14" s="1"/>
  <c r="K115" i="14" a="1"/>
  <c r="K115" i="14" s="1"/>
  <c r="L115" i="14" s="1" a="1"/>
  <c r="L115" i="14" s="1"/>
  <c r="K123" i="14" a="1"/>
  <c r="K123" i="14" s="1"/>
  <c r="L123" i="14" s="1" a="1"/>
  <c r="L123" i="14" s="1"/>
  <c r="K137" i="14" a="1"/>
  <c r="K137" i="14" s="1"/>
  <c r="L137" i="14" s="1" a="1"/>
  <c r="L137" i="14" s="1"/>
  <c r="K144" i="14" a="1"/>
  <c r="K144" i="14" s="1"/>
  <c r="L144" i="14" s="1" a="1"/>
  <c r="L144" i="14" s="1"/>
  <c r="K152" i="14" a="1"/>
  <c r="K152" i="14" s="1"/>
  <c r="L152" i="14" s="1" a="1"/>
  <c r="L152" i="14" s="1"/>
  <c r="K160" i="14" a="1"/>
  <c r="K160" i="14" s="1"/>
  <c r="L160" i="14" s="1" a="1"/>
  <c r="L160" i="14" s="1"/>
  <c r="K173" i="14" a="1"/>
  <c r="K173" i="14" s="1"/>
  <c r="L173" i="14" s="1" a="1"/>
  <c r="L173" i="14" s="1"/>
  <c r="K181" i="14" a="1"/>
  <c r="K181" i="14" s="1"/>
  <c r="L181" i="14" s="1" a="1"/>
  <c r="L181" i="14" s="1"/>
  <c r="K189" i="14" a="1"/>
  <c r="K189" i="14" s="1"/>
  <c r="L189" i="14" s="1" a="1"/>
  <c r="L189" i="14" s="1"/>
  <c r="K196" i="14" a="1"/>
  <c r="K196" i="14" s="1"/>
  <c r="L196" i="14" s="1" a="1"/>
  <c r="L196" i="14" s="1"/>
  <c r="K210" i="14" a="1"/>
  <c r="K210" i="14" s="1"/>
  <c r="L210" i="14" s="1" a="1"/>
  <c r="L210" i="14" s="1"/>
  <c r="K218" i="14" a="1"/>
  <c r="K218" i="14" s="1"/>
  <c r="L218" i="14" s="1" a="1"/>
  <c r="L218" i="14" s="1"/>
  <c r="K226" i="14" a="1"/>
  <c r="K226" i="14" s="1"/>
  <c r="L226" i="14" s="1" a="1"/>
  <c r="L226" i="14" s="1"/>
  <c r="K232" i="14" a="1"/>
  <c r="K232" i="14" s="1"/>
  <c r="L232" i="14" s="1" a="1"/>
  <c r="L232" i="14" s="1"/>
  <c r="K239" i="14" a="1"/>
  <c r="K239" i="14" s="1"/>
  <c r="L239" i="14" s="1" a="1"/>
  <c r="L239" i="14" s="1"/>
  <c r="K247" i="14" a="1"/>
  <c r="K247" i="14" s="1"/>
  <c r="L247" i="14" s="1" a="1"/>
  <c r="L247" i="14" s="1"/>
  <c r="K255" i="14" a="1"/>
  <c r="K255" i="14" s="1"/>
  <c r="L255" i="14" s="1" a="1"/>
  <c r="L255" i="14" s="1"/>
  <c r="K262" i="14" a="1"/>
  <c r="K262" i="14" s="1"/>
  <c r="L262" i="14" s="1" a="1"/>
  <c r="L262" i="14" s="1"/>
  <c r="K268" i="14" a="1"/>
  <c r="K268" i="14" s="1"/>
  <c r="L268" i="14" s="1" a="1"/>
  <c r="L268" i="14" s="1"/>
  <c r="K276" i="14" a="1"/>
  <c r="K276" i="14" s="1"/>
  <c r="L276" i="14" s="1" a="1"/>
  <c r="L276" i="14" s="1"/>
  <c r="K284" i="14" a="1"/>
  <c r="K284" i="14" s="1"/>
  <c r="L284" i="14" s="1" a="1"/>
  <c r="L284" i="14" s="1"/>
  <c r="K291" i="14" a="1"/>
  <c r="K291" i="14" s="1"/>
  <c r="L291" i="14" s="1" a="1"/>
  <c r="L291" i="14" s="1"/>
  <c r="K298" i="14" a="1"/>
  <c r="K298" i="14" s="1"/>
  <c r="L298" i="14" s="1" a="1"/>
  <c r="L298" i="14" s="1"/>
  <c r="K305" i="14" a="1"/>
  <c r="K305" i="14" s="1"/>
  <c r="L305" i="14" s="1" a="1"/>
  <c r="L305" i="14" s="1"/>
  <c r="K14" i="14" a="1"/>
  <c r="K14" i="14" s="1"/>
  <c r="L14" i="14" s="1" a="1"/>
  <c r="L14" i="14" s="1"/>
  <c r="K22" i="14" a="1"/>
  <c r="K22" i="14" s="1"/>
  <c r="L22" i="14" s="1" a="1"/>
  <c r="L22" i="14" s="1"/>
  <c r="K30" i="14" a="1"/>
  <c r="K30" i="14" s="1"/>
  <c r="L30" i="14" s="1" a="1"/>
  <c r="L30" i="14" s="1"/>
  <c r="K37" i="14" a="1"/>
  <c r="K37" i="14" s="1"/>
  <c r="L37" i="14" s="1" a="1"/>
  <c r="L37" i="14" s="1"/>
  <c r="K43" i="14" a="1"/>
  <c r="K43" i="14" s="1"/>
  <c r="L43" i="14" s="1" a="1"/>
  <c r="L43" i="14" s="1"/>
  <c r="K51" i="14" a="1"/>
  <c r="K51" i="14" s="1"/>
  <c r="L51" i="14" s="1" a="1"/>
  <c r="L51" i="14" s="1"/>
  <c r="K59" i="14" a="1"/>
  <c r="K59" i="14" s="1"/>
  <c r="L59" i="14" s="1" a="1"/>
  <c r="L59" i="14" s="1"/>
  <c r="K73" i="14" a="1"/>
  <c r="K73" i="14" s="1"/>
  <c r="L73" i="14" s="1" a="1"/>
  <c r="L73" i="14" s="1"/>
  <c r="K80" i="14" a="1"/>
  <c r="K80" i="14" s="1"/>
  <c r="L80" i="14" s="1" a="1"/>
  <c r="L80" i="14" s="1"/>
  <c r="K88" i="14" a="1"/>
  <c r="K88" i="14" s="1"/>
  <c r="L88" i="14" s="1" a="1"/>
  <c r="L88" i="14" s="1"/>
  <c r="K95" i="14" a="1"/>
  <c r="K95" i="14" s="1"/>
  <c r="L95" i="14" s="1" a="1"/>
  <c r="L95" i="14" s="1"/>
  <c r="K102" i="14" a="1"/>
  <c r="K102" i="14" s="1"/>
  <c r="L102" i="14" s="1" a="1"/>
  <c r="L102" i="14" s="1"/>
  <c r="K108" i="14" a="1"/>
  <c r="K108" i="14" s="1"/>
  <c r="L108" i="14" s="1" a="1"/>
  <c r="L108" i="14" s="1"/>
  <c r="K116" i="14" a="1"/>
  <c r="K116" i="14" s="1"/>
  <c r="L116" i="14" s="1" a="1"/>
  <c r="L116" i="14" s="1"/>
  <c r="K124" i="14" a="1"/>
  <c r="K124" i="14" s="1"/>
  <c r="L124" i="14" s="1" a="1"/>
  <c r="L124" i="14" s="1"/>
  <c r="K131" i="14" a="1"/>
  <c r="K131" i="14" s="1"/>
  <c r="L131" i="14" s="1" a="1"/>
  <c r="L131" i="14" s="1"/>
  <c r="K138" i="14" a="1"/>
  <c r="K138" i="14" s="1"/>
  <c r="L138" i="14" s="1" a="1"/>
  <c r="L138" i="14" s="1"/>
  <c r="K145" i="14" a="1"/>
  <c r="K145" i="14" s="1"/>
  <c r="L145" i="14" s="1" a="1"/>
  <c r="L145" i="14" s="1"/>
  <c r="K153" i="14" a="1"/>
  <c r="K153" i="14" s="1"/>
  <c r="L153" i="14" s="1" a="1"/>
  <c r="L153" i="14" s="1"/>
  <c r="K161" i="14" a="1"/>
  <c r="K161" i="14" s="1"/>
  <c r="L161" i="14" s="1" a="1"/>
  <c r="L161" i="14" s="1"/>
  <c r="K167" i="14" a="1"/>
  <c r="K167" i="14" s="1"/>
  <c r="L167" i="14" s="1" a="1"/>
  <c r="L167" i="14" s="1"/>
  <c r="K174" i="14" a="1"/>
  <c r="K174" i="14" s="1"/>
  <c r="L174" i="14" s="1" a="1"/>
  <c r="L174" i="14" s="1"/>
  <c r="K182" i="14" a="1"/>
  <c r="K182" i="14" s="1"/>
  <c r="L182" i="14" s="1" a="1"/>
  <c r="L182" i="14" s="1"/>
  <c r="K190" i="14" a="1"/>
  <c r="K190" i="14" s="1"/>
  <c r="L190" i="14" s="1" a="1"/>
  <c r="L190" i="14" s="1"/>
  <c r="K197" i="14" a="1"/>
  <c r="K197" i="14" s="1"/>
  <c r="L197" i="14" s="1" a="1"/>
  <c r="L197" i="14" s="1"/>
  <c r="K203" i="14" a="1"/>
  <c r="K203" i="14" s="1"/>
  <c r="L203" i="14" s="1" a="1"/>
  <c r="L203" i="14" s="1"/>
  <c r="K211" i="14" a="1"/>
  <c r="K211" i="14" s="1"/>
  <c r="L211" i="14" s="1" a="1"/>
  <c r="L211" i="14" s="1"/>
  <c r="K219" i="14" a="1"/>
  <c r="K219" i="14" s="1"/>
  <c r="L219" i="14" s="1" a="1"/>
  <c r="L219" i="14" s="1"/>
  <c r="K233" i="14" a="1"/>
  <c r="K233" i="14" s="1"/>
  <c r="L233" i="14" s="1" a="1"/>
  <c r="L233" i="14" s="1"/>
  <c r="K240" i="14" a="1"/>
  <c r="K240" i="14" s="1"/>
  <c r="L240" i="14" s="1" a="1"/>
  <c r="L240" i="14" s="1"/>
  <c r="K248" i="14" a="1"/>
  <c r="K248" i="14" s="1"/>
  <c r="L248" i="14" s="1" a="1"/>
  <c r="L248" i="14" s="1"/>
  <c r="K256" i="14" a="1"/>
  <c r="K256" i="14" s="1"/>
  <c r="L256" i="14" s="1" a="1"/>
  <c r="L256" i="14" s="1"/>
  <c r="K269" i="14" a="1"/>
  <c r="K269" i="14" s="1"/>
  <c r="L269" i="14" s="1" a="1"/>
  <c r="L269" i="14" s="1"/>
  <c r="K277" i="14" a="1"/>
  <c r="K277" i="14" s="1"/>
  <c r="L277" i="14" s="1" a="1"/>
  <c r="L277" i="14" s="1"/>
  <c r="K285" i="14" a="1"/>
  <c r="K285" i="14" s="1"/>
  <c r="L285" i="14" s="1" a="1"/>
  <c r="L285" i="14" s="1"/>
  <c r="K292" i="14" a="1"/>
  <c r="K292" i="14" s="1"/>
  <c r="L292" i="14" s="1" a="1"/>
  <c r="L292" i="14" s="1"/>
  <c r="K306" i="14" a="1"/>
  <c r="K306" i="14" s="1"/>
  <c r="L306" i="14" s="1" a="1"/>
  <c r="L306" i="14" s="1"/>
  <c r="K7" i="14" a="1"/>
  <c r="K7" i="14" s="1"/>
  <c r="L7" i="14" s="1" a="1"/>
  <c r="L7" i="14" s="1"/>
  <c r="K15" i="14" a="1"/>
  <c r="K15" i="14" s="1"/>
  <c r="L15" i="14" s="1" a="1"/>
  <c r="L15" i="14" s="1"/>
  <c r="K23" i="14" a="1"/>
  <c r="K23" i="14" s="1"/>
  <c r="L23" i="14" s="1" a="1"/>
  <c r="L23" i="14" s="1"/>
  <c r="K31" i="14" a="1"/>
  <c r="K31" i="14" s="1"/>
  <c r="L31" i="14" s="1" a="1"/>
  <c r="L31" i="14" s="1"/>
  <c r="K38" i="14" a="1"/>
  <c r="K38" i="14" s="1"/>
  <c r="L38" i="14" s="1" a="1"/>
  <c r="L38" i="14" s="1"/>
  <c r="K44" i="14" a="1"/>
  <c r="K44" i="14" s="1"/>
  <c r="L44" i="14" s="1" a="1"/>
  <c r="L44" i="14" s="1"/>
  <c r="K52" i="14" a="1"/>
  <c r="K52" i="14" s="1"/>
  <c r="L52" i="14" s="1" a="1"/>
  <c r="L52" i="14" s="1"/>
  <c r="K60" i="14" a="1"/>
  <c r="K60" i="14" s="1"/>
  <c r="L60" i="14" s="1" a="1"/>
  <c r="L60" i="14" s="1"/>
  <c r="K67" i="14" a="1"/>
  <c r="K67" i="14" s="1"/>
  <c r="L67" i="14" s="1" a="1"/>
  <c r="L67" i="14" s="1"/>
  <c r="K74" i="14" a="1"/>
  <c r="K74" i="14" s="1"/>
  <c r="L74" i="14" s="1" a="1"/>
  <c r="L74" i="14" s="1"/>
  <c r="K81" i="14" a="1"/>
  <c r="K81" i="14" s="1"/>
  <c r="L81" i="14" s="1" a="1"/>
  <c r="L81" i="14" s="1"/>
  <c r="K89" i="14" a="1"/>
  <c r="K89" i="14" s="1"/>
  <c r="L89" i="14" s="1" a="1"/>
  <c r="L89" i="14" s="1"/>
  <c r="K96" i="14" a="1"/>
  <c r="K96" i="14" s="1"/>
  <c r="L96" i="14" s="1" a="1"/>
  <c r="L96" i="14" s="1"/>
  <c r="K109" i="14" a="1"/>
  <c r="K109" i="14" s="1"/>
  <c r="L109" i="14" s="1" a="1"/>
  <c r="L109" i="14" s="1"/>
  <c r="K117" i="14" a="1"/>
  <c r="K117" i="14" s="1"/>
  <c r="L117" i="14" s="1" a="1"/>
  <c r="L117" i="14" s="1"/>
  <c r="K125" i="14" a="1"/>
  <c r="K125" i="14" s="1"/>
  <c r="L125" i="14" s="1" a="1"/>
  <c r="L125" i="14" s="1"/>
  <c r="K132" i="14" a="1"/>
  <c r="K132" i="14" s="1"/>
  <c r="L132" i="14" s="1" a="1"/>
  <c r="L132" i="14" s="1"/>
  <c r="K146" i="14" a="1"/>
  <c r="K146" i="14" s="1"/>
  <c r="L146" i="14" s="1" a="1"/>
  <c r="L146" i="14" s="1"/>
  <c r="K154" i="14" a="1"/>
  <c r="K154" i="14" s="1"/>
  <c r="L154" i="14" s="1" a="1"/>
  <c r="L154" i="14" s="1"/>
  <c r="K162" i="14" a="1"/>
  <c r="K162" i="14" s="1"/>
  <c r="L162" i="14" s="1" a="1"/>
  <c r="L162" i="14" s="1"/>
  <c r="K168" i="14" a="1"/>
  <c r="K168" i="14" s="1"/>
  <c r="L168" i="14" s="1" a="1"/>
  <c r="L168" i="14" s="1"/>
  <c r="K175" i="14" a="1"/>
  <c r="K175" i="14" s="1"/>
  <c r="L175" i="14" s="1" a="1"/>
  <c r="L175" i="14" s="1"/>
  <c r="K183" i="14" a="1"/>
  <c r="K183" i="14" s="1"/>
  <c r="L183" i="14" s="1" a="1"/>
  <c r="L183" i="14" s="1"/>
  <c r="K191" i="14" a="1"/>
  <c r="K191" i="14" s="1"/>
  <c r="L191" i="14" s="1" a="1"/>
  <c r="L191" i="14" s="1"/>
  <c r="K198" i="14" a="1"/>
  <c r="K198" i="14" s="1"/>
  <c r="L198" i="14" s="1" a="1"/>
  <c r="L198" i="14" s="1"/>
  <c r="K204" i="14" a="1"/>
  <c r="K204" i="14" s="1"/>
  <c r="L204" i="14" s="1" a="1"/>
  <c r="L204" i="14" s="1"/>
  <c r="K212" i="14" a="1"/>
  <c r="K212" i="14" s="1"/>
  <c r="L212" i="14" s="1" a="1"/>
  <c r="L212" i="14" s="1"/>
  <c r="K220" i="14" a="1"/>
  <c r="K220" i="14" s="1"/>
  <c r="L220" i="14" s="1" a="1"/>
  <c r="L220" i="14" s="1"/>
  <c r="K227" i="14" a="1"/>
  <c r="K227" i="14" s="1"/>
  <c r="L227" i="14" s="1" a="1"/>
  <c r="L227" i="14" s="1"/>
  <c r="K234" i="14" a="1"/>
  <c r="K234" i="14" s="1"/>
  <c r="L234" i="14" s="1" a="1"/>
  <c r="L234" i="14" s="1"/>
  <c r="K241" i="14" a="1"/>
  <c r="K241" i="14" s="1"/>
  <c r="L241" i="14" s="1" a="1"/>
  <c r="L241" i="14" s="1"/>
  <c r="K249" i="14" a="1"/>
  <c r="K249" i="14" s="1"/>
  <c r="L249" i="14" s="1" a="1"/>
  <c r="L249" i="14" s="1"/>
  <c r="K257" i="14" a="1"/>
  <c r="K257" i="14" s="1"/>
  <c r="L257" i="14" s="1" a="1"/>
  <c r="L257" i="14" s="1"/>
  <c r="K263" i="14" a="1"/>
  <c r="K263" i="14" s="1"/>
  <c r="L263" i="14" s="1" a="1"/>
  <c r="L263" i="14" s="1"/>
  <c r="K270" i="14" a="1"/>
  <c r="K270" i="14" s="1"/>
  <c r="L270" i="14" s="1" a="1"/>
  <c r="L270" i="14" s="1"/>
  <c r="K278" i="14" a="1"/>
  <c r="K278" i="14" s="1"/>
  <c r="L278" i="14" s="1" a="1"/>
  <c r="L278" i="14" s="1"/>
  <c r="K286" i="14" a="1"/>
  <c r="K286" i="14" s="1"/>
  <c r="L286" i="14" s="1" a="1"/>
  <c r="L286" i="14" s="1"/>
  <c r="K293" i="14" a="1"/>
  <c r="K293" i="14" s="1"/>
  <c r="L293" i="14" s="1" a="1"/>
  <c r="L293" i="14" s="1"/>
  <c r="K299" i="14" a="1"/>
  <c r="K299" i="14" s="1"/>
  <c r="L299" i="14" s="1" a="1"/>
  <c r="L299" i="14" s="1"/>
  <c r="K307" i="14" a="1"/>
  <c r="K307" i="14" s="1"/>
  <c r="L307" i="14" s="1" a="1"/>
  <c r="L307" i="14" s="1"/>
  <c r="K8" i="14" a="1"/>
  <c r="K8" i="14" s="1"/>
  <c r="L8" i="14" s="1" a="1"/>
  <c r="L8" i="14" s="1"/>
  <c r="K16" i="14" a="1"/>
  <c r="K16" i="14" s="1"/>
  <c r="L16" i="14" s="1" a="1"/>
  <c r="L16" i="14" s="1"/>
  <c r="K24" i="14" a="1"/>
  <c r="K24" i="14" s="1"/>
  <c r="L24" i="14" s="1" a="1"/>
  <c r="L24" i="14" s="1"/>
  <c r="K32" i="14" a="1"/>
  <c r="K32" i="14" s="1"/>
  <c r="L32" i="14" s="1" a="1"/>
  <c r="L32" i="14" s="1"/>
  <c r="K45" i="14" a="1"/>
  <c r="K45" i="14" s="1"/>
  <c r="L45" i="14" s="1" a="1"/>
  <c r="L45" i="14" s="1"/>
  <c r="K53" i="14" a="1"/>
  <c r="K53" i="14" s="1"/>
  <c r="L53" i="14" s="1" a="1"/>
  <c r="L53" i="14" s="1"/>
  <c r="K61" i="14" a="1"/>
  <c r="K61" i="14" s="1"/>
  <c r="L61" i="14" s="1" a="1"/>
  <c r="L61" i="14" s="1"/>
  <c r="K68" i="14" a="1"/>
  <c r="K68" i="14" s="1"/>
  <c r="L68" i="14" s="1" a="1"/>
  <c r="L68" i="14" s="1"/>
  <c r="K82" i="14" a="1"/>
  <c r="K82" i="14" s="1"/>
  <c r="L82" i="14" s="1" a="1"/>
  <c r="L82" i="14" s="1"/>
  <c r="K90" i="14" a="1"/>
  <c r="K90" i="14" s="1"/>
  <c r="L90" i="14" s="1" a="1"/>
  <c r="L90" i="14" s="1"/>
  <c r="K97" i="14" a="1"/>
  <c r="K97" i="14" s="1"/>
  <c r="L97" i="14" s="1" a="1"/>
  <c r="L97" i="14" s="1"/>
  <c r="K103" i="14" a="1"/>
  <c r="K103" i="14" s="1"/>
  <c r="L103" i="14" s="1" a="1"/>
  <c r="L103" i="14" s="1"/>
  <c r="K110" i="14" a="1"/>
  <c r="K110" i="14" s="1"/>
  <c r="L110" i="14" s="1" a="1"/>
  <c r="L110" i="14" s="1"/>
  <c r="K118" i="14" a="1"/>
  <c r="K118" i="14" s="1"/>
  <c r="L118" i="14" s="1" a="1"/>
  <c r="L118" i="14" s="1"/>
  <c r="K126" i="14" a="1"/>
  <c r="K126" i="14" s="1"/>
  <c r="L126" i="14" s="1" a="1"/>
  <c r="L126" i="14" s="1"/>
  <c r="K133" i="14" a="1"/>
  <c r="K133" i="14" s="1"/>
  <c r="L133" i="14" s="1" a="1"/>
  <c r="L133" i="14" s="1"/>
  <c r="K139" i="14" a="1"/>
  <c r="K139" i="14" s="1"/>
  <c r="L139" i="14" s="1" a="1"/>
  <c r="L139" i="14" s="1"/>
  <c r="K147" i="14" a="1"/>
  <c r="K147" i="14" s="1"/>
  <c r="L147" i="14" s="1" a="1"/>
  <c r="L147" i="14" s="1"/>
  <c r="K155" i="14" a="1"/>
  <c r="K155" i="14" s="1"/>
  <c r="L155" i="14" s="1" a="1"/>
  <c r="L155" i="14" s="1"/>
  <c r="K169" i="14" a="1"/>
  <c r="K169" i="14" s="1"/>
  <c r="L169" i="14" s="1" a="1"/>
  <c r="L169" i="14" s="1"/>
  <c r="K176" i="14" a="1"/>
  <c r="K176" i="14" s="1"/>
  <c r="L176" i="14" s="1" a="1"/>
  <c r="L176" i="14" s="1"/>
  <c r="K184" i="14" a="1"/>
  <c r="K184" i="14" s="1"/>
  <c r="L184" i="14" s="1" a="1"/>
  <c r="L184" i="14" s="1"/>
  <c r="K192" i="14" a="1"/>
  <c r="K192" i="14" s="1"/>
  <c r="L192" i="14" s="1" a="1"/>
  <c r="L192" i="14" s="1"/>
  <c r="K205" i="14" a="1"/>
  <c r="K205" i="14" s="1"/>
  <c r="L205" i="14" s="1" a="1"/>
  <c r="L205" i="14" s="1"/>
  <c r="K213" i="14" a="1"/>
  <c r="K213" i="14" s="1"/>
  <c r="L213" i="14" s="1" a="1"/>
  <c r="L213" i="14" s="1"/>
  <c r="K221" i="14" a="1"/>
  <c r="K221" i="14" s="1"/>
  <c r="L221" i="14" s="1" a="1"/>
  <c r="L221" i="14" s="1"/>
  <c r="K228" i="14" a="1"/>
  <c r="K228" i="14" s="1"/>
  <c r="L228" i="14" s="1" a="1"/>
  <c r="L228" i="14" s="1"/>
  <c r="K242" i="14" a="1"/>
  <c r="K242" i="14" s="1"/>
  <c r="L242" i="14" s="1" a="1"/>
  <c r="L242" i="14" s="1"/>
  <c r="K250" i="14" a="1"/>
  <c r="K250" i="14" s="1"/>
  <c r="L250" i="14" s="1" a="1"/>
  <c r="L250" i="14" s="1"/>
  <c r="K258" i="14" a="1"/>
  <c r="K258" i="14" s="1"/>
  <c r="L258" i="14" s="1" a="1"/>
  <c r="L258" i="14" s="1"/>
  <c r="K264" i="14" a="1"/>
  <c r="K264" i="14" s="1"/>
  <c r="L264" i="14" s="1" a="1"/>
  <c r="L264" i="14" s="1"/>
  <c r="K271" i="14" a="1"/>
  <c r="K271" i="14" s="1"/>
  <c r="L271" i="14" s="1" a="1"/>
  <c r="L271" i="14" s="1"/>
  <c r="K279" i="14" a="1"/>
  <c r="K279" i="14" s="1"/>
  <c r="L279" i="14" s="1" a="1"/>
  <c r="L279" i="14" s="1"/>
  <c r="K287" i="14" a="1"/>
  <c r="K287" i="14" s="1"/>
  <c r="L287" i="14" s="1" a="1"/>
  <c r="L287" i="14" s="1"/>
  <c r="K294" i="14" a="1"/>
  <c r="K294" i="14" s="1"/>
  <c r="L294" i="14" s="1" a="1"/>
  <c r="L294" i="14" s="1"/>
  <c r="K300" i="14" a="1"/>
  <c r="K300" i="14" s="1"/>
  <c r="L300" i="14" s="1" a="1"/>
  <c r="L300" i="14" s="1"/>
  <c r="K3" i="14" a="1"/>
  <c r="K3" i="14" s="1"/>
  <c r="L3" i="14" s="1" a="1"/>
  <c r="L3" i="14" s="1"/>
  <c r="K10" i="14" a="1"/>
  <c r="K10" i="14" s="1"/>
  <c r="L10" i="14" s="1" a="1"/>
  <c r="L10" i="14" s="1"/>
  <c r="K18" i="14" a="1"/>
  <c r="K18" i="14" s="1"/>
  <c r="L18" i="14" s="1" a="1"/>
  <c r="L18" i="14" s="1"/>
  <c r="K26" i="14" a="1"/>
  <c r="K26" i="14" s="1"/>
  <c r="L26" i="14" s="1" a="1"/>
  <c r="L26" i="14" s="1"/>
  <c r="K34" i="14" a="1"/>
  <c r="K34" i="14" s="1"/>
  <c r="L34" i="14" s="1" a="1"/>
  <c r="L34" i="14" s="1"/>
  <c r="K40" i="14" a="1"/>
  <c r="K40" i="14" s="1"/>
  <c r="L40" i="14" s="1" a="1"/>
  <c r="L40" i="14" s="1"/>
  <c r="K47" i="14" a="1"/>
  <c r="K47" i="14" s="1"/>
  <c r="L47" i="14" s="1" a="1"/>
  <c r="L47" i="14" s="1"/>
  <c r="K55" i="14" a="1"/>
  <c r="K55" i="14" s="1"/>
  <c r="L55" i="14" s="1" a="1"/>
  <c r="L55" i="14" s="1"/>
  <c r="K63" i="14" a="1"/>
  <c r="K63" i="14" s="1"/>
  <c r="L63" i="14" s="1" a="1"/>
  <c r="L63" i="14" s="1"/>
  <c r="K70" i="14" a="1"/>
  <c r="K70" i="14" s="1"/>
  <c r="L70" i="14" s="1" a="1"/>
  <c r="L70" i="14" s="1"/>
  <c r="K76" i="14" a="1"/>
  <c r="K76" i="14" s="1"/>
  <c r="L76" i="14" s="1" a="1"/>
  <c r="L76" i="14" s="1"/>
  <c r="K84" i="14" a="1"/>
  <c r="K84" i="14" s="1"/>
  <c r="L84" i="14" s="1" a="1"/>
  <c r="L84" i="14" s="1"/>
  <c r="K92" i="14" a="1"/>
  <c r="K92" i="14" s="1"/>
  <c r="L92" i="14" s="1" a="1"/>
  <c r="L92" i="14" s="1"/>
  <c r="K105" i="14" a="1"/>
  <c r="K105" i="14" s="1"/>
  <c r="L105" i="14" s="1" a="1"/>
  <c r="L105" i="14" s="1"/>
  <c r="K112" i="14" a="1"/>
  <c r="K112" i="14" s="1"/>
  <c r="L112" i="14" s="1" a="1"/>
  <c r="L112" i="14" s="1"/>
  <c r="K120" i="14" a="1"/>
  <c r="K120" i="14" s="1"/>
  <c r="L120" i="14" s="1" a="1"/>
  <c r="L120" i="14" s="1"/>
  <c r="K128" i="14" a="1"/>
  <c r="K128" i="14" s="1"/>
  <c r="L128" i="14" s="1" a="1"/>
  <c r="L128" i="14" s="1"/>
  <c r="K141" i="14" a="1"/>
  <c r="K141" i="14" s="1"/>
  <c r="L141" i="14" s="1" a="1"/>
  <c r="L141" i="14" s="1"/>
  <c r="K149" i="14" a="1"/>
  <c r="K149" i="14" s="1"/>
  <c r="L149" i="14" s="1" a="1"/>
  <c r="L149" i="14" s="1"/>
  <c r="K157" i="14" a="1"/>
  <c r="K157" i="14" s="1"/>
  <c r="L157" i="14" s="1" a="1"/>
  <c r="L157" i="14" s="1"/>
  <c r="K164" i="14" a="1"/>
  <c r="K164" i="14" s="1"/>
  <c r="L164" i="14" s="1" a="1"/>
  <c r="L164" i="14" s="1"/>
  <c r="K178" i="14" a="1"/>
  <c r="K178" i="14" s="1"/>
  <c r="L178" i="14" s="1" a="1"/>
  <c r="L178" i="14" s="1"/>
  <c r="K186" i="14" a="1"/>
  <c r="K186" i="14" s="1"/>
  <c r="L186" i="14" s="1" a="1"/>
  <c r="L186" i="14" s="1"/>
  <c r="K194" i="14" a="1"/>
  <c r="K194" i="14" s="1"/>
  <c r="L194" i="14" s="1" a="1"/>
  <c r="L194" i="14" s="1"/>
  <c r="K200" i="14" a="1"/>
  <c r="K200" i="14" s="1"/>
  <c r="L200" i="14" s="1" a="1"/>
  <c r="L200" i="14" s="1"/>
  <c r="K207" i="14" a="1"/>
  <c r="K207" i="14" s="1"/>
  <c r="L207" i="14" s="1" a="1"/>
  <c r="L207" i="14" s="1"/>
  <c r="K215" i="14" a="1"/>
  <c r="K215" i="14" s="1"/>
  <c r="L215" i="14" s="1" a="1"/>
  <c r="L215" i="14" s="1"/>
  <c r="K223" i="14" a="1"/>
  <c r="K223" i="14" s="1"/>
  <c r="L223" i="14" s="1" a="1"/>
  <c r="L223" i="14" s="1"/>
  <c r="K230" i="14" a="1"/>
  <c r="K230" i="14" s="1"/>
  <c r="L230" i="14" s="1" a="1"/>
  <c r="L230" i="14" s="1"/>
  <c r="K236" i="14" a="1"/>
  <c r="K236" i="14" s="1"/>
  <c r="L236" i="14" s="1" a="1"/>
  <c r="L236" i="14" s="1"/>
  <c r="K244" i="14" a="1"/>
  <c r="K244" i="14" s="1"/>
  <c r="L244" i="14" s="1" a="1"/>
  <c r="L244" i="14" s="1"/>
  <c r="K252" i="14" a="1"/>
  <c r="K252" i="14" s="1"/>
  <c r="L252" i="14" s="1" a="1"/>
  <c r="L252" i="14" s="1"/>
  <c r="K259" i="14" a="1"/>
  <c r="K259" i="14" s="1"/>
  <c r="L259" i="14" s="1" a="1"/>
  <c r="L259" i="14" s="1"/>
  <c r="K266" i="14" a="1"/>
  <c r="K266" i="14" s="1"/>
  <c r="L266" i="14" s="1" a="1"/>
  <c r="L266" i="14" s="1"/>
  <c r="K273" i="14" a="1"/>
  <c r="K273" i="14" s="1"/>
  <c r="L273" i="14" s="1" a="1"/>
  <c r="L273" i="14" s="1"/>
  <c r="K281" i="14" a="1"/>
  <c r="K281" i="14" s="1"/>
  <c r="L281" i="14" s="1" a="1"/>
  <c r="L281" i="14" s="1"/>
  <c r="K289" i="14" a="1"/>
  <c r="K289" i="14" s="1"/>
  <c r="L289" i="14" s="1" a="1"/>
  <c r="L289" i="14" s="1"/>
  <c r="K295" i="14" a="1"/>
  <c r="K295" i="14" s="1"/>
  <c r="L295" i="14" s="1" a="1"/>
  <c r="L295" i="14" s="1"/>
  <c r="K302" i="14" a="1"/>
  <c r="K302" i="14" s="1"/>
  <c r="L302" i="14" s="1" a="1"/>
  <c r="L302" i="14" s="1"/>
  <c r="K4" i="14" a="1"/>
  <c r="K4" i="14" s="1"/>
  <c r="L4" i="14" s="1" a="1"/>
  <c r="L4" i="14" s="1"/>
  <c r="K25" i="14" a="1"/>
  <c r="K25" i="14" s="1"/>
  <c r="L25" i="14" s="1" a="1"/>
  <c r="L25" i="14" s="1"/>
  <c r="K42" i="14" a="1"/>
  <c r="K42" i="14" s="1"/>
  <c r="L42" i="14" s="1" a="1"/>
  <c r="L42" i="14" s="1"/>
  <c r="K64" i="14" a="1"/>
  <c r="K64" i="14" s="1"/>
  <c r="L64" i="14" s="1" a="1"/>
  <c r="L64" i="14" s="1"/>
  <c r="K83" i="14" a="1"/>
  <c r="K83" i="14" s="1"/>
  <c r="L83" i="14" s="1" a="1"/>
  <c r="L83" i="14" s="1"/>
  <c r="K100" i="14" a="1"/>
  <c r="K100" i="14" s="1"/>
  <c r="L100" i="14" s="1" a="1"/>
  <c r="L100" i="14" s="1"/>
  <c r="K121" i="14" a="1"/>
  <c r="K121" i="14" s="1"/>
  <c r="L121" i="14" s="1" a="1"/>
  <c r="L121" i="14" s="1"/>
  <c r="K140" i="14" a="1"/>
  <c r="K140" i="14" s="1"/>
  <c r="L140" i="14" s="1" a="1"/>
  <c r="L140" i="14" s="1"/>
  <c r="K159" i="14" a="1"/>
  <c r="K159" i="14" s="1"/>
  <c r="L159" i="14" s="1" a="1"/>
  <c r="L159" i="14" s="1"/>
  <c r="K179" i="14" a="1"/>
  <c r="K179" i="14" s="1"/>
  <c r="L179" i="14" s="1" a="1"/>
  <c r="L179" i="14" s="1"/>
  <c r="K199" i="14" a="1"/>
  <c r="K199" i="14" s="1"/>
  <c r="L199" i="14" s="1" a="1"/>
  <c r="L199" i="14" s="1"/>
  <c r="K217" i="14" a="1"/>
  <c r="K217" i="14" s="1"/>
  <c r="L217" i="14" s="1" a="1"/>
  <c r="L217" i="14" s="1"/>
  <c r="K237" i="14" a="1"/>
  <c r="K237" i="14" s="1"/>
  <c r="L237" i="14" s="1" a="1"/>
  <c r="L237" i="14" s="1"/>
  <c r="K275" i="14" a="1"/>
  <c r="K275" i="14" s="1"/>
  <c r="L275" i="14" s="1" a="1"/>
  <c r="L275" i="14" s="1"/>
  <c r="K296" i="14" a="1"/>
  <c r="K296" i="14" s="1"/>
  <c r="L296" i="14" s="1" a="1"/>
  <c r="L296" i="14" s="1"/>
  <c r="K311" i="14" a="1"/>
  <c r="K311" i="14" s="1"/>
  <c r="L311" i="14" s="1" a="1"/>
  <c r="L311" i="14" s="1"/>
  <c r="K319" i="14" a="1"/>
  <c r="K319" i="14" s="1"/>
  <c r="L319" i="14" s="1" a="1"/>
  <c r="L319" i="14" s="1"/>
  <c r="K326" i="14" a="1"/>
  <c r="K326" i="14" s="1"/>
  <c r="L326" i="14" s="1" a="1"/>
  <c r="L326" i="14" s="1"/>
  <c r="K332" i="14" a="1"/>
  <c r="K332" i="14" s="1"/>
  <c r="L332" i="14" s="1" a="1"/>
  <c r="L332" i="14" s="1"/>
  <c r="K340" i="14" a="1"/>
  <c r="K340" i="14" s="1"/>
  <c r="L340" i="14" s="1" a="1"/>
  <c r="L340" i="14" s="1"/>
  <c r="K348" i="14" a="1"/>
  <c r="K348" i="14" s="1"/>
  <c r="L348" i="14" s="1" a="1"/>
  <c r="L348" i="14" s="1"/>
  <c r="K356" i="14" a="1"/>
  <c r="K356" i="14" s="1"/>
  <c r="L356" i="14" s="1" a="1"/>
  <c r="L356" i="14" s="1"/>
  <c r="K364" i="14" a="1"/>
  <c r="K364" i="14" s="1"/>
  <c r="L364" i="14" s="1" a="1"/>
  <c r="L364" i="14" s="1"/>
  <c r="K372" i="14" a="1"/>
  <c r="K372" i="14" s="1"/>
  <c r="L372" i="14" s="1" a="1"/>
  <c r="L372" i="14" s="1"/>
  <c r="K380" i="14" a="1"/>
  <c r="K380" i="14" s="1"/>
  <c r="L380" i="14" s="1" a="1"/>
  <c r="L380" i="14" s="1"/>
  <c r="K388" i="14" a="1"/>
  <c r="K388" i="14" s="1"/>
  <c r="L388" i="14" s="1" a="1"/>
  <c r="L388" i="14" s="1"/>
  <c r="K396" i="14" a="1"/>
  <c r="K396" i="14" s="1"/>
  <c r="L396" i="14" s="1" a="1"/>
  <c r="L396" i="14" s="1"/>
  <c r="K404" i="14" a="1"/>
  <c r="K404" i="14" s="1"/>
  <c r="L404" i="14" s="1" a="1"/>
  <c r="L404" i="14" s="1"/>
  <c r="K412" i="14" a="1"/>
  <c r="K412" i="14" s="1"/>
  <c r="L412" i="14" s="1" a="1"/>
  <c r="L412" i="14" s="1"/>
  <c r="K420" i="14" a="1"/>
  <c r="K420" i="14" s="1"/>
  <c r="L420" i="14" s="1" a="1"/>
  <c r="L420" i="14" s="1"/>
  <c r="K428" i="14" a="1"/>
  <c r="K428" i="14" s="1"/>
  <c r="L428" i="14" s="1" a="1"/>
  <c r="L428" i="14" s="1"/>
  <c r="K436" i="14" a="1"/>
  <c r="K436" i="14" s="1"/>
  <c r="L436" i="14" s="1" a="1"/>
  <c r="L436" i="14" s="1"/>
  <c r="K444" i="14" a="1"/>
  <c r="K444" i="14" s="1"/>
  <c r="L444" i="14" s="1" a="1"/>
  <c r="L444" i="14" s="1"/>
  <c r="K452" i="14" a="1"/>
  <c r="K452" i="14" s="1"/>
  <c r="L452" i="14" s="1" a="1"/>
  <c r="L452" i="14" s="1"/>
  <c r="K460" i="14" a="1"/>
  <c r="K460" i="14" s="1"/>
  <c r="L460" i="14" s="1" a="1"/>
  <c r="L460" i="14" s="1"/>
  <c r="K468" i="14" a="1"/>
  <c r="K468" i="14" s="1"/>
  <c r="L468" i="14" s="1" a="1"/>
  <c r="L468" i="14" s="1"/>
  <c r="K476" i="14" a="1"/>
  <c r="K476" i="14" s="1"/>
  <c r="L476" i="14" s="1" a="1"/>
  <c r="L476" i="14" s="1"/>
  <c r="K484" i="14" a="1"/>
  <c r="K484" i="14" s="1"/>
  <c r="L484" i="14" s="1" a="1"/>
  <c r="L484" i="14" s="1"/>
  <c r="K492" i="14" a="1"/>
  <c r="K492" i="14" s="1"/>
  <c r="L492" i="14" s="1" a="1"/>
  <c r="L492" i="14" s="1"/>
  <c r="K500" i="14" a="1"/>
  <c r="K500" i="14" s="1"/>
  <c r="L500" i="14" s="1" a="1"/>
  <c r="L500" i="14" s="1"/>
  <c r="K508" i="14" a="1"/>
  <c r="K508" i="14" s="1"/>
  <c r="L508" i="14" s="1" a="1"/>
  <c r="L508" i="14" s="1"/>
  <c r="K516" i="14" a="1"/>
  <c r="K516" i="14" s="1"/>
  <c r="L516" i="14" s="1" a="1"/>
  <c r="L516" i="14" s="1"/>
  <c r="K524" i="14" a="1"/>
  <c r="K524" i="14" s="1"/>
  <c r="L524" i="14" s="1" a="1"/>
  <c r="L524" i="14" s="1"/>
  <c r="K532" i="14" a="1"/>
  <c r="K532" i="14" s="1"/>
  <c r="L532" i="14" s="1" a="1"/>
  <c r="L532" i="14" s="1"/>
  <c r="K540" i="14" a="1"/>
  <c r="K540" i="14" s="1"/>
  <c r="L540" i="14" s="1" a="1"/>
  <c r="L540" i="14" s="1"/>
  <c r="K548" i="14" a="1"/>
  <c r="K548" i="14" s="1"/>
  <c r="L548" i="14" s="1" a="1"/>
  <c r="L548" i="14" s="1"/>
  <c r="K556" i="14" a="1"/>
  <c r="K556" i="14" s="1"/>
  <c r="L556" i="14" s="1" a="1"/>
  <c r="L556" i="14" s="1"/>
  <c r="K564" i="14" a="1"/>
  <c r="K564" i="14" s="1"/>
  <c r="L564" i="14" s="1" a="1"/>
  <c r="L564" i="14" s="1"/>
  <c r="K572" i="14" a="1"/>
  <c r="K572" i="14" s="1"/>
  <c r="L572" i="14" s="1" a="1"/>
  <c r="L572" i="14" s="1"/>
  <c r="K580" i="14" a="1"/>
  <c r="K580" i="14" s="1"/>
  <c r="L580" i="14" s="1" a="1"/>
  <c r="L580" i="14" s="1"/>
  <c r="K588" i="14" a="1"/>
  <c r="K588" i="14" s="1"/>
  <c r="L588" i="14" s="1" a="1"/>
  <c r="L588" i="14" s="1"/>
  <c r="K596" i="14" a="1"/>
  <c r="K596" i="14" s="1"/>
  <c r="L596" i="14" s="1" a="1"/>
  <c r="L596" i="14" s="1"/>
  <c r="K604" i="14" a="1"/>
  <c r="K604" i="14" s="1"/>
  <c r="L604" i="14" s="1" a="1"/>
  <c r="L604" i="14" s="1"/>
  <c r="K612" i="14" a="1"/>
  <c r="K612" i="14" s="1"/>
  <c r="L612" i="14" s="1" a="1"/>
  <c r="L612" i="14" s="1"/>
  <c r="K620" i="14" a="1"/>
  <c r="K620" i="14" s="1"/>
  <c r="L620" i="14" s="1" a="1"/>
  <c r="L620" i="14" s="1"/>
  <c r="K628" i="14" a="1"/>
  <c r="K628" i="14" s="1"/>
  <c r="L628" i="14" s="1" a="1"/>
  <c r="L628" i="14" s="1"/>
  <c r="K636" i="14" a="1"/>
  <c r="K636" i="14" s="1"/>
  <c r="L636" i="14" s="1" a="1"/>
  <c r="L636" i="14" s="1"/>
  <c r="K649" i="14" a="1"/>
  <c r="K649" i="14" s="1"/>
  <c r="L649" i="14" s="1" a="1"/>
  <c r="L649" i="14" s="1"/>
  <c r="K656" i="14" a="1"/>
  <c r="K656" i="14" s="1"/>
  <c r="L656" i="14" s="1" a="1"/>
  <c r="L656" i="14" s="1"/>
  <c r="K664" i="14" a="1"/>
  <c r="K664" i="14" s="1"/>
  <c r="L664" i="14" s="1" a="1"/>
  <c r="L664" i="14" s="1"/>
  <c r="K672" i="14" a="1"/>
  <c r="K672" i="14" s="1"/>
  <c r="L672" i="14" s="1" a="1"/>
  <c r="L672" i="14" s="1"/>
  <c r="K680" i="14" a="1"/>
  <c r="K680" i="14" s="1"/>
  <c r="L680" i="14" s="1" a="1"/>
  <c r="L680" i="14" s="1"/>
  <c r="K688" i="14" a="1"/>
  <c r="K688" i="14" s="1"/>
  <c r="L688" i="14" s="1" a="1"/>
  <c r="L688" i="14" s="1"/>
  <c r="K696" i="14" a="1"/>
  <c r="K696" i="14" s="1"/>
  <c r="L696" i="14" s="1" a="1"/>
  <c r="L696" i="14" s="1"/>
  <c r="K704" i="14" a="1"/>
  <c r="K704" i="14" s="1"/>
  <c r="L704" i="14" s="1" a="1"/>
  <c r="L704" i="14" s="1"/>
  <c r="K712" i="14" a="1"/>
  <c r="K712" i="14" s="1"/>
  <c r="L712" i="14" s="1" a="1"/>
  <c r="L712" i="14" s="1"/>
  <c r="K720" i="14" a="1"/>
  <c r="K720" i="14" s="1"/>
  <c r="L720" i="14" s="1" a="1"/>
  <c r="L720" i="14" s="1"/>
  <c r="K728" i="14" a="1"/>
  <c r="K728" i="14" s="1"/>
  <c r="L728" i="14" s="1" a="1"/>
  <c r="L728" i="14" s="1"/>
  <c r="K736" i="14" a="1"/>
  <c r="K736" i="14" s="1"/>
  <c r="L736" i="14" s="1" a="1"/>
  <c r="L736" i="14" s="1"/>
  <c r="K744" i="14" a="1"/>
  <c r="K744" i="14" s="1"/>
  <c r="L744" i="14" s="1" a="1"/>
  <c r="L744" i="14" s="1"/>
  <c r="K752" i="14" a="1"/>
  <c r="K752" i="14" s="1"/>
  <c r="L752" i="14" s="1" a="1"/>
  <c r="L752" i="14" s="1"/>
  <c r="K760" i="14" a="1"/>
  <c r="K760" i="14" s="1"/>
  <c r="L760" i="14" s="1" a="1"/>
  <c r="L760" i="14" s="1"/>
  <c r="K768" i="14" a="1"/>
  <c r="K768" i="14" s="1"/>
  <c r="L768" i="14" s="1" a="1"/>
  <c r="L768" i="14" s="1"/>
  <c r="K5" i="14" a="1"/>
  <c r="K5" i="14" s="1"/>
  <c r="L5" i="14" s="1" a="1"/>
  <c r="L5" i="14" s="1"/>
  <c r="K27" i="14" a="1"/>
  <c r="K27" i="14" s="1"/>
  <c r="L27" i="14" s="1" a="1"/>
  <c r="L27" i="14" s="1"/>
  <c r="K46" i="14" a="1"/>
  <c r="K46" i="14" s="1"/>
  <c r="L46" i="14" s="1" a="1"/>
  <c r="L46" i="14" s="1"/>
  <c r="K65" i="14" a="1"/>
  <c r="K65" i="14" s="1"/>
  <c r="L65" i="14" s="1" a="1"/>
  <c r="L65" i="14" s="1"/>
  <c r="K85" i="14" a="1"/>
  <c r="K85" i="14" s="1"/>
  <c r="L85" i="14" s="1" a="1"/>
  <c r="L85" i="14" s="1"/>
  <c r="K104" i="14" a="1"/>
  <c r="K104" i="14" s="1"/>
  <c r="L104" i="14" s="1" a="1"/>
  <c r="L104" i="14" s="1"/>
  <c r="K122" i="14" a="1"/>
  <c r="K122" i="14" s="1"/>
  <c r="L122" i="14" s="1" a="1"/>
  <c r="L122" i="14" s="1"/>
  <c r="K142" i="14" a="1"/>
  <c r="K142" i="14" s="1"/>
  <c r="L142" i="14" s="1" a="1"/>
  <c r="L142" i="14" s="1"/>
  <c r="K163" i="14" a="1"/>
  <c r="K163" i="14" s="1"/>
  <c r="L163" i="14" s="1" a="1"/>
  <c r="L163" i="14" s="1"/>
  <c r="K180" i="14" a="1"/>
  <c r="K180" i="14" s="1"/>
  <c r="L180" i="14" s="1" a="1"/>
  <c r="L180" i="14" s="1"/>
  <c r="K201" i="14" a="1"/>
  <c r="K201" i="14" s="1"/>
  <c r="L201" i="14" s="1" a="1"/>
  <c r="L201" i="14" s="1"/>
  <c r="K222" i="14" a="1"/>
  <c r="K222" i="14" s="1"/>
  <c r="L222" i="14" s="1" a="1"/>
  <c r="L222" i="14" s="1"/>
  <c r="K238" i="14" a="1"/>
  <c r="K238" i="14" s="1"/>
  <c r="L238" i="14" s="1" a="1"/>
  <c r="L238" i="14" s="1"/>
  <c r="K260" i="14" a="1"/>
  <c r="K260" i="14" s="1"/>
  <c r="L260" i="14" s="1" a="1"/>
  <c r="L260" i="14" s="1"/>
  <c r="K280" i="14" a="1"/>
  <c r="K280" i="14" s="1"/>
  <c r="L280" i="14" s="1" a="1"/>
  <c r="L280" i="14" s="1"/>
  <c r="K297" i="14" a="1"/>
  <c r="K297" i="14" s="1"/>
  <c r="L297" i="14" s="1" a="1"/>
  <c r="L297" i="14" s="1"/>
  <c r="K312" i="14" a="1"/>
  <c r="K312" i="14" s="1"/>
  <c r="L312" i="14" s="1" a="1"/>
  <c r="L312" i="14" s="1"/>
  <c r="K320" i="14" a="1"/>
  <c r="K320" i="14" s="1"/>
  <c r="L320" i="14" s="1" a="1"/>
  <c r="L320" i="14" s="1"/>
  <c r="K333" i="14" a="1"/>
  <c r="K333" i="14" s="1"/>
  <c r="L333" i="14" s="1" a="1"/>
  <c r="L333" i="14" s="1"/>
  <c r="K341" i="14" a="1"/>
  <c r="K341" i="14" s="1"/>
  <c r="L341" i="14" s="1" a="1"/>
  <c r="L341" i="14" s="1"/>
  <c r="K349" i="14" a="1"/>
  <c r="K349" i="14" s="1"/>
  <c r="L349" i="14" s="1" a="1"/>
  <c r="L349" i="14" s="1"/>
  <c r="K357" i="14" a="1"/>
  <c r="K357" i="14" s="1"/>
  <c r="L357" i="14" s="1" a="1"/>
  <c r="L357" i="14" s="1"/>
  <c r="K365" i="14" a="1"/>
  <c r="K365" i="14" s="1"/>
  <c r="L365" i="14" s="1" a="1"/>
  <c r="L365" i="14" s="1"/>
  <c r="K373" i="14" a="1"/>
  <c r="K373" i="14" s="1"/>
  <c r="L373" i="14" s="1" a="1"/>
  <c r="L373" i="14" s="1"/>
  <c r="K381" i="14" a="1"/>
  <c r="K381" i="14" s="1"/>
  <c r="L381" i="14" s="1" a="1"/>
  <c r="L381" i="14" s="1"/>
  <c r="K389" i="14" a="1"/>
  <c r="K389" i="14" s="1"/>
  <c r="L389" i="14" s="1" a="1"/>
  <c r="L389" i="14" s="1"/>
  <c r="K397" i="14" a="1"/>
  <c r="K397" i="14" s="1"/>
  <c r="L397" i="14" s="1" a="1"/>
  <c r="L397" i="14" s="1"/>
  <c r="K405" i="14" a="1"/>
  <c r="K405" i="14" s="1"/>
  <c r="L405" i="14" s="1" a="1"/>
  <c r="L405" i="14" s="1"/>
  <c r="K413" i="14" a="1"/>
  <c r="K413" i="14" s="1"/>
  <c r="L413" i="14" s="1" a="1"/>
  <c r="L413" i="14" s="1"/>
  <c r="K421" i="14" a="1"/>
  <c r="K421" i="14" s="1"/>
  <c r="L421" i="14" s="1" a="1"/>
  <c r="L421" i="14" s="1"/>
  <c r="K429" i="14" a="1"/>
  <c r="K429" i="14" s="1"/>
  <c r="L429" i="14" s="1" a="1"/>
  <c r="L429" i="14" s="1"/>
  <c r="K437" i="14" a="1"/>
  <c r="K437" i="14" s="1"/>
  <c r="L437" i="14" s="1" a="1"/>
  <c r="L437" i="14" s="1"/>
  <c r="K445" i="14" a="1"/>
  <c r="K445" i="14" s="1"/>
  <c r="L445" i="14" s="1" a="1"/>
  <c r="L445" i="14" s="1"/>
  <c r="K453" i="14" a="1"/>
  <c r="K453" i="14" s="1"/>
  <c r="L453" i="14" s="1" a="1"/>
  <c r="L453" i="14" s="1"/>
  <c r="K461" i="14" a="1"/>
  <c r="K461" i="14" s="1"/>
  <c r="L461" i="14" s="1" a="1"/>
  <c r="L461" i="14" s="1"/>
  <c r="K469" i="14" a="1"/>
  <c r="K469" i="14" s="1"/>
  <c r="L469" i="14" s="1" a="1"/>
  <c r="L469" i="14" s="1"/>
  <c r="K477" i="14" a="1"/>
  <c r="K477" i="14" s="1"/>
  <c r="L477" i="14" s="1" a="1"/>
  <c r="L477" i="14" s="1"/>
  <c r="K485" i="14" a="1"/>
  <c r="K485" i="14" s="1"/>
  <c r="L485" i="14" s="1" a="1"/>
  <c r="L485" i="14" s="1"/>
  <c r="K493" i="14" a="1"/>
  <c r="K493" i="14" s="1"/>
  <c r="L493" i="14" s="1" a="1"/>
  <c r="L493" i="14" s="1"/>
  <c r="K501" i="14" a="1"/>
  <c r="K501" i="14" s="1"/>
  <c r="L501" i="14" s="1" a="1"/>
  <c r="L501" i="14" s="1"/>
  <c r="K509" i="14" a="1"/>
  <c r="K509" i="14" s="1"/>
  <c r="L509" i="14" s="1" a="1"/>
  <c r="L509" i="14" s="1"/>
  <c r="K517" i="14" a="1"/>
  <c r="K517" i="14" s="1"/>
  <c r="L517" i="14" s="1" a="1"/>
  <c r="L517" i="14" s="1"/>
  <c r="K525" i="14" a="1"/>
  <c r="K525" i="14" s="1"/>
  <c r="L525" i="14" s="1" a="1"/>
  <c r="L525" i="14" s="1"/>
  <c r="K533" i="14" a="1"/>
  <c r="K533" i="14" s="1"/>
  <c r="L533" i="14" s="1" a="1"/>
  <c r="L533" i="14" s="1"/>
  <c r="K541" i="14" a="1"/>
  <c r="K541" i="14" s="1"/>
  <c r="L541" i="14" s="1" a="1"/>
  <c r="L541" i="14" s="1"/>
  <c r="K549" i="14" a="1"/>
  <c r="K549" i="14" s="1"/>
  <c r="L549" i="14" s="1" a="1"/>
  <c r="L549" i="14" s="1"/>
  <c r="K557" i="14" a="1"/>
  <c r="K557" i="14" s="1"/>
  <c r="L557" i="14" s="1" a="1"/>
  <c r="L557" i="14" s="1"/>
  <c r="K565" i="14" a="1"/>
  <c r="K565" i="14" s="1"/>
  <c r="L565" i="14" s="1" a="1"/>
  <c r="L565" i="14" s="1"/>
  <c r="K573" i="14" a="1"/>
  <c r="K573" i="14" s="1"/>
  <c r="L573" i="14" s="1" a="1"/>
  <c r="L573" i="14" s="1"/>
  <c r="K581" i="14" a="1"/>
  <c r="K581" i="14" s="1"/>
  <c r="L581" i="14" s="1" a="1"/>
  <c r="L581" i="14" s="1"/>
  <c r="K589" i="14" a="1"/>
  <c r="K589" i="14" s="1"/>
  <c r="L589" i="14" s="1" a="1"/>
  <c r="L589" i="14" s="1"/>
  <c r="K597" i="14" a="1"/>
  <c r="K597" i="14" s="1"/>
  <c r="L597" i="14" s="1" a="1"/>
  <c r="L597" i="14" s="1"/>
  <c r="K605" i="14" a="1"/>
  <c r="K605" i="14" s="1"/>
  <c r="L605" i="14" s="1" a="1"/>
  <c r="L605" i="14" s="1"/>
  <c r="K613" i="14" a="1"/>
  <c r="K613" i="14" s="1"/>
  <c r="L613" i="14" s="1" a="1"/>
  <c r="L613" i="14" s="1"/>
  <c r="K621" i="14" a="1"/>
  <c r="K621" i="14" s="1"/>
  <c r="L621" i="14" s="1" a="1"/>
  <c r="L621" i="14" s="1"/>
  <c r="K629" i="14" a="1"/>
  <c r="K629" i="14" s="1"/>
  <c r="L629" i="14" s="1" a="1"/>
  <c r="L629" i="14" s="1"/>
  <c r="K637" i="14" a="1"/>
  <c r="K637" i="14" s="1"/>
  <c r="L637" i="14" s="1" a="1"/>
  <c r="L637" i="14" s="1"/>
  <c r="K643" i="14" a="1"/>
  <c r="K643" i="14" s="1"/>
  <c r="L643" i="14" s="1" a="1"/>
  <c r="L643" i="14" s="1"/>
  <c r="K650" i="14" a="1"/>
  <c r="K650" i="14" s="1"/>
  <c r="L650" i="14" s="1" a="1"/>
  <c r="L650" i="14" s="1"/>
  <c r="K657" i="14" a="1"/>
  <c r="K657" i="14" s="1"/>
  <c r="L657" i="14" s="1" a="1"/>
  <c r="L657" i="14" s="1"/>
  <c r="K665" i="14" a="1"/>
  <c r="K665" i="14" s="1"/>
  <c r="L665" i="14" s="1" a="1"/>
  <c r="L665" i="14" s="1"/>
  <c r="K673" i="14" a="1"/>
  <c r="K673" i="14" s="1"/>
  <c r="L673" i="14" s="1" a="1"/>
  <c r="L673" i="14" s="1"/>
  <c r="K681" i="14" a="1"/>
  <c r="K681" i="14" s="1"/>
  <c r="L681" i="14" s="1" a="1"/>
  <c r="L681" i="14" s="1"/>
  <c r="K689" i="14" a="1"/>
  <c r="K689" i="14" s="1"/>
  <c r="L689" i="14" s="1" a="1"/>
  <c r="L689" i="14" s="1"/>
  <c r="K697" i="14" a="1"/>
  <c r="K697" i="14" s="1"/>
  <c r="L697" i="14" s="1" a="1"/>
  <c r="L697" i="14" s="1"/>
  <c r="K705" i="14" a="1"/>
  <c r="K705" i="14" s="1"/>
  <c r="L705" i="14" s="1" a="1"/>
  <c r="L705" i="14" s="1"/>
  <c r="K713" i="14" a="1"/>
  <c r="K713" i="14" s="1"/>
  <c r="L713" i="14" s="1" a="1"/>
  <c r="L713" i="14" s="1"/>
  <c r="K721" i="14" a="1"/>
  <c r="K721" i="14" s="1"/>
  <c r="L721" i="14" s="1" a="1"/>
  <c r="L721" i="14" s="1"/>
  <c r="K729" i="14" a="1"/>
  <c r="K729" i="14" s="1"/>
  <c r="L729" i="14" s="1" a="1"/>
  <c r="L729" i="14" s="1"/>
  <c r="K9" i="14" a="1"/>
  <c r="K9" i="14" s="1"/>
  <c r="L9" i="14" s="1" a="1"/>
  <c r="L9" i="14" s="1"/>
  <c r="K28" i="14" a="1"/>
  <c r="K28" i="14" s="1"/>
  <c r="L28" i="14" s="1" a="1"/>
  <c r="L28" i="14" s="1"/>
  <c r="K48" i="14" a="1"/>
  <c r="K48" i="14" s="1"/>
  <c r="L48" i="14" s="1" a="1"/>
  <c r="L48" i="14" s="1"/>
  <c r="K69" i="14" a="1"/>
  <c r="K69" i="14" s="1"/>
  <c r="L69" i="14" s="1" a="1"/>
  <c r="L69" i="14" s="1"/>
  <c r="K86" i="14" a="1"/>
  <c r="K86" i="14" s="1"/>
  <c r="L86" i="14" s="1" a="1"/>
  <c r="L86" i="14" s="1"/>
  <c r="K106" i="14" a="1"/>
  <c r="K106" i="14" s="1"/>
  <c r="L106" i="14" s="1" a="1"/>
  <c r="L106" i="14" s="1"/>
  <c r="K127" i="14" a="1"/>
  <c r="K127" i="14" s="1"/>
  <c r="L127" i="14" s="1" a="1"/>
  <c r="L127" i="14" s="1"/>
  <c r="K143" i="14" a="1"/>
  <c r="K143" i="14" s="1"/>
  <c r="L143" i="14" s="1" a="1"/>
  <c r="L143" i="14" s="1"/>
  <c r="K165" i="14" a="1"/>
  <c r="K165" i="14" s="1"/>
  <c r="L165" i="14" s="1" a="1"/>
  <c r="L165" i="14" s="1"/>
  <c r="K185" i="14" a="1"/>
  <c r="K185" i="14" s="1"/>
  <c r="L185" i="14" s="1" a="1"/>
  <c r="L185" i="14" s="1"/>
  <c r="K202" i="14" a="1"/>
  <c r="K202" i="14" s="1"/>
  <c r="L202" i="14" s="1" a="1"/>
  <c r="L202" i="14" s="1"/>
  <c r="K224" i="14" a="1"/>
  <c r="K224" i="14" s="1"/>
  <c r="L224" i="14" s="1" a="1"/>
  <c r="L224" i="14" s="1"/>
  <c r="K243" i="14" a="1"/>
  <c r="K243" i="14" s="1"/>
  <c r="L243" i="14" s="1" a="1"/>
  <c r="L243" i="14" s="1"/>
  <c r="K261" i="14" a="1"/>
  <c r="K261" i="14" s="1"/>
  <c r="L261" i="14" s="1" a="1"/>
  <c r="L261" i="14" s="1"/>
  <c r="K282" i="14" a="1"/>
  <c r="K282" i="14" s="1"/>
  <c r="L282" i="14" s="1" a="1"/>
  <c r="L282" i="14" s="1"/>
  <c r="K301" i="14" a="1"/>
  <c r="K301" i="14" s="1"/>
  <c r="L301" i="14" s="1" a="1"/>
  <c r="L301" i="14" s="1"/>
  <c r="K313" i="14" a="1"/>
  <c r="K313" i="14" s="1"/>
  <c r="L313" i="14" s="1" a="1"/>
  <c r="L313" i="14" s="1"/>
  <c r="K321" i="14" a="1"/>
  <c r="K321" i="14" s="1"/>
  <c r="L321" i="14" s="1" a="1"/>
  <c r="L321" i="14" s="1"/>
  <c r="K327" i="14" a="1"/>
  <c r="K327" i="14" s="1"/>
  <c r="L327" i="14" s="1" a="1"/>
  <c r="L327" i="14" s="1"/>
  <c r="K334" i="14" a="1"/>
  <c r="K334" i="14" s="1"/>
  <c r="L334" i="14" s="1" a="1"/>
  <c r="L334" i="14" s="1"/>
  <c r="K342" i="14" a="1"/>
  <c r="K342" i="14" s="1"/>
  <c r="L342" i="14" s="1" a="1"/>
  <c r="L342" i="14" s="1"/>
  <c r="K350" i="14" a="1"/>
  <c r="K350" i="14" s="1"/>
  <c r="L350" i="14" s="1" a="1"/>
  <c r="L350" i="14" s="1"/>
  <c r="K358" i="14" a="1"/>
  <c r="K358" i="14" s="1"/>
  <c r="L358" i="14" s="1" a="1"/>
  <c r="L358" i="14" s="1"/>
  <c r="K366" i="14" a="1"/>
  <c r="K366" i="14" s="1"/>
  <c r="L366" i="14" s="1" a="1"/>
  <c r="L366" i="14" s="1"/>
  <c r="K374" i="14" a="1"/>
  <c r="K374" i="14" s="1"/>
  <c r="L374" i="14" s="1" a="1"/>
  <c r="L374" i="14" s="1"/>
  <c r="K382" i="14" a="1"/>
  <c r="K382" i="14" s="1"/>
  <c r="L382" i="14" s="1" a="1"/>
  <c r="L382" i="14" s="1"/>
  <c r="K390" i="14" a="1"/>
  <c r="K390" i="14" s="1"/>
  <c r="L390" i="14" s="1" a="1"/>
  <c r="L390" i="14" s="1"/>
  <c r="K398" i="14" a="1"/>
  <c r="K398" i="14" s="1"/>
  <c r="L398" i="14" s="1" a="1"/>
  <c r="L398" i="14" s="1"/>
  <c r="K406" i="14" a="1"/>
  <c r="K406" i="14" s="1"/>
  <c r="L406" i="14" s="1" a="1"/>
  <c r="L406" i="14" s="1"/>
  <c r="K414" i="14" a="1"/>
  <c r="K414" i="14" s="1"/>
  <c r="L414" i="14" s="1" a="1"/>
  <c r="L414" i="14" s="1"/>
  <c r="K422" i="14" a="1"/>
  <c r="K422" i="14" s="1"/>
  <c r="L422" i="14" s="1" a="1"/>
  <c r="L422" i="14" s="1"/>
  <c r="K430" i="14" a="1"/>
  <c r="K430" i="14" s="1"/>
  <c r="L430" i="14" s="1" a="1"/>
  <c r="L430" i="14" s="1"/>
  <c r="K438" i="14" a="1"/>
  <c r="K438" i="14" s="1"/>
  <c r="L438" i="14" s="1" a="1"/>
  <c r="L438" i="14" s="1"/>
  <c r="K446" i="14" a="1"/>
  <c r="K446" i="14" s="1"/>
  <c r="L446" i="14" s="1" a="1"/>
  <c r="L446" i="14" s="1"/>
  <c r="K454" i="14" a="1"/>
  <c r="K454" i="14" s="1"/>
  <c r="L454" i="14" s="1" a="1"/>
  <c r="L454" i="14" s="1"/>
  <c r="K462" i="14" a="1"/>
  <c r="K462" i="14" s="1"/>
  <c r="L462" i="14" s="1" a="1"/>
  <c r="L462" i="14" s="1"/>
  <c r="K470" i="14" a="1"/>
  <c r="K470" i="14" s="1"/>
  <c r="L470" i="14" s="1" a="1"/>
  <c r="L470" i="14" s="1"/>
  <c r="K478" i="14" a="1"/>
  <c r="K478" i="14" s="1"/>
  <c r="L478" i="14" s="1" a="1"/>
  <c r="L478" i="14" s="1"/>
  <c r="K486" i="14" a="1"/>
  <c r="K486" i="14" s="1"/>
  <c r="L486" i="14" s="1" a="1"/>
  <c r="L486" i="14" s="1"/>
  <c r="K494" i="14" a="1"/>
  <c r="K494" i="14" s="1"/>
  <c r="L494" i="14" s="1" a="1"/>
  <c r="L494" i="14" s="1"/>
  <c r="K502" i="14" a="1"/>
  <c r="K502" i="14" s="1"/>
  <c r="L502" i="14" s="1" a="1"/>
  <c r="L502" i="14" s="1"/>
  <c r="K510" i="14" a="1"/>
  <c r="K510" i="14" s="1"/>
  <c r="L510" i="14" s="1" a="1"/>
  <c r="L510" i="14" s="1"/>
  <c r="K518" i="14" a="1"/>
  <c r="K518" i="14" s="1"/>
  <c r="L518" i="14" s="1" a="1"/>
  <c r="L518" i="14" s="1"/>
  <c r="K526" i="14" a="1"/>
  <c r="K526" i="14" s="1"/>
  <c r="L526" i="14" s="1" a="1"/>
  <c r="L526" i="14" s="1"/>
  <c r="K534" i="14" a="1"/>
  <c r="K534" i="14" s="1"/>
  <c r="L534" i="14" s="1" a="1"/>
  <c r="L534" i="14" s="1"/>
  <c r="K542" i="14" a="1"/>
  <c r="K542" i="14" s="1"/>
  <c r="L542" i="14" s="1" a="1"/>
  <c r="L542" i="14" s="1"/>
  <c r="K550" i="14" a="1"/>
  <c r="K550" i="14" s="1"/>
  <c r="L550" i="14" s="1" a="1"/>
  <c r="L550" i="14" s="1"/>
  <c r="K558" i="14" a="1"/>
  <c r="K558" i="14" s="1"/>
  <c r="L558" i="14" s="1" a="1"/>
  <c r="L558" i="14" s="1"/>
  <c r="K566" i="14" a="1"/>
  <c r="K566" i="14" s="1"/>
  <c r="L566" i="14" s="1" a="1"/>
  <c r="L566" i="14" s="1"/>
  <c r="K574" i="14" a="1"/>
  <c r="K574" i="14" s="1"/>
  <c r="L574" i="14" s="1" a="1"/>
  <c r="L574" i="14" s="1"/>
  <c r="K582" i="14" a="1"/>
  <c r="K582" i="14" s="1"/>
  <c r="L582" i="14" s="1" a="1"/>
  <c r="L582" i="14" s="1"/>
  <c r="K590" i="14" a="1"/>
  <c r="K590" i="14" s="1"/>
  <c r="L590" i="14" s="1" a="1"/>
  <c r="L590" i="14" s="1"/>
  <c r="K598" i="14" a="1"/>
  <c r="K598" i="14" s="1"/>
  <c r="L598" i="14" s="1" a="1"/>
  <c r="L598" i="14" s="1"/>
  <c r="K606" i="14" a="1"/>
  <c r="K606" i="14" s="1"/>
  <c r="L606" i="14" s="1" a="1"/>
  <c r="L606" i="14" s="1"/>
  <c r="K614" i="14" a="1"/>
  <c r="K614" i="14" s="1"/>
  <c r="L614" i="14" s="1" a="1"/>
  <c r="L614" i="14" s="1"/>
  <c r="K622" i="14" a="1"/>
  <c r="K622" i="14" s="1"/>
  <c r="L622" i="14" s="1" a="1"/>
  <c r="L622" i="14" s="1"/>
  <c r="K630" i="14" a="1"/>
  <c r="K630" i="14" s="1"/>
  <c r="L630" i="14" s="1" a="1"/>
  <c r="L630" i="14" s="1"/>
  <c r="K638" i="14" a="1"/>
  <c r="K638" i="14" s="1"/>
  <c r="L638" i="14" s="1" a="1"/>
  <c r="L638" i="14" s="1"/>
  <c r="K644" i="14" a="1"/>
  <c r="K644" i="14" s="1"/>
  <c r="L644" i="14" s="1" a="1"/>
  <c r="L644" i="14" s="1"/>
  <c r="K658" i="14" a="1"/>
  <c r="K658" i="14" s="1"/>
  <c r="L658" i="14" s="1" a="1"/>
  <c r="L658" i="14" s="1"/>
  <c r="K666" i="14" a="1"/>
  <c r="K666" i="14" s="1"/>
  <c r="L666" i="14" s="1" a="1"/>
  <c r="L666" i="14" s="1"/>
  <c r="K674" i="14" a="1"/>
  <c r="K674" i="14" s="1"/>
  <c r="L674" i="14" s="1" a="1"/>
  <c r="L674" i="14" s="1"/>
  <c r="K682" i="14" a="1"/>
  <c r="K682" i="14" s="1"/>
  <c r="L682" i="14" s="1" a="1"/>
  <c r="L682" i="14" s="1"/>
  <c r="K690" i="14" a="1"/>
  <c r="K690" i="14" s="1"/>
  <c r="L690" i="14" s="1" a="1"/>
  <c r="L690" i="14" s="1"/>
  <c r="K698" i="14" a="1"/>
  <c r="K698" i="14" s="1"/>
  <c r="L698" i="14" s="1" a="1"/>
  <c r="L698" i="14" s="1"/>
  <c r="K706" i="14" a="1"/>
  <c r="K706" i="14" s="1"/>
  <c r="L706" i="14" s="1" a="1"/>
  <c r="L706" i="14" s="1"/>
  <c r="K714" i="14" a="1"/>
  <c r="K714" i="14" s="1"/>
  <c r="L714" i="14" s="1" a="1"/>
  <c r="L714" i="14" s="1"/>
  <c r="K722" i="14" a="1"/>
  <c r="K722" i="14" s="1"/>
  <c r="L722" i="14" s="1" a="1"/>
  <c r="L722" i="14" s="1"/>
  <c r="K730" i="14" a="1"/>
  <c r="K730" i="14" s="1"/>
  <c r="L730" i="14" s="1" a="1"/>
  <c r="L730" i="14" s="1"/>
  <c r="K738" i="14" a="1"/>
  <c r="K738" i="14" s="1"/>
  <c r="L738" i="14" s="1" a="1"/>
  <c r="L738" i="14" s="1"/>
  <c r="K746" i="14" a="1"/>
  <c r="K746" i="14" s="1"/>
  <c r="L746" i="14" s="1" a="1"/>
  <c r="L746" i="14" s="1"/>
  <c r="K754" i="14" a="1"/>
  <c r="K754" i="14" s="1"/>
  <c r="L754" i="14" s="1" a="1"/>
  <c r="L754" i="14" s="1"/>
  <c r="K762" i="14" a="1"/>
  <c r="K762" i="14" s="1"/>
  <c r="L762" i="14" s="1" a="1"/>
  <c r="L762" i="14" s="1"/>
  <c r="K11" i="14" a="1"/>
  <c r="K11" i="14" s="1"/>
  <c r="L11" i="14" s="1" a="1"/>
  <c r="L11" i="14" s="1"/>
  <c r="K33" i="14" a="1"/>
  <c r="K33" i="14" s="1"/>
  <c r="L33" i="14" s="1" a="1"/>
  <c r="L33" i="14" s="1"/>
  <c r="K49" i="14" a="1"/>
  <c r="K49" i="14" s="1"/>
  <c r="L49" i="14" s="1" a="1"/>
  <c r="L49" i="14" s="1"/>
  <c r="K91" i="14" a="1"/>
  <c r="K91" i="14" s="1"/>
  <c r="L91" i="14" s="1" a="1"/>
  <c r="L91" i="14" s="1"/>
  <c r="K129" i="14" a="1"/>
  <c r="K129" i="14" s="1"/>
  <c r="L129" i="14" s="1" a="1"/>
  <c r="L129" i="14" s="1"/>
  <c r="K148" i="14" a="1"/>
  <c r="K148" i="14" s="1"/>
  <c r="L148" i="14" s="1" a="1"/>
  <c r="L148" i="14" s="1"/>
  <c r="K166" i="14" a="1"/>
  <c r="K166" i="14" s="1"/>
  <c r="L166" i="14" s="1" a="1"/>
  <c r="L166" i="14" s="1"/>
  <c r="K187" i="14" a="1"/>
  <c r="K187" i="14" s="1"/>
  <c r="L187" i="14" s="1" a="1"/>
  <c r="L187" i="14" s="1"/>
  <c r="K206" i="14" a="1"/>
  <c r="K206" i="14" s="1"/>
  <c r="L206" i="14" s="1" a="1"/>
  <c r="L206" i="14" s="1"/>
  <c r="K225" i="14" a="1"/>
  <c r="K225" i="14" s="1"/>
  <c r="L225" i="14" s="1" a="1"/>
  <c r="L225" i="14" s="1"/>
  <c r="K245" i="14" a="1"/>
  <c r="K245" i="14" s="1"/>
  <c r="L245" i="14" s="1" a="1"/>
  <c r="L245" i="14" s="1"/>
  <c r="K265" i="14" a="1"/>
  <c r="K265" i="14" s="1"/>
  <c r="L265" i="14" s="1" a="1"/>
  <c r="L265" i="14" s="1"/>
  <c r="K283" i="14" a="1"/>
  <c r="K283" i="14" s="1"/>
  <c r="L283" i="14" s="1" a="1"/>
  <c r="L283" i="14" s="1"/>
  <c r="K303" i="14" a="1"/>
  <c r="K303" i="14" s="1"/>
  <c r="L303" i="14" s="1" a="1"/>
  <c r="L303" i="14" s="1"/>
  <c r="K314" i="14" a="1"/>
  <c r="K314" i="14" s="1"/>
  <c r="L314" i="14" s="1" a="1"/>
  <c r="L314" i="14" s="1"/>
  <c r="K322" i="14" a="1"/>
  <c r="K322" i="14" s="1"/>
  <c r="L322" i="14" s="1" a="1"/>
  <c r="L322" i="14" s="1"/>
  <c r="K328" i="14" a="1"/>
  <c r="K328" i="14" s="1"/>
  <c r="L328" i="14" s="1" a="1"/>
  <c r="L328" i="14" s="1"/>
  <c r="K335" i="14" a="1"/>
  <c r="K335" i="14" s="1"/>
  <c r="L335" i="14" s="1" a="1"/>
  <c r="L335" i="14" s="1"/>
  <c r="K343" i="14" a="1"/>
  <c r="K343" i="14" s="1"/>
  <c r="L343" i="14" s="1" a="1"/>
  <c r="L343" i="14" s="1"/>
  <c r="K351" i="14" a="1"/>
  <c r="K351" i="14" s="1"/>
  <c r="L351" i="14" s="1" a="1"/>
  <c r="L351" i="14" s="1"/>
  <c r="K359" i="14" a="1"/>
  <c r="K359" i="14" s="1"/>
  <c r="L359" i="14" s="1" a="1"/>
  <c r="L359" i="14" s="1"/>
  <c r="K367" i="14" a="1"/>
  <c r="K367" i="14" s="1"/>
  <c r="L367" i="14" s="1" a="1"/>
  <c r="L367" i="14" s="1"/>
  <c r="K375" i="14" a="1"/>
  <c r="K375" i="14" s="1"/>
  <c r="L375" i="14" s="1" a="1"/>
  <c r="L375" i="14" s="1"/>
  <c r="K383" i="14" a="1"/>
  <c r="K383" i="14" s="1"/>
  <c r="L383" i="14" s="1" a="1"/>
  <c r="L383" i="14" s="1"/>
  <c r="K391" i="14" a="1"/>
  <c r="K391" i="14" s="1"/>
  <c r="L391" i="14" s="1" a="1"/>
  <c r="L391" i="14" s="1"/>
  <c r="K399" i="14" a="1"/>
  <c r="K399" i="14" s="1"/>
  <c r="L399" i="14" s="1" a="1"/>
  <c r="L399" i="14" s="1"/>
  <c r="K407" i="14" a="1"/>
  <c r="K407" i="14" s="1"/>
  <c r="L407" i="14" s="1" a="1"/>
  <c r="L407" i="14" s="1"/>
  <c r="K415" i="14" a="1"/>
  <c r="K415" i="14" s="1"/>
  <c r="L415" i="14" s="1" a="1"/>
  <c r="L415" i="14" s="1"/>
  <c r="K423" i="14" a="1"/>
  <c r="K423" i="14" s="1"/>
  <c r="L423" i="14" s="1" a="1"/>
  <c r="L423" i="14" s="1"/>
  <c r="K431" i="14" a="1"/>
  <c r="K431" i="14" s="1"/>
  <c r="L431" i="14" s="1" a="1"/>
  <c r="L431" i="14" s="1"/>
  <c r="K439" i="14" a="1"/>
  <c r="K439" i="14" s="1"/>
  <c r="L439" i="14" s="1" a="1"/>
  <c r="L439" i="14" s="1"/>
  <c r="K447" i="14" a="1"/>
  <c r="K447" i="14" s="1"/>
  <c r="L447" i="14" s="1" a="1"/>
  <c r="L447" i="14" s="1"/>
  <c r="K455" i="14" a="1"/>
  <c r="K455" i="14" s="1"/>
  <c r="L455" i="14" s="1" a="1"/>
  <c r="L455" i="14" s="1"/>
  <c r="K463" i="14" a="1"/>
  <c r="K463" i="14" s="1"/>
  <c r="L463" i="14" s="1" a="1"/>
  <c r="L463" i="14" s="1"/>
  <c r="K471" i="14" a="1"/>
  <c r="K471" i="14" s="1"/>
  <c r="L471" i="14" s="1" a="1"/>
  <c r="L471" i="14" s="1"/>
  <c r="K479" i="14" a="1"/>
  <c r="K479" i="14" s="1"/>
  <c r="L479" i="14" s="1" a="1"/>
  <c r="L479" i="14" s="1"/>
  <c r="K487" i="14" a="1"/>
  <c r="K487" i="14" s="1"/>
  <c r="L487" i="14" s="1" a="1"/>
  <c r="L487" i="14" s="1"/>
  <c r="K495" i="14" a="1"/>
  <c r="K495" i="14" s="1"/>
  <c r="L495" i="14" s="1" a="1"/>
  <c r="L495" i="14" s="1"/>
  <c r="K503" i="14" a="1"/>
  <c r="K503" i="14" s="1"/>
  <c r="L503" i="14" s="1" a="1"/>
  <c r="L503" i="14" s="1"/>
  <c r="K511" i="14" a="1"/>
  <c r="K511" i="14" s="1"/>
  <c r="L511" i="14" s="1" a="1"/>
  <c r="L511" i="14" s="1"/>
  <c r="K519" i="14" a="1"/>
  <c r="K519" i="14" s="1"/>
  <c r="L519" i="14" s="1" a="1"/>
  <c r="L519" i="14" s="1"/>
  <c r="K527" i="14" a="1"/>
  <c r="K527" i="14" s="1"/>
  <c r="L527" i="14" s="1" a="1"/>
  <c r="L527" i="14" s="1"/>
  <c r="K535" i="14" a="1"/>
  <c r="K535" i="14" s="1"/>
  <c r="L535" i="14" s="1" a="1"/>
  <c r="L535" i="14" s="1"/>
  <c r="K543" i="14" a="1"/>
  <c r="K543" i="14" s="1"/>
  <c r="L543" i="14" s="1" a="1"/>
  <c r="L543" i="14" s="1"/>
  <c r="K551" i="14" a="1"/>
  <c r="K551" i="14" s="1"/>
  <c r="L551" i="14" s="1" a="1"/>
  <c r="L551" i="14" s="1"/>
  <c r="K559" i="14" a="1"/>
  <c r="K559" i="14" s="1"/>
  <c r="L559" i="14" s="1" a="1"/>
  <c r="L559" i="14" s="1"/>
  <c r="K567" i="14" a="1"/>
  <c r="K567" i="14" s="1"/>
  <c r="L567" i="14" s="1" a="1"/>
  <c r="L567" i="14" s="1"/>
  <c r="K575" i="14" a="1"/>
  <c r="K575" i="14" s="1"/>
  <c r="L575" i="14" s="1" a="1"/>
  <c r="L575" i="14" s="1"/>
  <c r="K583" i="14" a="1"/>
  <c r="K583" i="14" s="1"/>
  <c r="L583" i="14" s="1" a="1"/>
  <c r="L583" i="14" s="1"/>
  <c r="K591" i="14" a="1"/>
  <c r="K591" i="14" s="1"/>
  <c r="L591" i="14" s="1" a="1"/>
  <c r="L591" i="14" s="1"/>
  <c r="K599" i="14" a="1"/>
  <c r="K599" i="14" s="1"/>
  <c r="L599" i="14" s="1" a="1"/>
  <c r="L599" i="14" s="1"/>
  <c r="K607" i="14" a="1"/>
  <c r="K607" i="14" s="1"/>
  <c r="L607" i="14" s="1" a="1"/>
  <c r="L607" i="14" s="1"/>
  <c r="K615" i="14" a="1"/>
  <c r="K615" i="14" s="1"/>
  <c r="L615" i="14" s="1" a="1"/>
  <c r="L615" i="14" s="1"/>
  <c r="K623" i="14" a="1"/>
  <c r="K623" i="14" s="1"/>
  <c r="L623" i="14" s="1" a="1"/>
  <c r="L623" i="14" s="1"/>
  <c r="K631" i="14" a="1"/>
  <c r="K631" i="14" s="1"/>
  <c r="L631" i="14" s="1" a="1"/>
  <c r="L631" i="14" s="1"/>
  <c r="K639" i="14" a="1"/>
  <c r="K639" i="14" s="1"/>
  <c r="L639" i="14" s="1" a="1"/>
  <c r="L639" i="14" s="1"/>
  <c r="K645" i="14" a="1"/>
  <c r="K645" i="14" s="1"/>
  <c r="L645" i="14" s="1" a="1"/>
  <c r="L645" i="14" s="1"/>
  <c r="K651" i="14" a="1"/>
  <c r="K651" i="14" s="1"/>
  <c r="L651" i="14" s="1" a="1"/>
  <c r="L651" i="14" s="1"/>
  <c r="K659" i="14" a="1"/>
  <c r="K659" i="14" s="1"/>
  <c r="L659" i="14" s="1" a="1"/>
  <c r="L659" i="14" s="1"/>
  <c r="K667" i="14" a="1"/>
  <c r="K667" i="14" s="1"/>
  <c r="L667" i="14" s="1" a="1"/>
  <c r="L667" i="14" s="1"/>
  <c r="K675" i="14" a="1"/>
  <c r="K675" i="14" s="1"/>
  <c r="L675" i="14" s="1" a="1"/>
  <c r="L675" i="14" s="1"/>
  <c r="K683" i="14" a="1"/>
  <c r="K683" i="14" s="1"/>
  <c r="L683" i="14" s="1" a="1"/>
  <c r="L683" i="14" s="1"/>
  <c r="K691" i="14" a="1"/>
  <c r="K691" i="14" s="1"/>
  <c r="L691" i="14" s="1" a="1"/>
  <c r="L691" i="14" s="1"/>
  <c r="K699" i="14" a="1"/>
  <c r="K699" i="14" s="1"/>
  <c r="L699" i="14" s="1" a="1"/>
  <c r="L699" i="14" s="1"/>
  <c r="K707" i="14" a="1"/>
  <c r="K707" i="14" s="1"/>
  <c r="L707" i="14" s="1" a="1"/>
  <c r="L707" i="14" s="1"/>
  <c r="K715" i="14" a="1"/>
  <c r="K715" i="14" s="1"/>
  <c r="L715" i="14" s="1" a="1"/>
  <c r="L715" i="14" s="1"/>
  <c r="K723" i="14" a="1"/>
  <c r="K723" i="14" s="1"/>
  <c r="L723" i="14" s="1" a="1"/>
  <c r="L723" i="14" s="1"/>
  <c r="K731" i="14" a="1"/>
  <c r="K731" i="14" s="1"/>
  <c r="L731" i="14" s="1" a="1"/>
  <c r="L731" i="14" s="1"/>
  <c r="K739" i="14" a="1"/>
  <c r="K739" i="14" s="1"/>
  <c r="L739" i="14" s="1" a="1"/>
  <c r="L739" i="14" s="1"/>
  <c r="K747" i="14" a="1"/>
  <c r="K747" i="14" s="1"/>
  <c r="L747" i="14" s="1" a="1"/>
  <c r="L747" i="14" s="1"/>
  <c r="K755" i="14" a="1"/>
  <c r="K755" i="14" s="1"/>
  <c r="L755" i="14" s="1" a="1"/>
  <c r="L755" i="14" s="1"/>
  <c r="K763" i="14" a="1"/>
  <c r="K763" i="14" s="1"/>
  <c r="L763" i="14" s="1" a="1"/>
  <c r="L763" i="14" s="1"/>
  <c r="K771" i="14" a="1"/>
  <c r="K771" i="14" s="1"/>
  <c r="L771" i="14" s="1" a="1"/>
  <c r="L771" i="14" s="1"/>
  <c r="K12" i="14" a="1"/>
  <c r="K12" i="14" s="1"/>
  <c r="L12" i="14" s="1" a="1"/>
  <c r="L12" i="14" s="1"/>
  <c r="K54" i="14" a="1"/>
  <c r="K54" i="14" s="1"/>
  <c r="L54" i="14" s="1" a="1"/>
  <c r="L54" i="14" s="1"/>
  <c r="K71" i="14" a="1"/>
  <c r="K71" i="14" s="1"/>
  <c r="L71" i="14" s="1" a="1"/>
  <c r="L71" i="14" s="1"/>
  <c r="K93" i="14" a="1"/>
  <c r="K93" i="14" s="1"/>
  <c r="L93" i="14" s="1" a="1"/>
  <c r="L93" i="14" s="1"/>
  <c r="K111" i="14" a="1"/>
  <c r="K111" i="14" s="1"/>
  <c r="L111" i="14" s="1" a="1"/>
  <c r="L111" i="14" s="1"/>
  <c r="K130" i="14" a="1"/>
  <c r="K130" i="14" s="1"/>
  <c r="L130" i="14" s="1" a="1"/>
  <c r="L130" i="14" s="1"/>
  <c r="K150" i="14" a="1"/>
  <c r="K150" i="14" s="1"/>
  <c r="L150" i="14" s="1" a="1"/>
  <c r="L150" i="14" s="1"/>
  <c r="K170" i="14" a="1"/>
  <c r="K170" i="14" s="1"/>
  <c r="L170" i="14" s="1" a="1"/>
  <c r="L170" i="14" s="1"/>
  <c r="K188" i="14" a="1"/>
  <c r="K188" i="14" s="1"/>
  <c r="L188" i="14" s="1" a="1"/>
  <c r="L188" i="14" s="1"/>
  <c r="K208" i="14" a="1"/>
  <c r="K208" i="14" s="1"/>
  <c r="L208" i="14" s="1" a="1"/>
  <c r="L208" i="14" s="1"/>
  <c r="K229" i="14" a="1"/>
  <c r="K229" i="14" s="1"/>
  <c r="L229" i="14" s="1" a="1"/>
  <c r="L229" i="14" s="1"/>
  <c r="K246" i="14" a="1"/>
  <c r="K246" i="14" s="1"/>
  <c r="L246" i="14" s="1" a="1"/>
  <c r="L246" i="14" s="1"/>
  <c r="K288" i="14" a="1"/>
  <c r="K288" i="14" s="1"/>
  <c r="L288" i="14" s="1" a="1"/>
  <c r="L288" i="14" s="1"/>
  <c r="K304" i="14" a="1"/>
  <c r="K304" i="14" s="1"/>
  <c r="L304" i="14" s="1" a="1"/>
  <c r="L304" i="14" s="1"/>
  <c r="K315" i="14" a="1"/>
  <c r="K315" i="14" s="1"/>
  <c r="L315" i="14" s="1" a="1"/>
  <c r="L315" i="14" s="1"/>
  <c r="K329" i="14" a="1"/>
  <c r="K329" i="14" s="1"/>
  <c r="L329" i="14" s="1" a="1"/>
  <c r="L329" i="14" s="1"/>
  <c r="K336" i="14" a="1"/>
  <c r="K336" i="14" s="1"/>
  <c r="L336" i="14" s="1" a="1"/>
  <c r="L336" i="14" s="1"/>
  <c r="K344" i="14" a="1"/>
  <c r="K344" i="14" s="1"/>
  <c r="L344" i="14" s="1" a="1"/>
  <c r="L344" i="14" s="1"/>
  <c r="K352" i="14" a="1"/>
  <c r="K352" i="14" s="1"/>
  <c r="L352" i="14" s="1" a="1"/>
  <c r="L352" i="14" s="1"/>
  <c r="K360" i="14" a="1"/>
  <c r="K360" i="14" s="1"/>
  <c r="L360" i="14" s="1" a="1"/>
  <c r="L360" i="14" s="1"/>
  <c r="K368" i="14" a="1"/>
  <c r="K368" i="14" s="1"/>
  <c r="L368" i="14" s="1" a="1"/>
  <c r="L368" i="14" s="1"/>
  <c r="K376" i="14" a="1"/>
  <c r="K376" i="14" s="1"/>
  <c r="L376" i="14" s="1" a="1"/>
  <c r="L376" i="14" s="1"/>
  <c r="K384" i="14" a="1"/>
  <c r="K384" i="14" s="1"/>
  <c r="L384" i="14" s="1" a="1"/>
  <c r="L384" i="14" s="1"/>
  <c r="K392" i="14" a="1"/>
  <c r="K392" i="14" s="1"/>
  <c r="L392" i="14" s="1" a="1"/>
  <c r="L392" i="14" s="1"/>
  <c r="K400" i="14" a="1"/>
  <c r="K400" i="14" s="1"/>
  <c r="L400" i="14" s="1" a="1"/>
  <c r="L400" i="14" s="1"/>
  <c r="K408" i="14" a="1"/>
  <c r="K408" i="14" s="1"/>
  <c r="L408" i="14" s="1" a="1"/>
  <c r="L408" i="14" s="1"/>
  <c r="K416" i="14" a="1"/>
  <c r="K416" i="14" s="1"/>
  <c r="L416" i="14" s="1" a="1"/>
  <c r="L416" i="14" s="1"/>
  <c r="K424" i="14" a="1"/>
  <c r="K424" i="14" s="1"/>
  <c r="L424" i="14" s="1" a="1"/>
  <c r="L424" i="14" s="1"/>
  <c r="K432" i="14" a="1"/>
  <c r="K432" i="14" s="1"/>
  <c r="L432" i="14" s="1" a="1"/>
  <c r="L432" i="14" s="1"/>
  <c r="K440" i="14" a="1"/>
  <c r="K440" i="14" s="1"/>
  <c r="L440" i="14" s="1" a="1"/>
  <c r="L440" i="14" s="1"/>
  <c r="K448" i="14" a="1"/>
  <c r="K448" i="14" s="1"/>
  <c r="L448" i="14" s="1" a="1"/>
  <c r="L448" i="14" s="1"/>
  <c r="K456" i="14" a="1"/>
  <c r="K456" i="14" s="1"/>
  <c r="L456" i="14" s="1" a="1"/>
  <c r="L456" i="14" s="1"/>
  <c r="K464" i="14" a="1"/>
  <c r="K464" i="14" s="1"/>
  <c r="L464" i="14" s="1" a="1"/>
  <c r="L464" i="14" s="1"/>
  <c r="K472" i="14" a="1"/>
  <c r="K472" i="14" s="1"/>
  <c r="L472" i="14" s="1" a="1"/>
  <c r="L472" i="14" s="1"/>
  <c r="K480" i="14" a="1"/>
  <c r="K480" i="14" s="1"/>
  <c r="L480" i="14" s="1" a="1"/>
  <c r="L480" i="14" s="1"/>
  <c r="K488" i="14" a="1"/>
  <c r="K488" i="14" s="1"/>
  <c r="L488" i="14" s="1" a="1"/>
  <c r="L488" i="14" s="1"/>
  <c r="K496" i="14" a="1"/>
  <c r="K496" i="14" s="1"/>
  <c r="L496" i="14" s="1" a="1"/>
  <c r="L496" i="14" s="1"/>
  <c r="K504" i="14" a="1"/>
  <c r="K504" i="14" s="1"/>
  <c r="L504" i="14" s="1" a="1"/>
  <c r="L504" i="14" s="1"/>
  <c r="K512" i="14" a="1"/>
  <c r="K512" i="14" s="1"/>
  <c r="L512" i="14" s="1" a="1"/>
  <c r="L512" i="14" s="1"/>
  <c r="K520" i="14" a="1"/>
  <c r="K520" i="14" s="1"/>
  <c r="L520" i="14" s="1" a="1"/>
  <c r="L520" i="14" s="1"/>
  <c r="K528" i="14" a="1"/>
  <c r="K528" i="14" s="1"/>
  <c r="L528" i="14" s="1" a="1"/>
  <c r="L528" i="14" s="1"/>
  <c r="K536" i="14" a="1"/>
  <c r="K536" i="14" s="1"/>
  <c r="L536" i="14" s="1" a="1"/>
  <c r="L536" i="14" s="1"/>
  <c r="K544" i="14" a="1"/>
  <c r="K544" i="14" s="1"/>
  <c r="L544" i="14" s="1" a="1"/>
  <c r="L544" i="14" s="1"/>
  <c r="K552" i="14" a="1"/>
  <c r="K552" i="14" s="1"/>
  <c r="L552" i="14" s="1" a="1"/>
  <c r="L552" i="14" s="1"/>
  <c r="K560" i="14" a="1"/>
  <c r="K560" i="14" s="1"/>
  <c r="L560" i="14" s="1" a="1"/>
  <c r="L560" i="14" s="1"/>
  <c r="K568" i="14" a="1"/>
  <c r="K568" i="14" s="1"/>
  <c r="L568" i="14" s="1" a="1"/>
  <c r="L568" i="14" s="1"/>
  <c r="K576" i="14" a="1"/>
  <c r="K576" i="14" s="1"/>
  <c r="L576" i="14" s="1" a="1"/>
  <c r="L576" i="14" s="1"/>
  <c r="K584" i="14" a="1"/>
  <c r="K584" i="14" s="1"/>
  <c r="L584" i="14" s="1" a="1"/>
  <c r="L584" i="14" s="1"/>
  <c r="K592" i="14" a="1"/>
  <c r="K592" i="14" s="1"/>
  <c r="L592" i="14" s="1" a="1"/>
  <c r="L592" i="14" s="1"/>
  <c r="K600" i="14" a="1"/>
  <c r="K600" i="14" s="1"/>
  <c r="L600" i="14" s="1" a="1"/>
  <c r="L600" i="14" s="1"/>
  <c r="K608" i="14" a="1"/>
  <c r="K608" i="14" s="1"/>
  <c r="L608" i="14" s="1" a="1"/>
  <c r="L608" i="14" s="1"/>
  <c r="K616" i="14" a="1"/>
  <c r="K616" i="14" s="1"/>
  <c r="L616" i="14" s="1" a="1"/>
  <c r="L616" i="14" s="1"/>
  <c r="K624" i="14" a="1"/>
  <c r="K624" i="14" s="1"/>
  <c r="L624" i="14" s="1" a="1"/>
  <c r="L624" i="14" s="1"/>
  <c r="K632" i="14" a="1"/>
  <c r="K632" i="14" s="1"/>
  <c r="L632" i="14" s="1" a="1"/>
  <c r="L632" i="14" s="1"/>
  <c r="K646" i="14" a="1"/>
  <c r="K646" i="14" s="1"/>
  <c r="L646" i="14" s="1" a="1"/>
  <c r="L646" i="14" s="1"/>
  <c r="K652" i="14" a="1"/>
  <c r="K652" i="14" s="1"/>
  <c r="L652" i="14" s="1" a="1"/>
  <c r="L652" i="14" s="1"/>
  <c r="K660" i="14" a="1"/>
  <c r="K660" i="14" s="1"/>
  <c r="L660" i="14" s="1" a="1"/>
  <c r="L660" i="14" s="1"/>
  <c r="K668" i="14" a="1"/>
  <c r="K668" i="14" s="1"/>
  <c r="L668" i="14" s="1" a="1"/>
  <c r="L668" i="14" s="1"/>
  <c r="K676" i="14" a="1"/>
  <c r="K676" i="14" s="1"/>
  <c r="L676" i="14" s="1" a="1"/>
  <c r="L676" i="14" s="1"/>
  <c r="K684" i="14" a="1"/>
  <c r="K684" i="14" s="1"/>
  <c r="L684" i="14" s="1" a="1"/>
  <c r="L684" i="14" s="1"/>
  <c r="K692" i="14" a="1"/>
  <c r="K692" i="14" s="1"/>
  <c r="L692" i="14" s="1" a="1"/>
  <c r="L692" i="14" s="1"/>
  <c r="K700" i="14" a="1"/>
  <c r="K700" i="14" s="1"/>
  <c r="L700" i="14" s="1" a="1"/>
  <c r="L700" i="14" s="1"/>
  <c r="K708" i="14" a="1"/>
  <c r="K708" i="14" s="1"/>
  <c r="L708" i="14" s="1" a="1"/>
  <c r="L708" i="14" s="1"/>
  <c r="K716" i="14" a="1"/>
  <c r="K716" i="14" s="1"/>
  <c r="L716" i="14" s="1" a="1"/>
  <c r="L716" i="14" s="1"/>
  <c r="K724" i="14" a="1"/>
  <c r="K724" i="14" s="1"/>
  <c r="L724" i="14" s="1" a="1"/>
  <c r="L724" i="14" s="1"/>
  <c r="K732" i="14" a="1"/>
  <c r="K732" i="14" s="1"/>
  <c r="L732" i="14" s="1" a="1"/>
  <c r="L732" i="14" s="1"/>
  <c r="K740" i="14" a="1"/>
  <c r="K740" i="14" s="1"/>
  <c r="L740" i="14" s="1" a="1"/>
  <c r="L740" i="14" s="1"/>
  <c r="K748" i="14" a="1"/>
  <c r="K748" i="14" s="1"/>
  <c r="L748" i="14" s="1" a="1"/>
  <c r="L748" i="14" s="1"/>
  <c r="K756" i="14" a="1"/>
  <c r="K756" i="14" s="1"/>
  <c r="L756" i="14" s="1" a="1"/>
  <c r="L756" i="14" s="1"/>
  <c r="K764" i="14" a="1"/>
  <c r="K764" i="14" s="1"/>
  <c r="L764" i="14" s="1" a="1"/>
  <c r="L764" i="14" s="1"/>
  <c r="K19" i="14" a="1"/>
  <c r="K19" i="14" s="1"/>
  <c r="L19" i="14" s="1" a="1"/>
  <c r="L19" i="14" s="1"/>
  <c r="K39" i="14" a="1"/>
  <c r="K39" i="14" s="1"/>
  <c r="L39" i="14" s="1" a="1"/>
  <c r="L39" i="14" s="1"/>
  <c r="K57" i="14" a="1"/>
  <c r="K57" i="14" s="1"/>
  <c r="L57" i="14" s="1" a="1"/>
  <c r="L57" i="14" s="1"/>
  <c r="K77" i="14" a="1"/>
  <c r="K77" i="14" s="1"/>
  <c r="L77" i="14" s="1" a="1"/>
  <c r="L77" i="14" s="1"/>
  <c r="K98" i="14" a="1"/>
  <c r="K98" i="14" s="1"/>
  <c r="L98" i="14" s="1" a="1"/>
  <c r="L98" i="14" s="1"/>
  <c r="K114" i="14" a="1"/>
  <c r="K114" i="14" s="1"/>
  <c r="L114" i="14" s="1" a="1"/>
  <c r="L114" i="14" s="1"/>
  <c r="K135" i="14" a="1"/>
  <c r="K135" i="14" s="1"/>
  <c r="L135" i="14" s="1" a="1"/>
  <c r="L135" i="14" s="1"/>
  <c r="K156" i="14" a="1"/>
  <c r="K156" i="14" s="1"/>
  <c r="L156" i="14" s="1" a="1"/>
  <c r="L156" i="14" s="1"/>
  <c r="K172" i="14" a="1"/>
  <c r="K172" i="14" s="1"/>
  <c r="L172" i="14" s="1" a="1"/>
  <c r="L172" i="14" s="1"/>
  <c r="K214" i="14" a="1"/>
  <c r="K214" i="14" s="1"/>
  <c r="L214" i="14" s="1" a="1"/>
  <c r="L214" i="14" s="1"/>
  <c r="K231" i="14" a="1"/>
  <c r="K231" i="14" s="1"/>
  <c r="L231" i="14" s="1" a="1"/>
  <c r="L231" i="14" s="1"/>
  <c r="K253" i="14" a="1"/>
  <c r="K253" i="14" s="1"/>
  <c r="L253" i="14" s="1" a="1"/>
  <c r="L253" i="14" s="1"/>
  <c r="K272" i="14" a="1"/>
  <c r="K272" i="14" s="1"/>
  <c r="L272" i="14" s="1" a="1"/>
  <c r="L272" i="14" s="1"/>
  <c r="K309" i="14" a="1"/>
  <c r="K309" i="14" s="1"/>
  <c r="L309" i="14" s="1" a="1"/>
  <c r="L309" i="14" s="1"/>
  <c r="K317" i="14" a="1"/>
  <c r="K317" i="14" s="1"/>
  <c r="L317" i="14" s="1" a="1"/>
  <c r="L317" i="14" s="1"/>
  <c r="K324" i="14" a="1"/>
  <c r="K324" i="14" s="1"/>
  <c r="L324" i="14" s="1" a="1"/>
  <c r="L324" i="14" s="1"/>
  <c r="K338" i="14" a="1"/>
  <c r="K338" i="14" s="1"/>
  <c r="L338" i="14" s="1" a="1"/>
  <c r="L338" i="14" s="1"/>
  <c r="K346" i="14" a="1"/>
  <c r="K346" i="14" s="1"/>
  <c r="L346" i="14" s="1" a="1"/>
  <c r="L346" i="14" s="1"/>
  <c r="K354" i="14" a="1"/>
  <c r="K354" i="14" s="1"/>
  <c r="L354" i="14" s="1" a="1"/>
  <c r="L354" i="14" s="1"/>
  <c r="K362" i="14" a="1"/>
  <c r="K362" i="14" s="1"/>
  <c r="L362" i="14" s="1" a="1"/>
  <c r="L362" i="14" s="1"/>
  <c r="K370" i="14" a="1"/>
  <c r="K370" i="14" s="1"/>
  <c r="L370" i="14" s="1" a="1"/>
  <c r="L370" i="14" s="1"/>
  <c r="K378" i="14" a="1"/>
  <c r="K378" i="14" s="1"/>
  <c r="L378" i="14" s="1" a="1"/>
  <c r="L378" i="14" s="1"/>
  <c r="K386" i="14" a="1"/>
  <c r="K386" i="14" s="1"/>
  <c r="L386" i="14" s="1" a="1"/>
  <c r="L386" i="14" s="1"/>
  <c r="K394" i="14" a="1"/>
  <c r="K394" i="14" s="1"/>
  <c r="L394" i="14" s="1" a="1"/>
  <c r="L394" i="14" s="1"/>
  <c r="K402" i="14" a="1"/>
  <c r="K402" i="14" s="1"/>
  <c r="L402" i="14" s="1" a="1"/>
  <c r="L402" i="14" s="1"/>
  <c r="K410" i="14" a="1"/>
  <c r="K410" i="14" s="1"/>
  <c r="L410" i="14" s="1" a="1"/>
  <c r="L410" i="14" s="1"/>
  <c r="K418" i="14" a="1"/>
  <c r="K418" i="14" s="1"/>
  <c r="L418" i="14" s="1" a="1"/>
  <c r="L418" i="14" s="1"/>
  <c r="K426" i="14" a="1"/>
  <c r="K426" i="14" s="1"/>
  <c r="L426" i="14" s="1" a="1"/>
  <c r="L426" i="14" s="1"/>
  <c r="K434" i="14" a="1"/>
  <c r="K434" i="14" s="1"/>
  <c r="L434" i="14" s="1" a="1"/>
  <c r="L434" i="14" s="1"/>
  <c r="K442" i="14" a="1"/>
  <c r="K442" i="14" s="1"/>
  <c r="L442" i="14" s="1" a="1"/>
  <c r="L442" i="14" s="1"/>
  <c r="K450" i="14" a="1"/>
  <c r="K450" i="14" s="1"/>
  <c r="L450" i="14" s="1" a="1"/>
  <c r="L450" i="14" s="1"/>
  <c r="K458" i="14" a="1"/>
  <c r="K458" i="14" s="1"/>
  <c r="L458" i="14" s="1" a="1"/>
  <c r="L458" i="14" s="1"/>
  <c r="K466" i="14" a="1"/>
  <c r="K466" i="14" s="1"/>
  <c r="L466" i="14" s="1" a="1"/>
  <c r="L466" i="14" s="1"/>
  <c r="K474" i="14" a="1"/>
  <c r="K474" i="14" s="1"/>
  <c r="L474" i="14" s="1" a="1"/>
  <c r="L474" i="14" s="1"/>
  <c r="K482" i="14" a="1"/>
  <c r="K482" i="14" s="1"/>
  <c r="L482" i="14" s="1" a="1"/>
  <c r="L482" i="14" s="1"/>
  <c r="K490" i="14" a="1"/>
  <c r="K490" i="14" s="1"/>
  <c r="L490" i="14" s="1" a="1"/>
  <c r="L490" i="14" s="1"/>
  <c r="K498" i="14" a="1"/>
  <c r="K498" i="14" s="1"/>
  <c r="L498" i="14" s="1" a="1"/>
  <c r="L498" i="14" s="1"/>
  <c r="K506" i="14" a="1"/>
  <c r="K506" i="14" s="1"/>
  <c r="L506" i="14" s="1" a="1"/>
  <c r="L506" i="14" s="1"/>
  <c r="K514" i="14" a="1"/>
  <c r="K514" i="14" s="1"/>
  <c r="L514" i="14" s="1" a="1"/>
  <c r="L514" i="14" s="1"/>
  <c r="K522" i="14" a="1"/>
  <c r="K522" i="14" s="1"/>
  <c r="L522" i="14" s="1" a="1"/>
  <c r="L522" i="14" s="1"/>
  <c r="K530" i="14" a="1"/>
  <c r="K530" i="14" s="1"/>
  <c r="L530" i="14" s="1" a="1"/>
  <c r="L530" i="14" s="1"/>
  <c r="K538" i="14" a="1"/>
  <c r="K538" i="14" s="1"/>
  <c r="L538" i="14" s="1" a="1"/>
  <c r="L538" i="14" s="1"/>
  <c r="K546" i="14" a="1"/>
  <c r="K546" i="14" s="1"/>
  <c r="L546" i="14" s="1" a="1"/>
  <c r="L546" i="14" s="1"/>
  <c r="K554" i="14" a="1"/>
  <c r="K554" i="14" s="1"/>
  <c r="L554" i="14" s="1" a="1"/>
  <c r="L554" i="14" s="1"/>
  <c r="K562" i="14" a="1"/>
  <c r="K562" i="14" s="1"/>
  <c r="L562" i="14" s="1" a="1"/>
  <c r="L562" i="14" s="1"/>
  <c r="K570" i="14" a="1"/>
  <c r="K570" i="14" s="1"/>
  <c r="L570" i="14" s="1" a="1"/>
  <c r="L570" i="14" s="1"/>
  <c r="K578" i="14" a="1"/>
  <c r="K578" i="14" s="1"/>
  <c r="L578" i="14" s="1" a="1"/>
  <c r="L578" i="14" s="1"/>
  <c r="K586" i="14" a="1"/>
  <c r="K586" i="14" s="1"/>
  <c r="L586" i="14" s="1" a="1"/>
  <c r="L586" i="14" s="1"/>
  <c r="K594" i="14" a="1"/>
  <c r="K594" i="14" s="1"/>
  <c r="L594" i="14" s="1" a="1"/>
  <c r="L594" i="14" s="1"/>
  <c r="K602" i="14" a="1"/>
  <c r="K602" i="14" s="1"/>
  <c r="L602" i="14" s="1" a="1"/>
  <c r="L602" i="14" s="1"/>
  <c r="K610" i="14" a="1"/>
  <c r="K610" i="14" s="1"/>
  <c r="L610" i="14" s="1" a="1"/>
  <c r="L610" i="14" s="1"/>
  <c r="K618" i="14" a="1"/>
  <c r="K618" i="14" s="1"/>
  <c r="L618" i="14" s="1" a="1"/>
  <c r="L618" i="14" s="1"/>
  <c r="K626" i="14" a="1"/>
  <c r="K626" i="14" s="1"/>
  <c r="L626" i="14" s="1" a="1"/>
  <c r="L626" i="14" s="1"/>
  <c r="K634" i="14" a="1"/>
  <c r="K634" i="14" s="1"/>
  <c r="L634" i="14" s="1" a="1"/>
  <c r="L634" i="14" s="1"/>
  <c r="K641" i="14" a="1"/>
  <c r="K641" i="14" s="1"/>
  <c r="L641" i="14" s="1" a="1"/>
  <c r="L641" i="14" s="1"/>
  <c r="K647" i="14" a="1"/>
  <c r="K647" i="14" s="1"/>
  <c r="L647" i="14" s="1" a="1"/>
  <c r="L647" i="14" s="1"/>
  <c r="K654" i="14" a="1"/>
  <c r="K654" i="14" s="1"/>
  <c r="L654" i="14" s="1" a="1"/>
  <c r="L654" i="14" s="1"/>
  <c r="K662" i="14" a="1"/>
  <c r="K662" i="14" s="1"/>
  <c r="L662" i="14" s="1" a="1"/>
  <c r="L662" i="14" s="1"/>
  <c r="K670" i="14" a="1"/>
  <c r="K670" i="14" s="1"/>
  <c r="L670" i="14" s="1" a="1"/>
  <c r="L670" i="14" s="1"/>
  <c r="K678" i="14" a="1"/>
  <c r="K678" i="14" s="1"/>
  <c r="L678" i="14" s="1" a="1"/>
  <c r="L678" i="14" s="1"/>
  <c r="K686" i="14" a="1"/>
  <c r="K686" i="14" s="1"/>
  <c r="L686" i="14" s="1" a="1"/>
  <c r="L686" i="14" s="1"/>
  <c r="K694" i="14" a="1"/>
  <c r="K694" i="14" s="1"/>
  <c r="L694" i="14" s="1" a="1"/>
  <c r="L694" i="14" s="1"/>
  <c r="K702" i="14" a="1"/>
  <c r="K702" i="14" s="1"/>
  <c r="L702" i="14" s="1" a="1"/>
  <c r="L702" i="14" s="1"/>
  <c r="K710" i="14" a="1"/>
  <c r="K710" i="14" s="1"/>
  <c r="L710" i="14" s="1" a="1"/>
  <c r="L710" i="14" s="1"/>
  <c r="K718" i="14" a="1"/>
  <c r="K718" i="14" s="1"/>
  <c r="L718" i="14" s="1" a="1"/>
  <c r="L718" i="14" s="1"/>
  <c r="K726" i="14" a="1"/>
  <c r="K726" i="14" s="1"/>
  <c r="L726" i="14" s="1" a="1"/>
  <c r="L726" i="14" s="1"/>
  <c r="K734" i="14" a="1"/>
  <c r="K734" i="14" s="1"/>
  <c r="L734" i="14" s="1" a="1"/>
  <c r="L734" i="14" s="1"/>
  <c r="K742" i="14" a="1"/>
  <c r="K742" i="14" s="1"/>
  <c r="L742" i="14" s="1" a="1"/>
  <c r="L742" i="14" s="1"/>
  <c r="K750" i="14" a="1"/>
  <c r="K750" i="14" s="1"/>
  <c r="L750" i="14" s="1" a="1"/>
  <c r="L750" i="14" s="1"/>
  <c r="K758" i="14" a="1"/>
  <c r="K758" i="14" s="1"/>
  <c r="L758" i="14" s="1" a="1"/>
  <c r="L758" i="14" s="1"/>
  <c r="K766" i="14" a="1"/>
  <c r="K766" i="14" s="1"/>
  <c r="L766" i="14" s="1" a="1"/>
  <c r="L766" i="14" s="1"/>
  <c r="K35" i="14" a="1"/>
  <c r="K35" i="14" s="1"/>
  <c r="L35" i="14" s="1" a="1"/>
  <c r="L35" i="14" s="1"/>
  <c r="K113" i="14" a="1"/>
  <c r="K113" i="14" s="1"/>
  <c r="L113" i="14" s="1" a="1"/>
  <c r="L113" i="14" s="1"/>
  <c r="K193" i="14" a="1"/>
  <c r="K193" i="14" s="1"/>
  <c r="L193" i="14" s="1" a="1"/>
  <c r="L193" i="14" s="1"/>
  <c r="K267" i="14" a="1"/>
  <c r="K267" i="14" s="1"/>
  <c r="L267" i="14" s="1" a="1"/>
  <c r="L267" i="14" s="1"/>
  <c r="K323" i="14" a="1"/>
  <c r="K323" i="14" s="1"/>
  <c r="L323" i="14" s="1" a="1"/>
  <c r="L323" i="14" s="1"/>
  <c r="K353" i="14" a="1"/>
  <c r="K353" i="14" s="1"/>
  <c r="L353" i="14" s="1" a="1"/>
  <c r="L353" i="14" s="1"/>
  <c r="K385" i="14" a="1"/>
  <c r="K385" i="14" s="1"/>
  <c r="L385" i="14" s="1" a="1"/>
  <c r="L385" i="14" s="1"/>
  <c r="K417" i="14" a="1"/>
  <c r="K417" i="14" s="1"/>
  <c r="L417" i="14" s="1" a="1"/>
  <c r="L417" i="14" s="1"/>
  <c r="K449" i="14" a="1"/>
  <c r="K449" i="14" s="1"/>
  <c r="L449" i="14" s="1" a="1"/>
  <c r="L449" i="14" s="1"/>
  <c r="K481" i="14" a="1"/>
  <c r="K481" i="14" s="1"/>
  <c r="L481" i="14" s="1" a="1"/>
  <c r="L481" i="14" s="1"/>
  <c r="K513" i="14" a="1"/>
  <c r="K513" i="14" s="1"/>
  <c r="L513" i="14" s="1" a="1"/>
  <c r="L513" i="14" s="1"/>
  <c r="K545" i="14" a="1"/>
  <c r="K545" i="14" s="1"/>
  <c r="L545" i="14" s="1" a="1"/>
  <c r="L545" i="14" s="1"/>
  <c r="K577" i="14" a="1"/>
  <c r="K577" i="14" s="1"/>
  <c r="L577" i="14" s="1" a="1"/>
  <c r="L577" i="14" s="1"/>
  <c r="K609" i="14" a="1"/>
  <c r="K609" i="14" s="1"/>
  <c r="L609" i="14" s="1" a="1"/>
  <c r="L609" i="14" s="1"/>
  <c r="K640" i="14" a="1"/>
  <c r="K640" i="14" s="1"/>
  <c r="L640" i="14" s="1" a="1"/>
  <c r="L640" i="14" s="1"/>
  <c r="K669" i="14" a="1"/>
  <c r="K669" i="14" s="1"/>
  <c r="L669" i="14" s="1" a="1"/>
  <c r="L669" i="14" s="1"/>
  <c r="K701" i="14" a="1"/>
  <c r="K701" i="14" s="1"/>
  <c r="L701" i="14" s="1" a="1"/>
  <c r="L701" i="14" s="1"/>
  <c r="K733" i="14" a="1"/>
  <c r="K733" i="14" s="1"/>
  <c r="L733" i="14" s="1" a="1"/>
  <c r="L733" i="14" s="1"/>
  <c r="K753" i="14" a="1"/>
  <c r="K753" i="14" s="1"/>
  <c r="L753" i="14" s="1" a="1"/>
  <c r="L753" i="14" s="1"/>
  <c r="K772" i="14" a="1"/>
  <c r="K772" i="14" s="1"/>
  <c r="L772" i="14" s="1" a="1"/>
  <c r="L772" i="14" s="1"/>
  <c r="K780" i="14" a="1"/>
  <c r="K780" i="14" s="1"/>
  <c r="L780" i="14" s="1" a="1"/>
  <c r="L780" i="14" s="1"/>
  <c r="K788" i="14" a="1"/>
  <c r="K788" i="14" s="1"/>
  <c r="L788" i="14" s="1" a="1"/>
  <c r="L788" i="14" s="1"/>
  <c r="K796" i="14" a="1"/>
  <c r="K796" i="14" s="1"/>
  <c r="L796" i="14" s="1" a="1"/>
  <c r="L796" i="14" s="1"/>
  <c r="K41" i="14" a="1"/>
  <c r="K41" i="14" s="1"/>
  <c r="L41" i="14" s="1" a="1"/>
  <c r="L41" i="14" s="1"/>
  <c r="K119" i="14" a="1"/>
  <c r="K119" i="14" s="1"/>
  <c r="L119" i="14" s="1" a="1"/>
  <c r="L119" i="14" s="1"/>
  <c r="K195" i="14" a="1"/>
  <c r="K195" i="14" s="1"/>
  <c r="L195" i="14" s="1" a="1"/>
  <c r="L195" i="14" s="1"/>
  <c r="K274" i="14" a="1"/>
  <c r="K274" i="14" s="1"/>
  <c r="L274" i="14" s="1" a="1"/>
  <c r="L274" i="14" s="1"/>
  <c r="K325" i="14" a="1"/>
  <c r="K325" i="14" s="1"/>
  <c r="L325" i="14" s="1" a="1"/>
  <c r="L325" i="14" s="1"/>
  <c r="K355" i="14" a="1"/>
  <c r="K355" i="14" s="1"/>
  <c r="L355" i="14" s="1" a="1"/>
  <c r="L355" i="14" s="1"/>
  <c r="K387" i="14" a="1"/>
  <c r="K387" i="14" s="1"/>
  <c r="L387" i="14" s="1" a="1"/>
  <c r="L387" i="14" s="1"/>
  <c r="K419" i="14" a="1"/>
  <c r="K419" i="14" s="1"/>
  <c r="L419" i="14" s="1" a="1"/>
  <c r="L419" i="14" s="1"/>
  <c r="K451" i="14" a="1"/>
  <c r="K451" i="14" s="1"/>
  <c r="L451" i="14" s="1" a="1"/>
  <c r="L451" i="14" s="1"/>
  <c r="K483" i="14" a="1"/>
  <c r="K483" i="14" s="1"/>
  <c r="L483" i="14" s="1" a="1"/>
  <c r="L483" i="14" s="1"/>
  <c r="K515" i="14" a="1"/>
  <c r="K515" i="14" s="1"/>
  <c r="L515" i="14" s="1" a="1"/>
  <c r="L515" i="14" s="1"/>
  <c r="K547" i="14" a="1"/>
  <c r="K547" i="14" s="1"/>
  <c r="L547" i="14" s="1" a="1"/>
  <c r="L547" i="14" s="1"/>
  <c r="K579" i="14" a="1"/>
  <c r="K579" i="14" s="1"/>
  <c r="L579" i="14" s="1" a="1"/>
  <c r="L579" i="14" s="1"/>
  <c r="K611" i="14" a="1"/>
  <c r="K611" i="14" s="1"/>
  <c r="L611" i="14" s="1" a="1"/>
  <c r="L611" i="14" s="1"/>
  <c r="K642" i="14" a="1"/>
  <c r="K642" i="14" s="1"/>
  <c r="L642" i="14" s="1" a="1"/>
  <c r="L642" i="14" s="1"/>
  <c r="K671" i="14" a="1"/>
  <c r="K671" i="14" s="1"/>
  <c r="L671" i="14" s="1" a="1"/>
  <c r="L671" i="14" s="1"/>
  <c r="K703" i="14" a="1"/>
  <c r="K703" i="14" s="1"/>
  <c r="L703" i="14" s="1" a="1"/>
  <c r="L703" i="14" s="1"/>
  <c r="K735" i="14" a="1"/>
  <c r="K735" i="14" s="1"/>
  <c r="L735" i="14" s="1" a="1"/>
  <c r="L735" i="14" s="1"/>
  <c r="K757" i="14" a="1"/>
  <c r="K757" i="14" s="1"/>
  <c r="L757" i="14" s="1" a="1"/>
  <c r="L757" i="14" s="1"/>
  <c r="K773" i="14" a="1"/>
  <c r="K773" i="14" s="1"/>
  <c r="L773" i="14" s="1" a="1"/>
  <c r="L773" i="14" s="1"/>
  <c r="K781" i="14" a="1"/>
  <c r="K781" i="14" s="1"/>
  <c r="L781" i="14" s="1" a="1"/>
  <c r="L781" i="14" s="1"/>
  <c r="K789" i="14" a="1"/>
  <c r="K789" i="14" s="1"/>
  <c r="L789" i="14" s="1" a="1"/>
  <c r="L789" i="14" s="1"/>
  <c r="K797" i="14" a="1"/>
  <c r="K797" i="14" s="1"/>
  <c r="L797" i="14" s="1" a="1"/>
  <c r="L797" i="14" s="1"/>
  <c r="K56" i="14" a="1"/>
  <c r="K56" i="14" s="1"/>
  <c r="L56" i="14" s="1" a="1"/>
  <c r="L56" i="14" s="1"/>
  <c r="K134" i="14" a="1"/>
  <c r="K134" i="14" s="1"/>
  <c r="L134" i="14" s="1" a="1"/>
  <c r="L134" i="14" s="1"/>
  <c r="K209" i="14" a="1"/>
  <c r="K209" i="14" s="1"/>
  <c r="L209" i="14" s="1" a="1"/>
  <c r="L209" i="14" s="1"/>
  <c r="K290" i="14" a="1"/>
  <c r="K290" i="14" s="1"/>
  <c r="L290" i="14" s="1" a="1"/>
  <c r="L290" i="14" s="1"/>
  <c r="K330" i="14" a="1"/>
  <c r="K330" i="14" s="1"/>
  <c r="L330" i="14" s="1" a="1"/>
  <c r="L330" i="14" s="1"/>
  <c r="K361" i="14" a="1"/>
  <c r="K361" i="14" s="1"/>
  <c r="L361" i="14" s="1" a="1"/>
  <c r="L361" i="14" s="1"/>
  <c r="K393" i="14" a="1"/>
  <c r="K393" i="14" s="1"/>
  <c r="L393" i="14" s="1" a="1"/>
  <c r="L393" i="14" s="1"/>
  <c r="K425" i="14" a="1"/>
  <c r="K425" i="14" s="1"/>
  <c r="L425" i="14" s="1" a="1"/>
  <c r="L425" i="14" s="1"/>
  <c r="K457" i="14" a="1"/>
  <c r="K457" i="14" s="1"/>
  <c r="L457" i="14" s="1" a="1"/>
  <c r="L457" i="14" s="1"/>
  <c r="K489" i="14" a="1"/>
  <c r="K489" i="14" s="1"/>
  <c r="L489" i="14" s="1" a="1"/>
  <c r="L489" i="14" s="1"/>
  <c r="K521" i="14" a="1"/>
  <c r="K521" i="14" s="1"/>
  <c r="L521" i="14" s="1" a="1"/>
  <c r="L521" i="14" s="1"/>
  <c r="K553" i="14" a="1"/>
  <c r="K553" i="14" s="1"/>
  <c r="L553" i="14" s="1" a="1"/>
  <c r="L553" i="14" s="1"/>
  <c r="K585" i="14" a="1"/>
  <c r="K585" i="14" s="1"/>
  <c r="L585" i="14" s="1" a="1"/>
  <c r="L585" i="14" s="1"/>
  <c r="K617" i="14" a="1"/>
  <c r="K617" i="14" s="1"/>
  <c r="L617" i="14" s="1" a="1"/>
  <c r="L617" i="14" s="1"/>
  <c r="K677" i="14" a="1"/>
  <c r="K677" i="14" s="1"/>
  <c r="L677" i="14" s="1" a="1"/>
  <c r="L677" i="14" s="1"/>
  <c r="K709" i="14" a="1"/>
  <c r="K709" i="14" s="1"/>
  <c r="L709" i="14" s="1" a="1"/>
  <c r="L709" i="14" s="1"/>
  <c r="K737" i="14" a="1"/>
  <c r="K737" i="14" s="1"/>
  <c r="L737" i="14" s="1" a="1"/>
  <c r="L737" i="14" s="1"/>
  <c r="K759" i="14" a="1"/>
  <c r="K759" i="14" s="1"/>
  <c r="L759" i="14" s="1" a="1"/>
  <c r="L759" i="14" s="1"/>
  <c r="K774" i="14" a="1"/>
  <c r="K774" i="14" s="1"/>
  <c r="L774" i="14" s="1" a="1"/>
  <c r="L774" i="14" s="1"/>
  <c r="K782" i="14" a="1"/>
  <c r="K782" i="14" s="1"/>
  <c r="L782" i="14" s="1" a="1"/>
  <c r="L782" i="14" s="1"/>
  <c r="K790" i="14" a="1"/>
  <c r="K790" i="14" s="1"/>
  <c r="L790" i="14" s="1" a="1"/>
  <c r="L790" i="14" s="1"/>
  <c r="K798" i="14" a="1"/>
  <c r="K798" i="14" s="1"/>
  <c r="L798" i="14" s="1" a="1"/>
  <c r="L798" i="14" s="1"/>
  <c r="K62" i="14" a="1"/>
  <c r="K62" i="14" s="1"/>
  <c r="L62" i="14" s="1" a="1"/>
  <c r="L62" i="14" s="1"/>
  <c r="K136" i="14" a="1"/>
  <c r="K136" i="14" s="1"/>
  <c r="L136" i="14" s="1" a="1"/>
  <c r="L136" i="14" s="1"/>
  <c r="K216" i="14" a="1"/>
  <c r="K216" i="14" s="1"/>
  <c r="L216" i="14" s="1" a="1"/>
  <c r="L216" i="14" s="1"/>
  <c r="K331" i="14" a="1"/>
  <c r="K331" i="14" s="1"/>
  <c r="L331" i="14" s="1" a="1"/>
  <c r="L331" i="14" s="1"/>
  <c r="K363" i="14" a="1"/>
  <c r="K363" i="14" s="1"/>
  <c r="L363" i="14" s="1" a="1"/>
  <c r="L363" i="14" s="1"/>
  <c r="K395" i="14" a="1"/>
  <c r="K395" i="14" s="1"/>
  <c r="L395" i="14" s="1" a="1"/>
  <c r="L395" i="14" s="1"/>
  <c r="K427" i="14" a="1"/>
  <c r="K427" i="14" s="1"/>
  <c r="L427" i="14" s="1" a="1"/>
  <c r="L427" i="14" s="1"/>
  <c r="K459" i="14" a="1"/>
  <c r="K459" i="14" s="1"/>
  <c r="L459" i="14" s="1" a="1"/>
  <c r="L459" i="14" s="1"/>
  <c r="K491" i="14" a="1"/>
  <c r="K491" i="14" s="1"/>
  <c r="L491" i="14" s="1" a="1"/>
  <c r="L491" i="14" s="1"/>
  <c r="K523" i="14" a="1"/>
  <c r="K523" i="14" s="1"/>
  <c r="L523" i="14" s="1" a="1"/>
  <c r="L523" i="14" s="1"/>
  <c r="K555" i="14" a="1"/>
  <c r="K555" i="14" s="1"/>
  <c r="L555" i="14" s="1" a="1"/>
  <c r="L555" i="14" s="1"/>
  <c r="K587" i="14" a="1"/>
  <c r="K587" i="14" s="1"/>
  <c r="L587" i="14" s="1" a="1"/>
  <c r="L587" i="14" s="1"/>
  <c r="K619" i="14" a="1"/>
  <c r="K619" i="14" s="1"/>
  <c r="L619" i="14" s="1" a="1"/>
  <c r="L619" i="14" s="1"/>
  <c r="K648" i="14" a="1"/>
  <c r="K648" i="14" s="1"/>
  <c r="L648" i="14" s="1" a="1"/>
  <c r="L648" i="14" s="1"/>
  <c r="K679" i="14" a="1"/>
  <c r="K679" i="14" s="1"/>
  <c r="L679" i="14" s="1" a="1"/>
  <c r="L679" i="14" s="1"/>
  <c r="K711" i="14" a="1"/>
  <c r="K711" i="14" s="1"/>
  <c r="L711" i="14" s="1" a="1"/>
  <c r="L711" i="14" s="1"/>
  <c r="K741" i="14" a="1"/>
  <c r="K741" i="14" s="1"/>
  <c r="L741" i="14" s="1" a="1"/>
  <c r="L741" i="14" s="1"/>
  <c r="K761" i="14" a="1"/>
  <c r="K761" i="14" s="1"/>
  <c r="L761" i="14" s="1" a="1"/>
  <c r="L761" i="14" s="1"/>
  <c r="K775" i="14" a="1"/>
  <c r="K775" i="14" s="1"/>
  <c r="L775" i="14" s="1" a="1"/>
  <c r="L775" i="14" s="1"/>
  <c r="K783" i="14" a="1"/>
  <c r="K783" i="14" s="1"/>
  <c r="L783" i="14" s="1" a="1"/>
  <c r="L783" i="14" s="1"/>
  <c r="K791" i="14" a="1"/>
  <c r="K791" i="14" s="1"/>
  <c r="L791" i="14" s="1" a="1"/>
  <c r="L791" i="14" s="1"/>
  <c r="K799" i="14" a="1"/>
  <c r="K799" i="14" s="1"/>
  <c r="L799" i="14" s="1" a="1"/>
  <c r="L799" i="14" s="1"/>
  <c r="K75" i="14" a="1"/>
  <c r="K75" i="14" s="1"/>
  <c r="L75" i="14" s="1" a="1"/>
  <c r="L75" i="14" s="1"/>
  <c r="K151" i="14" a="1"/>
  <c r="K151" i="14" s="1"/>
  <c r="L151" i="14" s="1" a="1"/>
  <c r="L151" i="14" s="1"/>
  <c r="K308" i="14" a="1"/>
  <c r="K308" i="14" s="1"/>
  <c r="L308" i="14" s="1" a="1"/>
  <c r="L308" i="14" s="1"/>
  <c r="K337" i="14" a="1"/>
  <c r="K337" i="14" s="1"/>
  <c r="L337" i="14" s="1" a="1"/>
  <c r="L337" i="14" s="1"/>
  <c r="K369" i="14" a="1"/>
  <c r="K369" i="14" s="1"/>
  <c r="L369" i="14" s="1" a="1"/>
  <c r="L369" i="14" s="1"/>
  <c r="K401" i="14" a="1"/>
  <c r="K401" i="14" s="1"/>
  <c r="L401" i="14" s="1" a="1"/>
  <c r="L401" i="14" s="1"/>
  <c r="K433" i="14" a="1"/>
  <c r="K433" i="14" s="1"/>
  <c r="L433" i="14" s="1" a="1"/>
  <c r="L433" i="14" s="1"/>
  <c r="K465" i="14" a="1"/>
  <c r="K465" i="14" s="1"/>
  <c r="L465" i="14" s="1" a="1"/>
  <c r="L465" i="14" s="1"/>
  <c r="K497" i="14" a="1"/>
  <c r="K497" i="14" s="1"/>
  <c r="L497" i="14" s="1" a="1"/>
  <c r="L497" i="14" s="1"/>
  <c r="K529" i="14" a="1"/>
  <c r="K529" i="14" s="1"/>
  <c r="L529" i="14" s="1" a="1"/>
  <c r="L529" i="14" s="1"/>
  <c r="K561" i="14" a="1"/>
  <c r="K561" i="14" s="1"/>
  <c r="L561" i="14" s="1" a="1"/>
  <c r="L561" i="14" s="1"/>
  <c r="K593" i="14" a="1"/>
  <c r="K593" i="14" s="1"/>
  <c r="L593" i="14" s="1" a="1"/>
  <c r="L593" i="14" s="1"/>
  <c r="K625" i="14" a="1"/>
  <c r="K625" i="14" s="1"/>
  <c r="L625" i="14" s="1" a="1"/>
  <c r="L625" i="14" s="1"/>
  <c r="K653" i="14" a="1"/>
  <c r="K653" i="14" s="1"/>
  <c r="L653" i="14" s="1" a="1"/>
  <c r="L653" i="14" s="1"/>
  <c r="K685" i="14" a="1"/>
  <c r="K685" i="14" s="1"/>
  <c r="L685" i="14" s="1" a="1"/>
  <c r="L685" i="14" s="1"/>
  <c r="K717" i="14" a="1"/>
  <c r="K717" i="14" s="1"/>
  <c r="L717" i="14" s="1" a="1"/>
  <c r="L717" i="14" s="1"/>
  <c r="K743" i="14" a="1"/>
  <c r="K743" i="14" s="1"/>
  <c r="L743" i="14" s="1" a="1"/>
  <c r="L743" i="14" s="1"/>
  <c r="K765" i="14" a="1"/>
  <c r="K765" i="14" s="1"/>
  <c r="L765" i="14" s="1" a="1"/>
  <c r="L765" i="14" s="1"/>
  <c r="K776" i="14" a="1"/>
  <c r="K776" i="14" s="1"/>
  <c r="L776" i="14" s="1" a="1"/>
  <c r="L776" i="14" s="1"/>
  <c r="K784" i="14" a="1"/>
  <c r="K784" i="14" s="1"/>
  <c r="L784" i="14" s="1" a="1"/>
  <c r="L784" i="14" s="1"/>
  <c r="K792" i="14" a="1"/>
  <c r="K792" i="14" s="1"/>
  <c r="L792" i="14" s="1" a="1"/>
  <c r="L792" i="14" s="1"/>
  <c r="K800" i="14" a="1"/>
  <c r="K800" i="14" s="1"/>
  <c r="L800" i="14" s="1" a="1"/>
  <c r="L800" i="14" s="1"/>
  <c r="K78" i="14" a="1"/>
  <c r="K78" i="14" s="1"/>
  <c r="L78" i="14" s="1" a="1"/>
  <c r="L78" i="14" s="1"/>
  <c r="K158" i="14" a="1"/>
  <c r="K158" i="14" s="1"/>
  <c r="L158" i="14" s="1" a="1"/>
  <c r="L158" i="14" s="1"/>
  <c r="K235" i="14" a="1"/>
  <c r="K235" i="14" s="1"/>
  <c r="L235" i="14" s="1" a="1"/>
  <c r="L235" i="14" s="1"/>
  <c r="K310" i="14" a="1"/>
  <c r="K310" i="14" s="1"/>
  <c r="L310" i="14" s="1" a="1"/>
  <c r="L310" i="14" s="1"/>
  <c r="K339" i="14" a="1"/>
  <c r="K339" i="14" s="1"/>
  <c r="L339" i="14" s="1" a="1"/>
  <c r="L339" i="14" s="1"/>
  <c r="K371" i="14" a="1"/>
  <c r="K371" i="14" s="1"/>
  <c r="L371" i="14" s="1" a="1"/>
  <c r="L371" i="14" s="1"/>
  <c r="K403" i="14" a="1"/>
  <c r="K403" i="14" s="1"/>
  <c r="L403" i="14" s="1" a="1"/>
  <c r="L403" i="14" s="1"/>
  <c r="K435" i="14" a="1"/>
  <c r="K435" i="14" s="1"/>
  <c r="L435" i="14" s="1" a="1"/>
  <c r="L435" i="14" s="1"/>
  <c r="K467" i="14" a="1"/>
  <c r="K467" i="14" s="1"/>
  <c r="L467" i="14" s="1" a="1"/>
  <c r="L467" i="14" s="1"/>
  <c r="K499" i="14" a="1"/>
  <c r="K499" i="14" s="1"/>
  <c r="L499" i="14" s="1" a="1"/>
  <c r="L499" i="14" s="1"/>
  <c r="K531" i="14" a="1"/>
  <c r="K531" i="14" s="1"/>
  <c r="L531" i="14" s="1" a="1"/>
  <c r="L531" i="14" s="1"/>
  <c r="K563" i="14" a="1"/>
  <c r="K563" i="14" s="1"/>
  <c r="L563" i="14" s="1" a="1"/>
  <c r="L563" i="14" s="1"/>
  <c r="K595" i="14" a="1"/>
  <c r="K595" i="14" s="1"/>
  <c r="L595" i="14" s="1" a="1"/>
  <c r="L595" i="14" s="1"/>
  <c r="K627" i="14" a="1"/>
  <c r="K627" i="14" s="1"/>
  <c r="L627" i="14" s="1" a="1"/>
  <c r="L627" i="14" s="1"/>
  <c r="K655" i="14" a="1"/>
  <c r="K655" i="14" s="1"/>
  <c r="L655" i="14" s="1" a="1"/>
  <c r="L655" i="14" s="1"/>
  <c r="K687" i="14" a="1"/>
  <c r="K687" i="14" s="1"/>
  <c r="L687" i="14" s="1" a="1"/>
  <c r="L687" i="14" s="1"/>
  <c r="K719" i="14" a="1"/>
  <c r="K719" i="14" s="1"/>
  <c r="L719" i="14" s="1" a="1"/>
  <c r="L719" i="14" s="1"/>
  <c r="K745" i="14" a="1"/>
  <c r="K745" i="14" s="1"/>
  <c r="L745" i="14" s="1" a="1"/>
  <c r="L745" i="14" s="1"/>
  <c r="K767" i="14" a="1"/>
  <c r="K767" i="14" s="1"/>
  <c r="L767" i="14" s="1" a="1"/>
  <c r="L767" i="14" s="1"/>
  <c r="K777" i="14" a="1"/>
  <c r="K777" i="14" s="1"/>
  <c r="L777" i="14" s="1" a="1"/>
  <c r="L777" i="14" s="1"/>
  <c r="K785" i="14" a="1"/>
  <c r="K785" i="14" s="1"/>
  <c r="L785" i="14" s="1" a="1"/>
  <c r="L785" i="14" s="1"/>
  <c r="K793" i="14" a="1"/>
  <c r="K793" i="14" s="1"/>
  <c r="L793" i="14" s="1" a="1"/>
  <c r="L793" i="14" s="1"/>
  <c r="K2" i="14" a="1"/>
  <c r="K2" i="14" s="1"/>
  <c r="L2" i="14" s="1" a="1"/>
  <c r="L2" i="14" s="1"/>
  <c r="K171" i="14" a="1"/>
  <c r="K171" i="14" s="1"/>
  <c r="L171" i="14" s="1" a="1"/>
  <c r="L171" i="14" s="1"/>
  <c r="K377" i="14" a="1"/>
  <c r="K377" i="14" s="1"/>
  <c r="L377" i="14" s="1" a="1"/>
  <c r="L377" i="14" s="1"/>
  <c r="K505" i="14" a="1"/>
  <c r="K505" i="14" s="1"/>
  <c r="L505" i="14" s="1" a="1"/>
  <c r="L505" i="14" s="1"/>
  <c r="K633" i="14" a="1"/>
  <c r="K633" i="14" s="1"/>
  <c r="L633" i="14" s="1" a="1"/>
  <c r="L633" i="14" s="1"/>
  <c r="K749" i="14" a="1"/>
  <c r="K749" i="14" s="1"/>
  <c r="L749" i="14" s="1" a="1"/>
  <c r="L749" i="14" s="1"/>
  <c r="K794" i="14" a="1"/>
  <c r="K794" i="14" s="1"/>
  <c r="L794" i="14" s="1" a="1"/>
  <c r="L794" i="14" s="1"/>
  <c r="K177" i="14" a="1"/>
  <c r="K177" i="14" s="1"/>
  <c r="L177" i="14" s="1" a="1"/>
  <c r="L177" i="14" s="1"/>
  <c r="K379" i="14" a="1"/>
  <c r="K379" i="14" s="1"/>
  <c r="L379" i="14" s="1" a="1"/>
  <c r="L379" i="14" s="1"/>
  <c r="K507" i="14" a="1"/>
  <c r="K507" i="14" s="1"/>
  <c r="L507" i="14" s="1" a="1"/>
  <c r="L507" i="14" s="1"/>
  <c r="K635" i="14" a="1"/>
  <c r="K635" i="14" s="1"/>
  <c r="L635" i="14" s="1" a="1"/>
  <c r="L635" i="14" s="1"/>
  <c r="K751" i="14" a="1"/>
  <c r="K751" i="14" s="1"/>
  <c r="L751" i="14" s="1" a="1"/>
  <c r="L751" i="14" s="1"/>
  <c r="K795" i="14" a="1"/>
  <c r="K795" i="14" s="1"/>
  <c r="L795" i="14" s="1" a="1"/>
  <c r="L795" i="14" s="1"/>
  <c r="K251" i="14" a="1"/>
  <c r="K251" i="14" s="1"/>
  <c r="L251" i="14" s="1" a="1"/>
  <c r="L251" i="14" s="1"/>
  <c r="K409" i="14" a="1"/>
  <c r="K409" i="14" s="1"/>
  <c r="L409" i="14" s="1" a="1"/>
  <c r="L409" i="14" s="1"/>
  <c r="K537" i="14" a="1"/>
  <c r="K537" i="14" s="1"/>
  <c r="L537" i="14" s="1" a="1"/>
  <c r="L537" i="14" s="1"/>
  <c r="K661" i="14" a="1"/>
  <c r="K661" i="14" s="1"/>
  <c r="L661" i="14" s="1" a="1"/>
  <c r="L661" i="14" s="1"/>
  <c r="K769" i="14" a="1"/>
  <c r="K769" i="14" s="1"/>
  <c r="L769" i="14" s="1" a="1"/>
  <c r="L769" i="14" s="1"/>
  <c r="K254" i="14" a="1"/>
  <c r="K254" i="14" s="1"/>
  <c r="L254" i="14" s="1" a="1"/>
  <c r="L254" i="14" s="1"/>
  <c r="K411" i="14" a="1"/>
  <c r="K411" i="14" s="1"/>
  <c r="L411" i="14" s="1" a="1"/>
  <c r="L411" i="14" s="1"/>
  <c r="K539" i="14" a="1"/>
  <c r="K539" i="14" s="1"/>
  <c r="L539" i="14" s="1" a="1"/>
  <c r="L539" i="14" s="1"/>
  <c r="K663" i="14" a="1"/>
  <c r="K663" i="14" s="1"/>
  <c r="L663" i="14" s="1" a="1"/>
  <c r="L663" i="14" s="1"/>
  <c r="K770" i="14" a="1"/>
  <c r="K770" i="14" s="1"/>
  <c r="L770" i="14" s="1" a="1"/>
  <c r="L770" i="14" s="1"/>
  <c r="K17" i="14" a="1"/>
  <c r="K17" i="14" s="1"/>
  <c r="L17" i="14" s="1" a="1"/>
  <c r="L17" i="14" s="1"/>
  <c r="K316" i="14" a="1"/>
  <c r="K316" i="14" s="1"/>
  <c r="L316" i="14" s="1" a="1"/>
  <c r="L316" i="14" s="1"/>
  <c r="K441" i="14" a="1"/>
  <c r="K441" i="14" s="1"/>
  <c r="L441" i="14" s="1" a="1"/>
  <c r="L441" i="14" s="1"/>
  <c r="K569" i="14" a="1"/>
  <c r="K569" i="14" s="1"/>
  <c r="L569" i="14" s="1" a="1"/>
  <c r="L569" i="14" s="1"/>
  <c r="K693" i="14" a="1"/>
  <c r="K693" i="14" s="1"/>
  <c r="L693" i="14" s="1" a="1"/>
  <c r="L693" i="14" s="1"/>
  <c r="K778" i="14" a="1"/>
  <c r="K778" i="14" s="1"/>
  <c r="L778" i="14" s="1" a="1"/>
  <c r="L778" i="14" s="1"/>
  <c r="K94" i="14" a="1"/>
  <c r="K94" i="14" s="1"/>
  <c r="L94" i="14" s="1" a="1"/>
  <c r="L94" i="14" s="1"/>
  <c r="K345" i="14" a="1"/>
  <c r="K345" i="14" s="1"/>
  <c r="L345" i="14" s="1" a="1"/>
  <c r="L345" i="14" s="1"/>
  <c r="K473" i="14" a="1"/>
  <c r="K473" i="14" s="1"/>
  <c r="L473" i="14" s="1" a="1"/>
  <c r="L473" i="14" s="1"/>
  <c r="K601" i="14" a="1"/>
  <c r="K601" i="14" s="1"/>
  <c r="L601" i="14" s="1" a="1"/>
  <c r="L601" i="14" s="1"/>
  <c r="K725" i="14" a="1"/>
  <c r="K725" i="14" s="1"/>
  <c r="L725" i="14" s="1" a="1"/>
  <c r="L725" i="14" s="1"/>
  <c r="K786" i="14" a="1"/>
  <c r="K786" i="14" s="1"/>
  <c r="L786" i="14" s="1" a="1"/>
  <c r="L786" i="14" s="1"/>
  <c r="K20" i="14" a="1"/>
  <c r="K20" i="14" s="1"/>
  <c r="L20" i="14" s="1" a="1"/>
  <c r="L20" i="14" s="1"/>
  <c r="K695" i="14" a="1"/>
  <c r="K695" i="14" s="1"/>
  <c r="L695" i="14" s="1" a="1"/>
  <c r="L695" i="14" s="1"/>
  <c r="K99" i="14" a="1"/>
  <c r="K99" i="14" s="1"/>
  <c r="L99" i="14" s="1" a="1"/>
  <c r="L99" i="14" s="1"/>
  <c r="K727" i="14" a="1"/>
  <c r="K727" i="14" s="1"/>
  <c r="L727" i="14" s="1" a="1"/>
  <c r="L727" i="14" s="1"/>
  <c r="K318" i="14" a="1"/>
  <c r="K318" i="14" s="1"/>
  <c r="L318" i="14" s="1" a="1"/>
  <c r="L318" i="14" s="1"/>
  <c r="K779" i="14" a="1"/>
  <c r="K779" i="14" s="1"/>
  <c r="L779" i="14" s="1" a="1"/>
  <c r="L779" i="14" s="1"/>
  <c r="K347" i="14" a="1"/>
  <c r="K347" i="14" s="1"/>
  <c r="L347" i="14" s="1" a="1"/>
  <c r="L347" i="14" s="1"/>
  <c r="K787" i="14" a="1"/>
  <c r="K787" i="14" s="1"/>
  <c r="L787" i="14" s="1" a="1"/>
  <c r="L787" i="14" s="1"/>
  <c r="K443" i="14" a="1"/>
  <c r="K443" i="14" s="1"/>
  <c r="L443" i="14" s="1" a="1"/>
  <c r="L443" i="14" s="1"/>
  <c r="K571" i="14" a="1"/>
  <c r="K571" i="14" s="1"/>
  <c r="L571" i="14" s="1" a="1"/>
  <c r="L571" i="14" s="1"/>
  <c r="K475" i="14" a="1"/>
  <c r="K475" i="14" s="1"/>
  <c r="L475" i="14" s="1" a="1"/>
  <c r="L475" i="14" s="1"/>
  <c r="K603" i="14" a="1"/>
  <c r="K603" i="14" s="1"/>
  <c r="L603" i="14" s="1" a="1"/>
  <c r="L603" i="14" s="1"/>
  <c r="S790" i="14" l="1"/>
  <c r="S777" i="14"/>
  <c r="S255" i="14"/>
  <c r="S419" i="14"/>
  <c r="S88" i="14"/>
  <c r="S498" i="14"/>
  <c r="S776" i="14"/>
  <c r="S798" i="14"/>
  <c r="S673" i="14"/>
  <c r="S763" i="14"/>
  <c r="S656" i="14"/>
  <c r="S180" i="14"/>
  <c r="S779" i="14"/>
  <c r="S662" i="14"/>
  <c r="S220" i="14"/>
  <c r="S701" i="14"/>
  <c r="S68" i="14"/>
  <c r="S89" i="14"/>
  <c r="S436" i="14"/>
  <c r="S702" i="14"/>
  <c r="S796" i="14"/>
  <c r="S60" i="14"/>
  <c r="S143" i="14"/>
  <c r="S414" i="14"/>
  <c r="S438" i="14"/>
  <c r="S393" i="14"/>
  <c r="S399" i="14"/>
  <c r="S117" i="14"/>
  <c r="S104" i="14"/>
  <c r="S292" i="14"/>
  <c r="S676" i="14"/>
  <c r="S359" i="14"/>
  <c r="S571" i="14"/>
  <c r="S468" i="14"/>
  <c r="S625" i="14"/>
  <c r="S187" i="14"/>
  <c r="S663" i="14"/>
  <c r="S21" i="14"/>
  <c r="S62" i="14"/>
  <c r="S672" i="14"/>
  <c r="S55" i="14"/>
  <c r="S456" i="14"/>
  <c r="S261" i="14"/>
  <c r="S559" i="14"/>
  <c r="S704" i="14"/>
  <c r="S775" i="14"/>
  <c r="S408" i="14"/>
  <c r="S42" i="14"/>
  <c r="S24" i="14"/>
  <c r="S442" i="14"/>
  <c r="S100" i="14"/>
  <c r="S467" i="14"/>
  <c r="S111" i="14"/>
  <c r="S78" i="14"/>
  <c r="S295" i="14"/>
  <c r="S83" i="14"/>
  <c r="S593" i="14"/>
  <c r="S158" i="14"/>
  <c r="S538" i="14"/>
  <c r="S48" i="14"/>
  <c r="S791" i="14"/>
  <c r="S492" i="14"/>
  <c r="S582" i="14"/>
  <c r="S228" i="14"/>
  <c r="S19" i="14"/>
  <c r="S346" i="14"/>
  <c r="S265" i="14"/>
  <c r="S256" i="14"/>
  <c r="S714" i="14"/>
  <c r="S126" i="14"/>
  <c r="S398" i="14"/>
  <c r="S162" i="14"/>
  <c r="S609" i="14"/>
  <c r="S432" i="14"/>
  <c r="S354" i="14"/>
  <c r="S633" i="14"/>
  <c r="S75" i="14"/>
  <c r="S226" i="14"/>
  <c r="S535" i="14"/>
  <c r="S333" i="14"/>
  <c r="S752" i="14"/>
  <c r="S774" i="14"/>
  <c r="S487" i="14"/>
  <c r="S741" i="14"/>
  <c r="S207" i="14"/>
  <c r="S617" i="14"/>
  <c r="AX330" i="14" a="1"/>
  <c r="AX330" i="14" s="1"/>
  <c r="AY330" i="14" a="1"/>
  <c r="AY330" i="14" s="1"/>
  <c r="AX662" i="14" a="1"/>
  <c r="AX662" i="14" s="1"/>
  <c r="AY662" i="14" a="1"/>
  <c r="AY662" i="14" s="1"/>
  <c r="AX494" i="14" a="1"/>
  <c r="AX494" i="14" s="1"/>
  <c r="AY494" i="14" a="1"/>
  <c r="AY494" i="14" s="1"/>
  <c r="AX160" i="14" a="1"/>
  <c r="AX160" i="14" s="1"/>
  <c r="AY160" i="14" a="1"/>
  <c r="AY160" i="14" s="1"/>
  <c r="AX758" i="14" a="1"/>
  <c r="AX758" i="14" s="1"/>
  <c r="AY758" i="14" a="1"/>
  <c r="AY758" i="14" s="1"/>
  <c r="AX541" i="14" a="1"/>
  <c r="AX541" i="14" s="1"/>
  <c r="AY541" i="14" a="1"/>
  <c r="AY541" i="14" s="1"/>
  <c r="AX353" i="14" a="1"/>
  <c r="AX353" i="14" s="1"/>
  <c r="AY353" i="14" a="1"/>
  <c r="AY353" i="14" s="1"/>
  <c r="AX692" i="14" a="1"/>
  <c r="AX692" i="14" s="1"/>
  <c r="AY692" i="14" a="1"/>
  <c r="AY692" i="14" s="1"/>
  <c r="AX126" i="14" a="1"/>
  <c r="AX126" i="14" s="1"/>
  <c r="AY126" i="14" a="1"/>
  <c r="AY126" i="14" s="1"/>
  <c r="AX275" i="14" a="1"/>
  <c r="AX275" i="14" s="1"/>
  <c r="AY275" i="14" a="1"/>
  <c r="AY275" i="14" s="1"/>
  <c r="AX561" i="14" a="1"/>
  <c r="AX561" i="14" s="1"/>
  <c r="AY561" i="14" a="1"/>
  <c r="AY561" i="14" s="1"/>
  <c r="AX244" i="14" a="1"/>
  <c r="AX244" i="14" s="1"/>
  <c r="AY244" i="14" a="1"/>
  <c r="AY244" i="14" s="1"/>
  <c r="AX67" i="14" a="1"/>
  <c r="AX67" i="14" s="1"/>
  <c r="AY67" i="14" a="1"/>
  <c r="AY67" i="14" s="1"/>
  <c r="AX397" i="14" a="1"/>
  <c r="AX397" i="14" s="1"/>
  <c r="AY397" i="14" a="1"/>
  <c r="AY397" i="14" s="1"/>
  <c r="AX68" i="14" a="1"/>
  <c r="AX68" i="14" s="1"/>
  <c r="AY68" i="14" a="1"/>
  <c r="AY68" i="14" s="1"/>
  <c r="AX521" i="14" a="1"/>
  <c r="AX521" i="14" s="1"/>
  <c r="AY521" i="14" a="1"/>
  <c r="AY521" i="14" s="1"/>
  <c r="AX207" i="14" a="1"/>
  <c r="AX207" i="14" s="1"/>
  <c r="AY207" i="14" a="1"/>
  <c r="AY207" i="14" s="1"/>
  <c r="AX674" i="14" a="1"/>
  <c r="AX674" i="14" s="1"/>
  <c r="AY674" i="14" a="1"/>
  <c r="AY674" i="14" s="1"/>
  <c r="AX475" i="14" a="1"/>
  <c r="AX475" i="14" s="1"/>
  <c r="AY475" i="14" a="1"/>
  <c r="AY475" i="14" s="1"/>
  <c r="AX733" i="14" a="1"/>
  <c r="AX733" i="14" s="1"/>
  <c r="AY733" i="14" a="1"/>
  <c r="AY733" i="14" s="1"/>
  <c r="AX226" i="14" a="1"/>
  <c r="AX226" i="14" s="1"/>
  <c r="AY226" i="14" a="1"/>
  <c r="AY226" i="14" s="1"/>
  <c r="AX799" i="14" a="1"/>
  <c r="AX799" i="14" s="1"/>
  <c r="AY799" i="14" a="1"/>
  <c r="AY799" i="14" s="1"/>
  <c r="AX579" i="14" a="1"/>
  <c r="AX579" i="14" s="1"/>
  <c r="AY579" i="14" a="1"/>
  <c r="AY579" i="14" s="1"/>
  <c r="AX66" i="14" a="1"/>
  <c r="AX66" i="14" s="1"/>
  <c r="AY66" i="14" a="1"/>
  <c r="AY66" i="14" s="1"/>
  <c r="AX722" i="14" a="1"/>
  <c r="AX722" i="14" s="1"/>
  <c r="AY722" i="14" a="1"/>
  <c r="AY722" i="14" s="1"/>
  <c r="AX112" i="14" a="1"/>
  <c r="AX112" i="14" s="1"/>
  <c r="AY112" i="14" a="1"/>
  <c r="AY112" i="14" s="1"/>
  <c r="AX552" i="14" a="1"/>
  <c r="AX552" i="14" s="1"/>
  <c r="AY552" i="14" a="1"/>
  <c r="AY552" i="14" s="1"/>
  <c r="AX241" i="14" a="1"/>
  <c r="AX241" i="14" s="1"/>
  <c r="AY241" i="14" a="1"/>
  <c r="AY241" i="14" s="1"/>
  <c r="AX797" i="14" a="1"/>
  <c r="AX797" i="14" s="1"/>
  <c r="AY797" i="14" a="1"/>
  <c r="AY797" i="14" s="1"/>
  <c r="AX6" i="14" a="1"/>
  <c r="AX6" i="14" s="1"/>
  <c r="AY6" i="14" a="1"/>
  <c r="AY6" i="14" s="1"/>
  <c r="AX638" i="14" a="1"/>
  <c r="AX638" i="14" s="1"/>
  <c r="AY638" i="14" a="1"/>
  <c r="AY638" i="14" s="1"/>
  <c r="AX232" i="14" a="1"/>
  <c r="AX232" i="14" s="1"/>
  <c r="AY232" i="14" a="1"/>
  <c r="AY232" i="14" s="1"/>
  <c r="AX217" i="14" a="1"/>
  <c r="AX217" i="14" s="1"/>
  <c r="AY217" i="14" a="1"/>
  <c r="AY217" i="14" s="1"/>
  <c r="AX329" i="14" a="1"/>
  <c r="AX329" i="14" s="1"/>
  <c r="AY329" i="14" a="1"/>
  <c r="AY329" i="14" s="1"/>
  <c r="AX454" i="14" a="1"/>
  <c r="AX454" i="14" s="1"/>
  <c r="AY454" i="14" a="1"/>
  <c r="AY454" i="14" s="1"/>
  <c r="AX26" i="14" a="1"/>
  <c r="AX26" i="14" s="1"/>
  <c r="AY26" i="14" a="1"/>
  <c r="AY26" i="14" s="1"/>
  <c r="AX43" i="14" a="1"/>
  <c r="AX43" i="14" s="1"/>
  <c r="AY43" i="14" a="1"/>
  <c r="AY43" i="14" s="1"/>
  <c r="AX340" i="14" a="1"/>
  <c r="AX340" i="14" s="1"/>
  <c r="AY340" i="14" a="1"/>
  <c r="AY340" i="14" s="1"/>
  <c r="AX113" i="14" a="1"/>
  <c r="AX113" i="14" s="1"/>
  <c r="AY113" i="14" a="1"/>
  <c r="AY113" i="14" s="1"/>
  <c r="AX599" i="14" a="1"/>
  <c r="AX599" i="14" s="1"/>
  <c r="AY599" i="14" a="1"/>
  <c r="AY599" i="14" s="1"/>
  <c r="AX665" i="14" a="1"/>
  <c r="AX665" i="14" s="1"/>
  <c r="AY665" i="14" a="1"/>
  <c r="AY665" i="14" s="1"/>
  <c r="AX57" i="14" a="1"/>
  <c r="AX57" i="14" s="1"/>
  <c r="AY57" i="14" a="1"/>
  <c r="AY57" i="14" s="1"/>
  <c r="AX350" i="14" a="1"/>
  <c r="AX350" i="14" s="1"/>
  <c r="AY350" i="14" a="1"/>
  <c r="AY350" i="14" s="1"/>
  <c r="AX526" i="14" a="1"/>
  <c r="AX526" i="14" s="1"/>
  <c r="AY526" i="14" a="1"/>
  <c r="AY526" i="14" s="1"/>
  <c r="AX179" i="14" a="1"/>
  <c r="AX179" i="14" s="1"/>
  <c r="AY179" i="14" a="1"/>
  <c r="AY179" i="14" s="1"/>
  <c r="AX272" i="14" a="1"/>
  <c r="AX272" i="14" s="1"/>
  <c r="AY272" i="14" a="1"/>
  <c r="AY272" i="14" s="1"/>
  <c r="AX405" i="14" a="1"/>
  <c r="AX405" i="14" s="1"/>
  <c r="AY405" i="14" a="1"/>
  <c r="AY405" i="14" s="1"/>
  <c r="AX424" i="14" a="1"/>
  <c r="AX424" i="14" s="1"/>
  <c r="AY424" i="14" a="1"/>
  <c r="AY424" i="14" s="1"/>
  <c r="AX27" i="14" a="1"/>
  <c r="AX27" i="14" s="1"/>
  <c r="AY27" i="14" a="1"/>
  <c r="AY27" i="14" s="1"/>
  <c r="AX438" i="14" a="1"/>
  <c r="AX438" i="14" s="1"/>
  <c r="AY438" i="14" a="1"/>
  <c r="AY438" i="14" s="1"/>
  <c r="AX320" i="14" a="1"/>
  <c r="AX320" i="14" s="1"/>
  <c r="AY320" i="14" a="1"/>
  <c r="AY320" i="14" s="1"/>
  <c r="AX531" i="14" a="1"/>
  <c r="AX531" i="14" s="1"/>
  <c r="AY531" i="14" a="1"/>
  <c r="AY531" i="14" s="1"/>
  <c r="AX719" i="14" a="1"/>
  <c r="AX719" i="14" s="1"/>
  <c r="AY719" i="14" a="1"/>
  <c r="AY719" i="14" s="1"/>
  <c r="AX794" i="14" a="1"/>
  <c r="AX794" i="14" s="1"/>
  <c r="AY794" i="14" a="1"/>
  <c r="AY794" i="14" s="1"/>
  <c r="AX493" i="14" a="1"/>
  <c r="AX493" i="14" s="1"/>
  <c r="AY493" i="14" a="1"/>
  <c r="AY493" i="14" s="1"/>
  <c r="AX143" i="14" a="1"/>
  <c r="AX143" i="14" s="1"/>
  <c r="AY143" i="14" a="1"/>
  <c r="AY143" i="14" s="1"/>
  <c r="AX442" i="14" a="1"/>
  <c r="AX442" i="14" s="1"/>
  <c r="AY442" i="14" a="1"/>
  <c r="AY442" i="14" s="1"/>
  <c r="AX133" i="14" a="1"/>
  <c r="AX133" i="14" s="1"/>
  <c r="AY133" i="14" a="1"/>
  <c r="AY133" i="14" s="1"/>
  <c r="AX310" i="14" a="1"/>
  <c r="AX310" i="14" s="1"/>
  <c r="AY310" i="14" a="1"/>
  <c r="AY310" i="14" s="1"/>
  <c r="AX670" i="14" a="1"/>
  <c r="AX670" i="14" s="1"/>
  <c r="AY670" i="14" a="1"/>
  <c r="AY670" i="14" s="1"/>
  <c r="AX663" i="14" a="1"/>
  <c r="AX663" i="14" s="1"/>
  <c r="AY663" i="14" a="1"/>
  <c r="AY663" i="14" s="1"/>
  <c r="AX655" i="14" a="1"/>
  <c r="AX655" i="14" s="1"/>
  <c r="AY655" i="14" a="1"/>
  <c r="AY655" i="14" s="1"/>
  <c r="AX582" i="14" a="1"/>
  <c r="AX582" i="14" s="1"/>
  <c r="AY582" i="14" a="1"/>
  <c r="AY582" i="14" s="1"/>
  <c r="AX178" i="14" a="1"/>
  <c r="AX178" i="14" s="1"/>
  <c r="AY178" i="14" a="1"/>
  <c r="AY178" i="14" s="1"/>
  <c r="AX673" i="14" a="1"/>
  <c r="AX673" i="14" s="1"/>
  <c r="AY673" i="14" a="1"/>
  <c r="AY673" i="14" s="1"/>
  <c r="AX278" i="14" a="1"/>
  <c r="AX278" i="14" s="1"/>
  <c r="AY278" i="14" a="1"/>
  <c r="AY278" i="14" s="1"/>
  <c r="AX401" i="14" a="1"/>
  <c r="AX401" i="14" s="1"/>
  <c r="AY401" i="14" a="1"/>
  <c r="AY401" i="14" s="1"/>
  <c r="AX28" i="14" a="1"/>
  <c r="AX28" i="14" s="1"/>
  <c r="AY28" i="14" a="1"/>
  <c r="AY28" i="14" s="1"/>
  <c r="AX678" i="14" a="1"/>
  <c r="AX678" i="14" s="1"/>
  <c r="AY678" i="14" a="1"/>
  <c r="AY678" i="14" s="1"/>
  <c r="AX152" i="14" a="1"/>
  <c r="AX152" i="14" s="1"/>
  <c r="AY152" i="14" a="1"/>
  <c r="AY152" i="14" s="1"/>
  <c r="AX130" i="14" a="1"/>
  <c r="AX130" i="14" s="1"/>
  <c r="AY130" i="14" a="1"/>
  <c r="AY130" i="14" s="1"/>
  <c r="AX430" i="14" a="1"/>
  <c r="AX430" i="14" s="1"/>
  <c r="AY430" i="14" a="1"/>
  <c r="AY430" i="14" s="1"/>
  <c r="AX491" i="14" a="1"/>
  <c r="AX491" i="14" s="1"/>
  <c r="AY491" i="14" a="1"/>
  <c r="AY491" i="14" s="1"/>
  <c r="AX739" i="14" a="1"/>
  <c r="AX739" i="14" s="1"/>
  <c r="AY739" i="14" a="1"/>
  <c r="AY739" i="14" s="1"/>
  <c r="AX338" i="14" a="1"/>
  <c r="AX338" i="14" s="1"/>
  <c r="AY338" i="14" a="1"/>
  <c r="AY338" i="14" s="1"/>
  <c r="AX366" i="14" a="1"/>
  <c r="AX366" i="14" s="1"/>
  <c r="AY366" i="14" a="1"/>
  <c r="AY366" i="14" s="1"/>
  <c r="AX588" i="14" a="1"/>
  <c r="AX588" i="14" s="1"/>
  <c r="AY588" i="14" a="1"/>
  <c r="AY588" i="14" s="1"/>
  <c r="AX56" i="14" a="1"/>
  <c r="AX56" i="14" s="1"/>
  <c r="AY56" i="14" a="1"/>
  <c r="AY56" i="14" s="1"/>
  <c r="AX786" i="14" a="1"/>
  <c r="AX786" i="14" s="1"/>
  <c r="AY786" i="14" a="1"/>
  <c r="AY786" i="14" s="1"/>
  <c r="AX709" i="14" a="1"/>
  <c r="AX709" i="14" s="1"/>
  <c r="AY709" i="14" a="1"/>
  <c r="AY709" i="14" s="1"/>
  <c r="AX431" i="14" a="1"/>
  <c r="AX431" i="14" s="1"/>
  <c r="AY431" i="14" a="1"/>
  <c r="AY431" i="14" s="1"/>
  <c r="AX260" i="14" a="1"/>
  <c r="AX260" i="14" s="1"/>
  <c r="AY260" i="14" a="1"/>
  <c r="AY260" i="14" s="1"/>
  <c r="AX536" i="14" a="1"/>
  <c r="AX536" i="14" s="1"/>
  <c r="AY536" i="14" a="1"/>
  <c r="AY536" i="14" s="1"/>
  <c r="AX627" i="14" a="1"/>
  <c r="AX627" i="14" s="1"/>
  <c r="AY627" i="14" a="1"/>
  <c r="AY627" i="14" s="1"/>
  <c r="AX660" i="14" a="1"/>
  <c r="AX660" i="14" s="1"/>
  <c r="AY660" i="14" a="1"/>
  <c r="AY660" i="14" s="1"/>
  <c r="AX222" i="14" a="1"/>
  <c r="AX222" i="14" s="1"/>
  <c r="AY222" i="14" a="1"/>
  <c r="AY222" i="14" s="1"/>
  <c r="AX245" i="14" a="1"/>
  <c r="AX245" i="14" s="1"/>
  <c r="AY245" i="14" a="1"/>
  <c r="AY245" i="14" s="1"/>
  <c r="AX777" i="14" a="1"/>
  <c r="AX777" i="14" s="1"/>
  <c r="AY777" i="14" a="1"/>
  <c r="AY777" i="14" s="1"/>
  <c r="AX467" i="14" a="1"/>
  <c r="AX467" i="14" s="1"/>
  <c r="AY467" i="14" a="1"/>
  <c r="AY467" i="14" s="1"/>
  <c r="AX301" i="14" a="1"/>
  <c r="AX301" i="14" s="1"/>
  <c r="AY301" i="14" a="1"/>
  <c r="AY301" i="14" s="1"/>
  <c r="AX377" i="14" a="1"/>
  <c r="AX377" i="14" s="1"/>
  <c r="AY377" i="14" a="1"/>
  <c r="AY377" i="14" s="1"/>
  <c r="AX358" i="14" a="1"/>
  <c r="AX358" i="14" s="1"/>
  <c r="AY358" i="14" a="1"/>
  <c r="AY358" i="14" s="1"/>
  <c r="AX64" i="14" a="1"/>
  <c r="AX64" i="14" s="1"/>
  <c r="AY64" i="14" a="1"/>
  <c r="AY64" i="14" s="1"/>
  <c r="AX537" i="14" a="1"/>
  <c r="AX537" i="14" s="1"/>
  <c r="AY537" i="14" a="1"/>
  <c r="AY537" i="14" s="1"/>
  <c r="AX318" i="14" a="1"/>
  <c r="AX318" i="14" s="1"/>
  <c r="AY318" i="14" a="1"/>
  <c r="AY318" i="14" s="1"/>
  <c r="AX110" i="14" a="1"/>
  <c r="AX110" i="14" s="1"/>
  <c r="AY110" i="14" a="1"/>
  <c r="AY110" i="14" s="1"/>
  <c r="AX769" i="14" a="1"/>
  <c r="AX769" i="14" s="1"/>
  <c r="AY769" i="14" a="1"/>
  <c r="AY769" i="14" s="1"/>
  <c r="AX235" i="14" a="1"/>
  <c r="AX235" i="14" s="1"/>
  <c r="AY235" i="14" a="1"/>
  <c r="AY235" i="14" s="1"/>
  <c r="AX761" i="14" a="1"/>
  <c r="AX761" i="14" s="1"/>
  <c r="AY761" i="14" a="1"/>
  <c r="AY761" i="14" s="1"/>
  <c r="AX99" i="14" a="1"/>
  <c r="AX99" i="14" s="1"/>
  <c r="AY99" i="14" a="1"/>
  <c r="AY99" i="14" s="1"/>
  <c r="AX717" i="14" a="1"/>
  <c r="AX717" i="14" s="1"/>
  <c r="AY717" i="14" a="1"/>
  <c r="AY717" i="14" s="1"/>
  <c r="AX290" i="14" a="1"/>
  <c r="AX290" i="14" s="1"/>
  <c r="AY290" i="14" a="1"/>
  <c r="AY290" i="14" s="1"/>
  <c r="AX437" i="14" a="1"/>
  <c r="AX437" i="14" s="1"/>
  <c r="AY437" i="14" a="1"/>
  <c r="AY437" i="14" s="1"/>
  <c r="AX485" i="14" a="1"/>
  <c r="AX485" i="14" s="1"/>
  <c r="AY485" i="14" a="1"/>
  <c r="AY485" i="14" s="1"/>
  <c r="AX583" i="14" a="1"/>
  <c r="AX583" i="14" s="1"/>
  <c r="AY583" i="14" a="1"/>
  <c r="AY583" i="14" s="1"/>
  <c r="AX357" i="14" a="1"/>
  <c r="AX357" i="14" s="1"/>
  <c r="AY357" i="14" a="1"/>
  <c r="AY357" i="14" s="1"/>
  <c r="AX182" i="14" a="1"/>
  <c r="AX182" i="14" s="1"/>
  <c r="AY182" i="14" a="1"/>
  <c r="AY182" i="14" s="1"/>
  <c r="AX793" i="14" a="1"/>
  <c r="AX793" i="14" s="1"/>
  <c r="AY793" i="14" a="1"/>
  <c r="AY793" i="14" s="1"/>
  <c r="AX679" i="14" a="1"/>
  <c r="AX679" i="14" s="1"/>
  <c r="AY679" i="14" a="1"/>
  <c r="AY679" i="14" s="1"/>
  <c r="AX757" i="14" a="1"/>
  <c r="AX757" i="14" s="1"/>
  <c r="AY757" i="14" a="1"/>
  <c r="AY757" i="14" s="1"/>
  <c r="AX398" i="14" a="1"/>
  <c r="AX398" i="14" s="1"/>
  <c r="AY398" i="14" a="1"/>
  <c r="AY398" i="14" s="1"/>
  <c r="AX456" i="14" a="1"/>
  <c r="AX456" i="14" s="1"/>
  <c r="AY456" i="14" a="1"/>
  <c r="AY456" i="14" s="1"/>
  <c r="AX433" i="14" a="1"/>
  <c r="AX433" i="14" s="1"/>
  <c r="AY433" i="14" a="1"/>
  <c r="AY433" i="14" s="1"/>
  <c r="AX185" i="14" a="1"/>
  <c r="AX185" i="14" s="1"/>
  <c r="AY185" i="14" a="1"/>
  <c r="AY185" i="14" s="1"/>
  <c r="AX776" i="14" a="1"/>
  <c r="AX776" i="14" s="1"/>
  <c r="AY776" i="14" a="1"/>
  <c r="AY776" i="14" s="1"/>
  <c r="AX668" i="14" a="1"/>
  <c r="AX668" i="14" s="1"/>
  <c r="AY668" i="14" a="1"/>
  <c r="AY668" i="14" s="1"/>
  <c r="AX300" i="14" a="1"/>
  <c r="AX300" i="14" s="1"/>
  <c r="AY300" i="14" a="1"/>
  <c r="AY300" i="14" s="1"/>
  <c r="AX365" i="14" a="1"/>
  <c r="AX365" i="14" s="1"/>
  <c r="AY365" i="14" a="1"/>
  <c r="AY365" i="14" s="1"/>
  <c r="AX223" i="14" a="1"/>
  <c r="AX223" i="14" s="1"/>
  <c r="AY223" i="14" a="1"/>
  <c r="AY223" i="14" s="1"/>
  <c r="AX303" i="14" a="1"/>
  <c r="AX303" i="14" s="1"/>
  <c r="AY303" i="14" a="1"/>
  <c r="AY303" i="14" s="1"/>
  <c r="AX762" i="14" a="1"/>
  <c r="AX762" i="14" s="1"/>
  <c r="AY762" i="14" a="1"/>
  <c r="AY762" i="14" s="1"/>
  <c r="AX445" i="14" a="1"/>
  <c r="AX445" i="14" s="1"/>
  <c r="AY445" i="14" a="1"/>
  <c r="AY445" i="14" s="1"/>
  <c r="AX685" i="14" a="1"/>
  <c r="AX685" i="14" s="1"/>
  <c r="AY685" i="14" a="1"/>
  <c r="AY685" i="14" s="1"/>
  <c r="AX570" i="14" a="1"/>
  <c r="AX570" i="14" s="1"/>
  <c r="AY570" i="14" a="1"/>
  <c r="AY570" i="14" s="1"/>
  <c r="AX666" i="14" a="1"/>
  <c r="AX666" i="14" s="1"/>
  <c r="AY666" i="14" a="1"/>
  <c r="AY666" i="14" s="1"/>
  <c r="AX496" i="14" a="1"/>
  <c r="AX496" i="14" s="1"/>
  <c r="AY496" i="14" a="1"/>
  <c r="AY496" i="14" s="1"/>
  <c r="AX75" i="14" a="1"/>
  <c r="AX75" i="14" s="1"/>
  <c r="AY75" i="14" a="1"/>
  <c r="AY75" i="14" s="1"/>
  <c r="AX753" i="14" a="1"/>
  <c r="AX753" i="14" s="1"/>
  <c r="AY753" i="14" a="1"/>
  <c r="AY753" i="14" s="1"/>
  <c r="AX419" i="14" a="1"/>
  <c r="AX419" i="14" s="1"/>
  <c r="AY419" i="14" a="1"/>
  <c r="AY419" i="14" s="1"/>
  <c r="AX253" i="14" a="1"/>
  <c r="AX253" i="14" s="1"/>
  <c r="AY253" i="14" a="1"/>
  <c r="AY253" i="14" s="1"/>
  <c r="AX410" i="14" a="1"/>
  <c r="AX410" i="14" s="1"/>
  <c r="AY410" i="14" a="1"/>
  <c r="AY410" i="14" s="1"/>
  <c r="AX512" i="14" a="1"/>
  <c r="AX512" i="14" s="1"/>
  <c r="AY512" i="14" a="1"/>
  <c r="AY512" i="14" s="1"/>
  <c r="AX283" i="14" a="1"/>
  <c r="AX283" i="14" s="1"/>
  <c r="AY283" i="14" a="1"/>
  <c r="AY283" i="14" s="1"/>
  <c r="AX90" i="14" a="1"/>
  <c r="AX90" i="14" s="1"/>
  <c r="AY90" i="14" a="1"/>
  <c r="AY90" i="14" s="1"/>
  <c r="AX525" i="14" a="1"/>
  <c r="AX525" i="14" s="1"/>
  <c r="AY525" i="14" a="1"/>
  <c r="AY525" i="14" s="1"/>
  <c r="AX643" i="14" a="1"/>
  <c r="AX643" i="14" s="1"/>
  <c r="AY643" i="14" a="1"/>
  <c r="AY643" i="14" s="1"/>
  <c r="AX166" i="14" a="1"/>
  <c r="AX166" i="14" s="1"/>
  <c r="AY166" i="14" a="1"/>
  <c r="AY166" i="14" s="1"/>
  <c r="AX114" i="14" a="1"/>
  <c r="AX114" i="14" s="1"/>
  <c r="AY114" i="14" a="1"/>
  <c r="AY114" i="14" s="1"/>
  <c r="AX54" i="14" a="1"/>
  <c r="AX54" i="14" s="1"/>
  <c r="AY54" i="14" a="1"/>
  <c r="AY54" i="14" s="1"/>
  <c r="AX614" i="14" a="1"/>
  <c r="AX614" i="14" s="1"/>
  <c r="AY614" i="14" a="1"/>
  <c r="AY614" i="14" s="1"/>
  <c r="AX747" i="14" a="1"/>
  <c r="AX747" i="14" s="1"/>
  <c r="AY747" i="14" a="1"/>
  <c r="AY747" i="14" s="1"/>
  <c r="AX73" i="14" a="1"/>
  <c r="AX73" i="14" s="1"/>
  <c r="AY73" i="14" a="1"/>
  <c r="AY73" i="14" s="1"/>
  <c r="AX181" i="14" a="1"/>
  <c r="AX181" i="14" s="1"/>
  <c r="AY181" i="14" a="1"/>
  <c r="AY181" i="14" s="1"/>
  <c r="AX277" i="14" a="1"/>
  <c r="AX277" i="14" s="1"/>
  <c r="AY277" i="14" a="1"/>
  <c r="AY277" i="14" s="1"/>
  <c r="AX347" i="14" a="1"/>
  <c r="AX347" i="14" s="1"/>
  <c r="AY347" i="14" a="1"/>
  <c r="AY347" i="14" s="1"/>
  <c r="AX407" i="14" a="1"/>
  <c r="AX407" i="14" s="1"/>
  <c r="AY407" i="14" a="1"/>
  <c r="AY407" i="14" s="1"/>
  <c r="AX200" i="14" a="1"/>
  <c r="AX200" i="14" s="1"/>
  <c r="AY200" i="14" a="1"/>
  <c r="AY200" i="14" s="1"/>
  <c r="AX120" i="14" a="1"/>
  <c r="AX120" i="14" s="1"/>
  <c r="AY120" i="14" a="1"/>
  <c r="AY120" i="14" s="1"/>
  <c r="AX45" i="14" a="1"/>
  <c r="AX45" i="14" s="1"/>
  <c r="AY45" i="14" a="1"/>
  <c r="AY45" i="14" s="1"/>
  <c r="AX606" i="14" a="1"/>
  <c r="AX606" i="14" s="1"/>
  <c r="AY606" i="14" a="1"/>
  <c r="AY606" i="14" s="1"/>
  <c r="AX555" i="14" a="1"/>
  <c r="AX555" i="14" s="1"/>
  <c r="AY555" i="14" a="1"/>
  <c r="AY555" i="14" s="1"/>
  <c r="AX698" i="14" a="1"/>
  <c r="AX698" i="14" s="1"/>
  <c r="AY698" i="14" a="1"/>
  <c r="AY698" i="14" s="1"/>
  <c r="AX676" i="14" a="1"/>
  <c r="AX676" i="14" s="1"/>
  <c r="AY676" i="14" a="1"/>
  <c r="AY676" i="14" s="1"/>
  <c r="AX146" i="14" a="1"/>
  <c r="AX146" i="14" s="1"/>
  <c r="AY146" i="14" a="1"/>
  <c r="AY146" i="14" s="1"/>
  <c r="AX268" i="14" a="1"/>
  <c r="AX268" i="14" s="1"/>
  <c r="AY268" i="14" a="1"/>
  <c r="AY268" i="14" s="1"/>
  <c r="AX65" i="14" a="1"/>
  <c r="AX65" i="14" s="1"/>
  <c r="AY65" i="14" a="1"/>
  <c r="AY65" i="14" s="1"/>
  <c r="AX219" i="14" a="1"/>
  <c r="AX219" i="14" s="1"/>
  <c r="AY219" i="14" a="1"/>
  <c r="AY219" i="14" s="1"/>
  <c r="AX672" i="14" a="1"/>
  <c r="AX672" i="14" s="1"/>
  <c r="AY672" i="14" a="1"/>
  <c r="AY672" i="14" s="1"/>
  <c r="AX379" i="14" a="1"/>
  <c r="AX379" i="14" s="1"/>
  <c r="AY379" i="14" a="1"/>
  <c r="AY379" i="14" s="1"/>
  <c r="AX450" i="14" a="1"/>
  <c r="AX450" i="14" s="1"/>
  <c r="AY450" i="14" a="1"/>
  <c r="AY450" i="14" s="1"/>
  <c r="AX435" i="14" a="1"/>
  <c r="AX435" i="14" s="1"/>
  <c r="AY435" i="14" a="1"/>
  <c r="AY435" i="14" s="1"/>
  <c r="AX540" i="14" a="1"/>
  <c r="AX540" i="14" s="1"/>
  <c r="AY540" i="14" a="1"/>
  <c r="AY540" i="14" s="1"/>
  <c r="AX553" i="14" a="1"/>
  <c r="AX553" i="14" s="1"/>
  <c r="AY553" i="14" a="1"/>
  <c r="AY553" i="14" s="1"/>
  <c r="AX675" i="14" a="1"/>
  <c r="AX675" i="14" s="1"/>
  <c r="AY675" i="14" a="1"/>
  <c r="AY675" i="14" s="1"/>
  <c r="AX201" i="14" a="1"/>
  <c r="AX201" i="14" s="1"/>
  <c r="AY201" i="14" a="1"/>
  <c r="AY201" i="14" s="1"/>
  <c r="AX142" i="14" a="1"/>
  <c r="AX142" i="14" s="1"/>
  <c r="AY142" i="14" a="1"/>
  <c r="AY142" i="14" s="1"/>
  <c r="AX83" i="14" a="1"/>
  <c r="AX83" i="14" s="1"/>
  <c r="AY83" i="14" a="1"/>
  <c r="AY83" i="14" s="1"/>
  <c r="AX705" i="14" a="1"/>
  <c r="AX705" i="14" s="1"/>
  <c r="AY705" i="14" a="1"/>
  <c r="AY705" i="14" s="1"/>
  <c r="AX230" i="14" a="1"/>
  <c r="AX230" i="14" s="1"/>
  <c r="AY230" i="14" a="1"/>
  <c r="AY230" i="14" s="1"/>
  <c r="AX294" i="14" a="1"/>
  <c r="AX294" i="14" s="1"/>
  <c r="AY294" i="14" a="1"/>
  <c r="AY294" i="14" s="1"/>
  <c r="AX314" i="14" a="1"/>
  <c r="AX314" i="14" s="1"/>
  <c r="AY314" i="14" a="1"/>
  <c r="AY314" i="14" s="1"/>
  <c r="AX371" i="14" a="1"/>
  <c r="AX371" i="14" s="1"/>
  <c r="AY371" i="14" a="1"/>
  <c r="AY371" i="14" s="1"/>
  <c r="AX427" i="14" a="1"/>
  <c r="AX427" i="14" s="1"/>
  <c r="AY427" i="14" a="1"/>
  <c r="AY427" i="14" s="1"/>
  <c r="AX517" i="14" a="1"/>
  <c r="AX517" i="14" s="1"/>
  <c r="AY517" i="14" a="1"/>
  <c r="AY517" i="14" s="1"/>
  <c r="AX58" i="14" a="1"/>
  <c r="AX58" i="14" s="1"/>
  <c r="AY58" i="14" a="1"/>
  <c r="AY58" i="14" s="1"/>
  <c r="AX220" i="14" a="1"/>
  <c r="AX220" i="14" s="1"/>
  <c r="AY220" i="14" a="1"/>
  <c r="AY220" i="14" s="1"/>
  <c r="AX139" i="14" a="1"/>
  <c r="AX139" i="14" s="1"/>
  <c r="AY139" i="14" a="1"/>
  <c r="AY139" i="14" s="1"/>
  <c r="AX680" i="14" a="1"/>
  <c r="AX680" i="14" s="1"/>
  <c r="AY680" i="14" a="1"/>
  <c r="AY680" i="14" s="1"/>
  <c r="AX167" i="14" a="1"/>
  <c r="AX167" i="14" s="1"/>
  <c r="AY167" i="14" a="1"/>
  <c r="AY167" i="14" s="1"/>
  <c r="AX752" i="14" a="1"/>
  <c r="AX752" i="14" s="1"/>
  <c r="AY752" i="14" a="1"/>
  <c r="AY752" i="14" s="1"/>
  <c r="S148" i="14"/>
  <c r="S196" i="14"/>
  <c r="S125" i="14"/>
  <c r="S28" i="14"/>
  <c r="S59" i="14"/>
  <c r="S103" i="14"/>
  <c r="S231" i="14"/>
  <c r="S748" i="14"/>
  <c r="S627" i="14"/>
  <c r="AX701" i="14" a="1"/>
  <c r="AX701" i="14" s="1"/>
  <c r="AY701" i="14" a="1"/>
  <c r="AY701" i="14" s="1"/>
  <c r="AZ701" i="14" s="1"/>
  <c r="AY2" i="14" a="1"/>
  <c r="AY2" i="14" s="1"/>
  <c r="AX2" i="14" a="1"/>
  <c r="AX2" i="14" s="1"/>
  <c r="AX492" i="14" a="1"/>
  <c r="AX492" i="14" s="1"/>
  <c r="AY492" i="14" a="1"/>
  <c r="AY492" i="14" s="1"/>
  <c r="AZ492" i="14" s="1"/>
  <c r="AX593" i="14" a="1"/>
  <c r="AX593" i="14" s="1"/>
  <c r="AY593" i="14" a="1"/>
  <c r="AY593" i="14" s="1"/>
  <c r="AX387" i="14" a="1"/>
  <c r="AX387" i="14" s="1"/>
  <c r="AY387" i="14" a="1"/>
  <c r="AY387" i="14" s="1"/>
  <c r="AZ387" i="14" s="1"/>
  <c r="AX575" i="14" a="1"/>
  <c r="AX575" i="14" s="1"/>
  <c r="AY575" i="14" a="1"/>
  <c r="AY575" i="14" s="1"/>
  <c r="AZ575" i="14" s="1"/>
  <c r="AX287" i="14" a="1"/>
  <c r="AX287" i="14" s="1"/>
  <c r="AY287" i="14" a="1"/>
  <c r="AY287" i="14" s="1"/>
  <c r="AZ287" i="14" s="1"/>
  <c r="AX633" i="14" a="1"/>
  <c r="AX633" i="14" s="1"/>
  <c r="AY633" i="14" a="1"/>
  <c r="AY633" i="14" s="1"/>
  <c r="AX205" i="14" a="1"/>
  <c r="AX205" i="14" s="1"/>
  <c r="AY205" i="14" a="1"/>
  <c r="AY205" i="14" s="1"/>
  <c r="AZ205" i="14" s="1"/>
  <c r="AX174" i="14" a="1"/>
  <c r="AX174" i="14" s="1"/>
  <c r="AY174" i="14" a="1"/>
  <c r="AY174" i="14" s="1"/>
  <c r="AZ174" i="14" s="1"/>
  <c r="AX554" i="14" a="1"/>
  <c r="AX554" i="14" s="1"/>
  <c r="AY554" i="14" a="1"/>
  <c r="AY554" i="14" s="1"/>
  <c r="AZ554" i="14" s="1"/>
  <c r="AX307" i="14" a="1"/>
  <c r="AX307" i="14" s="1"/>
  <c r="AY307" i="14" a="1"/>
  <c r="AY307" i="14" s="1"/>
  <c r="AX645" i="14" a="1"/>
  <c r="AX645" i="14" s="1"/>
  <c r="AY645" i="14" a="1"/>
  <c r="AY645" i="14" s="1"/>
  <c r="AZ645" i="14" s="1"/>
  <c r="AX741" i="14" a="1"/>
  <c r="AX741" i="14" s="1"/>
  <c r="AY741" i="14" a="1"/>
  <c r="AY741" i="14" s="1"/>
  <c r="AZ741" i="14" s="1"/>
  <c r="AX498" i="14" a="1"/>
  <c r="AX498" i="14" s="1"/>
  <c r="AY498" i="14" a="1"/>
  <c r="AY498" i="14" s="1"/>
  <c r="AZ498" i="14" s="1"/>
  <c r="AX565" i="14" a="1"/>
  <c r="AX565" i="14" s="1"/>
  <c r="AY565" i="14" a="1"/>
  <c r="AY565" i="14" s="1"/>
  <c r="AX598" i="14" a="1"/>
  <c r="AX598" i="14" s="1"/>
  <c r="AY598" i="14" a="1"/>
  <c r="AY598" i="14" s="1"/>
  <c r="AZ598" i="14" s="1"/>
  <c r="AX545" i="14" a="1"/>
  <c r="AX545" i="14" s="1"/>
  <c r="AY545" i="14" a="1"/>
  <c r="AY545" i="14" s="1"/>
  <c r="AZ545" i="14" s="1"/>
  <c r="AX411" i="14" a="1"/>
  <c r="AX411" i="14" s="1"/>
  <c r="AY411" i="14" a="1"/>
  <c r="AY411" i="14" s="1"/>
  <c r="AZ411" i="14" s="1"/>
  <c r="AX11" i="14" a="1"/>
  <c r="AX11" i="14" s="1"/>
  <c r="AY11" i="14" a="1"/>
  <c r="AY11" i="14" s="1"/>
  <c r="AX412" i="14" a="1"/>
  <c r="AX412" i="14" s="1"/>
  <c r="AY412" i="14" a="1"/>
  <c r="AY412" i="14" s="1"/>
  <c r="AZ412" i="14" s="1"/>
  <c r="AX734" i="14" a="1"/>
  <c r="AX734" i="14" s="1"/>
  <c r="AY734" i="14" a="1"/>
  <c r="AY734" i="14" s="1"/>
  <c r="AZ734" i="14" s="1"/>
  <c r="AX239" i="14" a="1"/>
  <c r="AX239" i="14" s="1"/>
  <c r="AY239" i="14" a="1"/>
  <c r="AY239" i="14" s="1"/>
  <c r="AZ239" i="14" s="1"/>
  <c r="AX131" i="14" a="1"/>
  <c r="AX131" i="14" s="1"/>
  <c r="AY131" i="14" a="1"/>
  <c r="AY131" i="14" s="1"/>
  <c r="AX473" i="14" a="1"/>
  <c r="AX473" i="14" s="1"/>
  <c r="AY473" i="14" a="1"/>
  <c r="AY473" i="14" s="1"/>
  <c r="AX682" i="14" a="1"/>
  <c r="AX682" i="14" s="1"/>
  <c r="AY682" i="14" a="1"/>
  <c r="AY682" i="14" s="1"/>
  <c r="AZ682" i="14" s="1"/>
  <c r="AX459" i="14" a="1"/>
  <c r="AX459" i="14" s="1"/>
  <c r="AY459" i="14" a="1"/>
  <c r="AY459" i="14" s="1"/>
  <c r="AZ459" i="14" s="1"/>
  <c r="AX216" i="14" a="1"/>
  <c r="AX216" i="14" s="1"/>
  <c r="AY216" i="14" a="1"/>
  <c r="AY216" i="14" s="1"/>
  <c r="AX192" i="14" a="1"/>
  <c r="AX192" i="14" s="1"/>
  <c r="AY192" i="14" a="1"/>
  <c r="AY192" i="14" s="1"/>
  <c r="AX282" i="14" a="1"/>
  <c r="AX282" i="14" s="1"/>
  <c r="AY282" i="14" a="1"/>
  <c r="AY282" i="14" s="1"/>
  <c r="AZ282" i="14" s="1"/>
  <c r="AX654" i="14" a="1"/>
  <c r="AX654" i="14" s="1"/>
  <c r="AY654" i="14" a="1"/>
  <c r="AY654" i="14" s="1"/>
  <c r="AZ654" i="14" s="1"/>
  <c r="AX772" i="14" a="1"/>
  <c r="AX772" i="14" s="1"/>
  <c r="AY772" i="14" a="1"/>
  <c r="AY772" i="14" s="1"/>
  <c r="AX183" i="14" a="1"/>
  <c r="AX183" i="14" s="1"/>
  <c r="AY183" i="14" a="1"/>
  <c r="AY183" i="14" s="1"/>
  <c r="AX259" i="14" a="1"/>
  <c r="AX259" i="14" s="1"/>
  <c r="AY259" i="14" a="1"/>
  <c r="AY259" i="14" s="1"/>
  <c r="AZ259" i="14" s="1"/>
  <c r="AX415" i="14" a="1"/>
  <c r="AX415" i="14" s="1"/>
  <c r="AY415" i="14" a="1"/>
  <c r="AY415" i="14" s="1"/>
  <c r="AZ415" i="14" s="1"/>
  <c r="AX560" i="14" a="1"/>
  <c r="AX560" i="14" s="1"/>
  <c r="AY560" i="14" a="1"/>
  <c r="AY560" i="14" s="1"/>
  <c r="AX175" i="14" a="1"/>
  <c r="AX175" i="14" s="1"/>
  <c r="AY175" i="14" a="1"/>
  <c r="AY175" i="14" s="1"/>
  <c r="AX153" i="14" a="1"/>
  <c r="AX153" i="14" s="1"/>
  <c r="AY153" i="14" a="1"/>
  <c r="AY153" i="14" s="1"/>
  <c r="AZ153" i="14" s="1"/>
  <c r="AX394" i="14" a="1"/>
  <c r="AX394" i="14" s="1"/>
  <c r="AY394" i="14" a="1"/>
  <c r="AY394" i="14" s="1"/>
  <c r="AZ394" i="14" s="1"/>
  <c r="AX486" i="14" a="1"/>
  <c r="AX486" i="14" s="1"/>
  <c r="AY486" i="14" a="1"/>
  <c r="AY486" i="14" s="1"/>
  <c r="AX687" i="14" a="1"/>
  <c r="AX687" i="14" s="1"/>
  <c r="AY687" i="14" a="1"/>
  <c r="AY687" i="14" s="1"/>
  <c r="AX117" i="14" a="1"/>
  <c r="AX117" i="14" s="1"/>
  <c r="AY117" i="14" a="1"/>
  <c r="AY117" i="14" s="1"/>
  <c r="AZ117" i="14" s="1"/>
  <c r="AX211" i="14" a="1"/>
  <c r="AX211" i="14" s="1"/>
  <c r="AY211" i="14" a="1"/>
  <c r="AY211" i="14" s="1"/>
  <c r="AX429" i="14" a="1"/>
  <c r="AX429" i="14" s="1"/>
  <c r="AY429" i="14" a="1"/>
  <c r="AY429" i="14" s="1"/>
  <c r="AX539" i="14" a="1"/>
  <c r="AX539" i="14" s="1"/>
  <c r="AY539" i="14" a="1"/>
  <c r="AY539" i="14" s="1"/>
  <c r="AX69" i="14" a="1"/>
  <c r="AX69" i="14" s="1"/>
  <c r="AY69" i="14" a="1"/>
  <c r="AY69" i="14" s="1"/>
  <c r="AZ69" i="14" s="1"/>
  <c r="AX558" i="14" a="1"/>
  <c r="AX558" i="14" s="1"/>
  <c r="AY558" i="14" a="1"/>
  <c r="AY558" i="14" s="1"/>
  <c r="AX306" i="14" a="1"/>
  <c r="AX306" i="14" s="1"/>
  <c r="AY306" i="14" a="1"/>
  <c r="AY306" i="14" s="1"/>
  <c r="AX238" i="14" a="1"/>
  <c r="AX238" i="14" s="1"/>
  <c r="AY238" i="14" a="1"/>
  <c r="AY238" i="14" s="1"/>
  <c r="AX484" i="14" a="1"/>
  <c r="AX484" i="14" s="1"/>
  <c r="AY484" i="14" a="1"/>
  <c r="AY484" i="14" s="1"/>
  <c r="AZ484" i="14" s="1"/>
  <c r="AX727" i="14" a="1"/>
  <c r="AX727" i="14" s="1"/>
  <c r="AY727" i="14" a="1"/>
  <c r="AY727" i="14" s="1"/>
  <c r="AX280" i="14" a="1"/>
  <c r="AX280" i="14" s="1"/>
  <c r="AY280" i="14" a="1"/>
  <c r="AY280" i="14" s="1"/>
  <c r="AX48" i="14" a="1"/>
  <c r="AX48" i="14" s="1"/>
  <c r="AY48" i="14" a="1"/>
  <c r="AY48" i="14" s="1"/>
  <c r="AX756" i="14" a="1"/>
  <c r="AX756" i="14" s="1"/>
  <c r="AY756" i="14" a="1"/>
  <c r="AY756" i="14" s="1"/>
  <c r="AZ756" i="14" s="1"/>
  <c r="AX567" i="14" a="1"/>
  <c r="AX567" i="14" s="1"/>
  <c r="AY567" i="14" a="1"/>
  <c r="AY567" i="14" s="1"/>
  <c r="AX785" i="14" a="1"/>
  <c r="AX785" i="14" s="1"/>
  <c r="AY785" i="14" a="1"/>
  <c r="AY785" i="14" s="1"/>
  <c r="AX569" i="14" a="1"/>
  <c r="AX569" i="14" s="1"/>
  <c r="AY569" i="14" a="1"/>
  <c r="AY569" i="14" s="1"/>
  <c r="AX231" i="14" a="1"/>
  <c r="AX231" i="14" s="1"/>
  <c r="AY231" i="14" a="1"/>
  <c r="AY231" i="14" s="1"/>
  <c r="AZ231" i="14" s="1"/>
  <c r="AX533" i="14" a="1"/>
  <c r="AX533" i="14" s="1"/>
  <c r="AY533" i="14" a="1"/>
  <c r="AY533" i="14" s="1"/>
  <c r="AX572" i="14" a="1"/>
  <c r="AX572" i="14" s="1"/>
  <c r="AY572" i="14" a="1"/>
  <c r="AY572" i="14" s="1"/>
  <c r="AX710" i="14" a="1"/>
  <c r="AX710" i="14" s="1"/>
  <c r="AY710" i="14" a="1"/>
  <c r="AY710" i="14" s="1"/>
  <c r="AX25" i="14" a="1"/>
  <c r="AX25" i="14" s="1"/>
  <c r="AY25" i="14" a="1"/>
  <c r="AY25" i="14" s="1"/>
  <c r="AX658" i="14" a="1"/>
  <c r="AX658" i="14" s="1"/>
  <c r="AY658" i="14" a="1"/>
  <c r="AY658" i="14" s="1"/>
  <c r="AX453" i="14" a="1"/>
  <c r="AX453" i="14" s="1"/>
  <c r="AY453" i="14" a="1"/>
  <c r="AY453" i="14" s="1"/>
  <c r="AX707" i="14" a="1"/>
  <c r="AX707" i="14" s="1"/>
  <c r="AY707" i="14" a="1"/>
  <c r="AY707" i="14" s="1"/>
  <c r="AX119" i="14" a="1"/>
  <c r="AX119" i="14" s="1"/>
  <c r="AY119" i="14" a="1"/>
  <c r="AY119" i="14" s="1"/>
  <c r="AX132" i="14" a="1"/>
  <c r="AX132" i="14" s="1"/>
  <c r="AY132" i="14" a="1"/>
  <c r="AY132" i="14" s="1"/>
  <c r="AX341" i="14" a="1"/>
  <c r="AX341" i="14" s="1"/>
  <c r="AY341" i="14" a="1"/>
  <c r="AY341" i="14" s="1"/>
  <c r="AX482" i="14" a="1"/>
  <c r="AX482" i="14" s="1"/>
  <c r="AY482" i="14" a="1"/>
  <c r="AY482" i="14" s="1"/>
  <c r="AX184" i="14" a="1"/>
  <c r="AX184" i="14" s="1"/>
  <c r="AY184" i="14" a="1"/>
  <c r="AY184" i="14" s="1"/>
  <c r="AX111" i="14" a="1"/>
  <c r="AX111" i="14" s="1"/>
  <c r="AY111" i="14" a="1"/>
  <c r="AY111" i="14" s="1"/>
  <c r="AX768" i="14" a="1"/>
  <c r="AX768" i="14" s="1"/>
  <c r="AY768" i="14" a="1"/>
  <c r="AY768" i="14" s="1"/>
  <c r="AX332" i="14" a="1"/>
  <c r="AX332" i="14" s="1"/>
  <c r="AY332" i="14" a="1"/>
  <c r="AY332" i="14" s="1"/>
  <c r="AX788" i="14" a="1"/>
  <c r="AX788" i="14" s="1"/>
  <c r="AY788" i="14" a="1"/>
  <c r="AY788" i="14" s="1"/>
  <c r="AX618" i="14" a="1"/>
  <c r="AX618" i="14" s="1"/>
  <c r="AY618" i="14" a="1"/>
  <c r="AY618" i="14" s="1"/>
  <c r="AX145" i="14" a="1"/>
  <c r="AX145" i="14" s="1"/>
  <c r="AY145" i="14" a="1"/>
  <c r="AY145" i="14" s="1"/>
  <c r="AX288" i="14" a="1"/>
  <c r="AX288" i="14" s="1"/>
  <c r="AY288" i="14" a="1"/>
  <c r="AY288" i="14" s="1"/>
  <c r="AX455" i="14" a="1"/>
  <c r="AX455" i="14" s="1"/>
  <c r="AY455" i="14" a="1"/>
  <c r="AY455" i="14" s="1"/>
  <c r="AX115" i="14" a="1"/>
  <c r="AX115" i="14" s="1"/>
  <c r="AY115" i="14" a="1"/>
  <c r="AY115" i="14" s="1"/>
  <c r="AX203" i="14" a="1"/>
  <c r="AX203" i="14" s="1"/>
  <c r="AY203" i="14" a="1"/>
  <c r="AY203" i="14" s="1"/>
  <c r="AX784" i="14" a="1"/>
  <c r="AX784" i="14" s="1"/>
  <c r="AY784" i="14" a="1"/>
  <c r="AY784" i="14" s="1"/>
  <c r="AX373" i="14" a="1"/>
  <c r="AX373" i="14" s="1"/>
  <c r="AY373" i="14" a="1"/>
  <c r="AY373" i="14" s="1"/>
  <c r="AX754" i="14" a="1"/>
  <c r="AX754" i="14" s="1"/>
  <c r="AY754" i="14" a="1"/>
  <c r="AY754" i="14" s="1"/>
  <c r="AX594" i="14" a="1"/>
  <c r="AX594" i="14" s="1"/>
  <c r="AY594" i="14" a="1"/>
  <c r="AY594" i="14" s="1"/>
  <c r="AX795" i="14" a="1"/>
  <c r="AX795" i="14" s="1"/>
  <c r="AY795" i="14" a="1"/>
  <c r="AY795" i="14" s="1"/>
  <c r="AX451" i="14" a="1"/>
  <c r="AX451" i="14" s="1"/>
  <c r="AY451" i="14" a="1"/>
  <c r="AY451" i="14" s="1"/>
  <c r="AX513" i="14" a="1"/>
  <c r="AX513" i="14" s="1"/>
  <c r="AY513" i="14" a="1"/>
  <c r="AY513" i="14" s="1"/>
  <c r="AX518" i="14" a="1"/>
  <c r="AX518" i="14" s="1"/>
  <c r="AY518" i="14" a="1"/>
  <c r="AY518" i="14" s="1"/>
  <c r="AX49" i="14" a="1"/>
  <c r="AX49" i="14" s="1"/>
  <c r="AY49" i="14" a="1"/>
  <c r="AY49" i="14" s="1"/>
  <c r="AX653" i="14" a="1"/>
  <c r="AX653" i="14" s="1"/>
  <c r="AY653" i="14" a="1"/>
  <c r="AY653" i="14" s="1"/>
  <c r="AX587" i="14" a="1"/>
  <c r="AX587" i="14" s="1"/>
  <c r="AY587" i="14" a="1"/>
  <c r="AY587" i="14" s="1"/>
  <c r="AX218" i="14" a="1"/>
  <c r="AX218" i="14" s="1"/>
  <c r="AY218" i="14" a="1"/>
  <c r="AY218" i="14" s="1"/>
  <c r="AX44" i="14" a="1"/>
  <c r="AX44" i="14" s="1"/>
  <c r="AY44" i="14" a="1"/>
  <c r="AY44" i="14" s="1"/>
  <c r="AX258" i="14" a="1"/>
  <c r="AX258" i="14" s="1"/>
  <c r="AY258" i="14" a="1"/>
  <c r="AY258" i="14" s="1"/>
  <c r="AX30" i="14" a="1"/>
  <c r="AX30" i="14" s="1"/>
  <c r="AY30" i="14" a="1"/>
  <c r="AY30" i="14" s="1"/>
  <c r="AX128" i="14" a="1"/>
  <c r="AX128" i="14" s="1"/>
  <c r="AY128" i="14" a="1"/>
  <c r="AY128" i="14" s="1"/>
  <c r="AX296" i="14" a="1"/>
  <c r="AX296" i="14" s="1"/>
  <c r="AY296" i="14" a="1"/>
  <c r="AY296" i="14" s="1"/>
  <c r="AX796" i="14" a="1"/>
  <c r="AX796" i="14" s="1"/>
  <c r="AY796" i="14" a="1"/>
  <c r="AY796" i="14" s="1"/>
  <c r="AX782" i="14" a="1"/>
  <c r="AX782" i="14" s="1"/>
  <c r="AY782" i="14" a="1"/>
  <c r="AY782" i="14" s="1"/>
  <c r="AX646" i="14" a="1"/>
  <c r="AX646" i="14" s="1"/>
  <c r="AY646" i="14" a="1"/>
  <c r="AY646" i="14" s="1"/>
  <c r="AX730" i="14" a="1"/>
  <c r="AX730" i="14" s="1"/>
  <c r="AY730" i="14" a="1"/>
  <c r="AY730" i="14" s="1"/>
  <c r="AX581" i="14" a="1"/>
  <c r="AX581" i="14" s="1"/>
  <c r="AY581" i="14" a="1"/>
  <c r="AY581" i="14" s="1"/>
  <c r="AX176" i="14" a="1"/>
  <c r="AX176" i="14" s="1"/>
  <c r="AY176" i="14" a="1"/>
  <c r="AY176" i="14" s="1"/>
  <c r="AX509" i="14" a="1"/>
  <c r="AX509" i="14" s="1"/>
  <c r="AY509" i="14" a="1"/>
  <c r="AY509" i="14" s="1"/>
  <c r="AX790" i="14" a="1"/>
  <c r="AX790" i="14" s="1"/>
  <c r="AY790" i="14" a="1"/>
  <c r="AY790" i="14" s="1"/>
  <c r="AX689" i="14" a="1"/>
  <c r="AX689" i="14" s="1"/>
  <c r="AY689" i="14" a="1"/>
  <c r="AY689" i="14" s="1"/>
  <c r="AX343" i="14" a="1"/>
  <c r="AX343" i="14" s="1"/>
  <c r="AY343" i="14" a="1"/>
  <c r="AY343" i="14" s="1"/>
  <c r="AX421" i="14" a="1"/>
  <c r="AX421" i="14" s="1"/>
  <c r="AY421" i="14" a="1"/>
  <c r="AY421" i="14" s="1"/>
  <c r="AX116" i="14" a="1"/>
  <c r="AX116" i="14" s="1"/>
  <c r="AY116" i="14" a="1"/>
  <c r="AY116" i="14" s="1"/>
  <c r="AX7" i="14" a="1"/>
  <c r="AX7" i="14" s="1"/>
  <c r="AY7" i="14" a="1"/>
  <c r="AY7" i="14" s="1"/>
  <c r="AX669" i="14" a="1"/>
  <c r="AX669" i="14" s="1"/>
  <c r="AY669" i="14" a="1"/>
  <c r="AY669" i="14" s="1"/>
  <c r="AX399" i="14" a="1"/>
  <c r="AX399" i="14" s="1"/>
  <c r="AY399" i="14" a="1"/>
  <c r="AY399" i="14" s="1"/>
  <c r="AX609" i="14" a="1"/>
  <c r="AX609" i="14" s="1"/>
  <c r="AY609" i="14" a="1"/>
  <c r="AY609" i="14" s="1"/>
  <c r="AX266" i="14" a="1"/>
  <c r="AX266" i="14" s="1"/>
  <c r="AY266" i="14" a="1"/>
  <c r="AY266" i="14" s="1"/>
  <c r="AX348" i="14" a="1"/>
  <c r="AX348" i="14" s="1"/>
  <c r="AY348" i="14" a="1"/>
  <c r="AY348" i="14" s="1"/>
  <c r="AX291" i="14" a="1"/>
  <c r="AX291" i="14" s="1"/>
  <c r="AY291" i="14" a="1"/>
  <c r="AY291" i="14" s="1"/>
  <c r="AX227" i="14" a="1"/>
  <c r="AX227" i="14" s="1"/>
  <c r="AY227" i="14" a="1"/>
  <c r="AY227" i="14" s="1"/>
  <c r="AX642" i="14" a="1"/>
  <c r="AX642" i="14" s="1"/>
  <c r="AY642" i="14" a="1"/>
  <c r="AY642" i="14" s="1"/>
  <c r="AX571" i="14" a="1"/>
  <c r="AX571" i="14" s="1"/>
  <c r="AY571" i="14" a="1"/>
  <c r="AY571" i="14" s="1"/>
  <c r="AX656" i="14" a="1"/>
  <c r="AX656" i="14" s="1"/>
  <c r="AY656" i="14" a="1"/>
  <c r="AY656" i="14" s="1"/>
  <c r="AX96" i="14" a="1"/>
  <c r="AX96" i="14" s="1"/>
  <c r="AY96" i="14" a="1"/>
  <c r="AY96" i="14" s="1"/>
  <c r="AX50" i="14" a="1"/>
  <c r="AX50" i="14" s="1"/>
  <c r="AY50" i="14" a="1"/>
  <c r="AY50" i="14" s="1"/>
  <c r="AX302" i="14" a="1"/>
  <c r="AX302" i="14" s="1"/>
  <c r="AY302" i="14" a="1"/>
  <c r="AY302" i="14" s="1"/>
  <c r="AX648" i="14" a="1"/>
  <c r="AX648" i="14" s="1"/>
  <c r="AY648" i="14" a="1"/>
  <c r="AY648" i="14" s="1"/>
  <c r="AX22" i="14" a="1"/>
  <c r="AX22" i="14" s="1"/>
  <c r="AY22" i="14" a="1"/>
  <c r="AY22" i="14" s="1"/>
  <c r="AX281" i="14" a="1"/>
  <c r="AX281" i="14" s="1"/>
  <c r="AY281" i="14" a="1"/>
  <c r="AY281" i="14" s="1"/>
  <c r="AX423" i="14" a="1"/>
  <c r="AX423" i="14" s="1"/>
  <c r="AY423" i="14" a="1"/>
  <c r="AY423" i="14" s="1"/>
  <c r="AX519" i="14" a="1"/>
  <c r="AX519" i="14" s="1"/>
  <c r="AY519" i="14" a="1"/>
  <c r="AY519" i="14" s="1"/>
  <c r="AX304" i="14" a="1"/>
  <c r="AX304" i="14" s="1"/>
  <c r="AY304" i="14" a="1"/>
  <c r="AY304" i="14" s="1"/>
  <c r="AX118" i="14" a="1"/>
  <c r="AX118" i="14" s="1"/>
  <c r="AY118" i="14" a="1"/>
  <c r="AY118" i="14" s="1"/>
  <c r="AX623" i="14" a="1"/>
  <c r="AX623" i="14" s="1"/>
  <c r="AY623" i="14" a="1"/>
  <c r="AY623" i="14" s="1"/>
  <c r="AX749" i="14" a="1"/>
  <c r="AX749" i="14" s="1"/>
  <c r="AY749" i="14" a="1"/>
  <c r="AY749" i="14" s="1"/>
  <c r="AX635" i="14" a="1"/>
  <c r="AX635" i="14" s="1"/>
  <c r="AY635" i="14" a="1"/>
  <c r="AY635" i="14" s="1"/>
  <c r="AX279" i="14" a="1"/>
  <c r="AX279" i="14" s="1"/>
  <c r="AY279" i="14" a="1"/>
  <c r="AY279" i="14" s="1"/>
  <c r="AX321" i="14" a="1"/>
  <c r="AX321" i="14" s="1"/>
  <c r="AY321" i="14" a="1"/>
  <c r="AY321" i="14" s="1"/>
  <c r="AX172" i="14" a="1"/>
  <c r="AX172" i="14" s="1"/>
  <c r="AY172" i="14" a="1"/>
  <c r="AY172" i="14" s="1"/>
  <c r="AX434" i="14" a="1"/>
  <c r="AX434" i="14" s="1"/>
  <c r="AY434" i="14" a="1"/>
  <c r="AY434" i="14" s="1"/>
  <c r="AX468" i="14" a="1"/>
  <c r="AX468" i="14" s="1"/>
  <c r="AY468" i="14" a="1"/>
  <c r="AY468" i="14" s="1"/>
  <c r="AX574" i="14" a="1"/>
  <c r="AX574" i="14" s="1"/>
  <c r="AY574" i="14" a="1"/>
  <c r="AY574" i="14" s="1"/>
  <c r="AX102" i="14" a="1"/>
  <c r="AX102" i="14" s="1"/>
  <c r="AY102" i="14" a="1"/>
  <c r="AY102" i="14" s="1"/>
  <c r="AX40" i="14" a="1"/>
  <c r="AX40" i="14" s="1"/>
  <c r="AY40" i="14" a="1"/>
  <c r="AY40" i="14" s="1"/>
  <c r="AX190" i="14" a="1"/>
  <c r="AX190" i="14" s="1"/>
  <c r="AY190" i="14" a="1"/>
  <c r="AY190" i="14" s="1"/>
  <c r="AX557" i="14" a="1"/>
  <c r="AX557" i="14" s="1"/>
  <c r="AY557" i="14" a="1"/>
  <c r="AY557" i="14" s="1"/>
  <c r="AX683" i="14" a="1"/>
  <c r="AX683" i="14" s="1"/>
  <c r="AY683" i="14" a="1"/>
  <c r="AY683" i="14" s="1"/>
  <c r="AX619" i="14" a="1"/>
  <c r="AX619" i="14" s="1"/>
  <c r="AY619" i="14" a="1"/>
  <c r="AY619" i="14" s="1"/>
  <c r="AX774" i="14" a="1"/>
  <c r="AX774" i="14" s="1"/>
  <c r="AY774" i="14" a="1"/>
  <c r="AY774" i="14" s="1"/>
  <c r="AX180" i="14" a="1"/>
  <c r="AX180" i="14" s="1"/>
  <c r="AY180" i="14" a="1"/>
  <c r="AY180" i="14" s="1"/>
  <c r="AX284" i="14" a="1"/>
  <c r="AX284" i="14" s="1"/>
  <c r="AY284" i="14" a="1"/>
  <c r="AY284" i="14" s="1"/>
  <c r="AX339" i="14" a="1"/>
  <c r="AX339" i="14" s="1"/>
  <c r="AY339" i="14" a="1"/>
  <c r="AY339" i="14" s="1"/>
  <c r="AX136" i="14" a="1"/>
  <c r="AX136" i="14" s="1"/>
  <c r="AY136" i="14" a="1"/>
  <c r="AY136" i="14" s="1"/>
  <c r="AX63" i="14" a="1"/>
  <c r="AX63" i="14" s="1"/>
  <c r="AY63" i="14" a="1"/>
  <c r="AY63" i="14" s="1"/>
  <c r="AX436" i="14" a="1"/>
  <c r="AX436" i="14" s="1"/>
  <c r="AY436" i="14" a="1"/>
  <c r="AY436" i="14" s="1"/>
  <c r="AX535" i="14" a="1"/>
  <c r="AX535" i="14" s="1"/>
  <c r="AY535" i="14" a="1"/>
  <c r="AY535" i="14" s="1"/>
  <c r="AX499" i="14" a="1"/>
  <c r="AX499" i="14" s="1"/>
  <c r="AY499" i="14" a="1"/>
  <c r="AY499" i="14" s="1"/>
  <c r="AX626" i="14" a="1"/>
  <c r="AX626" i="14" s="1"/>
  <c r="AY626" i="14" a="1"/>
  <c r="AY626" i="14" s="1"/>
  <c r="AX617" i="14" a="1"/>
  <c r="AX617" i="14" s="1"/>
  <c r="AY617" i="14" a="1"/>
  <c r="AY617" i="14" s="1"/>
  <c r="AX750" i="14" a="1"/>
  <c r="AX750" i="14" s="1"/>
  <c r="AY750" i="14" a="1"/>
  <c r="AY750" i="14" s="1"/>
  <c r="AX173" i="14" a="1"/>
  <c r="AX173" i="14" s="1"/>
  <c r="AY173" i="14" a="1"/>
  <c r="AY173" i="14" s="1"/>
  <c r="AX213" i="14" a="1"/>
  <c r="AX213" i="14" s="1"/>
  <c r="AY213" i="14" a="1"/>
  <c r="AY213" i="14" s="1"/>
  <c r="AX155" i="14" a="1"/>
  <c r="AX155" i="14" s="1"/>
  <c r="AY155" i="14" a="1"/>
  <c r="AY155" i="14" s="1"/>
  <c r="AX386" i="14" a="1"/>
  <c r="AX386" i="14" s="1"/>
  <c r="AY386" i="14" a="1"/>
  <c r="AY386" i="14" s="1"/>
  <c r="AX308" i="14" a="1"/>
  <c r="AX308" i="14" s="1"/>
  <c r="AY308" i="14" a="1"/>
  <c r="AY308" i="14" s="1"/>
  <c r="AX372" i="14" a="1"/>
  <c r="AX372" i="14" s="1"/>
  <c r="AY372" i="14" a="1"/>
  <c r="AY372" i="14" s="1"/>
  <c r="AX384" i="14" a="1"/>
  <c r="AX384" i="14" s="1"/>
  <c r="AY384" i="14" a="1"/>
  <c r="AY384" i="14" s="1"/>
  <c r="AX469" i="14" a="1"/>
  <c r="AX469" i="14" s="1"/>
  <c r="AY469" i="14" a="1"/>
  <c r="AY469" i="14" s="1"/>
  <c r="AX497" i="14" a="1"/>
  <c r="AX497" i="14" s="1"/>
  <c r="AY497" i="14" a="1"/>
  <c r="AY497" i="14" s="1"/>
  <c r="AX610" i="14" a="1"/>
  <c r="AX610" i="14" s="1"/>
  <c r="AY610" i="14" a="1"/>
  <c r="AY610" i="14" s="1"/>
  <c r="AX137" i="14" a="1"/>
  <c r="AX137" i="14" s="1"/>
  <c r="AY137" i="14" a="1"/>
  <c r="AY137" i="14" s="1"/>
  <c r="AX77" i="14" a="1"/>
  <c r="AX77" i="14" s="1"/>
  <c r="AY77" i="14" a="1"/>
  <c r="AY77" i="14" s="1"/>
  <c r="AX16" i="14" a="1"/>
  <c r="AX16" i="14" s="1"/>
  <c r="AY16" i="14" a="1"/>
  <c r="AY16" i="14" s="1"/>
  <c r="AX641" i="14" a="1"/>
  <c r="AX641" i="14" s="1"/>
  <c r="AY641" i="14" a="1"/>
  <c r="AY641" i="14" s="1"/>
  <c r="AX14" i="14" a="1"/>
  <c r="AX14" i="14" s="1"/>
  <c r="AY14" i="14" a="1"/>
  <c r="AY14" i="14" s="1"/>
  <c r="AX228" i="14" a="1"/>
  <c r="AX228" i="14" s="1"/>
  <c r="AY228" i="14" a="1"/>
  <c r="AY228" i="14" s="1"/>
  <c r="AX250" i="14" a="1"/>
  <c r="AX250" i="14" s="1"/>
  <c r="AY250" i="14" a="1"/>
  <c r="AY250" i="14" s="1"/>
  <c r="AX313" i="14" a="1"/>
  <c r="AX313" i="14" s="1"/>
  <c r="AY313" i="14" a="1"/>
  <c r="AY313" i="14" s="1"/>
  <c r="AX376" i="14" a="1"/>
  <c r="AX376" i="14" s="1"/>
  <c r="AY376" i="14" a="1"/>
  <c r="AY376" i="14" s="1"/>
  <c r="AX446" i="14" a="1"/>
  <c r="AX446" i="14" s="1"/>
  <c r="AY446" i="14" a="1"/>
  <c r="AY446" i="14" s="1"/>
  <c r="AX229" i="14" a="1"/>
  <c r="AX229" i="14" s="1"/>
  <c r="AY229" i="14" a="1"/>
  <c r="AY229" i="14" s="1"/>
  <c r="AX156" i="14" a="1"/>
  <c r="AX156" i="14" s="1"/>
  <c r="AY156" i="14" a="1"/>
  <c r="AY156" i="14" s="1"/>
  <c r="AX82" i="14" a="1"/>
  <c r="AX82" i="14" s="1"/>
  <c r="AY82" i="14" a="1"/>
  <c r="AY82" i="14" s="1"/>
  <c r="AX616" i="14" a="1"/>
  <c r="AX616" i="14" s="1"/>
  <c r="AY616" i="14" a="1"/>
  <c r="AY616" i="14" s="1"/>
  <c r="AX196" i="14" a="1"/>
  <c r="AX196" i="14" s="1"/>
  <c r="AY196" i="14" a="1"/>
  <c r="AY196" i="14" s="1"/>
  <c r="AX356" i="14" a="1"/>
  <c r="AX356" i="14" s="1"/>
  <c r="AY356" i="14" a="1"/>
  <c r="AY356" i="14" s="1"/>
  <c r="AX374" i="14" a="1"/>
  <c r="AX374" i="14" s="1"/>
  <c r="AY374" i="14" a="1"/>
  <c r="AY374" i="14" s="1"/>
  <c r="AX345" i="14" a="1"/>
  <c r="AX345" i="14" s="1"/>
  <c r="AY345" i="14" a="1"/>
  <c r="AY345" i="14" s="1"/>
  <c r="AX713" i="14" a="1"/>
  <c r="AX713" i="14" s="1"/>
  <c r="AY713" i="14" a="1"/>
  <c r="AY713" i="14" s="1"/>
  <c r="AX690" i="14" a="1"/>
  <c r="AX690" i="14" s="1"/>
  <c r="AY690" i="14" a="1"/>
  <c r="AY690" i="14" s="1"/>
  <c r="AX725" i="14" a="1"/>
  <c r="AX725" i="14" s="1"/>
  <c r="AY725" i="14" a="1"/>
  <c r="AY725" i="14" s="1"/>
  <c r="AX479" i="14" a="1"/>
  <c r="AX479" i="14" s="1"/>
  <c r="AY479" i="14" a="1"/>
  <c r="AY479" i="14" s="1"/>
  <c r="AX652" i="14" a="1"/>
  <c r="AX652" i="14" s="1"/>
  <c r="AY652" i="14" a="1"/>
  <c r="AY652" i="14" s="1"/>
  <c r="AX550" i="14" a="1"/>
  <c r="AX550" i="14" s="1"/>
  <c r="AY550" i="14" a="1"/>
  <c r="AY550" i="14" s="1"/>
  <c r="AX42" i="14" a="1"/>
  <c r="AX42" i="14" s="1"/>
  <c r="AY42" i="14" a="1"/>
  <c r="AY42" i="14" s="1"/>
  <c r="AX681" i="14" a="1"/>
  <c r="AX681" i="14" s="1"/>
  <c r="AY681" i="14" a="1"/>
  <c r="AY681" i="14" s="1"/>
  <c r="AX441" i="14" a="1"/>
  <c r="AX441" i="14" s="1"/>
  <c r="AY441" i="14" a="1"/>
  <c r="AY441" i="14" s="1"/>
  <c r="AX721" i="14" a="1"/>
  <c r="AX721" i="14" s="1"/>
  <c r="AY721" i="14" a="1"/>
  <c r="AY721" i="14" s="1"/>
  <c r="AX72" i="14" a="1"/>
  <c r="AX72" i="14" s="1"/>
  <c r="AY72" i="14" a="1"/>
  <c r="AY72" i="14" s="1"/>
  <c r="AX10" i="14" a="1"/>
  <c r="AX10" i="14" s="1"/>
  <c r="AY10" i="14" a="1"/>
  <c r="AY10" i="14" s="1"/>
  <c r="AX715" i="14" a="1"/>
  <c r="AX715" i="14" s="1"/>
  <c r="AY715" i="14" a="1"/>
  <c r="AY715" i="14" s="1"/>
  <c r="AX369" i="14" a="1"/>
  <c r="AX369" i="14" s="1"/>
  <c r="AY369" i="14" a="1"/>
  <c r="AY369" i="14" s="1"/>
  <c r="AX165" i="14" a="1"/>
  <c r="AX165" i="14" s="1"/>
  <c r="AY165" i="14" a="1"/>
  <c r="AY165" i="14" s="1"/>
  <c r="AX92" i="14" a="1"/>
  <c r="AX92" i="14" s="1"/>
  <c r="AY92" i="14" a="1"/>
  <c r="AY92" i="14" s="1"/>
  <c r="AX15" i="14" a="1"/>
  <c r="AX15" i="14" s="1"/>
  <c r="AY15" i="14" a="1"/>
  <c r="AY15" i="14" s="1"/>
  <c r="AX380" i="14" a="1"/>
  <c r="AX380" i="14" s="1"/>
  <c r="AY380" i="14" a="1"/>
  <c r="AY380" i="14" s="1"/>
  <c r="AX744" i="14" a="1"/>
  <c r="AX744" i="14" s="1"/>
  <c r="AY744" i="14" a="1"/>
  <c r="AY744" i="14" s="1"/>
  <c r="AX370" i="14" a="1"/>
  <c r="AX370" i="14" s="1"/>
  <c r="AY370" i="14" a="1"/>
  <c r="AY370" i="14" s="1"/>
  <c r="AX602" i="14" a="1"/>
  <c r="AX602" i="14" s="1"/>
  <c r="AY602" i="14" a="1"/>
  <c r="AY602" i="14" s="1"/>
  <c r="AX375" i="14" a="1"/>
  <c r="AX375" i="14" s="1"/>
  <c r="AY375" i="14" a="1"/>
  <c r="AY375" i="14" s="1"/>
  <c r="AX242" i="14" a="1"/>
  <c r="AX242" i="14" s="1"/>
  <c r="AY242" i="14" a="1"/>
  <c r="AY242" i="14" s="1"/>
  <c r="AX718" i="14" a="1"/>
  <c r="AX718" i="14" s="1"/>
  <c r="AY718" i="14" a="1"/>
  <c r="AY718" i="14" s="1"/>
  <c r="AX80" i="14" a="1"/>
  <c r="AX80" i="14" s="1"/>
  <c r="AY80" i="14" a="1"/>
  <c r="AY80" i="14" s="1"/>
  <c r="AX187" i="14" a="1"/>
  <c r="AX187" i="14" s="1"/>
  <c r="AY187" i="14" a="1"/>
  <c r="AY187" i="14" s="1"/>
  <c r="AX4" i="14" a="1"/>
  <c r="AX4" i="14" s="1"/>
  <c r="AY4" i="14" a="1"/>
  <c r="AY4" i="14" s="1"/>
  <c r="AX500" i="14" a="1"/>
  <c r="AX500" i="14" s="1"/>
  <c r="AY500" i="14" a="1"/>
  <c r="AY500" i="14" s="1"/>
  <c r="AX71" i="14" a="1"/>
  <c r="AX71" i="14" s="1"/>
  <c r="AY71" i="14" a="1"/>
  <c r="AY71" i="14" s="1"/>
  <c r="AX686" i="14" a="1"/>
  <c r="AX686" i="14" s="1"/>
  <c r="AY686" i="14" a="1"/>
  <c r="AY686" i="14" s="1"/>
  <c r="AX328" i="14" a="1"/>
  <c r="AX328" i="14" s="1"/>
  <c r="AY328" i="14" a="1"/>
  <c r="AY328" i="14" s="1"/>
  <c r="AX249" i="14" a="1"/>
  <c r="AX249" i="14" s="1"/>
  <c r="AY249" i="14" a="1"/>
  <c r="AY249" i="14" s="1"/>
  <c r="AX495" i="14" a="1"/>
  <c r="AX495" i="14" s="1"/>
  <c r="AY495" i="14" a="1"/>
  <c r="AY495" i="14" s="1"/>
  <c r="AX89" i="14" a="1"/>
  <c r="AX89" i="14" s="1"/>
  <c r="AY89" i="14" a="1"/>
  <c r="AY89" i="14" s="1"/>
  <c r="AX724" i="14" a="1"/>
  <c r="AX724" i="14" s="1"/>
  <c r="AY724" i="14" a="1"/>
  <c r="AY724" i="14" s="1"/>
  <c r="AX604" i="14" a="1"/>
  <c r="AX604" i="14" s="1"/>
  <c r="AY604" i="14" a="1"/>
  <c r="AY604" i="14" s="1"/>
  <c r="AX706" i="14" a="1"/>
  <c r="AX706" i="14" s="1"/>
  <c r="AY706" i="14" a="1"/>
  <c r="AY706" i="14" s="1"/>
  <c r="AX349" i="14" a="1"/>
  <c r="AX349" i="14" s="1"/>
  <c r="AY349" i="14" a="1"/>
  <c r="AY349" i="14" s="1"/>
  <c r="AX221" i="14" a="1"/>
  <c r="AX221" i="14" s="1"/>
  <c r="AY221" i="14" a="1"/>
  <c r="AY221" i="14" s="1"/>
  <c r="AX791" i="14" a="1"/>
  <c r="AX791" i="14" s="1"/>
  <c r="AY791" i="14" a="1"/>
  <c r="AY791" i="14" s="1"/>
  <c r="AX577" i="14" a="1"/>
  <c r="AX577" i="14" s="1"/>
  <c r="AY577" i="14" a="1"/>
  <c r="AY577" i="14" s="1"/>
  <c r="AX792" i="14" a="1"/>
  <c r="AX792" i="14" s="1"/>
  <c r="AY792" i="14" a="1"/>
  <c r="AY792" i="14" s="1"/>
  <c r="AX714" i="14" a="1"/>
  <c r="AX714" i="14" s="1"/>
  <c r="AY714" i="14" a="1"/>
  <c r="AY714" i="14" s="1"/>
  <c r="AX740" i="14" a="1"/>
  <c r="AX740" i="14" s="1"/>
  <c r="AY740" i="14" a="1"/>
  <c r="AY740" i="14" s="1"/>
  <c r="AX420" i="14" a="1"/>
  <c r="AX420" i="14" s="1"/>
  <c r="AY420" i="14" a="1"/>
  <c r="AY420" i="14" s="1"/>
  <c r="AX52" i="14" a="1"/>
  <c r="AX52" i="14" s="1"/>
  <c r="AY52" i="14" a="1"/>
  <c r="AY52" i="14" s="1"/>
  <c r="AX640" i="14" a="1"/>
  <c r="AX640" i="14" s="1"/>
  <c r="AY640" i="14" a="1"/>
  <c r="AY640" i="14" s="1"/>
  <c r="AX488" i="14" a="1"/>
  <c r="AX488" i="14" s="1"/>
  <c r="AY488" i="14" a="1"/>
  <c r="AY488" i="14" s="1"/>
  <c r="AX289" i="14" a="1"/>
  <c r="AX289" i="14" s="1"/>
  <c r="AY289" i="14" a="1"/>
  <c r="AY289" i="14" s="1"/>
  <c r="AX78" i="14" a="1"/>
  <c r="AX78" i="14" s="1"/>
  <c r="AY78" i="14" a="1"/>
  <c r="AY78" i="14" s="1"/>
  <c r="AX426" i="14" a="1"/>
  <c r="AX426" i="14" s="1"/>
  <c r="AY426" i="14" a="1"/>
  <c r="AY426" i="14" s="1"/>
  <c r="AX61" i="14" a="1"/>
  <c r="AX61" i="14" s="1"/>
  <c r="AY61" i="14" a="1"/>
  <c r="AY61" i="14" s="1"/>
  <c r="AX505" i="14" a="1"/>
  <c r="AX505" i="14" s="1"/>
  <c r="AY505" i="14" a="1"/>
  <c r="AY505" i="14" s="1"/>
  <c r="AX755" i="14" a="1"/>
  <c r="AX755" i="14" s="1"/>
  <c r="AY755" i="14" a="1"/>
  <c r="AY755" i="14" s="1"/>
  <c r="AX169" i="14" a="1"/>
  <c r="AX169" i="14" s="1"/>
  <c r="AY169" i="14" a="1"/>
  <c r="AY169" i="14" s="1"/>
  <c r="AX390" i="14" a="1"/>
  <c r="AX390" i="14" s="1"/>
  <c r="AY390" i="14" a="1"/>
  <c r="AY390" i="14" s="1"/>
  <c r="AX504" i="14" a="1"/>
  <c r="AX504" i="14" s="1"/>
  <c r="AY504" i="14" a="1"/>
  <c r="AY504" i="14" s="1"/>
  <c r="AX144" i="14" a="1"/>
  <c r="AX144" i="14" s="1"/>
  <c r="AY144" i="14" a="1"/>
  <c r="AY144" i="14" s="1"/>
  <c r="AX24" i="14" a="1"/>
  <c r="AX24" i="14" s="1"/>
  <c r="AY24" i="14" a="1"/>
  <c r="AY24" i="14" s="1"/>
  <c r="AX74" i="14" a="1"/>
  <c r="AX74" i="14" s="1"/>
  <c r="AY74" i="14" a="1"/>
  <c r="AY74" i="14" s="1"/>
  <c r="AX243" i="14" a="1"/>
  <c r="AX243" i="14" s="1"/>
  <c r="AY243" i="14" a="1"/>
  <c r="AY243" i="14" s="1"/>
  <c r="AX327" i="14" a="1"/>
  <c r="AX327" i="14" s="1"/>
  <c r="AY327" i="14" a="1"/>
  <c r="AY327" i="14" s="1"/>
  <c r="AX735" i="14" a="1"/>
  <c r="AX735" i="14" s="1"/>
  <c r="AY735" i="14" a="1"/>
  <c r="AY735" i="14" s="1"/>
  <c r="AX311" i="14" a="1"/>
  <c r="AX311" i="14" s="1"/>
  <c r="AY311" i="14" a="1"/>
  <c r="AY311" i="14" s="1"/>
  <c r="AX763" i="14" a="1"/>
  <c r="AX763" i="14" s="1"/>
  <c r="AY763" i="14" a="1"/>
  <c r="AY763" i="14" s="1"/>
  <c r="AX779" i="14" a="1"/>
  <c r="AX779" i="14" s="1"/>
  <c r="AY779" i="14" a="1"/>
  <c r="AY779" i="14" s="1"/>
  <c r="AX100" i="14" a="1"/>
  <c r="AX100" i="14" s="1"/>
  <c r="AY100" i="14" a="1"/>
  <c r="AY100" i="14" s="1"/>
  <c r="AX191" i="14" a="1"/>
  <c r="AX191" i="14" s="1"/>
  <c r="AY191" i="14" a="1"/>
  <c r="AY191" i="14" s="1"/>
  <c r="AX197" i="14" a="1"/>
  <c r="AX197" i="14" s="1"/>
  <c r="AY197" i="14" a="1"/>
  <c r="AY197" i="14" s="1"/>
  <c r="AX331" i="14" a="1"/>
  <c r="AX331" i="14" s="1"/>
  <c r="AY331" i="14" a="1"/>
  <c r="AY331" i="14" s="1"/>
  <c r="AX368" i="14" a="1"/>
  <c r="AX368" i="14" s="1"/>
  <c r="AY368" i="14" a="1"/>
  <c r="AY368" i="14" s="1"/>
  <c r="AX425" i="14" a="1"/>
  <c r="AX425" i="14" s="1"/>
  <c r="AY425" i="14" a="1"/>
  <c r="AY425" i="14" s="1"/>
  <c r="AX400" i="14" a="1"/>
  <c r="AX400" i="14" s="1"/>
  <c r="AY400" i="14" a="1"/>
  <c r="AY400" i="14" s="1"/>
  <c r="AX414" i="14" a="1"/>
  <c r="AX414" i="14" s="1"/>
  <c r="AY414" i="14" a="1"/>
  <c r="AY414" i="14" s="1"/>
  <c r="AX563" i="14" a="1"/>
  <c r="AX563" i="14" s="1"/>
  <c r="AY563" i="14" a="1"/>
  <c r="AY563" i="14" s="1"/>
  <c r="AX385" i="14" a="1"/>
  <c r="AX385" i="14" s="1"/>
  <c r="AY385" i="14" a="1"/>
  <c r="AY385" i="14" s="1"/>
  <c r="AX91" i="14" a="1"/>
  <c r="AX91" i="14" s="1"/>
  <c r="AY91" i="14" a="1"/>
  <c r="AY91" i="14" s="1"/>
  <c r="AX538" i="14" a="1"/>
  <c r="AX538" i="14" s="1"/>
  <c r="AY538" i="14" a="1"/>
  <c r="AY538" i="14" s="1"/>
  <c r="AX312" i="14" a="1"/>
  <c r="AX312" i="14" s="1"/>
  <c r="AY312" i="14" a="1"/>
  <c r="AY312" i="14" s="1"/>
  <c r="AX630" i="14" a="1"/>
  <c r="AX630" i="14" s="1"/>
  <c r="AY630" i="14" a="1"/>
  <c r="AY630" i="14" s="1"/>
  <c r="AX161" i="14" a="1"/>
  <c r="AX161" i="14" s="1"/>
  <c r="AY161" i="14" a="1"/>
  <c r="AY161" i="14" s="1"/>
  <c r="AX148" i="14" a="1"/>
  <c r="AX148" i="14" s="1"/>
  <c r="AY148" i="14" a="1"/>
  <c r="AY148" i="14" s="1"/>
  <c r="AX522" i="14" a="1"/>
  <c r="AX522" i="14" s="1"/>
  <c r="AY522" i="14" a="1"/>
  <c r="AY522" i="14" s="1"/>
  <c r="AX413" i="14" a="1"/>
  <c r="AX413" i="14" s="1"/>
  <c r="AY413" i="14" a="1"/>
  <c r="AY413" i="14" s="1"/>
  <c r="AX501" i="14" a="1"/>
  <c r="AX501" i="14" s="1"/>
  <c r="AY501" i="14" a="1"/>
  <c r="AY501" i="14" s="1"/>
  <c r="AX448" i="14" a="1"/>
  <c r="AX448" i="14" s="1"/>
  <c r="AY448" i="14" a="1"/>
  <c r="AY448" i="14" s="1"/>
  <c r="AX444" i="14" a="1"/>
  <c r="AX444" i="14" s="1"/>
  <c r="AY444" i="14" a="1"/>
  <c r="AY444" i="14" s="1"/>
  <c r="AX603" i="14" a="1"/>
  <c r="AX603" i="14" s="1"/>
  <c r="AY603" i="14" a="1"/>
  <c r="AY603" i="14" s="1"/>
  <c r="AX738" i="14" a="1"/>
  <c r="AX738" i="14" s="1"/>
  <c r="AY738" i="14" a="1"/>
  <c r="AY738" i="14" s="1"/>
  <c r="AX748" i="14" a="1"/>
  <c r="AX748" i="14" s="1"/>
  <c r="AY748" i="14" a="1"/>
  <c r="AY748" i="14" s="1"/>
  <c r="AX524" i="14" a="1"/>
  <c r="AX524" i="14" s="1"/>
  <c r="AY524" i="14" a="1"/>
  <c r="AY524" i="14" s="1"/>
  <c r="AX361" i="14" a="1"/>
  <c r="AX361" i="14" s="1"/>
  <c r="AY361" i="14" a="1"/>
  <c r="AY361" i="14" s="1"/>
  <c r="AX164" i="14" a="1"/>
  <c r="AX164" i="14" s="1"/>
  <c r="AY164" i="14" a="1"/>
  <c r="AY164" i="14" s="1"/>
  <c r="AX564" i="14" a="1"/>
  <c r="AX564" i="14" s="1"/>
  <c r="AY564" i="14" a="1"/>
  <c r="AY564" i="14" s="1"/>
  <c r="AX5" i="14" a="1"/>
  <c r="AX5" i="14" s="1"/>
  <c r="AY5" i="14" a="1"/>
  <c r="AY5" i="14" s="1"/>
  <c r="AX760" i="14" a="1"/>
  <c r="AX760" i="14" s="1"/>
  <c r="AY760" i="14" a="1"/>
  <c r="AY760" i="14" s="1"/>
  <c r="AX457" i="14" a="1"/>
  <c r="AX457" i="14" s="1"/>
  <c r="AY457" i="14" a="1"/>
  <c r="AY457" i="14" s="1"/>
  <c r="AX520" i="14" a="1"/>
  <c r="AX520" i="14" s="1"/>
  <c r="AY520" i="14" a="1"/>
  <c r="AY520" i="14" s="1"/>
  <c r="AX292" i="14" a="1"/>
  <c r="AX292" i="14" s="1"/>
  <c r="AY292" i="14" a="1"/>
  <c r="AY292" i="14" s="1"/>
  <c r="AX214" i="14" a="1"/>
  <c r="AX214" i="14" s="1"/>
  <c r="AY214" i="14" a="1"/>
  <c r="AY214" i="14" s="1"/>
  <c r="AX443" i="14" a="1"/>
  <c r="AX443" i="14" s="1"/>
  <c r="AY443" i="14" a="1"/>
  <c r="AY443" i="14" s="1"/>
  <c r="AX639" i="14" a="1"/>
  <c r="AX639" i="14" s="1"/>
  <c r="AY639" i="14" a="1"/>
  <c r="AY639" i="14" s="1"/>
  <c r="AX202" i="14" a="1"/>
  <c r="AX202" i="14" s="1"/>
  <c r="AY202" i="14" a="1"/>
  <c r="AY202" i="14" s="1"/>
  <c r="AX378" i="14" a="1"/>
  <c r="AX378" i="14" s="1"/>
  <c r="AY378" i="14" a="1"/>
  <c r="AY378" i="14" s="1"/>
  <c r="AX388" i="14" a="1"/>
  <c r="AX388" i="14" s="1"/>
  <c r="AY388" i="14" a="1"/>
  <c r="AY388" i="14" s="1"/>
  <c r="AX12" i="14" a="1"/>
  <c r="AX12" i="14" s="1"/>
  <c r="AY12" i="14" a="1"/>
  <c r="AY12" i="14" s="1"/>
  <c r="AX98" i="14" a="1"/>
  <c r="AX98" i="14" s="1"/>
  <c r="AY98" i="14" a="1"/>
  <c r="AY98" i="14" s="1"/>
  <c r="AX651" i="14" a="1"/>
  <c r="AX651" i="14" s="1"/>
  <c r="AY651" i="14" a="1"/>
  <c r="AY651" i="14" s="1"/>
  <c r="AX36" i="14" a="1"/>
  <c r="AX36" i="14" s="1"/>
  <c r="AY36" i="14" a="1"/>
  <c r="AY36" i="14" s="1"/>
  <c r="AX101" i="14" a="1"/>
  <c r="AX101" i="14" s="1"/>
  <c r="AY101" i="14" a="1"/>
  <c r="AY101" i="14" s="1"/>
  <c r="AX254" i="14" a="1"/>
  <c r="AX254" i="14" s="1"/>
  <c r="AY254" i="14" a="1"/>
  <c r="AY254" i="14" s="1"/>
  <c r="AX694" i="14" a="1"/>
  <c r="AX694" i="14" s="1"/>
  <c r="AY694" i="14" a="1"/>
  <c r="AY694" i="14" s="1"/>
  <c r="AX780" i="14" a="1"/>
  <c r="AX780" i="14" s="1"/>
  <c r="AY780" i="14" a="1"/>
  <c r="AY780" i="14" s="1"/>
  <c r="AX637" i="14" a="1"/>
  <c r="AX637" i="14" s="1"/>
  <c r="AY637" i="14" a="1"/>
  <c r="AY637" i="14" s="1"/>
  <c r="AX204" i="14" a="1"/>
  <c r="AX204" i="14" s="1"/>
  <c r="AY204" i="14" a="1"/>
  <c r="AY204" i="14" s="1"/>
  <c r="AX325" i="14" a="1"/>
  <c r="AX325" i="14" s="1"/>
  <c r="AY325" i="14" a="1"/>
  <c r="AY325" i="14" s="1"/>
  <c r="AX530" i="14" a="1"/>
  <c r="AX530" i="14" s="1"/>
  <c r="AY530" i="14" a="1"/>
  <c r="AY530" i="14" s="1"/>
  <c r="AX716" i="14" a="1"/>
  <c r="AX716" i="14" s="1"/>
  <c r="AY716" i="14" a="1"/>
  <c r="AY716" i="14" s="1"/>
  <c r="AX367" i="14" a="1"/>
  <c r="AX367" i="14" s="1"/>
  <c r="AY367" i="14" a="1"/>
  <c r="AY367" i="14" s="1"/>
  <c r="AX462" i="14" a="1"/>
  <c r="AX462" i="14" s="1"/>
  <c r="AY462" i="14" a="1"/>
  <c r="AY462" i="14" s="1"/>
  <c r="AX240" i="14" a="1"/>
  <c r="AX240" i="14" s="1"/>
  <c r="AY240" i="14" a="1"/>
  <c r="AY240" i="14" s="1"/>
  <c r="AX53" i="14" a="1"/>
  <c r="AX53" i="14" s="1"/>
  <c r="AY53" i="14" a="1"/>
  <c r="AY53" i="14" s="1"/>
  <c r="AX508" i="14" a="1"/>
  <c r="AX508" i="14" s="1"/>
  <c r="AY508" i="14" a="1"/>
  <c r="AY508" i="14" s="1"/>
  <c r="AX21" i="14" a="1"/>
  <c r="AX21" i="14" s="1"/>
  <c r="AY21" i="14" a="1"/>
  <c r="AY21" i="14" s="1"/>
  <c r="AX607" i="14" a="1"/>
  <c r="AX607" i="14" s="1"/>
  <c r="AY607" i="14" a="1"/>
  <c r="AY607" i="14" s="1"/>
  <c r="AX188" i="14" a="1"/>
  <c r="AX188" i="14" s="1"/>
  <c r="AY188" i="14" a="1"/>
  <c r="AY188" i="14" s="1"/>
  <c r="AX257" i="14" a="1"/>
  <c r="AX257" i="14" s="1"/>
  <c r="AY257" i="14" a="1"/>
  <c r="AY257" i="14" s="1"/>
  <c r="AX108" i="14" a="1"/>
  <c r="AX108" i="14" s="1"/>
  <c r="AY108" i="14" a="1"/>
  <c r="AY108" i="14" s="1"/>
  <c r="AX516" i="14" a="1"/>
  <c r="AX516" i="14" s="1"/>
  <c r="AY516" i="14" a="1"/>
  <c r="AY516" i="14" s="1"/>
  <c r="AX693" i="14" a="1"/>
  <c r="AX693" i="14" s="1"/>
  <c r="AY693" i="14" a="1"/>
  <c r="AY693" i="14" s="1"/>
  <c r="AX766" i="14" a="1"/>
  <c r="AX766" i="14" s="1"/>
  <c r="AY766" i="14" a="1"/>
  <c r="AY766" i="14" s="1"/>
  <c r="AX404" i="14" a="1"/>
  <c r="AX404" i="14" s="1"/>
  <c r="AY404" i="14" a="1"/>
  <c r="AY404" i="14" s="1"/>
  <c r="AX463" i="14" a="1"/>
  <c r="AX463" i="14" s="1"/>
  <c r="AY463" i="14" a="1"/>
  <c r="AY463" i="14" s="1"/>
  <c r="AX461" i="14" a="1"/>
  <c r="AX461" i="14" s="1"/>
  <c r="AY461" i="14" a="1"/>
  <c r="AY461" i="14" s="1"/>
  <c r="AX199" i="14" a="1"/>
  <c r="AX199" i="14" s="1"/>
  <c r="AY199" i="14" a="1"/>
  <c r="AY199" i="14" s="1"/>
  <c r="AX195" i="14" a="1"/>
  <c r="AX195" i="14" s="1"/>
  <c r="AY195" i="14" a="1"/>
  <c r="AY195" i="14" s="1"/>
  <c r="AX695" i="14" a="1"/>
  <c r="AX695" i="14" s="1"/>
  <c r="AY695" i="14" a="1"/>
  <c r="AY695" i="14" s="1"/>
  <c r="AX261" i="14" a="1"/>
  <c r="AX261" i="14" s="1"/>
  <c r="AY261" i="14" a="1"/>
  <c r="AY261" i="14" s="1"/>
  <c r="AX362" i="14" a="1"/>
  <c r="AX362" i="14" s="1"/>
  <c r="AY362" i="14" a="1"/>
  <c r="AY362" i="14" s="1"/>
  <c r="AX478" i="14" a="1"/>
  <c r="AX478" i="14" s="1"/>
  <c r="AY478" i="14" a="1"/>
  <c r="AY478" i="14" s="1"/>
  <c r="AX576" i="14" a="1"/>
  <c r="AX576" i="14" s="1"/>
  <c r="AY576" i="14" a="1"/>
  <c r="AY576" i="14" s="1"/>
  <c r="AX346" i="14" a="1"/>
  <c r="AX346" i="14" s="1"/>
  <c r="AY346" i="14" a="1"/>
  <c r="AY346" i="14" s="1"/>
  <c r="AX154" i="14" a="1"/>
  <c r="AX154" i="14" s="1"/>
  <c r="AY154" i="14" a="1"/>
  <c r="AY154" i="14" s="1"/>
  <c r="AX580" i="14" a="1"/>
  <c r="AX580" i="14" s="1"/>
  <c r="AY580" i="14" a="1"/>
  <c r="AY580" i="14" s="1"/>
  <c r="AX237" i="14" a="1"/>
  <c r="AX237" i="14" s="1"/>
  <c r="AY237" i="14" a="1"/>
  <c r="AY237" i="14" s="1"/>
  <c r="AX322" i="14" a="1"/>
  <c r="AX322" i="14" s="1"/>
  <c r="AY322" i="14" a="1"/>
  <c r="AY322" i="14" s="1"/>
  <c r="AX256" i="14" a="1"/>
  <c r="AX256" i="14" s="1"/>
  <c r="AY256" i="14" a="1"/>
  <c r="AY256" i="14" s="1"/>
  <c r="AX212" i="14" a="1"/>
  <c r="AX212" i="14" s="1"/>
  <c r="AY212" i="14" a="1"/>
  <c r="AY212" i="14" s="1"/>
  <c r="AX601" i="14" a="1"/>
  <c r="AX601" i="14" s="1"/>
  <c r="AY601" i="14" a="1"/>
  <c r="AY601" i="14" s="1"/>
  <c r="AX770" i="14" a="1"/>
  <c r="AX770" i="14" s="1"/>
  <c r="AY770" i="14" a="1"/>
  <c r="AY770" i="14" s="1"/>
  <c r="AX317" i="14" a="1"/>
  <c r="AX317" i="14" s="1"/>
  <c r="AY317" i="14" a="1"/>
  <c r="AY317" i="14" s="1"/>
  <c r="AX465" i="14" a="1"/>
  <c r="AX465" i="14" s="1"/>
  <c r="AY465" i="14" a="1"/>
  <c r="AY465" i="14" s="1"/>
  <c r="AX527" i="14" a="1"/>
  <c r="AX527" i="14" s="1"/>
  <c r="AY527" i="14" a="1"/>
  <c r="AY527" i="14" s="1"/>
  <c r="AX547" i="14" a="1"/>
  <c r="AX547" i="14" s="1"/>
  <c r="AY547" i="14" a="1"/>
  <c r="AY547" i="14" s="1"/>
  <c r="AX94" i="14" a="1"/>
  <c r="AX94" i="14" s="1"/>
  <c r="AY94" i="14" a="1"/>
  <c r="AY94" i="14" s="1"/>
  <c r="AX487" i="14" a="1"/>
  <c r="AX487" i="14" s="1"/>
  <c r="AY487" i="14" a="1"/>
  <c r="AY487" i="14" s="1"/>
  <c r="AX622" i="14" a="1"/>
  <c r="AX622" i="14" s="1"/>
  <c r="AY622" i="14" a="1"/>
  <c r="AY622" i="14" s="1"/>
  <c r="AX712" i="14" a="1"/>
  <c r="AX712" i="14" s="1"/>
  <c r="AY712" i="14" a="1"/>
  <c r="AY712" i="14" s="1"/>
  <c r="AX337" i="14" a="1"/>
  <c r="AX337" i="14" s="1"/>
  <c r="AY337" i="14" a="1"/>
  <c r="AY337" i="14" s="1"/>
  <c r="AX409" i="14" a="1"/>
  <c r="AX409" i="14" s="1"/>
  <c r="AY409" i="14" a="1"/>
  <c r="AY409" i="14" s="1"/>
  <c r="AX382" i="14" a="1"/>
  <c r="AX382" i="14" s="1"/>
  <c r="AY382" i="14" a="1"/>
  <c r="AY382" i="14" s="1"/>
  <c r="AX121" i="14" a="1"/>
  <c r="AX121" i="14" s="1"/>
  <c r="AY121" i="14" a="1"/>
  <c r="AY121" i="14" s="1"/>
  <c r="AX225" i="14" a="1"/>
  <c r="AX225" i="14" s="1"/>
  <c r="AY225" i="14" a="1"/>
  <c r="AY225" i="14" s="1"/>
  <c r="AX298" i="14" a="1"/>
  <c r="AX298" i="14" s="1"/>
  <c r="AY298" i="14" a="1"/>
  <c r="AY298" i="14" s="1"/>
  <c r="AX352" i="14" a="1"/>
  <c r="AX352" i="14" s="1"/>
  <c r="AY352" i="14" a="1"/>
  <c r="AY352" i="14" s="1"/>
  <c r="AX150" i="14" a="1"/>
  <c r="AX150" i="14" s="1"/>
  <c r="AY150" i="14" a="1"/>
  <c r="AY150" i="14" s="1"/>
  <c r="AX76" i="14" a="1"/>
  <c r="AX76" i="14" s="1"/>
  <c r="AY76" i="14" a="1"/>
  <c r="AY76" i="14" s="1"/>
  <c r="AX711" i="14" a="1"/>
  <c r="AX711" i="14" s="1"/>
  <c r="AY711" i="14" a="1"/>
  <c r="AY711" i="14" s="1"/>
  <c r="AX392" i="14" a="1"/>
  <c r="AX392" i="14" s="1"/>
  <c r="AY392" i="14" a="1"/>
  <c r="AY392" i="14" s="1"/>
  <c r="AX471" i="14" a="1"/>
  <c r="AX471" i="14" s="1"/>
  <c r="AY471" i="14" a="1"/>
  <c r="AY471" i="14" s="1"/>
  <c r="AX449" i="14" a="1"/>
  <c r="AX449" i="14" s="1"/>
  <c r="AY449" i="14" a="1"/>
  <c r="AY449" i="14" s="1"/>
  <c r="AX562" i="14" a="1"/>
  <c r="AX562" i="14" s="1"/>
  <c r="AY562" i="14" a="1"/>
  <c r="AY562" i="14" s="1"/>
  <c r="AX568" i="14" a="1"/>
  <c r="AX568" i="14" s="1"/>
  <c r="AY568" i="14" a="1"/>
  <c r="AY568" i="14" s="1"/>
  <c r="AX691" i="14" a="1"/>
  <c r="AX691" i="14" s="1"/>
  <c r="AY691" i="14" a="1"/>
  <c r="AY691" i="14" s="1"/>
  <c r="AX215" i="14" a="1"/>
  <c r="AX215" i="14" s="1"/>
  <c r="AY215" i="14" a="1"/>
  <c r="AY215" i="14" s="1"/>
  <c r="AX157" i="14" a="1"/>
  <c r="AX157" i="14" s="1"/>
  <c r="AY157" i="14" a="1"/>
  <c r="AY157" i="14" s="1"/>
  <c r="AX105" i="14" a="1"/>
  <c r="AX105" i="14" s="1"/>
  <c r="AY105" i="14" a="1"/>
  <c r="AY105" i="14" s="1"/>
  <c r="AX252" i="14" a="1"/>
  <c r="AX252" i="14" s="1"/>
  <c r="AY252" i="14" a="1"/>
  <c r="AY252" i="14" s="1"/>
  <c r="AX315" i="14" a="1"/>
  <c r="AX315" i="14" s="1"/>
  <c r="AY315" i="14" a="1"/>
  <c r="AY315" i="14" s="1"/>
  <c r="AX335" i="14" a="1"/>
  <c r="AX335" i="14" s="1"/>
  <c r="AY335" i="14" a="1"/>
  <c r="AY335" i="14" s="1"/>
  <c r="AX402" i="14" a="1"/>
  <c r="AX402" i="14" s="1"/>
  <c r="AY402" i="14" a="1"/>
  <c r="AY402" i="14" s="1"/>
  <c r="AX447" i="14" a="1"/>
  <c r="AX447" i="14" s="1"/>
  <c r="AY447" i="14" a="1"/>
  <c r="AY447" i="14" s="1"/>
  <c r="AX546" i="14" a="1"/>
  <c r="AX546" i="14" s="1"/>
  <c r="AY546" i="14" a="1"/>
  <c r="AY546" i="14" s="1"/>
  <c r="AX79" i="14" a="1"/>
  <c r="AX79" i="14" s="1"/>
  <c r="AY79" i="14" a="1"/>
  <c r="AY79" i="14" s="1"/>
  <c r="AX18" i="14" a="1"/>
  <c r="AX18" i="14" s="1"/>
  <c r="AY18" i="14" a="1"/>
  <c r="AY18" i="14" s="1"/>
  <c r="AX168" i="14" a="1"/>
  <c r="AX168" i="14" s="1"/>
  <c r="AY168" i="14" a="1"/>
  <c r="AY168" i="14" s="1"/>
  <c r="AX600" i="14" a="1"/>
  <c r="AX600" i="14" s="1"/>
  <c r="AY600" i="14" a="1"/>
  <c r="AY600" i="14" s="1"/>
  <c r="AX731" i="14" a="1"/>
  <c r="AX731" i="14" s="1"/>
  <c r="AY731" i="14" a="1"/>
  <c r="AY731" i="14" s="1"/>
  <c r="AX13" i="14" a="1"/>
  <c r="AX13" i="14" s="1"/>
  <c r="AY13" i="14" a="1"/>
  <c r="AY13" i="14" s="1"/>
  <c r="AX125" i="14" a="1"/>
  <c r="AX125" i="14" s="1"/>
  <c r="AY125" i="14" a="1"/>
  <c r="AY125" i="14" s="1"/>
  <c r="AX263" i="14" a="1"/>
  <c r="AX263" i="14" s="1"/>
  <c r="AY263" i="14" a="1"/>
  <c r="AY263" i="14" s="1"/>
  <c r="AX333" i="14" a="1"/>
  <c r="AX333" i="14" s="1"/>
  <c r="AY333" i="14" a="1"/>
  <c r="AY333" i="14" s="1"/>
  <c r="AX381" i="14" a="1"/>
  <c r="AX381" i="14" s="1"/>
  <c r="AY381" i="14" a="1"/>
  <c r="AY381" i="14" s="1"/>
  <c r="AX186" i="14" a="1"/>
  <c r="AX186" i="14" s="1"/>
  <c r="AY186" i="14" a="1"/>
  <c r="AY186" i="14" s="1"/>
  <c r="AX106" i="14" a="1"/>
  <c r="AX106" i="14" s="1"/>
  <c r="AY106" i="14" a="1"/>
  <c r="AY106" i="14" s="1"/>
  <c r="AX31" i="14" a="1"/>
  <c r="AX31" i="14" s="1"/>
  <c r="AY31" i="14" a="1"/>
  <c r="AY31" i="14" s="1"/>
  <c r="AX472" i="14" a="1"/>
  <c r="AX472" i="14" s="1"/>
  <c r="AY472" i="14" a="1"/>
  <c r="AY472" i="14" s="1"/>
  <c r="AX578" i="14" a="1"/>
  <c r="AX578" i="14" s="1"/>
  <c r="AY578" i="14" a="1"/>
  <c r="AY578" i="14" s="1"/>
  <c r="AX534" i="14" a="1"/>
  <c r="AX534" i="14" s="1"/>
  <c r="AY534" i="14" a="1"/>
  <c r="AY534" i="14" s="1"/>
  <c r="AX671" i="14" a="1"/>
  <c r="AX671" i="14" s="1"/>
  <c r="AY671" i="14" a="1"/>
  <c r="AY671" i="14" s="1"/>
  <c r="AX649" i="14" a="1"/>
  <c r="AX649" i="14" s="1"/>
  <c r="AY649" i="14" a="1"/>
  <c r="AY649" i="14" s="1"/>
  <c r="AX60" i="14" a="1"/>
  <c r="AX60" i="14" s="1"/>
  <c r="AY60" i="14" a="1"/>
  <c r="AY60" i="14" s="1"/>
  <c r="AX247" i="14" a="1"/>
  <c r="AX247" i="14" s="1"/>
  <c r="AY247" i="14" a="1"/>
  <c r="AY247" i="14" s="1"/>
  <c r="AX41" i="14" a="1"/>
  <c r="AX41" i="14" s="1"/>
  <c r="AY41" i="14" a="1"/>
  <c r="AY41" i="14" s="1"/>
  <c r="AX198" i="14" a="1"/>
  <c r="AX198" i="14" s="1"/>
  <c r="AY198" i="14" a="1"/>
  <c r="AY198" i="14" s="1"/>
  <c r="AX745" i="14" a="1"/>
  <c r="AX745" i="14" s="1"/>
  <c r="AY745" i="14" a="1"/>
  <c r="AY745" i="14" s="1"/>
  <c r="AX393" i="14" a="1"/>
  <c r="AX393" i="14" s="1"/>
  <c r="AY393" i="14" a="1"/>
  <c r="AY393" i="14" s="1"/>
  <c r="AX736" i="14" a="1"/>
  <c r="AX736" i="14" s="1"/>
  <c r="AY736" i="14" a="1"/>
  <c r="AY736" i="14" s="1"/>
  <c r="AX798" i="14" a="1"/>
  <c r="AX798" i="14" s="1"/>
  <c r="AY798" i="14" a="1"/>
  <c r="AY798" i="14" s="1"/>
  <c r="AX267" i="14" a="1"/>
  <c r="AX267" i="14" s="1"/>
  <c r="AY267" i="14" a="1"/>
  <c r="AY267" i="14" s="1"/>
  <c r="AX771" i="14" a="1"/>
  <c r="AX771" i="14" s="1"/>
  <c r="AY771" i="14" a="1"/>
  <c r="AY771" i="14" s="1"/>
  <c r="AX70" i="14" a="1"/>
  <c r="AX70" i="14" s="1"/>
  <c r="AY70" i="14" a="1"/>
  <c r="AY70" i="14" s="1"/>
  <c r="AX767" i="14" a="1"/>
  <c r="AX767" i="14" s="1"/>
  <c r="AY767" i="14" a="1"/>
  <c r="AY767" i="14" s="1"/>
  <c r="AX586" i="14" a="1"/>
  <c r="AX586" i="14" s="1"/>
  <c r="AY586" i="14" a="1"/>
  <c r="AY586" i="14" s="1"/>
  <c r="AX503" i="14" a="1"/>
  <c r="AX503" i="14" s="1"/>
  <c r="AY503" i="14" a="1"/>
  <c r="AY503" i="14" s="1"/>
  <c r="AX703" i="14" a="1"/>
  <c r="AX703" i="14" s="1"/>
  <c r="AY703" i="14" a="1"/>
  <c r="AY703" i="14" s="1"/>
  <c r="AX464" i="14" a="1"/>
  <c r="AX464" i="14" s="1"/>
  <c r="AY464" i="14" a="1"/>
  <c r="AY464" i="14" s="1"/>
  <c r="AX149" i="14" a="1"/>
  <c r="AX149" i="14" s="1"/>
  <c r="AY149" i="14" a="1"/>
  <c r="AY149" i="14" s="1"/>
  <c r="AX440" i="14" a="1"/>
  <c r="AX440" i="14" s="1"/>
  <c r="AY440" i="14" a="1"/>
  <c r="AY440" i="14" s="1"/>
  <c r="AX585" i="14" a="1"/>
  <c r="AX585" i="14" s="1"/>
  <c r="AY585" i="14" a="1"/>
  <c r="AY585" i="14" s="1"/>
  <c r="AX286" i="14" a="1"/>
  <c r="AX286" i="14" s="1"/>
  <c r="AY286" i="14" a="1"/>
  <c r="AY286" i="14" s="1"/>
  <c r="AX566" i="14" a="1"/>
  <c r="AX566" i="14" s="1"/>
  <c r="AY566" i="14" a="1"/>
  <c r="AY566" i="14" s="1"/>
  <c r="AX514" i="14" a="1"/>
  <c r="AX514" i="14" s="1"/>
  <c r="AY514" i="14" a="1"/>
  <c r="AY514" i="14" s="1"/>
  <c r="AX8" i="14" a="1"/>
  <c r="AX8" i="14" s="1"/>
  <c r="AY8" i="14" a="1"/>
  <c r="AY8" i="14" s="1"/>
  <c r="AX700" i="14" a="1"/>
  <c r="AX700" i="14" s="1"/>
  <c r="AY700" i="14" a="1"/>
  <c r="AY700" i="14" s="1"/>
  <c r="AX23" i="14" a="1"/>
  <c r="AX23" i="14" s="1"/>
  <c r="AY23" i="14" a="1"/>
  <c r="AY23" i="14" s="1"/>
  <c r="AX507" i="14" a="1"/>
  <c r="AX507" i="14" s="1"/>
  <c r="AY507" i="14" a="1"/>
  <c r="AY507" i="14" s="1"/>
  <c r="AX158" i="14" a="1"/>
  <c r="AX158" i="14" s="1"/>
  <c r="AY158" i="14" a="1"/>
  <c r="AY158" i="14" s="1"/>
  <c r="AX502" i="14" a="1"/>
  <c r="AX502" i="14" s="1"/>
  <c r="AY502" i="14" a="1"/>
  <c r="AY502" i="14" s="1"/>
  <c r="AX620" i="14" a="1"/>
  <c r="AX620" i="14" s="1"/>
  <c r="AY620" i="14" a="1"/>
  <c r="AY620" i="14" s="1"/>
  <c r="AX127" i="14" a="1"/>
  <c r="AX127" i="14" s="1"/>
  <c r="AY127" i="14" a="1"/>
  <c r="AY127" i="14" s="1"/>
  <c r="AX428" i="14" a="1"/>
  <c r="AX428" i="14" s="1"/>
  <c r="AY428" i="14" a="1"/>
  <c r="AY428" i="14" s="1"/>
  <c r="AX696" i="14" a="1"/>
  <c r="AX696" i="14" s="1"/>
  <c r="AY696" i="14" a="1"/>
  <c r="AY696" i="14" s="1"/>
  <c r="AX615" i="14" a="1"/>
  <c r="AX615" i="14" s="1"/>
  <c r="AY615" i="14" a="1"/>
  <c r="AY615" i="14" s="1"/>
  <c r="AX35" i="14" a="1"/>
  <c r="AX35" i="14" s="1"/>
  <c r="AY35" i="14" a="1"/>
  <c r="AY35" i="14" s="1"/>
  <c r="AX532" i="14" a="1"/>
  <c r="AX532" i="14" s="1"/>
  <c r="AY532" i="14" a="1"/>
  <c r="AY532" i="14" s="1"/>
  <c r="AX364" i="14" a="1"/>
  <c r="AX364" i="14" s="1"/>
  <c r="AY364" i="14" a="1"/>
  <c r="AY364" i="14" s="1"/>
  <c r="AX141" i="14" a="1"/>
  <c r="AX141" i="14" s="1"/>
  <c r="AY141" i="14" a="1"/>
  <c r="AY141" i="14" s="1"/>
  <c r="AX542" i="14" a="1"/>
  <c r="AX542" i="14" s="1"/>
  <c r="AY542" i="14" a="1"/>
  <c r="AY542" i="14" s="1"/>
  <c r="AX625" i="14" a="1"/>
  <c r="AX625" i="14" s="1"/>
  <c r="AY625" i="14" a="1"/>
  <c r="AY625" i="14" s="1"/>
  <c r="AX3" i="14" a="1"/>
  <c r="AX3" i="14" s="1"/>
  <c r="AY3" i="14" a="1"/>
  <c r="AY3" i="14" s="1"/>
  <c r="AX316" i="14" a="1"/>
  <c r="AX316" i="14" s="1"/>
  <c r="AY316" i="14" a="1"/>
  <c r="AY316" i="14" s="1"/>
  <c r="AX476" i="14" a="1"/>
  <c r="AX476" i="14" s="1"/>
  <c r="AY476" i="14" a="1"/>
  <c r="AY476" i="14" s="1"/>
  <c r="AX624" i="14" a="1"/>
  <c r="AX624" i="14" s="1"/>
  <c r="AY624" i="14" a="1"/>
  <c r="AY624" i="14" s="1"/>
  <c r="AX85" i="14" a="1"/>
  <c r="AX85" i="14" s="1"/>
  <c r="AY85" i="14" a="1"/>
  <c r="AY85" i="14" s="1"/>
  <c r="AX657" i="14" a="1"/>
  <c r="AX657" i="14" s="1"/>
  <c r="AY657" i="14" a="1"/>
  <c r="AY657" i="14" s="1"/>
  <c r="AX264" i="14" a="1"/>
  <c r="AX264" i="14" s="1"/>
  <c r="AY264" i="14" a="1"/>
  <c r="AY264" i="14" s="1"/>
  <c r="AX460" i="14" a="1"/>
  <c r="AX460" i="14" s="1"/>
  <c r="AY460" i="14" a="1"/>
  <c r="AY460" i="14" s="1"/>
  <c r="AX170" i="14" a="1"/>
  <c r="AX170" i="14" s="1"/>
  <c r="AY170" i="14" a="1"/>
  <c r="AY170" i="14" s="1"/>
  <c r="AX529" i="14" a="1"/>
  <c r="AX529" i="14" s="1"/>
  <c r="AY529" i="14" a="1"/>
  <c r="AY529" i="14" s="1"/>
  <c r="AX591" i="14" a="1"/>
  <c r="AX591" i="14" s="1"/>
  <c r="AY591" i="14" a="1"/>
  <c r="AY591" i="14" s="1"/>
  <c r="AX248" i="14" a="1"/>
  <c r="AX248" i="14" s="1"/>
  <c r="AY248" i="14" a="1"/>
  <c r="AY248" i="14" s="1"/>
  <c r="AX33" i="14" a="1"/>
  <c r="AX33" i="14" s="1"/>
  <c r="AY33" i="14" a="1"/>
  <c r="AY33" i="14" s="1"/>
  <c r="AX778" i="14" a="1"/>
  <c r="AX778" i="14" s="1"/>
  <c r="AY778" i="14" a="1"/>
  <c r="AY778" i="14" s="1"/>
  <c r="AX452" i="14" a="1"/>
  <c r="AX452" i="14" s="1"/>
  <c r="AY452" i="14" a="1"/>
  <c r="AY452" i="14" s="1"/>
  <c r="AX773" i="14" a="1"/>
  <c r="AX773" i="14" s="1"/>
  <c r="AY773" i="14" a="1"/>
  <c r="AY773" i="14" s="1"/>
  <c r="AX595" i="14" a="1"/>
  <c r="AX595" i="14" s="1"/>
  <c r="AY595" i="14" a="1"/>
  <c r="AY595" i="14" s="1"/>
  <c r="AX551" i="14" a="1"/>
  <c r="AX551" i="14" s="1"/>
  <c r="AY551" i="14" a="1"/>
  <c r="AY551" i="14" s="1"/>
  <c r="AX549" i="14" a="1"/>
  <c r="AX549" i="14" s="1"/>
  <c r="AY549" i="14" a="1"/>
  <c r="AY549" i="14" s="1"/>
  <c r="AX650" i="14" a="1"/>
  <c r="AX650" i="14" s="1"/>
  <c r="AY650" i="14" a="1"/>
  <c r="AY650" i="14" s="1"/>
  <c r="AX439" i="14" a="1"/>
  <c r="AX439" i="14" s="1"/>
  <c r="AY439" i="14" a="1"/>
  <c r="AY439" i="14" s="1"/>
  <c r="AX46" i="14" a="1"/>
  <c r="AX46" i="14" s="1"/>
  <c r="AY46" i="14" a="1"/>
  <c r="AY46" i="14" s="1"/>
  <c r="AX743" i="14" a="1"/>
  <c r="AX743" i="14" s="1"/>
  <c r="AY743" i="14" a="1"/>
  <c r="AY743" i="14" s="1"/>
  <c r="AX138" i="14" a="1"/>
  <c r="AX138" i="14" s="1"/>
  <c r="AY138" i="14" a="1"/>
  <c r="AY138" i="14" s="1"/>
  <c r="AX621" i="14" a="1"/>
  <c r="AX621" i="14" s="1"/>
  <c r="AY621" i="14" a="1"/>
  <c r="AY621" i="14" s="1"/>
  <c r="AX236" i="14" a="1"/>
  <c r="AX236" i="14" s="1"/>
  <c r="AY236" i="14" a="1"/>
  <c r="AY236" i="14" s="1"/>
  <c r="AX285" i="14" a="1"/>
  <c r="AX285" i="14" s="1"/>
  <c r="AY285" i="14" a="1"/>
  <c r="AY285" i="14" s="1"/>
  <c r="AX123" i="14" a="1"/>
  <c r="AX123" i="14" s="1"/>
  <c r="AY123" i="14" a="1"/>
  <c r="AY123" i="14" s="1"/>
  <c r="AX787" i="14" a="1"/>
  <c r="AX787" i="14" s="1"/>
  <c r="AY787" i="14" a="1"/>
  <c r="AY787" i="14" s="1"/>
  <c r="AX51" i="14" a="1"/>
  <c r="AX51" i="14" s="1"/>
  <c r="AY51" i="14" a="1"/>
  <c r="AY51" i="14" s="1"/>
  <c r="AX775" i="14" a="1"/>
  <c r="AX775" i="14" s="1"/>
  <c r="AY775" i="14" a="1"/>
  <c r="AY775" i="14" s="1"/>
  <c r="AX515" i="14" a="1"/>
  <c r="AX515" i="14" s="1"/>
  <c r="AY515" i="14" a="1"/>
  <c r="AY515" i="14" s="1"/>
  <c r="AX584" i="14" a="1"/>
  <c r="AX584" i="14" s="1"/>
  <c r="AY584" i="14" a="1"/>
  <c r="AY584" i="14" s="1"/>
  <c r="AX632" i="14" a="1"/>
  <c r="AX632" i="14" s="1"/>
  <c r="AY632" i="14" a="1"/>
  <c r="AY632" i="14" s="1"/>
  <c r="AX171" i="14" a="1"/>
  <c r="AX171" i="14" s="1"/>
  <c r="AY171" i="14" a="1"/>
  <c r="AY171" i="14" s="1"/>
  <c r="AX800" i="14" a="1"/>
  <c r="AX800" i="14" s="1"/>
  <c r="AY800" i="14" a="1"/>
  <c r="AY800" i="14" s="1"/>
  <c r="AX480" i="14" a="1"/>
  <c r="AX480" i="14" s="1"/>
  <c r="AY480" i="14" a="1"/>
  <c r="AY480" i="14" s="1"/>
  <c r="AX636" i="14" a="1"/>
  <c r="AX636" i="14" s="1"/>
  <c r="AY636" i="14" a="1"/>
  <c r="AY636" i="14" s="1"/>
  <c r="AX273" i="14" a="1"/>
  <c r="AX273" i="14" s="1"/>
  <c r="AY273" i="14" a="1"/>
  <c r="AY273" i="14" s="1"/>
  <c r="AX354" i="14" a="1"/>
  <c r="AX354" i="14" s="1"/>
  <c r="AY354" i="14" a="1"/>
  <c r="AY354" i="14" s="1"/>
  <c r="AX305" i="14" a="1"/>
  <c r="AX305" i="14" s="1"/>
  <c r="AY305" i="14" a="1"/>
  <c r="AY305" i="14" s="1"/>
  <c r="AX34" i="14" a="1"/>
  <c r="AX34" i="14" s="1"/>
  <c r="AY34" i="14" a="1"/>
  <c r="AY34" i="14" s="1"/>
  <c r="AX708" i="14" a="1"/>
  <c r="AX708" i="14" s="1"/>
  <c r="AY708" i="14" a="1"/>
  <c r="AY708" i="14" s="1"/>
  <c r="AX481" i="14" a="1"/>
  <c r="AX481" i="14" s="1"/>
  <c r="AY481" i="14" a="1"/>
  <c r="AY481" i="14" s="1"/>
  <c r="AX783" i="14" a="1"/>
  <c r="AX783" i="14" s="1"/>
  <c r="AY783" i="14" a="1"/>
  <c r="AY783" i="14" s="1"/>
  <c r="AX684" i="14" a="1"/>
  <c r="AX684" i="14" s="1"/>
  <c r="AY684" i="14" a="1"/>
  <c r="AY684" i="14" s="1"/>
  <c r="AX336" i="14" a="1"/>
  <c r="AX336" i="14" s="1"/>
  <c r="AY336" i="14" a="1"/>
  <c r="AY336" i="14" s="1"/>
  <c r="AX383" i="14" a="1"/>
  <c r="AX383" i="14" s="1"/>
  <c r="AY383" i="14" a="1"/>
  <c r="AY383" i="14" s="1"/>
  <c r="AX59" i="14" a="1"/>
  <c r="AX59" i="14" s="1"/>
  <c r="AY59" i="14" a="1"/>
  <c r="AY59" i="14" s="1"/>
  <c r="AX704" i="14" a="1"/>
  <c r="AX704" i="14" s="1"/>
  <c r="AY704" i="14" a="1"/>
  <c r="AY704" i="14" s="1"/>
  <c r="AX363" i="14" a="1"/>
  <c r="AX363" i="14" s="1"/>
  <c r="AY363" i="14" a="1"/>
  <c r="AY363" i="14" s="1"/>
  <c r="AX726" i="14" a="1"/>
  <c r="AX726" i="14" s="1"/>
  <c r="AY726" i="14" a="1"/>
  <c r="AY726" i="14" s="1"/>
  <c r="AX97" i="14" a="1"/>
  <c r="AX97" i="14" s="1"/>
  <c r="AY97" i="14" a="1"/>
  <c r="AY97" i="14" s="1"/>
  <c r="AX702" i="14" a="1"/>
  <c r="AX702" i="14" s="1"/>
  <c r="AY702" i="14" a="1"/>
  <c r="AY702" i="14" s="1"/>
  <c r="AX39" i="14" a="1"/>
  <c r="AX39" i="14" s="1"/>
  <c r="AY39" i="14" a="1"/>
  <c r="AY39" i="14" s="1"/>
  <c r="AX728" i="14" a="1"/>
  <c r="AX728" i="14" s="1"/>
  <c r="AY728" i="14" a="1"/>
  <c r="AY728" i="14" s="1"/>
  <c r="AX647" i="14" a="1"/>
  <c r="AX647" i="14" s="1"/>
  <c r="AY647" i="14" a="1"/>
  <c r="AY647" i="14" s="1"/>
  <c r="AX732" i="14" a="1"/>
  <c r="AX732" i="14" s="1"/>
  <c r="AY732" i="14" a="1"/>
  <c r="AY732" i="14" s="1"/>
  <c r="AX344" i="14" a="1"/>
  <c r="AX344" i="14" s="1"/>
  <c r="AY344" i="14" a="1"/>
  <c r="AY344" i="14" s="1"/>
  <c r="AX416" i="14" a="1"/>
  <c r="AX416" i="14" s="1"/>
  <c r="AY416" i="14" a="1"/>
  <c r="AY416" i="14" s="1"/>
  <c r="AX408" i="14" a="1"/>
  <c r="AX408" i="14" s="1"/>
  <c r="AY408" i="14" a="1"/>
  <c r="AY408" i="14" s="1"/>
  <c r="AX135" i="14" a="1"/>
  <c r="AX135" i="14" s="1"/>
  <c r="AY135" i="14" a="1"/>
  <c r="AY135" i="14" s="1"/>
  <c r="AX246" i="14" a="1"/>
  <c r="AX246" i="14" s="1"/>
  <c r="AY246" i="14" a="1"/>
  <c r="AY246" i="14" s="1"/>
  <c r="AX324" i="14" a="1"/>
  <c r="AX324" i="14" s="1"/>
  <c r="AY324" i="14" a="1"/>
  <c r="AY324" i="14" s="1"/>
  <c r="AX523" i="14" a="1"/>
  <c r="AX523" i="14" s="1"/>
  <c r="AY523" i="14" a="1"/>
  <c r="AY523" i="14" s="1"/>
  <c r="AX189" i="14" a="1"/>
  <c r="AX189" i="14" s="1"/>
  <c r="AY189" i="14" a="1"/>
  <c r="AY189" i="14" s="1"/>
  <c r="AX293" i="14" a="1"/>
  <c r="AX293" i="14" s="1"/>
  <c r="AY293" i="14" a="1"/>
  <c r="AY293" i="14" s="1"/>
  <c r="AX224" i="14" a="1"/>
  <c r="AX224" i="14" s="1"/>
  <c r="AY224" i="14" a="1"/>
  <c r="AY224" i="14" s="1"/>
  <c r="AX163" i="14" a="1"/>
  <c r="AX163" i="14" s="1"/>
  <c r="AY163" i="14" a="1"/>
  <c r="AY163" i="14" s="1"/>
  <c r="AX697" i="14" a="1"/>
  <c r="AX697" i="14" s="1"/>
  <c r="AY697" i="14" a="1"/>
  <c r="AY697" i="14" s="1"/>
  <c r="AX234" i="14" a="1"/>
  <c r="AX234" i="14" s="1"/>
  <c r="AY234" i="14" a="1"/>
  <c r="AY234" i="14" s="1"/>
  <c r="AX297" i="14" a="1"/>
  <c r="AX297" i="14" s="1"/>
  <c r="AY297" i="14" a="1"/>
  <c r="AY297" i="14" s="1"/>
  <c r="AX86" i="14" a="1"/>
  <c r="AX86" i="14" s="1"/>
  <c r="AY86" i="14" a="1"/>
  <c r="AY86" i="14" s="1"/>
  <c r="AX17" i="14" a="1"/>
  <c r="AX17" i="14" s="1"/>
  <c r="AY17" i="14" a="1"/>
  <c r="AY17" i="14" s="1"/>
  <c r="AX466" i="14" a="1"/>
  <c r="AX466" i="14" s="1"/>
  <c r="AY466" i="14" a="1"/>
  <c r="AY466" i="14" s="1"/>
  <c r="AX323" i="14" a="1"/>
  <c r="AX323" i="14" s="1"/>
  <c r="AY323" i="14" a="1"/>
  <c r="AY323" i="14" s="1"/>
  <c r="AX391" i="14" a="1"/>
  <c r="AX391" i="14" s="1"/>
  <c r="AY391" i="14" a="1"/>
  <c r="AY391" i="14" s="1"/>
  <c r="AX396" i="14" a="1"/>
  <c r="AX396" i="14" s="1"/>
  <c r="AY396" i="14" a="1"/>
  <c r="AY396" i="14" s="1"/>
  <c r="AX490" i="14" a="1"/>
  <c r="AX490" i="14" s="1"/>
  <c r="AY490" i="14" a="1"/>
  <c r="AY490" i="14" s="1"/>
  <c r="AX511" i="14" a="1"/>
  <c r="AX511" i="14" s="1"/>
  <c r="AY511" i="14" a="1"/>
  <c r="AY511" i="14" s="1"/>
  <c r="AX631" i="14" a="1"/>
  <c r="AX631" i="14" s="1"/>
  <c r="AY631" i="14" a="1"/>
  <c r="AY631" i="14" s="1"/>
  <c r="AX151" i="14" a="1"/>
  <c r="AX151" i="14" s="1"/>
  <c r="AY151" i="14" a="1"/>
  <c r="AY151" i="14" s="1"/>
  <c r="AX93" i="14" a="1"/>
  <c r="AX93" i="14" s="1"/>
  <c r="AY93" i="14" a="1"/>
  <c r="AY93" i="14" s="1"/>
  <c r="AX32" i="14" a="1"/>
  <c r="AX32" i="14" s="1"/>
  <c r="AY32" i="14" a="1"/>
  <c r="AY32" i="14" s="1"/>
  <c r="AX103" i="14" a="1"/>
  <c r="AX103" i="14" s="1"/>
  <c r="AY103" i="14" a="1"/>
  <c r="AY103" i="14" s="1"/>
  <c r="AX251" i="14" a="1"/>
  <c r="AX251" i="14" s="1"/>
  <c r="AY251" i="14" a="1"/>
  <c r="AY251" i="14" s="1"/>
  <c r="AX271" i="14" a="1"/>
  <c r="AX271" i="14" s="1"/>
  <c r="AY271" i="14" a="1"/>
  <c r="AY271" i="14" s="1"/>
  <c r="AX334" i="14" a="1"/>
  <c r="AX334" i="14" s="1"/>
  <c r="AY334" i="14" a="1"/>
  <c r="AY334" i="14" s="1"/>
  <c r="AX395" i="14" a="1"/>
  <c r="AX395" i="14" s="1"/>
  <c r="AY395" i="14" a="1"/>
  <c r="AY395" i="14" s="1"/>
  <c r="AX474" i="14" a="1"/>
  <c r="AX474" i="14" s="1"/>
  <c r="AY474" i="14" a="1"/>
  <c r="AY474" i="14" s="1"/>
  <c r="AX20" i="14" a="1"/>
  <c r="AX20" i="14" s="1"/>
  <c r="AY20" i="14" a="1"/>
  <c r="AY20" i="14" s="1"/>
  <c r="AX177" i="14" a="1"/>
  <c r="AX177" i="14" s="1"/>
  <c r="AY177" i="14" a="1"/>
  <c r="AY177" i="14" s="1"/>
  <c r="AX104" i="14" a="1"/>
  <c r="AX104" i="14" s="1"/>
  <c r="AY104" i="14" a="1"/>
  <c r="AY104" i="14" s="1"/>
  <c r="AX543" i="14" a="1"/>
  <c r="AX543" i="14" s="1"/>
  <c r="AY543" i="14" a="1"/>
  <c r="AY543" i="14" s="1"/>
  <c r="AX667" i="14" a="1"/>
  <c r="AX667" i="14" s="1"/>
  <c r="AY667" i="14" a="1"/>
  <c r="AY667" i="14" s="1"/>
  <c r="AX605" i="14" a="1"/>
  <c r="AX605" i="14" s="1"/>
  <c r="AY605" i="14" a="1"/>
  <c r="AY605" i="14" s="1"/>
  <c r="AX751" i="14" a="1"/>
  <c r="AX751" i="14" s="1"/>
  <c r="AY751" i="14" a="1"/>
  <c r="AY751" i="14" s="1"/>
  <c r="AX124" i="14" a="1"/>
  <c r="AX124" i="14" s="1"/>
  <c r="AY124" i="14" a="1"/>
  <c r="AY124" i="14" s="1"/>
  <c r="AX269" i="14" a="1"/>
  <c r="AX269" i="14" s="1"/>
  <c r="AY269" i="14" a="1"/>
  <c r="AY269" i="14" s="1"/>
  <c r="AX326" i="14" a="1"/>
  <c r="AX326" i="14" s="1"/>
  <c r="AY326" i="14" a="1"/>
  <c r="AY326" i="14" s="1"/>
  <c r="AX122" i="14" a="1"/>
  <c r="AX122" i="14" s="1"/>
  <c r="AY122" i="14" a="1"/>
  <c r="AY122" i="14" s="1"/>
  <c r="AX47" i="14" a="1"/>
  <c r="AX47" i="14" s="1"/>
  <c r="AY47" i="14" a="1"/>
  <c r="AY47" i="14" s="1"/>
  <c r="AX765" i="14" a="1"/>
  <c r="AX765" i="14" s="1"/>
  <c r="AY765" i="14" a="1"/>
  <c r="AY765" i="14" s="1"/>
  <c r="AX417" i="14" a="1"/>
  <c r="AX417" i="14" s="1"/>
  <c r="AY417" i="14" a="1"/>
  <c r="AY417" i="14" s="1"/>
  <c r="AX506" i="14" a="1"/>
  <c r="AX506" i="14" s="1"/>
  <c r="AY506" i="14" a="1"/>
  <c r="AY506" i="14" s="1"/>
  <c r="AX477" i="14" a="1"/>
  <c r="AX477" i="14" s="1"/>
  <c r="AY477" i="14" a="1"/>
  <c r="AY477" i="14" s="1"/>
  <c r="AX597" i="14" a="1"/>
  <c r="AX597" i="14" s="1"/>
  <c r="AY597" i="14" a="1"/>
  <c r="AY597" i="14" s="1"/>
  <c r="AX596" i="14" a="1"/>
  <c r="AX596" i="14" s="1"/>
  <c r="AY596" i="14" a="1"/>
  <c r="AY596" i="14" s="1"/>
  <c r="AX723" i="14" a="1"/>
  <c r="AX723" i="14" s="1"/>
  <c r="AY723" i="14" a="1"/>
  <c r="AY723" i="14" s="1"/>
  <c r="AX88" i="14" a="1"/>
  <c r="AX88" i="14" s="1"/>
  <c r="AY88" i="14" a="1"/>
  <c r="AY88" i="14" s="1"/>
  <c r="AX193" i="14" a="1"/>
  <c r="AX193" i="14" s="1"/>
  <c r="AY193" i="14" a="1"/>
  <c r="AY193" i="14" s="1"/>
  <c r="AX134" i="14" a="1"/>
  <c r="AX134" i="14" s="1"/>
  <c r="AY134" i="14" a="1"/>
  <c r="AY134" i="14" s="1"/>
  <c r="AX573" i="14" a="1"/>
  <c r="AX573" i="14" s="1"/>
  <c r="AY573" i="14" a="1"/>
  <c r="AY573" i="14" s="1"/>
  <c r="AX274" i="14" a="1"/>
  <c r="AX274" i="14" s="1"/>
  <c r="AY274" i="14" a="1"/>
  <c r="AY274" i="14" s="1"/>
  <c r="AX737" i="14" a="1"/>
  <c r="AX737" i="14" s="1"/>
  <c r="AY737" i="14" a="1"/>
  <c r="AY737" i="14" s="1"/>
  <c r="AX81" i="14" a="1"/>
  <c r="AX81" i="14" s="1"/>
  <c r="AY81" i="14" a="1"/>
  <c r="AY81" i="14" s="1"/>
  <c r="AX295" i="14" a="1"/>
  <c r="AX295" i="14" s="1"/>
  <c r="AY295" i="14" a="1"/>
  <c r="AY295" i="14" s="1"/>
  <c r="AX403" i="14" a="1"/>
  <c r="AX403" i="14" s="1"/>
  <c r="AY403" i="14" a="1"/>
  <c r="AY403" i="14" s="1"/>
  <c r="AX746" i="14" a="1"/>
  <c r="AX746" i="14" s="1"/>
  <c r="AY746" i="14" a="1"/>
  <c r="AY746" i="14" s="1"/>
  <c r="AX590" i="14" a="1"/>
  <c r="AX590" i="14" s="1"/>
  <c r="AY590" i="14" a="1"/>
  <c r="AY590" i="14" s="1"/>
  <c r="AX95" i="14" a="1"/>
  <c r="AX95" i="14" s="1"/>
  <c r="AY95" i="14" a="1"/>
  <c r="AY95" i="14" s="1"/>
  <c r="AX210" i="14" a="1"/>
  <c r="AX210" i="14" s="1"/>
  <c r="AY210" i="14" a="1"/>
  <c r="AY210" i="14" s="1"/>
  <c r="AX107" i="14" a="1"/>
  <c r="AX107" i="14" s="1"/>
  <c r="AY107" i="14" a="1"/>
  <c r="AY107" i="14" s="1"/>
  <c r="AX406" i="14" a="1"/>
  <c r="AX406" i="14" s="1"/>
  <c r="AY406" i="14" a="1"/>
  <c r="AY406" i="14" s="1"/>
  <c r="AX359" i="14" a="1"/>
  <c r="AX359" i="14" s="1"/>
  <c r="AY359" i="14" a="1"/>
  <c r="AY359" i="14" s="1"/>
  <c r="AX613" i="14" a="1"/>
  <c r="AX613" i="14" s="1"/>
  <c r="AY613" i="14" a="1"/>
  <c r="AY613" i="14" s="1"/>
  <c r="AX233" i="14" a="1"/>
  <c r="AX233" i="14" s="1"/>
  <c r="AY233" i="14" a="1"/>
  <c r="AY233" i="14" s="1"/>
  <c r="AX208" i="14" a="1"/>
  <c r="AX208" i="14" s="1"/>
  <c r="AY208" i="14" a="1"/>
  <c r="AY208" i="14" s="1"/>
  <c r="AX389" i="14" a="1"/>
  <c r="AX389" i="14" s="1"/>
  <c r="AY389" i="14" a="1"/>
  <c r="AY389" i="14" s="1"/>
  <c r="AX162" i="14" a="1"/>
  <c r="AX162" i="14" s="1"/>
  <c r="AY162" i="14" a="1"/>
  <c r="AY162" i="14" s="1"/>
  <c r="AX109" i="14" a="1"/>
  <c r="AX109" i="14" s="1"/>
  <c r="AY109" i="14" a="1"/>
  <c r="AY109" i="14" s="1"/>
  <c r="AX255" i="14" a="1"/>
  <c r="AX255" i="14" s="1"/>
  <c r="AY255" i="14" a="1"/>
  <c r="AY255" i="14" s="1"/>
  <c r="AX789" i="14" a="1"/>
  <c r="AX789" i="14" s="1"/>
  <c r="AY789" i="14" a="1"/>
  <c r="AY789" i="14" s="1"/>
  <c r="AX644" i="14" a="1"/>
  <c r="AX644" i="14" s="1"/>
  <c r="AY644" i="14" a="1"/>
  <c r="AY644" i="14" s="1"/>
  <c r="AX759" i="14" a="1"/>
  <c r="AX759" i="14" s="1"/>
  <c r="AY759" i="14" a="1"/>
  <c r="AY759" i="14" s="1"/>
  <c r="AX470" i="14" a="1"/>
  <c r="AX470" i="14" s="1"/>
  <c r="AY470" i="14" a="1"/>
  <c r="AY470" i="14" s="1"/>
  <c r="AX720" i="14" a="1"/>
  <c r="AX720" i="14" s="1"/>
  <c r="AY720" i="14" a="1"/>
  <c r="AY720" i="14" s="1"/>
  <c r="AX764" i="14" a="1"/>
  <c r="AX764" i="14" s="1"/>
  <c r="AY764" i="14" a="1"/>
  <c r="AY764" i="14" s="1"/>
  <c r="AX84" i="14" a="1"/>
  <c r="AX84" i="14" s="1"/>
  <c r="AY84" i="14" a="1"/>
  <c r="AY84" i="14" s="1"/>
  <c r="AX661" i="14" a="1"/>
  <c r="AX661" i="14" s="1"/>
  <c r="AY661" i="14" a="1"/>
  <c r="AY661" i="14" s="1"/>
  <c r="AX209" i="14" a="1"/>
  <c r="AX209" i="14" s="1"/>
  <c r="AY209" i="14" a="1"/>
  <c r="AY209" i="14" s="1"/>
  <c r="AX592" i="14" a="1"/>
  <c r="AX592" i="14" s="1"/>
  <c r="AY592" i="14" a="1"/>
  <c r="AY592" i="14" s="1"/>
  <c r="AX510" i="14" a="1"/>
  <c r="AX510" i="14" s="1"/>
  <c r="AY510" i="14" a="1"/>
  <c r="AY510" i="14" s="1"/>
  <c r="AX351" i="14" a="1"/>
  <c r="AX351" i="14" s="1"/>
  <c r="AY351" i="14" a="1"/>
  <c r="AY351" i="14" s="1"/>
  <c r="AX299" i="14" a="1"/>
  <c r="AX299" i="14" s="1"/>
  <c r="AY299" i="14" a="1"/>
  <c r="AY299" i="14" s="1"/>
  <c r="AX458" i="14" a="1"/>
  <c r="AX458" i="14" s="1"/>
  <c r="AY458" i="14" a="1"/>
  <c r="AY458" i="14" s="1"/>
  <c r="AX699" i="14" a="1"/>
  <c r="AX699" i="14" s="1"/>
  <c r="AY699" i="14" a="1"/>
  <c r="AY699" i="14" s="1"/>
  <c r="AX9" i="14" a="1"/>
  <c r="AX9" i="14" s="1"/>
  <c r="AY9" i="14" a="1"/>
  <c r="AY9" i="14" s="1"/>
  <c r="AX19" i="14" a="1"/>
  <c r="AX19" i="14" s="1"/>
  <c r="AY19" i="14" a="1"/>
  <c r="AY19" i="14" s="1"/>
  <c r="AX342" i="14" a="1"/>
  <c r="AX342" i="14" s="1"/>
  <c r="AY342" i="14" a="1"/>
  <c r="AY342" i="14" s="1"/>
  <c r="AX87" i="14" a="1"/>
  <c r="AX87" i="14" s="1"/>
  <c r="AY87" i="14" a="1"/>
  <c r="AY87" i="14" s="1"/>
  <c r="AX742" i="14" a="1"/>
  <c r="AX742" i="14" s="1"/>
  <c r="AY742" i="14" a="1"/>
  <c r="AY742" i="14" s="1"/>
  <c r="AX270" i="14" a="1"/>
  <c r="AX270" i="14" s="1"/>
  <c r="AY270" i="14" a="1"/>
  <c r="AY270" i="14" s="1"/>
  <c r="AX194" i="14" a="1"/>
  <c r="AX194" i="14" s="1"/>
  <c r="AY194" i="14" a="1"/>
  <c r="AY194" i="14" s="1"/>
  <c r="AX38" i="14" a="1"/>
  <c r="AX38" i="14" s="1"/>
  <c r="AY38" i="14" a="1"/>
  <c r="AY38" i="14" s="1"/>
  <c r="AX548" i="14" a="1"/>
  <c r="AX548" i="14" s="1"/>
  <c r="AY548" i="14" a="1"/>
  <c r="AY548" i="14" s="1"/>
  <c r="AX262" i="14" a="1"/>
  <c r="AX262" i="14" s="1"/>
  <c r="AY262" i="14" a="1"/>
  <c r="AY262" i="14" s="1"/>
  <c r="AX608" i="14" a="1"/>
  <c r="AX608" i="14" s="1"/>
  <c r="AY608" i="14" a="1"/>
  <c r="AY608" i="14" s="1"/>
  <c r="AX422" i="14" a="1"/>
  <c r="AX422" i="14" s="1"/>
  <c r="AY422" i="14" a="1"/>
  <c r="AY422" i="14" s="1"/>
  <c r="AX659" i="14" a="1"/>
  <c r="AX659" i="14" s="1"/>
  <c r="AY659" i="14" a="1"/>
  <c r="AY659" i="14" s="1"/>
  <c r="AX129" i="14" a="1"/>
  <c r="AX129" i="14" s="1"/>
  <c r="AY129" i="14" a="1"/>
  <c r="AY129" i="14" s="1"/>
  <c r="AX628" i="14" a="1"/>
  <c r="AX628" i="14" s="1"/>
  <c r="AY628" i="14" a="1"/>
  <c r="AY628" i="14" s="1"/>
  <c r="AX159" i="14" a="1"/>
  <c r="AX159" i="14" s="1"/>
  <c r="AY159" i="14" a="1"/>
  <c r="AY159" i="14" s="1"/>
  <c r="AX688" i="14" a="1"/>
  <c r="AX688" i="14" s="1"/>
  <c r="AY688" i="14" a="1"/>
  <c r="AY688" i="14" s="1"/>
  <c r="AX489" i="14" a="1"/>
  <c r="AX489" i="14" s="1"/>
  <c r="AY489" i="14" a="1"/>
  <c r="AY489" i="14" s="1"/>
  <c r="AX559" i="14" a="1"/>
  <c r="AX559" i="14" s="1"/>
  <c r="AY559" i="14" a="1"/>
  <c r="AY559" i="14" s="1"/>
  <c r="AX360" i="14" a="1"/>
  <c r="AX360" i="14" s="1"/>
  <c r="AY360" i="14" a="1"/>
  <c r="AY360" i="14" s="1"/>
  <c r="AX432" i="14" a="1"/>
  <c r="AX432" i="14" s="1"/>
  <c r="AY432" i="14" a="1"/>
  <c r="AY432" i="14" s="1"/>
  <c r="AX634" i="14" a="1"/>
  <c r="AX634" i="14" s="1"/>
  <c r="AY634" i="14" a="1"/>
  <c r="AY634" i="14" s="1"/>
  <c r="AX140" i="14" a="1"/>
  <c r="AX140" i="14" s="1"/>
  <c r="AY140" i="14" a="1"/>
  <c r="AY140" i="14" s="1"/>
  <c r="AX418" i="14" a="1"/>
  <c r="AX418" i="14" s="1"/>
  <c r="AY418" i="14" a="1"/>
  <c r="AY418" i="14" s="1"/>
  <c r="AX589" i="14" a="1"/>
  <c r="AX589" i="14" s="1"/>
  <c r="AY589" i="14" a="1"/>
  <c r="AY589" i="14" s="1"/>
  <c r="AX309" i="14" a="1"/>
  <c r="AX309" i="14" s="1"/>
  <c r="AY309" i="14" a="1"/>
  <c r="AY309" i="14" s="1"/>
  <c r="AX319" i="14" a="1"/>
  <c r="AX319" i="14" s="1"/>
  <c r="AY319" i="14" a="1"/>
  <c r="AY319" i="14" s="1"/>
  <c r="AX677" i="14" a="1"/>
  <c r="AX677" i="14" s="1"/>
  <c r="AY677" i="14" a="1"/>
  <c r="AY677" i="14" s="1"/>
  <c r="AX37" i="14" a="1"/>
  <c r="AX37" i="14" s="1"/>
  <c r="AY37" i="14" a="1"/>
  <c r="AY37" i="14" s="1"/>
  <c r="AX781" i="14" a="1"/>
  <c r="AX781" i="14" s="1"/>
  <c r="AY781" i="14" a="1"/>
  <c r="AY781" i="14" s="1"/>
  <c r="AX556" i="14" a="1"/>
  <c r="AX556" i="14" s="1"/>
  <c r="AY556" i="14" a="1"/>
  <c r="AY556" i="14" s="1"/>
  <c r="AX62" i="14" a="1"/>
  <c r="AX62" i="14" s="1"/>
  <c r="AY62" i="14" a="1"/>
  <c r="AY62" i="14" s="1"/>
  <c r="AX29" i="14" a="1"/>
  <c r="AX29" i="14" s="1"/>
  <c r="AY29" i="14" a="1"/>
  <c r="AY29" i="14" s="1"/>
  <c r="AX265" i="14" a="1"/>
  <c r="AX265" i="14" s="1"/>
  <c r="AY265" i="14" a="1"/>
  <c r="AY265" i="14" s="1"/>
  <c r="AX612" i="14" a="1"/>
  <c r="AX612" i="14" s="1"/>
  <c r="AY612" i="14" a="1"/>
  <c r="AY612" i="14" s="1"/>
  <c r="AX276" i="14" a="1"/>
  <c r="AX276" i="14" s="1"/>
  <c r="AY276" i="14" a="1"/>
  <c r="AY276" i="14" s="1"/>
  <c r="AX55" i="14" a="1"/>
  <c r="AX55" i="14" s="1"/>
  <c r="AY55" i="14" a="1"/>
  <c r="AY55" i="14" s="1"/>
  <c r="AX528" i="14" a="1"/>
  <c r="AX528" i="14" s="1"/>
  <c r="AY528" i="14" a="1"/>
  <c r="AY528" i="14" s="1"/>
  <c r="AX611" i="14" a="1"/>
  <c r="AX611" i="14" s="1"/>
  <c r="AY611" i="14" a="1"/>
  <c r="AY611" i="14" s="1"/>
  <c r="AX206" i="14" a="1"/>
  <c r="AX206" i="14" s="1"/>
  <c r="AY206" i="14" a="1"/>
  <c r="AY206" i="14" s="1"/>
  <c r="AX147" i="14" a="1"/>
  <c r="AX147" i="14" s="1"/>
  <c r="AY147" i="14" a="1"/>
  <c r="AY147" i="14" s="1"/>
  <c r="AX355" i="14" a="1"/>
  <c r="AX355" i="14" s="1"/>
  <c r="AY355" i="14" a="1"/>
  <c r="AY355" i="14" s="1"/>
  <c r="AX483" i="14" a="1"/>
  <c r="AX483" i="14" s="1"/>
  <c r="AY483" i="14" a="1"/>
  <c r="AY483" i="14" s="1"/>
  <c r="AX629" i="14" a="1"/>
  <c r="AX629" i="14" s="1"/>
  <c r="AY629" i="14" a="1"/>
  <c r="AY629" i="14" s="1"/>
  <c r="AX729" i="14" a="1"/>
  <c r="AX729" i="14" s="1"/>
  <c r="AY729" i="14" a="1"/>
  <c r="AY729" i="14" s="1"/>
  <c r="AX544" i="14" a="1"/>
  <c r="AX544" i="14" s="1"/>
  <c r="AY544" i="14" a="1"/>
  <c r="AY544" i="14" s="1"/>
  <c r="S54" i="14"/>
  <c r="S720" i="14"/>
  <c r="S5" i="14"/>
  <c r="S154" i="14"/>
  <c r="S626" i="14"/>
  <c r="S335" i="14"/>
  <c r="S737" i="14"/>
  <c r="S191" i="14"/>
  <c r="S573" i="14"/>
  <c r="S372" i="14"/>
  <c r="S661" i="14"/>
  <c r="S747" i="14"/>
  <c r="S402" i="14"/>
  <c r="S730" i="14"/>
  <c r="S197" i="14"/>
  <c r="S362" i="14"/>
  <c r="S404" i="14"/>
  <c r="S624" i="14"/>
  <c r="S534" i="14"/>
  <c r="S341" i="14"/>
  <c r="S368" i="14"/>
  <c r="S604" i="14"/>
  <c r="S425" i="14"/>
  <c r="S84" i="14"/>
  <c r="S329" i="14"/>
  <c r="S729" i="14"/>
  <c r="S317" i="14"/>
  <c r="S85" i="14"/>
  <c r="S727" i="14"/>
  <c r="S183" i="14"/>
  <c r="S474" i="14"/>
  <c r="S121" i="14"/>
  <c r="S736" i="14"/>
  <c r="S616" i="14"/>
  <c r="S713" i="14"/>
  <c r="S96" i="14"/>
  <c r="S53" i="14"/>
  <c r="S622" i="14"/>
  <c r="S350" i="14"/>
  <c r="S428" i="14"/>
  <c r="S578" i="14"/>
  <c r="S471" i="14"/>
  <c r="S501" i="14"/>
  <c r="S52" i="14"/>
  <c r="S549" i="14"/>
  <c r="S434" i="14"/>
  <c r="S198" i="14"/>
  <c r="S561" i="14"/>
  <c r="S344" i="14"/>
  <c r="S259" i="14"/>
  <c r="S185" i="14"/>
  <c r="S315" i="14"/>
  <c r="S363" i="14"/>
  <c r="S510" i="14"/>
  <c r="S411" i="14"/>
  <c r="S15" i="14"/>
  <c r="S160" i="14"/>
  <c r="S181" i="14"/>
  <c r="S495" i="14"/>
  <c r="S397" i="14"/>
  <c r="S488" i="14"/>
  <c r="S539" i="14"/>
  <c r="S199" i="14"/>
  <c r="S374" i="14"/>
  <c r="S562" i="14"/>
  <c r="S238" i="14"/>
  <c r="S290" i="14"/>
  <c r="S723" i="14"/>
  <c r="S475" i="14"/>
  <c r="S580" i="14"/>
  <c r="S304" i="14"/>
  <c r="S726" i="14"/>
  <c r="S192" i="14"/>
  <c r="S529" i="14"/>
  <c r="S745" i="14"/>
  <c r="S91" i="14"/>
  <c r="S711" i="14"/>
  <c r="AT242" i="14" a="1"/>
  <c r="AT242" i="14" s="1"/>
  <c r="AU242" i="14" a="1"/>
  <c r="AU242" i="14" s="1"/>
  <c r="AT480" i="14" a="1"/>
  <c r="AT480" i="14" s="1"/>
  <c r="AU480" i="14" a="1"/>
  <c r="AU480" i="14" s="1"/>
  <c r="AT219" i="14" a="1"/>
  <c r="AT219" i="14" s="1"/>
  <c r="AU219" i="14" a="1"/>
  <c r="AU219" i="14" s="1"/>
  <c r="AT470" i="14" a="1"/>
  <c r="AT470" i="14" s="1"/>
  <c r="AU470" i="14" a="1"/>
  <c r="AU470" i="14" s="1"/>
  <c r="AT212" i="14" a="1"/>
  <c r="AT212" i="14" s="1"/>
  <c r="AU212" i="14" a="1"/>
  <c r="AU212" i="14" s="1"/>
  <c r="AT698" i="14" a="1"/>
  <c r="AT698" i="14" s="1"/>
  <c r="AU698" i="14" a="1"/>
  <c r="AU698" i="14" s="1"/>
  <c r="AT73" i="14" a="1"/>
  <c r="AT73" i="14" s="1"/>
  <c r="AU73" i="14" a="1"/>
  <c r="AU73" i="14" s="1"/>
  <c r="AT48" i="14" a="1"/>
  <c r="AT48" i="14" s="1"/>
  <c r="AU48" i="14" a="1"/>
  <c r="AU48" i="14" s="1"/>
  <c r="AT22" i="14" a="1"/>
  <c r="AT22" i="14" s="1"/>
  <c r="AU22" i="14" a="1"/>
  <c r="AU22" i="14" s="1"/>
  <c r="AT429" i="14" a="1"/>
  <c r="AT429" i="14" s="1"/>
  <c r="AU429" i="14" a="1"/>
  <c r="AU429" i="14" s="1"/>
  <c r="AT202" i="14" a="1"/>
  <c r="AT202" i="14" s="1"/>
  <c r="AU202" i="14" a="1"/>
  <c r="AU202" i="14" s="1"/>
  <c r="AT482" i="14" a="1"/>
  <c r="AT482" i="14" s="1"/>
  <c r="AU482" i="14" a="1"/>
  <c r="AU482" i="14" s="1"/>
  <c r="AT772" i="14" a="1"/>
  <c r="AT772" i="14" s="1"/>
  <c r="AU772" i="14" a="1"/>
  <c r="AU772" i="14" s="1"/>
  <c r="AT20" i="14" a="1"/>
  <c r="AT20" i="14" s="1"/>
  <c r="AU20" i="14" a="1"/>
  <c r="AU20" i="14" s="1"/>
  <c r="AT200" i="14" a="1"/>
  <c r="AT200" i="14" s="1"/>
  <c r="AU200" i="14" a="1"/>
  <c r="AU200" i="14" s="1"/>
  <c r="AT768" i="14" a="1"/>
  <c r="AT768" i="14" s="1"/>
  <c r="AU768" i="14" a="1"/>
  <c r="AU768" i="14" s="1"/>
  <c r="AT261" i="14" a="1"/>
  <c r="AT261" i="14" s="1"/>
  <c r="AU261" i="14" a="1"/>
  <c r="AU261" i="14" s="1"/>
  <c r="AT181" i="14" a="1"/>
  <c r="AT181" i="14" s="1"/>
  <c r="AU181" i="14" a="1"/>
  <c r="AU181" i="14" s="1"/>
  <c r="AT508" i="14" a="1"/>
  <c r="AT508" i="14" s="1"/>
  <c r="AU508" i="14" a="1"/>
  <c r="AU508" i="14" s="1"/>
  <c r="AT167" i="14" a="1"/>
  <c r="AT167" i="14" s="1"/>
  <c r="AU167" i="14" a="1"/>
  <c r="AU167" i="14" s="1"/>
  <c r="AT60" i="14" a="1"/>
  <c r="AT60" i="14" s="1"/>
  <c r="AU60" i="14" a="1"/>
  <c r="AU60" i="14" s="1"/>
  <c r="AT661" i="14" a="1"/>
  <c r="AT661" i="14" s="1"/>
  <c r="AU661" i="14" a="1"/>
  <c r="AU661" i="14" s="1"/>
  <c r="AT129" i="14" a="1"/>
  <c r="AT129" i="14" s="1"/>
  <c r="AU129" i="14" a="1"/>
  <c r="AU129" i="14" s="1"/>
  <c r="AT306" i="14" a="1"/>
  <c r="AT306" i="14" s="1"/>
  <c r="AU306" i="14" a="1"/>
  <c r="AU306" i="14" s="1"/>
  <c r="AT460" i="14" a="1"/>
  <c r="AT460" i="14" s="1"/>
  <c r="AU460" i="14" a="1"/>
  <c r="AU460" i="14" s="1"/>
  <c r="AT231" i="14" a="1"/>
  <c r="AT231" i="14" s="1"/>
  <c r="AU231" i="14" a="1"/>
  <c r="AU231" i="14" s="1"/>
  <c r="AT182" i="14" a="1"/>
  <c r="AT182" i="14" s="1"/>
  <c r="AU182" i="14" a="1"/>
  <c r="AU182" i="14" s="1"/>
  <c r="AT437" i="14" a="1"/>
  <c r="AT437" i="14" s="1"/>
  <c r="AU437" i="14" a="1"/>
  <c r="AU437" i="14" s="1"/>
  <c r="AT191" i="14" a="1"/>
  <c r="AT191" i="14" s="1"/>
  <c r="AU191" i="14" a="1"/>
  <c r="AU191" i="14" s="1"/>
  <c r="AT730" i="14" a="1"/>
  <c r="AT730" i="14" s="1"/>
  <c r="AU730" i="14" a="1"/>
  <c r="AU730" i="14" s="1"/>
  <c r="AT16" i="14" a="1"/>
  <c r="AT16" i="14" s="1"/>
  <c r="AU16" i="14" a="1"/>
  <c r="AU16" i="14" s="1"/>
  <c r="AT90" i="14" a="1"/>
  <c r="AT90" i="14" s="1"/>
  <c r="AU90" i="14" a="1"/>
  <c r="AU90" i="14" s="1"/>
  <c r="AT394" i="14" a="1"/>
  <c r="AT394" i="14" s="1"/>
  <c r="AU394" i="14" a="1"/>
  <c r="AU394" i="14" s="1"/>
  <c r="AT715" i="14" a="1"/>
  <c r="AT715" i="14" s="1"/>
  <c r="AU715" i="14" a="1"/>
  <c r="AU715" i="14" s="1"/>
  <c r="AT366" i="14" a="1"/>
  <c r="AT366" i="14" s="1"/>
  <c r="AU366" i="14" a="1"/>
  <c r="AU366" i="14" s="1"/>
  <c r="AT93" i="14" a="1"/>
  <c r="AT93" i="14" s="1"/>
  <c r="AU93" i="14" a="1"/>
  <c r="AU93" i="14" s="1"/>
  <c r="AT75" i="14" a="1"/>
  <c r="AT75" i="14" s="1"/>
  <c r="AU75" i="14" a="1"/>
  <c r="AU75" i="14" s="1"/>
  <c r="AT338" i="14" a="1"/>
  <c r="AT338" i="14" s="1"/>
  <c r="AU338" i="14" a="1"/>
  <c r="AU338" i="14" s="1"/>
  <c r="AT639" i="14" a="1"/>
  <c r="AT639" i="14" s="1"/>
  <c r="AU639" i="14" a="1"/>
  <c r="AU639" i="14" s="1"/>
  <c r="AT96" i="14" a="1"/>
  <c r="AT96" i="14" s="1"/>
  <c r="AU96" i="14" a="1"/>
  <c r="AU96" i="14" s="1"/>
  <c r="AT387" i="14" a="1"/>
  <c r="AT387" i="14" s="1"/>
  <c r="AU387" i="14" a="1"/>
  <c r="AU387" i="14" s="1"/>
  <c r="AT488" i="14" a="1"/>
  <c r="AT488" i="14" s="1"/>
  <c r="AU488" i="14" a="1"/>
  <c r="AU488" i="14" s="1"/>
  <c r="AT745" i="14" a="1"/>
  <c r="AT745" i="14" s="1"/>
  <c r="AU745" i="14" a="1"/>
  <c r="AU745" i="14" s="1"/>
  <c r="AT235" i="14" a="1"/>
  <c r="AT235" i="14" s="1"/>
  <c r="AU235" i="14" a="1"/>
  <c r="AU235" i="14" s="1"/>
  <c r="AT38" i="14" a="1"/>
  <c r="AT38" i="14" s="1"/>
  <c r="AU38" i="14" a="1"/>
  <c r="AU38" i="14" s="1"/>
  <c r="AT151" i="14" a="1"/>
  <c r="AT151" i="14" s="1"/>
  <c r="AU151" i="14" a="1"/>
  <c r="AU151" i="14" s="1"/>
  <c r="AT537" i="14" a="1"/>
  <c r="AT537" i="14" s="1"/>
  <c r="AU537" i="14" a="1"/>
  <c r="AU537" i="14" s="1"/>
  <c r="AT655" i="14" a="1"/>
  <c r="AT655" i="14" s="1"/>
  <c r="AU655" i="14" a="1"/>
  <c r="AU655" i="14" s="1"/>
  <c r="AT130" i="14" a="1"/>
  <c r="AT130" i="14" s="1"/>
  <c r="AU130" i="14" a="1"/>
  <c r="AU130" i="14" s="1"/>
  <c r="AT14" i="14" a="1"/>
  <c r="AT14" i="14" s="1"/>
  <c r="AU14" i="14" a="1"/>
  <c r="AU14" i="14" s="1"/>
  <c r="AT307" i="14" a="1"/>
  <c r="AT307" i="14" s="1"/>
  <c r="AU307" i="14" a="1"/>
  <c r="AU307" i="14" s="1"/>
  <c r="AT343" i="14" a="1"/>
  <c r="AT343" i="14" s="1"/>
  <c r="AU343" i="14" a="1"/>
  <c r="AU343" i="14" s="1"/>
  <c r="AT637" i="14" a="1"/>
  <c r="AT637" i="14" s="1"/>
  <c r="AU637" i="14" a="1"/>
  <c r="AU637" i="14" s="1"/>
  <c r="AT117" i="14" a="1"/>
  <c r="AT117" i="14" s="1"/>
  <c r="AU117" i="14" a="1"/>
  <c r="AU117" i="14" s="1"/>
  <c r="AT290" i="14" a="1"/>
  <c r="AT290" i="14" s="1"/>
  <c r="AU290" i="14" a="1"/>
  <c r="AU290" i="14" s="1"/>
  <c r="AT615" i="14" a="1"/>
  <c r="AT615" i="14" s="1"/>
  <c r="AU615" i="14" a="1"/>
  <c r="AU615" i="14" s="1"/>
  <c r="AT77" i="14" a="1"/>
  <c r="AT77" i="14" s="1"/>
  <c r="AU77" i="14" a="1"/>
  <c r="AU77" i="14" s="1"/>
  <c r="AT524" i="14" a="1"/>
  <c r="AT524" i="14" s="1"/>
  <c r="AU524" i="14" a="1"/>
  <c r="AU524" i="14" s="1"/>
  <c r="AT751" i="14" a="1"/>
  <c r="AT751" i="14" s="1"/>
  <c r="AU751" i="14" a="1"/>
  <c r="AU751" i="14" s="1"/>
  <c r="AT748" i="14" a="1"/>
  <c r="AT748" i="14" s="1"/>
  <c r="AU748" i="14" a="1"/>
  <c r="AU748" i="14" s="1"/>
  <c r="AT340" i="14" a="1"/>
  <c r="AT340" i="14" s="1"/>
  <c r="AU340" i="14" a="1"/>
  <c r="AU340" i="14" s="1"/>
  <c r="AT67" i="14" a="1"/>
  <c r="AT67" i="14" s="1"/>
  <c r="AU67" i="14" a="1"/>
  <c r="AU67" i="14" s="1"/>
  <c r="AT299" i="14" a="1"/>
  <c r="AT299" i="14" s="1"/>
  <c r="AU299" i="14" a="1"/>
  <c r="AU299" i="14" s="1"/>
  <c r="AT336" i="14" a="1"/>
  <c r="AT336" i="14" s="1"/>
  <c r="AU336" i="14" a="1"/>
  <c r="AU336" i="14" s="1"/>
  <c r="AT631" i="14" a="1"/>
  <c r="AT631" i="14" s="1"/>
  <c r="AU631" i="14" a="1"/>
  <c r="AU631" i="14" s="1"/>
  <c r="AT109" i="14" a="1"/>
  <c r="AT109" i="14" s="1"/>
  <c r="AU109" i="14" a="1"/>
  <c r="AU109" i="14" s="1"/>
  <c r="AT282" i="14" a="1"/>
  <c r="AT282" i="14" s="1"/>
  <c r="AU282" i="14" a="1"/>
  <c r="AU282" i="14" s="1"/>
  <c r="AT609" i="14" a="1"/>
  <c r="AT609" i="14" s="1"/>
  <c r="AU609" i="14" a="1"/>
  <c r="AU609" i="14" s="1"/>
  <c r="AT63" i="14" a="1"/>
  <c r="AT63" i="14" s="1"/>
  <c r="AU63" i="14" a="1"/>
  <c r="AU63" i="14" s="1"/>
  <c r="AT12" i="14" a="1"/>
  <c r="AT12" i="14" s="1"/>
  <c r="AU12" i="14" a="1"/>
  <c r="AU12" i="14" s="1"/>
  <c r="AT297" i="14" a="1"/>
  <c r="AT297" i="14" s="1"/>
  <c r="AU297" i="14" a="1"/>
  <c r="AU297" i="14" s="1"/>
  <c r="AT462" i="14" a="1"/>
  <c r="AT462" i="14" s="1"/>
  <c r="AU462" i="14" a="1"/>
  <c r="AU462" i="14" s="1"/>
  <c r="AT785" i="14" a="1"/>
  <c r="AT785" i="14" s="1"/>
  <c r="AU785" i="14" a="1"/>
  <c r="AU785" i="14" s="1"/>
  <c r="AT281" i="14" a="1"/>
  <c r="AT281" i="14" s="1"/>
  <c r="AU281" i="14" a="1"/>
  <c r="AU281" i="14" s="1"/>
  <c r="AT782" i="14" a="1"/>
  <c r="AT782" i="14" s="1"/>
  <c r="AU782" i="14" a="1"/>
  <c r="AU782" i="14" s="1"/>
  <c r="AT714" i="14" a="1"/>
  <c r="AT714" i="14" s="1"/>
  <c r="AU714" i="14" a="1"/>
  <c r="AU714" i="14" s="1"/>
  <c r="AT736" i="14" a="1"/>
  <c r="AT736" i="14" s="1"/>
  <c r="AU736" i="14" a="1"/>
  <c r="AU736" i="14" s="1"/>
  <c r="AT746" i="14" a="1"/>
  <c r="AT746" i="14" s="1"/>
  <c r="AU746" i="14" a="1"/>
  <c r="AU746" i="14" s="1"/>
  <c r="AT308" i="14" a="1"/>
  <c r="AT308" i="14" s="1"/>
  <c r="AU308" i="14" a="1"/>
  <c r="AU308" i="14" s="1"/>
  <c r="AT541" i="14" a="1"/>
  <c r="AT541" i="14" s="1"/>
  <c r="AU541" i="14" a="1"/>
  <c r="AU541" i="14" s="1"/>
  <c r="AT29" i="14" a="1"/>
  <c r="AT29" i="14" s="1"/>
  <c r="AU29" i="14" a="1"/>
  <c r="AU29" i="14" s="1"/>
  <c r="AT66" i="14" a="1"/>
  <c r="AT66" i="14" s="1"/>
  <c r="AU66" i="14" a="1"/>
  <c r="AU66" i="14" s="1"/>
  <c r="AT355" i="14" a="1"/>
  <c r="AT355" i="14" s="1"/>
  <c r="AU355" i="14" a="1"/>
  <c r="AU355" i="14" s="1"/>
  <c r="AT520" i="14" a="1"/>
  <c r="AT520" i="14" s="1"/>
  <c r="AU520" i="14" a="1"/>
  <c r="AU520" i="14" s="1"/>
  <c r="AT10" i="14" a="1"/>
  <c r="AT10" i="14" s="1"/>
  <c r="AU10" i="14" a="1"/>
  <c r="AU10" i="14" s="1"/>
  <c r="AT333" i="14" a="1"/>
  <c r="AT333" i="14" s="1"/>
  <c r="AU333" i="14" a="1"/>
  <c r="AU333" i="14" s="1"/>
  <c r="AT792" i="14" a="1"/>
  <c r="AT792" i="14" s="1"/>
  <c r="AU792" i="14" a="1"/>
  <c r="AU792" i="14" s="1"/>
  <c r="AT732" i="14" a="1"/>
  <c r="AT732" i="14" s="1"/>
  <c r="AU732" i="14" a="1"/>
  <c r="AU732" i="14" s="1"/>
  <c r="AT712" i="14" a="1"/>
  <c r="AT712" i="14" s="1"/>
  <c r="AU712" i="14" a="1"/>
  <c r="AU712" i="14" s="1"/>
  <c r="AT710" i="14" a="1"/>
  <c r="AT710" i="14" s="1"/>
  <c r="AU710" i="14" a="1"/>
  <c r="AU710" i="14" s="1"/>
  <c r="AT498" i="14" a="1"/>
  <c r="AT498" i="14" s="1"/>
  <c r="AU498" i="14" a="1"/>
  <c r="AU498" i="14" s="1"/>
  <c r="AT797" i="14" a="1"/>
  <c r="AT797" i="14" s="1"/>
  <c r="AU797" i="14" a="1"/>
  <c r="AU797" i="14" s="1"/>
  <c r="AT277" i="14" a="1"/>
  <c r="AT277" i="14" s="1"/>
  <c r="AU277" i="14" a="1"/>
  <c r="AU277" i="14" s="1"/>
  <c r="AT314" i="14" a="1"/>
  <c r="AT314" i="14" s="1"/>
  <c r="AU314" i="14" a="1"/>
  <c r="AU314" i="14" s="1"/>
  <c r="AT603" i="14" a="1"/>
  <c r="AT603" i="14" s="1"/>
  <c r="AU603" i="14" a="1"/>
  <c r="AU603" i="14" s="1"/>
  <c r="AT87" i="14" a="1"/>
  <c r="AT87" i="14" s="1"/>
  <c r="AU87" i="14" a="1"/>
  <c r="AU87" i="14" s="1"/>
  <c r="AT259" i="14" a="1"/>
  <c r="AT259" i="14" s="1"/>
  <c r="AU259" i="14" a="1"/>
  <c r="AU259" i="14" s="1"/>
  <c r="AT583" i="14" a="1"/>
  <c r="AT583" i="14" s="1"/>
  <c r="AU583" i="14" a="1"/>
  <c r="AU583" i="14" s="1"/>
  <c r="AT25" i="14" a="1"/>
  <c r="AT25" i="14" s="1"/>
  <c r="AU25" i="14" a="1"/>
  <c r="AU25" i="14" s="1"/>
  <c r="AT521" i="14" a="1"/>
  <c r="AT521" i="14" s="1"/>
  <c r="AU521" i="14" a="1"/>
  <c r="AU521" i="14" s="1"/>
  <c r="AT759" i="14" a="1"/>
  <c r="AT759" i="14" s="1"/>
  <c r="AU759" i="14" a="1"/>
  <c r="AU759" i="14" s="1"/>
  <c r="AT703" i="14" a="1"/>
  <c r="AT703" i="14" s="1"/>
  <c r="AU703" i="14" a="1"/>
  <c r="AU703" i="14" s="1"/>
  <c r="AT593" i="14" a="1"/>
  <c r="AT593" i="14" s="1"/>
  <c r="AU593" i="14" a="1"/>
  <c r="AU593" i="14" s="1"/>
  <c r="AT204" i="14" a="1"/>
  <c r="AT204" i="14" s="1"/>
  <c r="AU204" i="14" a="1"/>
  <c r="AU204" i="14" s="1"/>
  <c r="AT454" i="14" a="1"/>
  <c r="AT454" i="14" s="1"/>
  <c r="AU454" i="14" a="1"/>
  <c r="AU454" i="14" s="1"/>
  <c r="AT770" i="14" a="1"/>
  <c r="AT770" i="14" s="1"/>
  <c r="AU770" i="14" a="1"/>
  <c r="AU770" i="14" s="1"/>
  <c r="AT385" i="14" a="1"/>
  <c r="AT385" i="14" s="1"/>
  <c r="AU385" i="14" a="1"/>
  <c r="AU385" i="14" s="1"/>
  <c r="AT352" i="14" a="1"/>
  <c r="AT352" i="14" s="1"/>
  <c r="AU352" i="14" a="1"/>
  <c r="AU352" i="14" s="1"/>
  <c r="AT286" i="14" a="1"/>
  <c r="AT286" i="14" s="1"/>
  <c r="AU286" i="14" a="1"/>
  <c r="AU286" i="14" s="1"/>
  <c r="AT399" i="14" a="1"/>
  <c r="AT399" i="14" s="1"/>
  <c r="AU399" i="14" a="1"/>
  <c r="AU399" i="14" s="1"/>
  <c r="AT671" i="14" a="1"/>
  <c r="AT671" i="14" s="1"/>
  <c r="AU671" i="14" a="1"/>
  <c r="AU671" i="14" s="1"/>
  <c r="AT579" i="14" a="1"/>
  <c r="AT579" i="14" s="1"/>
  <c r="AU579" i="14" a="1"/>
  <c r="AU579" i="14" s="1"/>
  <c r="AT473" i="14" a="1"/>
  <c r="AT473" i="14" s="1"/>
  <c r="AU473" i="14" a="1"/>
  <c r="AU473" i="14" s="1"/>
  <c r="AT313" i="14" a="1"/>
  <c r="AT313" i="14" s="1"/>
  <c r="AU313" i="14" a="1"/>
  <c r="AU313" i="14" s="1"/>
  <c r="AT656" i="14" a="1"/>
  <c r="AT656" i="14" s="1"/>
  <c r="AU656" i="14" a="1"/>
  <c r="AU656" i="14" s="1"/>
  <c r="AT497" i="14" a="1"/>
  <c r="AT497" i="14" s="1"/>
  <c r="AU497" i="14" a="1"/>
  <c r="AU497" i="14" s="1"/>
  <c r="AT469" i="14" a="1"/>
  <c r="AT469" i="14" s="1"/>
  <c r="AU469" i="14" a="1"/>
  <c r="AU469" i="14" s="1"/>
  <c r="AT146" i="14" a="1"/>
  <c r="AT146" i="14" s="1"/>
  <c r="AU146" i="14" a="1"/>
  <c r="AU146" i="14" s="1"/>
  <c r="AT504" i="14" a="1"/>
  <c r="AT504" i="14" s="1"/>
  <c r="AU504" i="14" a="1"/>
  <c r="AU504" i="14" s="1"/>
  <c r="AT206" i="14" a="1"/>
  <c r="AT206" i="14" s="1"/>
  <c r="AU206" i="14" a="1"/>
  <c r="AU206" i="14" s="1"/>
  <c r="AT626" i="14" a="1"/>
  <c r="AT626" i="14" s="1"/>
  <c r="AU626" i="14" a="1"/>
  <c r="AU626" i="14" s="1"/>
  <c r="AT265" i="14" a="1"/>
  <c r="AT265" i="14" s="1"/>
  <c r="AU265" i="14" a="1"/>
  <c r="AU265" i="14" s="1"/>
  <c r="AT576" i="14" a="1"/>
  <c r="AT576" i="14" s="1"/>
  <c r="AU576" i="14" a="1"/>
  <c r="AU576" i="14" s="1"/>
  <c r="AT203" i="14" a="1"/>
  <c r="AT203" i="14" s="1"/>
  <c r="AU203" i="14" a="1"/>
  <c r="AU203" i="14" s="1"/>
  <c r="AT294" i="14" a="1"/>
  <c r="AT294" i="14" s="1"/>
  <c r="AU294" i="14" a="1"/>
  <c r="AU294" i="14" s="1"/>
  <c r="AT725" i="14" a="1"/>
  <c r="AT725" i="14" s="1"/>
  <c r="AU725" i="14" a="1"/>
  <c r="AU725" i="14" s="1"/>
  <c r="AT257" i="14" a="1"/>
  <c r="AT257" i="14" s="1"/>
  <c r="AU257" i="14" a="1"/>
  <c r="AU257" i="14" s="1"/>
  <c r="AT788" i="14" a="1"/>
  <c r="AT788" i="14" s="1"/>
  <c r="AU788" i="14" a="1"/>
  <c r="AU788" i="14" s="1"/>
  <c r="AT136" i="14" a="1"/>
  <c r="AT136" i="14" s="1"/>
  <c r="AU136" i="14" a="1"/>
  <c r="AU136" i="14" s="1"/>
  <c r="AT789" i="14" a="1"/>
  <c r="AT789" i="14" s="1"/>
  <c r="AU789" i="14" a="1"/>
  <c r="AU789" i="14" s="1"/>
  <c r="AT592" i="14" a="1"/>
  <c r="AT592" i="14" s="1"/>
  <c r="AU592" i="14" a="1"/>
  <c r="AU592" i="14" s="1"/>
  <c r="AT267" i="14" a="1"/>
  <c r="AT267" i="14" s="1"/>
  <c r="AU267" i="14" a="1"/>
  <c r="AU267" i="14" s="1"/>
  <c r="AT697" i="14" a="1"/>
  <c r="AT697" i="14" s="1"/>
  <c r="AU697" i="14" a="1"/>
  <c r="AU697" i="14" s="1"/>
  <c r="AT679" i="14" a="1"/>
  <c r="AT679" i="14" s="1"/>
  <c r="AU679" i="14" a="1"/>
  <c r="AU679" i="14" s="1"/>
  <c r="AT687" i="14" a="1"/>
  <c r="AT687" i="14" s="1"/>
  <c r="AU687" i="14" a="1"/>
  <c r="AU687" i="14" s="1"/>
  <c r="AT441" i="14" a="1"/>
  <c r="AT441" i="14" s="1"/>
  <c r="AU441" i="14" a="1"/>
  <c r="AU441" i="14" s="1"/>
  <c r="AT425" i="14" a="1"/>
  <c r="AT425" i="14" s="1"/>
  <c r="AU425" i="14" a="1"/>
  <c r="AU425" i="14" s="1"/>
  <c r="AT199" i="14" a="1"/>
  <c r="AT199" i="14" s="1"/>
  <c r="AU199" i="14" a="1"/>
  <c r="AU199" i="14" s="1"/>
  <c r="AT629" i="14" a="1"/>
  <c r="AT629" i="14" s="1"/>
  <c r="AU629" i="14" a="1"/>
  <c r="AU629" i="14" s="1"/>
  <c r="AT127" i="14" a="1"/>
  <c r="AT127" i="14" s="1"/>
  <c r="AU127" i="14" a="1"/>
  <c r="AU127" i="14" s="1"/>
  <c r="AT700" i="14" a="1"/>
  <c r="AT700" i="14" s="1"/>
  <c r="AU700" i="14" a="1"/>
  <c r="AU700" i="14" s="1"/>
  <c r="AT738" i="14" a="1"/>
  <c r="AT738" i="14" s="1"/>
  <c r="AU738" i="14" a="1"/>
  <c r="AU738" i="14" s="1"/>
  <c r="AT363" i="14" a="1"/>
  <c r="AT363" i="14" s="1"/>
  <c r="AU363" i="14" a="1"/>
  <c r="AU363" i="14" s="1"/>
  <c r="AT226" i="14" a="1"/>
  <c r="AT226" i="14" s="1"/>
  <c r="AU226" i="14" a="1"/>
  <c r="AU226" i="14" s="1"/>
  <c r="AT164" i="14" a="1"/>
  <c r="AT164" i="14" s="1"/>
  <c r="AU164" i="14" a="1"/>
  <c r="AU164" i="14" s="1"/>
  <c r="AT743" i="14" a="1"/>
  <c r="AT743" i="14" s="1"/>
  <c r="AU743" i="14" a="1"/>
  <c r="AU743" i="14" s="1"/>
  <c r="AT309" i="14" a="1"/>
  <c r="AT309" i="14" s="1"/>
  <c r="AU309" i="14" a="1"/>
  <c r="AU309" i="14" s="1"/>
  <c r="AT490" i="14" a="1"/>
  <c r="AT490" i="14" s="1"/>
  <c r="AU490" i="14" a="1"/>
  <c r="AU490" i="14" s="1"/>
  <c r="AT544" i="14" a="1"/>
  <c r="AT544" i="14" s="1"/>
  <c r="AU544" i="14" a="1"/>
  <c r="AU544" i="14" s="1"/>
  <c r="AT37" i="14" a="1"/>
  <c r="AT37" i="14" s="1"/>
  <c r="AU37" i="14" a="1"/>
  <c r="AU37" i="14" s="1"/>
  <c r="AT54" i="14" a="1"/>
  <c r="AT54" i="14" s="1"/>
  <c r="AU54" i="14" a="1"/>
  <c r="AU54" i="14" s="1"/>
  <c r="AT92" i="14" a="1"/>
  <c r="AT92" i="14" s="1"/>
  <c r="AU92" i="14" a="1"/>
  <c r="AU92" i="14" s="1"/>
  <c r="AT207" i="14" a="1"/>
  <c r="AT207" i="14" s="1"/>
  <c r="AU207" i="14" a="1"/>
  <c r="AU207" i="14" s="1"/>
  <c r="AT373" i="14" a="1"/>
  <c r="AT373" i="14" s="1"/>
  <c r="AU373" i="14" a="1"/>
  <c r="AU373" i="14" s="1"/>
  <c r="AT635" i="14" a="1"/>
  <c r="AT635" i="14" s="1"/>
  <c r="AU635" i="14" a="1"/>
  <c r="AU635" i="14" s="1"/>
  <c r="AT107" i="14" a="1"/>
  <c r="AT107" i="14" s="1"/>
  <c r="AU107" i="14" a="1"/>
  <c r="AU107" i="14" s="1"/>
  <c r="AT271" i="14" a="1"/>
  <c r="AT271" i="14" s="1"/>
  <c r="AU271" i="14" a="1"/>
  <c r="AU271" i="14" s="1"/>
  <c r="AT302" i="14" a="1"/>
  <c r="AT302" i="14" s="1"/>
  <c r="AU302" i="14" a="1"/>
  <c r="AU302" i="14" s="1"/>
  <c r="AT580" i="14" a="1"/>
  <c r="AT580" i="14" s="1"/>
  <c r="AU580" i="14" a="1"/>
  <c r="AU580" i="14" s="1"/>
  <c r="AT786" i="14" a="1"/>
  <c r="AT786" i="14" s="1"/>
  <c r="AU786" i="14" a="1"/>
  <c r="AU786" i="14" s="1"/>
  <c r="AT190" i="14" a="1"/>
  <c r="AT190" i="14" s="1"/>
  <c r="AU190" i="14" a="1"/>
  <c r="AU190" i="14" s="1"/>
  <c r="AT30" i="14" a="1"/>
  <c r="AT30" i="14" s="1"/>
  <c r="AU30" i="14" a="1"/>
  <c r="AU30" i="14" s="1"/>
  <c r="AT329" i="14" a="1"/>
  <c r="AT329" i="14" s="1"/>
  <c r="AU329" i="14" a="1"/>
  <c r="AU329" i="14" s="1"/>
  <c r="AT361" i="14" a="1"/>
  <c r="AT361" i="14" s="1"/>
  <c r="AU361" i="14" a="1"/>
  <c r="AU361" i="14" s="1"/>
  <c r="AT651" i="14" a="1"/>
  <c r="AT651" i="14" s="1"/>
  <c r="AU651" i="14" a="1"/>
  <c r="AU651" i="14" s="1"/>
  <c r="AT132" i="14" a="1"/>
  <c r="AT132" i="14" s="1"/>
  <c r="AU132" i="14" a="1"/>
  <c r="AU132" i="14" s="1"/>
  <c r="AT304" i="14" a="1"/>
  <c r="AT304" i="14" s="1"/>
  <c r="AU304" i="14" a="1"/>
  <c r="AU304" i="14" s="1"/>
  <c r="AT570" i="14" a="1"/>
  <c r="AT570" i="14" s="1"/>
  <c r="AU570" i="14" a="1"/>
  <c r="AU570" i="14" s="1"/>
  <c r="AT686" i="14" a="1"/>
  <c r="AT686" i="14" s="1"/>
  <c r="AU686" i="14" a="1"/>
  <c r="AU686" i="14" s="1"/>
  <c r="AT798" i="14" a="1"/>
  <c r="AT798" i="14" s="1"/>
  <c r="AU798" i="14" a="1"/>
  <c r="AU798" i="14" s="1"/>
  <c r="AT278" i="14" a="1"/>
  <c r="AT278" i="14" s="1"/>
  <c r="AU278" i="14" a="1"/>
  <c r="AU278" i="14" s="1"/>
  <c r="AT573" i="14" a="1"/>
  <c r="AT573" i="14" s="1"/>
  <c r="AU573" i="14" a="1"/>
  <c r="AU573" i="14" s="1"/>
  <c r="AT59" i="14" a="1"/>
  <c r="AT59" i="14" s="1"/>
  <c r="AU59" i="14" a="1"/>
  <c r="AU59" i="14" s="1"/>
  <c r="AT35" i="14" a="1"/>
  <c r="AT35" i="14" s="1"/>
  <c r="AU35" i="14" a="1"/>
  <c r="AU35" i="14" s="1"/>
  <c r="AT321" i="14" a="1"/>
  <c r="AT321" i="14" s="1"/>
  <c r="AU321" i="14" a="1"/>
  <c r="AU321" i="14" s="1"/>
  <c r="AT424" i="14" a="1"/>
  <c r="AT424" i="14" s="1"/>
  <c r="AU424" i="14" a="1"/>
  <c r="AU424" i="14" s="1"/>
  <c r="AT681" i="14" a="1"/>
  <c r="AT681" i="14" s="1"/>
  <c r="AU681" i="14" a="1"/>
  <c r="AU681" i="14" s="1"/>
  <c r="AT175" i="14" a="1"/>
  <c r="AT175" i="14" s="1"/>
  <c r="AU175" i="14" a="1"/>
  <c r="AU175" i="14" s="1"/>
  <c r="AT607" i="14" a="1"/>
  <c r="AT607" i="14" s="1"/>
  <c r="AU607" i="14" a="1"/>
  <c r="AU607" i="14" s="1"/>
  <c r="AT752" i="14" a="1"/>
  <c r="AT752" i="14" s="1"/>
  <c r="AU752" i="14" a="1"/>
  <c r="AU752" i="14" s="1"/>
  <c r="AT263" i="14" a="1"/>
  <c r="AT263" i="14" s="1"/>
  <c r="AU263" i="14" a="1"/>
  <c r="AU263" i="14" s="1"/>
  <c r="AT536" i="14" a="1"/>
  <c r="AT536" i="14" s="1"/>
  <c r="AU536" i="14" a="1"/>
  <c r="AU536" i="14" s="1"/>
  <c r="AT466" i="14" a="1"/>
  <c r="AT466" i="14" s="1"/>
  <c r="AU466" i="14" a="1"/>
  <c r="AU466" i="14" s="1"/>
  <c r="AT765" i="14" a="1"/>
  <c r="AT765" i="14" s="1"/>
  <c r="AU765" i="14" a="1"/>
  <c r="AU765" i="14" s="1"/>
  <c r="AT247" i="14" a="1"/>
  <c r="AT247" i="14" s="1"/>
  <c r="AU247" i="14" a="1"/>
  <c r="AU247" i="14" s="1"/>
  <c r="AT284" i="14" a="1"/>
  <c r="AT284" i="14" s="1"/>
  <c r="AU284" i="14" a="1"/>
  <c r="AU284" i="14" s="1"/>
  <c r="AT571" i="14" a="1"/>
  <c r="AT571" i="14" s="1"/>
  <c r="AU571" i="14" a="1"/>
  <c r="AU571" i="14" s="1"/>
  <c r="AT57" i="14" a="1"/>
  <c r="AT57" i="14" s="1"/>
  <c r="AU57" i="14" a="1"/>
  <c r="AU57" i="14" s="1"/>
  <c r="AT229" i="14" a="1"/>
  <c r="AT229" i="14" s="1"/>
  <c r="AU229" i="14" a="1"/>
  <c r="AU229" i="14" s="1"/>
  <c r="AT551" i="14" a="1"/>
  <c r="AT551" i="14" s="1"/>
  <c r="AU551" i="14" a="1"/>
  <c r="AU551" i="14" s="1"/>
  <c r="AT61" i="14" a="1"/>
  <c r="AT61" i="14" s="1"/>
  <c r="AU61" i="14" a="1"/>
  <c r="AU61" i="14" s="1"/>
  <c r="AT556" i="14" a="1"/>
  <c r="AT556" i="14" s="1"/>
  <c r="AU556" i="14" a="1"/>
  <c r="AU556" i="14" s="1"/>
  <c r="AT645" i="14" a="1"/>
  <c r="AT645" i="14" s="1"/>
  <c r="AU645" i="14" a="1"/>
  <c r="AU645" i="14" s="1"/>
  <c r="AT641" i="14" a="1"/>
  <c r="AT641" i="14" s="1"/>
  <c r="AU641" i="14" a="1"/>
  <c r="AU641" i="14" s="1"/>
  <c r="AT99" i="14" a="1"/>
  <c r="AT99" i="14" s="1"/>
  <c r="AU99" i="14" a="1"/>
  <c r="AU99" i="14" s="1"/>
  <c r="AT757" i="14" a="1"/>
  <c r="AT757" i="14" s="1"/>
  <c r="AU757" i="14" a="1"/>
  <c r="AU757" i="14" s="1"/>
  <c r="AT239" i="14" a="1"/>
  <c r="AT239" i="14" s="1"/>
  <c r="AU239" i="14" a="1"/>
  <c r="AU239" i="14" s="1"/>
  <c r="AT276" i="14" a="1"/>
  <c r="AT276" i="14" s="1"/>
  <c r="AU276" i="14" a="1"/>
  <c r="AU276" i="14" s="1"/>
  <c r="AT566" i="14" a="1"/>
  <c r="AT566" i="14" s="1"/>
  <c r="AU566" i="14" a="1"/>
  <c r="AU566" i="14" s="1"/>
  <c r="AT49" i="14" a="1"/>
  <c r="AT49" i="14" s="1"/>
  <c r="AU49" i="14" a="1"/>
  <c r="AU49" i="14" s="1"/>
  <c r="AT222" i="14" a="1"/>
  <c r="AT222" i="14" s="1"/>
  <c r="AU222" i="14" a="1"/>
  <c r="AU222" i="14" s="1"/>
  <c r="AT545" i="14" a="1"/>
  <c r="AT545" i="14" s="1"/>
  <c r="AU545" i="14" a="1"/>
  <c r="AU545" i="14" s="1"/>
  <c r="AT457" i="14" a="1"/>
  <c r="AT457" i="14" s="1"/>
  <c r="AU457" i="14" a="1"/>
  <c r="AU457" i="14" s="1"/>
  <c r="AT747" i="14" a="1"/>
  <c r="AT747" i="14" s="1"/>
  <c r="AU747" i="14" a="1"/>
  <c r="AU747" i="14" s="1"/>
  <c r="AT230" i="14" a="1"/>
  <c r="AT230" i="14" s="1"/>
  <c r="AU230" i="14" a="1"/>
  <c r="AU230" i="14" s="1"/>
  <c r="AT398" i="14" a="1"/>
  <c r="AT398" i="14" s="1"/>
  <c r="AU398" i="14" a="1"/>
  <c r="AU398" i="14" s="1"/>
  <c r="AT721" i="14" a="1"/>
  <c r="AT721" i="14" s="1"/>
  <c r="AU721" i="14" a="1"/>
  <c r="AU721" i="14" s="1"/>
  <c r="AT213" i="14" a="1"/>
  <c r="AT213" i="14" s="1"/>
  <c r="AU213" i="14" a="1"/>
  <c r="AU213" i="14" s="1"/>
  <c r="AT486" i="14" a="1"/>
  <c r="AT486" i="14" s="1"/>
  <c r="AU486" i="14" a="1"/>
  <c r="AU486" i="14" s="1"/>
  <c r="AT606" i="14" a="1"/>
  <c r="AT606" i="14" s="1"/>
  <c r="AU606" i="14" a="1"/>
  <c r="AU606" i="14" s="1"/>
  <c r="AT601" i="14" a="1"/>
  <c r="AT601" i="14" s="1"/>
  <c r="AU601" i="14" a="1"/>
  <c r="AU601" i="14" s="1"/>
  <c r="AT640" i="14" a="1"/>
  <c r="AT640" i="14" s="1"/>
  <c r="AU640" i="14" a="1"/>
  <c r="AU640" i="14" s="1"/>
  <c r="AT240" i="14" a="1"/>
  <c r="AT240" i="14" s="1"/>
  <c r="AU240" i="14" a="1"/>
  <c r="AU240" i="14" s="1"/>
  <c r="AT477" i="14" a="1"/>
  <c r="AT477" i="14" s="1"/>
  <c r="AU477" i="14" a="1"/>
  <c r="AU477" i="14" s="1"/>
  <c r="AT516" i="14" a="1"/>
  <c r="AT516" i="14" s="1"/>
  <c r="AU516" i="14" a="1"/>
  <c r="AU516" i="14" s="1"/>
  <c r="AT5" i="14" a="1"/>
  <c r="AT5" i="14" s="1"/>
  <c r="AU5" i="14" a="1"/>
  <c r="AU5" i="14" s="1"/>
  <c r="AT283" i="14" a="1"/>
  <c r="AT283" i="14" s="1"/>
  <c r="AU283" i="14" a="1"/>
  <c r="AU283" i="14" s="1"/>
  <c r="AT456" i="14" a="1"/>
  <c r="AT456" i="14" s="1"/>
  <c r="AU456" i="14" a="1"/>
  <c r="AU456" i="14" s="1"/>
  <c r="AT777" i="14" a="1"/>
  <c r="AT777" i="14" s="1"/>
  <c r="AU777" i="14" a="1"/>
  <c r="AU777" i="14" s="1"/>
  <c r="AT273" i="14" a="1"/>
  <c r="AT273" i="14" s="1"/>
  <c r="AU273" i="14" a="1"/>
  <c r="AU273" i="14" s="1"/>
  <c r="AT435" i="14" a="1"/>
  <c r="AT435" i="14" s="1"/>
  <c r="AU435" i="14" a="1"/>
  <c r="AU435" i="14" s="1"/>
  <c r="AT384" i="14" a="1"/>
  <c r="AT384" i="14" s="1"/>
  <c r="AU384" i="14" a="1"/>
  <c r="AU384" i="14" s="1"/>
  <c r="AT604" i="14" a="1"/>
  <c r="AT604" i="14" s="1"/>
  <c r="AU604" i="14" a="1"/>
  <c r="AU604" i="14" s="1"/>
  <c r="AT587" i="14" a="1"/>
  <c r="AT587" i="14" s="1"/>
  <c r="AU587" i="14" a="1"/>
  <c r="AU587" i="14" s="1"/>
  <c r="AT434" i="14" a="1"/>
  <c r="AT434" i="14" s="1"/>
  <c r="AU434" i="14" a="1"/>
  <c r="AU434" i="14" s="1"/>
  <c r="AT733" i="14" a="1"/>
  <c r="AT733" i="14" s="1"/>
  <c r="AU733" i="14" a="1"/>
  <c r="AU733" i="14" s="1"/>
  <c r="AT217" i="14" a="1"/>
  <c r="AT217" i="14" s="1"/>
  <c r="AU217" i="14" a="1"/>
  <c r="AU217" i="14" s="1"/>
  <c r="AT254" i="14" a="1"/>
  <c r="AT254" i="14" s="1"/>
  <c r="AU254" i="14" a="1"/>
  <c r="AU254" i="14" s="1"/>
  <c r="AT539" i="14" a="1"/>
  <c r="AT539" i="14" s="1"/>
  <c r="AU539" i="14" a="1"/>
  <c r="AU539" i="14" s="1"/>
  <c r="AT19" i="14" a="1"/>
  <c r="AT19" i="14" s="1"/>
  <c r="AU19" i="14" a="1"/>
  <c r="AU19" i="14" s="1"/>
  <c r="AT192" i="14" a="1"/>
  <c r="AT192" i="14" s="1"/>
  <c r="AU192" i="14" a="1"/>
  <c r="AU192" i="14" s="1"/>
  <c r="AT519" i="14" a="1"/>
  <c r="AT519" i="14" s="1"/>
  <c r="AU519" i="14" a="1"/>
  <c r="AU519" i="14" s="1"/>
  <c r="AT137" i="14" a="1"/>
  <c r="AT137" i="14" s="1"/>
  <c r="AU137" i="14" a="1"/>
  <c r="AU137" i="14" s="1"/>
  <c r="AT36" i="14" a="1"/>
  <c r="AT36" i="14" s="1"/>
  <c r="AU36" i="14" a="1"/>
  <c r="AU36" i="14" s="1"/>
  <c r="AT627" i="14" a="1"/>
  <c r="AT627" i="14" s="1"/>
  <c r="AU627" i="14" a="1"/>
  <c r="AU627" i="14" s="1"/>
  <c r="AT98" i="14" a="1"/>
  <c r="AT98" i="14" s="1"/>
  <c r="AU98" i="14" a="1"/>
  <c r="AU98" i="14" s="1"/>
  <c r="AT688" i="14" a="1"/>
  <c r="AT688" i="14" s="1"/>
  <c r="AU688" i="14" a="1"/>
  <c r="AU688" i="14" s="1"/>
  <c r="AT65" i="14" a="1"/>
  <c r="AT65" i="14" s="1"/>
  <c r="AU65" i="14" a="1"/>
  <c r="AU65" i="14" s="1"/>
  <c r="AT682" i="14" a="1"/>
  <c r="AT682" i="14" s="1"/>
  <c r="AU682" i="14" a="1"/>
  <c r="AU682" i="14" s="1"/>
  <c r="AT28" i="14" a="1"/>
  <c r="AT28" i="14" s="1"/>
  <c r="AU28" i="14" a="1"/>
  <c r="AU28" i="14" s="1"/>
  <c r="AT633" i="14" a="1"/>
  <c r="AT633" i="14" s="1"/>
  <c r="AU633" i="14" a="1"/>
  <c r="AU633" i="14" s="1"/>
  <c r="AT528" i="14" a="1"/>
  <c r="AT528" i="14" s="1"/>
  <c r="AU528" i="14" a="1"/>
  <c r="AU528" i="14" s="1"/>
  <c r="AT289" i="14" a="1"/>
  <c r="AT289" i="14" s="1"/>
  <c r="AU289" i="14" a="1"/>
  <c r="AU289" i="14" s="1"/>
  <c r="AT794" i="14" a="1"/>
  <c r="AT794" i="14" s="1"/>
  <c r="AU794" i="14" a="1"/>
  <c r="AU794" i="14" s="1"/>
  <c r="AT225" i="14" a="1"/>
  <c r="AT225" i="14" s="1"/>
  <c r="AU225" i="14" a="1"/>
  <c r="AU225" i="14" s="1"/>
  <c r="AT572" i="14" a="1"/>
  <c r="AT572" i="14" s="1"/>
  <c r="AU572" i="14" a="1"/>
  <c r="AU572" i="14" s="1"/>
  <c r="AT471" i="14" a="1"/>
  <c r="AT471" i="14" s="1"/>
  <c r="AU471" i="14" a="1"/>
  <c r="AU471" i="14" s="1"/>
  <c r="AT769" i="14" a="1"/>
  <c r="AT769" i="14" s="1"/>
  <c r="AU769" i="14" a="1"/>
  <c r="AU769" i="14" s="1"/>
  <c r="AT114" i="14" a="1"/>
  <c r="AT114" i="14" s="1"/>
  <c r="AU114" i="14" a="1"/>
  <c r="AU114" i="14" s="1"/>
  <c r="AT612" i="14" a="1"/>
  <c r="AT612" i="14" s="1"/>
  <c r="AU612" i="14" a="1"/>
  <c r="AU612" i="14" s="1"/>
  <c r="AT120" i="14" a="1"/>
  <c r="AT120" i="14" s="1"/>
  <c r="AU120" i="14" a="1"/>
  <c r="AU120" i="14" s="1"/>
  <c r="AT325" i="14" a="1"/>
  <c r="AT325" i="14" s="1"/>
  <c r="AU325" i="14" a="1"/>
  <c r="AU325" i="14" s="1"/>
  <c r="AT165" i="14" a="1"/>
  <c r="AT165" i="14" s="1"/>
  <c r="AU165" i="14" a="1"/>
  <c r="AU165" i="14" s="1"/>
  <c r="AT485" i="14" a="1"/>
  <c r="AT485" i="14" s="1"/>
  <c r="AU485" i="14" a="1"/>
  <c r="AU485" i="14" s="1"/>
  <c r="AT426" i="14" a="1"/>
  <c r="AT426" i="14" s="1"/>
  <c r="AU426" i="14" a="1"/>
  <c r="AU426" i="14" s="1"/>
  <c r="AT750" i="14" a="1"/>
  <c r="AT750" i="14" s="1"/>
  <c r="AU750" i="14" a="1"/>
  <c r="AU750" i="14" s="1"/>
  <c r="AT122" i="14" a="1"/>
  <c r="AT122" i="14" s="1"/>
  <c r="AU122" i="14" a="1"/>
  <c r="AU122" i="14" s="1"/>
  <c r="AT596" i="14" a="1"/>
  <c r="AT596" i="14" s="1"/>
  <c r="AU596" i="14" a="1"/>
  <c r="AU596" i="14" s="1"/>
  <c r="AT749" i="14" a="1"/>
  <c r="AT749" i="14" s="1"/>
  <c r="AU749" i="14" a="1"/>
  <c r="AU749" i="14" s="1"/>
  <c r="AT553" i="14" a="1"/>
  <c r="AT553" i="14" s="1"/>
  <c r="AU553" i="14" a="1"/>
  <c r="AU553" i="14" s="1"/>
  <c r="AT510" i="14" a="1"/>
  <c r="AT510" i="14" s="1"/>
  <c r="AU510" i="14" a="1"/>
  <c r="AU510" i="14" s="1"/>
  <c r="AT293" i="14" a="1"/>
  <c r="AT293" i="14" s="1"/>
  <c r="AU293" i="14" a="1"/>
  <c r="AU293" i="14" s="1"/>
  <c r="AT620" i="14" a="1"/>
  <c r="AT620" i="14" s="1"/>
  <c r="AU620" i="14" a="1"/>
  <c r="AU620" i="14" s="1"/>
  <c r="AT121" i="14" a="1"/>
  <c r="AT121" i="14" s="1"/>
  <c r="AU121" i="14" a="1"/>
  <c r="AU121" i="14" s="1"/>
  <c r="AT139" i="14" a="1"/>
  <c r="AT139" i="14" s="1"/>
  <c r="AU139" i="14" a="1"/>
  <c r="AU139" i="14" s="1"/>
  <c r="AT312" i="14" a="1"/>
  <c r="AT312" i="14" s="1"/>
  <c r="AU312" i="14" a="1"/>
  <c r="AU312" i="14" s="1"/>
  <c r="AT577" i="14" a="1"/>
  <c r="AT577" i="14" s="1"/>
  <c r="AU577" i="14" a="1"/>
  <c r="AU577" i="14" s="1"/>
  <c r="AT17" i="14" a="1"/>
  <c r="AT17" i="14" s="1"/>
  <c r="AU17" i="14" a="1"/>
  <c r="AU17" i="14" s="1"/>
  <c r="AT706" i="14" a="1"/>
  <c r="AT706" i="14" s="1"/>
  <c r="AU706" i="14" a="1"/>
  <c r="AU706" i="14" s="1"/>
  <c r="AT778" i="14" a="1"/>
  <c r="AT778" i="14" s="1"/>
  <c r="AU778" i="14" a="1"/>
  <c r="AU778" i="14" s="1"/>
  <c r="AT324" i="14" a="1"/>
  <c r="AT324" i="14" s="1"/>
  <c r="AU324" i="14" a="1"/>
  <c r="AU324" i="14" s="1"/>
  <c r="AT684" i="14" a="1"/>
  <c r="AT684" i="14" s="1"/>
  <c r="AU684" i="14" a="1"/>
  <c r="AU684" i="14" s="1"/>
  <c r="AT478" i="14" a="1"/>
  <c r="AT478" i="14" s="1"/>
  <c r="AU478" i="14" a="1"/>
  <c r="AU478" i="14" s="1"/>
  <c r="AT781" i="14" a="1"/>
  <c r="AT781" i="14" s="1"/>
  <c r="AU781" i="14" a="1"/>
  <c r="AU781" i="14" s="1"/>
  <c r="AT262" i="14" a="1"/>
  <c r="AT262" i="14" s="1"/>
  <c r="AU262" i="14" a="1"/>
  <c r="AU262" i="14" s="1"/>
  <c r="AT298" i="14" a="1"/>
  <c r="AT298" i="14" s="1"/>
  <c r="AU298" i="14" a="1"/>
  <c r="AU298" i="14" s="1"/>
  <c r="AT591" i="14" a="1"/>
  <c r="AT591" i="14" s="1"/>
  <c r="AU591" i="14" a="1"/>
  <c r="AU591" i="14" s="1"/>
  <c r="AT71" i="14" a="1"/>
  <c r="AT71" i="14" s="1"/>
  <c r="AU71" i="14" a="1"/>
  <c r="AU71" i="14" s="1"/>
  <c r="AT244" i="14" a="1"/>
  <c r="AT244" i="14" s="1"/>
  <c r="AU244" i="14" a="1"/>
  <c r="AU244" i="14" s="1"/>
  <c r="AT506" i="14" a="1"/>
  <c r="AT506" i="14" s="1"/>
  <c r="AU506" i="14" a="1"/>
  <c r="AU506" i="14" s="1"/>
  <c r="AT500" i="14" a="1"/>
  <c r="AT500" i="14" s="1"/>
  <c r="AU500" i="14" a="1"/>
  <c r="AU500" i="14" s="1"/>
  <c r="AT695" i="14" a="1"/>
  <c r="AT695" i="14" s="1"/>
  <c r="AU695" i="14" a="1"/>
  <c r="AU695" i="14" s="1"/>
  <c r="AT210" i="14" a="1"/>
  <c r="AT210" i="14" s="1"/>
  <c r="AU210" i="14" a="1"/>
  <c r="AU210" i="14" s="1"/>
  <c r="AT509" i="14" a="1"/>
  <c r="AT509" i="14" s="1"/>
  <c r="AU509" i="14" a="1"/>
  <c r="AU509" i="14" s="1"/>
  <c r="AT484" i="14" a="1"/>
  <c r="AT484" i="14" s="1"/>
  <c r="AU484" i="14" a="1"/>
  <c r="AU484" i="14" s="1"/>
  <c r="AT771" i="14" a="1"/>
  <c r="AT771" i="14" s="1"/>
  <c r="AU771" i="14" a="1"/>
  <c r="AU771" i="14" s="1"/>
  <c r="AT253" i="14" a="1"/>
  <c r="AT253" i="14" s="1"/>
  <c r="AU253" i="14" a="1"/>
  <c r="AU253" i="14" s="1"/>
  <c r="AT360" i="14" a="1"/>
  <c r="AT360" i="14" s="1"/>
  <c r="AU360" i="14" a="1"/>
  <c r="AU360" i="14" s="1"/>
  <c r="AT622" i="14" a="1"/>
  <c r="AT622" i="14" s="1"/>
  <c r="AU622" i="14" a="1"/>
  <c r="AU622" i="14" s="1"/>
  <c r="AT85" i="14" a="1"/>
  <c r="AT85" i="14" s="1"/>
  <c r="AU85" i="14" a="1"/>
  <c r="AU85" i="14" s="1"/>
  <c r="AT31" i="14" a="1"/>
  <c r="AT31" i="14" s="1"/>
  <c r="AU31" i="14" a="1"/>
  <c r="AU31" i="14" s="1"/>
  <c r="AT646" i="14" a="1"/>
  <c r="AT646" i="14" s="1"/>
  <c r="AU646" i="14" a="1"/>
  <c r="AU646" i="14" s="1"/>
  <c r="AT23" i="14" a="1"/>
  <c r="AT23" i="14" s="1"/>
  <c r="AU23" i="14" a="1"/>
  <c r="AU23" i="14" s="1"/>
  <c r="AT317" i="14" a="1"/>
  <c r="AT317" i="14" s="1"/>
  <c r="AU317" i="14" a="1"/>
  <c r="AU317" i="14" s="1"/>
  <c r="AT402" i="14" a="1"/>
  <c r="AT402" i="14" s="1"/>
  <c r="AU402" i="14" a="1"/>
  <c r="AU402" i="14" s="1"/>
  <c r="AT701" i="14" a="1"/>
  <c r="AT701" i="14" s="1"/>
  <c r="AU701" i="14" a="1"/>
  <c r="AU701" i="14" s="1"/>
  <c r="AT179" i="14" a="1"/>
  <c r="AT179" i="14" s="1"/>
  <c r="AU179" i="14" a="1"/>
  <c r="AU179" i="14" s="1"/>
  <c r="AT216" i="14" a="1"/>
  <c r="AT216" i="14" s="1"/>
  <c r="AU216" i="14" a="1"/>
  <c r="AU216" i="14" s="1"/>
  <c r="AT507" i="14" a="1"/>
  <c r="AT507" i="14" s="1"/>
  <c r="AU507" i="14" a="1"/>
  <c r="AU507" i="14" s="1"/>
  <c r="AT666" i="14" a="1"/>
  <c r="AT666" i="14" s="1"/>
  <c r="AU666" i="14" a="1"/>
  <c r="AU666" i="14" s="1"/>
  <c r="AT162" i="14" a="1"/>
  <c r="AT162" i="14" s="1"/>
  <c r="AU162" i="14" a="1"/>
  <c r="AU162" i="14" s="1"/>
  <c r="AT487" i="14" a="1"/>
  <c r="AT487" i="14" s="1"/>
  <c r="AU487" i="14" a="1"/>
  <c r="AU487" i="14" s="1"/>
  <c r="AT272" i="14" a="1"/>
  <c r="AT272" i="14" s="1"/>
  <c r="AU272" i="14" a="1"/>
  <c r="AU272" i="14" s="1"/>
  <c r="AT621" i="14" a="1"/>
  <c r="AT621" i="14" s="1"/>
  <c r="AU621" i="14" a="1"/>
  <c r="AU621" i="14" s="1"/>
  <c r="AT479" i="14" a="1"/>
  <c r="AT479" i="14" s="1"/>
  <c r="AU479" i="14" a="1"/>
  <c r="AU479" i="14" s="1"/>
  <c r="AT518" i="14" a="1"/>
  <c r="AT518" i="14" s="1"/>
  <c r="AU518" i="14" a="1"/>
  <c r="AU518" i="14" s="1"/>
  <c r="AT453" i="14" a="1"/>
  <c r="AT453" i="14" s="1"/>
  <c r="AU453" i="14" a="1"/>
  <c r="AU453" i="14" s="1"/>
  <c r="AT693" i="14" a="1"/>
  <c r="AT693" i="14" s="1"/>
  <c r="AU693" i="14" a="1"/>
  <c r="AU693" i="14" s="1"/>
  <c r="AT171" i="14" a="1"/>
  <c r="AT171" i="14" s="1"/>
  <c r="AU171" i="14" a="1"/>
  <c r="AU171" i="14" s="1"/>
  <c r="AT208" i="14" a="1"/>
  <c r="AT208" i="14" s="1"/>
  <c r="AU208" i="14" a="1"/>
  <c r="AU208" i="14" s="1"/>
  <c r="AT502" i="14" a="1"/>
  <c r="AT502" i="14" s="1"/>
  <c r="AU502" i="14" a="1"/>
  <c r="AU502" i="14" s="1"/>
  <c r="AT658" i="14" a="1"/>
  <c r="AT658" i="14" s="1"/>
  <c r="AU658" i="14" a="1"/>
  <c r="AU658" i="14" s="1"/>
  <c r="AT154" i="14" a="1"/>
  <c r="AT154" i="14" s="1"/>
  <c r="AU154" i="14" a="1"/>
  <c r="AU154" i="14" s="1"/>
  <c r="AT481" i="14" a="1"/>
  <c r="AT481" i="14" s="1"/>
  <c r="AU481" i="14" a="1"/>
  <c r="AU481" i="14" s="1"/>
  <c r="AT393" i="14" a="1"/>
  <c r="AT393" i="14" s="1"/>
  <c r="AU393" i="14" a="1"/>
  <c r="AU393" i="14" s="1"/>
  <c r="AT683" i="14" a="1"/>
  <c r="AT683" i="14" s="1"/>
  <c r="AU683" i="14" a="1"/>
  <c r="AU683" i="14" s="1"/>
  <c r="AT169" i="14" a="1"/>
  <c r="AT169" i="14" s="1"/>
  <c r="AU169" i="14" a="1"/>
  <c r="AU169" i="14" s="1"/>
  <c r="AT342" i="14" a="1"/>
  <c r="AT342" i="14" s="1"/>
  <c r="AU342" i="14" a="1"/>
  <c r="AU342" i="14" s="1"/>
  <c r="AT657" i="14" a="1"/>
  <c r="AT657" i="14" s="1"/>
  <c r="AU657" i="14" a="1"/>
  <c r="AU657" i="14" s="1"/>
  <c r="AT145" i="14" a="1"/>
  <c r="AT145" i="14" s="1"/>
  <c r="AU145" i="14" a="1"/>
  <c r="AU145" i="14" s="1"/>
  <c r="AT249" i="14" a="1"/>
  <c r="AT249" i="14" s="1"/>
  <c r="AU249" i="14" a="1"/>
  <c r="AU249" i="14" s="1"/>
  <c r="AT428" i="14" a="1"/>
  <c r="AT428" i="14" s="1"/>
  <c r="AU428" i="14" a="1"/>
  <c r="AU428" i="14" s="1"/>
  <c r="AT372" i="14" a="1"/>
  <c r="AT372" i="14" s="1"/>
  <c r="AU372" i="14" a="1"/>
  <c r="AU372" i="14" s="1"/>
  <c r="AT517" i="14" a="1"/>
  <c r="AT517" i="14" s="1"/>
  <c r="AU517" i="14" a="1"/>
  <c r="AU517" i="14" s="1"/>
  <c r="AT180" i="14" a="1"/>
  <c r="AT180" i="14" s="1"/>
  <c r="AU180" i="14" a="1"/>
  <c r="AU180" i="14" s="1"/>
  <c r="AT413" i="14" a="1"/>
  <c r="AT413" i="14" s="1"/>
  <c r="AU413" i="14" a="1"/>
  <c r="AU413" i="14" s="1"/>
  <c r="AT452" i="14" a="1"/>
  <c r="AT452" i="14" s="1"/>
  <c r="AU452" i="14" a="1"/>
  <c r="AU452" i="14" s="1"/>
  <c r="AT739" i="14" a="1"/>
  <c r="AT739" i="14" s="1"/>
  <c r="AU739" i="14" a="1"/>
  <c r="AU739" i="14" s="1"/>
  <c r="AT223" i="14" a="1"/>
  <c r="AT223" i="14" s="1"/>
  <c r="AU223" i="14" a="1"/>
  <c r="AU223" i="14" s="1"/>
  <c r="AT392" i="14" a="1"/>
  <c r="AT392" i="14" s="1"/>
  <c r="AU392" i="14" a="1"/>
  <c r="AU392" i="14" s="1"/>
  <c r="AT713" i="14" a="1"/>
  <c r="AT713" i="14" s="1"/>
  <c r="AU713" i="14" a="1"/>
  <c r="AU713" i="14" s="1"/>
  <c r="AT205" i="14" a="1"/>
  <c r="AT205" i="14" s="1"/>
  <c r="AU205" i="14" a="1"/>
  <c r="AU205" i="14" s="1"/>
  <c r="AT744" i="14" a="1"/>
  <c r="AT744" i="14" s="1"/>
  <c r="AU744" i="14" a="1"/>
  <c r="AU744" i="14" s="1"/>
  <c r="AT796" i="14" a="1"/>
  <c r="AT796" i="14" s="1"/>
  <c r="AU796" i="14" a="1"/>
  <c r="AU796" i="14" s="1"/>
  <c r="AT403" i="14" a="1"/>
  <c r="AT403" i="14" s="1"/>
  <c r="AU403" i="14" a="1"/>
  <c r="AU403" i="14" s="1"/>
  <c r="AT422" i="14" a="1"/>
  <c r="AT422" i="14" s="1"/>
  <c r="AU422" i="14" a="1"/>
  <c r="AU422" i="14" s="1"/>
  <c r="AT370" i="14" a="1"/>
  <c r="AT370" i="14" s="1"/>
  <c r="AU370" i="14" a="1"/>
  <c r="AU370" i="14" s="1"/>
  <c r="AT669" i="14" a="1"/>
  <c r="AT669" i="14" s="1"/>
  <c r="AU669" i="14" a="1"/>
  <c r="AU669" i="14" s="1"/>
  <c r="AT149" i="14" a="1"/>
  <c r="AT149" i="14" s="1"/>
  <c r="AU149" i="14" a="1"/>
  <c r="AU149" i="14" s="1"/>
  <c r="AT186" i="14" a="1"/>
  <c r="AT186" i="14" s="1"/>
  <c r="AU186" i="14" a="1"/>
  <c r="AU186" i="14" s="1"/>
  <c r="AT475" i="14" a="1"/>
  <c r="AT475" i="14" s="1"/>
  <c r="AU475" i="14" a="1"/>
  <c r="AU475" i="14" s="1"/>
  <c r="AT636" i="14" a="1"/>
  <c r="AT636" i="14" s="1"/>
  <c r="AU636" i="14" a="1"/>
  <c r="AU636" i="14" s="1"/>
  <c r="AT131" i="14" a="1"/>
  <c r="AT131" i="14" s="1"/>
  <c r="AU131" i="14" a="1"/>
  <c r="AU131" i="14" s="1"/>
  <c r="AT455" i="14" a="1"/>
  <c r="AT455" i="14" s="1"/>
  <c r="AU455" i="14" a="1"/>
  <c r="AU455" i="14" s="1"/>
  <c r="AT70" i="14" a="1"/>
  <c r="AT70" i="14" s="1"/>
  <c r="AU70" i="14" a="1"/>
  <c r="AU70" i="14" s="1"/>
  <c r="AT292" i="14" a="1"/>
  <c r="AT292" i="14" s="1"/>
  <c r="AU292" i="14" a="1"/>
  <c r="AU292" i="14" s="1"/>
  <c r="AT396" i="14" a="1"/>
  <c r="AT396" i="14" s="1"/>
  <c r="AU396" i="14" a="1"/>
  <c r="AU396" i="14" s="1"/>
  <c r="AT531" i="14" a="1"/>
  <c r="AT531" i="14" s="1"/>
  <c r="AU531" i="14" a="1"/>
  <c r="AU531" i="14" s="1"/>
  <c r="AT357" i="14" a="1"/>
  <c r="AT357" i="14" s="1"/>
  <c r="AU357" i="14" a="1"/>
  <c r="AU357" i="14" s="1"/>
  <c r="AT694" i="14" a="1"/>
  <c r="AT694" i="14" s="1"/>
  <c r="AU694" i="14" a="1"/>
  <c r="AU694" i="14" s="1"/>
  <c r="AT135" i="14" a="1"/>
  <c r="AT135" i="14" s="1"/>
  <c r="AU135" i="14" a="1"/>
  <c r="AU135" i="14" s="1"/>
  <c r="AT575" i="14" a="1"/>
  <c r="AT575" i="14" s="1"/>
  <c r="AU575" i="14" a="1"/>
  <c r="AU575" i="14" s="1"/>
  <c r="AT630" i="14" a="1"/>
  <c r="AT630" i="14" s="1"/>
  <c r="AU630" i="14" a="1"/>
  <c r="AU630" i="14" s="1"/>
  <c r="AT159" i="14" a="1"/>
  <c r="AT159" i="14" s="1"/>
  <c r="AU159" i="14" a="1"/>
  <c r="AU159" i="14" s="1"/>
  <c r="AT105" i="14" a="1"/>
  <c r="AT105" i="14" s="1"/>
  <c r="AU105" i="14" a="1"/>
  <c r="AU105" i="14" s="1"/>
  <c r="AT586" i="14" a="1"/>
  <c r="AT586" i="14" s="1"/>
  <c r="AU586" i="14" a="1"/>
  <c r="AU586" i="14" s="1"/>
  <c r="AT110" i="14" a="1"/>
  <c r="AT110" i="14" s="1"/>
  <c r="AU110" i="14" a="1"/>
  <c r="AU110" i="14" s="1"/>
  <c r="AT558" i="14" a="1"/>
  <c r="AT558" i="14" s="1"/>
  <c r="AU558" i="14" a="1"/>
  <c r="AU558" i="14" s="1"/>
  <c r="AT160" i="14" a="1"/>
  <c r="AT160" i="14" s="1"/>
  <c r="AU160" i="14" a="1"/>
  <c r="AU160" i="14" s="1"/>
  <c r="AT168" i="14" a="1"/>
  <c r="AT168" i="14" s="1"/>
  <c r="AU168" i="14" a="1"/>
  <c r="AU168" i="14" s="1"/>
  <c r="AT24" i="14" a="1"/>
  <c r="AT24" i="14" s="1"/>
  <c r="AU24" i="14" a="1"/>
  <c r="AU24" i="14" s="1"/>
  <c r="AT540" i="14" a="1"/>
  <c r="AT540" i="14" s="1"/>
  <c r="AU540" i="14" a="1"/>
  <c r="AU540" i="14" s="1"/>
  <c r="AT582" i="14" a="1"/>
  <c r="AT582" i="14" s="1"/>
  <c r="AU582" i="14" a="1"/>
  <c r="AU582" i="14" s="1"/>
  <c r="AT256" i="14" a="1"/>
  <c r="AT256" i="14" s="1"/>
  <c r="AU256" i="14" a="1"/>
  <c r="AU256" i="14" s="1"/>
  <c r="AT305" i="14" a="1"/>
  <c r="AT305" i="14" s="1"/>
  <c r="AU305" i="14" a="1"/>
  <c r="AU305" i="14" s="1"/>
  <c r="AT650" i="14" a="1"/>
  <c r="AT650" i="14" s="1"/>
  <c r="AU650" i="14" a="1"/>
  <c r="AU650" i="14" s="1"/>
  <c r="AT614" i="14" a="1"/>
  <c r="AT614" i="14" s="1"/>
  <c r="AU614" i="14" a="1"/>
  <c r="AU614" i="14" s="1"/>
  <c r="AT27" i="14" a="1"/>
  <c r="AT27" i="14" s="1"/>
  <c r="AU27" i="14" a="1"/>
  <c r="AU27" i="14" s="1"/>
  <c r="AT588" i="14" a="1"/>
  <c r="AT588" i="14" s="1"/>
  <c r="AU588" i="14" a="1"/>
  <c r="AU588" i="14" s="1"/>
  <c r="AT275" i="14" a="1"/>
  <c r="AT275" i="14" s="1"/>
  <c r="AU275" i="14" a="1"/>
  <c r="AU275" i="14" s="1"/>
  <c r="AT754" i="14" a="1"/>
  <c r="AT754" i="14" s="1"/>
  <c r="AU754" i="14" a="1"/>
  <c r="AU754" i="14" s="1"/>
  <c r="AT692" i="14" a="1"/>
  <c r="AT692" i="14" s="1"/>
  <c r="AU692" i="14" a="1"/>
  <c r="AU692" i="14" s="1"/>
  <c r="AT377" i="14" a="1"/>
  <c r="AT377" i="14" s="1"/>
  <c r="AU377" i="14" a="1"/>
  <c r="AU377" i="14" s="1"/>
  <c r="AT659" i="14" a="1"/>
  <c r="AT659" i="14" s="1"/>
  <c r="AU659" i="14" a="1"/>
  <c r="AU659" i="14" s="1"/>
  <c r="AT382" i="14" a="1"/>
  <c r="AT382" i="14" s="1"/>
  <c r="AU382" i="14" a="1"/>
  <c r="AU382" i="14" s="1"/>
  <c r="AT727" i="14" a="1"/>
  <c r="AT727" i="14" s="1"/>
  <c r="AU727" i="14" a="1"/>
  <c r="AU727" i="14" s="1"/>
  <c r="AT723" i="14" a="1"/>
  <c r="AT723" i="14" s="1"/>
  <c r="AU723" i="14" a="1"/>
  <c r="AU723" i="14" s="1"/>
  <c r="AT421" i="14" a="1"/>
  <c r="AT421" i="14" s="1"/>
  <c r="AU421" i="14" a="1"/>
  <c r="AU421" i="14" s="1"/>
  <c r="AT766" i="14" a="1"/>
  <c r="AT766" i="14" s="1"/>
  <c r="AU766" i="14" a="1"/>
  <c r="AU766" i="14" s="1"/>
  <c r="AT613" i="14" a="1"/>
  <c r="AT613" i="14" s="1"/>
  <c r="AU613" i="14" a="1"/>
  <c r="AU613" i="14" s="1"/>
  <c r="AT685" i="14" a="1"/>
  <c r="AT685" i="14" s="1"/>
  <c r="AU685" i="14" a="1"/>
  <c r="AU685" i="14" s="1"/>
  <c r="AT351" i="14" a="1"/>
  <c r="AT351" i="14" s="1"/>
  <c r="AU351" i="14" a="1"/>
  <c r="AU351" i="14" s="1"/>
  <c r="AT279" i="14" a="1"/>
  <c r="AT279" i="14" s="1"/>
  <c r="AU279" i="14" a="1"/>
  <c r="AU279" i="14" s="1"/>
  <c r="AT383" i="14" a="1"/>
  <c r="AT383" i="14" s="1"/>
  <c r="AU383" i="14" a="1"/>
  <c r="AU383" i="14" s="1"/>
  <c r="AT598" i="14" a="1"/>
  <c r="AT598" i="14" s="1"/>
  <c r="AU598" i="14" a="1"/>
  <c r="AU598" i="14" s="1"/>
  <c r="AT79" i="14" a="1"/>
  <c r="AT79" i="14" s="1"/>
  <c r="AU79" i="14" a="1"/>
  <c r="AU79" i="14" s="1"/>
  <c r="AT252" i="14" a="1"/>
  <c r="AT252" i="14" s="1"/>
  <c r="AU252" i="14" a="1"/>
  <c r="AU252" i="14" s="1"/>
  <c r="AT513" i="14" a="1"/>
  <c r="AT513" i="14" s="1"/>
  <c r="AU513" i="14" a="1"/>
  <c r="AU513" i="14" s="1"/>
  <c r="AT548" i="14" a="1"/>
  <c r="AT548" i="14" s="1"/>
  <c r="AU548" i="14" a="1"/>
  <c r="AU548" i="14" s="1"/>
  <c r="AT7" i="14" a="1"/>
  <c r="AT7" i="14" s="1"/>
  <c r="AU7" i="14" a="1"/>
  <c r="AU7" i="14" s="1"/>
  <c r="AT676" i="14" a="1"/>
  <c r="AT676" i="14" s="1"/>
  <c r="AU676" i="14" a="1"/>
  <c r="AU676" i="14" s="1"/>
  <c r="AT83" i="14" a="1"/>
  <c r="AT83" i="14" s="1"/>
  <c r="AU83" i="14" a="1"/>
  <c r="AU83" i="14" s="1"/>
  <c r="AT563" i="14" a="1"/>
  <c r="AT563" i="14" s="1"/>
  <c r="AU563" i="14" a="1"/>
  <c r="AU563" i="14" s="1"/>
  <c r="AT414" i="14" a="1"/>
  <c r="AT414" i="14" s="1"/>
  <c r="AU414" i="14" a="1"/>
  <c r="AU414" i="14" s="1"/>
  <c r="AT717" i="14" a="1"/>
  <c r="AT717" i="14" s="1"/>
  <c r="AU717" i="14" a="1"/>
  <c r="AU717" i="14" s="1"/>
  <c r="AT201" i="14" a="1"/>
  <c r="AT201" i="14" s="1"/>
  <c r="AU201" i="14" a="1"/>
  <c r="AU201" i="14" s="1"/>
  <c r="AT238" i="14" a="1"/>
  <c r="AT238" i="14" s="1"/>
  <c r="AU238" i="14" a="1"/>
  <c r="AU238" i="14" s="1"/>
  <c r="AT527" i="14" a="1"/>
  <c r="AT527" i="14" s="1"/>
  <c r="AU527" i="14" a="1"/>
  <c r="AU527" i="14" s="1"/>
  <c r="AT4" i="14" a="1"/>
  <c r="AT4" i="14" s="1"/>
  <c r="AU4" i="14" a="1"/>
  <c r="AU4" i="14" s="1"/>
  <c r="AT176" i="14" a="1"/>
  <c r="AT176" i="14" s="1"/>
  <c r="AU176" i="14" a="1"/>
  <c r="AU176" i="14" s="1"/>
  <c r="AT442" i="14" a="1"/>
  <c r="AT442" i="14" s="1"/>
  <c r="AU442" i="14" a="1"/>
  <c r="AU442" i="14" s="1"/>
  <c r="AT258" i="14" a="1"/>
  <c r="AT258" i="14" s="1"/>
  <c r="AU258" i="14" a="1"/>
  <c r="AU258" i="14" s="1"/>
  <c r="AT574" i="14" a="1"/>
  <c r="AT574" i="14" s="1"/>
  <c r="AU574" i="14" a="1"/>
  <c r="AU574" i="14" s="1"/>
  <c r="AT150" i="14" a="1"/>
  <c r="AT150" i="14" s="1"/>
  <c r="AU150" i="14" a="1"/>
  <c r="AU150" i="14" s="1"/>
  <c r="AT445" i="14" a="1"/>
  <c r="AT445" i="14" s="1"/>
  <c r="AU445" i="14" a="1"/>
  <c r="AU445" i="14" s="1"/>
  <c r="AT420" i="14" a="1"/>
  <c r="AT420" i="14" s="1"/>
  <c r="AU420" i="14" a="1"/>
  <c r="AU420" i="14" s="1"/>
  <c r="AT707" i="14" a="1"/>
  <c r="AT707" i="14" s="1"/>
  <c r="AU707" i="14" a="1"/>
  <c r="AU707" i="14" s="1"/>
  <c r="AT193" i="14" a="1"/>
  <c r="AT193" i="14" s="1"/>
  <c r="AU193" i="14" a="1"/>
  <c r="AU193" i="14" s="1"/>
  <c r="AT296" i="14" a="1"/>
  <c r="AT296" i="14" s="1"/>
  <c r="AU296" i="14" a="1"/>
  <c r="AU296" i="14" s="1"/>
  <c r="AT557" i="14" a="1"/>
  <c r="AT557" i="14" s="1"/>
  <c r="AU557" i="14" a="1"/>
  <c r="AU557" i="14" s="1"/>
  <c r="AT301" i="14" a="1"/>
  <c r="AT301" i="14" s="1"/>
  <c r="AU301" i="14" a="1"/>
  <c r="AU301" i="14" s="1"/>
  <c r="AT530" i="14" a="1"/>
  <c r="AT530" i="14" s="1"/>
  <c r="AU530" i="14" a="1"/>
  <c r="AU530" i="14" s="1"/>
  <c r="AT523" i="14" a="1"/>
  <c r="AT523" i="14" s="1"/>
  <c r="AU523" i="14" a="1"/>
  <c r="AU523" i="14" s="1"/>
  <c r="AT775" i="14" a="1"/>
  <c r="AT775" i="14" s="1"/>
  <c r="AU775" i="14" a="1"/>
  <c r="AU775" i="14" s="1"/>
  <c r="AT45" i="14" a="1"/>
  <c r="AT45" i="14" s="1"/>
  <c r="AU45" i="14" a="1"/>
  <c r="AU45" i="14" s="1"/>
  <c r="AT330" i="14" a="1"/>
  <c r="AT330" i="14" s="1"/>
  <c r="AU330" i="14" a="1"/>
  <c r="AU330" i="14" s="1"/>
  <c r="AT625" i="14" a="1"/>
  <c r="AT625" i="14" s="1"/>
  <c r="AU625" i="14" a="1"/>
  <c r="AU625" i="14" s="1"/>
  <c r="AT119" i="14" a="1"/>
  <c r="AT119" i="14" s="1"/>
  <c r="AU119" i="14" a="1"/>
  <c r="AU119" i="14" s="1"/>
  <c r="AT156" i="14" a="1"/>
  <c r="AT156" i="14" s="1"/>
  <c r="AU156" i="14" a="1"/>
  <c r="AU156" i="14" s="1"/>
  <c r="AT443" i="14" a="1"/>
  <c r="AT443" i="14" s="1"/>
  <c r="AU443" i="14" a="1"/>
  <c r="AU443" i="14" s="1"/>
  <c r="AT610" i="14" a="1"/>
  <c r="AT610" i="14" s="1"/>
  <c r="AU610" i="14" a="1"/>
  <c r="AU610" i="14" s="1"/>
  <c r="AT101" i="14" a="1"/>
  <c r="AT101" i="14" s="1"/>
  <c r="AU101" i="14" a="1"/>
  <c r="AU101" i="14" s="1"/>
  <c r="AT423" i="14" a="1"/>
  <c r="AT423" i="14" s="1"/>
  <c r="AU423" i="14" a="1"/>
  <c r="AU423" i="14" s="1"/>
  <c r="AT189" i="14" a="1"/>
  <c r="AT189" i="14" s="1"/>
  <c r="AU189" i="14" a="1"/>
  <c r="AU189" i="14" s="1"/>
  <c r="AT62" i="14" a="1"/>
  <c r="AT62" i="14" s="1"/>
  <c r="AU62" i="14" a="1"/>
  <c r="AU62" i="14" s="1"/>
  <c r="AT233" i="14" a="1"/>
  <c r="AT233" i="14" s="1"/>
  <c r="AU233" i="14" a="1"/>
  <c r="AU233" i="14" s="1"/>
  <c r="AT287" i="14" a="1"/>
  <c r="AT287" i="14" s="1"/>
  <c r="AU287" i="14" a="1"/>
  <c r="AU287" i="14" s="1"/>
  <c r="AT389" i="14" a="1"/>
  <c r="AT389" i="14" s="1"/>
  <c r="AU389" i="14" a="1"/>
  <c r="AU389" i="14" s="1"/>
  <c r="AT619" i="14" a="1"/>
  <c r="AT619" i="14" s="1"/>
  <c r="AU619" i="14" a="1"/>
  <c r="AU619" i="14" s="1"/>
  <c r="AT111" i="14" a="1"/>
  <c r="AT111" i="14" s="1"/>
  <c r="AU111" i="14" a="1"/>
  <c r="AU111" i="14" s="1"/>
  <c r="AT148" i="14" a="1"/>
  <c r="AT148" i="14" s="1"/>
  <c r="AU148" i="14" a="1"/>
  <c r="AU148" i="14" s="1"/>
  <c r="AT438" i="14" a="1"/>
  <c r="AT438" i="14" s="1"/>
  <c r="AU438" i="14" a="1"/>
  <c r="AU438" i="14" s="1"/>
  <c r="AT597" i="14" a="1"/>
  <c r="AT597" i="14" s="1"/>
  <c r="AU597" i="14" a="1"/>
  <c r="AU597" i="14" s="1"/>
  <c r="AT94" i="14" a="1"/>
  <c r="AT94" i="14" s="1"/>
  <c r="AU94" i="14" a="1"/>
  <c r="AU94" i="14" s="1"/>
  <c r="AT417" i="14" a="1"/>
  <c r="AT417" i="14" s="1"/>
  <c r="AU417" i="14" a="1"/>
  <c r="AU417" i="14" s="1"/>
  <c r="AT328" i="14" a="1"/>
  <c r="AT328" i="14" s="1"/>
  <c r="AU328" i="14" a="1"/>
  <c r="AU328" i="14" s="1"/>
  <c r="AT617" i="14" a="1"/>
  <c r="AT617" i="14" s="1"/>
  <c r="AU617" i="14" a="1"/>
  <c r="AU617" i="14" s="1"/>
  <c r="AT102" i="14" a="1"/>
  <c r="AT102" i="14" s="1"/>
  <c r="AU102" i="14" a="1"/>
  <c r="AU102" i="14" s="1"/>
  <c r="AT274" i="14" a="1"/>
  <c r="AT274" i="14" s="1"/>
  <c r="AU274" i="14" a="1"/>
  <c r="AU274" i="14" s="1"/>
  <c r="AT602" i="14" a="1"/>
  <c r="AT602" i="14" s="1"/>
  <c r="AU602" i="14" a="1"/>
  <c r="AU602" i="14" s="1"/>
  <c r="AT47" i="14" a="1"/>
  <c r="AT47" i="14" s="1"/>
  <c r="AU47" i="14" a="1"/>
  <c r="AU47" i="14" s="1"/>
  <c r="AT742" i="14" a="1"/>
  <c r="AT742" i="14" s="1"/>
  <c r="AU742" i="14" a="1"/>
  <c r="AU742" i="14" s="1"/>
  <c r="AT174" i="14" a="1"/>
  <c r="AT174" i="14" s="1"/>
  <c r="AU174" i="14" a="1"/>
  <c r="AU174" i="14" s="1"/>
  <c r="AT106" i="14" a="1"/>
  <c r="AT106" i="14" s="1"/>
  <c r="AU106" i="14" a="1"/>
  <c r="AU106" i="14" s="1"/>
  <c r="AT280" i="14" a="1"/>
  <c r="AT280" i="14" s="1"/>
  <c r="AU280" i="14" a="1"/>
  <c r="AU280" i="14" s="1"/>
  <c r="AT112" i="14" a="1"/>
  <c r="AT112" i="14" s="1"/>
  <c r="AU112" i="14" a="1"/>
  <c r="AU112" i="14" s="1"/>
  <c r="AT349" i="14" a="1"/>
  <c r="AT349" i="14" s="1"/>
  <c r="AU349" i="14" a="1"/>
  <c r="AU349" i="14" s="1"/>
  <c r="AT388" i="14" a="1"/>
  <c r="AT388" i="14" s="1"/>
  <c r="AU388" i="14" a="1"/>
  <c r="AU388" i="14" s="1"/>
  <c r="AT675" i="14" a="1"/>
  <c r="AT675" i="14" s="1"/>
  <c r="AU675" i="14" a="1"/>
  <c r="AU675" i="14" s="1"/>
  <c r="AT155" i="14" a="1"/>
  <c r="AT155" i="14" s="1"/>
  <c r="AU155" i="14" a="1"/>
  <c r="AU155" i="14" s="1"/>
  <c r="AT334" i="14" a="1"/>
  <c r="AT334" i="14" s="1"/>
  <c r="AU334" i="14" a="1"/>
  <c r="AU334" i="14" s="1"/>
  <c r="AT649" i="14" a="1"/>
  <c r="AT649" i="14" s="1"/>
  <c r="AU649" i="14" a="1"/>
  <c r="AU649" i="14" s="1"/>
  <c r="AT123" i="14" a="1"/>
  <c r="AT123" i="14" s="1"/>
  <c r="AU123" i="14" a="1"/>
  <c r="AU123" i="14" s="1"/>
  <c r="AT409" i="14" a="1"/>
  <c r="AT409" i="14" s="1"/>
  <c r="AU409" i="14" a="1"/>
  <c r="AU409" i="14" s="1"/>
  <c r="AT511" i="14" a="1"/>
  <c r="AT511" i="14" s="1"/>
  <c r="AU511" i="14" a="1"/>
  <c r="AU511" i="14" s="1"/>
  <c r="AT143" i="14" a="1"/>
  <c r="AT143" i="14" s="1"/>
  <c r="AU143" i="14" a="1"/>
  <c r="AU143" i="14" s="1"/>
  <c r="AT166" i="14" a="1"/>
  <c r="AT166" i="14" s="1"/>
  <c r="AU166" i="14" a="1"/>
  <c r="AU166" i="14" s="1"/>
  <c r="AT300" i="14" a="1"/>
  <c r="AT300" i="14" s="1"/>
  <c r="AU300" i="14" a="1"/>
  <c r="AU300" i="14" s="1"/>
  <c r="AT599" i="14" a="1"/>
  <c r="AT599" i="14" s="1"/>
  <c r="AU599" i="14" a="1"/>
  <c r="AU599" i="14" s="1"/>
  <c r="AT89" i="14" a="1"/>
  <c r="AT89" i="14" s="1"/>
  <c r="AU89" i="14" a="1"/>
  <c r="AU89" i="14" s="1"/>
  <c r="AT126" i="14" a="1"/>
  <c r="AT126" i="14" s="1"/>
  <c r="AU126" i="14" a="1"/>
  <c r="AU126" i="14" s="1"/>
  <c r="AT411" i="14" a="1"/>
  <c r="AT411" i="14" s="1"/>
  <c r="AU411" i="14" a="1"/>
  <c r="AU411" i="14" s="1"/>
  <c r="AT578" i="14" a="1"/>
  <c r="AT578" i="14" s="1"/>
  <c r="AU578" i="14" a="1"/>
  <c r="AU578" i="14" s="1"/>
  <c r="AT64" i="14" a="1"/>
  <c r="AT64" i="14" s="1"/>
  <c r="AU64" i="14" a="1"/>
  <c r="AU64" i="14" s="1"/>
  <c r="AT391" i="14" a="1"/>
  <c r="AT391" i="14" s="1"/>
  <c r="AU391" i="14" a="1"/>
  <c r="AU391" i="14" s="1"/>
  <c r="AT9" i="14" a="1"/>
  <c r="AT9" i="14" s="1"/>
  <c r="AU9" i="14" a="1"/>
  <c r="AU9" i="14" s="1"/>
  <c r="AT554" i="14" a="1"/>
  <c r="AT554" i="14" s="1"/>
  <c r="AU554" i="14" a="1"/>
  <c r="AU554" i="14" s="1"/>
  <c r="AT53" i="14" a="1"/>
  <c r="AT53" i="14" s="1"/>
  <c r="AU53" i="14" a="1"/>
  <c r="AU53" i="14" s="1"/>
  <c r="AT756" i="14" a="1"/>
  <c r="AT756" i="14" s="1"/>
  <c r="AU756" i="14" a="1"/>
  <c r="AU756" i="14" s="1"/>
  <c r="AT220" i="14" a="1"/>
  <c r="AT220" i="14" s="1"/>
  <c r="AU220" i="14" a="1"/>
  <c r="AU220" i="14" s="1"/>
  <c r="AT638" i="14" a="1"/>
  <c r="AT638" i="14" s="1"/>
  <c r="AU638" i="14" a="1"/>
  <c r="AU638" i="14" s="1"/>
  <c r="AT188" i="14" a="1"/>
  <c r="AT188" i="14" s="1"/>
  <c r="AU188" i="14" a="1"/>
  <c r="AU188" i="14" s="1"/>
  <c r="AT311" i="14" a="1"/>
  <c r="AT311" i="14" s="1"/>
  <c r="AU311" i="14" a="1"/>
  <c r="AU311" i="14" s="1"/>
  <c r="AT291" i="14" a="1"/>
  <c r="AT291" i="14" s="1"/>
  <c r="AU291" i="14" a="1"/>
  <c r="AU291" i="14" s="1"/>
  <c r="AT595" i="14" a="1"/>
  <c r="AT595" i="14" s="1"/>
  <c r="AU595" i="14" a="1"/>
  <c r="AU595" i="14" s="1"/>
  <c r="AT2" i="14" a="1"/>
  <c r="AT2" i="14" s="1"/>
  <c r="AU2" i="14" a="1"/>
  <c r="AU2" i="14" s="1"/>
  <c r="AT793" i="14" a="1"/>
  <c r="AT793" i="14" s="1"/>
  <c r="AU793" i="14" a="1"/>
  <c r="AU793" i="14" s="1"/>
  <c r="AT474" i="14" a="1"/>
  <c r="AT474" i="14" s="1"/>
  <c r="AU474" i="14" a="1"/>
  <c r="AU474" i="14" s="1"/>
  <c r="AT741" i="14" a="1"/>
  <c r="AT741" i="14" s="1"/>
  <c r="AU741" i="14" a="1"/>
  <c r="AU741" i="14" s="1"/>
  <c r="AT525" i="14" a="1"/>
  <c r="AT525" i="14" s="1"/>
  <c r="AU525" i="14" a="1"/>
  <c r="AU525" i="14" s="1"/>
  <c r="AT172" i="14" a="1"/>
  <c r="AT172" i="14" s="1"/>
  <c r="AU172" i="14" a="1"/>
  <c r="AU172" i="14" s="1"/>
  <c r="AT450" i="14" a="1"/>
  <c r="AT450" i="14" s="1"/>
  <c r="AU450" i="14" a="1"/>
  <c r="AU450" i="14" s="1"/>
  <c r="AT118" i="14" a="1"/>
  <c r="AT118" i="14" s="1"/>
  <c r="AU118" i="14" a="1"/>
  <c r="AU118" i="14" s="1"/>
  <c r="AT178" i="14" a="1"/>
  <c r="AT178" i="14" s="1"/>
  <c r="AU178" i="14" a="1"/>
  <c r="AU178" i="14" s="1"/>
  <c r="AT310" i="14" a="1"/>
  <c r="AT310" i="14" s="1"/>
  <c r="AU310" i="14" a="1"/>
  <c r="AU310" i="14" s="1"/>
  <c r="AT767" i="14" a="1"/>
  <c r="AT767" i="14" s="1"/>
  <c r="AU767" i="14" a="1"/>
  <c r="AU767" i="14" s="1"/>
  <c r="AT246" i="14" a="1"/>
  <c r="AT246" i="14" s="1"/>
  <c r="AU246" i="14" a="1"/>
  <c r="AU246" i="14" s="1"/>
  <c r="AT468" i="14" a="1"/>
  <c r="AT468" i="14" s="1"/>
  <c r="AU468" i="14" a="1"/>
  <c r="AU468" i="14" s="1"/>
  <c r="AT46" i="14" a="1"/>
  <c r="AT46" i="14" s="1"/>
  <c r="AU46" i="14" a="1"/>
  <c r="AU46" i="14" s="1"/>
  <c r="AT776" i="14" a="1"/>
  <c r="AT776" i="14" s="1"/>
  <c r="AU776" i="14" a="1"/>
  <c r="AU776" i="14" s="1"/>
  <c r="AT728" i="14" a="1"/>
  <c r="AT728" i="14" s="1"/>
  <c r="AU728" i="14" a="1"/>
  <c r="AU728" i="14" s="1"/>
  <c r="AT783" i="14" a="1"/>
  <c r="AT783" i="14" s="1"/>
  <c r="AU783" i="14" a="1"/>
  <c r="AU783" i="14" s="1"/>
  <c r="AT248" i="14" a="1"/>
  <c r="AT248" i="14" s="1"/>
  <c r="AU248" i="14" a="1"/>
  <c r="AU248" i="14" s="1"/>
  <c r="AT581" i="14" a="1"/>
  <c r="AT581" i="14" s="1"/>
  <c r="AU581" i="14" a="1"/>
  <c r="AU581" i="14" s="1"/>
  <c r="AT496" i="14" a="1"/>
  <c r="AT496" i="14" s="1"/>
  <c r="AU496" i="14" a="1"/>
  <c r="AU496" i="14" s="1"/>
  <c r="AT720" i="14" a="1"/>
  <c r="AT720" i="14" s="1"/>
  <c r="AU720" i="14" a="1"/>
  <c r="AU720" i="14" s="1"/>
  <c r="AT624" i="14" a="1"/>
  <c r="AT624" i="14" s="1"/>
  <c r="AU624" i="14" a="1"/>
  <c r="AU624" i="14" s="1"/>
  <c r="AT534" i="14" a="1"/>
  <c r="AT534" i="14" s="1"/>
  <c r="AU534" i="14" a="1"/>
  <c r="AU534" i="14" s="1"/>
  <c r="AT11" i="14" a="1"/>
  <c r="AT11" i="14" s="1"/>
  <c r="AU11" i="14" a="1"/>
  <c r="AU11" i="14" s="1"/>
  <c r="AT184" i="14" a="1"/>
  <c r="AT184" i="14" s="1"/>
  <c r="AU184" i="14" a="1"/>
  <c r="AU184" i="14" s="1"/>
  <c r="AT449" i="14" a="1"/>
  <c r="AT449" i="14" s="1"/>
  <c r="AU449" i="14" a="1"/>
  <c r="AU449" i="14" s="1"/>
  <c r="AT32" i="14" a="1"/>
  <c r="AT32" i="14" s="1"/>
  <c r="AU32" i="14" a="1"/>
  <c r="AU32" i="14" s="1"/>
  <c r="AT634" i="14" a="1"/>
  <c r="AT634" i="14" s="1"/>
  <c r="AU634" i="14" a="1"/>
  <c r="AU634" i="14" s="1"/>
  <c r="AT568" i="14" a="1"/>
  <c r="AT568" i="14" s="1"/>
  <c r="AU568" i="14" a="1"/>
  <c r="AU568" i="14" s="1"/>
  <c r="AT800" i="14" a="1"/>
  <c r="AT800" i="14" s="1"/>
  <c r="AU800" i="14" a="1"/>
  <c r="AU800" i="14" s="1"/>
  <c r="AT371" i="14" a="1"/>
  <c r="AT371" i="14" s="1"/>
  <c r="AU371" i="14" a="1"/>
  <c r="AU371" i="14" s="1"/>
  <c r="AT350" i="14" a="1"/>
  <c r="AT350" i="14" s="1"/>
  <c r="AU350" i="14" a="1"/>
  <c r="AU350" i="14" s="1"/>
  <c r="AT653" i="14" a="1"/>
  <c r="AT653" i="14" s="1"/>
  <c r="AU653" i="14" a="1"/>
  <c r="AU653" i="14" s="1"/>
  <c r="AT134" i="14" a="1"/>
  <c r="AT134" i="14" s="1"/>
  <c r="AU134" i="14" a="1"/>
  <c r="AU134" i="14" s="1"/>
  <c r="AT170" i="14" a="1"/>
  <c r="AT170" i="14" s="1"/>
  <c r="AU170" i="14" a="1"/>
  <c r="AU170" i="14" s="1"/>
  <c r="AT463" i="14" a="1"/>
  <c r="AT463" i="14" s="1"/>
  <c r="AU463" i="14" a="1"/>
  <c r="AU463" i="14" s="1"/>
  <c r="AT623" i="14" a="1"/>
  <c r="AT623" i="14" s="1"/>
  <c r="AU623" i="14" a="1"/>
  <c r="AU623" i="14" s="1"/>
  <c r="AT116" i="14" a="1"/>
  <c r="AT116" i="14" s="1"/>
  <c r="AU116" i="14" a="1"/>
  <c r="AU116" i="14" s="1"/>
  <c r="AT378" i="14" a="1"/>
  <c r="AT378" i="14" s="1"/>
  <c r="AU378" i="14" a="1"/>
  <c r="AU378" i="14" s="1"/>
  <c r="AT774" i="14" a="1"/>
  <c r="AT774" i="14" s="1"/>
  <c r="AU774" i="14" a="1"/>
  <c r="AU774" i="14" s="1"/>
  <c r="AT416" i="14" a="1"/>
  <c r="AT416" i="14" s="1"/>
  <c r="AU416" i="14" a="1"/>
  <c r="AU416" i="14" s="1"/>
  <c r="AT82" i="14" a="1"/>
  <c r="AT82" i="14" s="1"/>
  <c r="AU82" i="14" a="1"/>
  <c r="AU82" i="14" s="1"/>
  <c r="AT381" i="14" a="1"/>
  <c r="AT381" i="14" s="1"/>
  <c r="AU381" i="14" a="1"/>
  <c r="AU381" i="14" s="1"/>
  <c r="AT356" i="14" a="1"/>
  <c r="AT356" i="14" s="1"/>
  <c r="AU356" i="14" a="1"/>
  <c r="AU356" i="14" s="1"/>
  <c r="AT644" i="14" a="1"/>
  <c r="AT644" i="14" s="1"/>
  <c r="AU644" i="14" a="1"/>
  <c r="AU644" i="14" s="1"/>
  <c r="AT125" i="14" a="1"/>
  <c r="AT125" i="14" s="1"/>
  <c r="AU125" i="14" a="1"/>
  <c r="AU125" i="14" s="1"/>
  <c r="AT236" i="14" a="1"/>
  <c r="AT236" i="14" s="1"/>
  <c r="AU236" i="14" a="1"/>
  <c r="AU236" i="14" s="1"/>
  <c r="AT493" i="14" a="1"/>
  <c r="AT493" i="14" s="1"/>
  <c r="AU493" i="14" a="1"/>
  <c r="AU493" i="14" s="1"/>
  <c r="AT543" i="14" a="1"/>
  <c r="AT543" i="14" s="1"/>
  <c r="AU543" i="14" a="1"/>
  <c r="AU543" i="14" s="1"/>
  <c r="AT560" i="14" a="1"/>
  <c r="AT560" i="14" s="1"/>
  <c r="AU560" i="14" a="1"/>
  <c r="AU560" i="14" s="1"/>
  <c r="AT264" i="14" a="1"/>
  <c r="AT264" i="14" s="1"/>
  <c r="AU264" i="14" a="1"/>
  <c r="AU264" i="14" s="1"/>
  <c r="AT672" i="14" a="1"/>
  <c r="AT672" i="14" s="1"/>
  <c r="AU672" i="14" a="1"/>
  <c r="AU672" i="14" s="1"/>
  <c r="AT784" i="14" a="1"/>
  <c r="AT784" i="14" s="1"/>
  <c r="AU784" i="14" a="1"/>
  <c r="AU784" i="14" s="1"/>
  <c r="AT270" i="14" a="1"/>
  <c r="AT270" i="14" s="1"/>
  <c r="AU270" i="14" a="1"/>
  <c r="AU270" i="14" s="1"/>
  <c r="AT567" i="14" a="1"/>
  <c r="AT567" i="14" s="1"/>
  <c r="AU567" i="14" a="1"/>
  <c r="AU567" i="14" s="1"/>
  <c r="AT51" i="14" a="1"/>
  <c r="AT51" i="14" s="1"/>
  <c r="AU51" i="14" a="1"/>
  <c r="AU51" i="14" s="1"/>
  <c r="AT88" i="14" a="1"/>
  <c r="AT88" i="14" s="1"/>
  <c r="AU88" i="14" a="1"/>
  <c r="AU88" i="14" s="1"/>
  <c r="AT379" i="14" a="1"/>
  <c r="AT379" i="14" s="1"/>
  <c r="AU379" i="14" a="1"/>
  <c r="AU379" i="14" s="1"/>
  <c r="AT546" i="14" a="1"/>
  <c r="AT546" i="14" s="1"/>
  <c r="AU546" i="14" a="1"/>
  <c r="AU546" i="14" s="1"/>
  <c r="AT34" i="14" a="1"/>
  <c r="AT34" i="14" s="1"/>
  <c r="AU34" i="14" a="1"/>
  <c r="AU34" i="14" s="1"/>
  <c r="AT359" i="14" a="1"/>
  <c r="AT359" i="14" s="1"/>
  <c r="AU359" i="14" a="1"/>
  <c r="AU359" i="14" s="1"/>
  <c r="AT415" i="14" a="1"/>
  <c r="AT415" i="14" s="1"/>
  <c r="AU415" i="14" a="1"/>
  <c r="AU415" i="14" s="1"/>
  <c r="AT740" i="14" a="1"/>
  <c r="AT740" i="14" s="1"/>
  <c r="AU740" i="14" a="1"/>
  <c r="AU740" i="14" s="1"/>
  <c r="AT762" i="14" a="1"/>
  <c r="AT762" i="14" s="1"/>
  <c r="AU762" i="14" a="1"/>
  <c r="AU762" i="14" s="1"/>
  <c r="AT15" i="14" a="1"/>
  <c r="AT15" i="14" s="1"/>
  <c r="AU15" i="14" a="1"/>
  <c r="AU15" i="14" s="1"/>
  <c r="AT323" i="14" a="1"/>
  <c r="AT323" i="14" s="1"/>
  <c r="AU323" i="14" a="1"/>
  <c r="AU323" i="14" s="1"/>
  <c r="AT561" i="14" a="1"/>
  <c r="AT561" i="14" s="1"/>
  <c r="AU561" i="14" a="1"/>
  <c r="AU561" i="14" s="1"/>
  <c r="AT43" i="14" a="1"/>
  <c r="AT43" i="14" s="1"/>
  <c r="AU43" i="14" a="1"/>
  <c r="AU43" i="14" s="1"/>
  <c r="AT80" i="14" a="1"/>
  <c r="AT80" i="14" s="1"/>
  <c r="AU80" i="14" a="1"/>
  <c r="AU80" i="14" s="1"/>
  <c r="AT374" i="14" a="1"/>
  <c r="AT374" i="14" s="1"/>
  <c r="AU374" i="14" a="1"/>
  <c r="AU374" i="14" s="1"/>
  <c r="AT533" i="14" a="1"/>
  <c r="AT533" i="14" s="1"/>
  <c r="AU533" i="14" a="1"/>
  <c r="AU533" i="14" s="1"/>
  <c r="AT26" i="14" a="1"/>
  <c r="AT26" i="14" s="1"/>
  <c r="AU26" i="14" a="1"/>
  <c r="AU26" i="14" s="1"/>
  <c r="AT353" i="14" a="1"/>
  <c r="AT353" i="14" s="1"/>
  <c r="AU353" i="14" a="1"/>
  <c r="AU353" i="14" s="1"/>
  <c r="AT268" i="14" a="1"/>
  <c r="AT268" i="14" s="1"/>
  <c r="AU268" i="14" a="1"/>
  <c r="AU268" i="14" s="1"/>
  <c r="AT559" i="14" a="1"/>
  <c r="AT559" i="14" s="1"/>
  <c r="AU559" i="14" a="1"/>
  <c r="AU559" i="14" s="1"/>
  <c r="AT41" i="14" a="1"/>
  <c r="AT41" i="14" s="1"/>
  <c r="AU41" i="14" a="1"/>
  <c r="AU41" i="14" s="1"/>
  <c r="AT214" i="14" a="1"/>
  <c r="AT214" i="14" s="1"/>
  <c r="AU214" i="14" a="1"/>
  <c r="AU214" i="14" s="1"/>
  <c r="AT538" i="14" a="1"/>
  <c r="AT538" i="14" s="1"/>
  <c r="AU538" i="14" a="1"/>
  <c r="AU538" i="14" s="1"/>
  <c r="AT718" i="14" a="1"/>
  <c r="AT718" i="14" s="1"/>
  <c r="AU718" i="14" a="1"/>
  <c r="AU718" i="14" s="1"/>
  <c r="AT390" i="14" a="1"/>
  <c r="AT390" i="14" s="1"/>
  <c r="AU390" i="14" a="1"/>
  <c r="AU390" i="14" s="1"/>
  <c r="AT726" i="14" a="1"/>
  <c r="AT726" i="14" s="1"/>
  <c r="AU726" i="14" a="1"/>
  <c r="AU726" i="14" s="1"/>
  <c r="AT722" i="14" a="1"/>
  <c r="AT722" i="14" s="1"/>
  <c r="AU722" i="14" a="1"/>
  <c r="AU722" i="14" s="1"/>
  <c r="AT8" i="14" a="1"/>
  <c r="AT8" i="14" s="1"/>
  <c r="AU8" i="14" a="1"/>
  <c r="AU8" i="14" s="1"/>
  <c r="AT52" i="14" a="1"/>
  <c r="AT52" i="14" s="1"/>
  <c r="AU52" i="14" a="1"/>
  <c r="AU52" i="14" s="1"/>
  <c r="AT285" i="14" a="1"/>
  <c r="AT285" i="14" s="1"/>
  <c r="AU285" i="14" a="1"/>
  <c r="AU285" i="14" s="1"/>
  <c r="AT322" i="14" a="1"/>
  <c r="AT322" i="14" s="1"/>
  <c r="AU322" i="14" a="1"/>
  <c r="AU322" i="14" s="1"/>
  <c r="AT611" i="14" a="1"/>
  <c r="AT611" i="14" s="1"/>
  <c r="AU611" i="14" a="1"/>
  <c r="AU611" i="14" s="1"/>
  <c r="AT95" i="14" a="1"/>
  <c r="AT95" i="14" s="1"/>
  <c r="AU95" i="14" a="1"/>
  <c r="AU95" i="14" s="1"/>
  <c r="AT266" i="14" a="1"/>
  <c r="AT266" i="14" s="1"/>
  <c r="AU266" i="14" a="1"/>
  <c r="AU266" i="14" s="1"/>
  <c r="AT589" i="14" a="1"/>
  <c r="AT589" i="14" s="1"/>
  <c r="AU589" i="14" a="1"/>
  <c r="AU589" i="14" s="1"/>
  <c r="AT33" i="14" a="1"/>
  <c r="AT33" i="14" s="1"/>
  <c r="AU33" i="14" a="1"/>
  <c r="AU33" i="14" s="1"/>
  <c r="AT780" i="14" a="1"/>
  <c r="AT780" i="14" s="1"/>
  <c r="AU780" i="14" a="1"/>
  <c r="AU780" i="14" s="1"/>
  <c r="AT702" i="14" a="1"/>
  <c r="AT702" i="14" s="1"/>
  <c r="AU702" i="14" a="1"/>
  <c r="AU702" i="14" s="1"/>
  <c r="AT724" i="14" a="1"/>
  <c r="AT724" i="14" s="1"/>
  <c r="AU724" i="14" a="1"/>
  <c r="AU724" i="14" s="1"/>
  <c r="AT734" i="14" a="1"/>
  <c r="AT734" i="14" s="1"/>
  <c r="AU734" i="14" a="1"/>
  <c r="AU734" i="14" s="1"/>
  <c r="AT232" i="14" a="1"/>
  <c r="AT232" i="14" s="1"/>
  <c r="AU232" i="14" a="1"/>
  <c r="AU232" i="14" s="1"/>
  <c r="AT535" i="14" a="1"/>
  <c r="AT535" i="14" s="1"/>
  <c r="AU535" i="14" a="1"/>
  <c r="AU535" i="14" s="1"/>
  <c r="AT21" i="14" a="1"/>
  <c r="AT21" i="14" s="1"/>
  <c r="AU21" i="14" a="1"/>
  <c r="AU21" i="14" s="1"/>
  <c r="AT58" i="14" a="1"/>
  <c r="AT58" i="14" s="1"/>
  <c r="AU58" i="14" a="1"/>
  <c r="AU58" i="14" s="1"/>
  <c r="AT348" i="14" a="1"/>
  <c r="AT348" i="14" s="1"/>
  <c r="AU348" i="14" a="1"/>
  <c r="AU348" i="14" s="1"/>
  <c r="AT514" i="14" a="1"/>
  <c r="AT514" i="14" s="1"/>
  <c r="AU514" i="14" a="1"/>
  <c r="AU514" i="14" s="1"/>
  <c r="AT3" i="14" a="1"/>
  <c r="AT3" i="14" s="1"/>
  <c r="AU3" i="14" a="1"/>
  <c r="AU3" i="14" s="1"/>
  <c r="AT326" i="14" a="1"/>
  <c r="AT326" i="14" s="1"/>
  <c r="AU326" i="14" a="1"/>
  <c r="AU326" i="14" s="1"/>
  <c r="AT55" i="14" a="1"/>
  <c r="AT55" i="14" s="1"/>
  <c r="AU55" i="14" a="1"/>
  <c r="AU55" i="14" s="1"/>
  <c r="AT632" i="14" a="1"/>
  <c r="AT632" i="14" s="1"/>
  <c r="AU632" i="14" a="1"/>
  <c r="AU632" i="14" s="1"/>
  <c r="AT680" i="14" a="1"/>
  <c r="AT680" i="14" s="1"/>
  <c r="AU680" i="14" a="1"/>
  <c r="AU680" i="14" s="1"/>
  <c r="AT696" i="14" a="1"/>
  <c r="AT696" i="14" s="1"/>
  <c r="AU696" i="14" a="1"/>
  <c r="AU696" i="14" s="1"/>
  <c r="AT358" i="14" a="1"/>
  <c r="AT358" i="14" s="1"/>
  <c r="AU358" i="14" a="1"/>
  <c r="AU358" i="14" s="1"/>
  <c r="AT91" i="14" a="1"/>
  <c r="AT91" i="14" s="1"/>
  <c r="AU91" i="14" a="1"/>
  <c r="AU91" i="14" s="1"/>
  <c r="AT103" i="14" a="1"/>
  <c r="AT103" i="14" s="1"/>
  <c r="AU103" i="14" a="1"/>
  <c r="AU103" i="14" s="1"/>
  <c r="AT735" i="14" a="1"/>
  <c r="AT735" i="14" s="1"/>
  <c r="AU735" i="14" a="1"/>
  <c r="AU735" i="14" s="1"/>
  <c r="AT332" i="14" a="1"/>
  <c r="AT332" i="14" s="1"/>
  <c r="AU332" i="14" a="1"/>
  <c r="AU332" i="14" s="1"/>
  <c r="AT141" i="14" a="1"/>
  <c r="AT141" i="14" s="1"/>
  <c r="AU141" i="14" a="1"/>
  <c r="AU141" i="14" s="1"/>
  <c r="AT799" i="14" a="1"/>
  <c r="AT799" i="14" s="1"/>
  <c r="AU799" i="14" a="1"/>
  <c r="AU799" i="14" s="1"/>
  <c r="AT678" i="14" a="1"/>
  <c r="AT678" i="14" s="1"/>
  <c r="AU678" i="14" a="1"/>
  <c r="AU678" i="14" s="1"/>
  <c r="AT542" i="14" a="1"/>
  <c r="AT542" i="14" s="1"/>
  <c r="AU542" i="14" a="1"/>
  <c r="AU542" i="14" s="1"/>
  <c r="AT446" i="14" a="1"/>
  <c r="AT446" i="14" s="1"/>
  <c r="AU446" i="14" a="1"/>
  <c r="AU446" i="14" s="1"/>
  <c r="AT791" i="14" a="1"/>
  <c r="AT791" i="14" s="1"/>
  <c r="AU791" i="14" a="1"/>
  <c r="AU791" i="14" s="1"/>
  <c r="AT465" i="14" a="1"/>
  <c r="AT465" i="14" s="1"/>
  <c r="AU465" i="14" a="1"/>
  <c r="AU465" i="14" s="1"/>
  <c r="AT432" i="14" a="1"/>
  <c r="AT432" i="14" s="1"/>
  <c r="AU432" i="14" a="1"/>
  <c r="AU432" i="14" s="1"/>
  <c r="AT654" i="14" a="1"/>
  <c r="AT654" i="14" s="1"/>
  <c r="AU654" i="14" a="1"/>
  <c r="AU654" i="14" s="1"/>
  <c r="AT512" i="14" a="1"/>
  <c r="AT512" i="14" s="1"/>
  <c r="AU512" i="14" a="1"/>
  <c r="AU512" i="14" s="1"/>
  <c r="AT269" i="14" a="1"/>
  <c r="AT269" i="14" s="1"/>
  <c r="AU269" i="14" a="1"/>
  <c r="AU269" i="14" s="1"/>
  <c r="AT318" i="14" a="1"/>
  <c r="AT318" i="14" s="1"/>
  <c r="AU318" i="14" a="1"/>
  <c r="AU318" i="14" s="1"/>
  <c r="AT339" i="14" a="1"/>
  <c r="AT339" i="14" s="1"/>
  <c r="AU339" i="14" a="1"/>
  <c r="AU339" i="14" s="1"/>
  <c r="AT406" i="14" a="1"/>
  <c r="AT406" i="14" s="1"/>
  <c r="AU406" i="14" a="1"/>
  <c r="AU406" i="14" s="1"/>
  <c r="AT565" i="14" a="1"/>
  <c r="AT565" i="14" s="1"/>
  <c r="AU565" i="14" a="1"/>
  <c r="AU565" i="14" s="1"/>
  <c r="AT56" i="14" a="1"/>
  <c r="AT56" i="14" s="1"/>
  <c r="AU56" i="14" a="1"/>
  <c r="AU56" i="14" s="1"/>
  <c r="AT319" i="14" a="1"/>
  <c r="AT319" i="14" s="1"/>
  <c r="AU319" i="14" a="1"/>
  <c r="AU319" i="14" s="1"/>
  <c r="AT719" i="14" a="1"/>
  <c r="AT719" i="14" s="1"/>
  <c r="AU719" i="14" a="1"/>
  <c r="AU719" i="14" s="1"/>
  <c r="AT664" i="14" a="1"/>
  <c r="AT664" i="14" s="1"/>
  <c r="AU664" i="14" a="1"/>
  <c r="AU664" i="14" s="1"/>
  <c r="AT84" i="14" a="1"/>
  <c r="AT84" i="14" s="1"/>
  <c r="AU84" i="14" a="1"/>
  <c r="AU84" i="14" s="1"/>
  <c r="AT564" i="14" a="1"/>
  <c r="AT564" i="14" s="1"/>
  <c r="AU564" i="14" a="1"/>
  <c r="AU564" i="14" s="1"/>
  <c r="AT708" i="14" a="1"/>
  <c r="AT708" i="14" s="1"/>
  <c r="AU708" i="14" a="1"/>
  <c r="AU708" i="14" s="1"/>
  <c r="AT218" i="14" a="1"/>
  <c r="AT218" i="14" s="1"/>
  <c r="AU218" i="14" a="1"/>
  <c r="AU218" i="14" s="1"/>
  <c r="AT522" i="14" a="1"/>
  <c r="AT522" i="14" s="1"/>
  <c r="AU522" i="14" a="1"/>
  <c r="AU522" i="14" s="1"/>
  <c r="AT6" i="14" a="1"/>
  <c r="AT6" i="14" s="1"/>
  <c r="AU6" i="14" a="1"/>
  <c r="AU6" i="14" s="1"/>
  <c r="AT42" i="14" a="1"/>
  <c r="AT42" i="14" s="1"/>
  <c r="AU42" i="14" a="1"/>
  <c r="AU42" i="14" s="1"/>
  <c r="AT327" i="14" a="1"/>
  <c r="AT327" i="14" s="1"/>
  <c r="AU327" i="14" a="1"/>
  <c r="AU327" i="14" s="1"/>
  <c r="AT494" i="14" a="1"/>
  <c r="AT494" i="14" s="1"/>
  <c r="AU494" i="14" a="1"/>
  <c r="AU494" i="14" s="1"/>
  <c r="AT753" i="14" a="1"/>
  <c r="AT753" i="14" s="1"/>
  <c r="AU753" i="14" a="1"/>
  <c r="AU753" i="14" s="1"/>
  <c r="AT243" i="14" a="1"/>
  <c r="AT243" i="14" s="1"/>
  <c r="AU243" i="14" a="1"/>
  <c r="AU243" i="14" s="1"/>
  <c r="AT550" i="14" a="1"/>
  <c r="AT550" i="14" s="1"/>
  <c r="AU550" i="14" a="1"/>
  <c r="AU550" i="14" s="1"/>
  <c r="AT472" i="14" a="1"/>
  <c r="AT472" i="14" s="1"/>
  <c r="AU472" i="14" a="1"/>
  <c r="AU472" i="14" s="1"/>
  <c r="AT773" i="14" a="1"/>
  <c r="AT773" i="14" s="1"/>
  <c r="AU773" i="14" a="1"/>
  <c r="AU773" i="14" s="1"/>
  <c r="AT255" i="14" a="1"/>
  <c r="AT255" i="14" s="1"/>
  <c r="AU255" i="14" a="1"/>
  <c r="AU255" i="14" s="1"/>
  <c r="AT224" i="14" a="1"/>
  <c r="AT224" i="14" s="1"/>
  <c r="AU224" i="14" a="1"/>
  <c r="AU224" i="14" s="1"/>
  <c r="AT515" i="14" a="1"/>
  <c r="AT515" i="14" s="1"/>
  <c r="AU515" i="14" a="1"/>
  <c r="AU515" i="14" s="1"/>
  <c r="AT616" i="14" a="1"/>
  <c r="AT616" i="14" s="1"/>
  <c r="AU616" i="14" a="1"/>
  <c r="AU616" i="14" s="1"/>
  <c r="AT108" i="14" a="1"/>
  <c r="AT108" i="14" s="1"/>
  <c r="AU108" i="14" a="1"/>
  <c r="AU108" i="14" s="1"/>
  <c r="AT365" i="14" a="1"/>
  <c r="AT365" i="14" s="1"/>
  <c r="AU365" i="14" a="1"/>
  <c r="AU365" i="14" s="1"/>
  <c r="AT608" i="14" a="1"/>
  <c r="AT608" i="14" s="1"/>
  <c r="AU608" i="14" a="1"/>
  <c r="AU608" i="14" s="1"/>
  <c r="AT68" i="14" a="1"/>
  <c r="AT68" i="14" s="1"/>
  <c r="AU68" i="14" a="1"/>
  <c r="AU68" i="14" s="1"/>
  <c r="AT764" i="14" a="1"/>
  <c r="AT764" i="14" s="1"/>
  <c r="AU764" i="14" a="1"/>
  <c r="AU764" i="14" s="1"/>
  <c r="AT227" i="14" a="1"/>
  <c r="AT227" i="14" s="1"/>
  <c r="AU227" i="14" a="1"/>
  <c r="AU227" i="14" s="1"/>
  <c r="AT562" i="14" a="1"/>
  <c r="AT562" i="14" s="1"/>
  <c r="AU562" i="14" a="1"/>
  <c r="AU562" i="14" s="1"/>
  <c r="AT142" i="14" a="1"/>
  <c r="AT142" i="14" s="1"/>
  <c r="AU142" i="14" a="1"/>
  <c r="AU142" i="14" s="1"/>
  <c r="AT439" i="14" a="1"/>
  <c r="AT439" i="14" s="1"/>
  <c r="AU439" i="14" a="1"/>
  <c r="AU439" i="14" s="1"/>
  <c r="AT476" i="14" a="1"/>
  <c r="AT476" i="14" s="1"/>
  <c r="AU476" i="14" a="1"/>
  <c r="AU476" i="14" s="1"/>
  <c r="AT763" i="14" a="1"/>
  <c r="AT763" i="14" s="1"/>
  <c r="AU763" i="14" a="1"/>
  <c r="AU763" i="14" s="1"/>
  <c r="AT245" i="14" a="1"/>
  <c r="AT245" i="14" s="1"/>
  <c r="AU245" i="14" a="1"/>
  <c r="AU245" i="14" s="1"/>
  <c r="AT418" i="14" a="1"/>
  <c r="AT418" i="14" s="1"/>
  <c r="AU418" i="14" a="1"/>
  <c r="AU418" i="14" s="1"/>
  <c r="AT737" i="14" a="1"/>
  <c r="AT737" i="14" s="1"/>
  <c r="AU737" i="14" a="1"/>
  <c r="AU737" i="14" s="1"/>
  <c r="AT228" i="14" a="1"/>
  <c r="AT228" i="14" s="1"/>
  <c r="AU228" i="14" a="1"/>
  <c r="AU228" i="14" s="1"/>
  <c r="AT569" i="14" a="1"/>
  <c r="AT569" i="14" s="1"/>
  <c r="AU569" i="14" a="1"/>
  <c r="AU569" i="14" s="1"/>
  <c r="AT505" i="14" a="1"/>
  <c r="AT505" i="14" s="1"/>
  <c r="AU505" i="14" a="1"/>
  <c r="AU505" i="14" s="1"/>
  <c r="AT448" i="14" a="1"/>
  <c r="AT448" i="14" s="1"/>
  <c r="AU448" i="14" a="1"/>
  <c r="AU448" i="14" s="1"/>
  <c r="AT670" i="14" a="1"/>
  <c r="AT670" i="14" s="1"/>
  <c r="AU670" i="14" a="1"/>
  <c r="AU670" i="14" s="1"/>
  <c r="AT195" i="14" a="1"/>
  <c r="AT195" i="14" s="1"/>
  <c r="AU195" i="14" a="1"/>
  <c r="AU195" i="14" s="1"/>
  <c r="AT433" i="14" a="1"/>
  <c r="AT433" i="14" s="1"/>
  <c r="AU433" i="14" a="1"/>
  <c r="AU433" i="14" s="1"/>
  <c r="AT464" i="14" a="1"/>
  <c r="AT464" i="14" s="1"/>
  <c r="AU464" i="14" a="1"/>
  <c r="AU464" i="14" s="1"/>
  <c r="AT755" i="14" a="1"/>
  <c r="AT755" i="14" s="1"/>
  <c r="AU755" i="14" a="1"/>
  <c r="AU755" i="14" s="1"/>
  <c r="AT237" i="14" a="1"/>
  <c r="AT237" i="14" s="1"/>
  <c r="AU237" i="14" a="1"/>
  <c r="AU237" i="14" s="1"/>
  <c r="AT405" i="14" a="1"/>
  <c r="AT405" i="14" s="1"/>
  <c r="AU405" i="14" a="1"/>
  <c r="AU405" i="14" s="1"/>
  <c r="AT729" i="14" a="1"/>
  <c r="AT729" i="14" s="1"/>
  <c r="AU729" i="14" a="1"/>
  <c r="AU729" i="14" s="1"/>
  <c r="AT221" i="14" a="1"/>
  <c r="AT221" i="14" s="1"/>
  <c r="AU221" i="14" a="1"/>
  <c r="AU221" i="14" s="1"/>
  <c r="AT140" i="14" a="1"/>
  <c r="AT140" i="14" s="1"/>
  <c r="AU140" i="14" a="1"/>
  <c r="AU140" i="14" s="1"/>
  <c r="AT431" i="14" a="1"/>
  <c r="AT431" i="14" s="1"/>
  <c r="AU431" i="14" a="1"/>
  <c r="AU431" i="14" s="1"/>
  <c r="AT590" i="14" a="1"/>
  <c r="AT590" i="14" s="1"/>
  <c r="AU590" i="14" a="1"/>
  <c r="AU590" i="14" s="1"/>
  <c r="AT86" i="14" a="1"/>
  <c r="AT86" i="14" s="1"/>
  <c r="AU86" i="14" a="1"/>
  <c r="AU86" i="14" s="1"/>
  <c r="AT410" i="14" a="1"/>
  <c r="AT410" i="14" s="1"/>
  <c r="AU410" i="14" a="1"/>
  <c r="AU410" i="14" s="1"/>
  <c r="AT758" i="14" a="1"/>
  <c r="AT758" i="14" s="1"/>
  <c r="AU758" i="14" a="1"/>
  <c r="AU758" i="14" s="1"/>
  <c r="AT459" i="14" a="1"/>
  <c r="AT459" i="14" s="1"/>
  <c r="AU459" i="14" a="1"/>
  <c r="AU459" i="14" s="1"/>
  <c r="AT427" i="14" a="1"/>
  <c r="AT427" i="14" s="1"/>
  <c r="AU427" i="14" a="1"/>
  <c r="AU427" i="14" s="1"/>
  <c r="AT447" i="14" a="1"/>
  <c r="AT447" i="14" s="1"/>
  <c r="AU447" i="14" a="1"/>
  <c r="AU447" i="14" s="1"/>
  <c r="AT440" i="14" a="1"/>
  <c r="AT440" i="14" s="1"/>
  <c r="AU440" i="14" a="1"/>
  <c r="AU440" i="14" s="1"/>
  <c r="AT677" i="14" a="1"/>
  <c r="AT677" i="14" s="1"/>
  <c r="AU677" i="14" a="1"/>
  <c r="AU677" i="14" s="1"/>
  <c r="AT157" i="14" a="1"/>
  <c r="AT157" i="14" s="1"/>
  <c r="AU157" i="14" a="1"/>
  <c r="AU157" i="14" s="1"/>
  <c r="AT194" i="14" a="1"/>
  <c r="AT194" i="14" s="1"/>
  <c r="AU194" i="14" a="1"/>
  <c r="AU194" i="14" s="1"/>
  <c r="AT483" i="14" a="1"/>
  <c r="AT483" i="14" s="1"/>
  <c r="AU483" i="14" a="1"/>
  <c r="AU483" i="14" s="1"/>
  <c r="AT643" i="14" a="1"/>
  <c r="AT643" i="14" s="1"/>
  <c r="AU643" i="14" a="1"/>
  <c r="AU643" i="14" s="1"/>
  <c r="AT138" i="14" a="1"/>
  <c r="AT138" i="14" s="1"/>
  <c r="AU138" i="14" a="1"/>
  <c r="AU138" i="14" s="1"/>
  <c r="AT461" i="14" a="1"/>
  <c r="AT461" i="14" s="1"/>
  <c r="AU461" i="14" a="1"/>
  <c r="AU461" i="14" s="1"/>
  <c r="AT652" i="14" a="1"/>
  <c r="AT652" i="14" s="1"/>
  <c r="AU652" i="14" a="1"/>
  <c r="AU652" i="14" s="1"/>
  <c r="AT704" i="14" a="1"/>
  <c r="AT704" i="14" s="1"/>
  <c r="AU704" i="14" a="1"/>
  <c r="AU704" i="14" s="1"/>
  <c r="AT404" i="14" a="1"/>
  <c r="AT404" i="14" s="1"/>
  <c r="AU404" i="14" a="1"/>
  <c r="AU404" i="14" s="1"/>
  <c r="AT346" i="14" a="1"/>
  <c r="AT346" i="14" s="1"/>
  <c r="AU346" i="14" a="1"/>
  <c r="AU346" i="14" s="1"/>
  <c r="AT492" i="14" a="1"/>
  <c r="AT492" i="14" s="1"/>
  <c r="AU492" i="14" a="1"/>
  <c r="AU492" i="14" s="1"/>
  <c r="AT104" i="14" a="1"/>
  <c r="AT104" i="14" s="1"/>
  <c r="AU104" i="14" a="1"/>
  <c r="AU104" i="14" s="1"/>
  <c r="AT407" i="14" a="1"/>
  <c r="AT407" i="14" s="1"/>
  <c r="AU407" i="14" a="1"/>
  <c r="AU407" i="14" s="1"/>
  <c r="AT444" i="14" a="1"/>
  <c r="AT444" i="14" s="1"/>
  <c r="AU444" i="14" a="1"/>
  <c r="AU444" i="14" s="1"/>
  <c r="AT731" i="14" a="1"/>
  <c r="AT731" i="14" s="1"/>
  <c r="AU731" i="14" a="1"/>
  <c r="AU731" i="14" s="1"/>
  <c r="AT215" i="14" a="1"/>
  <c r="AT215" i="14" s="1"/>
  <c r="AU215" i="14" a="1"/>
  <c r="AU215" i="14" s="1"/>
  <c r="AT386" i="14" a="1"/>
  <c r="AT386" i="14" s="1"/>
  <c r="AU386" i="14" a="1"/>
  <c r="AU386" i="14" s="1"/>
  <c r="AT705" i="14" a="1"/>
  <c r="AT705" i="14" s="1"/>
  <c r="AU705" i="14" a="1"/>
  <c r="AU705" i="14" s="1"/>
  <c r="AT198" i="14" a="1"/>
  <c r="AT198" i="14" s="1"/>
  <c r="AU198" i="14" a="1"/>
  <c r="AU198" i="14" s="1"/>
  <c r="AT100" i="14" a="1"/>
  <c r="AT100" i="14" s="1"/>
  <c r="AU100" i="14" a="1"/>
  <c r="AU100" i="14" s="1"/>
  <c r="AT316" i="14" a="1"/>
  <c r="AT316" i="14" s="1"/>
  <c r="AU316" i="14" a="1"/>
  <c r="AU316" i="14" s="1"/>
  <c r="AT662" i="14" a="1"/>
  <c r="AT662" i="14" s="1"/>
  <c r="AU662" i="14" a="1"/>
  <c r="AU662" i="14" s="1"/>
  <c r="AT81" i="14" a="1"/>
  <c r="AT81" i="14" s="1"/>
  <c r="AU81" i="14" a="1"/>
  <c r="AU81" i="14" s="1"/>
  <c r="AT113" i="14" a="1"/>
  <c r="AT113" i="14" s="1"/>
  <c r="AU113" i="14" a="1"/>
  <c r="AU113" i="14" s="1"/>
  <c r="AT368" i="14" a="1"/>
  <c r="AT368" i="14" s="1"/>
  <c r="AU368" i="14" a="1"/>
  <c r="AU368" i="14" s="1"/>
  <c r="AT13" i="14" a="1"/>
  <c r="AT13" i="14" s="1"/>
  <c r="AU13" i="14" a="1"/>
  <c r="AU13" i="14" s="1"/>
  <c r="AT124" i="14" a="1"/>
  <c r="AT124" i="14" s="1"/>
  <c r="AU124" i="14" a="1"/>
  <c r="AU124" i="14" s="1"/>
  <c r="AT315" i="14" a="1"/>
  <c r="AT315" i="14" s="1"/>
  <c r="AU315" i="14" a="1"/>
  <c r="AU315" i="14" s="1"/>
  <c r="AT647" i="14" a="1"/>
  <c r="AT647" i="14" s="1"/>
  <c r="AU647" i="14" a="1"/>
  <c r="AU647" i="14" s="1"/>
  <c r="AT503" i="14" a="1"/>
  <c r="AT503" i="14" s="1"/>
  <c r="AU503" i="14" a="1"/>
  <c r="AU503" i="14" s="1"/>
  <c r="AT295" i="14" a="1"/>
  <c r="AT295" i="14" s="1"/>
  <c r="AU295" i="14" a="1"/>
  <c r="AU295" i="14" s="1"/>
  <c r="AT495" i="14" a="1"/>
  <c r="AT495" i="14" s="1"/>
  <c r="AU495" i="14" a="1"/>
  <c r="AU495" i="14" s="1"/>
  <c r="AT618" i="14" a="1"/>
  <c r="AT618" i="14" s="1"/>
  <c r="AU618" i="14" a="1"/>
  <c r="AU618" i="14" s="1"/>
  <c r="AT547" i="14" a="1"/>
  <c r="AT547" i="14" s="1"/>
  <c r="AU547" i="14" a="1"/>
  <c r="AU547" i="14" s="1"/>
  <c r="AT594" i="14" a="1"/>
  <c r="AT594" i="14" s="1"/>
  <c r="AU594" i="14" a="1"/>
  <c r="AU594" i="14" s="1"/>
  <c r="AT795" i="14" a="1"/>
  <c r="AT795" i="14" s="1"/>
  <c r="AU795" i="14" a="1"/>
  <c r="AU795" i="14" s="1"/>
  <c r="AT362" i="14" a="1"/>
  <c r="AT362" i="14" s="1"/>
  <c r="AU362" i="14" a="1"/>
  <c r="AU362" i="14" s="1"/>
  <c r="AT628" i="14" a="1"/>
  <c r="AT628" i="14" s="1"/>
  <c r="AU628" i="14" a="1"/>
  <c r="AU628" i="14" s="1"/>
  <c r="AT716" i="14" a="1"/>
  <c r="AT716" i="14" s="1"/>
  <c r="AU716" i="14" a="1"/>
  <c r="AU716" i="14" s="1"/>
  <c r="AT401" i="14" a="1"/>
  <c r="AT401" i="14" s="1"/>
  <c r="AU401" i="14" a="1"/>
  <c r="AU401" i="14" s="1"/>
  <c r="AT711" i="14" a="1"/>
  <c r="AT711" i="14" s="1"/>
  <c r="AU711" i="14" a="1"/>
  <c r="AU711" i="14" s="1"/>
  <c r="AT209" i="14" a="1"/>
  <c r="AT209" i="14" s="1"/>
  <c r="AU209" i="14" a="1"/>
  <c r="AU209" i="14" s="1"/>
  <c r="AT787" i="14" a="1"/>
  <c r="AT787" i="14" s="1"/>
  <c r="AU787" i="14" a="1"/>
  <c r="AU787" i="14" s="1"/>
  <c r="AT532" i="14" a="1"/>
  <c r="AT532" i="14" s="1"/>
  <c r="AU532" i="14" a="1"/>
  <c r="AU532" i="14" s="1"/>
  <c r="AT152" i="14" a="1"/>
  <c r="AT152" i="14" s="1"/>
  <c r="AU152" i="14" a="1"/>
  <c r="AU152" i="14" s="1"/>
  <c r="AT395" i="14" a="1"/>
  <c r="AT395" i="14" s="1"/>
  <c r="AU395" i="14" a="1"/>
  <c r="AU395" i="14" s="1"/>
  <c r="AT499" i="14" a="1"/>
  <c r="AT499" i="14" s="1"/>
  <c r="AU499" i="14" a="1"/>
  <c r="AU499" i="14" s="1"/>
  <c r="AT668" i="14" a="1"/>
  <c r="AT668" i="14" s="1"/>
  <c r="AU668" i="14" a="1"/>
  <c r="AU668" i="14" s="1"/>
  <c r="AT529" i="14" a="1"/>
  <c r="AT529" i="14" s="1"/>
  <c r="AU529" i="14" a="1"/>
  <c r="AU529" i="14" s="1"/>
  <c r="AT690" i="14" a="1"/>
  <c r="AT690" i="14" s="1"/>
  <c r="AU690" i="14" a="1"/>
  <c r="AU690" i="14" s="1"/>
  <c r="AT335" i="14" a="1"/>
  <c r="AT335" i="14" s="1"/>
  <c r="AU335" i="14" a="1"/>
  <c r="AU335" i="14" s="1"/>
  <c r="AT501" i="14" a="1"/>
  <c r="AT501" i="14" s="1"/>
  <c r="AU501" i="14" a="1"/>
  <c r="AU501" i="14" s="1"/>
  <c r="AT761" i="14" a="1"/>
  <c r="AT761" i="14" s="1"/>
  <c r="AU761" i="14" a="1"/>
  <c r="AU761" i="14" s="1"/>
  <c r="AT251" i="14" a="1"/>
  <c r="AT251" i="14" s="1"/>
  <c r="AU251" i="14" a="1"/>
  <c r="AU251" i="14" s="1"/>
  <c r="AT211" i="14" a="1"/>
  <c r="AT211" i="14" s="1"/>
  <c r="AU211" i="14" a="1"/>
  <c r="AU211" i="14" s="1"/>
  <c r="AT241" i="14" a="1"/>
  <c r="AT241" i="14" s="1"/>
  <c r="AU241" i="14" a="1"/>
  <c r="AU241" i="14" s="1"/>
  <c r="AT790" i="14" a="1"/>
  <c r="AT790" i="14" s="1"/>
  <c r="AU790" i="14" a="1"/>
  <c r="AU790" i="14" s="1"/>
  <c r="AT288" i="14" a="1"/>
  <c r="AT288" i="14" s="1"/>
  <c r="AU288" i="14" a="1"/>
  <c r="AU288" i="14" s="1"/>
  <c r="AT600" i="14" a="1"/>
  <c r="AT600" i="14" s="1"/>
  <c r="AU600" i="14" a="1"/>
  <c r="AU600" i="14" s="1"/>
  <c r="AT158" i="14" a="1"/>
  <c r="AT158" i="14" s="1"/>
  <c r="AU158" i="14" a="1"/>
  <c r="AU158" i="14" s="1"/>
  <c r="AT458" i="14" a="1"/>
  <c r="AT458" i="14" s="1"/>
  <c r="AU458" i="14" a="1"/>
  <c r="AU458" i="14" s="1"/>
  <c r="AT489" i="14" a="1"/>
  <c r="AT489" i="14" s="1"/>
  <c r="AU489" i="14" a="1"/>
  <c r="AU489" i="14" s="1"/>
  <c r="AT779" i="14" a="1"/>
  <c r="AT779" i="14" s="1"/>
  <c r="AU779" i="14" a="1"/>
  <c r="AU779" i="14" s="1"/>
  <c r="AT260" i="14" a="1"/>
  <c r="AT260" i="14" s="1"/>
  <c r="AU260" i="14" a="1"/>
  <c r="AU260" i="14" s="1"/>
  <c r="AT430" i="14" a="1"/>
  <c r="AT430" i="14" s="1"/>
  <c r="AU430" i="14" a="1"/>
  <c r="AU430" i="14" s="1"/>
  <c r="AT689" i="14" a="1"/>
  <c r="AT689" i="14" s="1"/>
  <c r="AU689" i="14" a="1"/>
  <c r="AU689" i="14" s="1"/>
  <c r="AT183" i="14" a="1"/>
  <c r="AT183" i="14" s="1"/>
  <c r="AU183" i="14" a="1"/>
  <c r="AU183" i="14" s="1"/>
  <c r="AT345" i="14" a="1"/>
  <c r="AT345" i="14" s="1"/>
  <c r="AU345" i="14" a="1"/>
  <c r="AU345" i="14" s="1"/>
  <c r="AT408" i="14" a="1"/>
  <c r="AT408" i="14" s="1"/>
  <c r="AU408" i="14" a="1"/>
  <c r="AU408" i="14" s="1"/>
  <c r="AT709" i="14" a="1"/>
  <c r="AT709" i="14" s="1"/>
  <c r="AU709" i="14" a="1"/>
  <c r="AU709" i="14" s="1"/>
  <c r="AT187" i="14" a="1"/>
  <c r="AT187" i="14" s="1"/>
  <c r="AU187" i="14" a="1"/>
  <c r="AU187" i="14" s="1"/>
  <c r="AT163" i="14" a="1"/>
  <c r="AT163" i="14" s="1"/>
  <c r="AU163" i="14" a="1"/>
  <c r="AU163" i="14" s="1"/>
  <c r="AT451" i="14" a="1"/>
  <c r="AT451" i="14" s="1"/>
  <c r="AU451" i="14" a="1"/>
  <c r="AU451" i="14" s="1"/>
  <c r="AT552" i="14" a="1"/>
  <c r="AT552" i="14" s="1"/>
  <c r="AU552" i="14" a="1"/>
  <c r="AU552" i="14" s="1"/>
  <c r="AT40" i="14" a="1"/>
  <c r="AT40" i="14" s="1"/>
  <c r="AU40" i="14" a="1"/>
  <c r="AU40" i="14" s="1"/>
  <c r="AT303" i="14" a="1"/>
  <c r="AT303" i="14" s="1"/>
  <c r="AU303" i="14" a="1"/>
  <c r="AU303" i="14" s="1"/>
  <c r="AT648" i="14" a="1"/>
  <c r="AT648" i="14" s="1"/>
  <c r="AU648" i="14" a="1"/>
  <c r="AU648" i="14" s="1"/>
  <c r="AT663" i="14" a="1"/>
  <c r="AT663" i="14" s="1"/>
  <c r="AU663" i="14" a="1"/>
  <c r="AU663" i="14" s="1"/>
  <c r="AT660" i="14" a="1"/>
  <c r="AT660" i="14" s="1"/>
  <c r="AU660" i="14" a="1"/>
  <c r="AU660" i="14" s="1"/>
  <c r="AT760" i="14" a="1"/>
  <c r="AT760" i="14" s="1"/>
  <c r="AU760" i="14" a="1"/>
  <c r="AU760" i="14" s="1"/>
  <c r="AT364" i="14" a="1"/>
  <c r="AT364" i="14" s="1"/>
  <c r="AU364" i="14" a="1"/>
  <c r="AU364" i="14" s="1"/>
  <c r="AT74" i="14" a="1"/>
  <c r="AT74" i="14" s="1"/>
  <c r="AU74" i="14" a="1"/>
  <c r="AU74" i="14" s="1"/>
  <c r="AT375" i="14" a="1"/>
  <c r="AT375" i="14" s="1"/>
  <c r="AU375" i="14" a="1"/>
  <c r="AU375" i="14" s="1"/>
  <c r="AT412" i="14" a="1"/>
  <c r="AT412" i="14" s="1"/>
  <c r="AU412" i="14" a="1"/>
  <c r="AU412" i="14" s="1"/>
  <c r="AT699" i="14" a="1"/>
  <c r="AT699" i="14" s="1"/>
  <c r="AU699" i="14" a="1"/>
  <c r="AU699" i="14" s="1"/>
  <c r="AT185" i="14" a="1"/>
  <c r="AT185" i="14" s="1"/>
  <c r="AU185" i="14" a="1"/>
  <c r="AU185" i="14" s="1"/>
  <c r="AT354" i="14" a="1"/>
  <c r="AT354" i="14" s="1"/>
  <c r="AU354" i="14" a="1"/>
  <c r="AU354" i="14" s="1"/>
  <c r="AT673" i="14" a="1"/>
  <c r="AT673" i="14" s="1"/>
  <c r="AU673" i="14" a="1"/>
  <c r="AU673" i="14" s="1"/>
  <c r="AT161" i="14" a="1"/>
  <c r="AT161" i="14" s="1"/>
  <c r="AU161" i="14" a="1"/>
  <c r="AU161" i="14" s="1"/>
  <c r="AT467" i="14" a="1"/>
  <c r="AT467" i="14" s="1"/>
  <c r="AU467" i="14" a="1"/>
  <c r="AU467" i="14" s="1"/>
  <c r="AT234" i="14" a="1"/>
  <c r="AT234" i="14" s="1"/>
  <c r="AU234" i="14" a="1"/>
  <c r="AU234" i="14" s="1"/>
  <c r="AT197" i="14" a="1"/>
  <c r="AT197" i="14" s="1"/>
  <c r="AU197" i="14" a="1"/>
  <c r="AU197" i="14" s="1"/>
  <c r="AT549" i="14" a="1"/>
  <c r="AT549" i="14" s="1"/>
  <c r="AU549" i="14" a="1"/>
  <c r="AU549" i="14" s="1"/>
  <c r="AT128" i="14" a="1"/>
  <c r="AT128" i="14" s="1"/>
  <c r="AU128" i="14" a="1"/>
  <c r="AU128" i="14" s="1"/>
  <c r="AT369" i="14" a="1"/>
  <c r="AT369" i="14" s="1"/>
  <c r="AU369" i="14" a="1"/>
  <c r="AU369" i="14" s="1"/>
  <c r="AT400" i="14" a="1"/>
  <c r="AT400" i="14" s="1"/>
  <c r="AU400" i="14" a="1"/>
  <c r="AU400" i="14" s="1"/>
  <c r="AT691" i="14" a="1"/>
  <c r="AT691" i="14" s="1"/>
  <c r="AU691" i="14" a="1"/>
  <c r="AU691" i="14" s="1"/>
  <c r="AT177" i="14" a="1"/>
  <c r="AT177" i="14" s="1"/>
  <c r="AU177" i="14" a="1"/>
  <c r="AU177" i="14" s="1"/>
  <c r="AT347" i="14" a="1"/>
  <c r="AT347" i="14" s="1"/>
  <c r="AU347" i="14" a="1"/>
  <c r="AU347" i="14" s="1"/>
  <c r="AT665" i="14" a="1"/>
  <c r="AT665" i="14" s="1"/>
  <c r="AU665" i="14" a="1"/>
  <c r="AU665" i="14" s="1"/>
  <c r="AT153" i="14" a="1"/>
  <c r="AT153" i="14" s="1"/>
  <c r="AU153" i="14" a="1"/>
  <c r="AU153" i="14" s="1"/>
  <c r="AT72" i="14" a="1"/>
  <c r="AT72" i="14" s="1"/>
  <c r="AU72" i="14" a="1"/>
  <c r="AU72" i="14" s="1"/>
  <c r="AT367" i="14" a="1"/>
  <c r="AT367" i="14" s="1"/>
  <c r="AU367" i="14" a="1"/>
  <c r="AU367" i="14" s="1"/>
  <c r="AT526" i="14" a="1"/>
  <c r="AT526" i="14" s="1"/>
  <c r="AU526" i="14" a="1"/>
  <c r="AU526" i="14" s="1"/>
  <c r="AT18" i="14" a="1"/>
  <c r="AT18" i="14" s="1"/>
  <c r="AU18" i="14" a="1"/>
  <c r="AU18" i="14" s="1"/>
  <c r="AT341" i="14" a="1"/>
  <c r="AT341" i="14" s="1"/>
  <c r="AU341" i="14" a="1"/>
  <c r="AU341" i="14" s="1"/>
  <c r="AT491" i="14" a="1"/>
  <c r="AT491" i="14" s="1"/>
  <c r="AU491" i="14" a="1"/>
  <c r="AU491" i="14" s="1"/>
  <c r="AT555" i="14" a="1"/>
  <c r="AT555" i="14" s="1"/>
  <c r="AU555" i="14" a="1"/>
  <c r="AU555" i="14" s="1"/>
  <c r="AT173" i="14" a="1"/>
  <c r="AT173" i="14" s="1"/>
  <c r="AU173" i="14" a="1"/>
  <c r="AU173" i="14" s="1"/>
  <c r="AT196" i="14" a="1"/>
  <c r="AT196" i="14" s="1"/>
  <c r="AU196" i="14" a="1"/>
  <c r="AU196" i="14" s="1"/>
  <c r="AT376" i="14" a="1"/>
  <c r="AT376" i="14" s="1"/>
  <c r="AU376" i="14" a="1"/>
  <c r="AU376" i="14" s="1"/>
  <c r="AT605" i="14" a="1"/>
  <c r="AT605" i="14" s="1"/>
  <c r="AU605" i="14" a="1"/>
  <c r="AU605" i="14" s="1"/>
  <c r="AT97" i="14" a="1"/>
  <c r="AT97" i="14" s="1"/>
  <c r="AU97" i="14" a="1"/>
  <c r="AU97" i="14" s="1"/>
  <c r="AT133" i="14" a="1"/>
  <c r="AT133" i="14" s="1"/>
  <c r="AU133" i="14" a="1"/>
  <c r="AU133" i="14" s="1"/>
  <c r="AT419" i="14" a="1"/>
  <c r="AT419" i="14" s="1"/>
  <c r="AU419" i="14" a="1"/>
  <c r="AU419" i="14" s="1"/>
  <c r="AT584" i="14" a="1"/>
  <c r="AT584" i="14" s="1"/>
  <c r="AU584" i="14" a="1"/>
  <c r="AU584" i="14" s="1"/>
  <c r="AT78" i="14" a="1"/>
  <c r="AT78" i="14" s="1"/>
  <c r="AU78" i="14" a="1"/>
  <c r="AU78" i="14" s="1"/>
  <c r="AT397" i="14" a="1"/>
  <c r="AT397" i="14" s="1"/>
  <c r="AU397" i="14" a="1"/>
  <c r="AU397" i="14" s="1"/>
  <c r="AT436" i="14" a="1"/>
  <c r="AT436" i="14" s="1"/>
  <c r="AU436" i="14" a="1"/>
  <c r="AU436" i="14" s="1"/>
  <c r="AT331" i="14" a="1"/>
  <c r="AT331" i="14" s="1"/>
  <c r="AU331" i="14" a="1"/>
  <c r="AU331" i="14" s="1"/>
  <c r="AT144" i="14" a="1"/>
  <c r="AT144" i="14" s="1"/>
  <c r="AU144" i="14" a="1"/>
  <c r="AU144" i="14" s="1"/>
  <c r="AT76" i="14" a="1"/>
  <c r="AT76" i="14" s="1"/>
  <c r="AU76" i="14" a="1"/>
  <c r="AU76" i="14" s="1"/>
  <c r="AT250" i="14" a="1"/>
  <c r="AT250" i="14" s="1"/>
  <c r="AU250" i="14" a="1"/>
  <c r="AU250" i="14" s="1"/>
  <c r="AT44" i="14" a="1"/>
  <c r="AT44" i="14" s="1"/>
  <c r="AU44" i="14" a="1"/>
  <c r="AU44" i="14" s="1"/>
  <c r="AT344" i="14" a="1"/>
  <c r="AT344" i="14" s="1"/>
  <c r="AU344" i="14" a="1"/>
  <c r="AU344" i="14" s="1"/>
  <c r="AT380" i="14" a="1"/>
  <c r="AT380" i="14" s="1"/>
  <c r="AU380" i="14" a="1"/>
  <c r="AU380" i="14" s="1"/>
  <c r="AT667" i="14" a="1"/>
  <c r="AT667" i="14" s="1"/>
  <c r="AU667" i="14" a="1"/>
  <c r="AU667" i="14" s="1"/>
  <c r="AT147" i="14" a="1"/>
  <c r="AT147" i="14" s="1"/>
  <c r="AU147" i="14" a="1"/>
  <c r="AU147" i="14" s="1"/>
  <c r="AT320" i="14" a="1"/>
  <c r="AT320" i="14" s="1"/>
  <c r="AU320" i="14" a="1"/>
  <c r="AU320" i="14" s="1"/>
  <c r="AT642" i="14" a="1"/>
  <c r="AT642" i="14" s="1"/>
  <c r="AU642" i="14" a="1"/>
  <c r="AU642" i="14" s="1"/>
  <c r="AT115" i="14" a="1"/>
  <c r="AT115" i="14" s="1"/>
  <c r="AU115" i="14" a="1"/>
  <c r="AU115" i="14" s="1"/>
  <c r="AT39" i="14" a="1"/>
  <c r="AT39" i="14" s="1"/>
  <c r="AU39" i="14" a="1"/>
  <c r="AU39" i="14" s="1"/>
  <c r="AT69" i="14" a="1"/>
  <c r="AT69" i="14" s="1"/>
  <c r="AU69" i="14" a="1"/>
  <c r="AU69" i="14" s="1"/>
  <c r="AT585" i="14" a="1"/>
  <c r="AT585" i="14" s="1"/>
  <c r="AU585" i="14" a="1"/>
  <c r="AU585" i="14" s="1"/>
  <c r="AT337" i="14" a="1"/>
  <c r="AT337" i="14" s="1"/>
  <c r="AU337" i="14" a="1"/>
  <c r="AU337" i="14" s="1"/>
  <c r="AT674" i="14" a="1"/>
  <c r="AT674" i="14" s="1"/>
  <c r="AU674" i="14" a="1"/>
  <c r="AU674" i="14" s="1"/>
  <c r="AT50" i="14" a="1"/>
  <c r="AT50" i="14" s="1"/>
  <c r="AU50" i="14" a="1"/>
  <c r="AU50" i="14" s="1"/>
  <c r="S793" i="14"/>
  <c r="S716" i="14"/>
  <c r="S677" i="14"/>
  <c r="S215" i="14"/>
  <c r="S588" i="14"/>
  <c r="S513" i="14"/>
  <c r="S253" i="14"/>
  <c r="S550" i="14"/>
  <c r="S241" i="14"/>
  <c r="S57" i="14"/>
  <c r="S379" i="14"/>
  <c r="S49" i="14"/>
  <c r="S334" i="14"/>
  <c r="S649" i="14"/>
  <c r="S695" i="14"/>
  <c r="S70" i="14"/>
  <c r="S66" i="14"/>
  <c r="S679" i="14"/>
  <c r="S757" i="14"/>
  <c r="S32" i="14"/>
  <c r="S337" i="14"/>
  <c r="S386" i="14"/>
  <c r="S12" i="14"/>
  <c r="S132" i="14"/>
  <c r="S707" i="14"/>
  <c r="S473" i="14"/>
  <c r="S93" i="14"/>
  <c r="S178" i="14"/>
  <c r="S161" i="14"/>
  <c r="S412" i="14"/>
  <c r="S731" i="14"/>
  <c r="S507" i="14"/>
  <c r="S621" i="14"/>
  <c r="S14" i="14"/>
  <c r="S654" i="14"/>
  <c r="S756" i="14"/>
  <c r="S16" i="14"/>
  <c r="S569" i="14"/>
  <c r="AH74" i="14"/>
  <c r="AH3" i="14"/>
  <c r="AH260" i="14"/>
  <c r="AH202" i="14"/>
  <c r="AH136" i="14"/>
  <c r="AH71" i="14"/>
  <c r="AH20" i="14"/>
  <c r="AH466" i="14"/>
  <c r="AH716" i="14"/>
  <c r="AH427" i="14"/>
  <c r="AH452" i="14"/>
  <c r="AH711" i="14"/>
  <c r="AH429" i="14"/>
  <c r="AH693" i="14"/>
  <c r="AH398" i="14"/>
  <c r="AH400" i="14"/>
  <c r="AH670" i="14"/>
  <c r="AH377" i="14"/>
  <c r="AH628" i="14"/>
  <c r="AH732" i="14"/>
  <c r="AH109" i="14"/>
  <c r="AH507" i="14"/>
  <c r="AH624" i="14"/>
  <c r="AH789" i="14"/>
  <c r="AH207" i="14"/>
  <c r="AH300" i="14"/>
  <c r="AH405" i="14"/>
  <c r="AH459" i="14"/>
  <c r="AH24" i="14"/>
  <c r="AH208" i="14"/>
  <c r="AH141" i="14"/>
  <c r="AH76" i="14"/>
  <c r="AH14" i="14"/>
  <c r="AH271" i="14"/>
  <c r="AH205" i="14"/>
  <c r="AH346" i="14"/>
  <c r="AH598" i="14"/>
  <c r="AH295" i="14"/>
  <c r="AH334" i="14"/>
  <c r="AH594" i="14"/>
  <c r="AH302" i="14"/>
  <c r="AH564" i="14"/>
  <c r="AH226" i="14"/>
  <c r="AH191" i="14"/>
  <c r="AH535" i="14"/>
  <c r="AH153" i="14"/>
  <c r="AH505" i="14"/>
  <c r="AH66" i="14"/>
  <c r="AH568" i="14"/>
  <c r="AH719" i="14"/>
  <c r="AH781" i="14"/>
  <c r="AH496" i="14"/>
  <c r="AH745" i="14"/>
  <c r="AH53" i="14"/>
  <c r="AH301" i="14"/>
  <c r="AH667" i="14"/>
  <c r="AH779" i="14"/>
  <c r="AH25" i="14"/>
  <c r="AH282" i="14"/>
  <c r="AH216" i="14"/>
  <c r="AH149" i="14"/>
  <c r="AH85" i="14"/>
  <c r="AH22" i="14"/>
  <c r="AH279" i="14"/>
  <c r="AH418" i="14"/>
  <c r="AH671" i="14"/>
  <c r="AH379" i="14"/>
  <c r="AH404" i="14"/>
  <c r="AH660" i="14"/>
  <c r="AH381" i="14"/>
  <c r="AH643" i="14"/>
  <c r="AH350" i="14"/>
  <c r="AH352" i="14"/>
  <c r="AH609" i="14"/>
  <c r="AH324" i="14"/>
  <c r="AH592" i="14"/>
  <c r="AH565" i="14"/>
  <c r="AH751" i="14"/>
  <c r="AH128" i="14"/>
  <c r="AH526" i="14"/>
  <c r="AH707" i="14"/>
  <c r="AH644" i="14"/>
  <c r="AH238" i="14"/>
  <c r="AH403" i="14"/>
  <c r="AH640" i="14"/>
  <c r="AH611" i="14"/>
  <c r="AH155" i="14"/>
  <c r="AH97" i="14"/>
  <c r="AH34" i="14"/>
  <c r="AH284" i="14"/>
  <c r="AH219" i="14"/>
  <c r="AH160" i="14"/>
  <c r="AH255" i="14"/>
  <c r="AH555" i="14"/>
  <c r="AH177" i="14"/>
  <c r="AH199" i="14"/>
  <c r="AH545" i="14"/>
  <c r="AH162" i="14"/>
  <c r="AH528" i="14"/>
  <c r="AH106" i="14"/>
  <c r="AH41" i="14"/>
  <c r="AH493" i="14"/>
  <c r="AH16" i="14"/>
  <c r="AH465" i="14"/>
  <c r="AH715" i="14"/>
  <c r="S522" i="14"/>
  <c r="S342" i="14"/>
  <c r="S138" i="14"/>
  <c r="S310" i="14"/>
  <c r="S145" i="14"/>
  <c r="S567" i="14"/>
  <c r="S590" i="14"/>
  <c r="S518" i="14"/>
  <c r="S190" i="14"/>
  <c r="S352" i="14"/>
  <c r="S123" i="14"/>
  <c r="S298" i="14"/>
  <c r="S168" i="14"/>
  <c r="S101" i="14"/>
  <c r="S276" i="14"/>
  <c r="S721" i="14"/>
  <c r="S427" i="14"/>
  <c r="S687" i="14"/>
  <c r="S664" i="14"/>
  <c r="S744" i="14"/>
  <c r="S189" i="14"/>
  <c r="S511" i="14"/>
  <c r="S528" i="14"/>
  <c r="S373" i="14"/>
  <c r="S320" i="14"/>
  <c r="S282" i="14"/>
  <c r="S542" i="14"/>
  <c r="S69" i="14"/>
  <c r="S361" i="14"/>
  <c r="S477" i="14"/>
  <c r="S152" i="14"/>
  <c r="S646" i="14"/>
  <c r="S640" i="14"/>
  <c r="S444" i="14"/>
  <c r="S750" i="14"/>
  <c r="S391" i="14"/>
  <c r="S208" i="14"/>
  <c r="S227" i="14"/>
  <c r="S506" i="14"/>
  <c r="S179" i="14"/>
  <c r="S163" i="14"/>
  <c r="S384" i="14"/>
  <c r="S206" i="14"/>
  <c r="S541" i="14"/>
  <c r="S632" i="14"/>
  <c r="S494" i="14"/>
  <c r="S319" i="14"/>
  <c r="S666" i="14"/>
  <c r="S40" i="14"/>
  <c r="S230" i="14"/>
  <c r="S615" i="14"/>
  <c r="S655" i="14"/>
  <c r="S785" i="14"/>
  <c r="S493" i="14"/>
  <c r="S546" i="14"/>
  <c r="S619" i="14"/>
  <c r="S519" i="14"/>
  <c r="AH415" i="14"/>
  <c r="AH619" i="14"/>
  <c r="AH687" i="14"/>
  <c r="AH788" i="14"/>
  <c r="AH578" i="14"/>
  <c r="AH483" i="14"/>
  <c r="AH314" i="14"/>
  <c r="AH146" i="14"/>
  <c r="AH767" i="14"/>
  <c r="AH46" i="14"/>
  <c r="AH296" i="14"/>
  <c r="AH231" i="14"/>
  <c r="AH164" i="14"/>
  <c r="AH99" i="14"/>
  <c r="AH36" i="14"/>
  <c r="AH294" i="14"/>
  <c r="AH434" i="14"/>
  <c r="AH684" i="14"/>
  <c r="AH395" i="14"/>
  <c r="AH420" i="14"/>
  <c r="AH679" i="14"/>
  <c r="AH397" i="14"/>
  <c r="AH661" i="14"/>
  <c r="AH366" i="14"/>
  <c r="AH368" i="14"/>
  <c r="AH627" i="14"/>
  <c r="AH345" i="14"/>
  <c r="AH603" i="14"/>
  <c r="AH631" i="14"/>
  <c r="AH773" i="14"/>
  <c r="AH367" i="14"/>
  <c r="AH559" i="14"/>
  <c r="AH757" i="14"/>
  <c r="AH37" i="14"/>
  <c r="AH305" i="14"/>
  <c r="AH81" i="14"/>
  <c r="AH708" i="14"/>
  <c r="AH763" i="14"/>
  <c r="AH185" i="14"/>
  <c r="AH119" i="14"/>
  <c r="AH55" i="14"/>
  <c r="AH306" i="14"/>
  <c r="AH248" i="14"/>
  <c r="AH182" i="14"/>
  <c r="AH325" i="14"/>
  <c r="AH574" i="14"/>
  <c r="AH236" i="14"/>
  <c r="AH280" i="14"/>
  <c r="AH576" i="14"/>
  <c r="AH222" i="14"/>
  <c r="AH546" i="14"/>
  <c r="AH165" i="14"/>
  <c r="AH110" i="14"/>
  <c r="AH517" i="14"/>
  <c r="AH94" i="14"/>
  <c r="AH487" i="14"/>
  <c r="AH741" i="14"/>
  <c r="AH503" i="14"/>
  <c r="AH668" i="14"/>
  <c r="AH755" i="14"/>
  <c r="AH383" i="14"/>
  <c r="AH659" i="14"/>
  <c r="AH52" i="14"/>
  <c r="AH135" i="14"/>
  <c r="AH731" i="14"/>
  <c r="AH504" i="14"/>
  <c r="AH73" i="14"/>
  <c r="AH252" i="14"/>
  <c r="AH194" i="14"/>
  <c r="AH127" i="14"/>
  <c r="AH57" i="14"/>
  <c r="AH315" i="14"/>
  <c r="AH257" i="14"/>
  <c r="AH394" i="14"/>
  <c r="AH646" i="14"/>
  <c r="AH355" i="14"/>
  <c r="AH380" i="14"/>
  <c r="AH636" i="14"/>
  <c r="AH357" i="14"/>
  <c r="AH618" i="14"/>
  <c r="AH328" i="14"/>
  <c r="AH323" i="14"/>
  <c r="AH584" i="14"/>
  <c r="AH273" i="14"/>
  <c r="AH561" i="14"/>
  <c r="S445" i="14"/>
  <c r="S722" i="14"/>
  <c r="S364" i="14"/>
  <c r="S490" i="14"/>
  <c r="S18" i="14"/>
  <c r="S269" i="14"/>
  <c r="S465" i="14"/>
  <c r="S709" i="14"/>
  <c r="S127" i="14"/>
  <c r="S749" i="14"/>
  <c r="S630" i="14"/>
  <c r="S512" i="14"/>
  <c r="S296" i="14"/>
  <c r="S243" i="14"/>
  <c r="S497" i="14"/>
  <c r="S786" i="14"/>
  <c r="S308" i="14"/>
  <c r="S118" i="14"/>
  <c r="S225" i="14"/>
  <c r="S407" i="14"/>
  <c r="S800" i="14"/>
  <c r="S95" i="14"/>
  <c r="S224" i="14"/>
  <c r="S558" i="14"/>
  <c r="S392" i="14"/>
  <c r="S27" i="14"/>
  <c r="S338" i="14"/>
  <c r="S370" i="14"/>
  <c r="S200" i="14"/>
  <c r="S581" i="14"/>
  <c r="S347" i="14"/>
  <c r="S641" i="14"/>
  <c r="S375" i="14"/>
  <c r="S124" i="14"/>
  <c r="S514" i="14"/>
  <c r="S201" i="14"/>
  <c r="S451" i="14"/>
  <c r="S87" i="14"/>
  <c r="S553" i="14"/>
  <c r="S293" i="14"/>
  <c r="S264" i="14"/>
  <c r="S652" i="14"/>
  <c r="S268" i="14"/>
  <c r="S299" i="14"/>
  <c r="S681" i="14"/>
  <c r="S699" i="14"/>
  <c r="S674" i="14"/>
  <c r="S119" i="14"/>
  <c r="S277" i="14"/>
  <c r="S409" i="14"/>
  <c r="S431" i="14"/>
  <c r="S50" i="14"/>
  <c r="S307" i="14"/>
  <c r="S360" i="14"/>
  <c r="S232" i="14"/>
  <c r="S302" i="14"/>
  <c r="S430" i="14"/>
  <c r="S63" i="14"/>
  <c r="S738" i="14"/>
  <c r="S203" i="14"/>
  <c r="S252" i="14"/>
  <c r="S41" i="14"/>
  <c r="S47" i="14"/>
  <c r="S340" i="14"/>
  <c r="S572" i="14"/>
  <c r="S470" i="14"/>
  <c r="S639" i="14"/>
  <c r="S515" i="14"/>
  <c r="S131" i="14"/>
  <c r="S288" i="14"/>
  <c r="S313" i="14"/>
  <c r="S173" i="14"/>
  <c r="S164" i="14"/>
  <c r="S684" i="14"/>
  <c r="S735" i="14"/>
  <c r="S607" i="14"/>
  <c r="S576" i="14"/>
  <c r="S784" i="14"/>
  <c r="S421" i="14"/>
  <c r="S570" i="14"/>
  <c r="S128" i="14"/>
  <c r="S540" i="14"/>
  <c r="S706" i="14"/>
  <c r="S221" i="14"/>
  <c r="S139" i="14"/>
  <c r="S446" i="14"/>
  <c r="S472" i="14"/>
  <c r="AH10" i="14"/>
  <c r="AH259" i="14"/>
  <c r="AH201" i="14"/>
  <c r="AH134" i="14"/>
  <c r="AH64" i="14"/>
  <c r="AH7" i="14"/>
  <c r="AH264" i="14"/>
  <c r="AH402" i="14"/>
  <c r="AH652" i="14"/>
  <c r="AH363" i="14"/>
  <c r="AH388" i="14"/>
  <c r="AH647" i="14"/>
  <c r="AH365" i="14"/>
  <c r="AH625" i="14"/>
  <c r="AH336" i="14"/>
  <c r="AH330" i="14"/>
  <c r="AH591" i="14"/>
  <c r="AH292" i="14"/>
  <c r="AH573" i="14"/>
  <c r="AH534" i="14"/>
  <c r="AH717" i="14"/>
  <c r="AH793" i="14"/>
  <c r="AH492" i="14"/>
  <c r="AH656" i="14"/>
  <c r="AH629" i="14"/>
  <c r="AH172" i="14"/>
  <c r="AH428" i="14"/>
  <c r="AH353" i="14"/>
  <c r="AH746" i="14"/>
  <c r="AH140" i="14"/>
  <c r="AH75" i="14"/>
  <c r="AH12" i="14"/>
  <c r="AH269" i="14"/>
  <c r="AH204" i="14"/>
  <c r="AH145" i="14"/>
  <c r="AH214" i="14"/>
  <c r="AH544" i="14"/>
  <c r="AH138" i="14"/>
  <c r="AH161" i="14"/>
  <c r="AH527" i="14"/>
  <c r="AH123" i="14"/>
  <c r="AH509" i="14"/>
  <c r="AH63" i="14"/>
  <c r="AH470" i="14"/>
  <c r="AH472" i="14"/>
  <c r="AH740" i="14"/>
  <c r="AH243" i="14"/>
  <c r="AH229" i="14"/>
  <c r="AH542" i="14"/>
  <c r="AH173" i="14"/>
  <c r="AH518" i="14"/>
  <c r="AH228" i="14"/>
  <c r="AH583" i="14"/>
  <c r="AH736" i="14"/>
  <c r="AH787" i="14"/>
  <c r="AH511" i="14"/>
  <c r="AH758" i="14"/>
  <c r="AH111" i="14"/>
  <c r="AH442" i="14"/>
  <c r="AH438" i="14"/>
  <c r="AH375" i="14"/>
  <c r="AH96" i="14"/>
  <c r="AH33" i="14"/>
  <c r="AH283" i="14"/>
  <c r="AH225" i="14"/>
  <c r="AH159" i="14"/>
  <c r="AH93" i="14"/>
  <c r="AH95" i="14"/>
  <c r="AH488" i="14"/>
  <c r="AH742" i="14"/>
  <c r="AH27" i="14"/>
  <c r="AH476" i="14"/>
  <c r="AH737" i="14"/>
  <c r="AH453" i="14"/>
  <c r="AH712" i="14"/>
  <c r="AH422" i="14"/>
  <c r="AH424" i="14"/>
  <c r="AH695" i="14"/>
  <c r="AH401" i="14"/>
  <c r="AH651" i="14"/>
  <c r="AH766" i="14"/>
  <c r="AH423" i="14"/>
  <c r="AH556" i="14"/>
  <c r="AH672" i="14"/>
  <c r="AH188" i="14"/>
  <c r="AH337" i="14"/>
  <c r="AH43" i="14"/>
  <c r="AH342" i="14"/>
  <c r="AH681" i="14"/>
  <c r="AH45" i="14"/>
  <c r="AH293" i="14"/>
  <c r="AH227" i="14"/>
  <c r="AH370" i="14"/>
  <c r="AH623" i="14"/>
  <c r="AH333" i="14"/>
  <c r="AH356" i="14"/>
  <c r="AH612" i="14"/>
  <c r="AH335" i="14"/>
  <c r="AH588" i="14"/>
  <c r="AH285" i="14"/>
  <c r="AH270" i="14"/>
  <c r="AH553" i="14"/>
  <c r="AH213" i="14"/>
  <c r="AH536" i="14"/>
  <c r="AH407" i="14"/>
  <c r="AH649" i="14"/>
  <c r="AH761" i="14"/>
  <c r="AH800" i="14"/>
  <c r="AH577" i="14"/>
  <c r="AH777" i="14"/>
  <c r="AH178" i="14"/>
  <c r="AH567" i="14"/>
  <c r="AH91" i="14"/>
  <c r="AH589" i="14"/>
  <c r="AH118" i="14"/>
  <c r="AH54" i="14"/>
  <c r="AH312" i="14"/>
  <c r="AH246" i="14"/>
  <c r="AH181" i="14"/>
  <c r="AH115" i="14"/>
  <c r="AH154" i="14"/>
  <c r="AH513" i="14"/>
  <c r="AH51" i="14"/>
  <c r="AH101" i="14"/>
  <c r="AH502" i="14"/>
  <c r="AH30" i="14"/>
  <c r="AH477" i="14"/>
  <c r="AH738" i="14"/>
  <c r="AH446" i="14"/>
  <c r="AH448" i="14"/>
  <c r="AH721" i="14"/>
  <c r="AH425" i="14"/>
  <c r="AH677" i="14"/>
  <c r="AH791" i="14"/>
  <c r="AH521" i="14"/>
  <c r="AH605" i="14"/>
  <c r="AH739" i="14"/>
  <c r="AH451" i="14"/>
  <c r="AH713" i="14"/>
  <c r="AH241" i="14"/>
  <c r="AH203" i="14"/>
  <c r="AH728" i="14"/>
  <c r="AH9" i="14"/>
  <c r="AH193" i="14"/>
  <c r="AH126" i="14"/>
  <c r="AH62" i="14"/>
  <c r="AH313" i="14"/>
  <c r="AH256" i="14"/>
  <c r="AH190" i="14"/>
  <c r="AH332" i="14"/>
  <c r="AH580" i="14"/>
  <c r="AH258" i="14"/>
  <c r="AH299" i="14"/>
  <c r="AH581" i="14"/>
  <c r="AH262" i="14"/>
  <c r="AH551" i="14"/>
  <c r="AH184" i="14"/>
  <c r="AH150" i="14"/>
  <c r="AH523" i="14"/>
  <c r="AH114" i="14"/>
  <c r="AH494" i="14"/>
  <c r="AH747" i="14"/>
  <c r="AH519" i="14"/>
  <c r="AH685" i="14"/>
  <c r="AH762" i="14"/>
  <c r="AH447" i="14"/>
  <c r="AH675" i="14"/>
  <c r="AH171" i="14"/>
  <c r="AH340" i="14"/>
  <c r="AH566" i="14"/>
  <c r="AH593" i="14"/>
  <c r="S670" i="14"/>
  <c r="S73" i="14"/>
  <c r="S174" i="14"/>
  <c r="S441" i="14"/>
  <c r="S682" i="14"/>
  <c r="S72" i="14"/>
  <c r="S568" i="14"/>
  <c r="S99" i="14"/>
  <c r="S751" i="14"/>
  <c r="S142" i="14"/>
  <c r="S141" i="14"/>
  <c r="S31" i="14"/>
  <c r="AH449" i="14"/>
  <c r="AH696" i="14"/>
  <c r="AH247" i="14"/>
  <c r="AH586" i="14"/>
  <c r="AH653" i="14"/>
  <c r="AH775" i="14"/>
  <c r="AH514" i="14"/>
  <c r="AH730" i="14"/>
  <c r="AH174" i="14"/>
  <c r="AH750" i="14"/>
  <c r="AH664" i="14"/>
  <c r="AH31" i="14"/>
  <c r="AH215" i="14"/>
  <c r="AH148" i="14"/>
  <c r="AH83" i="14"/>
  <c r="AH21" i="14"/>
  <c r="AH278" i="14"/>
  <c r="AH212" i="14"/>
  <c r="AH354" i="14"/>
  <c r="AH604" i="14"/>
  <c r="AH317" i="14"/>
  <c r="AH341" i="14"/>
  <c r="AH599" i="14"/>
  <c r="AH321" i="14"/>
  <c r="AH569" i="14"/>
  <c r="S204" i="14"/>
  <c r="S137" i="14"/>
  <c r="S151" i="14"/>
  <c r="S658" i="14"/>
  <c r="S355" i="14"/>
  <c r="S382" i="14"/>
  <c r="S37" i="14"/>
  <c r="S680" i="14"/>
  <c r="S544" i="14"/>
  <c r="S433" i="14"/>
  <c r="S378" i="14"/>
  <c r="S129" i="14"/>
  <c r="S247" i="14"/>
  <c r="S533" i="14"/>
  <c r="S149" i="14"/>
  <c r="S406" i="14"/>
  <c r="S448" i="14"/>
  <c r="S795" i="14"/>
  <c r="S4" i="14"/>
  <c r="S584" i="14"/>
  <c r="S629" i="14"/>
  <c r="S92" i="14"/>
  <c r="S537" i="14"/>
  <c r="S685" i="14"/>
  <c r="S303" i="14"/>
  <c r="S485" i="14"/>
  <c r="S631" i="14"/>
  <c r="S717" i="14"/>
  <c r="S186" i="14"/>
  <c r="S279" i="14"/>
  <c r="S586" i="14"/>
  <c r="S205" i="14"/>
  <c r="S273" i="14"/>
  <c r="S233" i="14"/>
  <c r="S659" i="14"/>
  <c r="S29" i="14"/>
  <c r="S58" i="14"/>
  <c r="S579" i="14"/>
  <c r="S416" i="14"/>
  <c r="S508" i="14"/>
  <c r="S371" i="14"/>
  <c r="S450" i="14"/>
  <c r="S610" i="14"/>
  <c r="S697" i="14"/>
  <c r="S114" i="14"/>
  <c r="S698" i="14"/>
  <c r="S589" i="14"/>
  <c r="S612" i="14"/>
  <c r="S587" i="14"/>
  <c r="S476" i="14"/>
  <c r="S575" i="14"/>
  <c r="S395" i="14"/>
  <c r="S211" i="14"/>
  <c r="S239" i="14"/>
  <c r="S566" i="14"/>
  <c r="S345" i="14"/>
  <c r="S787" i="14"/>
  <c r="S401" i="14"/>
  <c r="S520" i="14"/>
  <c r="S237" i="14"/>
  <c r="S478" i="14"/>
  <c r="S46" i="14"/>
  <c r="S577" i="14"/>
  <c r="S764" i="14"/>
  <c r="S525" i="14"/>
  <c r="S367" i="14"/>
  <c r="S61" i="14"/>
  <c r="S543" i="14"/>
  <c r="S36" i="14"/>
  <c r="S289" i="14"/>
  <c r="S86" i="14"/>
  <c r="S2" i="14"/>
  <c r="S638" i="14"/>
  <c r="S210" i="14"/>
  <c r="S464" i="14"/>
  <c r="S614" i="14"/>
  <c r="S454" i="14"/>
  <c r="S284" i="14"/>
  <c r="S715" i="14"/>
  <c r="S705" i="14"/>
  <c r="S688" i="14"/>
  <c r="S486" i="14"/>
  <c r="S601" i="14"/>
  <c r="S45" i="14"/>
  <c r="S458" i="14"/>
  <c r="S82" i="14"/>
  <c r="S254" i="14"/>
  <c r="S113" i="14"/>
  <c r="S110" i="14"/>
  <c r="S266" i="14"/>
  <c r="S353" i="14"/>
  <c r="S6" i="14"/>
  <c r="S105" i="14"/>
  <c r="S526" i="14"/>
  <c r="S17" i="14"/>
  <c r="S326" i="14"/>
  <c r="S469" i="14"/>
  <c r="S244" i="14"/>
  <c r="AH374" i="14"/>
  <c r="AH431" i="14"/>
  <c r="S240" i="14"/>
  <c r="S324" i="14"/>
  <c r="S417" i="14"/>
  <c r="S301" i="14"/>
  <c r="S236" i="14"/>
  <c r="S157" i="14"/>
  <c r="S700" i="14"/>
  <c r="S613" i="14"/>
  <c r="S381" i="14"/>
  <c r="S585" i="14"/>
  <c r="S81" i="14"/>
  <c r="S322" i="14"/>
  <c r="S686" i="14"/>
  <c r="S788" i="14"/>
  <c r="S447" i="14"/>
  <c r="S551" i="14"/>
  <c r="S102" i="14"/>
  <c r="S130" i="14"/>
  <c r="S246" i="14"/>
  <c r="S300" i="14"/>
  <c r="S602" i="14"/>
  <c r="S80" i="14"/>
  <c r="S592" i="14"/>
  <c r="S483" i="14"/>
  <c r="S595" i="14"/>
  <c r="S11" i="14"/>
  <c r="S531" i="14"/>
  <c r="S94" i="14"/>
  <c r="S209" i="14"/>
  <c r="S665" i="14"/>
  <c r="S517" i="14"/>
  <c r="S281" i="14"/>
  <c r="S778" i="14"/>
  <c r="S286" i="14"/>
  <c r="S792" i="14"/>
  <c r="AH230" i="14"/>
  <c r="AH163" i="14"/>
  <c r="AH105" i="14"/>
  <c r="AH35" i="14"/>
  <c r="S380" i="14"/>
  <c r="S35" i="14"/>
  <c r="S71" i="14"/>
  <c r="S415" i="14"/>
  <c r="S165" i="14"/>
  <c r="S169" i="14"/>
  <c r="S219" i="14"/>
  <c r="S667" i="14"/>
  <c r="S34" i="14"/>
  <c r="S39" i="14"/>
  <c r="S403" i="14"/>
  <c r="S377" i="14"/>
  <c r="S134" i="14"/>
  <c r="S424" i="14"/>
  <c r="S150" i="14"/>
  <c r="S460" i="14"/>
  <c r="S758" i="14"/>
  <c r="S257" i="14"/>
  <c r="S660" i="14"/>
  <c r="S560" i="14"/>
  <c r="S3" i="14"/>
  <c r="S600" i="14"/>
  <c r="S591" i="14"/>
  <c r="S693" i="14"/>
  <c r="S9" i="14"/>
  <c r="S694" i="14"/>
  <c r="S439" i="14"/>
  <c r="S133" i="14"/>
  <c r="S521" i="14"/>
  <c r="S678" i="14"/>
  <c r="AH501" i="14"/>
  <c r="AH700" i="14"/>
  <c r="AH780" i="14"/>
  <c r="AH475" i="14"/>
  <c r="AH642" i="14"/>
  <c r="AH796" i="14"/>
  <c r="AH298" i="14"/>
  <c r="AH563" i="14"/>
  <c r="AH481" i="14"/>
  <c r="AH399" i="14"/>
  <c r="S271" i="14"/>
  <c r="S327" i="14"/>
  <c r="S645" i="14"/>
  <c r="S692" i="14"/>
  <c r="S25" i="14"/>
  <c r="S647" i="14"/>
  <c r="S248" i="14"/>
  <c r="S552" i="14"/>
  <c r="S321" i="14"/>
  <c r="S734" i="14"/>
  <c r="S90" i="14"/>
  <c r="S260" i="14"/>
  <c r="S23" i="14"/>
  <c r="S167" i="14"/>
  <c r="S565" i="14"/>
  <c r="S356" i="14"/>
  <c r="S489" i="14"/>
  <c r="S10" i="14"/>
  <c r="S146" i="14"/>
  <c r="S166" i="14"/>
  <c r="S608" i="14"/>
  <c r="S410" i="14"/>
  <c r="S491" i="14"/>
  <c r="S500" i="14"/>
  <c r="S740" i="14"/>
  <c r="S668" i="14"/>
  <c r="S38" i="14"/>
  <c r="S316" i="14"/>
  <c r="S772" i="14"/>
  <c r="S216" i="14"/>
  <c r="S505" i="14"/>
  <c r="S618" i="14"/>
  <c r="S509" i="14"/>
  <c r="S108" i="14"/>
  <c r="S690" i="14"/>
  <c r="S294" i="14"/>
  <c r="S258" i="14"/>
  <c r="S499" i="14"/>
  <c r="S760" i="14"/>
  <c r="S782" i="14"/>
  <c r="S440" i="14"/>
  <c r="S708" i="14"/>
  <c r="S109" i="14"/>
  <c r="S77" i="14"/>
  <c r="S502" i="14"/>
  <c r="S746" i="14"/>
  <c r="S754" i="14"/>
  <c r="S718" i="14"/>
  <c r="S743" i="14"/>
  <c r="S599" i="14"/>
  <c r="S557" i="14"/>
  <c r="S79" i="14"/>
  <c r="S336" i="14"/>
  <c r="S496" i="14"/>
  <c r="S291" i="14"/>
  <c r="S623" i="14"/>
  <c r="S214" i="14"/>
  <c r="S106" i="14"/>
  <c r="S283" i="14"/>
  <c r="S312" i="14"/>
  <c r="S184" i="14"/>
  <c r="S530" i="14"/>
  <c r="S136" i="14"/>
  <c r="S671" i="14"/>
  <c r="S358" i="14"/>
  <c r="S388" i="14"/>
  <c r="S703" i="14"/>
  <c r="S396" i="14"/>
  <c r="S274" i="14"/>
  <c r="S413" i="14"/>
  <c r="S563" i="14"/>
  <c r="S33" i="14"/>
  <c r="S250" i="14"/>
  <c r="S285" i="14"/>
  <c r="S554" i="14"/>
  <c r="S245" i="14"/>
  <c r="S532" i="14"/>
  <c r="S365" i="14"/>
  <c r="S598" i="14"/>
  <c r="S262" i="14"/>
  <c r="S98" i="14"/>
  <c r="S387" i="14"/>
  <c r="S463" i="14"/>
  <c r="S462" i="14"/>
  <c r="S331" i="14"/>
  <c r="S651" i="14"/>
  <c r="S176" i="14"/>
  <c r="S159" i="14"/>
  <c r="S657" i="14"/>
  <c r="S675" i="14"/>
  <c r="S423" i="14"/>
  <c r="S455" i="14"/>
  <c r="S56" i="14"/>
  <c r="S357" i="14"/>
  <c r="S653" i="14"/>
  <c r="S140" i="14"/>
  <c r="S314" i="14"/>
  <c r="S366" i="14"/>
  <c r="S175" i="14"/>
  <c r="S435" i="14"/>
  <c r="S545" i="14"/>
  <c r="S8" i="14"/>
  <c r="S325" i="14"/>
  <c r="S217" i="14"/>
  <c r="S328" i="14"/>
  <c r="S765" i="14"/>
  <c r="S710" i="14"/>
  <c r="S761" i="14"/>
  <c r="S766" i="14"/>
  <c r="S457" i="14"/>
  <c r="S728" i="14"/>
  <c r="S732" i="14"/>
  <c r="S648" i="14"/>
  <c r="S504" i="14"/>
  <c r="S742" i="14"/>
  <c r="S349" i="14"/>
  <c r="S229" i="14"/>
  <c r="S789" i="14"/>
  <c r="S683" i="14"/>
  <c r="AC509" i="14"/>
  <c r="AC595" i="14"/>
  <c r="AC152" i="14"/>
  <c r="AC474" i="14"/>
  <c r="AC374" i="14"/>
  <c r="AC639" i="14"/>
  <c r="AC404" i="14"/>
  <c r="AN404" i="14" s="1"/>
  <c r="AC654" i="14"/>
  <c r="AC443" i="14"/>
  <c r="AN443" i="14" s="1"/>
  <c r="AC705" i="14"/>
  <c r="AC466" i="14"/>
  <c r="AN466" i="14" s="1"/>
  <c r="AC706" i="14"/>
  <c r="AC521" i="14"/>
  <c r="AC744" i="14"/>
  <c r="AC766" i="14"/>
  <c r="AC248" i="14"/>
  <c r="AC451" i="14"/>
  <c r="AC624" i="14"/>
  <c r="AN624" i="14" s="1"/>
  <c r="AC434" i="14"/>
  <c r="AC354" i="14"/>
  <c r="AN354" i="14" s="1"/>
  <c r="AC28" i="14"/>
  <c r="AN28" i="14" s="1"/>
  <c r="AC573" i="14"/>
  <c r="AN573" i="14" s="1"/>
  <c r="AC773" i="14"/>
  <c r="AN773" i="14" s="1"/>
  <c r="AC310" i="14"/>
  <c r="AC166" i="14"/>
  <c r="AC724" i="14"/>
  <c r="AN724" i="14" s="1"/>
  <c r="AC557" i="14"/>
  <c r="AC701" i="14"/>
  <c r="AN701" i="14" s="1"/>
  <c r="AC149" i="14"/>
  <c r="AC59" i="14"/>
  <c r="AN59" i="14" s="1"/>
  <c r="AC366" i="14"/>
  <c r="AC730" i="14"/>
  <c r="AC304" i="14"/>
  <c r="AC276" i="14"/>
  <c r="AC301" i="14"/>
  <c r="AC649" i="14"/>
  <c r="AC796" i="14"/>
  <c r="AN796" i="14" s="1"/>
  <c r="AC250" i="14"/>
  <c r="AC42" i="14"/>
  <c r="AN42" i="14" s="1"/>
  <c r="AC660" i="14"/>
  <c r="AC427" i="14"/>
  <c r="AC516" i="14"/>
  <c r="AN516" i="14" s="1"/>
  <c r="AC266" i="14"/>
  <c r="AC181" i="14"/>
  <c r="AN181" i="14" s="1"/>
  <c r="AC10" i="14"/>
  <c r="AC259" i="14"/>
  <c r="AN259" i="14" s="1"/>
  <c r="AC284" i="14"/>
  <c r="AC484" i="14"/>
  <c r="AN484" i="14" s="1"/>
  <c r="AC384" i="14"/>
  <c r="AC494" i="14"/>
  <c r="AC650" i="14"/>
  <c r="AN650" i="14" s="1"/>
  <c r="AC754" i="14"/>
  <c r="AC68" i="14"/>
  <c r="AN68" i="14" s="1"/>
  <c r="AC57" i="14"/>
  <c r="AC508" i="14"/>
  <c r="AC132" i="14"/>
  <c r="AC748" i="14"/>
  <c r="AC208" i="14"/>
  <c r="AC197" i="14"/>
  <c r="AC37" i="14"/>
  <c r="AC680" i="14"/>
  <c r="AC74" i="14"/>
  <c r="AN74" i="14" s="1"/>
  <c r="AC231" i="14"/>
  <c r="AN231" i="14" s="1"/>
  <c r="AC203" i="14"/>
  <c r="AC483" i="14"/>
  <c r="AC679" i="14"/>
  <c r="AC89" i="14"/>
  <c r="AN89" i="14" s="1"/>
  <c r="AC340" i="14"/>
  <c r="AC222" i="14"/>
  <c r="AN222" i="14" s="1"/>
  <c r="AC113" i="14"/>
  <c r="AC285" i="14"/>
  <c r="AC416" i="14"/>
  <c r="AC756" i="14"/>
  <c r="AC683" i="14"/>
  <c r="AC275" i="14"/>
  <c r="AN275" i="14" s="1"/>
  <c r="AC615" i="14"/>
  <c r="AC67" i="14"/>
  <c r="AN67" i="14" s="1"/>
  <c r="AC325" i="14"/>
  <c r="AC207" i="14"/>
  <c r="AN207" i="14" s="1"/>
  <c r="AC91" i="14"/>
  <c r="AN91" i="14" s="1"/>
  <c r="AC349" i="14"/>
  <c r="AC238" i="14"/>
  <c r="AN238" i="14" s="1"/>
  <c r="AC122" i="14"/>
  <c r="AN122" i="14" s="1"/>
  <c r="AC372" i="14"/>
  <c r="AN372" i="14" s="1"/>
  <c r="AC256" i="14"/>
  <c r="AN256" i="14" s="1"/>
  <c r="AC577" i="14"/>
  <c r="AC463" i="14"/>
  <c r="AC6" i="14"/>
  <c r="AC502" i="14"/>
  <c r="AC185" i="14"/>
  <c r="AN185" i="14" s="1"/>
  <c r="AC125" i="14"/>
  <c r="AN125" i="14" s="1"/>
  <c r="AC535" i="14"/>
  <c r="AN535" i="14" s="1"/>
  <c r="AC76" i="14"/>
  <c r="AN76" i="14" s="1"/>
  <c r="AC570" i="14"/>
  <c r="AC81" i="14"/>
  <c r="AC641" i="14"/>
  <c r="AC30" i="14"/>
  <c r="AN30" i="14" s="1"/>
  <c r="AC173" i="14"/>
  <c r="AC628" i="14"/>
  <c r="AN628" i="14" s="1"/>
  <c r="AC53" i="14"/>
  <c r="AN53" i="14" s="1"/>
  <c r="AC311" i="14"/>
  <c r="AN311" i="14" s="1"/>
  <c r="AC49" i="14"/>
  <c r="AC798" i="14"/>
  <c r="AN798" i="14" s="1"/>
  <c r="AC199" i="14"/>
  <c r="AC75" i="14"/>
  <c r="AN75" i="14" s="1"/>
  <c r="AC334" i="14"/>
  <c r="AC223" i="14"/>
  <c r="AN223" i="14" s="1"/>
  <c r="AC114" i="14"/>
  <c r="AC364" i="14"/>
  <c r="AC246" i="14"/>
  <c r="AC123" i="14"/>
  <c r="AC457" i="14"/>
  <c r="AC300" i="14"/>
  <c r="AC599" i="14"/>
  <c r="AC382" i="14"/>
  <c r="AC634" i="14"/>
  <c r="AN634" i="14" s="1"/>
  <c r="AC399" i="14"/>
  <c r="AN399" i="14" s="1"/>
  <c r="AC676" i="14"/>
  <c r="AN676" i="14" s="1"/>
  <c r="AC438" i="14"/>
  <c r="AN438" i="14" s="1"/>
  <c r="AC677" i="14"/>
  <c r="AC493" i="14"/>
  <c r="AC708" i="14"/>
  <c r="AC745" i="14"/>
  <c r="AC788" i="14"/>
  <c r="AC332" i="14"/>
  <c r="AN332" i="14" s="1"/>
  <c r="AC565" i="14"/>
  <c r="AC287" i="14"/>
  <c r="AN287" i="14" s="1"/>
  <c r="AC698" i="14"/>
  <c r="AC559" i="14"/>
  <c r="AN559" i="14" s="1"/>
  <c r="AC162" i="14"/>
  <c r="AN162" i="14" s="1"/>
  <c r="AC716" i="14"/>
  <c r="AC194" i="14"/>
  <c r="AN194" i="14" s="1"/>
  <c r="AC479" i="14"/>
  <c r="AN479" i="14" s="1"/>
  <c r="AC376" i="14"/>
  <c r="AN376" i="14" s="1"/>
  <c r="AC597" i="14"/>
  <c r="AN597" i="14" s="1"/>
  <c r="AC793" i="14"/>
  <c r="AC658" i="14"/>
  <c r="AC99" i="14"/>
  <c r="AC588" i="14"/>
  <c r="AC670" i="14"/>
  <c r="AC678" i="14"/>
  <c r="AC16" i="14"/>
  <c r="AC273" i="14"/>
  <c r="AC148" i="14"/>
  <c r="AN148" i="14" s="1"/>
  <c r="AC40" i="14"/>
  <c r="AC297" i="14"/>
  <c r="AN297" i="14" s="1"/>
  <c r="AC179" i="14"/>
  <c r="AC64" i="14"/>
  <c r="AN64" i="14" s="1"/>
  <c r="AC322" i="14"/>
  <c r="AC58" i="14"/>
  <c r="AC533" i="14"/>
  <c r="AC425" i="14"/>
  <c r="AC689" i="14"/>
  <c r="AN689" i="14" s="1"/>
  <c r="AC464" i="14"/>
  <c r="AC704" i="14"/>
  <c r="AN704" i="14" s="1"/>
  <c r="AC481" i="14"/>
  <c r="AN481" i="14" s="1"/>
  <c r="AC14" i="14"/>
  <c r="AC520" i="14"/>
  <c r="AC109" i="14"/>
  <c r="AC554" i="14"/>
  <c r="AC794" i="14"/>
  <c r="AN794" i="14" s="1"/>
  <c r="AC234" i="14"/>
  <c r="AN234" i="14" s="1"/>
  <c r="AC515" i="14"/>
  <c r="AC631" i="14"/>
  <c r="AC707" i="14"/>
  <c r="AC504" i="14"/>
  <c r="AC264" i="14"/>
  <c r="AC613" i="14"/>
  <c r="AC407" i="14"/>
  <c r="AC632" i="14"/>
  <c r="AC77" i="14"/>
  <c r="AC549" i="14"/>
  <c r="AN549" i="14" s="1"/>
  <c r="AC363" i="14"/>
  <c r="AN363" i="14" s="1"/>
  <c r="AC253" i="14"/>
  <c r="AC137" i="14"/>
  <c r="AC13" i="14"/>
  <c r="AN13" i="14" s="1"/>
  <c r="AC294" i="14"/>
  <c r="AC594" i="14"/>
  <c r="AN594" i="14" s="1"/>
  <c r="AC501" i="14"/>
  <c r="AC66" i="14"/>
  <c r="AC518" i="14"/>
  <c r="AC437" i="14"/>
  <c r="AN437" i="14" s="1"/>
  <c r="AC454" i="14"/>
  <c r="AC370" i="14"/>
  <c r="AC644" i="14"/>
  <c r="AN644" i="14" s="1"/>
  <c r="AC170" i="14"/>
  <c r="AN170" i="14" s="1"/>
  <c r="AC209" i="14"/>
  <c r="AC381" i="14"/>
  <c r="AC648" i="14"/>
  <c r="AC681" i="14"/>
  <c r="AC693" i="14"/>
  <c r="AC18" i="14"/>
  <c r="AC490" i="14"/>
  <c r="AC346" i="14"/>
  <c r="AN346" i="14" s="1"/>
  <c r="AC406" i="14"/>
  <c r="AC258" i="14"/>
  <c r="AC365" i="14"/>
  <c r="AC96" i="14"/>
  <c r="AN96" i="14" s="1"/>
  <c r="AC527" i="14"/>
  <c r="AN527" i="14" s="1"/>
  <c r="AC586" i="14"/>
  <c r="AC155" i="14"/>
  <c r="AN155" i="14" s="1"/>
  <c r="AC39" i="14"/>
  <c r="AC296" i="14"/>
  <c r="AC186" i="14"/>
  <c r="AC70" i="14"/>
  <c r="AC328" i="14"/>
  <c r="AC210" i="14"/>
  <c r="AC413" i="14"/>
  <c r="AC562" i="14"/>
  <c r="AN562" i="14" s="1"/>
  <c r="AC786" i="14"/>
  <c r="AC336" i="14"/>
  <c r="AC637" i="14"/>
  <c r="AN637" i="14" s="1"/>
  <c r="AC283" i="14"/>
  <c r="AC218" i="14"/>
  <c r="AN218" i="14" s="1"/>
  <c r="AC177" i="14"/>
  <c r="AN177" i="14" s="1"/>
  <c r="AC429" i="14"/>
  <c r="AN429" i="14" s="1"/>
  <c r="AC339" i="14"/>
  <c r="AN339" i="14" s="1"/>
  <c r="AC472" i="14"/>
  <c r="AC192" i="14"/>
  <c r="AN192" i="14" s="1"/>
  <c r="AC205" i="14"/>
  <c r="AC574" i="14"/>
  <c r="AN574" i="14" s="1"/>
  <c r="AC292" i="14"/>
  <c r="AC212" i="14"/>
  <c r="AN212" i="14" s="1"/>
  <c r="AC401" i="14"/>
  <c r="AC576" i="14"/>
  <c r="AC686" i="14"/>
  <c r="AC755" i="14"/>
  <c r="AN755" i="14" s="1"/>
  <c r="AC778" i="14"/>
  <c r="AC499" i="14"/>
  <c r="AC590" i="14"/>
  <c r="AC444" i="14"/>
  <c r="AC769" i="14"/>
  <c r="AN769" i="14" s="1"/>
  <c r="AC295" i="14"/>
  <c r="AN295" i="14" s="1"/>
  <c r="AC151" i="14"/>
  <c r="AC710" i="14"/>
  <c r="AC541" i="14"/>
  <c r="AC760" i="14"/>
  <c r="AC477" i="14"/>
  <c r="AC734" i="14"/>
  <c r="AC115" i="14"/>
  <c r="AN115" i="14" s="1"/>
  <c r="AC394" i="14"/>
  <c r="AN394" i="14" s="1"/>
  <c r="AC22" i="14"/>
  <c r="AN22" i="14" s="1"/>
  <c r="AC455" i="14"/>
  <c r="AC140" i="14"/>
  <c r="AC24" i="14"/>
  <c r="AN24" i="14" s="1"/>
  <c r="AC281" i="14"/>
  <c r="AC164" i="14"/>
  <c r="AC55" i="14"/>
  <c r="AN55" i="14" s="1"/>
  <c r="AC313" i="14"/>
  <c r="AC188" i="14"/>
  <c r="AN188" i="14" s="1"/>
  <c r="AC72" i="14"/>
  <c r="AC403" i="14"/>
  <c r="AC117" i="14"/>
  <c r="AN117" i="14" s="1"/>
  <c r="AC545" i="14"/>
  <c r="AC241" i="14"/>
  <c r="AC584" i="14"/>
  <c r="AC323" i="14"/>
  <c r="AN323" i="14" s="1"/>
  <c r="AC617" i="14"/>
  <c r="AN617" i="14" s="1"/>
  <c r="AC400" i="14"/>
  <c r="AN400" i="14" s="1"/>
  <c r="AC629" i="14"/>
  <c r="AC428" i="14"/>
  <c r="AC593" i="14"/>
  <c r="AN593" i="14" s="1"/>
  <c r="AC638" i="14"/>
  <c r="AC737" i="14"/>
  <c r="AC775" i="14"/>
  <c r="AC272" i="14"/>
  <c r="AN272" i="14" s="1"/>
  <c r="AC460" i="14"/>
  <c r="AC183" i="14"/>
  <c r="AC699" i="14"/>
  <c r="AC630" i="14"/>
  <c r="AC792" i="14"/>
  <c r="AC178" i="14"/>
  <c r="AC344" i="14"/>
  <c r="AN344" i="14" s="1"/>
  <c r="AC124" i="14"/>
  <c r="AC602" i="14"/>
  <c r="AC738" i="14"/>
  <c r="AC368" i="14"/>
  <c r="AN368" i="14" s="1"/>
  <c r="AC100" i="14"/>
  <c r="AN100" i="14" s="1"/>
  <c r="AC583" i="14"/>
  <c r="AN583" i="14" s="1"/>
  <c r="AC487" i="14"/>
  <c r="AN487" i="14" s="1"/>
  <c r="AC169" i="14"/>
  <c r="AC326" i="14"/>
  <c r="AC380" i="14"/>
  <c r="AC669" i="14"/>
  <c r="AN669" i="14" s="1"/>
  <c r="AC511" i="14"/>
  <c r="AC741" i="14"/>
  <c r="AN741" i="14" s="1"/>
  <c r="AC213" i="14"/>
  <c r="AN213" i="14" s="1"/>
  <c r="AC98" i="14"/>
  <c r="AC348" i="14"/>
  <c r="AN348" i="14" s="1"/>
  <c r="AC237" i="14"/>
  <c r="AC129" i="14"/>
  <c r="AC379" i="14"/>
  <c r="AC777" i="14"/>
  <c r="AN777" i="14" s="1"/>
  <c r="AC319" i="14"/>
  <c r="AC636" i="14"/>
  <c r="AN636" i="14" s="1"/>
  <c r="AC342" i="14"/>
  <c r="AC278" i="14"/>
  <c r="AN278" i="14" s="1"/>
  <c r="AC45" i="14"/>
  <c r="AC216" i="14"/>
  <c r="AC131" i="14"/>
  <c r="AC702" i="14"/>
  <c r="AN702" i="14" s="1"/>
  <c r="AC664" i="14"/>
  <c r="AC450" i="14"/>
  <c r="AC187" i="14"/>
  <c r="AN187" i="14" s="1"/>
  <c r="AC8" i="14"/>
  <c r="AC265" i="14"/>
  <c r="AN265" i="14" s="1"/>
  <c r="AC141" i="14"/>
  <c r="AC33" i="14"/>
  <c r="AC290" i="14"/>
  <c r="AC172" i="14"/>
  <c r="AN172" i="14" s="1"/>
  <c r="AC56" i="14"/>
  <c r="AC314" i="14"/>
  <c r="AC29" i="14"/>
  <c r="AC528" i="14"/>
  <c r="AC414" i="14"/>
  <c r="AN414" i="14" s="1"/>
  <c r="AC682" i="14"/>
  <c r="AC431" i="14"/>
  <c r="AC697" i="14"/>
  <c r="AC470" i="14"/>
  <c r="AC740" i="14"/>
  <c r="AC503" i="14"/>
  <c r="AN503" i="14" s="1"/>
  <c r="AC80" i="14"/>
  <c r="AC548" i="14"/>
  <c r="AN548" i="14" s="1"/>
  <c r="AC787" i="14"/>
  <c r="AC139" i="14"/>
  <c r="AC471" i="14"/>
  <c r="AN471" i="14" s="1"/>
  <c r="AC581" i="14"/>
  <c r="AC692" i="14"/>
  <c r="AC591" i="14"/>
  <c r="AC405" i="14"/>
  <c r="AN405" i="14" s="1"/>
  <c r="AC735" i="14"/>
  <c r="AC782" i="14"/>
  <c r="AC104" i="14"/>
  <c r="AN104" i="14" s="1"/>
  <c r="AC268" i="14"/>
  <c r="AC219" i="14"/>
  <c r="AC712" i="14"/>
  <c r="AN712" i="14" s="1"/>
  <c r="AC726" i="14"/>
  <c r="AC500" i="14"/>
  <c r="AC107" i="14"/>
  <c r="AN107" i="14" s="1"/>
  <c r="AC497" i="14"/>
  <c r="AC110" i="14"/>
  <c r="AC103" i="14"/>
  <c r="AN103" i="14" s="1"/>
  <c r="AC82" i="14"/>
  <c r="AC333" i="14"/>
  <c r="AN333" i="14" s="1"/>
  <c r="AC214" i="14"/>
  <c r="AC106" i="14"/>
  <c r="AC356" i="14"/>
  <c r="AC245" i="14"/>
  <c r="AC130" i="14"/>
  <c r="AC5" i="14"/>
  <c r="AC277" i="14"/>
  <c r="AC582" i="14"/>
  <c r="AN582" i="14" s="1"/>
  <c r="AC496" i="14"/>
  <c r="AC36" i="14"/>
  <c r="AC513" i="14"/>
  <c r="AC154" i="14"/>
  <c r="AN154" i="14" s="1"/>
  <c r="AC552" i="14"/>
  <c r="AC247" i="14"/>
  <c r="AC585" i="14"/>
  <c r="AC309" i="14"/>
  <c r="AN309" i="14" s="1"/>
  <c r="AC293" i="14"/>
  <c r="AC422" i="14"/>
  <c r="AN422" i="14" s="1"/>
  <c r="AC598" i="14"/>
  <c r="AC700" i="14"/>
  <c r="AC762" i="14"/>
  <c r="AN762" i="14" s="1"/>
  <c r="AC785" i="14"/>
  <c r="AC190" i="14"/>
  <c r="AC531" i="14"/>
  <c r="AC652" i="14"/>
  <c r="AC352" i="14"/>
  <c r="AC228" i="14"/>
  <c r="AN228" i="14" s="1"/>
  <c r="AC19" i="14"/>
  <c r="AN19" i="14" s="1"/>
  <c r="AC572" i="14"/>
  <c r="AC307" i="14"/>
  <c r="AC657" i="14"/>
  <c r="AC389" i="14"/>
  <c r="AN389" i="14" s="1"/>
  <c r="AC158" i="14"/>
  <c r="AN158" i="14" s="1"/>
  <c r="AC257" i="14"/>
  <c r="AC589" i="14"/>
  <c r="AC685" i="14"/>
  <c r="AC318" i="14"/>
  <c r="AN318" i="14" s="1"/>
  <c r="AC239" i="14"/>
  <c r="AC690" i="14"/>
  <c r="AC378" i="14"/>
  <c r="AC791" i="14"/>
  <c r="AN791" i="14" s="1"/>
  <c r="AC147" i="14"/>
  <c r="AN147" i="14" s="1"/>
  <c r="AC32" i="14"/>
  <c r="AC289" i="14"/>
  <c r="AC171" i="14"/>
  <c r="AN171" i="14" s="1"/>
  <c r="AC63" i="14"/>
  <c r="AC321" i="14"/>
  <c r="AC195" i="14"/>
  <c r="AN195" i="14" s="1"/>
  <c r="AC79" i="14"/>
  <c r="AC408" i="14"/>
  <c r="AN408" i="14" s="1"/>
  <c r="AC176" i="14"/>
  <c r="AC550" i="14"/>
  <c r="AC262" i="14"/>
  <c r="AC486" i="14"/>
  <c r="AC635" i="14"/>
  <c r="AN635" i="14" s="1"/>
  <c r="AC759" i="14"/>
  <c r="AN759" i="14" s="1"/>
  <c r="AC609" i="14"/>
  <c r="AN609" i="14" s="1"/>
  <c r="AC112" i="14"/>
  <c r="AN112" i="14" s="1"/>
  <c r="AC217" i="14"/>
  <c r="AC646" i="14"/>
  <c r="AC476" i="14"/>
  <c r="AC330" i="14"/>
  <c r="AN330" i="14" s="1"/>
  <c r="AC731" i="14"/>
  <c r="AC335" i="14"/>
  <c r="AC397" i="14"/>
  <c r="AN397" i="14" s="1"/>
  <c r="AC663" i="14"/>
  <c r="AN663" i="14" s="1"/>
  <c r="AC797" i="14"/>
  <c r="AN797" i="14" s="1"/>
  <c r="AC200" i="14"/>
  <c r="AC446" i="14"/>
  <c r="AC524" i="14"/>
  <c r="AN524" i="14" s="1"/>
  <c r="AC736" i="14"/>
  <c r="AN736" i="14" s="1"/>
  <c r="AC688" i="14"/>
  <c r="AC221" i="14"/>
  <c r="AC105" i="14"/>
  <c r="AC355" i="14"/>
  <c r="AC244" i="14"/>
  <c r="AC136" i="14"/>
  <c r="AC12" i="14"/>
  <c r="AC269" i="14"/>
  <c r="AC2" i="14"/>
  <c r="AC4" i="14"/>
  <c r="AC261" i="14"/>
  <c r="AN261" i="14" s="1"/>
  <c r="AC145" i="14"/>
  <c r="AC468" i="14"/>
  <c r="AN468" i="14" s="1"/>
  <c r="AC359" i="14"/>
  <c r="AN359" i="14" s="1"/>
  <c r="AC633" i="14"/>
  <c r="AN633" i="14" s="1"/>
  <c r="AC398" i="14"/>
  <c r="AN398" i="14" s="1"/>
  <c r="AC647" i="14"/>
  <c r="AC563" i="14"/>
  <c r="AC168" i="14"/>
  <c r="AC746" i="14"/>
  <c r="AC367" i="14"/>
  <c r="AC369" i="14"/>
  <c r="AN369" i="14" s="1"/>
  <c r="AC160" i="14"/>
  <c r="AN160" i="14" s="1"/>
  <c r="AC480" i="14"/>
  <c r="AN480" i="14" s="1"/>
  <c r="AC390" i="14"/>
  <c r="AN390" i="14" s="1"/>
  <c r="AC673" i="14"/>
  <c r="AN673" i="14" s="1"/>
  <c r="AC184" i="14"/>
  <c r="AC224" i="14"/>
  <c r="AC621" i="14"/>
  <c r="AC608" i="14"/>
  <c r="AC750" i="14"/>
  <c r="AC215" i="14"/>
  <c r="AC458" i="14"/>
  <c r="AC433" i="14"/>
  <c r="AC672" i="14"/>
  <c r="AN672" i="14" s="1"/>
  <c r="AC31" i="14"/>
  <c r="AC288" i="14"/>
  <c r="AC163" i="14"/>
  <c r="AC54" i="14"/>
  <c r="AN54" i="14" s="1"/>
  <c r="AC312" i="14"/>
  <c r="AC202" i="14"/>
  <c r="AN202" i="14" s="1"/>
  <c r="AC78" i="14"/>
  <c r="AC337" i="14"/>
  <c r="AC544" i="14"/>
  <c r="AC542" i="14"/>
  <c r="AC133" i="14"/>
  <c r="AC17" i="14"/>
  <c r="AC274" i="14"/>
  <c r="AC157" i="14"/>
  <c r="AC48" i="14"/>
  <c r="AN48" i="14" s="1"/>
  <c r="AC306" i="14"/>
  <c r="AN306" i="14" s="1"/>
  <c r="AC180" i="14"/>
  <c r="AN180" i="14" s="1"/>
  <c r="AC65" i="14"/>
  <c r="AN65" i="14" s="1"/>
  <c r="AC392" i="14"/>
  <c r="AC88" i="14"/>
  <c r="AN88" i="14" s="1"/>
  <c r="AC534" i="14"/>
  <c r="AC220" i="14"/>
  <c r="AN220" i="14" s="1"/>
  <c r="AC567" i="14"/>
  <c r="AC302" i="14"/>
  <c r="AC606" i="14"/>
  <c r="AN606" i="14" s="1"/>
  <c r="AC377" i="14"/>
  <c r="AC623" i="14"/>
  <c r="AC423" i="14"/>
  <c r="AC571" i="14"/>
  <c r="AN571" i="14" s="1"/>
  <c r="AC627" i="14"/>
  <c r="AN627" i="14" s="1"/>
  <c r="AC728" i="14"/>
  <c r="AC768" i="14"/>
  <c r="AN768" i="14" s="1"/>
  <c r="AC196" i="14"/>
  <c r="AN196" i="14" s="1"/>
  <c r="AC625" i="14"/>
  <c r="AN625" i="14" s="1"/>
  <c r="AC345" i="14"/>
  <c r="AC331" i="14"/>
  <c r="AC315" i="14"/>
  <c r="AN315" i="14" s="1"/>
  <c r="AC721" i="14"/>
  <c r="AC236" i="14"/>
  <c r="AC94" i="14"/>
  <c r="AC540" i="14"/>
  <c r="AC211" i="14"/>
  <c r="AC473" i="14"/>
  <c r="AC575" i="14"/>
  <c r="AC25" i="14"/>
  <c r="AC566" i="14"/>
  <c r="AC189" i="14"/>
  <c r="AC761" i="14"/>
  <c r="AC770" i="14"/>
  <c r="AN770" i="14" s="1"/>
  <c r="AC206" i="14"/>
  <c r="AC90" i="14"/>
  <c r="AC341" i="14"/>
  <c r="AN341" i="14" s="1"/>
  <c r="AC230" i="14"/>
  <c r="AC121" i="14"/>
  <c r="AN121" i="14" s="1"/>
  <c r="AC371" i="14"/>
  <c r="AC254" i="14"/>
  <c r="AC138" i="14"/>
  <c r="AC462" i="14"/>
  <c r="AC317" i="14"/>
  <c r="AC616" i="14"/>
  <c r="AN616" i="14" s="1"/>
  <c r="AC393" i="14"/>
  <c r="AN393" i="14" s="1"/>
  <c r="AC640" i="14"/>
  <c r="AC432" i="14"/>
  <c r="AN432" i="14" s="1"/>
  <c r="AC691" i="14"/>
  <c r="AN691" i="14" s="1"/>
  <c r="AC449" i="14"/>
  <c r="AN449" i="14" s="1"/>
  <c r="AC684" i="14"/>
  <c r="AC505" i="14"/>
  <c r="AC723" i="14"/>
  <c r="AN723" i="14" s="1"/>
  <c r="AC752" i="14"/>
  <c r="AN752" i="14" s="1"/>
  <c r="AC44" i="14"/>
  <c r="AN44" i="14" s="1"/>
  <c r="AC386" i="14"/>
  <c r="AC587" i="14"/>
  <c r="AC784" i="14"/>
  <c r="AC622" i="14"/>
  <c r="AC439" i="14"/>
  <c r="AC537" i="14"/>
  <c r="AC417" i="14"/>
  <c r="AC128" i="14"/>
  <c r="AC146" i="14"/>
  <c r="AC661" i="14"/>
  <c r="AN661" i="14" s="1"/>
  <c r="AC526" i="14"/>
  <c r="AC435" i="14"/>
  <c r="AC251" i="14"/>
  <c r="AN251" i="14" s="1"/>
  <c r="AC291" i="14"/>
  <c r="AC420" i="14"/>
  <c r="AN420" i="14" s="1"/>
  <c r="AC249" i="14"/>
  <c r="AN249" i="14" s="1"/>
  <c r="AC665" i="14"/>
  <c r="AC282" i="14"/>
  <c r="AC409" i="14"/>
  <c r="AC569" i="14"/>
  <c r="AC560" i="14"/>
  <c r="AC23" i="14"/>
  <c r="AC280" i="14"/>
  <c r="AN280" i="14" s="1"/>
  <c r="AC156" i="14"/>
  <c r="AN156" i="14" s="1"/>
  <c r="AC47" i="14"/>
  <c r="AC305" i="14"/>
  <c r="AN305" i="14" s="1"/>
  <c r="AC71" i="14"/>
  <c r="AC329" i="14"/>
  <c r="AN329" i="14" s="1"/>
  <c r="AC87" i="14"/>
  <c r="AC539" i="14"/>
  <c r="AN539" i="14" s="1"/>
  <c r="AC430" i="14"/>
  <c r="AC696" i="14"/>
  <c r="AN696" i="14" s="1"/>
  <c r="AC469" i="14"/>
  <c r="AC711" i="14"/>
  <c r="AN711" i="14" s="1"/>
  <c r="AC43" i="14"/>
  <c r="AN43" i="14" s="1"/>
  <c r="AC510" i="14"/>
  <c r="AC715" i="14"/>
  <c r="AC800" i="14"/>
  <c r="AC320" i="14"/>
  <c r="AC419" i="14"/>
  <c r="AN419" i="14" s="1"/>
  <c r="AC226" i="14"/>
  <c r="AC440" i="14"/>
  <c r="AC742" i="14"/>
  <c r="AC61" i="14"/>
  <c r="AC108" i="14"/>
  <c r="AC459" i="14"/>
  <c r="AN459" i="14" s="1"/>
  <c r="AC709" i="14"/>
  <c r="AC620" i="14"/>
  <c r="AN620" i="14" s="1"/>
  <c r="AC357" i="14"/>
  <c r="AC375" i="14"/>
  <c r="AC21" i="14"/>
  <c r="AC522" i="14"/>
  <c r="AC97" i="14"/>
  <c r="AN97" i="14" s="1"/>
  <c r="AC347" i="14"/>
  <c r="AC229" i="14"/>
  <c r="AC120" i="14"/>
  <c r="AN120" i="14" s="1"/>
  <c r="AC3" i="14"/>
  <c r="AC260" i="14"/>
  <c r="AC144" i="14"/>
  <c r="AN144" i="14" s="1"/>
  <c r="AC20" i="14"/>
  <c r="AN20" i="14" s="1"/>
  <c r="AC316" i="14"/>
  <c r="AC604" i="14"/>
  <c r="AN604" i="14" s="1"/>
  <c r="AC507" i="14"/>
  <c r="AC95" i="14"/>
  <c r="AC530" i="14"/>
  <c r="AC204" i="14"/>
  <c r="AC568" i="14"/>
  <c r="AC286" i="14"/>
  <c r="AC596" i="14"/>
  <c r="AN596" i="14" s="1"/>
  <c r="AC385" i="14"/>
  <c r="AN385" i="14" s="1"/>
  <c r="AC396" i="14"/>
  <c r="AC488" i="14"/>
  <c r="AN488" i="14" s="1"/>
  <c r="AC729" i="14"/>
  <c r="AN729" i="14" s="1"/>
  <c r="AC410" i="14"/>
  <c r="AC263" i="14"/>
  <c r="AN263" i="14" s="1"/>
  <c r="AC674" i="14"/>
  <c r="AC448" i="14"/>
  <c r="AC373" i="14"/>
  <c r="AC298" i="14"/>
  <c r="AC739" i="14"/>
  <c r="AN739" i="14" s="1"/>
  <c r="AC153" i="14"/>
  <c r="AN153" i="14" s="1"/>
  <c r="AC607" i="14"/>
  <c r="AC402" i="14"/>
  <c r="AN402" i="14" s="1"/>
  <c r="AC747" i="14"/>
  <c r="AN747" i="14" s="1"/>
  <c r="AC764" i="14"/>
  <c r="AC395" i="14"/>
  <c r="AC41" i="14"/>
  <c r="AC643" i="14"/>
  <c r="AN643" i="14" s="1"/>
  <c r="AC776" i="14"/>
  <c r="AN776" i="14" s="1"/>
  <c r="AC799" i="14"/>
  <c r="AN799" i="14" s="1"/>
  <c r="AC743" i="14"/>
  <c r="AC11" i="14"/>
  <c r="AC713" i="14"/>
  <c r="AC783" i="14"/>
  <c r="AN783" i="14" s="1"/>
  <c r="AC267" i="14"/>
  <c r="AN267" i="14" s="1"/>
  <c r="AC441" i="14"/>
  <c r="AC308" i="14"/>
  <c r="AC126" i="14"/>
  <c r="AN126" i="14" s="1"/>
  <c r="AC299" i="14"/>
  <c r="AC556" i="14"/>
  <c r="AN556" i="14" s="1"/>
  <c r="AC694" i="14"/>
  <c r="AC143" i="14"/>
  <c r="AN143" i="14" s="1"/>
  <c r="AC610" i="14"/>
  <c r="AC751" i="14"/>
  <c r="AC270" i="14"/>
  <c r="AN270" i="14" s="1"/>
  <c r="AC142" i="14"/>
  <c r="AC506" i="14"/>
  <c r="AC60" i="14"/>
  <c r="AC418" i="14"/>
  <c r="AN418" i="14" s="1"/>
  <c r="AC771" i="14"/>
  <c r="AN771" i="14" s="1"/>
  <c r="AC111" i="14"/>
  <c r="AN111" i="14" s="1"/>
  <c r="AC362" i="14"/>
  <c r="AN362" i="14" s="1"/>
  <c r="AC243" i="14"/>
  <c r="AC135" i="14"/>
  <c r="AN135" i="14" s="1"/>
  <c r="AC26" i="14"/>
  <c r="AN26" i="14" s="1"/>
  <c r="AC159" i="14"/>
  <c r="AC35" i="14"/>
  <c r="AC353" i="14"/>
  <c r="AC517" i="14"/>
  <c r="AC546" i="14"/>
  <c r="AC242" i="14"/>
  <c r="AN242" i="14" s="1"/>
  <c r="AC579" i="14"/>
  <c r="AC324" i="14"/>
  <c r="AC461" i="14"/>
  <c r="AN461" i="14" s="1"/>
  <c r="AC553" i="14"/>
  <c r="AC671" i="14"/>
  <c r="AC790" i="14"/>
  <c r="AN790" i="14" s="1"/>
  <c r="AC34" i="14"/>
  <c r="AC561" i="14"/>
  <c r="AC388" i="14"/>
  <c r="AC765" i="14"/>
  <c r="AC529" i="14"/>
  <c r="AN529" i="14" s="1"/>
  <c r="AC618" i="14"/>
  <c r="AC86" i="14"/>
  <c r="AC198" i="14"/>
  <c r="AC279" i="14"/>
  <c r="AC600" i="14"/>
  <c r="AC361" i="14"/>
  <c r="AC411" i="14"/>
  <c r="AC642" i="14"/>
  <c r="AN642" i="14" s="1"/>
  <c r="AC456" i="14"/>
  <c r="AN456" i="14" s="1"/>
  <c r="AC626" i="14"/>
  <c r="AN626" i="14" s="1"/>
  <c r="AC667" i="14"/>
  <c r="AC753" i="14"/>
  <c r="AN753" i="14" s="1"/>
  <c r="AC789" i="14"/>
  <c r="AC391" i="14"/>
  <c r="AC38" i="14"/>
  <c r="AC725" i="14"/>
  <c r="AN725" i="14" s="1"/>
  <c r="AC757" i="14"/>
  <c r="AC452" i="14"/>
  <c r="AN452" i="14" s="1"/>
  <c r="AC662" i="14"/>
  <c r="AC774" i="14"/>
  <c r="AN774" i="14" s="1"/>
  <c r="AC134" i="14"/>
  <c r="AC465" i="14"/>
  <c r="AC781" i="14"/>
  <c r="AN781" i="14" s="1"/>
  <c r="AC46" i="14"/>
  <c r="AC85" i="14"/>
  <c r="AN85" i="14" s="1"/>
  <c r="AC512" i="14"/>
  <c r="AC102" i="14"/>
  <c r="AC424" i="14"/>
  <c r="AC52" i="14"/>
  <c r="AN52" i="14" s="1"/>
  <c r="AC92" i="14"/>
  <c r="AC519" i="14"/>
  <c r="AC489" i="14"/>
  <c r="AC9" i="14"/>
  <c r="AC772" i="14"/>
  <c r="AC763" i="14"/>
  <c r="AN763" i="14" s="1"/>
  <c r="AC201" i="14"/>
  <c r="AC84" i="14"/>
  <c r="AC343" i="14"/>
  <c r="AN343" i="14" s="1"/>
  <c r="AC225" i="14"/>
  <c r="AC101" i="14"/>
  <c r="AC240" i="14"/>
  <c r="AC578" i="14"/>
  <c r="AN578" i="14" s="1"/>
  <c r="AC611" i="14"/>
  <c r="AN611" i="14" s="1"/>
  <c r="AC383" i="14"/>
  <c r="AN383" i="14" s="1"/>
  <c r="AC655" i="14"/>
  <c r="AC421" i="14"/>
  <c r="AC656" i="14"/>
  <c r="AN656" i="14" s="1"/>
  <c r="AC666" i="14"/>
  <c r="AC695" i="14"/>
  <c r="AC767" i="14"/>
  <c r="AN767" i="14" s="1"/>
  <c r="AC51" i="14"/>
  <c r="AN51" i="14" s="1"/>
  <c r="AC478" i="14"/>
  <c r="AC722" i="14"/>
  <c r="AC118" i="14"/>
  <c r="AC350" i="14"/>
  <c r="AC523" i="14"/>
  <c r="AN523" i="14" s="1"/>
  <c r="AC161" i="14"/>
  <c r="AC795" i="14"/>
  <c r="AC426" i="14"/>
  <c r="AN426" i="14" s="1"/>
  <c r="AC543" i="14"/>
  <c r="AC651" i="14"/>
  <c r="AC601" i="14"/>
  <c r="AC714" i="14"/>
  <c r="AN714" i="14" s="1"/>
  <c r="AC564" i="14"/>
  <c r="AN564" i="14" s="1"/>
  <c r="AC235" i="14"/>
  <c r="AN235" i="14" s="1"/>
  <c r="AC119" i="14"/>
  <c r="AC150" i="14"/>
  <c r="AC27" i="14"/>
  <c r="AC167" i="14"/>
  <c r="AC387" i="14"/>
  <c r="AC653" i="14"/>
  <c r="AC415" i="14"/>
  <c r="AC668" i="14"/>
  <c r="AC453" i="14"/>
  <c r="AN453" i="14" s="1"/>
  <c r="AC719" i="14"/>
  <c r="AN719" i="14" s="1"/>
  <c r="AC482" i="14"/>
  <c r="AN482" i="14" s="1"/>
  <c r="AC720" i="14"/>
  <c r="AN720" i="14" s="1"/>
  <c r="AC532" i="14"/>
  <c r="AC758" i="14"/>
  <c r="AC780" i="14"/>
  <c r="AN780" i="14" s="1"/>
  <c r="AC779" i="14"/>
  <c r="AN779" i="14" s="1"/>
  <c r="AC127" i="14"/>
  <c r="AC232" i="14"/>
  <c r="AC182" i="14"/>
  <c r="AN182" i="14" s="1"/>
  <c r="AC612" i="14"/>
  <c r="AC614" i="14"/>
  <c r="AC116" i="14"/>
  <c r="AN116" i="14" s="1"/>
  <c r="AC436" i="14"/>
  <c r="AN436" i="14" s="1"/>
  <c r="AC703" i="14"/>
  <c r="AC475" i="14"/>
  <c r="AN475" i="14" s="1"/>
  <c r="AC718" i="14"/>
  <c r="AC498" i="14"/>
  <c r="AC73" i="14"/>
  <c r="AC536" i="14"/>
  <c r="AN536" i="14" s="1"/>
  <c r="AC191" i="14"/>
  <c r="AC592" i="14"/>
  <c r="AC15" i="14"/>
  <c r="AC558" i="14"/>
  <c r="AC659" i="14"/>
  <c r="AC732" i="14"/>
  <c r="AC62" i="14"/>
  <c r="AN62" i="14" s="1"/>
  <c r="AC442" i="14"/>
  <c r="AN442" i="14" s="1"/>
  <c r="AC580" i="14"/>
  <c r="AC50" i="14"/>
  <c r="AC491" i="14"/>
  <c r="AC538" i="14"/>
  <c r="AN538" i="14" s="1"/>
  <c r="AC645" i="14"/>
  <c r="AC165" i="14"/>
  <c r="AC675" i="14"/>
  <c r="AC271" i="14"/>
  <c r="AC525" i="14"/>
  <c r="AC252" i="14"/>
  <c r="AC338" i="14"/>
  <c r="AC605" i="14"/>
  <c r="AN605" i="14" s="1"/>
  <c r="AC467" i="14"/>
  <c r="AN467" i="14" s="1"/>
  <c r="AC193" i="14"/>
  <c r="AN193" i="14" s="1"/>
  <c r="AC358" i="14"/>
  <c r="AC360" i="14"/>
  <c r="AC727" i="14"/>
  <c r="AN727" i="14" s="1"/>
  <c r="AC492" i="14"/>
  <c r="AC255" i="14"/>
  <c r="AN255" i="14" s="1"/>
  <c r="AC303" i="14"/>
  <c r="AC69" i="14"/>
  <c r="AC327" i="14"/>
  <c r="AC93" i="14"/>
  <c r="AC351" i="14"/>
  <c r="AN351" i="14" s="1"/>
  <c r="AC175" i="14"/>
  <c r="AC555" i="14"/>
  <c r="AN555" i="14" s="1"/>
  <c r="AC447" i="14"/>
  <c r="AC717" i="14"/>
  <c r="AC485" i="14"/>
  <c r="AC7" i="14"/>
  <c r="AN7" i="14" s="1"/>
  <c r="AC514" i="14"/>
  <c r="AC547" i="14"/>
  <c r="AN547" i="14" s="1"/>
  <c r="AC233" i="14"/>
  <c r="AC603" i="14"/>
  <c r="AN603" i="14" s="1"/>
  <c r="AC227" i="14"/>
  <c r="AC445" i="14"/>
  <c r="AC619" i="14"/>
  <c r="AC687" i="14"/>
  <c r="AC749" i="14"/>
  <c r="AC174" i="14"/>
  <c r="AC551" i="14"/>
  <c r="AC412" i="14"/>
  <c r="AC83" i="14"/>
  <c r="AN83" i="14" s="1"/>
  <c r="AC495" i="14"/>
  <c r="AC733" i="14"/>
  <c r="AN733" i="14" s="1"/>
  <c r="Z48" i="14" a="1"/>
  <c r="Z48" i="14" s="1"/>
  <c r="AA48" i="14" s="1" a="1"/>
  <c r="AA48" i="14" s="1"/>
  <c r="AB48" i="14" s="1"/>
  <c r="Z567" i="14" a="1"/>
  <c r="Z567" i="14" s="1"/>
  <c r="AA567" i="14" s="1" a="1"/>
  <c r="AA567" i="14" s="1"/>
  <c r="AB567" i="14" s="1"/>
  <c r="Z196" i="14" a="1"/>
  <c r="Z196" i="14" s="1"/>
  <c r="AA196" i="14" s="1" a="1"/>
  <c r="AA196" i="14" s="1"/>
  <c r="Z148" i="14" a="1"/>
  <c r="Z148" i="14" s="1"/>
  <c r="AA148" i="14" s="1" a="1"/>
  <c r="AA148" i="14" s="1"/>
  <c r="AB148" i="14" s="1"/>
  <c r="Z425" i="14" a="1"/>
  <c r="Z425" i="14" s="1"/>
  <c r="AA425" i="14" s="1" a="1"/>
  <c r="AA425" i="14" s="1"/>
  <c r="AB425" i="14" s="1"/>
  <c r="Z192" i="14" a="1"/>
  <c r="Z192" i="14" s="1"/>
  <c r="AA192" i="14" s="1" a="1"/>
  <c r="AA192" i="14" s="1"/>
  <c r="AB192" i="14" s="1"/>
  <c r="Z321" i="14" a="1"/>
  <c r="Z321" i="14" s="1"/>
  <c r="AA321" i="14" s="1" a="1"/>
  <c r="AA321" i="14" s="1"/>
  <c r="AB321" i="14" s="1"/>
  <c r="Z405" i="14" a="1"/>
  <c r="Z405" i="14" s="1"/>
  <c r="AA405" i="14" s="1" a="1"/>
  <c r="AA405" i="14" s="1"/>
  <c r="AB405" i="14" s="1"/>
  <c r="Z596" i="14" a="1"/>
  <c r="Z596" i="14" s="1"/>
  <c r="AA596" i="14" s="1" a="1"/>
  <c r="AA596" i="14" s="1"/>
  <c r="AB596" i="14" s="1"/>
  <c r="Z334" i="14" a="1"/>
  <c r="Z334" i="14" s="1"/>
  <c r="AA334" i="14" s="1" a="1"/>
  <c r="AA334" i="14" s="1"/>
  <c r="Z457" i="14" a="1"/>
  <c r="Z457" i="14" s="1"/>
  <c r="AA457" i="14" s="1" a="1"/>
  <c r="AA457" i="14" s="1"/>
  <c r="AB457" i="14" s="1"/>
  <c r="Z677" i="14" a="1"/>
  <c r="Z677" i="14" s="1"/>
  <c r="AA677" i="14" s="1" a="1"/>
  <c r="AA677" i="14" s="1"/>
  <c r="AB677" i="14" s="1"/>
  <c r="Z282" i="14" a="1"/>
  <c r="Z282" i="14" s="1"/>
  <c r="AA282" i="14" s="1" a="1"/>
  <c r="AA282" i="14" s="1"/>
  <c r="AB282" i="14" s="1"/>
  <c r="Z130" i="14" a="1"/>
  <c r="Z130" i="14" s="1"/>
  <c r="AA130" i="14" s="1" a="1"/>
  <c r="AA130" i="14" s="1"/>
  <c r="Z585" i="14" a="1"/>
  <c r="Z585" i="14" s="1"/>
  <c r="AA585" i="14" s="1" a="1"/>
  <c r="AA585" i="14" s="1"/>
  <c r="AB585" i="14" s="1"/>
  <c r="Z98" i="14" a="1"/>
  <c r="Z98" i="14" s="1"/>
  <c r="AA98" i="14" s="1" a="1"/>
  <c r="AA98" i="14" s="1"/>
  <c r="AB98" i="14" s="1"/>
  <c r="Z398" i="14" a="1"/>
  <c r="Z398" i="14" s="1"/>
  <c r="AA398" i="14" s="1" a="1"/>
  <c r="AA398" i="14" s="1"/>
  <c r="AB398" i="14" s="1"/>
  <c r="Z759" i="14" a="1"/>
  <c r="Z759" i="14" s="1"/>
  <c r="AA759" i="14" s="1" a="1"/>
  <c r="AA759" i="14" s="1"/>
  <c r="Z155" i="14" a="1"/>
  <c r="Z155" i="14" s="1"/>
  <c r="AA155" i="14" s="1" a="1"/>
  <c r="AA155" i="14" s="1"/>
  <c r="Z210" i="14" a="1"/>
  <c r="Z210" i="14" s="1"/>
  <c r="AA210" i="14" s="1" a="1"/>
  <c r="AA210" i="14" s="1"/>
  <c r="AB210" i="14" s="1"/>
  <c r="Z641" i="14" a="1"/>
  <c r="Z641" i="14" s="1"/>
  <c r="AA641" i="14" s="1" a="1"/>
  <c r="AA641" i="14" s="1"/>
  <c r="AB641" i="14" s="1"/>
  <c r="Z440" i="14" a="1"/>
  <c r="Z440" i="14" s="1"/>
  <c r="AA440" i="14" s="1" a="1"/>
  <c r="AA440" i="14" s="1"/>
  <c r="AB440" i="14" s="1"/>
  <c r="Z62" i="14" a="1"/>
  <c r="Z62" i="14" s="1"/>
  <c r="AA62" i="14" s="1" a="1"/>
  <c r="AA62" i="14" s="1"/>
  <c r="AB62" i="14" s="1"/>
  <c r="Z549" i="14" a="1"/>
  <c r="Z549" i="14" s="1"/>
  <c r="AA549" i="14" s="1" a="1"/>
  <c r="AA549" i="14" s="1"/>
  <c r="AB549" i="14" s="1"/>
  <c r="Z211" i="14" a="1"/>
  <c r="Z211" i="14" s="1"/>
  <c r="AA211" i="14" s="1" a="1"/>
  <c r="AA211" i="14" s="1"/>
  <c r="AB211" i="14" s="1"/>
  <c r="Z675" i="14" a="1"/>
  <c r="Z675" i="14" s="1"/>
  <c r="AA675" i="14" s="1" a="1"/>
  <c r="AA675" i="14" s="1"/>
  <c r="AB675" i="14" s="1"/>
  <c r="Z351" i="14" a="1"/>
  <c r="Z351" i="14" s="1"/>
  <c r="AA351" i="14" s="1" a="1"/>
  <c r="AA351" i="14" s="1"/>
  <c r="AB351" i="14" s="1"/>
  <c r="Z619" i="14" a="1"/>
  <c r="Z619" i="14" s="1"/>
  <c r="AA619" i="14" s="1" a="1"/>
  <c r="AA619" i="14" s="1"/>
  <c r="AB619" i="14" s="1"/>
  <c r="Z246" i="14" a="1"/>
  <c r="Z246" i="14" s="1"/>
  <c r="AA246" i="14" s="1" a="1"/>
  <c r="AA246" i="14" s="1"/>
  <c r="AB246" i="14" s="1"/>
  <c r="Z676" i="14" a="1"/>
  <c r="Z676" i="14" s="1"/>
  <c r="AA676" i="14" s="1" a="1"/>
  <c r="AA676" i="14" s="1"/>
  <c r="AB676" i="14" s="1"/>
  <c r="Z565" i="14" a="1"/>
  <c r="Z565" i="14" s="1"/>
  <c r="AA565" i="14" s="1" a="1"/>
  <c r="AA565" i="14" s="1"/>
  <c r="AB565" i="14" s="1"/>
  <c r="Z272" i="14" a="1"/>
  <c r="Z272" i="14" s="1"/>
  <c r="AA272" i="14" s="1" a="1"/>
  <c r="AA272" i="14" s="1"/>
  <c r="AB272" i="14" s="1"/>
  <c r="Z214" i="14" a="1"/>
  <c r="Z214" i="14" s="1"/>
  <c r="AA214" i="14" s="1" a="1"/>
  <c r="AA214" i="14" s="1"/>
  <c r="AB214" i="14" s="1"/>
  <c r="Z277" i="14" a="1"/>
  <c r="Z277" i="14" s="1"/>
  <c r="AA277" i="14" s="1" a="1"/>
  <c r="AA277" i="14" s="1"/>
  <c r="AB277" i="14" s="1"/>
  <c r="Z552" i="14" a="1"/>
  <c r="Z552" i="14" s="1"/>
  <c r="AA552" i="14" s="1" a="1"/>
  <c r="AA552" i="14" s="1"/>
  <c r="AB552" i="14" s="1"/>
  <c r="Z326" i="14" a="1"/>
  <c r="Z326" i="14" s="1"/>
  <c r="AA326" i="14" s="1" a="1"/>
  <c r="AA326" i="14" s="1"/>
  <c r="AB326" i="14" s="1"/>
  <c r="Z237" i="14" a="1"/>
  <c r="Z237" i="14" s="1"/>
  <c r="AA237" i="14" s="1" a="1"/>
  <c r="AA237" i="14" s="1"/>
  <c r="AB237" i="14" s="1"/>
  <c r="Z359" i="14" a="1"/>
  <c r="Z359" i="14" s="1"/>
  <c r="AA359" i="14" s="1" a="1"/>
  <c r="AA359" i="14" s="1"/>
  <c r="AB359" i="14" s="1"/>
  <c r="Z454" i="14" a="1"/>
  <c r="Z454" i="14" s="1"/>
  <c r="AA454" i="14" s="1" a="1"/>
  <c r="AA454" i="14" s="1"/>
  <c r="AB454" i="14" s="1"/>
  <c r="Z266" i="14" a="1"/>
  <c r="Z266" i="14" s="1"/>
  <c r="AA266" i="14" s="1" a="1"/>
  <c r="AA266" i="14" s="1"/>
  <c r="AB266" i="14" s="1"/>
  <c r="Z70" i="14" a="1"/>
  <c r="Z70" i="14" s="1"/>
  <c r="AA70" i="14" s="1" a="1"/>
  <c r="AA70" i="14" s="1"/>
  <c r="AB70" i="14" s="1"/>
  <c r="Z600" i="14" a="1"/>
  <c r="Z600" i="14" s="1"/>
  <c r="AA600" i="14" s="1" a="1"/>
  <c r="AA600" i="14" s="1"/>
  <c r="AB600" i="14" s="1"/>
  <c r="Z626" i="14" a="1"/>
  <c r="Z626" i="14" s="1"/>
  <c r="AA626" i="14" s="1" a="1"/>
  <c r="AA626" i="14" s="1"/>
  <c r="AB626" i="14" s="1"/>
  <c r="Z783" i="14" a="1"/>
  <c r="Z783" i="14" s="1"/>
  <c r="AA783" i="14" s="1" a="1"/>
  <c r="AA783" i="14" s="1"/>
  <c r="AB783" i="14" s="1"/>
  <c r="Z295" i="14" a="1"/>
  <c r="Z295" i="14" s="1"/>
  <c r="AA295" i="14" s="1" a="1"/>
  <c r="AA295" i="14" s="1"/>
  <c r="AB295" i="14" s="1"/>
  <c r="Z344" i="14" a="1"/>
  <c r="Z344" i="14" s="1"/>
  <c r="AA344" i="14" s="1" a="1"/>
  <c r="AA344" i="14" s="1"/>
  <c r="AB344" i="14" s="1"/>
  <c r="Z102" i="14" a="1"/>
  <c r="Z102" i="14" s="1"/>
  <c r="AA102" i="14" s="1" a="1"/>
  <c r="AA102" i="14" s="1"/>
  <c r="AB102" i="14" s="1"/>
  <c r="Z773" i="14" a="1"/>
  <c r="Z773" i="14" s="1"/>
  <c r="AA773" i="14" s="1" a="1"/>
  <c r="AA773" i="14" s="1"/>
  <c r="AB773" i="14" s="1"/>
  <c r="Z522" i="14" a="1"/>
  <c r="Z522" i="14" s="1"/>
  <c r="AA522" i="14" s="1" a="1"/>
  <c r="AA522" i="14" s="1"/>
  <c r="AB522" i="14" s="1"/>
  <c r="Z69" i="14" a="1"/>
  <c r="Z69" i="14" s="1"/>
  <c r="AA69" i="14" s="1" a="1"/>
  <c r="AA69" i="14" s="1"/>
  <c r="AB69" i="14" s="1"/>
  <c r="Z717" i="14" a="1"/>
  <c r="Z717" i="14" s="1"/>
  <c r="AA717" i="14" s="1" a="1"/>
  <c r="AA717" i="14" s="1"/>
  <c r="Z7" i="14" a="1"/>
  <c r="Z7" i="14" s="1"/>
  <c r="AA7" i="14" s="1" a="1"/>
  <c r="AA7" i="14" s="1"/>
  <c r="AB7" i="14" s="1"/>
  <c r="Z233" i="14" a="1"/>
  <c r="Z233" i="14" s="1"/>
  <c r="AA233" i="14" s="1" a="1"/>
  <c r="AA233" i="14" s="1"/>
  <c r="Z227" i="14" a="1"/>
  <c r="Z227" i="14" s="1"/>
  <c r="AA227" i="14" s="1" a="1"/>
  <c r="AA227" i="14" s="1"/>
  <c r="AB227" i="14" s="1"/>
  <c r="Z749" i="14" a="1"/>
  <c r="Z749" i="14" s="1"/>
  <c r="AA749" i="14" s="1" a="1"/>
  <c r="AA749" i="14" s="1"/>
  <c r="AB749" i="14" s="1"/>
  <c r="Z134" i="14" a="1"/>
  <c r="Z134" i="14" s="1"/>
  <c r="AA134" i="14" s="1" a="1"/>
  <c r="AA134" i="14" s="1"/>
  <c r="AB134" i="14" s="1"/>
  <c r="Z189" i="14" a="1"/>
  <c r="Z189" i="14" s="1"/>
  <c r="AA189" i="14" s="1" a="1"/>
  <c r="AA189" i="14" s="1"/>
  <c r="Z389" i="14" a="1"/>
  <c r="Z389" i="14" s="1"/>
  <c r="AA389" i="14" s="1" a="1"/>
  <c r="AA389" i="14" s="1"/>
  <c r="AB389" i="14" s="1"/>
  <c r="Z127" i="14" a="1"/>
  <c r="Z127" i="14" s="1"/>
  <c r="AA127" i="14" s="1" a="1"/>
  <c r="AA127" i="14" s="1"/>
  <c r="Z267" i="14" a="1"/>
  <c r="Z267" i="14" s="1"/>
  <c r="AA267" i="14" s="1" a="1"/>
  <c r="AA267" i="14" s="1"/>
  <c r="AB267" i="14" s="1"/>
  <c r="Z42" i="14" a="1"/>
  <c r="Z42" i="14" s="1"/>
  <c r="AA42" i="14" s="1" a="1"/>
  <c r="AA42" i="14" s="1"/>
  <c r="AB42" i="14" s="1"/>
  <c r="Z174" i="14" a="1"/>
  <c r="Z174" i="14" s="1"/>
  <c r="AA174" i="14" s="1" a="1"/>
  <c r="AA174" i="14" s="1"/>
  <c r="AB174" i="14" s="1"/>
  <c r="Z397" i="14" a="1"/>
  <c r="Z397" i="14" s="1"/>
  <c r="AA397" i="14" s="1" a="1"/>
  <c r="AA397" i="14" s="1"/>
  <c r="AB397" i="14" s="1"/>
  <c r="Z420" i="14" a="1"/>
  <c r="Z420" i="14" s="1"/>
  <c r="AA420" i="14" s="1" a="1"/>
  <c r="AA420" i="14" s="1"/>
  <c r="AB420" i="14" s="1"/>
  <c r="Z459" i="14" a="1"/>
  <c r="Z459" i="14" s="1"/>
  <c r="AA459" i="14" s="1" a="1"/>
  <c r="AA459" i="14" s="1"/>
  <c r="Z487" i="14" a="1"/>
  <c r="Z487" i="14" s="1"/>
  <c r="AA487" i="14" s="1" a="1"/>
  <c r="AA487" i="14" s="1"/>
  <c r="AB487" i="14" s="1"/>
  <c r="Z538" i="14" a="1"/>
  <c r="Z538" i="14" s="1"/>
  <c r="AA538" i="14" s="1" a="1"/>
  <c r="AA538" i="14" s="1"/>
  <c r="Z795" i="14" a="1"/>
  <c r="Z795" i="14" s="1"/>
  <c r="AA795" i="14" s="1" a="1"/>
  <c r="AA795" i="14" s="1"/>
  <c r="AB795" i="14" s="1"/>
  <c r="Z516" i="14" a="1"/>
  <c r="Z516" i="14" s="1"/>
  <c r="AA516" i="14" s="1" a="1"/>
  <c r="AA516" i="14" s="1"/>
  <c r="AB516" i="14" s="1"/>
  <c r="Z645" i="14" a="1"/>
  <c r="Z645" i="14" s="1"/>
  <c r="AA645" i="14" s="1" a="1"/>
  <c r="AA645" i="14" s="1"/>
  <c r="AB645" i="14" s="1"/>
  <c r="Z375" i="14" a="1"/>
  <c r="Z375" i="14" s="1"/>
  <c r="AA375" i="14" s="1" a="1"/>
  <c r="AA375" i="14" s="1"/>
  <c r="AB375" i="14" s="1"/>
  <c r="Z771" i="14" a="1"/>
  <c r="Z771" i="14" s="1"/>
  <c r="AA771" i="14" s="1" a="1"/>
  <c r="AA771" i="14" s="1"/>
  <c r="Z265" i="14" a="1"/>
  <c r="Z265" i="14" s="1"/>
  <c r="AA265" i="14" s="1" a="1"/>
  <c r="AA265" i="14" s="1"/>
  <c r="Z33" i="14" a="1"/>
  <c r="Z33" i="14" s="1"/>
  <c r="AA33" i="14" s="1" a="1"/>
  <c r="AA33" i="14" s="1"/>
  <c r="AB33" i="14" s="1"/>
  <c r="Z172" i="14" a="1"/>
  <c r="Z172" i="14" s="1"/>
  <c r="AA172" i="14" s="1" a="1"/>
  <c r="AA172" i="14" s="1"/>
  <c r="Z314" i="14" a="1"/>
  <c r="Z314" i="14" s="1"/>
  <c r="AA314" i="14" s="1" a="1"/>
  <c r="AA314" i="14" s="1"/>
  <c r="Z528" i="14" a="1"/>
  <c r="Z528" i="14" s="1"/>
  <c r="AA528" i="14" s="1" a="1"/>
  <c r="AA528" i="14" s="1"/>
  <c r="AB528" i="14" s="1"/>
  <c r="Z682" i="14" a="1"/>
  <c r="Z682" i="14" s="1"/>
  <c r="AA682" i="14" s="1" a="1"/>
  <c r="AA682" i="14" s="1"/>
  <c r="AB682" i="14" s="1"/>
  <c r="Z697" i="14" a="1"/>
  <c r="Z697" i="14" s="1"/>
  <c r="AA697" i="14" s="1" a="1"/>
  <c r="AA697" i="14" s="1"/>
  <c r="AB697" i="14" s="1"/>
  <c r="Z740" i="14" a="1"/>
  <c r="Z740" i="14" s="1"/>
  <c r="AA740" i="14" s="1" a="1"/>
  <c r="AA740" i="14" s="1"/>
  <c r="Z80" i="14" a="1"/>
  <c r="Z80" i="14" s="1"/>
  <c r="AA80" i="14" s="1" a="1"/>
  <c r="AA80" i="14" s="1"/>
  <c r="Z787" i="14" a="1"/>
  <c r="Z787" i="14" s="1"/>
  <c r="AA787" i="14" s="1" a="1"/>
  <c r="AA787" i="14" s="1"/>
  <c r="AB787" i="14" s="1"/>
  <c r="Z471" i="14" a="1"/>
  <c r="Z471" i="14" s="1"/>
  <c r="AA471" i="14" s="1" a="1"/>
  <c r="AA471" i="14" s="1"/>
  <c r="AB471" i="14" s="1"/>
  <c r="Z692" i="14" a="1"/>
  <c r="Z692" i="14" s="1"/>
  <c r="AA692" i="14" s="1" a="1"/>
  <c r="AA692" i="14" s="1"/>
  <c r="Z794" i="14" a="1"/>
  <c r="Z794" i="14" s="1"/>
  <c r="AA794" i="14" s="1" a="1"/>
  <c r="AA794" i="14" s="1"/>
  <c r="AB794" i="14" s="1"/>
  <c r="Z707" i="14" a="1"/>
  <c r="Z707" i="14" s="1"/>
  <c r="AA707" i="14" s="1" a="1"/>
  <c r="AA707" i="14" s="1"/>
  <c r="Z357" i="14" a="1"/>
  <c r="Z357" i="14" s="1"/>
  <c r="AA357" i="14" s="1" a="1"/>
  <c r="AA357" i="14" s="1"/>
  <c r="Z140" i="14" a="1"/>
  <c r="Z140" i="14" s="1"/>
  <c r="AA140" i="14" s="1" a="1"/>
  <c r="AA140" i="14" s="1"/>
  <c r="Z281" i="14" a="1"/>
  <c r="Z281" i="14" s="1"/>
  <c r="AA281" i="14" s="1" a="1"/>
  <c r="AA281" i="14" s="1"/>
  <c r="Z55" i="14" a="1"/>
  <c r="Z55" i="14" s="1"/>
  <c r="AA55" i="14" s="1" a="1"/>
  <c r="AA55" i="14" s="1"/>
  <c r="AB55" i="14" s="1"/>
  <c r="Z188" i="14" a="1"/>
  <c r="Z188" i="14" s="1"/>
  <c r="AA188" i="14" s="1" a="1"/>
  <c r="AA188" i="14" s="1"/>
  <c r="Z403" i="14" a="1"/>
  <c r="Z403" i="14" s="1"/>
  <c r="AA403" i="14" s="1" a="1"/>
  <c r="AA403" i="14" s="1"/>
  <c r="Z545" i="14" a="1"/>
  <c r="Z545" i="14" s="1"/>
  <c r="AA545" i="14" s="1" a="1"/>
  <c r="AA545" i="14" s="1"/>
  <c r="Z584" i="14" a="1"/>
  <c r="Z584" i="14" s="1"/>
  <c r="AA584" i="14" s="1" a="1"/>
  <c r="AA584" i="14" s="1"/>
  <c r="AB584" i="14" s="1"/>
  <c r="Z617" i="14" a="1"/>
  <c r="Z617" i="14" s="1"/>
  <c r="AA617" i="14" s="1" a="1"/>
  <c r="AA617" i="14" s="1"/>
  <c r="Z629" i="14" a="1"/>
  <c r="Z629" i="14" s="1"/>
  <c r="AA629" i="14" s="1" a="1"/>
  <c r="AA629" i="14" s="1"/>
  <c r="Z422" i="14" a="1"/>
  <c r="Z422" i="14" s="1"/>
  <c r="AA422" i="14" s="1" a="1"/>
  <c r="AA422" i="14" s="1"/>
  <c r="Z785" i="14" a="1"/>
  <c r="Z785" i="14" s="1"/>
  <c r="AA785" i="14" s="1" a="1"/>
  <c r="AA785" i="14" s="1"/>
  <c r="AB785" i="14" s="1"/>
  <c r="Z41" i="14" a="1"/>
  <c r="Z41" i="14" s="1"/>
  <c r="AA41" i="14" s="1" a="1"/>
  <c r="AA41" i="14" s="1"/>
  <c r="Z271" i="14" a="1"/>
  <c r="Z271" i="14" s="1"/>
  <c r="AA271" i="14" s="1" a="1"/>
  <c r="AA271" i="14" s="1"/>
  <c r="Z23" i="14" a="1"/>
  <c r="Z23" i="14" s="1"/>
  <c r="AA23" i="14" s="1" a="1"/>
  <c r="AA23" i="14" s="1"/>
  <c r="Z156" i="14" a="1"/>
  <c r="Z156" i="14" s="1"/>
  <c r="AA156" i="14" s="1" a="1"/>
  <c r="AA156" i="14" s="1"/>
  <c r="Z305" i="14" a="1"/>
  <c r="Z305" i="14" s="1"/>
  <c r="AA305" i="14" s="1" a="1"/>
  <c r="AA305" i="14" s="1"/>
  <c r="AB305" i="14" s="1"/>
  <c r="Z71" i="14" a="1"/>
  <c r="Z71" i="14" s="1"/>
  <c r="AA71" i="14" s="1" a="1"/>
  <c r="AA71" i="14" s="1"/>
  <c r="Z87" i="14" a="1"/>
  <c r="Z87" i="14" s="1"/>
  <c r="AA87" i="14" s="1" a="1"/>
  <c r="AA87" i="14" s="1"/>
  <c r="Z430" i="14" a="1"/>
  <c r="Z430" i="14" s="1"/>
  <c r="AA430" i="14" s="1" a="1"/>
  <c r="AA430" i="14" s="1"/>
  <c r="AB430" i="14" s="1"/>
  <c r="Z469" i="14" a="1"/>
  <c r="Z469" i="14" s="1"/>
  <c r="AA469" i="14" s="1" a="1"/>
  <c r="AA469" i="14" s="1"/>
  <c r="Z486" i="14" a="1"/>
  <c r="Z486" i="14" s="1"/>
  <c r="AA486" i="14" s="1" a="1"/>
  <c r="AA486" i="14" s="1"/>
  <c r="Z531" i="14" a="1"/>
  <c r="Z531" i="14" s="1"/>
  <c r="AA531" i="14" s="1" a="1"/>
  <c r="AA531" i="14" s="1"/>
  <c r="AB531" i="14" s="1"/>
  <c r="Z559" i="14" a="1"/>
  <c r="Z559" i="14" s="1"/>
  <c r="AA559" i="14" s="1" a="1"/>
  <c r="AA559" i="14" s="1"/>
  <c r="Z315" i="14" a="1"/>
  <c r="Z315" i="14" s="1"/>
  <c r="AA315" i="14" s="1" a="1"/>
  <c r="AA315" i="14" s="1"/>
  <c r="AB315" i="14" s="1"/>
  <c r="Z644" i="14" a="1"/>
  <c r="Z644" i="14" s="1"/>
  <c r="AA644" i="14" s="1" a="1"/>
  <c r="AA644" i="14" s="1"/>
  <c r="Z342" i="14" a="1"/>
  <c r="Z342" i="14" s="1"/>
  <c r="AA342" i="14" s="1" a="1"/>
  <c r="AA342" i="14" s="1"/>
  <c r="Z418" i="14" a="1"/>
  <c r="Z418" i="14" s="1"/>
  <c r="AA418" i="14" s="1" a="1"/>
  <c r="AA418" i="14" s="1"/>
  <c r="AB418" i="14" s="1"/>
  <c r="Z221" i="14" a="1"/>
  <c r="Z221" i="14" s="1"/>
  <c r="AA221" i="14" s="1" a="1"/>
  <c r="AA221" i="14" s="1"/>
  <c r="AB221" i="14" s="1"/>
  <c r="Z355" i="14" a="1"/>
  <c r="Z355" i="14" s="1"/>
  <c r="AA355" i="14" s="1" a="1"/>
  <c r="AA355" i="14" s="1"/>
  <c r="Z136" i="14" a="1"/>
  <c r="Z136" i="14" s="1"/>
  <c r="AA136" i="14" s="1" a="1"/>
  <c r="AA136" i="14" s="1"/>
  <c r="Z269" i="14" a="1"/>
  <c r="Z269" i="14" s="1"/>
  <c r="AA269" i="14" s="1" a="1"/>
  <c r="AA269" i="14" s="1"/>
  <c r="Z474" i="14" a="1"/>
  <c r="Z474" i="14" s="1"/>
  <c r="AA474" i="14" s="1" a="1"/>
  <c r="AA474" i="14" s="1"/>
  <c r="AB474" i="14" s="1"/>
  <c r="Z639" i="14" a="1"/>
  <c r="Z639" i="14" s="1"/>
  <c r="AA639" i="14" s="1" a="1"/>
  <c r="AA639" i="14" s="1"/>
  <c r="Z654" i="14" a="1"/>
  <c r="Z654" i="14" s="1"/>
  <c r="AA654" i="14" s="1" a="1"/>
  <c r="AA654" i="14" s="1"/>
  <c r="Z705" i="14" a="1"/>
  <c r="Z705" i="14" s="1"/>
  <c r="AA705" i="14" s="1" a="1"/>
  <c r="AA705" i="14" s="1"/>
  <c r="Z706" i="14" a="1"/>
  <c r="Z706" i="14" s="1"/>
  <c r="AA706" i="14" s="1" a="1"/>
  <c r="AA706" i="14" s="1"/>
  <c r="Z744" i="14" a="1"/>
  <c r="Z744" i="14" s="1"/>
  <c r="AA744" i="14" s="1" a="1"/>
  <c r="AA744" i="14" s="1"/>
  <c r="Z248" i="14" a="1"/>
  <c r="Z248" i="14" s="1"/>
  <c r="AA248" i="14" s="1" a="1"/>
  <c r="AA248" i="14" s="1"/>
  <c r="Z624" i="14" a="1"/>
  <c r="Z624" i="14" s="1"/>
  <c r="AA624" i="14" s="1" a="1"/>
  <c r="AA624" i="14" s="1"/>
  <c r="AB624" i="14" s="1"/>
  <c r="Z132" i="14" a="1"/>
  <c r="Z132" i="14" s="1"/>
  <c r="AA132" i="14" s="1" a="1"/>
  <c r="AA132" i="14" s="1"/>
  <c r="AB132" i="14" s="1"/>
  <c r="Z636" i="14" a="1"/>
  <c r="Z636" i="14" s="1"/>
  <c r="AA636" i="14" s="1" a="1"/>
  <c r="AA636" i="14" s="1"/>
  <c r="Z458" i="14" a="1"/>
  <c r="Z458" i="14" s="1"/>
  <c r="AA458" i="14" s="1" a="1"/>
  <c r="AA458" i="14" s="1"/>
  <c r="Z730" i="14" a="1"/>
  <c r="Z730" i="14" s="1"/>
  <c r="AA730" i="14" s="1" a="1"/>
  <c r="AA730" i="14" s="1"/>
  <c r="Z354" i="14" a="1"/>
  <c r="Z354" i="14" s="1"/>
  <c r="AA354" i="14" s="1" a="1"/>
  <c r="AA354" i="14" s="1"/>
  <c r="Z128" i="14" a="1"/>
  <c r="Z128" i="14" s="1"/>
  <c r="AA128" i="14" s="1" a="1"/>
  <c r="AA128" i="14" s="1"/>
  <c r="Z268" i="14" a="1"/>
  <c r="Z268" i="14" s="1"/>
  <c r="AA268" i="14" s="1" a="1"/>
  <c r="AA268" i="14" s="1"/>
  <c r="Z28" i="14" a="1"/>
  <c r="Z28" i="14" s="1"/>
  <c r="AA28" i="14" s="1" a="1"/>
  <c r="AA28" i="14" s="1"/>
  <c r="Z610" i="14" a="1"/>
  <c r="Z610" i="14" s="1"/>
  <c r="AA610" i="14" s="1" a="1"/>
  <c r="AA610" i="14" s="1"/>
  <c r="Z124" i="14" a="1"/>
  <c r="Z124" i="14" s="1"/>
  <c r="AA124" i="14" s="1" a="1"/>
  <c r="AA124" i="14" s="1"/>
  <c r="Z226" i="14" a="1"/>
  <c r="Z226" i="14" s="1"/>
  <c r="AA226" i="14" s="1" a="1"/>
  <c r="AA226" i="14" s="1"/>
  <c r="Z307" i="14" a="1"/>
  <c r="Z307" i="14" s="1"/>
  <c r="AA307" i="14" s="1" a="1"/>
  <c r="AA307" i="14" s="1"/>
  <c r="Z390" i="14" a="1"/>
  <c r="Z390" i="14" s="1"/>
  <c r="AA390" i="14" s="1" a="1"/>
  <c r="AA390" i="14" s="1"/>
  <c r="AB390" i="14" s="1"/>
  <c r="Z657" i="14" a="1"/>
  <c r="Z657" i="14" s="1"/>
  <c r="AA657" i="14" s="1" a="1"/>
  <c r="AA657" i="14" s="1"/>
  <c r="Z693" i="14" a="1"/>
  <c r="Z693" i="14" s="1"/>
  <c r="AA693" i="14" s="1" a="1"/>
  <c r="AA693" i="14" s="1"/>
  <c r="Z556" i="14" a="1"/>
  <c r="Z556" i="14" s="1"/>
  <c r="AA556" i="14" s="1" a="1"/>
  <c r="AA556" i="14" s="1"/>
  <c r="Z651" i="14" a="1"/>
  <c r="Z651" i="14" s="1"/>
  <c r="AA651" i="14" s="1" a="1"/>
  <c r="AA651" i="14" s="1"/>
  <c r="Z362" i="14" a="1"/>
  <c r="Z362" i="14" s="1"/>
  <c r="AA362" i="14" s="1" a="1"/>
  <c r="AA362" i="14" s="1"/>
  <c r="Z135" i="14" a="1"/>
  <c r="Z135" i="14" s="1"/>
  <c r="AA135" i="14" s="1" a="1"/>
  <c r="AA135" i="14" s="1"/>
  <c r="Z275" i="14" a="1"/>
  <c r="Z275" i="14" s="1"/>
  <c r="AA275" i="14" s="1" a="1"/>
  <c r="AA275" i="14" s="1"/>
  <c r="AB275" i="14" s="1"/>
  <c r="Z35" i="14" a="1"/>
  <c r="Z35" i="14" s="1"/>
  <c r="AA35" i="14" s="1" a="1"/>
  <c r="AA35" i="14" s="1"/>
  <c r="AB35" i="14" s="1"/>
  <c r="Z615" i="14" a="1"/>
  <c r="Z615" i="14" s="1"/>
  <c r="AA615" i="14" s="1" a="1"/>
  <c r="AA615" i="14" s="1"/>
  <c r="Z153" i="14" a="1"/>
  <c r="Z153" i="14" s="1"/>
  <c r="AA153" i="14" s="1" a="1"/>
  <c r="AA153" i="14" s="1"/>
  <c r="Z242" i="14" a="1"/>
  <c r="Z242" i="14" s="1"/>
  <c r="AA242" i="14" s="1" a="1"/>
  <c r="AA242" i="14" s="1"/>
  <c r="Z324" i="14" a="1"/>
  <c r="Z324" i="14" s="1"/>
  <c r="AA324" i="14" s="1" a="1"/>
  <c r="AA324" i="14" s="1"/>
  <c r="Z402" i="14" a="1"/>
  <c r="Z402" i="14" s="1"/>
  <c r="AA402" i="14" s="1" a="1"/>
  <c r="AA402" i="14" s="1"/>
  <c r="Z553" i="14" a="1"/>
  <c r="Z553" i="14" s="1"/>
  <c r="AA553" i="14" s="1" a="1"/>
  <c r="AA553" i="14" s="1"/>
  <c r="AB553" i="14" s="1"/>
  <c r="Z747" i="14" a="1"/>
  <c r="Z747" i="14" s="1"/>
  <c r="AA747" i="14" s="1" a="1"/>
  <c r="AA747" i="14" s="1"/>
  <c r="Z764" i="14" a="1"/>
  <c r="Z764" i="14" s="1"/>
  <c r="AA764" i="14" s="1" a="1"/>
  <c r="AA764" i="14" s="1"/>
  <c r="Z149" i="14" a="1"/>
  <c r="Z149" i="14" s="1"/>
  <c r="AA149" i="14" s="1" a="1"/>
  <c r="AA149" i="14" s="1"/>
  <c r="Z670" i="14" a="1"/>
  <c r="Z670" i="14" s="1"/>
  <c r="AA670" i="14" s="1" a="1"/>
  <c r="AA670" i="14" s="1"/>
  <c r="Z52" i="14" a="1"/>
  <c r="Z52" i="14" s="1"/>
  <c r="AA52" i="14" s="1" a="1"/>
  <c r="AA52" i="14" s="1"/>
  <c r="Z193" i="14" a="1"/>
  <c r="Z193" i="14" s="1"/>
  <c r="AA193" i="14" s="1" a="1"/>
  <c r="AA193" i="14" s="1"/>
  <c r="Z335" i="14" a="1"/>
  <c r="Z335" i="14" s="1"/>
  <c r="AA335" i="14" s="1" a="1"/>
  <c r="AA335" i="14" s="1"/>
  <c r="Z100" i="14" a="1"/>
  <c r="Z100" i="14" s="1"/>
  <c r="AA100" i="14" s="1" a="1"/>
  <c r="AA100" i="14" s="1"/>
  <c r="Z197" i="14" a="1"/>
  <c r="Z197" i="14" s="1"/>
  <c r="AA197" i="14" s="1" a="1"/>
  <c r="AA197" i="14" s="1"/>
  <c r="Z452" i="14" a="1"/>
  <c r="Z452" i="14" s="1"/>
  <c r="AA452" i="14" s="1" a="1"/>
  <c r="AA452" i="14" s="1"/>
  <c r="AB452" i="14" s="1"/>
  <c r="Z491" i="14" a="1"/>
  <c r="Z491" i="14" s="1"/>
  <c r="AA491" i="14" s="1" a="1"/>
  <c r="AA491" i="14" s="1"/>
  <c r="Z519" i="14" a="1"/>
  <c r="Z519" i="14" s="1"/>
  <c r="AA519" i="14" s="1" a="1"/>
  <c r="AA519" i="14" s="1"/>
  <c r="Z557" i="14" a="1"/>
  <c r="Z557" i="14" s="1"/>
  <c r="AA557" i="14" s="1" a="1"/>
  <c r="AA557" i="14" s="1"/>
  <c r="AB557" i="14" s="1"/>
  <c r="Z608" i="14" a="1"/>
  <c r="Z608" i="14" s="1"/>
  <c r="AA608" i="14" s="1" a="1"/>
  <c r="AA608" i="14" s="1"/>
  <c r="Z489" i="14" a="1"/>
  <c r="Z489" i="14" s="1"/>
  <c r="AA489" i="14" s="1" a="1"/>
  <c r="AA489" i="14" s="1"/>
  <c r="Z701" i="14" a="1"/>
  <c r="Z701" i="14" s="1"/>
  <c r="AA701" i="14" s="1" a="1"/>
  <c r="AA701" i="14" s="1"/>
  <c r="Z395" i="14" a="1"/>
  <c r="Z395" i="14" s="1"/>
  <c r="AA395" i="14" s="1" a="1"/>
  <c r="AA395" i="14" s="1"/>
  <c r="Z96" i="14" a="1"/>
  <c r="Z96" i="14" s="1"/>
  <c r="AA96" i="14" s="1" a="1"/>
  <c r="AA96" i="14" s="1"/>
  <c r="Z274" i="14" a="1"/>
  <c r="Z274" i="14" s="1"/>
  <c r="AA274" i="14" s="1" a="1"/>
  <c r="AA274" i="14" s="1"/>
  <c r="AB274" i="14" s="1"/>
  <c r="Z623" i="14" a="1"/>
  <c r="Z623" i="14" s="1"/>
  <c r="AA623" i="14" s="1" a="1"/>
  <c r="AA623" i="14" s="1"/>
  <c r="AB623" i="14" s="1"/>
  <c r="Z200" i="14" a="1"/>
  <c r="Z200" i="14" s="1"/>
  <c r="AA200" i="14" s="1" a="1"/>
  <c r="AA200" i="14" s="1"/>
  <c r="Z58" i="14" a="1"/>
  <c r="Z58" i="14" s="1"/>
  <c r="AA58" i="14" s="1" a="1"/>
  <c r="AA58" i="14" s="1"/>
  <c r="Z293" i="14" a="1"/>
  <c r="Z293" i="14" s="1"/>
  <c r="AA293" i="14" s="1" a="1"/>
  <c r="AA293" i="14" s="1"/>
  <c r="AB293" i="14" s="1"/>
  <c r="Z32" i="14" a="1"/>
  <c r="Z32" i="14" s="1"/>
  <c r="AA32" i="14" s="1" a="1"/>
  <c r="AA32" i="14" s="1"/>
  <c r="Z345" i="14" a="1"/>
  <c r="Z345" i="14" s="1"/>
  <c r="AA345" i="14" s="1" a="1"/>
  <c r="AA345" i="14" s="1"/>
  <c r="Z782" i="14" a="1"/>
  <c r="Z782" i="14" s="1"/>
  <c r="AA782" i="14" s="1" a="1"/>
  <c r="AA782" i="14" s="1"/>
  <c r="Z97" i="14" a="1"/>
  <c r="Z97" i="14" s="1"/>
  <c r="AA97" i="14" s="1" a="1"/>
  <c r="AA97" i="14" s="1"/>
  <c r="Z144" i="14" a="1"/>
  <c r="Z144" i="14" s="1"/>
  <c r="AA144" i="14" s="1" a="1"/>
  <c r="AA144" i="14" s="1"/>
  <c r="AB144" i="14" s="1"/>
  <c r="Z530" i="14" a="1"/>
  <c r="Z530" i="14" s="1"/>
  <c r="AA530" i="14" s="1" a="1"/>
  <c r="AA530" i="14" s="1"/>
  <c r="AB530" i="14" s="1"/>
  <c r="Z776" i="14" a="1"/>
  <c r="Z776" i="14" s="1"/>
  <c r="AA776" i="14" s="1" a="1"/>
  <c r="AA776" i="14" s="1"/>
  <c r="Z173" i="14" a="1"/>
  <c r="Z173" i="14" s="1"/>
  <c r="AA173" i="14" s="1" a="1"/>
  <c r="AA173" i="14" s="1"/>
  <c r="AB173" i="14" s="1"/>
  <c r="Z143" i="14" a="1"/>
  <c r="Z143" i="14" s="1"/>
  <c r="AA143" i="14" s="1" a="1"/>
  <c r="AA143" i="14" s="1"/>
  <c r="AB143" i="14" s="1"/>
  <c r="Z646" i="14" a="1"/>
  <c r="Z646" i="14" s="1"/>
  <c r="AA646" i="14" s="1" a="1"/>
  <c r="AA646" i="14" s="1"/>
  <c r="Z713" i="14" a="1"/>
  <c r="Z713" i="14" s="1"/>
  <c r="AA713" i="14" s="1" a="1"/>
  <c r="AA713" i="14" s="1"/>
  <c r="Z566" i="14" a="1"/>
  <c r="Z566" i="14" s="1"/>
  <c r="AA566" i="14" s="1" a="1"/>
  <c r="AA566" i="14" s="1"/>
  <c r="Z10" i="14" a="1"/>
  <c r="Z10" i="14" s="1"/>
  <c r="AA10" i="14" s="1" a="1"/>
  <c r="AA10" i="14" s="1"/>
  <c r="Z284" i="14" a="1"/>
  <c r="Z284" i="14" s="1"/>
  <c r="AA284" i="14" s="1" a="1"/>
  <c r="AA284" i="14" s="1"/>
  <c r="AB284" i="14" s="1"/>
  <c r="Z653" i="14" a="1"/>
  <c r="Z653" i="14" s="1"/>
  <c r="AA653" i="14" s="1" a="1"/>
  <c r="AA653" i="14" s="1"/>
  <c r="AB653" i="14" s="1"/>
  <c r="Z758" i="14" a="1"/>
  <c r="Z758" i="14" s="1"/>
  <c r="AA758" i="14" s="1" a="1"/>
  <c r="AA758" i="14" s="1"/>
  <c r="AB758" i="14" s="1"/>
  <c r="Z650" i="14" a="1"/>
  <c r="Z650" i="14" s="1"/>
  <c r="AA650" i="14" s="1" a="1"/>
  <c r="AA650" i="14" s="1"/>
  <c r="AB650" i="14" s="1"/>
  <c r="Z394" i="14" a="1"/>
  <c r="Z394" i="14" s="1"/>
  <c r="AA394" i="14" s="1" a="1"/>
  <c r="AA394" i="14" s="1"/>
  <c r="AB394" i="14" s="1"/>
  <c r="Z61" i="14" a="1"/>
  <c r="Z61" i="14" s="1"/>
  <c r="AA61" i="14" s="1" a="1"/>
  <c r="AA61" i="14" s="1"/>
  <c r="Z350" i="14" a="1"/>
  <c r="Z350" i="14" s="1"/>
  <c r="AA350" i="14" s="1" a="1"/>
  <c r="AA350" i="14" s="1"/>
  <c r="AB350" i="14" s="1"/>
  <c r="Z257" i="14" a="1"/>
  <c r="Z257" i="14" s="1"/>
  <c r="AA257" i="14" s="1" a="1"/>
  <c r="AA257" i="14" s="1"/>
  <c r="AB257" i="14" s="1"/>
  <c r="Z388" i="14" a="1"/>
  <c r="Z388" i="14" s="1"/>
  <c r="AA388" i="14" s="1" a="1"/>
  <c r="AA388" i="14" s="1"/>
  <c r="Z169" i="14" a="1"/>
  <c r="Z169" i="14" s="1"/>
  <c r="AA169" i="14" s="1" a="1"/>
  <c r="AA169" i="14" s="1"/>
  <c r="AB169" i="14" s="1"/>
  <c r="Z114" i="14" a="1"/>
  <c r="Z114" i="14" s="1"/>
  <c r="AA114" i="14" s="1" a="1"/>
  <c r="AA114" i="14" s="1"/>
  <c r="AB114" i="14" s="1"/>
  <c r="Z634" i="14" a="1"/>
  <c r="Z634" i="14" s="1"/>
  <c r="AA634" i="14" s="1" a="1"/>
  <c r="AA634" i="14" s="1"/>
  <c r="Z708" i="14" a="1"/>
  <c r="Z708" i="14" s="1"/>
  <c r="AA708" i="14" s="1" a="1"/>
  <c r="AA708" i="14" s="1"/>
  <c r="Z593" i="14" a="1"/>
  <c r="Z593" i="14" s="1"/>
  <c r="AA593" i="14" s="1" a="1"/>
  <c r="AA593" i="14" s="1"/>
  <c r="AB593" i="14" s="1"/>
  <c r="Z356" i="14" a="1"/>
  <c r="Z356" i="14" s="1"/>
  <c r="AA356" i="14" s="1" a="1"/>
  <c r="AA356" i="14" s="1"/>
  <c r="Z513" i="14" a="1"/>
  <c r="Z513" i="14" s="1"/>
  <c r="AA513" i="14" s="1" a="1"/>
  <c r="AA513" i="14" s="1"/>
  <c r="Z587" i="14" a="1"/>
  <c r="Z587" i="14" s="1"/>
  <c r="AA587" i="14" s="1" a="1"/>
  <c r="AA587" i="14" s="1"/>
  <c r="Z741" i="14" a="1"/>
  <c r="Z741" i="14" s="1"/>
  <c r="AA741" i="14" s="1" a="1"/>
  <c r="AA741" i="14" s="1"/>
  <c r="AB741" i="14" s="1"/>
  <c r="Z4" i="14" a="1"/>
  <c r="Z4" i="14" s="1"/>
  <c r="AA4" i="14" s="1" a="1"/>
  <c r="AA4" i="14" s="1"/>
  <c r="AB4" i="14" s="1"/>
  <c r="Z437" i="14" a="1"/>
  <c r="Z437" i="14" s="1"/>
  <c r="AA437" i="14" s="1" a="1"/>
  <c r="AA437" i="14" s="1"/>
  <c r="Z407" i="14" a="1"/>
  <c r="Z407" i="14" s="1"/>
  <c r="AA407" i="14" s="1" a="1"/>
  <c r="AA407" i="14" s="1"/>
  <c r="Z296" i="14" a="1"/>
  <c r="Z296" i="14" s="1"/>
  <c r="AA296" i="14" s="1" a="1"/>
  <c r="AA296" i="14" s="1"/>
  <c r="Z562" i="14" a="1"/>
  <c r="Z562" i="14" s="1"/>
  <c r="AA562" i="14" s="1" a="1"/>
  <c r="AA562" i="14" s="1"/>
  <c r="Z642" i="14" a="1"/>
  <c r="Z642" i="14" s="1"/>
  <c r="AA642" i="14" s="1" a="1"/>
  <c r="AA642" i="14" s="1"/>
  <c r="AB642" i="14" s="1"/>
  <c r="Z391" i="14" a="1"/>
  <c r="Z391" i="14" s="1"/>
  <c r="AA391" i="14" s="1" a="1"/>
  <c r="AA391" i="14" s="1"/>
  <c r="Z450" i="14" a="1"/>
  <c r="Z450" i="14" s="1"/>
  <c r="AA450" i="14" s="1" a="1"/>
  <c r="AA450" i="14" s="1"/>
  <c r="AB450" i="14" s="1"/>
  <c r="Z209" i="14" a="1"/>
  <c r="Z209" i="14" s="1"/>
  <c r="AA209" i="14" s="1" a="1"/>
  <c r="AA209" i="14" s="1"/>
  <c r="AB209" i="14" s="1"/>
  <c r="Z725" i="14" a="1"/>
  <c r="Z725" i="14" s="1"/>
  <c r="AA725" i="14" s="1" a="1"/>
  <c r="AA725" i="14" s="1"/>
  <c r="Z270" i="14" a="1"/>
  <c r="Z270" i="14" s="1"/>
  <c r="AA270" i="14" s="1" a="1"/>
  <c r="AA270" i="14" s="1"/>
  <c r="Z303" i="14" a="1"/>
  <c r="Z303" i="14" s="1"/>
  <c r="AA303" i="14" s="1" a="1"/>
  <c r="AA303" i="14" s="1"/>
  <c r="Z555" i="14" a="1"/>
  <c r="Z555" i="14" s="1"/>
  <c r="AA555" i="14" s="1" a="1"/>
  <c r="AA555" i="14" s="1"/>
  <c r="Z131" i="14" a="1"/>
  <c r="Z131" i="14" s="1"/>
  <c r="AA131" i="14" s="1" a="1"/>
  <c r="AA131" i="14" s="1"/>
  <c r="AB131" i="14" s="1"/>
  <c r="Z325" i="14" a="1"/>
  <c r="Z325" i="14" s="1"/>
  <c r="AA325" i="14" s="1" a="1"/>
  <c r="AA325" i="14" s="1"/>
  <c r="Z91" i="14" a="1"/>
  <c r="Z91" i="14" s="1"/>
  <c r="AA91" i="14" s="1" a="1"/>
  <c r="AA91" i="14" s="1"/>
  <c r="AB91" i="14" s="1"/>
  <c r="Z238" i="14" a="1"/>
  <c r="Z238" i="14" s="1"/>
  <c r="AA238" i="14" s="1" a="1"/>
  <c r="AA238" i="14" s="1"/>
  <c r="Z372" i="14" a="1"/>
  <c r="Z372" i="14" s="1"/>
  <c r="AA372" i="14" s="1" a="1"/>
  <c r="AA372" i="14" s="1"/>
  <c r="Z577" i="14" a="1"/>
  <c r="Z577" i="14" s="1"/>
  <c r="AA577" i="14" s="1" a="1"/>
  <c r="AA577" i="14" s="1"/>
  <c r="AB577" i="14" s="1"/>
  <c r="Z6" i="14" a="1"/>
  <c r="Z6" i="14" s="1"/>
  <c r="AA6" i="14" s="1" a="1"/>
  <c r="AA6" i="14" s="1"/>
  <c r="Z125" i="14" a="1"/>
  <c r="Z125" i="14" s="1"/>
  <c r="AA125" i="14" s="1" a="1"/>
  <c r="AA125" i="14" s="1"/>
  <c r="Z205" i="14" a="1"/>
  <c r="Z205" i="14" s="1"/>
  <c r="AA205" i="14" s="1" a="1"/>
  <c r="AA205" i="14" s="1"/>
  <c r="Z292" i="14" a="1"/>
  <c r="Z292" i="14" s="1"/>
  <c r="AA292" i="14" s="1" a="1"/>
  <c r="AA292" i="14" s="1"/>
  <c r="Z401" i="14" a="1"/>
  <c r="Z401" i="14" s="1"/>
  <c r="AA401" i="14" s="1" a="1"/>
  <c r="AA401" i="14" s="1"/>
  <c r="AB401" i="14" s="1"/>
  <c r="Z686" i="14" a="1"/>
  <c r="Z686" i="14" s="1"/>
  <c r="AA686" i="14" s="1" a="1"/>
  <c r="AA686" i="14" s="1"/>
  <c r="Z778" i="14" a="1"/>
  <c r="Z778" i="14" s="1"/>
  <c r="AA778" i="14" s="1" a="1"/>
  <c r="AA778" i="14" s="1"/>
  <c r="Z638" i="14" a="1"/>
  <c r="Z638" i="14" s="1"/>
  <c r="AA638" i="14" s="1" a="1"/>
  <c r="AA638" i="14" s="1"/>
  <c r="Z460" i="14" a="1"/>
  <c r="Z460" i="14" s="1"/>
  <c r="AA460" i="14" s="1" a="1"/>
  <c r="AA460" i="14" s="1"/>
  <c r="Z57" i="14" a="1"/>
  <c r="Z57" i="14" s="1"/>
  <c r="AA57" i="14" s="1" a="1"/>
  <c r="AA57" i="14" s="1"/>
  <c r="Z206" i="14" a="1"/>
  <c r="Z206" i="14" s="1"/>
  <c r="AA206" i="14" s="1" a="1"/>
  <c r="AA206" i="14" s="1"/>
  <c r="Z341" i="14" a="1"/>
  <c r="Z341" i="14" s="1"/>
  <c r="AA341" i="14" s="1" a="1"/>
  <c r="AA341" i="14" s="1"/>
  <c r="Z121" i="14" a="1"/>
  <c r="Z121" i="14" s="1"/>
  <c r="AA121" i="14" s="1" a="1"/>
  <c r="AA121" i="14" s="1"/>
  <c r="Z254" i="14" a="1"/>
  <c r="Z254" i="14" s="1"/>
  <c r="AA254" i="14" s="1" a="1"/>
  <c r="AA254" i="14" s="1"/>
  <c r="Z462" i="14" a="1"/>
  <c r="Z462" i="14" s="1"/>
  <c r="AA462" i="14" s="1" a="1"/>
  <c r="AA462" i="14" s="1"/>
  <c r="Z616" i="14" a="1"/>
  <c r="Z616" i="14" s="1"/>
  <c r="AA616" i="14" s="1" a="1"/>
  <c r="AA616" i="14" s="1"/>
  <c r="AB616" i="14" s="1"/>
  <c r="Z640" i="14" a="1"/>
  <c r="Z640" i="14" s="1"/>
  <c r="AA640" i="14" s="1" a="1"/>
  <c r="AA640" i="14" s="1"/>
  <c r="Z691" i="14" a="1"/>
  <c r="Z691" i="14" s="1"/>
  <c r="AA691" i="14" s="1" a="1"/>
  <c r="AA691" i="14" s="1"/>
  <c r="Z684" i="14" a="1"/>
  <c r="Z684" i="14" s="1"/>
  <c r="AA684" i="14" s="1" a="1"/>
  <c r="AA684" i="14" s="1"/>
  <c r="AB684" i="14" s="1"/>
  <c r="Z752" i="14" a="1"/>
  <c r="Z752" i="14" s="1"/>
  <c r="AA752" i="14" s="1" a="1"/>
  <c r="AA752" i="14" s="1"/>
  <c r="Z784" i="14" a="1"/>
  <c r="Z784" i="14" s="1"/>
  <c r="AA784" i="14" s="1" a="1"/>
  <c r="AA784" i="14" s="1"/>
  <c r="Z107" i="14" a="1"/>
  <c r="Z107" i="14" s="1"/>
  <c r="AA107" i="14" s="1" a="1"/>
  <c r="AA107" i="14" s="1"/>
  <c r="Z772" i="14" a="1"/>
  <c r="Z772" i="14" s="1"/>
  <c r="AA772" i="14" s="1" a="1"/>
  <c r="AA772" i="14" s="1"/>
  <c r="Z89" i="14" a="1"/>
  <c r="Z89" i="14" s="1"/>
  <c r="AA89" i="14" s="1" a="1"/>
  <c r="AA89" i="14" s="1"/>
  <c r="AB89" i="14" s="1"/>
  <c r="Z222" i="14" a="1"/>
  <c r="Z222" i="14" s="1"/>
  <c r="AA222" i="14" s="1" a="1"/>
  <c r="AA222" i="14" s="1"/>
  <c r="Z363" i="14" a="1"/>
  <c r="Z363" i="14" s="1"/>
  <c r="AA363" i="14" s="1" a="1"/>
  <c r="AA363" i="14" s="1"/>
  <c r="Z137" i="14" a="1"/>
  <c r="Z137" i="14" s="1"/>
  <c r="AA137" i="14" s="1" a="1"/>
  <c r="AA137" i="14" s="1"/>
  <c r="AB137" i="14" s="1"/>
  <c r="Z294" i="14" a="1"/>
  <c r="Z294" i="14" s="1"/>
  <c r="AA294" i="14" s="1" a="1"/>
  <c r="AA294" i="14" s="1"/>
  <c r="Z501" i="14" a="1"/>
  <c r="Z501" i="14" s="1"/>
  <c r="AA501" i="14" s="1" a="1"/>
  <c r="AA501" i="14" s="1"/>
  <c r="Z518" i="14" a="1"/>
  <c r="Z518" i="14" s="1"/>
  <c r="AA518" i="14" s="1" a="1"/>
  <c r="AA518" i="14" s="1"/>
  <c r="Z563" i="14" a="1"/>
  <c r="Z563" i="14" s="1"/>
  <c r="AA563" i="14" s="1" a="1"/>
  <c r="AA563" i="14" s="1"/>
  <c r="Z590" i="14" a="1"/>
  <c r="Z590" i="14" s="1"/>
  <c r="AA590" i="14" s="1" a="1"/>
  <c r="AA590" i="14" s="1"/>
  <c r="AB590" i="14" s="1"/>
  <c r="Z370" i="14" a="1"/>
  <c r="Z370" i="14" s="1"/>
  <c r="AA370" i="14" s="1" a="1"/>
  <c r="AA370" i="14" s="1"/>
  <c r="Z630" i="14" a="1"/>
  <c r="Z630" i="14" s="1"/>
  <c r="AA630" i="14" s="1" a="1"/>
  <c r="AA630" i="14" s="1"/>
  <c r="Z769" i="14" a="1"/>
  <c r="Z769" i="14" s="1"/>
  <c r="AA769" i="14" s="1" a="1"/>
  <c r="AA769" i="14" s="1"/>
  <c r="AB769" i="14" s="1"/>
  <c r="Z49" i="14" a="1"/>
  <c r="Z49" i="14" s="1"/>
  <c r="AA49" i="14" s="1" a="1"/>
  <c r="AA49" i="14" s="1"/>
  <c r="AB49" i="14" s="1"/>
  <c r="Z694" i="14" a="1"/>
  <c r="Z694" i="14" s="1"/>
  <c r="AA694" i="14" s="1" a="1"/>
  <c r="AA694" i="14" s="1"/>
  <c r="Z288" i="14" a="1"/>
  <c r="Z288" i="14" s="1"/>
  <c r="AA288" i="14" s="1" a="1"/>
  <c r="AA288" i="14" s="1"/>
  <c r="Z54" i="14" a="1"/>
  <c r="Z54" i="14" s="1"/>
  <c r="AA54" i="14" s="1" a="1"/>
  <c r="AA54" i="14" s="1"/>
  <c r="Z202" i="14" a="1"/>
  <c r="Z202" i="14" s="1"/>
  <c r="AA202" i="14" s="1" a="1"/>
  <c r="AA202" i="14" s="1"/>
  <c r="AB202" i="14" s="1"/>
  <c r="Z337" i="14" a="1"/>
  <c r="Z337" i="14" s="1"/>
  <c r="AA337" i="14" s="1" a="1"/>
  <c r="AA337" i="14" s="1"/>
  <c r="Z544" i="14" a="1"/>
  <c r="Z544" i="14" s="1"/>
  <c r="AA544" i="14" s="1" a="1"/>
  <c r="AA544" i="14" s="1"/>
  <c r="Z703" i="14" a="1"/>
  <c r="Z703" i="14" s="1"/>
  <c r="AA703" i="14" s="1" a="1"/>
  <c r="AA703" i="14" s="1"/>
  <c r="Z718" i="14" a="1"/>
  <c r="Z718" i="14" s="1"/>
  <c r="AA718" i="14" s="1" a="1"/>
  <c r="AA718" i="14" s="1"/>
  <c r="Z73" i="14" a="1"/>
  <c r="Z73" i="14" s="1"/>
  <c r="AA73" i="14" s="1" a="1"/>
  <c r="AA73" i="14" s="1"/>
  <c r="AB73" i="14" s="1"/>
  <c r="Z191" i="14" a="1"/>
  <c r="Z191" i="14" s="1"/>
  <c r="AA191" i="14" s="1" a="1"/>
  <c r="AA191" i="14" s="1"/>
  <c r="Z15" i="14" a="1"/>
  <c r="Z15" i="14" s="1"/>
  <c r="AA15" i="14" s="1" a="1"/>
  <c r="AA15" i="14" s="1"/>
  <c r="Z558" i="14" a="1"/>
  <c r="Z558" i="14" s="1"/>
  <c r="AA558" i="14" s="1" a="1"/>
  <c r="AA558" i="14" s="1"/>
  <c r="AB558" i="14" s="1"/>
  <c r="Z732" i="14" a="1"/>
  <c r="Z732" i="14" s="1"/>
  <c r="AA732" i="14" s="1" a="1"/>
  <c r="AA732" i="14" s="1"/>
  <c r="Z681" i="14" a="1"/>
  <c r="Z681" i="14" s="1"/>
  <c r="AA681" i="14" s="1" a="1"/>
  <c r="AA681" i="14" s="1"/>
  <c r="Z793" i="14" a="1"/>
  <c r="Z793" i="14" s="1"/>
  <c r="AA793" i="14" s="1" a="1"/>
  <c r="AA793" i="14" s="1"/>
  <c r="Z426" i="14" a="1"/>
  <c r="Z426" i="14" s="1"/>
  <c r="AA426" i="14" s="1" a="1"/>
  <c r="AA426" i="14" s="1"/>
  <c r="Z679" i="14" a="1"/>
  <c r="Z679" i="14" s="1"/>
  <c r="AA679" i="14" s="1" a="1"/>
  <c r="AA679" i="14" s="1"/>
  <c r="AB679" i="14" s="1"/>
  <c r="Z46" i="14" a="1"/>
  <c r="Z46" i="14" s="1"/>
  <c r="AA46" i="14" s="1" a="1"/>
  <c r="AA46" i="14" s="1"/>
  <c r="Z194" i="14" a="1"/>
  <c r="Z194" i="14" s="1"/>
  <c r="AA194" i="14" s="1" a="1"/>
  <c r="AA194" i="14" s="1"/>
  <c r="Z336" i="14" a="1"/>
  <c r="Z336" i="14" s="1"/>
  <c r="AA336" i="14" s="1" a="1"/>
  <c r="AA336" i="14" s="1"/>
  <c r="Z94" i="14" a="1"/>
  <c r="Z94" i="14" s="1"/>
  <c r="AA94" i="14" s="1" a="1"/>
  <c r="AA94" i="14" s="1"/>
  <c r="AB94" i="14" s="1"/>
  <c r="Z219" i="14" a="1"/>
  <c r="Z219" i="14" s="1"/>
  <c r="AA219" i="14" s="1" a="1"/>
  <c r="AA219" i="14" s="1"/>
  <c r="Z301" i="14" a="1"/>
  <c r="Z301" i="14" s="1"/>
  <c r="AA301" i="14" s="1" a="1"/>
  <c r="AA301" i="14" s="1"/>
  <c r="Z376" i="14" a="1"/>
  <c r="Z376" i="14" s="1"/>
  <c r="AA376" i="14" s="1" a="1"/>
  <c r="AA376" i="14" s="1"/>
  <c r="Z416" i="14" a="1"/>
  <c r="Z416" i="14" s="1"/>
  <c r="AA416" i="14" s="1" a="1"/>
  <c r="AA416" i="14" s="1"/>
  <c r="Z467" i="14" a="1"/>
  <c r="Z467" i="14" s="1"/>
  <c r="AA467" i="14" s="1" a="1"/>
  <c r="AA467" i="14" s="1"/>
  <c r="AB467" i="14" s="1"/>
  <c r="Z330" i="14" a="1"/>
  <c r="Z330" i="14" s="1"/>
  <c r="AA330" i="14" s="1" a="1"/>
  <c r="AA330" i="14" s="1"/>
  <c r="Z74" i="14" a="1"/>
  <c r="Z74" i="14" s="1"/>
  <c r="AA74" i="14" s="1" a="1"/>
  <c r="AA74" i="14" s="1"/>
  <c r="AB74" i="14" s="1"/>
  <c r="Z465" i="14" a="1"/>
  <c r="Z465" i="14" s="1"/>
  <c r="AA465" i="14" s="1" a="1"/>
  <c r="AA465" i="14" s="1"/>
  <c r="Z763" i="14" a="1"/>
  <c r="Z763" i="14" s="1"/>
  <c r="AA763" i="14" s="1" a="1"/>
  <c r="AA763" i="14" s="1"/>
  <c r="Z53" i="14" a="1"/>
  <c r="Z53" i="14" s="1"/>
  <c r="AA53" i="14" s="1" a="1"/>
  <c r="AA53" i="14" s="1"/>
  <c r="AB53" i="14" s="1"/>
  <c r="Z201" i="14" a="1"/>
  <c r="Z201" i="14" s="1"/>
  <c r="AA201" i="14" s="1" a="1"/>
  <c r="AA201" i="14" s="1"/>
  <c r="Z343" i="14" a="1"/>
  <c r="Z343" i="14" s="1"/>
  <c r="AA343" i="14" s="1" a="1"/>
  <c r="AA343" i="14" s="1"/>
  <c r="Z101" i="14" a="1"/>
  <c r="Z101" i="14" s="1"/>
  <c r="AA101" i="14" s="1" a="1"/>
  <c r="AA101" i="14" s="1"/>
  <c r="Z240" i="14" a="1"/>
  <c r="Z240" i="14" s="1"/>
  <c r="AA240" i="14" s="1" a="1"/>
  <c r="AA240" i="14" s="1"/>
  <c r="Z339" i="14" a="1"/>
  <c r="Z339" i="14" s="1"/>
  <c r="AA339" i="14" s="1" a="1"/>
  <c r="AA339" i="14" s="1"/>
  <c r="AB339" i="14" s="1"/>
  <c r="Z383" i="14" a="1"/>
  <c r="Z383" i="14" s="1"/>
  <c r="AA383" i="14" s="1" a="1"/>
  <c r="AA383" i="14" s="1"/>
  <c r="Z421" i="14" a="1"/>
  <c r="Z421" i="14" s="1"/>
  <c r="AA421" i="14" s="1" a="1"/>
  <c r="AA421" i="14" s="1"/>
  <c r="Z472" i="14" a="1"/>
  <c r="Z472" i="14" s="1"/>
  <c r="AA472" i="14" s="1" a="1"/>
  <c r="AA472" i="14" s="1"/>
  <c r="Z695" i="14" a="1"/>
  <c r="Z695" i="14" s="1"/>
  <c r="AA695" i="14" s="1" a="1"/>
  <c r="AA695" i="14" s="1"/>
  <c r="AB695" i="14" s="1"/>
  <c r="Z51" i="14" a="1"/>
  <c r="Z51" i="14" s="1"/>
  <c r="AA51" i="14" s="1" a="1"/>
  <c r="AA51" i="14" s="1"/>
  <c r="Z722" i="14" a="1"/>
  <c r="Z722" i="14" s="1"/>
  <c r="AA722" i="14" s="1" a="1"/>
  <c r="AA722" i="14" s="1"/>
  <c r="Z231" i="14" a="1"/>
  <c r="Z231" i="14" s="1"/>
  <c r="AA231" i="14" s="1" a="1"/>
  <c r="AA231" i="14" s="1"/>
  <c r="Z110" i="14" a="1"/>
  <c r="Z110" i="14" s="1"/>
  <c r="AA110" i="14" s="1" a="1"/>
  <c r="AA110" i="14" s="1"/>
  <c r="AB110" i="14" s="1"/>
  <c r="Z118" i="14" a="1"/>
  <c r="Z118" i="14" s="1"/>
  <c r="AA118" i="14" s="1" a="1"/>
  <c r="AA118" i="14" s="1"/>
  <c r="Z251" i="14" a="1"/>
  <c r="Z251" i="14" s="1"/>
  <c r="AA251" i="14" s="1" a="1"/>
  <c r="AA251" i="14" s="1"/>
  <c r="Z34" i="14" a="1"/>
  <c r="Z34" i="14" s="1"/>
  <c r="AA34" i="14" s="1" a="1"/>
  <c r="AA34" i="14" s="1"/>
  <c r="Z166" i="14" a="1"/>
  <c r="Z166" i="14" s="1"/>
  <c r="AA166" i="14" s="1" a="1"/>
  <c r="AA166" i="14" s="1"/>
  <c r="Z373" i="14" a="1"/>
  <c r="Z373" i="14" s="1"/>
  <c r="AA373" i="14" s="1" a="1"/>
  <c r="AA373" i="14" s="1"/>
  <c r="Z523" i="14" a="1"/>
  <c r="Z523" i="14" s="1"/>
  <c r="AA523" i="14" s="1" a="1"/>
  <c r="AA523" i="14" s="1"/>
  <c r="Z551" i="14" a="1"/>
  <c r="Z551" i="14" s="1"/>
  <c r="AA551" i="14" s="1" a="1"/>
  <c r="AA551" i="14" s="1"/>
  <c r="Z589" i="14" a="1"/>
  <c r="Z589" i="14" s="1"/>
  <c r="AA589" i="14" s="1" a="1"/>
  <c r="AA589" i="14" s="1"/>
  <c r="AB589" i="14" s="1"/>
  <c r="Z612" i="14" a="1"/>
  <c r="Z612" i="14" s="1"/>
  <c r="AA612" i="14" s="1" a="1"/>
  <c r="AA612" i="14" s="1"/>
  <c r="Z506" i="14" a="1"/>
  <c r="Z506" i="14" s="1"/>
  <c r="AA506" i="14" s="1" a="1"/>
  <c r="AA506" i="14" s="1"/>
  <c r="Z685" i="14" a="1"/>
  <c r="Z685" i="14" s="1"/>
  <c r="AA685" i="14" s="1" a="1"/>
  <c r="AA685" i="14" s="1"/>
  <c r="Z797" i="14" a="1"/>
  <c r="Z797" i="14" s="1"/>
  <c r="AA797" i="14" s="1" a="1"/>
  <c r="AA797" i="14" s="1"/>
  <c r="Z258" i="14" a="1"/>
  <c r="Z258" i="14" s="1"/>
  <c r="AA258" i="14" s="1" a="1"/>
  <c r="AA258" i="14" s="1"/>
  <c r="Z669" i="14" a="1"/>
  <c r="Z669" i="14" s="1"/>
  <c r="AA669" i="14" s="1" a="1"/>
  <c r="AA669" i="14" s="1"/>
  <c r="Z392" i="14" a="1"/>
  <c r="Z392" i="14" s="1"/>
  <c r="AA392" i="14" s="1" a="1"/>
  <c r="AA392" i="14" s="1"/>
  <c r="AB392" i="14" s="1"/>
  <c r="Z728" i="14" a="1"/>
  <c r="Z728" i="14" s="1"/>
  <c r="AA728" i="14" s="1" a="1"/>
  <c r="AA728" i="14" s="1"/>
  <c r="AB728" i="14" s="1"/>
  <c r="Z16" i="14" a="1"/>
  <c r="Z16" i="14" s="1"/>
  <c r="AA16" i="14" s="1" a="1"/>
  <c r="AA16" i="14" s="1"/>
  <c r="AB16" i="14" s="1"/>
  <c r="Z464" i="14" a="1"/>
  <c r="Z464" i="14" s="1"/>
  <c r="AA464" i="14" s="1" a="1"/>
  <c r="AA464" i="14" s="1"/>
  <c r="Z791" i="14" a="1"/>
  <c r="Z791" i="14" s="1"/>
  <c r="AA791" i="14" s="1" a="1"/>
  <c r="AA791" i="14" s="1"/>
  <c r="AB791" i="14" s="1"/>
  <c r="Z3" i="14" a="1"/>
  <c r="Z3" i="14" s="1"/>
  <c r="AA3" i="14" s="1" a="1"/>
  <c r="AA3" i="14" s="1"/>
  <c r="Z199" i="14" a="1"/>
  <c r="Z199" i="14" s="1"/>
  <c r="AA199" i="14" s="1" a="1"/>
  <c r="AA199" i="14" s="1"/>
  <c r="AB199" i="14" s="1"/>
  <c r="Z599" i="14" a="1"/>
  <c r="Z599" i="14" s="1"/>
  <c r="AA599" i="14" s="1" a="1"/>
  <c r="AA599" i="14" s="1"/>
  <c r="Z788" i="14" a="1"/>
  <c r="Z788" i="14" s="1"/>
  <c r="AA788" i="14" s="1" a="1"/>
  <c r="AA788" i="14" s="1"/>
  <c r="AB788" i="14" s="1"/>
  <c r="Z82" i="14" a="1"/>
  <c r="Z82" i="14" s="1"/>
  <c r="AA82" i="14" s="1" a="1"/>
  <c r="AA82" i="14" s="1"/>
  <c r="Z496" i="14" a="1"/>
  <c r="Z496" i="14" s="1"/>
  <c r="AA496" i="14" s="1" a="1"/>
  <c r="AA496" i="14" s="1"/>
  <c r="AB496" i="14" s="1"/>
  <c r="Z723" i="14" a="1"/>
  <c r="Z723" i="14" s="1"/>
  <c r="AA723" i="14" s="1" a="1"/>
  <c r="AA723" i="14" s="1"/>
  <c r="Z433" i="14" a="1"/>
  <c r="Z433" i="14" s="1"/>
  <c r="AA433" i="14" s="1" a="1"/>
  <c r="AA433" i="14" s="1"/>
  <c r="Z145" i="14" a="1"/>
  <c r="Z145" i="14" s="1"/>
  <c r="AA145" i="14" s="1" a="1"/>
  <c r="AA145" i="14" s="1"/>
  <c r="AB145" i="14" s="1"/>
  <c r="Z510" i="14" a="1"/>
  <c r="Z510" i="14" s="1"/>
  <c r="AA510" i="14" s="1" a="1"/>
  <c r="AA510" i="14" s="1"/>
  <c r="AB510" i="14" s="1"/>
  <c r="Z492" i="14" a="1"/>
  <c r="Z492" i="14" s="1"/>
  <c r="AA492" i="14" s="1" a="1"/>
  <c r="AA492" i="14" s="1"/>
  <c r="Z413" i="14" a="1"/>
  <c r="Z413" i="14" s="1"/>
  <c r="AA413" i="14" s="1" a="1"/>
  <c r="AA413" i="14" s="1"/>
  <c r="Z753" i="14" a="1"/>
  <c r="Z753" i="14" s="1"/>
  <c r="AA753" i="14" s="1" a="1"/>
  <c r="AA753" i="14" s="1"/>
  <c r="AB753" i="14" s="1"/>
  <c r="Z380" i="14" a="1"/>
  <c r="Z380" i="14" s="1"/>
  <c r="AA380" i="14" s="1" a="1"/>
  <c r="AA380" i="14" s="1"/>
  <c r="AB380" i="14" s="1"/>
  <c r="Z710" i="14" a="1"/>
  <c r="Z710" i="14" s="1"/>
  <c r="AA710" i="14" s="1" a="1"/>
  <c r="AA710" i="14" s="1"/>
  <c r="Z216" i="14" a="1"/>
  <c r="Z216" i="14" s="1"/>
  <c r="AA216" i="14" s="1" a="1"/>
  <c r="AA216" i="14" s="1"/>
  <c r="Z542" i="14" a="1"/>
  <c r="Z542" i="14" s="1"/>
  <c r="AA542" i="14" s="1" a="1"/>
  <c r="AA542" i="14" s="1"/>
  <c r="Z17" i="14" a="1"/>
  <c r="Z17" i="14" s="1"/>
  <c r="AA17" i="14" s="1" a="1"/>
  <c r="AA17" i="14" s="1"/>
  <c r="Z157" i="14" a="1"/>
  <c r="Z157" i="14" s="1"/>
  <c r="AA157" i="14" s="1" a="1"/>
  <c r="AA157" i="14" s="1"/>
  <c r="Z306" i="14" a="1"/>
  <c r="Z306" i="14" s="1"/>
  <c r="AA306" i="14" s="1" a="1"/>
  <c r="AA306" i="14" s="1"/>
  <c r="Z65" i="14" a="1"/>
  <c r="Z65" i="14" s="1"/>
  <c r="AA65" i="14" s="1" a="1"/>
  <c r="AA65" i="14" s="1"/>
  <c r="AB65" i="14" s="1"/>
  <c r="Z88" i="14" a="1"/>
  <c r="Z88" i="14" s="1"/>
  <c r="AA88" i="14" s="1" a="1"/>
  <c r="AA88" i="14" s="1"/>
  <c r="Z220" i="14" a="1"/>
  <c r="Z220" i="14" s="1"/>
  <c r="AA220" i="14" s="1" a="1"/>
  <c r="AA220" i="14" s="1"/>
  <c r="Z302" i="14" a="1"/>
  <c r="Z302" i="14" s="1"/>
  <c r="AA302" i="14" s="1" a="1"/>
  <c r="AA302" i="14" s="1"/>
  <c r="AB302" i="14" s="1"/>
  <c r="Z377" i="14" a="1"/>
  <c r="Z377" i="14" s="1"/>
  <c r="AA377" i="14" s="1" a="1"/>
  <c r="AA377" i="14" s="1"/>
  <c r="Z423" i="14" a="1"/>
  <c r="Z423" i="14" s="1"/>
  <c r="AA423" i="14" s="1" a="1"/>
  <c r="AA423" i="14" s="1"/>
  <c r="Z627" i="14" a="1"/>
  <c r="Z627" i="14" s="1"/>
  <c r="AA627" i="14" s="1" a="1"/>
  <c r="AA627" i="14" s="1"/>
  <c r="Z768" i="14" a="1"/>
  <c r="Z768" i="14" s="1"/>
  <c r="AA768" i="14" s="1" a="1"/>
  <c r="AA768" i="14" s="1"/>
  <c r="Z625" i="14" a="1"/>
  <c r="Z625" i="14" s="1"/>
  <c r="AA625" i="14" s="1" a="1"/>
  <c r="AA625" i="14" s="1"/>
  <c r="AB625" i="14" s="1"/>
  <c r="Z234" i="14" a="1"/>
  <c r="Z234" i="14" s="1"/>
  <c r="AA234" i="14" s="1" a="1"/>
  <c r="AA234" i="14" s="1"/>
  <c r="Z504" i="14" a="1"/>
  <c r="Z504" i="14" s="1"/>
  <c r="AA504" i="14" s="1" a="1"/>
  <c r="AA504" i="14" s="1"/>
  <c r="Z446" i="14" a="1"/>
  <c r="Z446" i="14" s="1"/>
  <c r="AA446" i="14" s="1" a="1"/>
  <c r="AA446" i="14" s="1"/>
  <c r="AB446" i="14" s="1"/>
  <c r="Z273" i="14" a="1"/>
  <c r="Z273" i="14" s="1"/>
  <c r="AA273" i="14" s="1" a="1"/>
  <c r="AA273" i="14" s="1"/>
  <c r="AB273" i="14" s="1"/>
  <c r="Z40" i="14" a="1"/>
  <c r="Z40" i="14" s="1"/>
  <c r="AA40" i="14" s="1" a="1"/>
  <c r="AA40" i="14" s="1"/>
  <c r="Z179" i="14" a="1"/>
  <c r="Z179" i="14" s="1"/>
  <c r="AA179" i="14" s="1" a="1"/>
  <c r="AA179" i="14" s="1"/>
  <c r="Z322" i="14" a="1"/>
  <c r="Z322" i="14" s="1"/>
  <c r="AA322" i="14" s="1" a="1"/>
  <c r="AA322" i="14" s="1"/>
  <c r="Z533" i="14" a="1"/>
  <c r="Z533" i="14" s="1"/>
  <c r="AA533" i="14" s="1" a="1"/>
  <c r="AA533" i="14" s="1"/>
  <c r="AB533" i="14" s="1"/>
  <c r="Z689" i="14" a="1"/>
  <c r="Z689" i="14" s="1"/>
  <c r="AA689" i="14" s="1" a="1"/>
  <c r="AA689" i="14" s="1"/>
  <c r="Z704" i="14" a="1"/>
  <c r="Z704" i="14" s="1"/>
  <c r="AA704" i="14" s="1" a="1"/>
  <c r="AA704" i="14" s="1"/>
  <c r="Z14" i="14" a="1"/>
  <c r="Z14" i="14" s="1"/>
  <c r="AA14" i="14" s="1" a="1"/>
  <c r="AA14" i="14" s="1"/>
  <c r="Z109" i="14" a="1"/>
  <c r="Z109" i="14" s="1"/>
  <c r="AA109" i="14" s="1" a="1"/>
  <c r="AA109" i="14" s="1"/>
  <c r="Z598" i="14" a="1"/>
  <c r="Z598" i="14" s="1"/>
  <c r="AA598" i="14" s="1" a="1"/>
  <c r="AA598" i="14" s="1"/>
  <c r="Z190" i="14" a="1"/>
  <c r="Z190" i="14" s="1"/>
  <c r="AA190" i="14" s="1" a="1"/>
  <c r="AA190" i="14" s="1"/>
  <c r="Z181" i="14" a="1"/>
  <c r="Z181" i="14" s="1"/>
  <c r="AA181" i="14" s="1" a="1"/>
  <c r="AA181" i="14" s="1"/>
  <c r="Z781" i="14" a="1"/>
  <c r="Z781" i="14" s="1"/>
  <c r="AA781" i="14" s="1" a="1"/>
  <c r="AA781" i="14" s="1"/>
  <c r="AB781" i="14" s="1"/>
  <c r="Z147" i="14" a="1"/>
  <c r="Z147" i="14" s="1"/>
  <c r="AA147" i="14" s="1" a="1"/>
  <c r="AA147" i="14" s="1"/>
  <c r="Z289" i="14" a="1"/>
  <c r="Z289" i="14" s="1"/>
  <c r="AA289" i="14" s="1" a="1"/>
  <c r="AA289" i="14" s="1"/>
  <c r="Z63" i="14" a="1"/>
  <c r="Z63" i="14" s="1"/>
  <c r="AA63" i="14" s="1" a="1"/>
  <c r="AA63" i="14" s="1"/>
  <c r="AB63" i="14" s="1"/>
  <c r="Z195" i="14" a="1"/>
  <c r="Z195" i="14" s="1"/>
  <c r="AA195" i="14" s="1" a="1"/>
  <c r="AA195" i="14" s="1"/>
  <c r="Z408" i="14" a="1"/>
  <c r="Z408" i="14" s="1"/>
  <c r="AA408" i="14" s="1" a="1"/>
  <c r="AA408" i="14" s="1"/>
  <c r="Z550" i="14" a="1"/>
  <c r="Z550" i="14" s="1"/>
  <c r="AA550" i="14" s="1" a="1"/>
  <c r="AA550" i="14" s="1"/>
  <c r="Z595" i="14" a="1"/>
  <c r="Z595" i="14" s="1"/>
  <c r="AA595" i="14" s="1" a="1"/>
  <c r="AA595" i="14" s="1"/>
  <c r="Z622" i="14" a="1"/>
  <c r="Z622" i="14" s="1"/>
  <c r="AA622" i="14" s="1" a="1"/>
  <c r="AA622" i="14" s="1"/>
  <c r="Z635" i="14" a="1"/>
  <c r="Z635" i="14" s="1"/>
  <c r="AA635" i="14" s="1" a="1"/>
  <c r="AA635" i="14" s="1"/>
  <c r="Z613" i="14" a="1"/>
  <c r="Z613" i="14" s="1"/>
  <c r="AA613" i="14" s="1" a="1"/>
  <c r="AA613" i="14" s="1"/>
  <c r="Z746" i="14" a="1"/>
  <c r="Z746" i="14" s="1"/>
  <c r="AA746" i="14" s="1" a="1"/>
  <c r="AA746" i="14" s="1"/>
  <c r="Z352" i="14" a="1"/>
  <c r="Z352" i="14" s="1"/>
  <c r="AA352" i="14" s="1" a="1"/>
  <c r="AA352" i="14" s="1"/>
  <c r="Z115" i="14" a="1"/>
  <c r="Z115" i="14" s="1"/>
  <c r="AA115" i="14" s="1" a="1"/>
  <c r="AA115" i="14" s="1"/>
  <c r="Z511" i="14" a="1"/>
  <c r="Z511" i="14" s="1"/>
  <c r="AA511" i="14" s="1" a="1"/>
  <c r="AA511" i="14" s="1"/>
  <c r="Z347" i="14" a="1"/>
  <c r="Z347" i="14" s="1"/>
  <c r="AA347" i="14" s="1" a="1"/>
  <c r="AA347" i="14" s="1"/>
  <c r="Z120" i="14" a="1"/>
  <c r="Z120" i="14" s="1"/>
  <c r="AA120" i="14" s="1" a="1"/>
  <c r="AA120" i="14" s="1"/>
  <c r="Z260" i="14" a="1"/>
  <c r="Z260" i="14" s="1"/>
  <c r="AA260" i="14" s="1" a="1"/>
  <c r="AA260" i="14" s="1"/>
  <c r="Z20" i="14" a="1"/>
  <c r="Z20" i="14" s="1"/>
  <c r="AA20" i="14" s="1" a="1"/>
  <c r="AA20" i="14" s="1"/>
  <c r="Z604" i="14" a="1"/>
  <c r="Z604" i="14" s="1"/>
  <c r="AA604" i="14" s="1" a="1"/>
  <c r="AA604" i="14" s="1"/>
  <c r="AB604" i="14" s="1"/>
  <c r="Z95" i="14" a="1"/>
  <c r="Z95" i="14" s="1"/>
  <c r="AA95" i="14" s="1" a="1"/>
  <c r="AA95" i="14" s="1"/>
  <c r="AB95" i="14" s="1"/>
  <c r="Z204" i="14" a="1"/>
  <c r="Z204" i="14" s="1"/>
  <c r="AA204" i="14" s="1" a="1"/>
  <c r="AA204" i="14" s="1"/>
  <c r="Z286" i="14" a="1"/>
  <c r="Z286" i="14" s="1"/>
  <c r="AA286" i="14" s="1" a="1"/>
  <c r="AA286" i="14" s="1"/>
  <c r="Z385" i="14" a="1"/>
  <c r="Z385" i="14" s="1"/>
  <c r="AA385" i="14" s="1" a="1"/>
  <c r="AA385" i="14" s="1"/>
  <c r="Z488" i="14" a="1"/>
  <c r="Z488" i="14" s="1"/>
  <c r="AA488" i="14" s="1" a="1"/>
  <c r="AA488" i="14" s="1"/>
  <c r="Z729" i="14" a="1"/>
  <c r="Z729" i="14" s="1"/>
  <c r="AA729" i="14" s="1" a="1"/>
  <c r="AA729" i="14" s="1"/>
  <c r="Z799" i="14" a="1"/>
  <c r="Z799" i="14" s="1"/>
  <c r="AA799" i="14" s="1" a="1"/>
  <c r="AA799" i="14" s="1"/>
  <c r="Z424" i="14" a="1"/>
  <c r="Z424" i="14" s="1"/>
  <c r="AA424" i="14" s="1" a="1"/>
  <c r="AA424" i="14" s="1"/>
  <c r="AB424" i="14" s="1"/>
  <c r="Z748" i="14" a="1"/>
  <c r="Z748" i="14" s="1"/>
  <c r="AA748" i="14" s="1" a="1"/>
  <c r="AA748" i="14" s="1"/>
  <c r="Z285" i="14" a="1"/>
  <c r="Z285" i="14" s="1"/>
  <c r="AA285" i="14" s="1" a="1"/>
  <c r="AA285" i="14" s="1"/>
  <c r="Z632" i="14" a="1"/>
  <c r="Z632" i="14" s="1"/>
  <c r="AA632" i="14" s="1" a="1"/>
  <c r="AA632" i="14" s="1"/>
  <c r="Z112" i="14" a="1"/>
  <c r="Z112" i="14" s="1"/>
  <c r="AA112" i="14" s="1" a="1"/>
  <c r="AA112" i="14" s="1"/>
  <c r="AB112" i="14" s="1"/>
  <c r="Z252" i="14" a="1"/>
  <c r="Z252" i="14" s="1"/>
  <c r="AA252" i="14" s="1" a="1"/>
  <c r="AA252" i="14" s="1"/>
  <c r="Z19" i="14" a="1"/>
  <c r="Z19" i="14" s="1"/>
  <c r="AA19" i="14" s="1" a="1"/>
  <c r="AA19" i="14" s="1"/>
  <c r="Z160" i="14" a="1"/>
  <c r="Z160" i="14" s="1"/>
  <c r="AA160" i="14" s="1" a="1"/>
  <c r="AA160" i="14" s="1"/>
  <c r="Z381" i="14" a="1"/>
  <c r="Z381" i="14" s="1"/>
  <c r="AA381" i="14" s="1" a="1"/>
  <c r="AA381" i="14" s="1"/>
  <c r="AB381" i="14" s="1"/>
  <c r="Z410" i="14" a="1"/>
  <c r="Z410" i="14" s="1"/>
  <c r="AA410" i="14" s="1" a="1"/>
  <c r="AA410" i="14" s="1"/>
  <c r="Z448" i="14" a="1"/>
  <c r="Z448" i="14" s="1"/>
  <c r="AA448" i="14" s="1" a="1"/>
  <c r="AA448" i="14" s="1"/>
  <c r="Z476" i="14" a="1"/>
  <c r="Z476" i="14" s="1"/>
  <c r="AA476" i="14" s="1" a="1"/>
  <c r="AA476" i="14" s="1"/>
  <c r="Z526" i="14" a="1"/>
  <c r="Z526" i="14" s="1"/>
  <c r="AA526" i="14" s="1" a="1"/>
  <c r="AA526" i="14" s="1"/>
  <c r="AB526" i="14" s="1"/>
  <c r="Z738" i="14" a="1"/>
  <c r="Z738" i="14" s="1"/>
  <c r="AA738" i="14" s="1" a="1"/>
  <c r="AA738" i="14" s="1"/>
  <c r="Z68" i="14" a="1"/>
  <c r="Z68" i="14" s="1"/>
  <c r="AA68" i="14" s="1" a="1"/>
  <c r="AA68" i="14" s="1"/>
  <c r="Z366" i="14" a="1"/>
  <c r="Z366" i="14" s="1"/>
  <c r="AA366" i="14" s="1" a="1"/>
  <c r="AA366" i="14" s="1"/>
  <c r="AB366" i="14" s="1"/>
  <c r="Z564" i="14" a="1"/>
  <c r="Z564" i="14" s="1"/>
  <c r="AA564" i="14" s="1" a="1"/>
  <c r="AA564" i="14" s="1"/>
  <c r="AB564" i="14" s="1"/>
  <c r="Z119" i="14" a="1"/>
  <c r="Z119" i="14" s="1"/>
  <c r="AA119" i="14" s="1" a="1"/>
  <c r="AA119" i="14" s="1"/>
  <c r="Z259" i="14" a="1"/>
  <c r="Z259" i="14" s="1"/>
  <c r="AA259" i="14" s="1" a="1"/>
  <c r="AA259" i="14" s="1"/>
  <c r="Z27" i="14" a="1"/>
  <c r="Z27" i="14" s="1"/>
  <c r="AA27" i="14" s="1" a="1"/>
  <c r="AA27" i="14" s="1"/>
  <c r="Z167" i="14" a="1"/>
  <c r="Z167" i="14" s="1"/>
  <c r="AA167" i="14" s="1" a="1"/>
  <c r="AA167" i="14" s="1"/>
  <c r="Z387" i="14" a="1"/>
  <c r="Z387" i="14" s="1"/>
  <c r="AA387" i="14" s="1" a="1"/>
  <c r="AA387" i="14" s="1"/>
  <c r="AB387" i="14" s="1"/>
  <c r="Z415" i="14" a="1"/>
  <c r="Z415" i="14" s="1"/>
  <c r="AA415" i="14" s="1" a="1"/>
  <c r="AA415" i="14" s="1"/>
  <c r="Z453" i="14" a="1"/>
  <c r="Z453" i="14" s="1"/>
  <c r="AA453" i="14" s="1" a="1"/>
  <c r="AA453" i="14" s="1"/>
  <c r="Z482" i="14" a="1"/>
  <c r="Z482" i="14" s="1"/>
  <c r="AA482" i="14" s="1" a="1"/>
  <c r="AA482" i="14" s="1"/>
  <c r="AB482" i="14" s="1"/>
  <c r="Z532" i="14" a="1"/>
  <c r="Z532" i="14" s="1"/>
  <c r="AA532" i="14" s="1" a="1"/>
  <c r="AA532" i="14" s="1"/>
  <c r="AB532" i="14" s="1"/>
  <c r="Z780" i="14" a="1"/>
  <c r="Z780" i="14" s="1"/>
  <c r="AA780" i="14" s="1" a="1"/>
  <c r="AA780" i="14" s="1"/>
  <c r="Z494" i="14" a="1"/>
  <c r="Z494" i="14" s="1"/>
  <c r="AA494" i="14" s="1" a="1"/>
  <c r="AA494" i="14" s="1"/>
  <c r="Z779" i="14" a="1"/>
  <c r="Z779" i="14" s="1"/>
  <c r="AA779" i="14" s="1" a="1"/>
  <c r="AA779" i="14" s="1"/>
  <c r="Z365" i="14" a="1"/>
  <c r="Z365" i="14" s="1"/>
  <c r="AA365" i="14" s="1" a="1"/>
  <c r="AA365" i="14" s="1"/>
  <c r="AB365" i="14" s="1"/>
  <c r="Z736" i="14" a="1"/>
  <c r="Z736" i="14" s="1"/>
  <c r="AA736" i="14" s="1" a="1"/>
  <c r="AA736" i="14" s="1"/>
  <c r="Z184" i="14" a="1"/>
  <c r="Z184" i="14" s="1"/>
  <c r="AA184" i="14" s="1" a="1"/>
  <c r="AA184" i="14" s="1"/>
  <c r="Z319" i="14" a="1"/>
  <c r="Z319" i="14" s="1"/>
  <c r="AA319" i="14" s="1" a="1"/>
  <c r="AA319" i="14" s="1"/>
  <c r="AB319" i="14" s="1"/>
  <c r="Z92" i="14" a="1"/>
  <c r="Z92" i="14" s="1"/>
  <c r="AA92" i="14" s="1" a="1"/>
  <c r="AA92" i="14" s="1"/>
  <c r="Z232" i="14" a="1"/>
  <c r="Z232" i="14" s="1"/>
  <c r="AA232" i="14" s="1" a="1"/>
  <c r="AA232" i="14" s="1"/>
  <c r="AB232" i="14" s="1"/>
  <c r="Z441" i="14" a="1"/>
  <c r="Z441" i="14" s="1"/>
  <c r="AA441" i="14" s="1" a="1"/>
  <c r="AA441" i="14" s="1"/>
  <c r="AB441" i="14" s="1"/>
  <c r="Z583" i="14" a="1"/>
  <c r="Z583" i="14" s="1"/>
  <c r="AA583" i="14" s="1" a="1"/>
  <c r="AA583" i="14" s="1"/>
  <c r="Z621" i="14" a="1"/>
  <c r="Z621" i="14" s="1"/>
  <c r="AA621" i="14" s="1" a="1"/>
  <c r="AA621" i="14" s="1"/>
  <c r="AB621" i="14" s="1"/>
  <c r="Z662" i="14" a="1"/>
  <c r="Z662" i="14" s="1"/>
  <c r="AA662" i="14" s="1" a="1"/>
  <c r="AA662" i="14" s="1"/>
  <c r="AB662" i="14" s="1"/>
  <c r="Z663" i="14" a="1"/>
  <c r="Z663" i="14" s="1"/>
  <c r="AA663" i="14" s="1" a="1"/>
  <c r="AA663" i="14" s="1"/>
  <c r="Z680" i="14" a="1"/>
  <c r="Z680" i="14" s="1"/>
  <c r="AA680" i="14" s="1" a="1"/>
  <c r="AA680" i="14" s="1"/>
  <c r="AB680" i="14" s="1"/>
  <c r="Z774" i="14" a="1"/>
  <c r="Z774" i="14" s="1"/>
  <c r="AA774" i="14" s="1" a="1"/>
  <c r="AA774" i="14" s="1"/>
  <c r="Z500" i="14" a="1"/>
  <c r="Z500" i="14" s="1"/>
  <c r="AA500" i="14" s="1" a="1"/>
  <c r="AA500" i="14" s="1"/>
  <c r="AB500" i="14" s="1"/>
  <c r="Z25" i="14" a="1"/>
  <c r="Z25" i="14" s="1"/>
  <c r="AA25" i="14" s="1" a="1"/>
  <c r="AA25" i="14" s="1"/>
  <c r="AB25" i="14" s="1"/>
  <c r="Z618" i="14" a="1"/>
  <c r="Z618" i="14" s="1"/>
  <c r="AA618" i="14" s="1" a="1"/>
  <c r="AA618" i="14" s="1"/>
  <c r="AB618" i="14" s="1"/>
  <c r="Z180" i="14" a="1"/>
  <c r="Z180" i="14" s="1"/>
  <c r="AA180" i="14" s="1" a="1"/>
  <c r="AA180" i="14" s="1"/>
  <c r="AB180" i="14" s="1"/>
  <c r="Z606" i="14" a="1"/>
  <c r="Z606" i="14" s="1"/>
  <c r="AA606" i="14" s="1" a="1"/>
  <c r="AA606" i="14" s="1"/>
  <c r="Z505" i="14" a="1"/>
  <c r="Z505" i="14" s="1"/>
  <c r="AA505" i="14" s="1" a="1"/>
  <c r="AA505" i="14" s="1"/>
  <c r="AB505" i="14" s="1"/>
  <c r="Z297" i="14" a="1"/>
  <c r="Z297" i="14" s="1"/>
  <c r="AA297" i="14" s="1" a="1"/>
  <c r="AA297" i="14" s="1"/>
  <c r="AB297" i="14" s="1"/>
  <c r="Z481" i="14" a="1"/>
  <c r="Z481" i="14" s="1"/>
  <c r="AA481" i="14" s="1" a="1"/>
  <c r="AA481" i="14" s="1"/>
  <c r="Z524" i="14" a="1"/>
  <c r="Z524" i="14" s="1"/>
  <c r="AA524" i="14" s="1" a="1"/>
  <c r="AA524" i="14" s="1"/>
  <c r="Z79" i="14" a="1"/>
  <c r="Z79" i="14" s="1"/>
  <c r="AA79" i="14" s="1" a="1"/>
  <c r="AA79" i="14" s="1"/>
  <c r="AB79" i="14" s="1"/>
  <c r="Z262" i="14" a="1"/>
  <c r="Z262" i="14" s="1"/>
  <c r="AA262" i="14" s="1" a="1"/>
  <c r="AA262" i="14" s="1"/>
  <c r="Z652" i="14" a="1"/>
  <c r="Z652" i="14" s="1"/>
  <c r="AA652" i="14" s="1" a="1"/>
  <c r="AA652" i="14" s="1"/>
  <c r="Z318" i="14" a="1"/>
  <c r="Z318" i="14" s="1"/>
  <c r="AA318" i="14" s="1" a="1"/>
  <c r="AA318" i="14" s="1"/>
  <c r="AB318" i="14" s="1"/>
  <c r="Z229" i="14" a="1"/>
  <c r="Z229" i="14" s="1"/>
  <c r="AA229" i="14" s="1" a="1"/>
  <c r="AA229" i="14" s="1"/>
  <c r="Z507" i="14" a="1"/>
  <c r="Z507" i="14" s="1"/>
  <c r="AA507" i="14" s="1" a="1"/>
  <c r="AA507" i="14" s="1"/>
  <c r="AB507" i="14" s="1"/>
  <c r="Z396" i="14" a="1"/>
  <c r="Z396" i="14" s="1"/>
  <c r="AA396" i="14" s="1" a="1"/>
  <c r="AA396" i="14" s="1"/>
  <c r="Z473" i="14" a="1"/>
  <c r="Z473" i="14" s="1"/>
  <c r="AA473" i="14" s="1" a="1"/>
  <c r="AA473" i="14" s="1"/>
  <c r="Z228" i="14" a="1"/>
  <c r="Z228" i="14" s="1"/>
  <c r="AA228" i="14" s="1" a="1"/>
  <c r="AA228" i="14" s="1"/>
  <c r="Z276" i="14" a="1"/>
  <c r="Z276" i="14" s="1"/>
  <c r="AA276" i="14" s="1" a="1"/>
  <c r="AA276" i="14" s="1"/>
  <c r="Z661" i="14" a="1"/>
  <c r="Z661" i="14" s="1"/>
  <c r="AA661" i="14" s="1" a="1"/>
  <c r="AA661" i="14" s="1"/>
  <c r="AB661" i="14" s="1"/>
  <c r="Z509" i="14" a="1"/>
  <c r="Z509" i="14" s="1"/>
  <c r="AA509" i="14" s="1" a="1"/>
  <c r="AA509" i="14" s="1"/>
  <c r="Z235" i="14" a="1"/>
  <c r="Z235" i="14" s="1"/>
  <c r="AA235" i="14" s="1" a="1"/>
  <c r="AA235" i="14" s="1"/>
  <c r="Z719" i="14" a="1"/>
  <c r="Z719" i="14" s="1"/>
  <c r="AA719" i="14" s="1" a="1"/>
  <c r="AA719" i="14" s="1"/>
  <c r="AB719" i="14" s="1"/>
  <c r="Z75" i="14" a="1"/>
  <c r="Z75" i="14" s="1"/>
  <c r="AA75" i="14" s="1" a="1"/>
  <c r="AA75" i="14" s="1"/>
  <c r="Z364" i="14" a="1"/>
  <c r="Z364" i="14" s="1"/>
  <c r="AA364" i="14" s="1" a="1"/>
  <c r="AA364" i="14" s="1"/>
  <c r="Z300" i="14" a="1"/>
  <c r="Z300" i="14" s="1"/>
  <c r="AA300" i="14" s="1" a="1"/>
  <c r="AA300" i="14" s="1"/>
  <c r="Z399" i="14" a="1"/>
  <c r="Z399" i="14" s="1"/>
  <c r="AA399" i="14" s="1" a="1"/>
  <c r="AA399" i="14" s="1"/>
  <c r="AB399" i="14" s="1"/>
  <c r="Z493" i="14" a="1"/>
  <c r="Z493" i="14" s="1"/>
  <c r="AA493" i="14" s="1" a="1"/>
  <c r="AA493" i="14" s="1"/>
  <c r="Z332" i="14" a="1"/>
  <c r="Z332" i="14" s="1"/>
  <c r="AA332" i="14" s="1" a="1"/>
  <c r="AA332" i="14" s="1"/>
  <c r="Z737" i="14" a="1"/>
  <c r="Z737" i="14" s="1"/>
  <c r="AA737" i="14" s="1" a="1"/>
  <c r="AA737" i="14" s="1"/>
  <c r="Z529" i="14" a="1"/>
  <c r="Z529" i="14" s="1"/>
  <c r="AA529" i="14" s="1" a="1"/>
  <c r="AA529" i="14" s="1"/>
  <c r="AB529" i="14" s="1"/>
  <c r="Z106" i="14" a="1"/>
  <c r="Z106" i="14" s="1"/>
  <c r="AA106" i="14" s="1" a="1"/>
  <c r="AA106" i="14" s="1"/>
  <c r="Z5" i="14" a="1"/>
  <c r="Z5" i="14" s="1"/>
  <c r="AA5" i="14" s="1" a="1"/>
  <c r="AA5" i="14" s="1"/>
  <c r="Z36" i="14" a="1"/>
  <c r="Z36" i="14" s="1"/>
  <c r="AA36" i="14" s="1" a="1"/>
  <c r="AA36" i="14" s="1"/>
  <c r="Z247" i="14" a="1"/>
  <c r="Z247" i="14" s="1"/>
  <c r="AA247" i="14" s="1" a="1"/>
  <c r="AA247" i="14" s="1"/>
  <c r="AB247" i="14" s="1"/>
  <c r="Z44" i="14" a="1"/>
  <c r="Z44" i="14" s="1"/>
  <c r="AA44" i="14" s="1" a="1"/>
  <c r="AA44" i="14" s="1"/>
  <c r="Z278" i="14" a="1"/>
  <c r="Z278" i="14" s="1"/>
  <c r="AA278" i="14" s="1" a="1"/>
  <c r="AA278" i="14" s="1"/>
  <c r="Z348" i="14" a="1"/>
  <c r="Z348" i="14" s="1"/>
  <c r="AA348" i="14" s="1" a="1"/>
  <c r="AA348" i="14" s="1"/>
  <c r="AB348" i="14" s="1"/>
  <c r="Z261" i="14" a="1"/>
  <c r="Z261" i="14" s="1"/>
  <c r="AA261" i="14" s="1" a="1"/>
  <c r="AA261" i="14" s="1"/>
  <c r="AB261" i="14" s="1"/>
  <c r="Z633" i="14" a="1"/>
  <c r="Z633" i="14" s="1"/>
  <c r="AA633" i="14" s="1" a="1"/>
  <c r="AA633" i="14" s="1"/>
  <c r="Z698" i="14" a="1"/>
  <c r="Z698" i="14" s="1"/>
  <c r="AA698" i="14" s="1" a="1"/>
  <c r="AA698" i="14" s="1"/>
  <c r="AB698" i="14" s="1"/>
  <c r="Z735" i="14" a="1"/>
  <c r="Z735" i="14" s="1"/>
  <c r="AA735" i="14" s="1" a="1"/>
  <c r="AA735" i="14" s="1"/>
  <c r="Z792" i="14" a="1"/>
  <c r="Z792" i="14" s="1"/>
  <c r="AA792" i="14" s="1" a="1"/>
  <c r="AA792" i="14" s="1"/>
  <c r="AB792" i="14" s="1"/>
  <c r="Z586" i="14" a="1"/>
  <c r="Z586" i="14" s="1"/>
  <c r="AA586" i="14" s="1" a="1"/>
  <c r="AA586" i="14" s="1"/>
  <c r="AB586" i="14" s="1"/>
  <c r="Z186" i="14" a="1"/>
  <c r="Z186" i="14" s="1"/>
  <c r="AA186" i="14" s="1" a="1"/>
  <c r="AA186" i="14" s="1"/>
  <c r="Z86" i="14" a="1"/>
  <c r="Z86" i="14" s="1"/>
  <c r="AA86" i="14" s="1" a="1"/>
  <c r="AA86" i="14" s="1"/>
  <c r="Z279" i="14" a="1"/>
  <c r="Z279" i="14" s="1"/>
  <c r="AA279" i="14" s="1" a="1"/>
  <c r="AA279" i="14" s="1"/>
  <c r="Z411" i="14" a="1"/>
  <c r="Z411" i="14" s="1"/>
  <c r="AA411" i="14" s="1" a="1"/>
  <c r="AA411" i="14" s="1"/>
  <c r="AB411" i="14" s="1"/>
  <c r="Z667" i="14" a="1"/>
  <c r="Z667" i="14" s="1"/>
  <c r="AA667" i="14" s="1" a="1"/>
  <c r="AA667" i="14" s="1"/>
  <c r="AB667" i="14" s="1"/>
  <c r="Z789" i="14" a="1"/>
  <c r="Z789" i="14" s="1"/>
  <c r="AA789" i="14" s="1" a="1"/>
  <c r="AA789" i="14" s="1"/>
  <c r="AB789" i="14" s="1"/>
  <c r="Z760" i="14" a="1"/>
  <c r="Z760" i="14" s="1"/>
  <c r="AA760" i="14" s="1" a="1"/>
  <c r="AA760" i="14" s="1"/>
  <c r="AB760" i="14" s="1"/>
  <c r="Z38" i="14" a="1"/>
  <c r="Z38" i="14" s="1"/>
  <c r="AA38" i="14" s="1" a="1"/>
  <c r="AA38" i="14" s="1"/>
  <c r="AB38" i="14" s="1"/>
  <c r="AD38" i="14" s="1"/>
  <c r="Z320" i="14" a="1"/>
  <c r="Z320" i="14" s="1"/>
  <c r="AA320" i="14" s="1" a="1"/>
  <c r="AA320" i="14" s="1"/>
  <c r="AB320" i="14" s="1"/>
  <c r="Z146" i="14" a="1"/>
  <c r="Z146" i="14" s="1"/>
  <c r="AA146" i="14" s="1" a="1"/>
  <c r="AA146" i="14" s="1"/>
  <c r="Z480" i="14" a="1"/>
  <c r="Z480" i="14" s="1"/>
  <c r="AA480" i="14" s="1" a="1"/>
  <c r="AA480" i="14" s="1"/>
  <c r="Z541" i="14" a="1"/>
  <c r="Z541" i="14" s="1"/>
  <c r="AA541" i="14" s="1" a="1"/>
  <c r="AA541" i="14" s="1"/>
  <c r="Z673" i="14" a="1"/>
  <c r="Z673" i="14" s="1"/>
  <c r="AA673" i="14" s="1" a="1"/>
  <c r="AA673" i="14" s="1"/>
  <c r="Z21" i="14" a="1"/>
  <c r="Z21" i="14" s="1"/>
  <c r="AA21" i="14" s="1" a="1"/>
  <c r="AA21" i="14" s="1"/>
  <c r="AB21" i="14" s="1"/>
  <c r="Z45" i="14" a="1"/>
  <c r="Z45" i="14" s="1"/>
  <c r="AA45" i="14" s="1" a="1"/>
  <c r="AA45" i="14" s="1"/>
  <c r="Z327" i="14" a="1"/>
  <c r="Z327" i="14" s="1"/>
  <c r="AA327" i="14" s="1" a="1"/>
  <c r="AA327" i="14" s="1"/>
  <c r="Z175" i="14" a="1"/>
  <c r="Z175" i="14" s="1"/>
  <c r="AA175" i="14" s="1" a="1"/>
  <c r="AA175" i="14" s="1"/>
  <c r="AB175" i="14" s="1"/>
  <c r="Z485" i="14" a="1"/>
  <c r="Z485" i="14" s="1"/>
  <c r="AA485" i="14" s="1" a="1"/>
  <c r="AA485" i="14" s="1"/>
  <c r="Z547" i="14" a="1"/>
  <c r="Z547" i="14" s="1"/>
  <c r="AA547" i="14" s="1" a="1"/>
  <c r="AA547" i="14" s="1"/>
  <c r="Z445" i="14" a="1"/>
  <c r="Z445" i="14" s="1"/>
  <c r="AA445" i="14" s="1" a="1"/>
  <c r="AA445" i="14" s="1"/>
  <c r="AB445" i="14" s="1"/>
  <c r="Z702" i="14" a="1"/>
  <c r="Z702" i="14" s="1"/>
  <c r="AA702" i="14" s="1" a="1"/>
  <c r="AA702" i="14" s="1"/>
  <c r="AB702" i="14" s="1"/>
  <c r="Z672" i="14" a="1"/>
  <c r="Z672" i="14" s="1"/>
  <c r="AA672" i="14" s="1" a="1"/>
  <c r="AA672" i="14" s="1"/>
  <c r="AB672" i="14" s="1"/>
  <c r="Z18" i="14" a="1"/>
  <c r="Z18" i="14" s="1"/>
  <c r="AA18" i="14" s="1" a="1"/>
  <c r="AA18" i="14" s="1"/>
  <c r="AB18" i="14" s="1"/>
  <c r="Z291" i="14" a="1"/>
  <c r="Z291" i="14" s="1"/>
  <c r="AA291" i="14" s="1" a="1"/>
  <c r="AA291" i="14" s="1"/>
  <c r="Z660" i="14" a="1"/>
  <c r="Z660" i="14" s="1"/>
  <c r="AA660" i="14" s="1" a="1"/>
  <c r="AA660" i="14" s="1"/>
  <c r="Z726" i="14" a="1"/>
  <c r="Z726" i="14" s="1"/>
  <c r="AA726" i="14" s="1" a="1"/>
  <c r="AA726" i="14" s="1"/>
  <c r="Z765" i="14" a="1"/>
  <c r="Z765" i="14" s="1"/>
  <c r="AA765" i="14" s="1" a="1"/>
  <c r="AA765" i="14" s="1"/>
  <c r="AB765" i="14" s="1"/>
  <c r="Z664" i="14" a="1"/>
  <c r="Z664" i="14" s="1"/>
  <c r="AA664" i="14" s="1" a="1"/>
  <c r="AA664" i="14" s="1"/>
  <c r="Z99" i="14" a="1"/>
  <c r="Z99" i="14" s="1"/>
  <c r="AA99" i="14" s="1" a="1"/>
  <c r="AA99" i="14" s="1"/>
  <c r="AB99" i="14" s="1"/>
  <c r="Z8" i="14" a="1"/>
  <c r="Z8" i="14" s="1"/>
  <c r="AA8" i="14" s="1" a="1"/>
  <c r="AA8" i="14" s="1"/>
  <c r="Z141" i="14" a="1"/>
  <c r="Z141" i="14" s="1"/>
  <c r="AA141" i="14" s="1" a="1"/>
  <c r="AA141" i="14" s="1"/>
  <c r="AB141" i="14" s="1"/>
  <c r="Z290" i="14" a="1"/>
  <c r="Z290" i="14" s="1"/>
  <c r="AA290" i="14" s="1" a="1"/>
  <c r="AA290" i="14" s="1"/>
  <c r="Z56" i="14" a="1"/>
  <c r="Z56" i="14" s="1"/>
  <c r="AA56" i="14" s="1" a="1"/>
  <c r="AA56" i="14" s="1"/>
  <c r="AB56" i="14" s="1"/>
  <c r="Z29" i="14" a="1"/>
  <c r="Z29" i="14" s="1"/>
  <c r="AA29" i="14" s="1" a="1"/>
  <c r="AA29" i="14" s="1"/>
  <c r="Z414" i="14" a="1"/>
  <c r="Z414" i="14" s="1"/>
  <c r="AA414" i="14" s="1" a="1"/>
  <c r="AA414" i="14" s="1"/>
  <c r="Z431" i="14" a="1"/>
  <c r="Z431" i="14" s="1"/>
  <c r="AA431" i="14" s="1" a="1"/>
  <c r="AA431" i="14" s="1"/>
  <c r="Z470" i="14" a="1"/>
  <c r="Z470" i="14" s="1"/>
  <c r="AA470" i="14" s="1" a="1"/>
  <c r="AA470" i="14" s="1"/>
  <c r="Z503" i="14" a="1"/>
  <c r="Z503" i="14" s="1"/>
  <c r="AA503" i="14" s="1" a="1"/>
  <c r="AA503" i="14" s="1"/>
  <c r="AB503" i="14" s="1"/>
  <c r="Z548" i="14" a="1"/>
  <c r="Z548" i="14" s="1"/>
  <c r="AA548" i="14" s="1" a="1"/>
  <c r="AA548" i="14" s="1"/>
  <c r="Z139" i="14" a="1"/>
  <c r="Z139" i="14" s="1"/>
  <c r="AA139" i="14" s="1" a="1"/>
  <c r="AA139" i="14" s="1"/>
  <c r="Z581" i="14" a="1"/>
  <c r="Z581" i="14" s="1"/>
  <c r="AA581" i="14" s="1" a="1"/>
  <c r="AA581" i="14" s="1"/>
  <c r="AB581" i="14" s="1"/>
  <c r="Z591" i="14" a="1"/>
  <c r="Z591" i="14" s="1"/>
  <c r="AA591" i="14" s="1" a="1"/>
  <c r="AA591" i="14" s="1"/>
  <c r="Z515" i="14" a="1"/>
  <c r="Z515" i="14" s="1"/>
  <c r="AA515" i="14" s="1" a="1"/>
  <c r="AA515" i="14" s="1"/>
  <c r="AB515" i="14" s="1"/>
  <c r="Z716" i="14" a="1"/>
  <c r="Z716" i="14" s="1"/>
  <c r="AA716" i="14" s="1" a="1"/>
  <c r="AA716" i="14" s="1"/>
  <c r="AB716" i="14" s="1"/>
  <c r="Z455" i="14" a="1"/>
  <c r="Z455" i="14" s="1"/>
  <c r="AA455" i="14" s="1" a="1"/>
  <c r="AA455" i="14" s="1"/>
  <c r="AB455" i="14" s="1"/>
  <c r="Z24" i="14" a="1"/>
  <c r="Z24" i="14" s="1"/>
  <c r="AA24" i="14" s="1" a="1"/>
  <c r="AA24" i="14" s="1"/>
  <c r="Z164" i="14" a="1"/>
  <c r="Z164" i="14" s="1"/>
  <c r="AA164" i="14" s="1" a="1"/>
  <c r="AA164" i="14" s="1"/>
  <c r="AB164" i="14" s="1"/>
  <c r="Z313" i="14" a="1"/>
  <c r="Z313" i="14" s="1"/>
  <c r="AA313" i="14" s="1" a="1"/>
  <c r="AA313" i="14" s="1"/>
  <c r="Z72" i="14" a="1"/>
  <c r="Z72" i="14" s="1"/>
  <c r="AA72" i="14" s="1" a="1"/>
  <c r="AA72" i="14" s="1"/>
  <c r="AB72" i="14" s="1"/>
  <c r="Z117" i="14" a="1"/>
  <c r="Z117" i="14" s="1"/>
  <c r="AA117" i="14" s="1" a="1"/>
  <c r="AA117" i="14" s="1"/>
  <c r="AB117" i="14" s="1"/>
  <c r="Z241" i="14" a="1"/>
  <c r="Z241" i="14" s="1"/>
  <c r="AA241" i="14" s="1" a="1"/>
  <c r="AA241" i="14" s="1"/>
  <c r="Z323" i="14" a="1"/>
  <c r="Z323" i="14" s="1"/>
  <c r="AA323" i="14" s="1" a="1"/>
  <c r="AA323" i="14" s="1"/>
  <c r="Z400" i="14" a="1"/>
  <c r="Z400" i="14" s="1"/>
  <c r="AA400" i="14" s="1" a="1"/>
  <c r="AA400" i="14" s="1"/>
  <c r="Z428" i="14" a="1"/>
  <c r="Z428" i="14" s="1"/>
  <c r="AA428" i="14" s="1" a="1"/>
  <c r="AA428" i="14" s="1"/>
  <c r="Z700" i="14" a="1"/>
  <c r="Z700" i="14" s="1"/>
  <c r="AA700" i="14" s="1" a="1"/>
  <c r="AA700" i="14" s="1"/>
  <c r="Z417" i="14" a="1"/>
  <c r="Z417" i="14" s="1"/>
  <c r="AA417" i="14" s="1" a="1"/>
  <c r="AA417" i="14" s="1"/>
  <c r="AB417" i="14" s="1"/>
  <c r="Z203" i="14" a="1"/>
  <c r="Z203" i="14" s="1"/>
  <c r="AA203" i="14" s="1" a="1"/>
  <c r="AA203" i="14" s="1"/>
  <c r="Z678" i="14" a="1"/>
  <c r="Z678" i="14" s="1"/>
  <c r="AA678" i="14" s="1" a="1"/>
  <c r="AA678" i="14" s="1"/>
  <c r="Z280" i="14" a="1"/>
  <c r="Z280" i="14" s="1"/>
  <c r="AA280" i="14" s="1" a="1"/>
  <c r="AA280" i="14" s="1"/>
  <c r="Z47" i="14" a="1"/>
  <c r="Z47" i="14" s="1"/>
  <c r="AA47" i="14" s="1" a="1"/>
  <c r="AA47" i="14" s="1"/>
  <c r="Z187" i="14" a="1"/>
  <c r="Z187" i="14" s="1"/>
  <c r="AA187" i="14" s="1" a="1"/>
  <c r="AA187" i="14" s="1"/>
  <c r="Z329" i="14" a="1"/>
  <c r="Z329" i="14" s="1"/>
  <c r="AA329" i="14" s="1" a="1"/>
  <c r="AA329" i="14" s="1"/>
  <c r="Z539" i="14" a="1"/>
  <c r="Z539" i="14" s="1"/>
  <c r="AA539" i="14" s="1" a="1"/>
  <c r="AA539" i="14" s="1"/>
  <c r="AB539" i="14" s="1"/>
  <c r="Z696" i="14" a="1"/>
  <c r="Z696" i="14" s="1"/>
  <c r="AA696" i="14" s="1" a="1"/>
  <c r="AA696" i="14" s="1"/>
  <c r="AB696" i="14" s="1"/>
  <c r="Z711" i="14" a="1"/>
  <c r="Z711" i="14" s="1"/>
  <c r="AA711" i="14" s="1" a="1"/>
  <c r="AA711" i="14" s="1"/>
  <c r="AB711" i="14" s="1"/>
  <c r="Z43" i="14" a="1"/>
  <c r="Z43" i="14" s="1"/>
  <c r="AA43" i="14" s="1" a="1"/>
  <c r="AA43" i="14" s="1"/>
  <c r="Z168" i="14" a="1"/>
  <c r="Z168" i="14" s="1"/>
  <c r="AA168" i="14" s="1" a="1"/>
  <c r="AA168" i="14" s="1"/>
  <c r="Z2" i="14" a="1"/>
  <c r="Z2" i="14" s="1"/>
  <c r="AA2" i="14" s="1" a="1"/>
  <c r="AA2" i="14" s="1"/>
  <c r="Z537" i="14" a="1"/>
  <c r="Z537" i="14" s="1"/>
  <c r="AA537" i="14" s="1" a="1"/>
  <c r="AA537" i="14" s="1"/>
  <c r="Z367" i="14" a="1"/>
  <c r="Z367" i="14" s="1"/>
  <c r="AA367" i="14" s="1" a="1"/>
  <c r="AA367" i="14" s="1"/>
  <c r="Z739" i="14" a="1"/>
  <c r="Z739" i="14" s="1"/>
  <c r="AA739" i="14" s="1" a="1"/>
  <c r="AA739" i="14" s="1"/>
  <c r="Z688" i="14" a="1"/>
  <c r="Z688" i="14" s="1"/>
  <c r="AA688" i="14" s="1" a="1"/>
  <c r="AA688" i="14" s="1"/>
  <c r="Z105" i="14" a="1"/>
  <c r="Z105" i="14" s="1"/>
  <c r="AA105" i="14" s="1" a="1"/>
  <c r="AA105" i="14" s="1"/>
  <c r="Z244" i="14" a="1"/>
  <c r="Z244" i="14" s="1"/>
  <c r="AA244" i="14" s="1" a="1"/>
  <c r="AA244" i="14" s="1"/>
  <c r="Z12" i="14" a="1"/>
  <c r="Z12" i="14" s="1"/>
  <c r="AA12" i="14" s="1" a="1"/>
  <c r="AA12" i="14" s="1"/>
  <c r="AB12" i="14" s="1"/>
  <c r="Z152" i="14" a="1"/>
  <c r="Z152" i="14" s="1"/>
  <c r="AA152" i="14" s="1" a="1"/>
  <c r="AA152" i="14" s="1"/>
  <c r="Z374" i="14" a="1"/>
  <c r="Z374" i="14" s="1"/>
  <c r="AA374" i="14" s="1" a="1"/>
  <c r="AA374" i="14" s="1"/>
  <c r="Z404" i="14" a="1"/>
  <c r="Z404" i="14" s="1"/>
  <c r="AA404" i="14" s="1" a="1"/>
  <c r="AA404" i="14" s="1"/>
  <c r="Z443" i="14" a="1"/>
  <c r="Z443" i="14" s="1"/>
  <c r="AA443" i="14" s="1" a="1"/>
  <c r="AA443" i="14" s="1"/>
  <c r="AB443" i="14" s="1"/>
  <c r="Z466" i="14" a="1"/>
  <c r="Z466" i="14" s="1"/>
  <c r="AA466" i="14" s="1" a="1"/>
  <c r="AA466" i="14" s="1"/>
  <c r="AB466" i="14" s="1"/>
  <c r="Z521" i="14" a="1"/>
  <c r="Z521" i="14" s="1"/>
  <c r="AA521" i="14" s="1" a="1"/>
  <c r="AA521" i="14" s="1"/>
  <c r="Z766" i="14" a="1"/>
  <c r="Z766" i="14" s="1"/>
  <c r="AA766" i="14" s="1" a="1"/>
  <c r="AA766" i="14" s="1"/>
  <c r="AB766" i="14" s="1"/>
  <c r="Z451" i="14" a="1"/>
  <c r="Z451" i="14" s="1"/>
  <c r="AA451" i="14" s="1" a="1"/>
  <c r="AA451" i="14" s="1"/>
  <c r="Z434" i="14" a="1"/>
  <c r="Z434" i="14" s="1"/>
  <c r="AA434" i="14" s="1" a="1"/>
  <c r="AA434" i="14" s="1"/>
  <c r="AB434" i="14" s="1"/>
  <c r="Z580" i="14" a="1"/>
  <c r="Z580" i="14" s="1"/>
  <c r="AA580" i="14" s="1" a="1"/>
  <c r="AA580" i="14" s="1"/>
  <c r="Z83" i="14" a="1"/>
  <c r="Z83" i="14" s="1"/>
  <c r="AA83" i="14" s="1" a="1"/>
  <c r="AA83" i="14" s="1"/>
  <c r="Z569" i="14" a="1"/>
  <c r="Z569" i="14" s="1"/>
  <c r="AA569" i="14" s="1" a="1"/>
  <c r="AA569" i="14" s="1"/>
  <c r="Z104" i="14" a="1"/>
  <c r="Z104" i="14" s="1"/>
  <c r="AA104" i="14" s="1" a="1"/>
  <c r="AA104" i="14" s="1"/>
  <c r="AB104" i="14" s="1"/>
  <c r="Z236" i="14" a="1"/>
  <c r="Z236" i="14" s="1"/>
  <c r="AA236" i="14" s="1" a="1"/>
  <c r="AA236" i="14" s="1"/>
  <c r="AB236" i="14" s="1"/>
  <c r="Z11" i="14" a="1"/>
  <c r="Z11" i="14" s="1"/>
  <c r="AA11" i="14" s="1" a="1"/>
  <c r="AA11" i="14" s="1"/>
  <c r="Z151" i="14" a="1"/>
  <c r="Z151" i="14" s="1"/>
  <c r="AA151" i="14" s="1" a="1"/>
  <c r="AA151" i="14" s="1"/>
  <c r="Z338" i="14" a="1"/>
  <c r="Z338" i="14" s="1"/>
  <c r="AA338" i="14" s="1" a="1"/>
  <c r="AA338" i="14" s="1"/>
  <c r="Z512" i="14" a="1"/>
  <c r="Z512" i="14" s="1"/>
  <c r="AA512" i="14" s="1" a="1"/>
  <c r="AA512" i="14" s="1"/>
  <c r="AB512" i="14" s="1"/>
  <c r="Z540" i="14" a="1"/>
  <c r="Z540" i="14" s="1"/>
  <c r="AA540" i="14" s="1" a="1"/>
  <c r="AA540" i="14" s="1"/>
  <c r="Z573" i="14" a="1"/>
  <c r="Z573" i="14" s="1"/>
  <c r="AA573" i="14" s="1" a="1"/>
  <c r="AA573" i="14" s="1"/>
  <c r="AB573" i="14" s="1"/>
  <c r="Z602" i="14" a="1"/>
  <c r="Z602" i="14" s="1"/>
  <c r="AA602" i="14" s="1" a="1"/>
  <c r="AA602" i="14" s="1"/>
  <c r="Z637" i="14" a="1"/>
  <c r="Z637" i="14" s="1"/>
  <c r="AA637" i="14" s="1" a="1"/>
  <c r="AA637" i="14" s="1"/>
  <c r="AB637" i="14" s="1"/>
  <c r="Z435" i="14" a="1"/>
  <c r="Z435" i="14" s="1"/>
  <c r="AA435" i="14" s="1" a="1"/>
  <c r="AA435" i="14" s="1"/>
  <c r="Z298" i="14" a="1"/>
  <c r="Z298" i="14" s="1"/>
  <c r="AA298" i="14" s="1" a="1"/>
  <c r="AA298" i="14" s="1"/>
  <c r="Z527" i="14" a="1"/>
  <c r="Z527" i="14" s="1"/>
  <c r="AA527" i="14" s="1" a="1"/>
  <c r="AA527" i="14" s="1"/>
  <c r="Z111" i="14" a="1"/>
  <c r="Z111" i="14" s="1"/>
  <c r="AA111" i="14" s="1" a="1"/>
  <c r="AA111" i="14" s="1"/>
  <c r="AB111" i="14" s="1"/>
  <c r="Z243" i="14" a="1"/>
  <c r="Z243" i="14" s="1"/>
  <c r="AA243" i="14" s="1" a="1"/>
  <c r="AA243" i="14" s="1"/>
  <c r="AB243" i="14" s="1"/>
  <c r="Z26" i="14" a="1"/>
  <c r="Z26" i="14" s="1"/>
  <c r="AA26" i="14" s="1" a="1"/>
  <c r="AA26" i="14" s="1"/>
  <c r="Z159" i="14" a="1"/>
  <c r="Z159" i="14" s="1"/>
  <c r="AA159" i="14" s="1" a="1"/>
  <c r="AA159" i="14" s="1"/>
  <c r="Z353" i="14" a="1"/>
  <c r="Z353" i="14" s="1"/>
  <c r="AA353" i="14" s="1" a="1"/>
  <c r="AA353" i="14" s="1"/>
  <c r="AB353" i="14" s="1"/>
  <c r="Z517" i="14" a="1"/>
  <c r="Z517" i="14" s="1"/>
  <c r="AA517" i="14" s="1" a="1"/>
  <c r="AA517" i="14" s="1"/>
  <c r="Z546" i="14" a="1"/>
  <c r="Z546" i="14" s="1"/>
  <c r="AA546" i="14" s="1" a="1"/>
  <c r="AA546" i="14" s="1"/>
  <c r="AB546" i="14" s="1"/>
  <c r="Z579" i="14" a="1"/>
  <c r="Z579" i="14" s="1"/>
  <c r="AA579" i="14" s="1" a="1"/>
  <c r="AA579" i="14" s="1"/>
  <c r="Z607" i="14" a="1"/>
  <c r="Z607" i="14" s="1"/>
  <c r="AA607" i="14" s="1" a="1"/>
  <c r="AA607" i="14" s="1"/>
  <c r="AB607" i="14" s="1"/>
  <c r="Z461" i="14" a="1"/>
  <c r="Z461" i="14" s="1"/>
  <c r="AA461" i="14" s="1" a="1"/>
  <c r="AA461" i="14" s="1"/>
  <c r="Z671" i="14" a="1"/>
  <c r="Z671" i="14" s="1"/>
  <c r="AA671" i="14" s="1" a="1"/>
  <c r="AA671" i="14" s="1"/>
  <c r="Z790" i="14" a="1"/>
  <c r="Z790" i="14" s="1"/>
  <c r="AA790" i="14" s="1" a="1"/>
  <c r="AA790" i="14" s="1"/>
  <c r="AB790" i="14" s="1"/>
  <c r="Z570" i="14" a="1"/>
  <c r="Z570" i="14" s="1"/>
  <c r="AA570" i="14" s="1" a="1"/>
  <c r="AA570" i="14" s="1"/>
  <c r="AB570" i="14" s="1"/>
  <c r="Z588" i="14" a="1"/>
  <c r="Z588" i="14" s="1"/>
  <c r="AA588" i="14" s="1" a="1"/>
  <c r="AA588" i="14" s="1"/>
  <c r="Z81" i="14" a="1"/>
  <c r="Z81" i="14" s="1"/>
  <c r="AA81" i="14" s="1" a="1"/>
  <c r="AA81" i="14" s="1"/>
  <c r="AB81" i="14" s="1"/>
  <c r="Z310" i="14" a="1"/>
  <c r="Z310" i="14" s="1"/>
  <c r="AA310" i="14" s="1" a="1"/>
  <c r="AA310" i="14" s="1"/>
  <c r="Z76" i="14" a="1"/>
  <c r="Z76" i="14" s="1"/>
  <c r="AA76" i="14" s="1" a="1"/>
  <c r="AA76" i="14" s="1"/>
  <c r="AB76" i="14" s="1"/>
  <c r="Z224" i="14" a="1"/>
  <c r="Z224" i="14" s="1"/>
  <c r="AA224" i="14" s="1" a="1"/>
  <c r="AA224" i="14" s="1"/>
  <c r="AB224" i="14" s="1"/>
  <c r="Z358" i="14" a="1"/>
  <c r="Z358" i="14" s="1"/>
  <c r="AA358" i="14" s="1" a="1"/>
  <c r="AA358" i="14" s="1"/>
  <c r="Z561" i="14" a="1"/>
  <c r="Z561" i="14" s="1"/>
  <c r="AA561" i="14" s="1" a="1"/>
  <c r="AA561" i="14" s="1"/>
  <c r="Z724" i="14" a="1"/>
  <c r="Z724" i="14" s="1"/>
  <c r="AA724" i="14" s="1" a="1"/>
  <c r="AA724" i="14" s="1"/>
  <c r="AB724" i="14" s="1"/>
  <c r="Z37" i="14" a="1"/>
  <c r="Z37" i="14" s="1"/>
  <c r="AA37" i="14" s="1" a="1"/>
  <c r="AA37" i="14" s="1"/>
  <c r="Z161" i="14" a="1"/>
  <c r="Z161" i="14" s="1"/>
  <c r="AA161" i="14" s="1" a="1"/>
  <c r="AA161" i="14" s="1"/>
  <c r="AB161" i="14" s="1"/>
  <c r="Z249" i="14" a="1"/>
  <c r="Z249" i="14" s="1"/>
  <c r="AA249" i="14" s="1" a="1"/>
  <c r="AA249" i="14" s="1"/>
  <c r="Z308" i="14" a="1"/>
  <c r="Z308" i="14" s="1"/>
  <c r="AA308" i="14" s="1" a="1"/>
  <c r="AA308" i="14" s="1"/>
  <c r="AB308" i="14" s="1"/>
  <c r="Z658" i="14" a="1"/>
  <c r="Z658" i="14" s="1"/>
  <c r="AA658" i="14" s="1" a="1"/>
  <c r="AA658" i="14" s="1"/>
  <c r="Z756" i="14" a="1"/>
  <c r="Z756" i="14" s="1"/>
  <c r="AA756" i="14" s="1" a="1"/>
  <c r="AA756" i="14" s="1"/>
  <c r="Z239" i="14" a="1"/>
  <c r="Z239" i="14" s="1"/>
  <c r="AA239" i="14" s="1" a="1"/>
  <c r="AA239" i="14" s="1"/>
  <c r="Z378" i="14" a="1"/>
  <c r="Z378" i="14" s="1"/>
  <c r="AA378" i="14" s="1" a="1"/>
  <c r="AA378" i="14" s="1"/>
  <c r="AB378" i="14" s="1"/>
  <c r="Z133" i="14" a="1"/>
  <c r="Z133" i="14" s="1"/>
  <c r="AA133" i="14" s="1" a="1"/>
  <c r="AA133" i="14" s="1"/>
  <c r="AB133" i="14" s="1"/>
  <c r="Z534" i="14" a="1"/>
  <c r="Z534" i="14" s="1"/>
  <c r="AA534" i="14" s="1" a="1"/>
  <c r="AA534" i="14" s="1"/>
  <c r="AB534" i="14" s="1"/>
  <c r="Z571" i="14" a="1"/>
  <c r="Z571" i="14" s="1"/>
  <c r="AA571" i="14" s="1" a="1"/>
  <c r="AA571" i="14" s="1"/>
  <c r="Z631" i="14" a="1"/>
  <c r="Z631" i="14" s="1"/>
  <c r="AA631" i="14" s="1" a="1"/>
  <c r="AA631" i="14" s="1"/>
  <c r="AB631" i="14" s="1"/>
  <c r="Z64" i="14" a="1"/>
  <c r="Z64" i="14" s="1"/>
  <c r="AA64" i="14" s="1" a="1"/>
  <c r="AA64" i="14" s="1"/>
  <c r="Z520" i="14" a="1"/>
  <c r="Z520" i="14" s="1"/>
  <c r="AA520" i="14" s="1" a="1"/>
  <c r="AA520" i="14" s="1"/>
  <c r="Z762" i="14" a="1"/>
  <c r="Z762" i="14" s="1"/>
  <c r="AA762" i="14" s="1" a="1"/>
  <c r="AA762" i="14" s="1"/>
  <c r="Z171" i="14" a="1"/>
  <c r="Z171" i="14" s="1"/>
  <c r="AA171" i="14" s="1" a="1"/>
  <c r="AA171" i="14" s="1"/>
  <c r="Z176" i="14" a="1"/>
  <c r="Z176" i="14" s="1"/>
  <c r="AA176" i="14" s="1" a="1"/>
  <c r="AA176" i="14" s="1"/>
  <c r="Z439" i="14" a="1"/>
  <c r="Z439" i="14" s="1"/>
  <c r="AA439" i="14" s="1" a="1"/>
  <c r="AA439" i="14" s="1"/>
  <c r="AB439" i="14" s="1"/>
  <c r="Z601" i="14" a="1"/>
  <c r="Z601" i="14" s="1"/>
  <c r="AA601" i="14" s="1" a="1"/>
  <c r="AA601" i="14" s="1"/>
  <c r="Z316" i="14" a="1"/>
  <c r="Z316" i="14" s="1"/>
  <c r="AA316" i="14" s="1" a="1"/>
  <c r="AA316" i="14" s="1"/>
  <c r="Z568" i="14" a="1"/>
  <c r="Z568" i="14" s="1"/>
  <c r="AA568" i="14" s="1" a="1"/>
  <c r="AA568" i="14" s="1"/>
  <c r="Z643" i="14" a="1"/>
  <c r="Z643" i="14" s="1"/>
  <c r="AA643" i="14" s="1" a="1"/>
  <c r="AA643" i="14" s="1"/>
  <c r="AB643" i="14" s="1"/>
  <c r="Z743" i="14" a="1"/>
  <c r="Z743" i="14" s="1"/>
  <c r="AA743" i="14" s="1" a="1"/>
  <c r="AA743" i="14" s="1"/>
  <c r="Z614" i="14" a="1"/>
  <c r="Z614" i="14" s="1"/>
  <c r="AA614" i="14" s="1" a="1"/>
  <c r="AA614" i="14" s="1"/>
  <c r="Z369" i="14" a="1"/>
  <c r="Z369" i="14" s="1"/>
  <c r="AA369" i="14" s="1" a="1"/>
  <c r="AA369" i="14" s="1"/>
  <c r="Z479" i="14" a="1"/>
  <c r="Z479" i="14" s="1"/>
  <c r="AA479" i="14" s="1" a="1"/>
  <c r="AA479" i="14" s="1"/>
  <c r="AB479" i="14" s="1"/>
  <c r="Z712" i="14" a="1"/>
  <c r="Z712" i="14" s="1"/>
  <c r="AA712" i="14" s="1" a="1"/>
  <c r="AA712" i="14" s="1"/>
  <c r="Z757" i="14" a="1"/>
  <c r="Z757" i="14" s="1"/>
  <c r="AA757" i="14" s="1" a="1"/>
  <c r="AA757" i="14" s="1"/>
  <c r="AB757" i="14" s="1"/>
  <c r="Z761" i="14" a="1"/>
  <c r="Z761" i="14" s="1"/>
  <c r="AA761" i="14" s="1" a="1"/>
  <c r="AA761" i="14" s="1"/>
  <c r="AB761" i="14" s="1"/>
  <c r="Z150" i="14" a="1"/>
  <c r="Z150" i="14" s="1"/>
  <c r="AA150" i="14" s="1" a="1"/>
  <c r="AA150" i="14" s="1"/>
  <c r="Z484" i="14" a="1"/>
  <c r="Z484" i="14" s="1"/>
  <c r="AA484" i="14" s="1" a="1"/>
  <c r="AA484" i="14" s="1"/>
  <c r="Z668" i="14" a="1"/>
  <c r="Z668" i="14" s="1"/>
  <c r="AA668" i="14" s="1" a="1"/>
  <c r="AA668" i="14" s="1"/>
  <c r="Z720" i="14" a="1"/>
  <c r="Z720" i="14" s="1"/>
  <c r="AA720" i="14" s="1" a="1"/>
  <c r="AA720" i="14" s="1"/>
  <c r="AB720" i="14" s="1"/>
  <c r="Z384" i="14" a="1"/>
  <c r="Z384" i="14" s="1"/>
  <c r="AA384" i="14" s="1" a="1"/>
  <c r="AA384" i="14" s="1"/>
  <c r="AB384" i="14" s="1"/>
  <c r="Z126" i="14" a="1"/>
  <c r="Z126" i="14" s="1"/>
  <c r="AA126" i="14" s="1" a="1"/>
  <c r="AA126" i="14" s="1"/>
  <c r="Z731" i="14" a="1"/>
  <c r="Z731" i="14" s="1"/>
  <c r="AA731" i="14" s="1" a="1"/>
  <c r="AA731" i="14" s="1"/>
  <c r="AB731" i="14" s="1"/>
  <c r="Z208" i="14" a="1"/>
  <c r="Z208" i="14" s="1"/>
  <c r="AA208" i="14" s="1" a="1"/>
  <c r="AA208" i="14" s="1"/>
  <c r="Z108" i="14" a="1"/>
  <c r="Z108" i="14" s="1"/>
  <c r="AA108" i="14" s="1" a="1"/>
  <c r="AA108" i="14" s="1"/>
  <c r="AB108" i="14" s="1"/>
  <c r="Z360" i="14" a="1"/>
  <c r="Z360" i="14" s="1"/>
  <c r="AA360" i="14" s="1" a="1"/>
  <c r="AA360" i="14" s="1"/>
  <c r="Z427" i="14" a="1"/>
  <c r="Z427" i="14" s="1"/>
  <c r="AA427" i="14" s="1" a="1"/>
  <c r="AA427" i="14" s="1"/>
  <c r="AB427" i="14" s="1"/>
  <c r="Z477" i="14" a="1"/>
  <c r="Z477" i="14" s="1"/>
  <c r="AA477" i="14" s="1" a="1"/>
  <c r="AA477" i="14" s="1"/>
  <c r="Z709" i="14" a="1"/>
  <c r="Z709" i="14" s="1"/>
  <c r="AA709" i="14" s="1" a="1"/>
  <c r="AA709" i="14" s="1"/>
  <c r="AB709" i="14" s="1"/>
  <c r="Z665" i="14" a="1"/>
  <c r="Z665" i="14" s="1"/>
  <c r="AA665" i="14" s="1" a="1"/>
  <c r="AA665" i="14" s="1"/>
  <c r="AB665" i="14" s="1"/>
  <c r="Z409" i="14" a="1"/>
  <c r="Z409" i="14" s="1"/>
  <c r="AA409" i="14" s="1" a="1"/>
  <c r="AA409" i="14" s="1"/>
  <c r="AB409" i="14" s="1"/>
  <c r="Z560" i="14" a="1"/>
  <c r="Z560" i="14" s="1"/>
  <c r="AA560" i="14" s="1" a="1"/>
  <c r="AA560" i="14" s="1"/>
  <c r="Z798" i="14" a="1"/>
  <c r="Z798" i="14" s="1"/>
  <c r="AA798" i="14" s="1" a="1"/>
  <c r="AA798" i="14" s="1"/>
  <c r="AB798" i="14" s="1"/>
  <c r="Z223" i="14" a="1"/>
  <c r="Z223" i="14" s="1"/>
  <c r="AA223" i="14" s="1" a="1"/>
  <c r="AA223" i="14" s="1"/>
  <c r="AB223" i="14" s="1"/>
  <c r="Z123" i="14" a="1"/>
  <c r="Z123" i="14" s="1"/>
  <c r="AA123" i="14" s="1" a="1"/>
  <c r="AA123" i="14" s="1"/>
  <c r="AB123" i="14" s="1"/>
  <c r="Z382" i="14" a="1"/>
  <c r="Z382" i="14" s="1"/>
  <c r="AA382" i="14" s="1" a="1"/>
  <c r="AA382" i="14" s="1"/>
  <c r="Z438" i="14" a="1"/>
  <c r="Z438" i="14" s="1"/>
  <c r="AA438" i="14" s="1" a="1"/>
  <c r="AA438" i="14" s="1"/>
  <c r="Z745" i="14" a="1"/>
  <c r="Z745" i="14" s="1"/>
  <c r="AA745" i="14" s="1" a="1"/>
  <c r="AA745" i="14" s="1"/>
  <c r="AB745" i="14" s="1"/>
  <c r="Z287" i="14" a="1"/>
  <c r="Z287" i="14" s="1"/>
  <c r="AA287" i="14" s="1" a="1"/>
  <c r="AA287" i="14" s="1"/>
  <c r="Z609" i="14" a="1"/>
  <c r="Z609" i="14" s="1"/>
  <c r="AA609" i="14" s="1" a="1"/>
  <c r="AA609" i="14" s="1"/>
  <c r="AB609" i="14" s="1"/>
  <c r="Z333" i="14" a="1"/>
  <c r="Z333" i="14" s="1"/>
  <c r="AA333" i="14" s="1" a="1"/>
  <c r="AA333" i="14" s="1"/>
  <c r="AB333" i="14" s="1"/>
  <c r="Z245" i="14" a="1"/>
  <c r="Z245" i="14" s="1"/>
  <c r="AA245" i="14" s="1" a="1"/>
  <c r="AA245" i="14" s="1"/>
  <c r="Z582" i="14" a="1"/>
  <c r="Z582" i="14" s="1"/>
  <c r="AA582" i="14" s="1" a="1"/>
  <c r="AA582" i="14" s="1"/>
  <c r="AB582" i="14" s="1"/>
  <c r="Z154" i="14" a="1"/>
  <c r="Z154" i="14" s="1"/>
  <c r="AA154" i="14" s="1" a="1"/>
  <c r="AA154" i="14" s="1"/>
  <c r="Z309" i="14" a="1"/>
  <c r="Z309" i="14" s="1"/>
  <c r="AA309" i="14" s="1" a="1"/>
  <c r="AA309" i="14" s="1"/>
  <c r="Z721" i="14" a="1"/>
  <c r="Z721" i="14" s="1"/>
  <c r="AA721" i="14" s="1" a="1"/>
  <c r="AA721" i="14" s="1"/>
  <c r="AB721" i="14" s="1"/>
  <c r="Z255" i="14" a="1"/>
  <c r="Z255" i="14" s="1"/>
  <c r="AA255" i="14" s="1" a="1"/>
  <c r="AA255" i="14" s="1"/>
  <c r="AB255" i="14" s="1"/>
  <c r="Z213" i="14" a="1"/>
  <c r="Z213" i="14" s="1"/>
  <c r="AA213" i="14" s="1" a="1"/>
  <c r="AA213" i="14" s="1"/>
  <c r="Z129" i="14" a="1"/>
  <c r="Z129" i="14" s="1"/>
  <c r="AA129" i="14" s="1" a="1"/>
  <c r="AA129" i="14" s="1"/>
  <c r="Z468" i="14" a="1"/>
  <c r="Z468" i="14" s="1"/>
  <c r="AA468" i="14" s="1" a="1"/>
  <c r="AA468" i="14" s="1"/>
  <c r="Z647" i="14" a="1"/>
  <c r="Z647" i="14" s="1"/>
  <c r="AA647" i="14" s="1" a="1"/>
  <c r="AA647" i="14" s="1"/>
  <c r="Z699" i="14" a="1"/>
  <c r="Z699" i="14" s="1"/>
  <c r="AA699" i="14" s="1" a="1"/>
  <c r="AA699" i="14" s="1"/>
  <c r="Z162" i="14" a="1"/>
  <c r="Z162" i="14" s="1"/>
  <c r="AA162" i="14" s="1" a="1"/>
  <c r="AA162" i="14" s="1"/>
  <c r="AB162" i="14" s="1"/>
  <c r="Z59" i="14" a="1"/>
  <c r="Z59" i="14" s="1"/>
  <c r="AA59" i="14" s="1" a="1"/>
  <c r="AA59" i="14" s="1"/>
  <c r="Z39" i="14" a="1"/>
  <c r="Z39" i="14" s="1"/>
  <c r="AA39" i="14" s="1" a="1"/>
  <c r="AA39" i="14" s="1"/>
  <c r="Z328" i="14" a="1"/>
  <c r="Z328" i="14" s="1"/>
  <c r="AA328" i="14" s="1" a="1"/>
  <c r="AA328" i="14" s="1"/>
  <c r="Z198" i="14" a="1"/>
  <c r="Z198" i="14" s="1"/>
  <c r="AA198" i="14" s="1" a="1"/>
  <c r="AA198" i="14" s="1"/>
  <c r="AB198" i="14" s="1"/>
  <c r="Z361" i="14" a="1"/>
  <c r="Z361" i="14" s="1"/>
  <c r="AA361" i="14" s="1" a="1"/>
  <c r="AA361" i="14" s="1"/>
  <c r="Z456" i="14" a="1"/>
  <c r="Z456" i="14" s="1"/>
  <c r="AA456" i="14" s="1" a="1"/>
  <c r="AA456" i="14" s="1"/>
  <c r="Z786" i="14" a="1"/>
  <c r="Z786" i="14" s="1"/>
  <c r="AA786" i="14" s="1" a="1"/>
  <c r="AA786" i="14" s="1"/>
  <c r="Z9" i="14" a="1"/>
  <c r="Z9" i="14" s="1"/>
  <c r="AA9" i="14" s="1" a="1"/>
  <c r="AA9" i="14" s="1"/>
  <c r="Z733" i="14" a="1"/>
  <c r="Z733" i="14" s="1"/>
  <c r="AA733" i="14" s="1" a="1"/>
  <c r="AA733" i="14" s="1"/>
  <c r="Z178" i="14" a="1"/>
  <c r="Z178" i="14" s="1"/>
  <c r="AA178" i="14" s="1" a="1"/>
  <c r="AA178" i="14" s="1"/>
  <c r="Z85" i="14" a="1"/>
  <c r="Z85" i="14" s="1"/>
  <c r="AA85" i="14" s="1" a="1"/>
  <c r="AA85" i="14" s="1"/>
  <c r="Z442" i="14" a="1"/>
  <c r="Z442" i="14" s="1"/>
  <c r="AA442" i="14" s="1" a="1"/>
  <c r="AA442" i="14" s="1"/>
  <c r="AB442" i="14" s="1"/>
  <c r="Z508" i="14" a="1"/>
  <c r="Z508" i="14" s="1"/>
  <c r="AA508" i="14" s="1" a="1"/>
  <c r="AA508" i="14" s="1"/>
  <c r="AB508" i="14" s="1"/>
  <c r="Z597" i="14" a="1"/>
  <c r="Z597" i="14" s="1"/>
  <c r="AA597" i="14" s="1" a="1"/>
  <c r="AA597" i="14" s="1"/>
  <c r="Z215" i="14" a="1"/>
  <c r="Z215" i="14" s="1"/>
  <c r="AA215" i="14" s="1" a="1"/>
  <c r="AA215" i="14" s="1"/>
  <c r="Z185" i="14" a="1"/>
  <c r="Z185" i="14" s="1"/>
  <c r="AA185" i="14" s="1" a="1"/>
  <c r="AA185" i="14" s="1"/>
  <c r="AB185" i="14" s="1"/>
  <c r="Z93" i="14" a="1"/>
  <c r="Z93" i="14" s="1"/>
  <c r="AA93" i="14" s="1" a="1"/>
  <c r="AA93" i="14" s="1"/>
  <c r="Z447" i="14" a="1"/>
  <c r="Z447" i="14" s="1"/>
  <c r="AA447" i="14" s="1" a="1"/>
  <c r="AA447" i="14" s="1"/>
  <c r="Z514" i="14" a="1"/>
  <c r="Z514" i="14" s="1"/>
  <c r="AA514" i="14" s="1" a="1"/>
  <c r="AA514" i="14" s="1"/>
  <c r="Z603" i="14" a="1"/>
  <c r="Z603" i="14" s="1"/>
  <c r="AA603" i="14" s="1" a="1"/>
  <c r="AA603" i="14" s="1"/>
  <c r="Z687" i="14" a="1"/>
  <c r="Z687" i="14" s="1"/>
  <c r="AA687" i="14" s="1" a="1"/>
  <c r="AA687" i="14" s="1"/>
  <c r="Z495" i="14" a="1"/>
  <c r="Z495" i="14" s="1"/>
  <c r="AA495" i="14" s="1" a="1"/>
  <c r="AA495" i="14" s="1"/>
  <c r="AB495" i="14" s="1"/>
  <c r="Z250" i="14" a="1"/>
  <c r="Z250" i="14" s="1"/>
  <c r="AA250" i="14" s="1" a="1"/>
  <c r="AA250" i="14" s="1"/>
  <c r="Z158" i="14" a="1"/>
  <c r="Z158" i="14" s="1"/>
  <c r="AA158" i="14" s="1" a="1"/>
  <c r="AA158" i="14" s="1"/>
  <c r="Z490" i="14" a="1"/>
  <c r="Z490" i="14" s="1"/>
  <c r="AA490" i="14" s="1" a="1"/>
  <c r="AA490" i="14" s="1"/>
  <c r="AB490" i="14" s="1"/>
  <c r="Z683" i="14" a="1"/>
  <c r="Z683" i="14" s="1"/>
  <c r="AA683" i="14" s="1" a="1"/>
  <c r="AA683" i="14" s="1"/>
  <c r="Z727" i="14" a="1"/>
  <c r="Z727" i="14" s="1"/>
  <c r="AA727" i="14" s="1" a="1"/>
  <c r="AA727" i="14" s="1"/>
  <c r="Z406" i="14" a="1"/>
  <c r="Z406" i="14" s="1"/>
  <c r="AA406" i="14" s="1" a="1"/>
  <c r="AA406" i="14" s="1"/>
  <c r="AB406" i="14" s="1"/>
  <c r="Z483" i="14" a="1"/>
  <c r="Z483" i="14" s="1"/>
  <c r="AA483" i="14" s="1" a="1"/>
  <c r="AA483" i="14" s="1"/>
  <c r="Z67" i="14" a="1"/>
  <c r="Z67" i="14" s="1"/>
  <c r="AA67" i="14" s="1" a="1"/>
  <c r="AA67" i="14" s="1"/>
  <c r="AB67" i="14" s="1"/>
  <c r="Z207" i="14" a="1"/>
  <c r="Z207" i="14" s="1"/>
  <c r="AA207" i="14" s="1" a="1"/>
  <c r="AA207" i="14" s="1"/>
  <c r="Z349" i="14" a="1"/>
  <c r="Z349" i="14" s="1"/>
  <c r="AA349" i="14" s="1" a="1"/>
  <c r="AA349" i="14" s="1"/>
  <c r="AB349" i="14" s="1"/>
  <c r="Z122" i="14" a="1"/>
  <c r="Z122" i="14" s="1"/>
  <c r="AA122" i="14" s="1" a="1"/>
  <c r="AA122" i="14" s="1"/>
  <c r="Z256" i="14" a="1"/>
  <c r="Z256" i="14" s="1"/>
  <c r="AA256" i="14" s="1" a="1"/>
  <c r="AA256" i="14" s="1"/>
  <c r="AB256" i="14" s="1"/>
  <c r="Z463" i="14" a="1"/>
  <c r="Z463" i="14" s="1"/>
  <c r="AA463" i="14" s="1" a="1"/>
  <c r="AA463" i="14" s="1"/>
  <c r="AB463" i="14" s="1"/>
  <c r="Z502" i="14" a="1"/>
  <c r="Z502" i="14" s="1"/>
  <c r="AA502" i="14" s="1" a="1"/>
  <c r="AA502" i="14" s="1"/>
  <c r="AB502" i="14" s="1"/>
  <c r="Z535" i="14" a="1"/>
  <c r="Z535" i="14" s="1"/>
  <c r="AA535" i="14" s="1" a="1"/>
  <c r="AA535" i="14" s="1"/>
  <c r="AB535" i="14" s="1"/>
  <c r="Z574" i="14" a="1"/>
  <c r="Z574" i="14" s="1"/>
  <c r="AA574" i="14" s="1" a="1"/>
  <c r="AA574" i="14" s="1"/>
  <c r="Z212" i="14" a="1"/>
  <c r="Z212" i="14" s="1"/>
  <c r="AA212" i="14" s="1" a="1"/>
  <c r="AA212" i="14" s="1"/>
  <c r="Z576" i="14" a="1"/>
  <c r="Z576" i="14" s="1"/>
  <c r="AA576" i="14" s="1" a="1"/>
  <c r="AA576" i="14" s="1"/>
  <c r="AB576" i="14" s="1"/>
  <c r="Z755" i="14" a="1"/>
  <c r="Z755" i="14" s="1"/>
  <c r="AA755" i="14" s="1" a="1"/>
  <c r="AA755" i="14" s="1"/>
  <c r="Z499" i="14" a="1"/>
  <c r="Z499" i="14" s="1"/>
  <c r="AA499" i="14" s="1" a="1"/>
  <c r="AA499" i="14" s="1"/>
  <c r="AB499" i="14" s="1"/>
  <c r="AD499" i="14" s="1"/>
  <c r="Z775" i="14" a="1"/>
  <c r="Z775" i="14" s="1"/>
  <c r="AA775" i="14" s="1" a="1"/>
  <c r="AA775" i="14" s="1"/>
  <c r="AB775" i="14" s="1"/>
  <c r="Z60" i="14" a="1"/>
  <c r="Z60" i="14" s="1"/>
  <c r="AA60" i="14" s="1" a="1"/>
  <c r="AA60" i="14" s="1"/>
  <c r="Z770" i="14" a="1"/>
  <c r="Z770" i="14" s="1"/>
  <c r="AA770" i="14" s="1" a="1"/>
  <c r="AA770" i="14" s="1"/>
  <c r="AB770" i="14" s="1"/>
  <c r="Z90" i="14" a="1"/>
  <c r="Z90" i="14" s="1"/>
  <c r="AA90" i="14" s="1" a="1"/>
  <c r="AA90" i="14" s="1"/>
  <c r="Z230" i="14" a="1"/>
  <c r="Z230" i="14" s="1"/>
  <c r="AA230" i="14" s="1" a="1"/>
  <c r="AA230" i="14" s="1"/>
  <c r="AB230" i="14" s="1"/>
  <c r="Z371" i="14" a="1"/>
  <c r="Z371" i="14" s="1"/>
  <c r="AA371" i="14" s="1" a="1"/>
  <c r="AA371" i="14" s="1"/>
  <c r="AB371" i="14" s="1"/>
  <c r="Z138" i="14" a="1"/>
  <c r="Z138" i="14" s="1"/>
  <c r="AA138" i="14" s="1" a="1"/>
  <c r="AA138" i="14" s="1"/>
  <c r="AB138" i="14" s="1"/>
  <c r="Z317" i="14" a="1"/>
  <c r="Z317" i="14" s="1"/>
  <c r="AA317" i="14" s="1" a="1"/>
  <c r="AA317" i="14" s="1"/>
  <c r="Z393" i="14" a="1"/>
  <c r="Z393" i="14" s="1"/>
  <c r="AA393" i="14" s="1" a="1"/>
  <c r="AA393" i="14" s="1"/>
  <c r="Z432" i="14" a="1"/>
  <c r="Z432" i="14" s="1"/>
  <c r="AA432" i="14" s="1" a="1"/>
  <c r="AA432" i="14" s="1"/>
  <c r="Z449" i="14" a="1"/>
  <c r="Z449" i="14" s="1"/>
  <c r="AA449" i="14" s="1" a="1"/>
  <c r="AA449" i="14" s="1"/>
  <c r="AB449" i="14" s="1"/>
  <c r="Z554" i="14" a="1"/>
  <c r="Z554" i="14" s="1"/>
  <c r="AA554" i="14" s="1" a="1"/>
  <c r="AA554" i="14" s="1"/>
  <c r="AB554" i="14" s="1"/>
  <c r="Z386" i="14" a="1"/>
  <c r="Z386" i="14" s="1"/>
  <c r="AA386" i="14" s="1" a="1"/>
  <c r="AA386" i="14" s="1"/>
  <c r="Z620" i="14" a="1"/>
  <c r="Z620" i="14" s="1"/>
  <c r="AA620" i="14" s="1" a="1"/>
  <c r="AA620" i="14" s="1"/>
  <c r="Z628" i="14" a="1"/>
  <c r="Z628" i="14" s="1"/>
  <c r="AA628" i="14" s="1" a="1"/>
  <c r="AA628" i="14" s="1"/>
  <c r="AB628" i="14" s="1"/>
  <c r="Z103" i="14" a="1"/>
  <c r="Z103" i="14" s="1"/>
  <c r="AA103" i="14" s="1" a="1"/>
  <c r="AA103" i="14" s="1"/>
  <c r="Z340" i="14" a="1"/>
  <c r="Z340" i="14" s="1"/>
  <c r="AA340" i="14" s="1" a="1"/>
  <c r="AA340" i="14" s="1"/>
  <c r="AB340" i="14" s="1"/>
  <c r="Z113" i="14" a="1"/>
  <c r="Z113" i="14" s="1"/>
  <c r="AA113" i="14" s="1" a="1"/>
  <c r="AA113" i="14" s="1"/>
  <c r="Z253" i="14" a="1"/>
  <c r="Z253" i="14" s="1"/>
  <c r="AA253" i="14" s="1" a="1"/>
  <c r="AA253" i="14" s="1"/>
  <c r="AB253" i="14" s="1"/>
  <c r="Z13" i="14" a="1"/>
  <c r="Z13" i="14" s="1"/>
  <c r="AA13" i="14" s="1" a="1"/>
  <c r="AA13" i="14" s="1"/>
  <c r="Z594" i="14" a="1"/>
  <c r="Z594" i="14" s="1"/>
  <c r="AA594" i="14" s="1" a="1"/>
  <c r="AA594" i="14" s="1"/>
  <c r="Z66" i="14" a="1"/>
  <c r="Z66" i="14" s="1"/>
  <c r="AA66" i="14" s="1" a="1"/>
  <c r="AA66" i="14" s="1"/>
  <c r="Z183" i="14" a="1"/>
  <c r="Z183" i="14" s="1"/>
  <c r="AA183" i="14" s="1" a="1"/>
  <c r="AA183" i="14" s="1"/>
  <c r="AB183" i="14" s="1"/>
  <c r="Z264" i="14" a="1"/>
  <c r="Z264" i="14" s="1"/>
  <c r="AA264" i="14" s="1" a="1"/>
  <c r="AA264" i="14" s="1"/>
  <c r="Z331" i="14" a="1"/>
  <c r="Z331" i="14" s="1"/>
  <c r="AA331" i="14" s="1" a="1"/>
  <c r="AA331" i="14" s="1"/>
  <c r="Z444" i="14" a="1"/>
  <c r="Z444" i="14" s="1"/>
  <c r="AA444" i="14" s="1" a="1"/>
  <c r="AA444" i="14" s="1"/>
  <c r="Z715" i="14" a="1"/>
  <c r="Z715" i="14" s="1"/>
  <c r="AA715" i="14" s="1" a="1"/>
  <c r="AA715" i="14" s="1"/>
  <c r="AB715" i="14" s="1"/>
  <c r="Z800" i="14" a="1"/>
  <c r="Z800" i="14" s="1"/>
  <c r="AA800" i="14" s="1" a="1"/>
  <c r="AA800" i="14" s="1"/>
  <c r="AB800" i="14" s="1"/>
  <c r="Z690" i="14" a="1"/>
  <c r="Z690" i="14" s="1"/>
  <c r="AA690" i="14" s="1" a="1"/>
  <c r="AA690" i="14" s="1"/>
  <c r="Z31" i="14" a="1"/>
  <c r="Z31" i="14" s="1"/>
  <c r="AA31" i="14" s="1" a="1"/>
  <c r="AA31" i="14" s="1"/>
  <c r="Z163" i="14" a="1"/>
  <c r="Z163" i="14" s="1"/>
  <c r="AA163" i="14" s="1" a="1"/>
  <c r="AA163" i="14" s="1"/>
  <c r="AB163" i="14" s="1"/>
  <c r="Z312" i="14" a="1"/>
  <c r="Z312" i="14" s="1"/>
  <c r="AA312" i="14" s="1" a="1"/>
  <c r="AA312" i="14" s="1"/>
  <c r="Z78" i="14" a="1"/>
  <c r="Z78" i="14" s="1"/>
  <c r="AA78" i="14" s="1" a="1"/>
  <c r="AA78" i="14" s="1"/>
  <c r="Z116" i="14" a="1"/>
  <c r="Z116" i="14" s="1"/>
  <c r="AA116" i="14" s="1" a="1"/>
  <c r="AA116" i="14" s="1"/>
  <c r="Z436" i="14" a="1"/>
  <c r="Z436" i="14" s="1"/>
  <c r="AA436" i="14" s="1" a="1"/>
  <c r="AA436" i="14" s="1"/>
  <c r="AB436" i="14" s="1"/>
  <c r="Z475" i="14" a="1"/>
  <c r="Z475" i="14" s="1"/>
  <c r="AA475" i="14" s="1" a="1"/>
  <c r="AA475" i="14" s="1"/>
  <c r="Z498" i="14" a="1"/>
  <c r="Z498" i="14" s="1"/>
  <c r="AA498" i="14" s="1" a="1"/>
  <c r="AA498" i="14" s="1"/>
  <c r="Z536" i="14" a="1"/>
  <c r="Z536" i="14" s="1"/>
  <c r="AA536" i="14" s="1" a="1"/>
  <c r="AA536" i="14" s="1"/>
  <c r="AB536" i="14" s="1"/>
  <c r="Z592" i="14" a="1"/>
  <c r="Z592" i="14" s="1"/>
  <c r="AA592" i="14" s="1" a="1"/>
  <c r="AA592" i="14" s="1"/>
  <c r="AB592" i="14" s="1"/>
  <c r="Z379" i="14" a="1"/>
  <c r="Z379" i="14" s="1"/>
  <c r="AA379" i="14" s="1" a="1"/>
  <c r="AA379" i="14" s="1"/>
  <c r="Z659" i="14" a="1"/>
  <c r="Z659" i="14" s="1"/>
  <c r="AA659" i="14" s="1" a="1"/>
  <c r="AA659" i="14" s="1"/>
  <c r="Z777" i="14" a="1"/>
  <c r="Z777" i="14" s="1"/>
  <c r="AA777" i="14" s="1" a="1"/>
  <c r="AA777" i="14" s="1"/>
  <c r="Z796" i="14" a="1"/>
  <c r="Z796" i="14" s="1"/>
  <c r="AA796" i="14" s="1" a="1"/>
  <c r="AA796" i="14" s="1"/>
  <c r="AB796" i="14" s="1"/>
  <c r="Z165" i="14" a="1"/>
  <c r="Z165" i="14" s="1"/>
  <c r="AA165" i="14" s="1" a="1"/>
  <c r="AA165" i="14" s="1"/>
  <c r="AB165" i="14" s="1"/>
  <c r="Z543" i="14" a="1"/>
  <c r="Z543" i="14" s="1"/>
  <c r="AA543" i="14" s="1" a="1"/>
  <c r="AA543" i="14" s="1"/>
  <c r="Z170" i="14" a="1"/>
  <c r="Z170" i="14" s="1"/>
  <c r="AA170" i="14" s="1" a="1"/>
  <c r="AA170" i="14" s="1"/>
  <c r="Z304" i="14" a="1"/>
  <c r="Z304" i="14" s="1"/>
  <c r="AA304" i="14" s="1" a="1"/>
  <c r="AA304" i="14" s="1"/>
  <c r="AB304" i="14" s="1"/>
  <c r="Z77" i="14" a="1"/>
  <c r="Z77" i="14" s="1"/>
  <c r="AA77" i="14" s="1" a="1"/>
  <c r="AA77" i="14" s="1"/>
  <c r="Z217" i="14" a="1"/>
  <c r="Z217" i="14" s="1"/>
  <c r="AA217" i="14" s="1" a="1"/>
  <c r="AA217" i="14" s="1"/>
  <c r="AB217" i="14" s="1"/>
  <c r="Z419" i="14" a="1"/>
  <c r="Z419" i="14" s="1"/>
  <c r="AA419" i="14" s="1" a="1"/>
  <c r="AA419" i="14" s="1"/>
  <c r="Z572" i="14" a="1"/>
  <c r="Z572" i="14" s="1"/>
  <c r="AA572" i="14" s="1" a="1"/>
  <c r="AA572" i="14" s="1"/>
  <c r="AB572" i="14" s="1"/>
  <c r="Z605" i="14" a="1"/>
  <c r="Z605" i="14" s="1"/>
  <c r="AA605" i="14" s="1" a="1"/>
  <c r="AA605" i="14" s="1"/>
  <c r="Z648" i="14" a="1"/>
  <c r="Z648" i="14" s="1"/>
  <c r="AA648" i="14" s="1" a="1"/>
  <c r="AA648" i="14" s="1"/>
  <c r="Z649" i="14" a="1"/>
  <c r="Z649" i="14" s="1"/>
  <c r="AA649" i="14" s="1" a="1"/>
  <c r="AA649" i="14" s="1"/>
  <c r="Z751" i="14" a="1"/>
  <c r="Z751" i="14" s="1"/>
  <c r="AA751" i="14" s="1" a="1"/>
  <c r="AA751" i="14" s="1"/>
  <c r="Z742" i="14" a="1"/>
  <c r="Z742" i="14" s="1"/>
  <c r="AA742" i="14" s="1" a="1"/>
  <c r="AA742" i="14" s="1"/>
  <c r="Z299" i="14" a="1"/>
  <c r="Z299" i="14" s="1"/>
  <c r="AA299" i="14" s="1" a="1"/>
  <c r="AA299" i="14" s="1"/>
  <c r="Z22" i="14" a="1"/>
  <c r="Z22" i="14" s="1"/>
  <c r="AA22" i="14" s="1" a="1"/>
  <c r="AA22" i="14" s="1"/>
  <c r="Z177" i="14" a="1"/>
  <c r="Z177" i="14" s="1"/>
  <c r="AA177" i="14" s="1" a="1"/>
  <c r="AA177" i="14" s="1"/>
  <c r="Z311" i="14" a="1"/>
  <c r="Z311" i="14" s="1"/>
  <c r="AA311" i="14" s="1" a="1"/>
  <c r="AA311" i="14" s="1"/>
  <c r="Z84" i="14" a="1"/>
  <c r="Z84" i="14" s="1"/>
  <c r="AA84" i="14" s="1" a="1"/>
  <c r="AA84" i="14" s="1"/>
  <c r="Z225" i="14" a="1"/>
  <c r="Z225" i="14" s="1"/>
  <c r="AA225" i="14" s="1" a="1"/>
  <c r="AA225" i="14" s="1"/>
  <c r="Z429" i="14" a="1"/>
  <c r="Z429" i="14" s="1"/>
  <c r="AA429" i="14" s="1" a="1"/>
  <c r="AA429" i="14" s="1"/>
  <c r="Z578" i="14" a="1"/>
  <c r="Z578" i="14" s="1"/>
  <c r="AA578" i="14" s="1" a="1"/>
  <c r="AA578" i="14" s="1"/>
  <c r="AB578" i="14" s="1"/>
  <c r="Z611" i="14" a="1"/>
  <c r="Z611" i="14" s="1"/>
  <c r="AA611" i="14" s="1" a="1"/>
  <c r="AA611" i="14" s="1"/>
  <c r="Z655" i="14" a="1"/>
  <c r="Z655" i="14" s="1"/>
  <c r="AA655" i="14" s="1" a="1"/>
  <c r="AA655" i="14" s="1"/>
  <c r="Z656" i="14" a="1"/>
  <c r="Z656" i="14" s="1"/>
  <c r="AA656" i="14" s="1" a="1"/>
  <c r="AA656" i="14" s="1"/>
  <c r="Z666" i="14" a="1"/>
  <c r="Z666" i="14" s="1"/>
  <c r="AA666" i="14" s="1" a="1"/>
  <c r="AA666" i="14" s="1"/>
  <c r="AB666" i="14" s="1"/>
  <c r="Z767" i="14" a="1"/>
  <c r="Z767" i="14" s="1"/>
  <c r="AA767" i="14" s="1" a="1"/>
  <c r="AA767" i="14" s="1"/>
  <c r="Z478" i="14" a="1"/>
  <c r="Z478" i="14" s="1"/>
  <c r="AA478" i="14" s="1" a="1"/>
  <c r="AA478" i="14" s="1"/>
  <c r="Z750" i="14" a="1"/>
  <c r="Z750" i="14" s="1"/>
  <c r="AA750" i="14" s="1" a="1"/>
  <c r="AA750" i="14" s="1"/>
  <c r="Z497" i="14" a="1"/>
  <c r="Z497" i="14" s="1"/>
  <c r="AA497" i="14" s="1" a="1"/>
  <c r="AA497" i="14" s="1"/>
  <c r="AB497" i="14" s="1"/>
  <c r="Z525" i="14" a="1"/>
  <c r="Z525" i="14" s="1"/>
  <c r="AA525" i="14" s="1" a="1"/>
  <c r="AA525" i="14" s="1"/>
  <c r="Z368" i="14" a="1"/>
  <c r="Z368" i="14" s="1"/>
  <c r="AA368" i="14" s="1" a="1"/>
  <c r="AA368" i="14" s="1"/>
  <c r="Z142" i="14" a="1"/>
  <c r="Z142" i="14" s="1"/>
  <c r="AA142" i="14" s="1" a="1"/>
  <c r="AA142" i="14" s="1"/>
  <c r="Z283" i="14" a="1"/>
  <c r="Z283" i="14" s="1"/>
  <c r="AA283" i="14" s="1" a="1"/>
  <c r="AA283" i="14" s="1"/>
  <c r="AB283" i="14" s="1"/>
  <c r="Z50" i="14" a="1"/>
  <c r="Z50" i="14" s="1"/>
  <c r="AA50" i="14" s="1" a="1"/>
  <c r="AA50" i="14" s="1"/>
  <c r="Z30" i="14" a="1"/>
  <c r="Z30" i="14" s="1"/>
  <c r="AA30" i="14" s="1" a="1"/>
  <c r="AA30" i="14" s="1"/>
  <c r="Z182" i="14" a="1"/>
  <c r="Z182" i="14" s="1"/>
  <c r="AA182" i="14" s="1" a="1"/>
  <c r="AA182" i="14" s="1"/>
  <c r="Z263" i="14" a="1"/>
  <c r="Z263" i="14" s="1"/>
  <c r="AA263" i="14" s="1" a="1"/>
  <c r="AA263" i="14" s="1"/>
  <c r="AB263" i="14" s="1"/>
  <c r="Z346" i="14" a="1"/>
  <c r="Z346" i="14" s="1"/>
  <c r="AA346" i="14" s="1" a="1"/>
  <c r="AA346" i="14" s="1"/>
  <c r="Z412" i="14" a="1"/>
  <c r="Z412" i="14" s="1"/>
  <c r="AA412" i="14" s="1" a="1"/>
  <c r="AA412" i="14" s="1"/>
  <c r="Z575" i="14" a="1"/>
  <c r="Z575" i="14" s="1"/>
  <c r="AA575" i="14" s="1" a="1"/>
  <c r="AA575" i="14" s="1"/>
  <c r="Z754" i="14" a="1"/>
  <c r="Z754" i="14" s="1"/>
  <c r="AA754" i="14" s="1" a="1"/>
  <c r="AA754" i="14" s="1"/>
  <c r="AB754" i="14" s="1"/>
  <c r="Z734" i="14" a="1"/>
  <c r="Z734" i="14" s="1"/>
  <c r="AA734" i="14" s="1" a="1"/>
  <c r="AA734" i="14" s="1"/>
  <c r="Z218" i="14" a="1"/>
  <c r="Z218" i="14" s="1"/>
  <c r="AA218" i="14" s="1" a="1"/>
  <c r="AA218" i="14" s="1"/>
  <c r="Z714" i="14" a="1"/>
  <c r="Z714" i="14" s="1"/>
  <c r="AA714" i="14" s="1" a="1"/>
  <c r="AA714" i="14" s="1"/>
  <c r="Z674" i="14" a="1"/>
  <c r="Z674" i="14" s="1"/>
  <c r="AA674" i="14" s="1" a="1"/>
  <c r="AA674" i="14" s="1"/>
  <c r="AB674" i="14" s="1"/>
  <c r="AB248" i="14"/>
  <c r="AB334" i="14"/>
  <c r="AB759" i="14"/>
  <c r="AB10" i="14"/>
  <c r="M537" i="14" a="1"/>
  <c r="M537" i="14" s="1"/>
  <c r="O537" i="14" s="1"/>
  <c r="M593" i="14" a="1"/>
  <c r="M593" i="14" s="1"/>
  <c r="O593" i="14" s="1"/>
  <c r="M425" i="14" a="1"/>
  <c r="M425" i="14" s="1"/>
  <c r="O425" i="14" s="1"/>
  <c r="M353" i="14" a="1"/>
  <c r="M353" i="14" s="1"/>
  <c r="O353" i="14" s="1"/>
  <c r="M434" i="14" a="1"/>
  <c r="M434" i="14" s="1"/>
  <c r="O434" i="14" s="1"/>
  <c r="M608" i="14" a="1"/>
  <c r="M608" i="14" s="1"/>
  <c r="O608" i="14" s="1"/>
  <c r="M71" i="14" a="1"/>
  <c r="M71" i="14" s="1"/>
  <c r="O71" i="14" s="1"/>
  <c r="M415" i="14" a="1"/>
  <c r="M415" i="14" s="1"/>
  <c r="O415" i="14" s="1"/>
  <c r="M598" i="14" a="1"/>
  <c r="M598" i="14" s="1"/>
  <c r="P598" i="14" s="1" a="1"/>
  <c r="P598" i="14" s="1"/>
  <c r="M705" i="14" a="1"/>
  <c r="M705" i="14" s="1"/>
  <c r="O705" i="14" s="1"/>
  <c r="M320" i="14" a="1"/>
  <c r="M320" i="14" s="1"/>
  <c r="O320" i="14" s="1"/>
  <c r="M460" i="14" a="1"/>
  <c r="M460" i="14" s="1"/>
  <c r="O460" i="14" s="1"/>
  <c r="M207" i="14" a="1"/>
  <c r="M207" i="14" s="1"/>
  <c r="O207" i="14" s="1"/>
  <c r="M118" i="14" a="1"/>
  <c r="M118" i="14" s="1"/>
  <c r="M44" i="14" a="1"/>
  <c r="M44" i="14" s="1"/>
  <c r="O44" i="14" s="1"/>
  <c r="M95" i="14" a="1"/>
  <c r="M95" i="14" s="1"/>
  <c r="O95" i="14" s="1"/>
  <c r="M603" i="14" a="1"/>
  <c r="M603" i="14" s="1"/>
  <c r="O603" i="14" s="1"/>
  <c r="M727" i="14" a="1"/>
  <c r="M727" i="14" s="1"/>
  <c r="M345" i="14" a="1"/>
  <c r="M345" i="14" s="1"/>
  <c r="O345" i="14" s="1"/>
  <c r="M770" i="14" a="1"/>
  <c r="M770" i="14" s="1"/>
  <c r="O770" i="14" s="1"/>
  <c r="M409" i="14" a="1"/>
  <c r="M409" i="14" s="1"/>
  <c r="O409" i="14" s="1"/>
  <c r="M794" i="14" a="1"/>
  <c r="M794" i="14" s="1"/>
  <c r="O794" i="14" s="1"/>
  <c r="M785" i="14" a="1"/>
  <c r="M785" i="14" s="1"/>
  <c r="O785" i="14" s="1"/>
  <c r="M595" i="14" a="1"/>
  <c r="M595" i="14" s="1"/>
  <c r="O595" i="14" s="1"/>
  <c r="M339" i="14" a="1"/>
  <c r="M339" i="14" s="1"/>
  <c r="O339" i="14" s="1"/>
  <c r="M776" i="14" a="1"/>
  <c r="M776" i="14" s="1"/>
  <c r="O776" i="14" s="1"/>
  <c r="M561" i="14" a="1"/>
  <c r="M561" i="14" s="1"/>
  <c r="O561" i="14" s="1"/>
  <c r="M308" i="14" a="1"/>
  <c r="M308" i="14" s="1"/>
  <c r="O308" i="14" s="1"/>
  <c r="M741" i="14" a="1"/>
  <c r="M741" i="14" s="1"/>
  <c r="M491" i="14" a="1"/>
  <c r="M491" i="14" s="1"/>
  <c r="O491" i="14" s="1"/>
  <c r="M62" i="14" a="1"/>
  <c r="M62" i="14" s="1"/>
  <c r="O62" i="14" s="1"/>
  <c r="M677" i="14" a="1"/>
  <c r="M677" i="14" s="1"/>
  <c r="O677" i="14" s="1"/>
  <c r="M393" i="14" a="1"/>
  <c r="M393" i="14" s="1"/>
  <c r="O393" i="14" s="1"/>
  <c r="M789" i="14" a="1"/>
  <c r="M789" i="14" s="1"/>
  <c r="M611" i="14" a="1"/>
  <c r="M611" i="14" s="1"/>
  <c r="O611" i="14" s="1"/>
  <c r="M355" i="14" a="1"/>
  <c r="M355" i="14" s="1"/>
  <c r="O355" i="14" s="1"/>
  <c r="M780" i="14" a="1"/>
  <c r="M780" i="14" s="1"/>
  <c r="O780" i="14" s="1"/>
  <c r="M577" i="14" a="1"/>
  <c r="M577" i="14" s="1"/>
  <c r="O577" i="14" s="1"/>
  <c r="M323" i="14" a="1"/>
  <c r="M323" i="14" s="1"/>
  <c r="O323" i="14" s="1"/>
  <c r="M742" i="14" a="1"/>
  <c r="M742" i="14" s="1"/>
  <c r="O742" i="14" s="1"/>
  <c r="M678" i="14" a="1"/>
  <c r="M678" i="14" s="1"/>
  <c r="O678" i="14" s="1"/>
  <c r="M618" i="14" a="1"/>
  <c r="M618" i="14" s="1"/>
  <c r="O618" i="14" s="1"/>
  <c r="M554" i="14" a="1"/>
  <c r="M554" i="14" s="1"/>
  <c r="O554" i="14" s="1"/>
  <c r="M490" i="14" a="1"/>
  <c r="M490" i="14" s="1"/>
  <c r="O490" i="14" s="1"/>
  <c r="M426" i="14" a="1"/>
  <c r="M426" i="14" s="1"/>
  <c r="M362" i="14" a="1"/>
  <c r="M362" i="14" s="1"/>
  <c r="O362" i="14" s="1"/>
  <c r="M253" i="14" a="1"/>
  <c r="M253" i="14" s="1"/>
  <c r="O253" i="14" s="1"/>
  <c r="M77" i="14" a="1"/>
  <c r="M77" i="14" s="1"/>
  <c r="O77" i="14" s="1"/>
  <c r="M732" i="14" a="1"/>
  <c r="M732" i="14" s="1"/>
  <c r="O732" i="14" s="1"/>
  <c r="M668" i="14" a="1"/>
  <c r="M668" i="14" s="1"/>
  <c r="M600" i="14" a="1"/>
  <c r="M600" i="14" s="1"/>
  <c r="O600" i="14" s="1"/>
  <c r="M536" i="14" a="1"/>
  <c r="M536" i="14" s="1"/>
  <c r="O536" i="14" s="1"/>
  <c r="M472" i="14" a="1"/>
  <c r="M472" i="14" s="1"/>
  <c r="O472" i="14" s="1"/>
  <c r="M408" i="14" a="1"/>
  <c r="M408" i="14" s="1"/>
  <c r="O408" i="14" s="1"/>
  <c r="M344" i="14" a="1"/>
  <c r="M344" i="14" s="1"/>
  <c r="O344" i="14" s="1"/>
  <c r="M208" i="14" a="1"/>
  <c r="M208" i="14" s="1"/>
  <c r="O208" i="14" s="1"/>
  <c r="M54" i="14" a="1"/>
  <c r="M54" i="14" s="1"/>
  <c r="O54" i="14" s="1"/>
  <c r="M723" i="14" a="1"/>
  <c r="M723" i="14" s="1"/>
  <c r="O723" i="14" s="1"/>
  <c r="M659" i="14" a="1"/>
  <c r="M659" i="14" s="1"/>
  <c r="O659" i="14" s="1"/>
  <c r="M599" i="14" a="1"/>
  <c r="M599" i="14" s="1"/>
  <c r="O599" i="14" s="1"/>
  <c r="M535" i="14" a="1"/>
  <c r="M535" i="14" s="1"/>
  <c r="M471" i="14" a="1"/>
  <c r="M471" i="14" s="1"/>
  <c r="O471" i="14" s="1"/>
  <c r="M407" i="14" a="1"/>
  <c r="M407" i="14" s="1"/>
  <c r="O407" i="14" s="1"/>
  <c r="M343" i="14" a="1"/>
  <c r="M343" i="14" s="1"/>
  <c r="O343" i="14" s="1"/>
  <c r="M245" i="14" a="1"/>
  <c r="M245" i="14" s="1"/>
  <c r="O245" i="14" s="1"/>
  <c r="M49" i="14" a="1"/>
  <c r="M49" i="14" s="1"/>
  <c r="M722" i="14" a="1"/>
  <c r="M722" i="14" s="1"/>
  <c r="O722" i="14" s="1"/>
  <c r="M658" i="14" a="1"/>
  <c r="M658" i="14" s="1"/>
  <c r="O658" i="14" s="1"/>
  <c r="M590" i="14" a="1"/>
  <c r="M590" i="14" s="1"/>
  <c r="O590" i="14" s="1"/>
  <c r="M526" i="14" a="1"/>
  <c r="M526" i="14" s="1"/>
  <c r="O526" i="14" s="1"/>
  <c r="M462" i="14" a="1"/>
  <c r="M462" i="14" s="1"/>
  <c r="O462" i="14" s="1"/>
  <c r="M398" i="14" a="1"/>
  <c r="M398" i="14" s="1"/>
  <c r="O398" i="14" s="1"/>
  <c r="M334" i="14" a="1"/>
  <c r="M334" i="14" s="1"/>
  <c r="O334" i="14" s="1"/>
  <c r="M224" i="14" a="1"/>
  <c r="M224" i="14" s="1"/>
  <c r="O224" i="14" s="1"/>
  <c r="M69" i="14" a="1"/>
  <c r="M69" i="14" s="1"/>
  <c r="O69" i="14" s="1"/>
  <c r="M697" i="14" a="1"/>
  <c r="M697" i="14" s="1"/>
  <c r="O697" i="14" s="1"/>
  <c r="M637" i="14" a="1"/>
  <c r="M637" i="14" s="1"/>
  <c r="O637" i="14" s="1"/>
  <c r="M573" i="14" a="1"/>
  <c r="M573" i="14" s="1"/>
  <c r="M509" i="14" a="1"/>
  <c r="M509" i="14" s="1"/>
  <c r="O509" i="14" s="1"/>
  <c r="M445" i="14" a="1"/>
  <c r="M445" i="14" s="1"/>
  <c r="O445" i="14" s="1"/>
  <c r="M381" i="14" a="1"/>
  <c r="M381" i="14" s="1"/>
  <c r="O381" i="14" s="1"/>
  <c r="M312" i="14" a="1"/>
  <c r="M312" i="14" s="1"/>
  <c r="O312" i="14" s="1"/>
  <c r="M163" i="14" a="1"/>
  <c r="M163" i="14" s="1"/>
  <c r="O163" i="14" s="1"/>
  <c r="M5" i="14" a="1"/>
  <c r="M5" i="14" s="1"/>
  <c r="O5" i="14" s="1"/>
  <c r="M712" i="14" a="1"/>
  <c r="M712" i="14" s="1"/>
  <c r="O712" i="14" s="1"/>
  <c r="M649" i="14" a="1"/>
  <c r="M649" i="14" s="1"/>
  <c r="O649" i="14" s="1"/>
  <c r="M580" i="14" a="1"/>
  <c r="M580" i="14" s="1"/>
  <c r="O580" i="14" s="1"/>
  <c r="M516" i="14" a="1"/>
  <c r="M516" i="14" s="1"/>
  <c r="O516" i="14" s="1"/>
  <c r="M452" i="14" a="1"/>
  <c r="M452" i="14" s="1"/>
  <c r="O452" i="14" s="1"/>
  <c r="M388" i="14" a="1"/>
  <c r="M388" i="14" s="1"/>
  <c r="O388" i="14" s="1"/>
  <c r="M326" i="14" a="1"/>
  <c r="M326" i="14" s="1"/>
  <c r="P326" i="14" s="1" a="1"/>
  <c r="P326" i="14" s="1"/>
  <c r="M179" i="14" a="1"/>
  <c r="M179" i="14" s="1"/>
  <c r="O179" i="14" s="1"/>
  <c r="M25" i="14" a="1"/>
  <c r="M25" i="14" s="1"/>
  <c r="O25" i="14" s="1"/>
  <c r="M259" i="14" a="1"/>
  <c r="M259" i="14" s="1"/>
  <c r="O259" i="14" s="1"/>
  <c r="M200" i="14" a="1"/>
  <c r="M200" i="14" s="1"/>
  <c r="O200" i="14" s="1"/>
  <c r="M128" i="14" a="1"/>
  <c r="M128" i="14" s="1"/>
  <c r="O128" i="14" s="1"/>
  <c r="M63" i="14" a="1"/>
  <c r="M63" i="14" s="1"/>
  <c r="O63" i="14" s="1"/>
  <c r="M3" i="14" a="1"/>
  <c r="M3" i="14" s="1"/>
  <c r="O3" i="14" s="1"/>
  <c r="M250" i="14" a="1"/>
  <c r="M250" i="14" s="1"/>
  <c r="M176" i="14" a="1"/>
  <c r="M176" i="14" s="1"/>
  <c r="O176" i="14" s="1"/>
  <c r="M110" i="14" a="1"/>
  <c r="M110" i="14" s="1"/>
  <c r="O110" i="14" s="1"/>
  <c r="M45" i="14" a="1"/>
  <c r="M45" i="14" s="1"/>
  <c r="O45" i="14" s="1"/>
  <c r="M286" i="14" a="1"/>
  <c r="M286" i="14" s="1"/>
  <c r="O286" i="14" s="1"/>
  <c r="M227" i="14" a="1"/>
  <c r="M227" i="14" s="1"/>
  <c r="O227" i="14" s="1"/>
  <c r="M168" i="14" a="1"/>
  <c r="M168" i="14" s="1"/>
  <c r="M96" i="14" a="1"/>
  <c r="M96" i="14" s="1"/>
  <c r="O96" i="14" s="1"/>
  <c r="M38" i="14" a="1"/>
  <c r="M38" i="14" s="1"/>
  <c r="O38" i="14" s="1"/>
  <c r="M277" i="14" a="1"/>
  <c r="M277" i="14" s="1"/>
  <c r="O277" i="14" s="1"/>
  <c r="M203" i="14" a="1"/>
  <c r="M203" i="14" s="1"/>
  <c r="O203" i="14" s="1"/>
  <c r="M145" i="14" a="1"/>
  <c r="M145" i="14" s="1"/>
  <c r="O145" i="14" s="1"/>
  <c r="M88" i="14" a="1"/>
  <c r="M88" i="14" s="1"/>
  <c r="O88" i="14" s="1"/>
  <c r="M22" i="14" a="1"/>
  <c r="M22" i="14" s="1"/>
  <c r="O22" i="14" s="1"/>
  <c r="M262" i="14" a="1"/>
  <c r="M262" i="14" s="1"/>
  <c r="M196" i="14" a="1"/>
  <c r="M196" i="14" s="1"/>
  <c r="O196" i="14" s="1"/>
  <c r="M123" i="14" a="1"/>
  <c r="M123" i="14" s="1"/>
  <c r="O123" i="14" s="1"/>
  <c r="M58" i="14" a="1"/>
  <c r="M58" i="14" s="1"/>
  <c r="O58" i="14" s="1"/>
  <c r="M473" i="14" a="1"/>
  <c r="M473" i="14" s="1"/>
  <c r="O473" i="14" s="1"/>
  <c r="M784" i="14" a="1"/>
  <c r="M784" i="14" s="1"/>
  <c r="O784" i="14" s="1"/>
  <c r="M709" i="14" a="1"/>
  <c r="M709" i="14" s="1"/>
  <c r="O709" i="14" s="1"/>
  <c r="M609" i="14" a="1"/>
  <c r="M609" i="14" s="1"/>
  <c r="O609" i="14" s="1"/>
  <c r="M498" i="14" a="1"/>
  <c r="M498" i="14" s="1"/>
  <c r="O498" i="14" s="1"/>
  <c r="M676" i="14" a="1"/>
  <c r="M676" i="14" s="1"/>
  <c r="O676" i="14" s="1"/>
  <c r="M229" i="14" a="1"/>
  <c r="M229" i="14" s="1"/>
  <c r="O229" i="14" s="1"/>
  <c r="M479" i="14" a="1"/>
  <c r="M479" i="14" s="1"/>
  <c r="O479" i="14" s="1"/>
  <c r="M666" i="14" a="1"/>
  <c r="M666" i="14" s="1"/>
  <c r="O666" i="14" s="1"/>
  <c r="M86" i="14" a="1"/>
  <c r="M86" i="14" s="1"/>
  <c r="O86" i="14" s="1"/>
  <c r="M389" i="14" a="1"/>
  <c r="M389" i="14" s="1"/>
  <c r="O389" i="14" s="1"/>
  <c r="M588" i="14" a="1"/>
  <c r="M588" i="14" s="1"/>
  <c r="O588" i="14" s="1"/>
  <c r="M199" i="14" a="1"/>
  <c r="M199" i="14" s="1"/>
  <c r="O199" i="14" s="1"/>
  <c r="M53" i="14" a="1"/>
  <c r="M53" i="14" s="1"/>
  <c r="O53" i="14" s="1"/>
  <c r="M211" i="14" a="1"/>
  <c r="M211" i="14" s="1"/>
  <c r="P211" i="14" s="1" a="1"/>
  <c r="P211" i="14" s="1"/>
  <c r="M210" i="14" a="1"/>
  <c r="M210" i="14" s="1"/>
  <c r="O210" i="14" s="1"/>
  <c r="M475" i="14" a="1"/>
  <c r="M475" i="14" s="1"/>
  <c r="O475" i="14" s="1"/>
  <c r="M99" i="14" a="1"/>
  <c r="M99" i="14" s="1"/>
  <c r="O99" i="14" s="1"/>
  <c r="M94" i="14" a="1"/>
  <c r="M94" i="14" s="1"/>
  <c r="O94" i="14" s="1"/>
  <c r="M663" i="14" a="1"/>
  <c r="M663" i="14" s="1"/>
  <c r="O663" i="14" s="1"/>
  <c r="M251" i="14" a="1"/>
  <c r="M251" i="14" s="1"/>
  <c r="M749" i="14" a="1"/>
  <c r="M749" i="14" s="1"/>
  <c r="O749" i="14" s="1"/>
  <c r="M777" i="14" a="1"/>
  <c r="M777" i="14" s="1"/>
  <c r="O777" i="14" s="1"/>
  <c r="M563" i="14" a="1"/>
  <c r="M563" i="14" s="1"/>
  <c r="O563" i="14" s="1"/>
  <c r="M310" i="14" a="1"/>
  <c r="M310" i="14" s="1"/>
  <c r="O310" i="14" s="1"/>
  <c r="M765" i="14" a="1"/>
  <c r="M765" i="14" s="1"/>
  <c r="O765" i="14" s="1"/>
  <c r="M529" i="14" a="1"/>
  <c r="M529" i="14" s="1"/>
  <c r="O529" i="14" s="1"/>
  <c r="M151" i="14" a="1"/>
  <c r="M151" i="14" s="1"/>
  <c r="O151" i="14" s="1"/>
  <c r="M711" i="14" a="1"/>
  <c r="M711" i="14" s="1"/>
  <c r="M459" i="14" a="1"/>
  <c r="M459" i="14" s="1"/>
  <c r="O459" i="14" s="1"/>
  <c r="M798" i="14" a="1"/>
  <c r="M798" i="14" s="1"/>
  <c r="O798" i="14" s="1"/>
  <c r="M617" i="14" a="1"/>
  <c r="M617" i="14" s="1"/>
  <c r="O617" i="14" s="1"/>
  <c r="M361" i="14" a="1"/>
  <c r="M361" i="14" s="1"/>
  <c r="O361" i="14" s="1"/>
  <c r="M781" i="14" a="1"/>
  <c r="M781" i="14" s="1"/>
  <c r="O781" i="14" s="1"/>
  <c r="M579" i="14" a="1"/>
  <c r="M579" i="14" s="1"/>
  <c r="O579" i="14" s="1"/>
  <c r="M325" i="14" a="1"/>
  <c r="M325" i="14" s="1"/>
  <c r="O325" i="14" s="1"/>
  <c r="M772" i="14" a="1"/>
  <c r="M772" i="14" s="1"/>
  <c r="O772" i="14" s="1"/>
  <c r="M545" i="14" a="1"/>
  <c r="M545" i="14" s="1"/>
  <c r="M267" i="14" a="1"/>
  <c r="M267" i="14" s="1"/>
  <c r="O267" i="14" s="1"/>
  <c r="M734" i="14" a="1"/>
  <c r="M734" i="14" s="1"/>
  <c r="O734" i="14" s="1"/>
  <c r="M670" i="14" a="1"/>
  <c r="M670" i="14" s="1"/>
  <c r="O670" i="14" s="1"/>
  <c r="M610" i="14" a="1"/>
  <c r="M610" i="14" s="1"/>
  <c r="O610" i="14" s="1"/>
  <c r="M546" i="14" a="1"/>
  <c r="M546" i="14" s="1"/>
  <c r="O546" i="14" s="1"/>
  <c r="M482" i="14" a="1"/>
  <c r="M482" i="14" s="1"/>
  <c r="O482" i="14" s="1"/>
  <c r="M418" i="14" a="1"/>
  <c r="M418" i="14" s="1"/>
  <c r="O418" i="14" s="1"/>
  <c r="M354" i="14" a="1"/>
  <c r="M354" i="14" s="1"/>
  <c r="M231" i="14" a="1"/>
  <c r="M231" i="14" s="1"/>
  <c r="O231" i="14" s="1"/>
  <c r="M57" i="14" a="1"/>
  <c r="M57" i="14" s="1"/>
  <c r="O57" i="14" s="1"/>
  <c r="M724" i="14" a="1"/>
  <c r="M724" i="14" s="1"/>
  <c r="O724" i="14" s="1"/>
  <c r="M660" i="14" a="1"/>
  <c r="M660" i="14" s="1"/>
  <c r="O660" i="14" s="1"/>
  <c r="M592" i="14" a="1"/>
  <c r="M592" i="14" s="1"/>
  <c r="O592" i="14" s="1"/>
  <c r="M528" i="14" a="1"/>
  <c r="M528" i="14" s="1"/>
  <c r="O528" i="14" s="1"/>
  <c r="M464" i="14" a="1"/>
  <c r="M464" i="14" s="1"/>
  <c r="O464" i="14" s="1"/>
  <c r="M400" i="14" a="1"/>
  <c r="M400" i="14" s="1"/>
  <c r="P400" i="14" s="1" a="1"/>
  <c r="P400" i="14" s="1"/>
  <c r="M336" i="14" a="1"/>
  <c r="M336" i="14" s="1"/>
  <c r="O336" i="14" s="1"/>
  <c r="M188" i="14" a="1"/>
  <c r="M188" i="14" s="1"/>
  <c r="O188" i="14" s="1"/>
  <c r="M12" i="14" a="1"/>
  <c r="M12" i="14" s="1"/>
  <c r="O12" i="14" s="1"/>
  <c r="M715" i="14" a="1"/>
  <c r="M715" i="14" s="1"/>
  <c r="O715" i="14" s="1"/>
  <c r="M651" i="14" a="1"/>
  <c r="M651" i="14" s="1"/>
  <c r="O651" i="14" s="1"/>
  <c r="M591" i="14" a="1"/>
  <c r="M591" i="14" s="1"/>
  <c r="O591" i="14" s="1"/>
  <c r="M527" i="14" a="1"/>
  <c r="M527" i="14" s="1"/>
  <c r="O527" i="14" s="1"/>
  <c r="M463" i="14" a="1"/>
  <c r="M463" i="14" s="1"/>
  <c r="O463" i="14" s="1"/>
  <c r="M399" i="14" a="1"/>
  <c r="M399" i="14" s="1"/>
  <c r="O399" i="14" s="1"/>
  <c r="M335" i="14" a="1"/>
  <c r="M335" i="14" s="1"/>
  <c r="O335" i="14" s="1"/>
  <c r="M225" i="14" a="1"/>
  <c r="M225" i="14" s="1"/>
  <c r="O225" i="14" s="1"/>
  <c r="M33" i="14" a="1"/>
  <c r="M33" i="14" s="1"/>
  <c r="O33" i="14" s="1"/>
  <c r="M714" i="14" a="1"/>
  <c r="M714" i="14" s="1"/>
  <c r="O714" i="14" s="1"/>
  <c r="M644" i="14" a="1"/>
  <c r="M644" i="14" s="1"/>
  <c r="O644" i="14" s="1"/>
  <c r="M582" i="14" a="1"/>
  <c r="M582" i="14" s="1"/>
  <c r="O582" i="14" s="1"/>
  <c r="M518" i="14" a="1"/>
  <c r="M518" i="14" s="1"/>
  <c r="P518" i="14" s="1" a="1"/>
  <c r="P518" i="14" s="1"/>
  <c r="M454" i="14" a="1"/>
  <c r="M454" i="14" s="1"/>
  <c r="O454" i="14" s="1"/>
  <c r="M390" i="14" a="1"/>
  <c r="M390" i="14" s="1"/>
  <c r="O390" i="14" s="1"/>
  <c r="M327" i="14" a="1"/>
  <c r="M327" i="14" s="1"/>
  <c r="O327" i="14" s="1"/>
  <c r="M202" i="14" a="1"/>
  <c r="M202" i="14" s="1"/>
  <c r="O202" i="14" s="1"/>
  <c r="M48" i="14" a="1"/>
  <c r="M48" i="14" s="1"/>
  <c r="M689" i="14" a="1"/>
  <c r="M689" i="14" s="1"/>
  <c r="O689" i="14" s="1"/>
  <c r="M629" i="14" a="1"/>
  <c r="M629" i="14" s="1"/>
  <c r="O629" i="14" s="1"/>
  <c r="M565" i="14" a="1"/>
  <c r="M565" i="14" s="1"/>
  <c r="M501" i="14" a="1"/>
  <c r="M501" i="14" s="1"/>
  <c r="O501" i="14" s="1"/>
  <c r="M437" i="14" a="1"/>
  <c r="M437" i="14" s="1"/>
  <c r="O437" i="14" s="1"/>
  <c r="M373" i="14" a="1"/>
  <c r="M373" i="14" s="1"/>
  <c r="O373" i="14" s="1"/>
  <c r="M297" i="14" a="1"/>
  <c r="M297" i="14" s="1"/>
  <c r="O297" i="14" s="1"/>
  <c r="M142" i="14" a="1"/>
  <c r="M142" i="14" s="1"/>
  <c r="M768" i="14" a="1"/>
  <c r="M768" i="14" s="1"/>
  <c r="O768" i="14" s="1"/>
  <c r="M704" i="14" a="1"/>
  <c r="M704" i="14" s="1"/>
  <c r="O704" i="14" s="1"/>
  <c r="M636" i="14" a="1"/>
  <c r="M636" i="14" s="1"/>
  <c r="M572" i="14" a="1"/>
  <c r="M572" i="14" s="1"/>
  <c r="O572" i="14" s="1"/>
  <c r="M508" i="14" a="1"/>
  <c r="M508" i="14" s="1"/>
  <c r="O508" i="14" s="1"/>
  <c r="M444" i="14" a="1"/>
  <c r="M444" i="14" s="1"/>
  <c r="O444" i="14" s="1"/>
  <c r="M380" i="14" a="1"/>
  <c r="M380" i="14" s="1"/>
  <c r="O380" i="14" s="1"/>
  <c r="M319" i="14" a="1"/>
  <c r="M319" i="14" s="1"/>
  <c r="M159" i="14" a="1"/>
  <c r="M159" i="14" s="1"/>
  <c r="O159" i="14" s="1"/>
  <c r="M4" i="14" a="1"/>
  <c r="M4" i="14" s="1"/>
  <c r="O4" i="14" s="1"/>
  <c r="M252" i="14" a="1"/>
  <c r="M252" i="14" s="1"/>
  <c r="M194" i="14" a="1"/>
  <c r="M194" i="14" s="1"/>
  <c r="O194" i="14" s="1"/>
  <c r="M120" i="14" a="1"/>
  <c r="M120" i="14" s="1"/>
  <c r="O120" i="14" s="1"/>
  <c r="M55" i="14" a="1"/>
  <c r="M55" i="14" s="1"/>
  <c r="O55" i="14" s="1"/>
  <c r="M300" i="14" a="1"/>
  <c r="M300" i="14" s="1"/>
  <c r="O300" i="14" s="1"/>
  <c r="M242" i="14" a="1"/>
  <c r="M242" i="14" s="1"/>
  <c r="M169" i="14" a="1"/>
  <c r="M169" i="14" s="1"/>
  <c r="O169" i="14" s="1"/>
  <c r="M103" i="14" a="1"/>
  <c r="M103" i="14" s="1"/>
  <c r="O103" i="14" s="1"/>
  <c r="M32" i="14" a="1"/>
  <c r="M32" i="14" s="1"/>
  <c r="M278" i="14" a="1"/>
  <c r="M278" i="14" s="1"/>
  <c r="O278" i="14" s="1"/>
  <c r="M220" i="14" a="1"/>
  <c r="M220" i="14" s="1"/>
  <c r="O220" i="14" s="1"/>
  <c r="M162" i="14" a="1"/>
  <c r="M162" i="14" s="1"/>
  <c r="O162" i="14" s="1"/>
  <c r="M89" i="14" a="1"/>
  <c r="M89" i="14" s="1"/>
  <c r="O89" i="14" s="1"/>
  <c r="M31" i="14" a="1"/>
  <c r="M31" i="14" s="1"/>
  <c r="M269" i="14" a="1"/>
  <c r="M269" i="14" s="1"/>
  <c r="O269" i="14" s="1"/>
  <c r="M197" i="14" a="1"/>
  <c r="M197" i="14" s="1"/>
  <c r="O197" i="14" s="1"/>
  <c r="M138" i="14" a="1"/>
  <c r="M138" i="14" s="1"/>
  <c r="M80" i="14" a="1"/>
  <c r="M80" i="14" s="1"/>
  <c r="O80" i="14" s="1"/>
  <c r="M14" i="14" a="1"/>
  <c r="M14" i="14" s="1"/>
  <c r="O14" i="14" s="1"/>
  <c r="M255" i="14" a="1"/>
  <c r="M255" i="14" s="1"/>
  <c r="O255" i="14" s="1"/>
  <c r="M189" i="14" a="1"/>
  <c r="M189" i="14" s="1"/>
  <c r="O189" i="14" s="1"/>
  <c r="M115" i="14" a="1"/>
  <c r="M115" i="14" s="1"/>
  <c r="M50" i="14" a="1"/>
  <c r="M50" i="14" s="1"/>
  <c r="O50" i="14" s="1"/>
  <c r="M627" i="14" a="1"/>
  <c r="M627" i="14" s="1"/>
  <c r="O627" i="14" s="1"/>
  <c r="M406" i="14" a="1"/>
  <c r="M406" i="14" s="1"/>
  <c r="O406" i="14" s="1"/>
  <c r="M180" i="14" a="1"/>
  <c r="M180" i="14" s="1"/>
  <c r="O180" i="14" s="1"/>
  <c r="M70" i="14" a="1"/>
  <c r="M70" i="14" s="1"/>
  <c r="O70" i="14" s="1"/>
  <c r="M234" i="14" a="1"/>
  <c r="M234" i="14" s="1"/>
  <c r="O234" i="14" s="1"/>
  <c r="M695" i="14" a="1"/>
  <c r="M695" i="14" s="1"/>
  <c r="M235" i="14" a="1"/>
  <c r="M235" i="14" s="1"/>
  <c r="O235" i="14" s="1"/>
  <c r="M679" i="14" a="1"/>
  <c r="M679" i="14" s="1"/>
  <c r="O679" i="14" s="1"/>
  <c r="M330" i="14" a="1"/>
  <c r="M330" i="14" s="1"/>
  <c r="O330" i="14" s="1"/>
  <c r="M538" i="14" a="1"/>
  <c r="M538" i="14" s="1"/>
  <c r="O538" i="14" s="1"/>
  <c r="M214" i="14" a="1"/>
  <c r="M214" i="14" s="1"/>
  <c r="O214" i="14" s="1"/>
  <c r="M584" i="14" a="1"/>
  <c r="M584" i="14" s="1"/>
  <c r="O584" i="14" s="1"/>
  <c r="M329" i="14" a="1"/>
  <c r="M329" i="14" s="1"/>
  <c r="O329" i="14" s="1"/>
  <c r="M328" i="14" a="1"/>
  <c r="M328" i="14" s="1"/>
  <c r="M706" i="14" a="1"/>
  <c r="M706" i="14" s="1"/>
  <c r="O706" i="14" s="1"/>
  <c r="M446" i="14" a="1"/>
  <c r="M446" i="14" s="1"/>
  <c r="O446" i="14" s="1"/>
  <c r="M321" i="14" a="1"/>
  <c r="M321" i="14" s="1"/>
  <c r="O321" i="14" s="1"/>
  <c r="M621" i="14" a="1"/>
  <c r="M621" i="14" s="1"/>
  <c r="O621" i="14" s="1"/>
  <c r="M493" i="14" a="1"/>
  <c r="M493" i="14" s="1"/>
  <c r="O493" i="14" s="1"/>
  <c r="M280" i="14" a="1"/>
  <c r="M280" i="14" s="1"/>
  <c r="M122" i="14" a="1"/>
  <c r="M122" i="14" s="1"/>
  <c r="O122" i="14" s="1"/>
  <c r="M696" i="14" a="1"/>
  <c r="M696" i="14" s="1"/>
  <c r="O696" i="14" s="1"/>
  <c r="M628" i="14" a="1"/>
  <c r="M628" i="14" s="1"/>
  <c r="O628" i="14" s="1"/>
  <c r="M564" i="14" a="1"/>
  <c r="M564" i="14" s="1"/>
  <c r="M500" i="14" a="1"/>
  <c r="M500" i="14" s="1"/>
  <c r="O500" i="14" s="1"/>
  <c r="M436" i="14" a="1"/>
  <c r="M436" i="14" s="1"/>
  <c r="O436" i="14" s="1"/>
  <c r="M372" i="14" a="1"/>
  <c r="M372" i="14" s="1"/>
  <c r="O372" i="14" s="1"/>
  <c r="M311" i="14" a="1"/>
  <c r="M311" i="14" s="1"/>
  <c r="O311" i="14" s="1"/>
  <c r="M140" i="14" a="1"/>
  <c r="M140" i="14" s="1"/>
  <c r="O140" i="14" s="1"/>
  <c r="M302" i="14" a="1"/>
  <c r="M302" i="14" s="1"/>
  <c r="O302" i="14" s="1"/>
  <c r="M244" i="14" a="1"/>
  <c r="M244" i="14" s="1"/>
  <c r="O244" i="14" s="1"/>
  <c r="M186" i="14" a="1"/>
  <c r="M186" i="14" s="1"/>
  <c r="O186" i="14" s="1"/>
  <c r="M112" i="14" a="1"/>
  <c r="M112" i="14" s="1"/>
  <c r="O112" i="14" s="1"/>
  <c r="M47" i="14" a="1"/>
  <c r="M47" i="14" s="1"/>
  <c r="O47" i="14" s="1"/>
  <c r="M294" i="14" a="1"/>
  <c r="M294" i="14" s="1"/>
  <c r="O294" i="14" s="1"/>
  <c r="M228" i="14" a="1"/>
  <c r="M228" i="14" s="1"/>
  <c r="O228" i="14" s="1"/>
  <c r="M155" i="14" a="1"/>
  <c r="M155" i="14" s="1"/>
  <c r="O155" i="14" s="1"/>
  <c r="M97" i="14" a="1"/>
  <c r="M97" i="14" s="1"/>
  <c r="O97" i="14" s="1"/>
  <c r="M24" i="14" a="1"/>
  <c r="M24" i="14" s="1"/>
  <c r="O24" i="14" s="1"/>
  <c r="M270" i="14" a="1"/>
  <c r="M270" i="14" s="1"/>
  <c r="M212" i="14" a="1"/>
  <c r="M212" i="14" s="1"/>
  <c r="O212" i="14" s="1"/>
  <c r="M154" i="14" a="1"/>
  <c r="M154" i="14" s="1"/>
  <c r="O154" i="14" s="1"/>
  <c r="M81" i="14" a="1"/>
  <c r="M81" i="14" s="1"/>
  <c r="M23" i="14" a="1"/>
  <c r="M23" i="14" s="1"/>
  <c r="O23" i="14" s="1"/>
  <c r="M256" i="14" a="1"/>
  <c r="M256" i="14" s="1"/>
  <c r="O256" i="14" s="1"/>
  <c r="M190" i="14" a="1"/>
  <c r="M190" i="14" s="1"/>
  <c r="O190" i="14" s="1"/>
  <c r="M131" i="14" a="1"/>
  <c r="M131" i="14" s="1"/>
  <c r="O131" i="14" s="1"/>
  <c r="M73" i="14" a="1"/>
  <c r="M73" i="14" s="1"/>
  <c r="O73" i="14" s="1"/>
  <c r="M305" i="14" a="1"/>
  <c r="M305" i="14" s="1"/>
  <c r="O305" i="14" s="1"/>
  <c r="M247" i="14" a="1"/>
  <c r="M247" i="14" s="1"/>
  <c r="O247" i="14" s="1"/>
  <c r="M181" i="14" a="1"/>
  <c r="M181" i="14" s="1"/>
  <c r="O181" i="14" s="1"/>
  <c r="M107" i="14" a="1"/>
  <c r="M107" i="14" s="1"/>
  <c r="O107" i="14" s="1"/>
  <c r="M36" i="14" a="1"/>
  <c r="M36" i="14" s="1"/>
  <c r="O36" i="14" s="1"/>
  <c r="M17" i="14" a="1"/>
  <c r="M17" i="14" s="1"/>
  <c r="O17" i="14" s="1"/>
  <c r="M337" i="14" a="1"/>
  <c r="M337" i="14" s="1"/>
  <c r="O337" i="14" s="1"/>
  <c r="M797" i="14" a="1"/>
  <c r="M797" i="14" s="1"/>
  <c r="O797" i="14" s="1"/>
  <c r="M750" i="14" a="1"/>
  <c r="M750" i="14" s="1"/>
  <c r="O750" i="14" s="1"/>
  <c r="M370" i="14" a="1"/>
  <c r="M370" i="14" s="1"/>
  <c r="O370" i="14" s="1"/>
  <c r="M544" i="14" a="1"/>
  <c r="M544" i="14" s="1"/>
  <c r="O544" i="14" s="1"/>
  <c r="M731" i="14" a="1"/>
  <c r="M731" i="14" s="1"/>
  <c r="O731" i="14" s="1"/>
  <c r="M351" i="14" a="1"/>
  <c r="M351" i="14" s="1"/>
  <c r="O351" i="14" s="1"/>
  <c r="M534" i="14" a="1"/>
  <c r="M534" i="14" s="1"/>
  <c r="O534" i="14" s="1"/>
  <c r="M643" i="14" a="1"/>
  <c r="M643" i="14" s="1"/>
  <c r="M27" i="14" a="1"/>
  <c r="M27" i="14" s="1"/>
  <c r="O27" i="14" s="1"/>
  <c r="M396" i="14" a="1"/>
  <c r="M396" i="14" s="1"/>
  <c r="O396" i="14" s="1"/>
  <c r="M141" i="14" a="1"/>
  <c r="M141" i="14" s="1"/>
  <c r="O141" i="14" s="1"/>
  <c r="M293" i="14" a="1"/>
  <c r="M293" i="14" s="1"/>
  <c r="O293" i="14" s="1"/>
  <c r="M153" i="14" a="1"/>
  <c r="M153" i="14" s="1"/>
  <c r="O153" i="14" s="1"/>
  <c r="M137" i="14" a="1"/>
  <c r="M137" i="14" s="1"/>
  <c r="O137" i="14" s="1"/>
  <c r="M778" i="14" a="1"/>
  <c r="M778" i="14" s="1"/>
  <c r="O778" i="14" s="1"/>
  <c r="M633" i="14" a="1"/>
  <c r="M633" i="14" s="1"/>
  <c r="M743" i="14" a="1"/>
  <c r="M743" i="14" s="1"/>
  <c r="O743" i="14" s="1"/>
  <c r="M427" i="14" a="1"/>
  <c r="M427" i="14" s="1"/>
  <c r="O427" i="14" s="1"/>
  <c r="M773" i="14" a="1"/>
  <c r="M773" i="14" s="1"/>
  <c r="O773" i="14" s="1"/>
  <c r="M753" i="14" a="1"/>
  <c r="M753" i="14" s="1"/>
  <c r="M726" i="14" a="1"/>
  <c r="M726" i="14" s="1"/>
  <c r="O726" i="14" s="1"/>
  <c r="M474" i="14" a="1"/>
  <c r="M474" i="14" s="1"/>
  <c r="O474" i="14" s="1"/>
  <c r="M39" i="14" a="1"/>
  <c r="M39" i="14" s="1"/>
  <c r="O39" i="14" s="1"/>
  <c r="M456" i="14" a="1"/>
  <c r="M456" i="14" s="1"/>
  <c r="O456" i="14" s="1"/>
  <c r="M771" i="14" a="1"/>
  <c r="M771" i="14" s="1"/>
  <c r="O771" i="14" s="1"/>
  <c r="M583" i="14" a="1"/>
  <c r="M583" i="14" s="1"/>
  <c r="O583" i="14" s="1"/>
  <c r="M455" i="14" a="1"/>
  <c r="M455" i="14" s="1"/>
  <c r="O455" i="14" s="1"/>
  <c r="M206" i="14" a="1"/>
  <c r="M206" i="14" s="1"/>
  <c r="O206" i="14" s="1"/>
  <c r="M638" i="14" a="1"/>
  <c r="M638" i="14" s="1"/>
  <c r="O638" i="14" s="1"/>
  <c r="M382" i="14" a="1"/>
  <c r="M382" i="14" s="1"/>
  <c r="O382" i="14" s="1"/>
  <c r="M681" i="14" a="1"/>
  <c r="M681" i="14" s="1"/>
  <c r="O681" i="14" s="1"/>
  <c r="M557" i="14" a="1"/>
  <c r="M557" i="14" s="1"/>
  <c r="O557" i="14" s="1"/>
  <c r="M760" i="14" a="1"/>
  <c r="M760" i="14" s="1"/>
  <c r="M443" i="14" a="1"/>
  <c r="M443" i="14" s="1"/>
  <c r="O443" i="14" s="1"/>
  <c r="M20" i="14" a="1"/>
  <c r="M20" i="14" s="1"/>
  <c r="M693" i="14" a="1"/>
  <c r="M693" i="14" s="1"/>
  <c r="O693" i="14" s="1"/>
  <c r="M411" i="14" a="1"/>
  <c r="M411" i="14" s="1"/>
  <c r="O411" i="14" s="1"/>
  <c r="M751" i="14" a="1"/>
  <c r="M751" i="14" s="1"/>
  <c r="O751" i="14" s="1"/>
  <c r="M505" i="14" a="1"/>
  <c r="M505" i="14" s="1"/>
  <c r="O505" i="14" s="1"/>
  <c r="M745" i="14" a="1"/>
  <c r="M745" i="14" s="1"/>
  <c r="O745" i="14" s="1"/>
  <c r="M499" i="14" a="1"/>
  <c r="M499" i="14" s="1"/>
  <c r="O499" i="14" s="1"/>
  <c r="M158" i="14" a="1"/>
  <c r="M158" i="14" s="1"/>
  <c r="O158" i="14" s="1"/>
  <c r="M717" i="14" a="1"/>
  <c r="M717" i="14" s="1"/>
  <c r="M465" i="14" a="1"/>
  <c r="M465" i="14" s="1"/>
  <c r="O465" i="14" s="1"/>
  <c r="M799" i="14" a="1"/>
  <c r="M799" i="14" s="1"/>
  <c r="O799" i="14" s="1"/>
  <c r="M648" i="14" a="1"/>
  <c r="M648" i="14" s="1"/>
  <c r="O648" i="14" s="1"/>
  <c r="M395" i="14" a="1"/>
  <c r="M395" i="14" s="1"/>
  <c r="O395" i="14" s="1"/>
  <c r="M782" i="14" a="1"/>
  <c r="M782" i="14" s="1"/>
  <c r="O782" i="14" s="1"/>
  <c r="M553" i="14" a="1"/>
  <c r="M553" i="14" s="1"/>
  <c r="O553" i="14" s="1"/>
  <c r="M290" i="14" a="1"/>
  <c r="M290" i="14" s="1"/>
  <c r="M757" i="14" a="1"/>
  <c r="M757" i="14" s="1"/>
  <c r="O757" i="14" s="1"/>
  <c r="M515" i="14" a="1"/>
  <c r="M515" i="14" s="1"/>
  <c r="O515" i="14" s="1"/>
  <c r="M195" i="14" a="1"/>
  <c r="M195" i="14" s="1"/>
  <c r="O195" i="14" s="1"/>
  <c r="M733" i="14" a="1"/>
  <c r="M733" i="14" s="1"/>
  <c r="O733" i="14" s="1"/>
  <c r="M481" i="14" a="1"/>
  <c r="M481" i="14" s="1"/>
  <c r="O481" i="14" s="1"/>
  <c r="M113" i="14" a="1"/>
  <c r="M113" i="14" s="1"/>
  <c r="O113" i="14" s="1"/>
  <c r="M718" i="14" a="1"/>
  <c r="M718" i="14" s="1"/>
  <c r="O718" i="14" s="1"/>
  <c r="M654" i="14" a="1"/>
  <c r="M654" i="14" s="1"/>
  <c r="M594" i="14" a="1"/>
  <c r="M594" i="14" s="1"/>
  <c r="O594" i="14" s="1"/>
  <c r="M530" i="14" a="1"/>
  <c r="M530" i="14" s="1"/>
  <c r="O530" i="14" s="1"/>
  <c r="M466" i="14" a="1"/>
  <c r="M466" i="14" s="1"/>
  <c r="O466" i="14" s="1"/>
  <c r="M402" i="14" a="1"/>
  <c r="M402" i="14" s="1"/>
  <c r="O402" i="14" s="1"/>
  <c r="M338" i="14" a="1"/>
  <c r="M338" i="14" s="1"/>
  <c r="M172" i="14" a="1"/>
  <c r="M172" i="14" s="1"/>
  <c r="O172" i="14" s="1"/>
  <c r="M19" i="14" a="1"/>
  <c r="M19" i="14" s="1"/>
  <c r="O19" i="14" s="1"/>
  <c r="M708" i="14" a="1"/>
  <c r="M708" i="14" s="1"/>
  <c r="M646" i="14" a="1"/>
  <c r="M646" i="14" s="1"/>
  <c r="O646" i="14" s="1"/>
  <c r="M576" i="14" a="1"/>
  <c r="M576" i="14" s="1"/>
  <c r="O576" i="14" s="1"/>
  <c r="M512" i="14" a="1"/>
  <c r="M512" i="14" s="1"/>
  <c r="O512" i="14" s="1"/>
  <c r="M448" i="14" a="1"/>
  <c r="M448" i="14" s="1"/>
  <c r="O448" i="14" s="1"/>
  <c r="M384" i="14" a="1"/>
  <c r="M384" i="14" s="1"/>
  <c r="M315" i="14" a="1"/>
  <c r="M315" i="14" s="1"/>
  <c r="O315" i="14" s="1"/>
  <c r="M150" i="14" a="1"/>
  <c r="M150" i="14" s="1"/>
  <c r="O150" i="14" s="1"/>
  <c r="M763" i="14" a="1"/>
  <c r="M763" i="14" s="1"/>
  <c r="M699" i="14" a="1"/>
  <c r="M699" i="14" s="1"/>
  <c r="O699" i="14" s="1"/>
  <c r="M639" i="14" a="1"/>
  <c r="M639" i="14" s="1"/>
  <c r="O639" i="14" s="1"/>
  <c r="M575" i="14" a="1"/>
  <c r="M575" i="14" s="1"/>
  <c r="O575" i="14" s="1"/>
  <c r="M511" i="14" a="1"/>
  <c r="M511" i="14" s="1"/>
  <c r="O511" i="14" s="1"/>
  <c r="M447" i="14" a="1"/>
  <c r="M447" i="14" s="1"/>
  <c r="M383" i="14" a="1"/>
  <c r="M383" i="14" s="1"/>
  <c r="O383" i="14" s="1"/>
  <c r="M322" i="14" a="1"/>
  <c r="M322" i="14" s="1"/>
  <c r="O322" i="14" s="1"/>
  <c r="M187" i="14" a="1"/>
  <c r="M187" i="14" s="1"/>
  <c r="M762" i="14" a="1"/>
  <c r="M762" i="14" s="1"/>
  <c r="O762" i="14" s="1"/>
  <c r="M698" i="14" a="1"/>
  <c r="M698" i="14" s="1"/>
  <c r="O698" i="14" s="1"/>
  <c r="M630" i="14" a="1"/>
  <c r="M630" i="14" s="1"/>
  <c r="O630" i="14" s="1"/>
  <c r="M566" i="14" a="1"/>
  <c r="M566" i="14" s="1"/>
  <c r="O566" i="14" s="1"/>
  <c r="M502" i="14" a="1"/>
  <c r="M502" i="14" s="1"/>
  <c r="M438" i="14" a="1"/>
  <c r="M438" i="14" s="1"/>
  <c r="O438" i="14" s="1"/>
  <c r="M374" i="14" a="1"/>
  <c r="M374" i="14" s="1"/>
  <c r="O374" i="14" s="1"/>
  <c r="M313" i="14" a="1"/>
  <c r="M313" i="14" s="1"/>
  <c r="M165" i="14" a="1"/>
  <c r="M165" i="14" s="1"/>
  <c r="O165" i="14" s="1"/>
  <c r="M9" i="14" a="1"/>
  <c r="M9" i="14" s="1"/>
  <c r="O9" i="14" s="1"/>
  <c r="M673" i="14" a="1"/>
  <c r="M673" i="14" s="1"/>
  <c r="O673" i="14" s="1"/>
  <c r="M613" i="14" a="1"/>
  <c r="M613" i="14" s="1"/>
  <c r="O613" i="14" s="1"/>
  <c r="M549" i="14" a="1"/>
  <c r="M549" i="14" s="1"/>
  <c r="M485" i="14" a="1"/>
  <c r="M485" i="14" s="1"/>
  <c r="O485" i="14" s="1"/>
  <c r="M421" i="14" a="1"/>
  <c r="M421" i="14" s="1"/>
  <c r="O421" i="14" s="1"/>
  <c r="M357" i="14" a="1"/>
  <c r="M357" i="14" s="1"/>
  <c r="P357" i="14" s="1" a="1"/>
  <c r="P357" i="14" s="1"/>
  <c r="Q357" i="14" s="1" a="1"/>
  <c r="Q357" i="14" s="1"/>
  <c r="M260" i="14" a="1"/>
  <c r="M260" i="14" s="1"/>
  <c r="O260" i="14" s="1"/>
  <c r="M104" i="14" a="1"/>
  <c r="M104" i="14" s="1"/>
  <c r="O104" i="14" s="1"/>
  <c r="M752" i="14" a="1"/>
  <c r="M752" i="14" s="1"/>
  <c r="O752" i="14" s="1"/>
  <c r="M688" i="14" a="1"/>
  <c r="M688" i="14" s="1"/>
  <c r="O688" i="14" s="1"/>
  <c r="M620" i="14" a="1"/>
  <c r="M620" i="14" s="1"/>
  <c r="P620" i="14" s="1" a="1"/>
  <c r="P620" i="14" s="1"/>
  <c r="M556" i="14" a="1"/>
  <c r="M556" i="14" s="1"/>
  <c r="O556" i="14" s="1"/>
  <c r="M492" i="14" a="1"/>
  <c r="M492" i="14" s="1"/>
  <c r="O492" i="14" s="1"/>
  <c r="M428" i="14" a="1"/>
  <c r="M428" i="14" s="1"/>
  <c r="M364" i="14" a="1"/>
  <c r="M364" i="14" s="1"/>
  <c r="O364" i="14" s="1"/>
  <c r="M296" i="14" a="1"/>
  <c r="M296" i="14" s="1"/>
  <c r="O296" i="14" s="1"/>
  <c r="M121" i="14" a="1"/>
  <c r="M121" i="14" s="1"/>
  <c r="O121" i="14" s="1"/>
  <c r="M295" i="14" a="1"/>
  <c r="M295" i="14" s="1"/>
  <c r="O295" i="14" s="1"/>
  <c r="M236" i="14" a="1"/>
  <c r="M236" i="14" s="1"/>
  <c r="O236" i="14" s="1"/>
  <c r="M178" i="14" a="1"/>
  <c r="M178" i="14" s="1"/>
  <c r="O178" i="14" s="1"/>
  <c r="M105" i="14" a="1"/>
  <c r="M105" i="14" s="1"/>
  <c r="O105" i="14" s="1"/>
  <c r="M40" i="14" a="1"/>
  <c r="M40" i="14" s="1"/>
  <c r="O40" i="14" s="1"/>
  <c r="M287" i="14" a="1"/>
  <c r="M287" i="14" s="1"/>
  <c r="O287" i="14" s="1"/>
  <c r="M221" i="14" a="1"/>
  <c r="M221" i="14" s="1"/>
  <c r="O221" i="14" s="1"/>
  <c r="M147" i="14" a="1"/>
  <c r="M147" i="14" s="1"/>
  <c r="O147" i="14" s="1"/>
  <c r="M90" i="14" a="1"/>
  <c r="M90" i="14" s="1"/>
  <c r="O90" i="14" s="1"/>
  <c r="M16" i="14" a="1"/>
  <c r="M16" i="14" s="1"/>
  <c r="M263" i="14" a="1"/>
  <c r="M263" i="14" s="1"/>
  <c r="O263" i="14" s="1"/>
  <c r="M204" i="14" a="1"/>
  <c r="M204" i="14" s="1"/>
  <c r="O204" i="14" s="1"/>
  <c r="M146" i="14" a="1"/>
  <c r="M146" i="14" s="1"/>
  <c r="P146" i="14" s="1" a="1"/>
  <c r="P146" i="14" s="1"/>
  <c r="M74" i="14" a="1"/>
  <c r="M74" i="14" s="1"/>
  <c r="O74" i="14" s="1"/>
  <c r="M15" i="14" a="1"/>
  <c r="M15" i="14" s="1"/>
  <c r="O15" i="14" s="1"/>
  <c r="M248" i="14" a="1"/>
  <c r="M248" i="14" s="1"/>
  <c r="O248" i="14" s="1"/>
  <c r="M182" i="14" a="1"/>
  <c r="M182" i="14" s="1"/>
  <c r="O182" i="14" s="1"/>
  <c r="M124" i="14" a="1"/>
  <c r="M124" i="14" s="1"/>
  <c r="M59" i="14" a="1"/>
  <c r="M59" i="14" s="1"/>
  <c r="O59" i="14" s="1"/>
  <c r="M298" i="14" a="1"/>
  <c r="M298" i="14" s="1"/>
  <c r="O298" i="14" s="1"/>
  <c r="M239" i="14" a="1"/>
  <c r="M239" i="14" s="1"/>
  <c r="M173" i="14" a="1"/>
  <c r="M173" i="14" s="1"/>
  <c r="O173" i="14" s="1"/>
  <c r="M101" i="14" a="1"/>
  <c r="M101" i="14" s="1"/>
  <c r="O101" i="14" s="1"/>
  <c r="M29" i="14" a="1"/>
  <c r="M29" i="14" s="1"/>
  <c r="O29" i="14" s="1"/>
  <c r="M793" i="14" a="1"/>
  <c r="M793" i="14" s="1"/>
  <c r="O793" i="14" s="1"/>
  <c r="M523" i="14" a="1"/>
  <c r="M523" i="14" s="1"/>
  <c r="O523" i="14" s="1"/>
  <c r="M788" i="14" a="1"/>
  <c r="M788" i="14" s="1"/>
  <c r="M562" i="14" a="1"/>
  <c r="M562" i="14" s="1"/>
  <c r="O562" i="14" s="1"/>
  <c r="M740" i="14" a="1"/>
  <c r="M740" i="14" s="1"/>
  <c r="O740" i="14" s="1"/>
  <c r="M352" i="14" a="1"/>
  <c r="M352" i="14" s="1"/>
  <c r="O352" i="14" s="1"/>
  <c r="M543" i="14" a="1"/>
  <c r="M543" i="14" s="1"/>
  <c r="M730" i="14" a="1"/>
  <c r="M730" i="14" s="1"/>
  <c r="O730" i="14" s="1"/>
  <c r="M243" i="14" a="1"/>
  <c r="M243" i="14" s="1"/>
  <c r="O243" i="14" s="1"/>
  <c r="M453" i="14" a="1"/>
  <c r="M453" i="14" s="1"/>
  <c r="O453" i="14" s="1"/>
  <c r="M524" i="14" a="1"/>
  <c r="M524" i="14" s="1"/>
  <c r="O524" i="14" s="1"/>
  <c r="M266" i="14" a="1"/>
  <c r="M266" i="14" s="1"/>
  <c r="O266" i="14" s="1"/>
  <c r="M258" i="14" a="1"/>
  <c r="M258" i="14" s="1"/>
  <c r="O258" i="14" s="1"/>
  <c r="M175" i="14" a="1"/>
  <c r="M175" i="14" s="1"/>
  <c r="O175" i="14" s="1"/>
  <c r="M30" i="14" a="1"/>
  <c r="M30" i="14" s="1"/>
  <c r="O30" i="14" s="1"/>
  <c r="M571" i="14" a="1"/>
  <c r="M571" i="14" s="1"/>
  <c r="O571" i="14" s="1"/>
  <c r="M795" i="14" a="1"/>
  <c r="M795" i="14" s="1"/>
  <c r="O795" i="14" s="1"/>
  <c r="M531" i="14" a="1"/>
  <c r="M531" i="14" s="1"/>
  <c r="M75" i="14" a="1"/>
  <c r="M75" i="14" s="1"/>
  <c r="O75" i="14" s="1"/>
  <c r="M585" i="14" a="1"/>
  <c r="M585" i="14" s="1"/>
  <c r="O585" i="14" s="1"/>
  <c r="M274" i="14" a="1"/>
  <c r="M274" i="14" s="1"/>
  <c r="O274" i="14" s="1"/>
  <c r="M513" i="14" a="1"/>
  <c r="M513" i="14" s="1"/>
  <c r="O513" i="14" s="1"/>
  <c r="M602" i="14" a="1"/>
  <c r="M602" i="14" s="1"/>
  <c r="M346" i="14" a="1"/>
  <c r="M346" i="14" s="1"/>
  <c r="O346" i="14" s="1"/>
  <c r="M716" i="14" a="1"/>
  <c r="M716" i="14" s="1"/>
  <c r="O716" i="14" s="1"/>
  <c r="M520" i="14" a="1"/>
  <c r="M520" i="14" s="1"/>
  <c r="O520" i="14" s="1"/>
  <c r="M170" i="14" a="1"/>
  <c r="M170" i="14" s="1"/>
  <c r="O170" i="14" s="1"/>
  <c r="M645" i="14" a="1"/>
  <c r="M645" i="14" s="1"/>
  <c r="M510" i="14" a="1"/>
  <c r="M510" i="14" s="1"/>
  <c r="O510" i="14" s="1"/>
  <c r="M185" i="14" a="1"/>
  <c r="M185" i="14" s="1"/>
  <c r="O185" i="14" s="1"/>
  <c r="M365" i="14" a="1"/>
  <c r="M365" i="14" s="1"/>
  <c r="O365" i="14" s="1"/>
  <c r="M787" i="14" a="1"/>
  <c r="M787" i="14" s="1"/>
  <c r="O787" i="14" s="1"/>
  <c r="M786" i="14" a="1"/>
  <c r="M786" i="14" s="1"/>
  <c r="O786" i="14" s="1"/>
  <c r="M569" i="14" a="1"/>
  <c r="M569" i="14" s="1"/>
  <c r="O569" i="14" s="1"/>
  <c r="M254" i="14" a="1"/>
  <c r="M254" i="14" s="1"/>
  <c r="M635" i="14" a="1"/>
  <c r="M635" i="14" s="1"/>
  <c r="O635" i="14" s="1"/>
  <c r="M377" i="14" a="1"/>
  <c r="M377" i="14" s="1"/>
  <c r="O377" i="14" s="1"/>
  <c r="M719" i="14" a="1"/>
  <c r="M719" i="14" s="1"/>
  <c r="O719" i="14" s="1"/>
  <c r="M467" i="14" a="1"/>
  <c r="M467" i="14" s="1"/>
  <c r="O467" i="14" s="1"/>
  <c r="M78" i="14" a="1"/>
  <c r="M78" i="14" s="1"/>
  <c r="O78" i="14" s="1"/>
  <c r="M685" i="14" a="1"/>
  <c r="M685" i="14" s="1"/>
  <c r="O685" i="14" s="1"/>
  <c r="M433" i="14" a="1"/>
  <c r="M433" i="14" s="1"/>
  <c r="O433" i="14" s="1"/>
  <c r="M791" i="14" a="1"/>
  <c r="M791" i="14" s="1"/>
  <c r="M619" i="14" a="1"/>
  <c r="M619" i="14" s="1"/>
  <c r="O619" i="14" s="1"/>
  <c r="M363" i="14" a="1"/>
  <c r="M363" i="14" s="1"/>
  <c r="O363" i="14" s="1"/>
  <c r="M774" i="14" a="1"/>
  <c r="M774" i="14" s="1"/>
  <c r="O774" i="14" s="1"/>
  <c r="M521" i="14" a="1"/>
  <c r="M521" i="14" s="1"/>
  <c r="O521" i="14" s="1"/>
  <c r="M209" i="14" a="1"/>
  <c r="M209" i="14" s="1"/>
  <c r="M735" i="14" a="1"/>
  <c r="M735" i="14" s="1"/>
  <c r="O735" i="14" s="1"/>
  <c r="M483" i="14" a="1"/>
  <c r="M483" i="14" s="1"/>
  <c r="O483" i="14" s="1"/>
  <c r="M119" i="14" a="1"/>
  <c r="M119" i="14" s="1"/>
  <c r="M701" i="14" a="1"/>
  <c r="M701" i="14" s="1"/>
  <c r="O701" i="14" s="1"/>
  <c r="M449" i="14" a="1"/>
  <c r="M449" i="14" s="1"/>
  <c r="O449" i="14" s="1"/>
  <c r="M35" i="14" a="1"/>
  <c r="M35" i="14" s="1"/>
  <c r="O35" i="14" s="1"/>
  <c r="M710" i="14" a="1"/>
  <c r="M710" i="14" s="1"/>
  <c r="O710" i="14" s="1"/>
  <c r="M647" i="14" a="1"/>
  <c r="M647" i="14" s="1"/>
  <c r="M586" i="14" a="1"/>
  <c r="M586" i="14" s="1"/>
  <c r="O586" i="14" s="1"/>
  <c r="M522" i="14" a="1"/>
  <c r="M522" i="14" s="1"/>
  <c r="O522" i="14" s="1"/>
  <c r="M458" i="14" a="1"/>
  <c r="M458" i="14" s="1"/>
  <c r="M394" i="14" a="1"/>
  <c r="M394" i="14" s="1"/>
  <c r="O394" i="14" s="1"/>
  <c r="M324" i="14" a="1"/>
  <c r="M324" i="14" s="1"/>
  <c r="O324" i="14" s="1"/>
  <c r="M156" i="14" a="1"/>
  <c r="M156" i="14" s="1"/>
  <c r="O156" i="14" s="1"/>
  <c r="M764" i="14" a="1"/>
  <c r="M764" i="14" s="1"/>
  <c r="O764" i="14" s="1"/>
  <c r="M700" i="14" a="1"/>
  <c r="M700" i="14" s="1"/>
  <c r="M632" i="14" a="1"/>
  <c r="M632" i="14" s="1"/>
  <c r="O632" i="14" s="1"/>
  <c r="M568" i="14" a="1"/>
  <c r="M568" i="14" s="1"/>
  <c r="O568" i="14" s="1"/>
  <c r="M504" i="14" a="1"/>
  <c r="M504" i="14" s="1"/>
  <c r="M440" i="14" a="1"/>
  <c r="M440" i="14" s="1"/>
  <c r="O440" i="14" s="1"/>
  <c r="M376" i="14" a="1"/>
  <c r="M376" i="14" s="1"/>
  <c r="M304" i="14" a="1"/>
  <c r="M304" i="14" s="1"/>
  <c r="O304" i="14" s="1"/>
  <c r="M130" i="14" a="1"/>
  <c r="M130" i="14" s="1"/>
  <c r="M755" i="14" a="1"/>
  <c r="M755" i="14" s="1"/>
  <c r="M691" i="14" a="1"/>
  <c r="M691" i="14" s="1"/>
  <c r="O691" i="14" s="1"/>
  <c r="M631" i="14" a="1"/>
  <c r="M631" i="14" s="1"/>
  <c r="O631" i="14" s="1"/>
  <c r="M567" i="14" a="1"/>
  <c r="M567" i="14" s="1"/>
  <c r="M503" i="14" a="1"/>
  <c r="M503" i="14" s="1"/>
  <c r="O503" i="14" s="1"/>
  <c r="M439" i="14" a="1"/>
  <c r="M439" i="14" s="1"/>
  <c r="M375" i="14" a="1"/>
  <c r="M375" i="14" s="1"/>
  <c r="O375" i="14" s="1"/>
  <c r="M314" i="14" a="1"/>
  <c r="M314" i="14" s="1"/>
  <c r="M166" i="14" a="1"/>
  <c r="M166" i="14" s="1"/>
  <c r="M754" i="14" a="1"/>
  <c r="M754" i="14" s="1"/>
  <c r="O754" i="14" s="1"/>
  <c r="M690" i="14" a="1"/>
  <c r="M690" i="14" s="1"/>
  <c r="O690" i="14" s="1"/>
  <c r="M622" i="14" a="1"/>
  <c r="M622" i="14" s="1"/>
  <c r="M558" i="14" a="1"/>
  <c r="M558" i="14" s="1"/>
  <c r="O558" i="14" s="1"/>
  <c r="M494" i="14" a="1"/>
  <c r="M494" i="14" s="1"/>
  <c r="M430" i="14" a="1"/>
  <c r="M430" i="14" s="1"/>
  <c r="O430" i="14" s="1"/>
  <c r="M366" i="14" a="1"/>
  <c r="M366" i="14" s="1"/>
  <c r="M301" i="14" a="1"/>
  <c r="M301" i="14" s="1"/>
  <c r="M143" i="14" a="1"/>
  <c r="M143" i="14" s="1"/>
  <c r="O143" i="14" s="1"/>
  <c r="M729" i="14" a="1"/>
  <c r="M729" i="14" s="1"/>
  <c r="O729" i="14" s="1"/>
  <c r="M665" i="14" a="1"/>
  <c r="M665" i="14" s="1"/>
  <c r="M605" i="14" a="1"/>
  <c r="M605" i="14" s="1"/>
  <c r="M541" i="14" a="1"/>
  <c r="M541" i="14" s="1"/>
  <c r="M477" i="14" a="1"/>
  <c r="M477" i="14" s="1"/>
  <c r="O477" i="14" s="1"/>
  <c r="M413" i="14" a="1"/>
  <c r="M413" i="14" s="1"/>
  <c r="M349" i="14" a="1"/>
  <c r="M349" i="14" s="1"/>
  <c r="M238" i="14" a="1"/>
  <c r="M238" i="14" s="1"/>
  <c r="O238" i="14" s="1"/>
  <c r="M85" i="14" a="1"/>
  <c r="M85" i="14" s="1"/>
  <c r="O85" i="14" s="1"/>
  <c r="M744" i="14" a="1"/>
  <c r="M744" i="14" s="1"/>
  <c r="M680" i="14" a="1"/>
  <c r="M680" i="14" s="1"/>
  <c r="M612" i="14" a="1"/>
  <c r="M612" i="14" s="1"/>
  <c r="O612" i="14" s="1"/>
  <c r="M548" i="14" a="1"/>
  <c r="M548" i="14" s="1"/>
  <c r="P548" i="14" s="1" a="1"/>
  <c r="P548" i="14" s="1"/>
  <c r="Q548" i="14" s="1" a="1"/>
  <c r="Q548" i="14" s="1"/>
  <c r="T548" i="14" s="1"/>
  <c r="M484" i="14" a="1"/>
  <c r="M484" i="14" s="1"/>
  <c r="M420" i="14" a="1"/>
  <c r="M420" i="14" s="1"/>
  <c r="M356" i="14" a="1"/>
  <c r="M356" i="14" s="1"/>
  <c r="M275" i="14" a="1"/>
  <c r="M275" i="14" s="1"/>
  <c r="M100" i="14" a="1"/>
  <c r="M100" i="14" s="1"/>
  <c r="O100" i="14" s="1"/>
  <c r="M289" i="14" a="1"/>
  <c r="M289" i="14" s="1"/>
  <c r="M230" i="14" a="1"/>
  <c r="M230" i="14" s="1"/>
  <c r="M164" i="14" a="1"/>
  <c r="M164" i="14" s="1"/>
  <c r="O164" i="14" s="1"/>
  <c r="M92" i="14" a="1"/>
  <c r="M92" i="14" s="1"/>
  <c r="M34" i="14" a="1"/>
  <c r="M34" i="14" s="1"/>
  <c r="O34" i="14" s="1"/>
  <c r="M279" i="14" a="1"/>
  <c r="M279" i="14" s="1"/>
  <c r="M213" i="14" a="1"/>
  <c r="M213" i="14" s="1"/>
  <c r="M139" i="14" a="1"/>
  <c r="M139" i="14" s="1"/>
  <c r="M82" i="14" a="1"/>
  <c r="M82" i="14" s="1"/>
  <c r="M8" i="14" a="1"/>
  <c r="M8" i="14" s="1"/>
  <c r="O8" i="14" s="1"/>
  <c r="M257" i="14" a="1"/>
  <c r="M257" i="14" s="1"/>
  <c r="M198" i="14" a="1"/>
  <c r="M198" i="14" s="1"/>
  <c r="M132" i="14" a="1"/>
  <c r="M132" i="14" s="1"/>
  <c r="O132" i="14" s="1"/>
  <c r="M67" i="14" a="1"/>
  <c r="M67" i="14" s="1"/>
  <c r="M7" i="14" a="1"/>
  <c r="M7" i="14" s="1"/>
  <c r="M240" i="14" a="1"/>
  <c r="M240" i="14" s="1"/>
  <c r="M174" i="14" a="1"/>
  <c r="M174" i="14" s="1"/>
  <c r="O174" i="14" s="1"/>
  <c r="M116" i="14" a="1"/>
  <c r="M116" i="14" s="1"/>
  <c r="M51" i="14" a="1"/>
  <c r="M51" i="14" s="1"/>
  <c r="M291" i="14" a="1"/>
  <c r="M291" i="14" s="1"/>
  <c r="M232" i="14" a="1"/>
  <c r="M232" i="14" s="1"/>
  <c r="M160" i="14" a="1"/>
  <c r="M160" i="14" s="1"/>
  <c r="M87" i="14" a="1"/>
  <c r="M87" i="14" s="1"/>
  <c r="M21" i="14" a="1"/>
  <c r="M21" i="14" s="1"/>
  <c r="M318" i="14" a="1"/>
  <c r="M318" i="14" s="1"/>
  <c r="M371" i="14" a="1"/>
  <c r="M371" i="14" s="1"/>
  <c r="O371" i="14" s="1"/>
  <c r="M136" i="14" a="1"/>
  <c r="M136" i="14" s="1"/>
  <c r="O136" i="14" s="1"/>
  <c r="M387" i="14" a="1"/>
  <c r="M387" i="14" s="1"/>
  <c r="O387" i="14" s="1"/>
  <c r="M626" i="14" a="1"/>
  <c r="M626" i="14" s="1"/>
  <c r="O626" i="14" s="1"/>
  <c r="M98" i="14" a="1"/>
  <c r="M98" i="14" s="1"/>
  <c r="O98" i="14" s="1"/>
  <c r="M416" i="14" a="1"/>
  <c r="M416" i="14" s="1"/>
  <c r="O416" i="14" s="1"/>
  <c r="M607" i="14" a="1"/>
  <c r="M607" i="14" s="1"/>
  <c r="O607" i="14" s="1"/>
  <c r="M91" i="14" a="1"/>
  <c r="M91" i="14" s="1"/>
  <c r="O91" i="14" s="1"/>
  <c r="M342" i="14" a="1"/>
  <c r="M342" i="14" s="1"/>
  <c r="O342" i="14" s="1"/>
  <c r="M517" i="14" a="1"/>
  <c r="M517" i="14" s="1"/>
  <c r="O517" i="14" s="1"/>
  <c r="M656" i="14" a="1"/>
  <c r="M656" i="14" s="1"/>
  <c r="O656" i="14" s="1"/>
  <c r="M332" i="14" a="1"/>
  <c r="M332" i="14" s="1"/>
  <c r="O332" i="14" s="1"/>
  <c r="M10" i="14" a="1"/>
  <c r="M10" i="14" s="1"/>
  <c r="O10" i="14" s="1"/>
  <c r="M109" i="14" a="1"/>
  <c r="M109" i="14" s="1"/>
  <c r="O109" i="14" s="1"/>
  <c r="M268" i="14" a="1"/>
  <c r="M268" i="14" s="1"/>
  <c r="O268" i="14" s="1"/>
  <c r="M539" i="14" a="1"/>
  <c r="M539" i="14" s="1"/>
  <c r="O539" i="14" s="1"/>
  <c r="M767" i="14" a="1"/>
  <c r="M767" i="14" s="1"/>
  <c r="O767" i="14" s="1"/>
  <c r="M497" i="14" a="1"/>
  <c r="M497" i="14" s="1"/>
  <c r="O497" i="14" s="1"/>
  <c r="M790" i="14" a="1"/>
  <c r="M790" i="14" s="1"/>
  <c r="O790" i="14" s="1"/>
  <c r="M547" i="14" a="1"/>
  <c r="M547" i="14" s="1"/>
  <c r="O547" i="14" s="1"/>
  <c r="M193" i="14" a="1"/>
  <c r="M193" i="14" s="1"/>
  <c r="O193" i="14" s="1"/>
  <c r="M662" i="14" a="1"/>
  <c r="M662" i="14" s="1"/>
  <c r="O662" i="14" s="1"/>
  <c r="M410" i="14" a="1"/>
  <c r="M410" i="14" s="1"/>
  <c r="O410" i="14" s="1"/>
  <c r="M652" i="14" a="1"/>
  <c r="M652" i="14" s="1"/>
  <c r="O652" i="14" s="1"/>
  <c r="M392" i="14" a="1"/>
  <c r="M392" i="14" s="1"/>
  <c r="O392" i="14" s="1"/>
  <c r="M707" i="14" a="1"/>
  <c r="M707" i="14" s="1"/>
  <c r="O707" i="14" s="1"/>
  <c r="M519" i="14" a="1"/>
  <c r="M519" i="14" s="1"/>
  <c r="M391" i="14" a="1"/>
  <c r="M391" i="14" s="1"/>
  <c r="O391" i="14" s="1"/>
  <c r="M11" i="14" a="1"/>
  <c r="M11" i="14" s="1"/>
  <c r="O11" i="14" s="1"/>
  <c r="M574" i="14" a="1"/>
  <c r="M574" i="14" s="1"/>
  <c r="O574" i="14" s="1"/>
  <c r="M28" i="14" a="1"/>
  <c r="M28" i="14" s="1"/>
  <c r="O28" i="14" s="1"/>
  <c r="M429" i="14" a="1"/>
  <c r="M429" i="14" s="1"/>
  <c r="O429" i="14" s="1"/>
  <c r="M347" i="14" a="1"/>
  <c r="M347" i="14" s="1"/>
  <c r="O347" i="14" s="1"/>
  <c r="M725" i="14" a="1"/>
  <c r="M725" i="14" s="1"/>
  <c r="O725" i="14" s="1"/>
  <c r="M441" i="14" a="1"/>
  <c r="M441" i="14" s="1"/>
  <c r="O441" i="14" s="1"/>
  <c r="M769" i="14" a="1"/>
  <c r="M769" i="14" s="1"/>
  <c r="O769" i="14" s="1"/>
  <c r="M507" i="14" a="1"/>
  <c r="M507" i="14" s="1"/>
  <c r="O507" i="14" s="1"/>
  <c r="M171" i="14" a="1"/>
  <c r="M171" i="14" s="1"/>
  <c r="O171" i="14" s="1"/>
  <c r="M687" i="14" a="1"/>
  <c r="M687" i="14" s="1"/>
  <c r="O687" i="14" s="1"/>
  <c r="M435" i="14" a="1"/>
  <c r="M435" i="14" s="1"/>
  <c r="O435" i="14" s="1"/>
  <c r="M800" i="14" a="1"/>
  <c r="M800" i="14" s="1"/>
  <c r="O800" i="14" s="1"/>
  <c r="M653" i="14" a="1"/>
  <c r="M653" i="14" s="1"/>
  <c r="O653" i="14" s="1"/>
  <c r="M401" i="14" a="1"/>
  <c r="M401" i="14" s="1"/>
  <c r="O401" i="14" s="1"/>
  <c r="M783" i="14" a="1"/>
  <c r="M783" i="14" s="1"/>
  <c r="O783" i="14" s="1"/>
  <c r="M587" i="14" a="1"/>
  <c r="M587" i="14" s="1"/>
  <c r="O587" i="14" s="1"/>
  <c r="M331" i="14" a="1"/>
  <c r="M331" i="14" s="1"/>
  <c r="O331" i="14" s="1"/>
  <c r="M759" i="14" a="1"/>
  <c r="M759" i="14" s="1"/>
  <c r="O759" i="14" s="1"/>
  <c r="M489" i="14" a="1"/>
  <c r="M489" i="14" s="1"/>
  <c r="O489" i="14" s="1"/>
  <c r="M134" i="14" a="1"/>
  <c r="M134" i="14" s="1"/>
  <c r="M703" i="14" a="1"/>
  <c r="M703" i="14" s="1"/>
  <c r="M451" i="14" a="1"/>
  <c r="M451" i="14" s="1"/>
  <c r="O451" i="14" s="1"/>
  <c r="M41" i="14" a="1"/>
  <c r="M41" i="14" s="1"/>
  <c r="O41" i="14" s="1"/>
  <c r="M669" i="14" a="1"/>
  <c r="M669" i="14" s="1"/>
  <c r="M417" i="14" a="1"/>
  <c r="M417" i="14" s="1"/>
  <c r="O417" i="14" s="1"/>
  <c r="M766" i="14" a="1"/>
  <c r="M766" i="14" s="1"/>
  <c r="O766" i="14" s="1"/>
  <c r="M702" i="14" a="1"/>
  <c r="M702" i="14" s="1"/>
  <c r="O702" i="14" s="1"/>
  <c r="M641" i="14" a="1"/>
  <c r="M641" i="14" s="1"/>
  <c r="O641" i="14" s="1"/>
  <c r="M578" i="14" a="1"/>
  <c r="M578" i="14" s="1"/>
  <c r="M514" i="14" a="1"/>
  <c r="M514" i="14" s="1"/>
  <c r="O514" i="14" s="1"/>
  <c r="M450" i="14" a="1"/>
  <c r="M450" i="14" s="1"/>
  <c r="O450" i="14" s="1"/>
  <c r="M386" i="14" a="1"/>
  <c r="M386" i="14" s="1"/>
  <c r="O386" i="14" s="1"/>
  <c r="M317" i="14" a="1"/>
  <c r="M317" i="14" s="1"/>
  <c r="O317" i="14" s="1"/>
  <c r="M135" i="14" a="1"/>
  <c r="M135" i="14" s="1"/>
  <c r="M756" i="14" a="1"/>
  <c r="M756" i="14" s="1"/>
  <c r="O756" i="14" s="1"/>
  <c r="M692" i="14" a="1"/>
  <c r="M692" i="14" s="1"/>
  <c r="O692" i="14" s="1"/>
  <c r="M624" i="14" a="1"/>
  <c r="M624" i="14" s="1"/>
  <c r="O624" i="14" s="1"/>
  <c r="M560" i="14" a="1"/>
  <c r="M560" i="14" s="1"/>
  <c r="O560" i="14" s="1"/>
  <c r="M496" i="14" a="1"/>
  <c r="M496" i="14" s="1"/>
  <c r="O496" i="14" s="1"/>
  <c r="M432" i="14" a="1"/>
  <c r="M432" i="14" s="1"/>
  <c r="O432" i="14" s="1"/>
  <c r="M368" i="14" a="1"/>
  <c r="M368" i="14" s="1"/>
  <c r="O368" i="14" s="1"/>
  <c r="M288" i="14" a="1"/>
  <c r="M288" i="14" s="1"/>
  <c r="O288" i="14" s="1"/>
  <c r="M111" i="14" a="1"/>
  <c r="M111" i="14" s="1"/>
  <c r="O111" i="14" s="1"/>
  <c r="M747" i="14" a="1"/>
  <c r="M747" i="14" s="1"/>
  <c r="O747" i="14" s="1"/>
  <c r="M683" i="14" a="1"/>
  <c r="M683" i="14" s="1"/>
  <c r="O683" i="14" s="1"/>
  <c r="M623" i="14" a="1"/>
  <c r="M623" i="14" s="1"/>
  <c r="O623" i="14" s="1"/>
  <c r="M559" i="14" a="1"/>
  <c r="M559" i="14" s="1"/>
  <c r="O559" i="14" s="1"/>
  <c r="M495" i="14" a="1"/>
  <c r="M495" i="14" s="1"/>
  <c r="O495" i="14" s="1"/>
  <c r="M431" i="14" a="1"/>
  <c r="M431" i="14" s="1"/>
  <c r="O431" i="14" s="1"/>
  <c r="M367" i="14" a="1"/>
  <c r="M367" i="14" s="1"/>
  <c r="O367" i="14" s="1"/>
  <c r="M303" i="14" a="1"/>
  <c r="M303" i="14" s="1"/>
  <c r="O303" i="14" s="1"/>
  <c r="M148" i="14" a="1"/>
  <c r="M148" i="14" s="1"/>
  <c r="O148" i="14" s="1"/>
  <c r="M746" i="14" a="1"/>
  <c r="M746" i="14" s="1"/>
  <c r="O746" i="14" s="1"/>
  <c r="M682" i="14" a="1"/>
  <c r="M682" i="14" s="1"/>
  <c r="O682" i="14" s="1"/>
  <c r="M614" i="14" a="1"/>
  <c r="M614" i="14" s="1"/>
  <c r="O614" i="14" s="1"/>
  <c r="M550" i="14" a="1"/>
  <c r="M550" i="14" s="1"/>
  <c r="O550" i="14" s="1"/>
  <c r="M486" i="14" a="1"/>
  <c r="M486" i="14" s="1"/>
  <c r="O486" i="14" s="1"/>
  <c r="M422" i="14" a="1"/>
  <c r="M422" i="14" s="1"/>
  <c r="O422" i="14" s="1"/>
  <c r="M358" i="14" a="1"/>
  <c r="M358" i="14" s="1"/>
  <c r="O358" i="14" s="1"/>
  <c r="M282" i="14" a="1"/>
  <c r="M282" i="14" s="1"/>
  <c r="O282" i="14" s="1"/>
  <c r="M127" i="14" a="1"/>
  <c r="M127" i="14" s="1"/>
  <c r="O127" i="14" s="1"/>
  <c r="M721" i="14" a="1"/>
  <c r="M721" i="14" s="1"/>
  <c r="O721" i="14" s="1"/>
  <c r="M657" i="14" a="1"/>
  <c r="M657" i="14" s="1"/>
  <c r="O657" i="14" s="1"/>
  <c r="M597" i="14" a="1"/>
  <c r="M597" i="14" s="1"/>
  <c r="O597" i="14" s="1"/>
  <c r="M533" i="14" a="1"/>
  <c r="M533" i="14" s="1"/>
  <c r="O533" i="14" s="1"/>
  <c r="M469" i="14" a="1"/>
  <c r="M469" i="14" s="1"/>
  <c r="O469" i="14" s="1"/>
  <c r="M405" i="14" a="1"/>
  <c r="M405" i="14" s="1"/>
  <c r="O405" i="14" s="1"/>
  <c r="M341" i="14" a="1"/>
  <c r="M341" i="14" s="1"/>
  <c r="O341" i="14" s="1"/>
  <c r="M222" i="14" a="1"/>
  <c r="M222" i="14" s="1"/>
  <c r="O222" i="14" s="1"/>
  <c r="M65" i="14" a="1"/>
  <c r="M65" i="14" s="1"/>
  <c r="M736" i="14" a="1"/>
  <c r="M736" i="14" s="1"/>
  <c r="O736" i="14" s="1"/>
  <c r="M672" i="14" a="1"/>
  <c r="M672" i="14" s="1"/>
  <c r="O672" i="14" s="1"/>
  <c r="M604" i="14" a="1"/>
  <c r="M604" i="14" s="1"/>
  <c r="O604" i="14" s="1"/>
  <c r="M540" i="14" a="1"/>
  <c r="M540" i="14" s="1"/>
  <c r="M476" i="14" a="1"/>
  <c r="M476" i="14" s="1"/>
  <c r="O476" i="14" s="1"/>
  <c r="M412" i="14" a="1"/>
  <c r="M412" i="14" s="1"/>
  <c r="O412" i="14" s="1"/>
  <c r="M348" i="14" a="1"/>
  <c r="M348" i="14" s="1"/>
  <c r="O348" i="14" s="1"/>
  <c r="M237" i="14" a="1"/>
  <c r="M237" i="14" s="1"/>
  <c r="O237" i="14" s="1"/>
  <c r="M83" i="14" a="1"/>
  <c r="M83" i="14" s="1"/>
  <c r="O83" i="14" s="1"/>
  <c r="M281" i="14" a="1"/>
  <c r="M281" i="14" s="1"/>
  <c r="M223" i="14" a="1"/>
  <c r="M223" i="14" s="1"/>
  <c r="O223" i="14" s="1"/>
  <c r="M157" i="14" a="1"/>
  <c r="M157" i="14" s="1"/>
  <c r="O157" i="14" s="1"/>
  <c r="M84" i="14" a="1"/>
  <c r="M84" i="14" s="1"/>
  <c r="O84" i="14" s="1"/>
  <c r="M26" i="14" a="1"/>
  <c r="M26" i="14" s="1"/>
  <c r="O26" i="14" s="1"/>
  <c r="M271" i="14" a="1"/>
  <c r="M271" i="14" s="1"/>
  <c r="O271" i="14" s="1"/>
  <c r="M205" i="14" a="1"/>
  <c r="M205" i="14" s="1"/>
  <c r="O205" i="14" s="1"/>
  <c r="M133" i="14" a="1"/>
  <c r="M133" i="14" s="1"/>
  <c r="O133" i="14" s="1"/>
  <c r="M68" i="14" a="1"/>
  <c r="M68" i="14" s="1"/>
  <c r="O68" i="14" s="1"/>
  <c r="M307" i="14" a="1"/>
  <c r="M307" i="14" s="1"/>
  <c r="O307" i="14" s="1"/>
  <c r="M249" i="14" a="1"/>
  <c r="M249" i="14" s="1"/>
  <c r="O249" i="14" s="1"/>
  <c r="M191" i="14" a="1"/>
  <c r="M191" i="14" s="1"/>
  <c r="O191" i="14" s="1"/>
  <c r="M125" i="14" a="1"/>
  <c r="M125" i="14" s="1"/>
  <c r="O125" i="14" s="1"/>
  <c r="M60" i="14" a="1"/>
  <c r="M60" i="14" s="1"/>
  <c r="O60" i="14" s="1"/>
  <c r="M306" i="14" a="1"/>
  <c r="M306" i="14" s="1"/>
  <c r="O306" i="14" s="1"/>
  <c r="M233" i="14" a="1"/>
  <c r="M233" i="14" s="1"/>
  <c r="O233" i="14" s="1"/>
  <c r="M167" i="14" a="1"/>
  <c r="M167" i="14" s="1"/>
  <c r="O167" i="14" s="1"/>
  <c r="M108" i="14" a="1"/>
  <c r="M108" i="14" s="1"/>
  <c r="O108" i="14" s="1"/>
  <c r="M43" i="14" a="1"/>
  <c r="M43" i="14" s="1"/>
  <c r="O43" i="14" s="1"/>
  <c r="M284" i="14" a="1"/>
  <c r="M284" i="14" s="1"/>
  <c r="O284" i="14" s="1"/>
  <c r="M226" i="14" a="1"/>
  <c r="M226" i="14" s="1"/>
  <c r="O226" i="14" s="1"/>
  <c r="M152" i="14" a="1"/>
  <c r="M152" i="14" s="1"/>
  <c r="O152" i="14" s="1"/>
  <c r="M79" i="14" a="1"/>
  <c r="M79" i="14" s="1"/>
  <c r="O79" i="14" s="1"/>
  <c r="M13" i="14" a="1"/>
  <c r="M13" i="14" s="1"/>
  <c r="O13" i="14" s="1"/>
  <c r="M177" i="14" a="1"/>
  <c r="M177" i="14" s="1"/>
  <c r="O177" i="14" s="1"/>
  <c r="M761" i="14" a="1"/>
  <c r="M761" i="14" s="1"/>
  <c r="M642" i="14" a="1"/>
  <c r="M642" i="14" s="1"/>
  <c r="O642" i="14" s="1"/>
  <c r="M686" i="14" a="1"/>
  <c r="M686" i="14" s="1"/>
  <c r="O686" i="14" s="1"/>
  <c r="M272" i="14" a="1"/>
  <c r="M272" i="14" s="1"/>
  <c r="O272" i="14" s="1"/>
  <c r="M480" i="14" a="1"/>
  <c r="M480" i="14" s="1"/>
  <c r="M667" i="14" a="1"/>
  <c r="M667" i="14" s="1"/>
  <c r="O667" i="14" s="1"/>
  <c r="M265" i="14" a="1"/>
  <c r="M265" i="14" s="1"/>
  <c r="O265" i="14" s="1"/>
  <c r="M470" i="14" a="1"/>
  <c r="M470" i="14" s="1"/>
  <c r="O470" i="14" s="1"/>
  <c r="M581" i="14" a="1"/>
  <c r="M581" i="14" s="1"/>
  <c r="O581" i="14" s="1"/>
  <c r="M720" i="14" a="1"/>
  <c r="M720" i="14" s="1"/>
  <c r="M42" i="14" a="1"/>
  <c r="M42" i="14" s="1"/>
  <c r="M184" i="14" a="1"/>
  <c r="M184" i="14" s="1"/>
  <c r="O184" i="14" s="1"/>
  <c r="M285" i="14" a="1"/>
  <c r="M285" i="14" s="1"/>
  <c r="O285" i="14" s="1"/>
  <c r="M66" i="14" a="1"/>
  <c r="M66" i="14" s="1"/>
  <c r="O66" i="14" s="1"/>
  <c r="M779" i="14" a="1"/>
  <c r="M779" i="14" s="1"/>
  <c r="M601" i="14" a="1"/>
  <c r="M601" i="14" s="1"/>
  <c r="O601" i="14" s="1"/>
  <c r="M316" i="14" a="1"/>
  <c r="M316" i="14" s="1"/>
  <c r="O316" i="14" s="1"/>
  <c r="M661" i="14" a="1"/>
  <c r="M661" i="14" s="1"/>
  <c r="O661" i="14" s="1"/>
  <c r="M379" i="14" a="1"/>
  <c r="M379" i="14" s="1"/>
  <c r="O379" i="14" s="1"/>
  <c r="M2" i="14" a="1"/>
  <c r="M2" i="14" s="1"/>
  <c r="O2" i="14" s="1"/>
  <c r="M655" i="14" a="1"/>
  <c r="M655" i="14" s="1"/>
  <c r="O655" i="14" s="1"/>
  <c r="M403" i="14" a="1"/>
  <c r="M403" i="14" s="1"/>
  <c r="O403" i="14" s="1"/>
  <c r="M792" i="14" a="1"/>
  <c r="M792" i="14" s="1"/>
  <c r="M625" i="14" a="1"/>
  <c r="M625" i="14" s="1"/>
  <c r="O625" i="14" s="1"/>
  <c r="M369" i="14" a="1"/>
  <c r="M369" i="14" s="1"/>
  <c r="O369" i="14" s="1"/>
  <c r="M775" i="14" a="1"/>
  <c r="M775" i="14" s="1"/>
  <c r="O775" i="14" s="1"/>
  <c r="M555" i="14" a="1"/>
  <c r="M555" i="14" s="1"/>
  <c r="O555" i="14" s="1"/>
  <c r="M216" i="14" a="1"/>
  <c r="M216" i="14" s="1"/>
  <c r="M737" i="14" a="1"/>
  <c r="M737" i="14" s="1"/>
  <c r="M457" i="14" a="1"/>
  <c r="M457" i="14" s="1"/>
  <c r="M56" i="14" a="1"/>
  <c r="M56" i="14" s="1"/>
  <c r="M671" i="14" a="1"/>
  <c r="M671" i="14" s="1"/>
  <c r="M419" i="14" a="1"/>
  <c r="M419" i="14" s="1"/>
  <c r="M796" i="14" a="1"/>
  <c r="M796" i="14" s="1"/>
  <c r="M640" i="14" a="1"/>
  <c r="M640" i="14" s="1"/>
  <c r="M385" i="14" a="1"/>
  <c r="M385" i="14" s="1"/>
  <c r="M758" i="14" a="1"/>
  <c r="M758" i="14" s="1"/>
  <c r="M694" i="14" a="1"/>
  <c r="M694" i="14" s="1"/>
  <c r="M634" i="14" a="1"/>
  <c r="M634" i="14" s="1"/>
  <c r="M570" i="14" a="1"/>
  <c r="M570" i="14" s="1"/>
  <c r="M506" i="14" a="1"/>
  <c r="M506" i="14" s="1"/>
  <c r="M442" i="14" a="1"/>
  <c r="M442" i="14" s="1"/>
  <c r="M378" i="14" a="1"/>
  <c r="M378" i="14" s="1"/>
  <c r="M309" i="14" a="1"/>
  <c r="M309" i="14" s="1"/>
  <c r="M114" i="14" a="1"/>
  <c r="M114" i="14" s="1"/>
  <c r="O114" i="14" s="1"/>
  <c r="M748" i="14" a="1"/>
  <c r="M748" i="14" s="1"/>
  <c r="M684" i="14" a="1"/>
  <c r="M684" i="14" s="1"/>
  <c r="M616" i="14" a="1"/>
  <c r="M616" i="14" s="1"/>
  <c r="M552" i="14" a="1"/>
  <c r="M552" i="14" s="1"/>
  <c r="M488" i="14" a="1"/>
  <c r="M488" i="14" s="1"/>
  <c r="M424" i="14" a="1"/>
  <c r="M424" i="14" s="1"/>
  <c r="M360" i="14" a="1"/>
  <c r="M360" i="14" s="1"/>
  <c r="M246" i="14" a="1"/>
  <c r="M246" i="14" s="1"/>
  <c r="P246" i="14" s="1" a="1"/>
  <c r="P246" i="14" s="1"/>
  <c r="M93" i="14" a="1"/>
  <c r="M93" i="14" s="1"/>
  <c r="O93" i="14" s="1"/>
  <c r="M739" i="14" a="1"/>
  <c r="M739" i="14" s="1"/>
  <c r="M675" i="14" a="1"/>
  <c r="M675" i="14" s="1"/>
  <c r="M615" i="14" a="1"/>
  <c r="M615" i="14" s="1"/>
  <c r="M551" i="14" a="1"/>
  <c r="M551" i="14" s="1"/>
  <c r="M487" i="14" a="1"/>
  <c r="M487" i="14" s="1"/>
  <c r="M423" i="14" a="1"/>
  <c r="M423" i="14" s="1"/>
  <c r="M359" i="14" a="1"/>
  <c r="M359" i="14" s="1"/>
  <c r="M283" i="14" a="1"/>
  <c r="M283" i="14" s="1"/>
  <c r="M129" i="14" a="1"/>
  <c r="M129" i="14" s="1"/>
  <c r="M738" i="14" a="1"/>
  <c r="M738" i="14" s="1"/>
  <c r="M674" i="14" a="1"/>
  <c r="M674" i="14" s="1"/>
  <c r="M606" i="14" a="1"/>
  <c r="M606" i="14" s="1"/>
  <c r="M542" i="14" a="1"/>
  <c r="M542" i="14" s="1"/>
  <c r="M478" i="14" a="1"/>
  <c r="M478" i="14" s="1"/>
  <c r="M414" i="14" a="1"/>
  <c r="M414" i="14" s="1"/>
  <c r="O414" i="14" s="1"/>
  <c r="M350" i="14" a="1"/>
  <c r="M350" i="14" s="1"/>
  <c r="M261" i="14" a="1"/>
  <c r="M261" i="14" s="1"/>
  <c r="M106" i="14" a="1"/>
  <c r="M106" i="14" s="1"/>
  <c r="O106" i="14" s="1"/>
  <c r="M713" i="14" a="1"/>
  <c r="M713" i="14" s="1"/>
  <c r="M650" i="14" a="1"/>
  <c r="M650" i="14" s="1"/>
  <c r="M589" i="14" a="1"/>
  <c r="M589" i="14" s="1"/>
  <c r="M525" i="14" a="1"/>
  <c r="M525" i="14" s="1"/>
  <c r="M461" i="14" a="1"/>
  <c r="M461" i="14" s="1"/>
  <c r="M397" i="14" a="1"/>
  <c r="M397" i="14" s="1"/>
  <c r="M333" i="14" a="1"/>
  <c r="M333" i="14" s="1"/>
  <c r="O333" i="14" s="1"/>
  <c r="M201" i="14" a="1"/>
  <c r="M201" i="14" s="1"/>
  <c r="M46" i="14" a="1"/>
  <c r="M46" i="14" s="1"/>
  <c r="M728" i="14" a="1"/>
  <c r="M728" i="14" s="1"/>
  <c r="P728" i="14" s="1" a="1"/>
  <c r="P728" i="14" s="1"/>
  <c r="M664" i="14" a="1"/>
  <c r="M664" i="14" s="1"/>
  <c r="M596" i="14" a="1"/>
  <c r="M596" i="14" s="1"/>
  <c r="M532" i="14" a="1"/>
  <c r="M532" i="14" s="1"/>
  <c r="M468" i="14" a="1"/>
  <c r="M468" i="14" s="1"/>
  <c r="M404" i="14" a="1"/>
  <c r="M404" i="14" s="1"/>
  <c r="M340" i="14" a="1"/>
  <c r="M340" i="14" s="1"/>
  <c r="M217" i="14" a="1"/>
  <c r="M217" i="14" s="1"/>
  <c r="M64" i="14" a="1"/>
  <c r="M64" i="14" s="1"/>
  <c r="M273" i="14" a="1"/>
  <c r="M273" i="14" s="1"/>
  <c r="P273" i="14" s="1" a="1"/>
  <c r="P273" i="14" s="1"/>
  <c r="M215" i="14" a="1"/>
  <c r="M215" i="14" s="1"/>
  <c r="M149" i="14" a="1"/>
  <c r="M149" i="14" s="1"/>
  <c r="M76" i="14" a="1"/>
  <c r="M76" i="14" s="1"/>
  <c r="M18" i="14" a="1"/>
  <c r="M18" i="14" s="1"/>
  <c r="M264" i="14" a="1"/>
  <c r="M264" i="14" s="1"/>
  <c r="M192" i="14" a="1"/>
  <c r="M192" i="14" s="1"/>
  <c r="M126" i="14" a="1"/>
  <c r="M126" i="14" s="1"/>
  <c r="M61" i="14" a="1"/>
  <c r="M61" i="14" s="1"/>
  <c r="M299" i="14" a="1"/>
  <c r="M299" i="14" s="1"/>
  <c r="M241" i="14" a="1"/>
  <c r="M241" i="14" s="1"/>
  <c r="M183" i="14" a="1"/>
  <c r="M183" i="14" s="1"/>
  <c r="M117" i="14" a="1"/>
  <c r="M117" i="14" s="1"/>
  <c r="M52" i="14" a="1"/>
  <c r="M52" i="14" s="1"/>
  <c r="O52" i="14" s="1"/>
  <c r="M292" i="14" a="1"/>
  <c r="M292" i="14" s="1"/>
  <c r="M219" i="14" a="1"/>
  <c r="M219" i="14" s="1"/>
  <c r="M161" i="14" a="1"/>
  <c r="M161" i="14" s="1"/>
  <c r="P161" i="14" s="1" a="1"/>
  <c r="P161" i="14" s="1"/>
  <c r="M102" i="14" a="1"/>
  <c r="M102" i="14" s="1"/>
  <c r="M37" i="14" a="1"/>
  <c r="M37" i="14" s="1"/>
  <c r="M276" i="14" a="1"/>
  <c r="M276" i="14" s="1"/>
  <c r="M218" i="14" a="1"/>
  <c r="M218" i="14" s="1"/>
  <c r="M144" i="14" a="1"/>
  <c r="M144" i="14" s="1"/>
  <c r="M72" i="14" a="1"/>
  <c r="M72" i="14" s="1"/>
  <c r="M6" i="14" a="1"/>
  <c r="M6" i="14" s="1"/>
  <c r="AN292" i="14" l="1"/>
  <c r="AN510" i="14"/>
  <c r="AN622" i="14"/>
  <c r="AN183" i="14"/>
  <c r="AN580" i="14"/>
  <c r="AN434" i="14"/>
  <c r="AN335" i="14"/>
  <c r="AN677" i="14"/>
  <c r="AQ677" i="14" s="1" a="1"/>
  <c r="AQ677" i="14" s="1"/>
  <c r="AN730" i="14"/>
  <c r="AV337" i="14"/>
  <c r="AV436" i="14"/>
  <c r="AV491" i="14"/>
  <c r="AV367" i="14"/>
  <c r="AV354" i="14"/>
  <c r="AV375" i="14"/>
  <c r="AV660" i="14"/>
  <c r="AV40" i="14"/>
  <c r="AV187" i="14"/>
  <c r="AV183" i="14"/>
  <c r="AV779" i="14"/>
  <c r="AV600" i="14"/>
  <c r="AV211" i="14"/>
  <c r="AV335" i="14"/>
  <c r="AV787" i="14"/>
  <c r="AV716" i="14"/>
  <c r="AV594" i="14"/>
  <c r="AV295" i="14"/>
  <c r="AV492" i="14"/>
  <c r="AV652" i="14"/>
  <c r="AV483" i="14"/>
  <c r="AV758" i="14"/>
  <c r="AV431" i="14"/>
  <c r="AV405" i="14"/>
  <c r="AV433" i="14"/>
  <c r="AV505" i="14"/>
  <c r="AV439" i="14"/>
  <c r="AV764" i="14"/>
  <c r="AV108" i="14"/>
  <c r="AV255" i="14"/>
  <c r="AV243" i="14"/>
  <c r="AV42" i="14"/>
  <c r="AV708" i="14"/>
  <c r="AV406" i="14"/>
  <c r="AV512" i="14"/>
  <c r="AV791" i="14"/>
  <c r="AV799" i="14"/>
  <c r="AV103" i="14"/>
  <c r="AV680" i="14"/>
  <c r="AV3" i="14"/>
  <c r="AV21" i="14"/>
  <c r="AV722" i="14"/>
  <c r="AV538" i="14"/>
  <c r="AV268" i="14"/>
  <c r="AV374" i="14"/>
  <c r="AV323" i="14"/>
  <c r="AV415" i="14"/>
  <c r="AV379" i="14"/>
  <c r="AV270" i="14"/>
  <c r="AV125" i="14"/>
  <c r="AV82" i="14"/>
  <c r="AV134" i="14"/>
  <c r="AV800" i="14"/>
  <c r="AV449" i="14"/>
  <c r="AV624" i="14"/>
  <c r="AV248" i="14"/>
  <c r="AV46" i="14"/>
  <c r="AV310" i="14"/>
  <c r="AV172" i="14"/>
  <c r="AV793" i="14"/>
  <c r="AV311" i="14"/>
  <c r="AV126" i="14"/>
  <c r="AV166" i="14"/>
  <c r="AV675" i="14"/>
  <c r="AV47" i="14"/>
  <c r="AV617" i="14"/>
  <c r="AV62" i="14"/>
  <c r="AV610" i="14"/>
  <c r="AV625" i="14"/>
  <c r="AV523" i="14"/>
  <c r="AV296" i="14"/>
  <c r="AV445" i="14"/>
  <c r="AV630" i="14"/>
  <c r="AV357" i="14"/>
  <c r="AV70" i="14"/>
  <c r="AV475" i="14"/>
  <c r="AV370" i="14"/>
  <c r="AV223" i="14"/>
  <c r="AV180" i="14"/>
  <c r="AV249" i="14"/>
  <c r="AV169" i="14"/>
  <c r="AV154" i="14"/>
  <c r="AV171" i="14"/>
  <c r="AV162" i="14"/>
  <c r="AV179" i="14"/>
  <c r="AV23" i="14"/>
  <c r="AV622" i="14"/>
  <c r="AV500" i="14"/>
  <c r="AV591" i="14"/>
  <c r="AV478" i="14"/>
  <c r="AV706" i="14"/>
  <c r="AV139" i="14"/>
  <c r="AV510" i="14"/>
  <c r="AV122" i="14"/>
  <c r="AV165" i="14"/>
  <c r="AV114" i="14"/>
  <c r="AV225" i="14"/>
  <c r="AV633" i="14"/>
  <c r="AV688" i="14"/>
  <c r="AV137" i="14"/>
  <c r="AV539" i="14"/>
  <c r="AV434" i="14"/>
  <c r="AV435" i="14"/>
  <c r="AV283" i="14"/>
  <c r="AV240" i="14"/>
  <c r="AV486" i="14"/>
  <c r="AV230" i="14"/>
  <c r="AV222" i="14"/>
  <c r="AV239" i="14"/>
  <c r="AV229" i="14"/>
  <c r="AV247" i="14"/>
  <c r="AV263" i="14"/>
  <c r="AV681" i="14"/>
  <c r="AV59" i="14"/>
  <c r="AV686" i="14"/>
  <c r="AV651" i="14"/>
  <c r="AV190" i="14"/>
  <c r="AV271" i="14"/>
  <c r="AV207" i="14"/>
  <c r="AV544" i="14"/>
  <c r="AV164" i="14"/>
  <c r="AV425" i="14"/>
  <c r="AV136" i="14"/>
  <c r="AV736" i="14"/>
  <c r="AV785" i="14"/>
  <c r="AV63" i="14"/>
  <c r="AV631" i="14"/>
  <c r="AV340" i="14"/>
  <c r="AV77" i="14"/>
  <c r="AV637" i="14"/>
  <c r="AV130" i="14"/>
  <c r="AV38" i="14"/>
  <c r="AV387" i="14"/>
  <c r="AV75" i="14"/>
  <c r="AV394" i="14"/>
  <c r="AV191" i="14"/>
  <c r="AV460" i="14"/>
  <c r="AV60" i="14"/>
  <c r="AV261" i="14"/>
  <c r="AV772" i="14"/>
  <c r="AV22" i="14"/>
  <c r="AV212" i="14"/>
  <c r="AV242" i="14"/>
  <c r="AN495" i="14"/>
  <c r="AN492" i="14"/>
  <c r="AN60" i="14"/>
  <c r="AN21" i="14"/>
  <c r="AN501" i="14"/>
  <c r="BE501" i="14" s="1"/>
  <c r="BJ501" i="14" s="1" a="1"/>
  <c r="BJ501" i="14" s="1"/>
  <c r="AN745" i="14"/>
  <c r="BE745" i="14" s="1"/>
  <c r="BJ745" i="14" s="1" a="1"/>
  <c r="BJ745" i="14" s="1"/>
  <c r="AN226" i="14"/>
  <c r="AN78" i="14"/>
  <c r="BB78" i="14" s="1"/>
  <c r="BH78" i="14" s="1" a="1"/>
  <c r="BH78" i="14" s="1"/>
  <c r="AN775" i="14"/>
  <c r="AN748" i="14"/>
  <c r="AN498" i="14"/>
  <c r="AN662" i="14"/>
  <c r="AN534" i="14"/>
  <c r="BB534" i="14" s="1"/>
  <c r="BH534" i="14" s="1" a="1"/>
  <c r="BH534" i="14" s="1"/>
  <c r="AN5" i="14"/>
  <c r="BE5" i="14" s="1"/>
  <c r="BJ5" i="14" s="1" a="1"/>
  <c r="BJ5" i="14" s="1"/>
  <c r="AN713" i="14"/>
  <c r="BB713" i="14" s="1"/>
  <c r="BH713" i="14" s="1" a="1"/>
  <c r="BH713" i="14" s="1"/>
  <c r="AN317" i="14"/>
  <c r="AQ317" i="14" s="1" a="1"/>
  <c r="AQ317" i="14" s="1"/>
  <c r="AN290" i="14"/>
  <c r="AZ648" i="14"/>
  <c r="AZ656" i="14"/>
  <c r="AZ291" i="14"/>
  <c r="AZ399" i="14"/>
  <c r="AZ421" i="14"/>
  <c r="AZ509" i="14"/>
  <c r="AZ646" i="14"/>
  <c r="AZ128" i="14"/>
  <c r="AZ218" i="14"/>
  <c r="AZ518" i="14"/>
  <c r="AZ594" i="14"/>
  <c r="AZ203" i="14"/>
  <c r="AZ145" i="14"/>
  <c r="AZ768" i="14"/>
  <c r="AZ341" i="14"/>
  <c r="AZ453" i="14"/>
  <c r="AZ572" i="14"/>
  <c r="AZ785" i="14"/>
  <c r="AZ280" i="14"/>
  <c r="AZ306" i="14"/>
  <c r="AZ429" i="14"/>
  <c r="AZ486" i="14"/>
  <c r="AZ560" i="14"/>
  <c r="AZ772" i="14"/>
  <c r="AZ216" i="14"/>
  <c r="AZ131" i="14"/>
  <c r="AZ11" i="14"/>
  <c r="AZ565" i="14"/>
  <c r="AZ307" i="14"/>
  <c r="AZ633" i="14"/>
  <c r="AZ593" i="14"/>
  <c r="BE83" i="14"/>
  <c r="BJ83" i="14" s="1" a="1"/>
  <c r="BJ83" i="14" s="1"/>
  <c r="BB83" i="14"/>
  <c r="BH83" i="14" s="1" a="1"/>
  <c r="BH83" i="14" s="1"/>
  <c r="BE255" i="14"/>
  <c r="BJ255" i="14" s="1" a="1"/>
  <c r="BJ255" i="14" s="1"/>
  <c r="BB255" i="14"/>
  <c r="BH255" i="14" s="1" a="1"/>
  <c r="BH255" i="14" s="1"/>
  <c r="BB779" i="14"/>
  <c r="BH779" i="14" s="1" a="1"/>
  <c r="BH779" i="14" s="1"/>
  <c r="BE779" i="14"/>
  <c r="BJ779" i="14" s="1" a="1"/>
  <c r="BJ779" i="14" s="1"/>
  <c r="BE235" i="14"/>
  <c r="BJ235" i="14" s="1" a="1"/>
  <c r="BJ235" i="14" s="1"/>
  <c r="BB235" i="14"/>
  <c r="BH235" i="14" s="1" a="1"/>
  <c r="BH235" i="14" s="1"/>
  <c r="BE85" i="14"/>
  <c r="BJ85" i="14" s="1" a="1"/>
  <c r="BJ85" i="14" s="1"/>
  <c r="BB85" i="14"/>
  <c r="BH85" i="14" s="1" a="1"/>
  <c r="BH85" i="14" s="1"/>
  <c r="BE456" i="14"/>
  <c r="BJ456" i="14" s="1" a="1"/>
  <c r="BJ456" i="14" s="1"/>
  <c r="BB456" i="14"/>
  <c r="BH456" i="14" s="1" a="1"/>
  <c r="BH456" i="14" s="1"/>
  <c r="BE418" i="14"/>
  <c r="BJ418" i="14" s="1" a="1"/>
  <c r="BJ418" i="14" s="1"/>
  <c r="BB418" i="14"/>
  <c r="BH418" i="14" s="1" a="1"/>
  <c r="BH418" i="14" s="1"/>
  <c r="BE713" i="14"/>
  <c r="BJ713" i="14" s="1" a="1"/>
  <c r="BJ713" i="14" s="1"/>
  <c r="BE596" i="14"/>
  <c r="BJ596" i="14" s="1" a="1"/>
  <c r="BJ596" i="14" s="1"/>
  <c r="BB596" i="14"/>
  <c r="BH596" i="14" s="1" a="1"/>
  <c r="BH596" i="14" s="1"/>
  <c r="BE97" i="14"/>
  <c r="BJ97" i="14" s="1" a="1"/>
  <c r="BJ97" i="14" s="1"/>
  <c r="BB97" i="14"/>
  <c r="BH97" i="14" s="1" a="1"/>
  <c r="BH97" i="14" s="1"/>
  <c r="BE251" i="14"/>
  <c r="BJ251" i="14" s="1" a="1"/>
  <c r="BJ251" i="14" s="1"/>
  <c r="BB251" i="14"/>
  <c r="BH251" i="14" s="1" a="1"/>
  <c r="BH251" i="14" s="1"/>
  <c r="BE369" i="14"/>
  <c r="BJ369" i="14" s="1" a="1"/>
  <c r="BJ369" i="14" s="1"/>
  <c r="BB369" i="14"/>
  <c r="BH369" i="14" s="1" a="1"/>
  <c r="BH369" i="14" s="1"/>
  <c r="BE359" i="14"/>
  <c r="BJ359" i="14" s="1" a="1"/>
  <c r="BJ359" i="14" s="1"/>
  <c r="BB359" i="14"/>
  <c r="BH359" i="14" s="1" a="1"/>
  <c r="BH359" i="14" s="1"/>
  <c r="BE171" i="14"/>
  <c r="BJ171" i="14" s="1" a="1"/>
  <c r="BJ171" i="14" s="1"/>
  <c r="BB171" i="14"/>
  <c r="BH171" i="14" s="1" a="1"/>
  <c r="BH171" i="14" s="1"/>
  <c r="BE318" i="14"/>
  <c r="BJ318" i="14" s="1" a="1"/>
  <c r="BJ318" i="14" s="1"/>
  <c r="BB318" i="14"/>
  <c r="BH318" i="14" s="1" a="1"/>
  <c r="BH318" i="14" s="1"/>
  <c r="BB762" i="14"/>
  <c r="BH762" i="14" s="1" a="1"/>
  <c r="BH762" i="14" s="1"/>
  <c r="BE762" i="14"/>
  <c r="BJ762" i="14" s="1" a="1"/>
  <c r="BJ762" i="14" s="1"/>
  <c r="BE104" i="14"/>
  <c r="BJ104" i="14" s="1" a="1"/>
  <c r="BJ104" i="14" s="1"/>
  <c r="BB104" i="14"/>
  <c r="BH104" i="14" s="1" a="1"/>
  <c r="BH104" i="14" s="1"/>
  <c r="BE290" i="14"/>
  <c r="BJ290" i="14" s="1" a="1"/>
  <c r="BJ290" i="14" s="1"/>
  <c r="BB290" i="14"/>
  <c r="BH290" i="14" s="1" a="1"/>
  <c r="BH290" i="14" s="1"/>
  <c r="BE702" i="14"/>
  <c r="BJ702" i="14" s="1" a="1"/>
  <c r="BJ702" i="14" s="1"/>
  <c r="BB702" i="14"/>
  <c r="BH702" i="14" s="1" a="1"/>
  <c r="BH702" i="14" s="1"/>
  <c r="BE777" i="14"/>
  <c r="BJ777" i="14" s="1" a="1"/>
  <c r="BJ777" i="14" s="1"/>
  <c r="BB777" i="14"/>
  <c r="BH777" i="14" s="1" a="1"/>
  <c r="BH777" i="14" s="1"/>
  <c r="BE368" i="14"/>
  <c r="BJ368" i="14" s="1" a="1"/>
  <c r="BJ368" i="14" s="1"/>
  <c r="BB368" i="14"/>
  <c r="BH368" i="14" s="1" a="1"/>
  <c r="BH368" i="14" s="1"/>
  <c r="BE117" i="14"/>
  <c r="BJ117" i="14" s="1" a="1"/>
  <c r="BJ117" i="14" s="1"/>
  <c r="BB117" i="14"/>
  <c r="BH117" i="14" s="1" a="1"/>
  <c r="BH117" i="14" s="1"/>
  <c r="BE24" i="14"/>
  <c r="BJ24" i="14" s="1" a="1"/>
  <c r="BJ24" i="14" s="1"/>
  <c r="BB24" i="14"/>
  <c r="BH24" i="14" s="1" a="1"/>
  <c r="BH24" i="14" s="1"/>
  <c r="BE574" i="14"/>
  <c r="BJ574" i="14" s="1" a="1"/>
  <c r="BJ574" i="14" s="1"/>
  <c r="BB574" i="14"/>
  <c r="BH574" i="14" s="1" a="1"/>
  <c r="BH574" i="14" s="1"/>
  <c r="BE363" i="14"/>
  <c r="BJ363" i="14" s="1" a="1"/>
  <c r="BJ363" i="14" s="1"/>
  <c r="BB363" i="14"/>
  <c r="BH363" i="14" s="1" a="1"/>
  <c r="BH363" i="14" s="1"/>
  <c r="BE479" i="14"/>
  <c r="BJ479" i="14" s="1" a="1"/>
  <c r="BJ479" i="14" s="1"/>
  <c r="BB479" i="14"/>
  <c r="BH479" i="14" s="1" a="1"/>
  <c r="BH479" i="14" s="1"/>
  <c r="BE332" i="14"/>
  <c r="BJ332" i="14" s="1" a="1"/>
  <c r="BJ332" i="14" s="1"/>
  <c r="BB332" i="14"/>
  <c r="BH332" i="14" s="1" a="1"/>
  <c r="BH332" i="14" s="1"/>
  <c r="BE399" i="14"/>
  <c r="BJ399" i="14" s="1" a="1"/>
  <c r="BJ399" i="14" s="1"/>
  <c r="BB399" i="14"/>
  <c r="BH399" i="14" s="1" a="1"/>
  <c r="BH399" i="14" s="1"/>
  <c r="BE311" i="14"/>
  <c r="BJ311" i="14" s="1" a="1"/>
  <c r="BJ311" i="14" s="1"/>
  <c r="BB311" i="14"/>
  <c r="BH311" i="14" s="1" a="1"/>
  <c r="BH311" i="14" s="1"/>
  <c r="BE76" i="14"/>
  <c r="BJ76" i="14" s="1" a="1"/>
  <c r="BJ76" i="14" s="1"/>
  <c r="BB76" i="14"/>
  <c r="BH76" i="14" s="1" a="1"/>
  <c r="BH76" i="14" s="1"/>
  <c r="BE256" i="14"/>
  <c r="BJ256" i="14" s="1" a="1"/>
  <c r="BJ256" i="14" s="1"/>
  <c r="BB256" i="14"/>
  <c r="BH256" i="14" s="1" a="1"/>
  <c r="BH256" i="14" s="1"/>
  <c r="BE67" i="14"/>
  <c r="BJ67" i="14" s="1" a="1"/>
  <c r="BJ67" i="14" s="1"/>
  <c r="BB67" i="14"/>
  <c r="BH67" i="14" s="1" a="1"/>
  <c r="BH67" i="14" s="1"/>
  <c r="BE222" i="14"/>
  <c r="BJ222" i="14" s="1" a="1"/>
  <c r="BJ222" i="14" s="1"/>
  <c r="BB222" i="14"/>
  <c r="BH222" i="14" s="1" a="1"/>
  <c r="BH222" i="14" s="1"/>
  <c r="BE68" i="14"/>
  <c r="BJ68" i="14" s="1" a="1"/>
  <c r="BJ68" i="14" s="1"/>
  <c r="BB68" i="14"/>
  <c r="BH68" i="14" s="1" a="1"/>
  <c r="BH68" i="14" s="1"/>
  <c r="BE796" i="14"/>
  <c r="BJ796" i="14" s="1" a="1"/>
  <c r="BJ796" i="14" s="1"/>
  <c r="BB796" i="14"/>
  <c r="BH796" i="14" s="1" a="1"/>
  <c r="BH796" i="14" s="1"/>
  <c r="BE28" i="14"/>
  <c r="BJ28" i="14" s="1" a="1"/>
  <c r="BJ28" i="14" s="1"/>
  <c r="BB28" i="14"/>
  <c r="BH28" i="14" s="1" a="1"/>
  <c r="BH28" i="14" s="1"/>
  <c r="BE603" i="14"/>
  <c r="BJ603" i="14" s="1" a="1"/>
  <c r="BJ603" i="14" s="1"/>
  <c r="BB603" i="14"/>
  <c r="BH603" i="14" s="1" a="1"/>
  <c r="BH603" i="14" s="1"/>
  <c r="BE555" i="14"/>
  <c r="BJ555" i="14" s="1" a="1"/>
  <c r="BJ555" i="14" s="1"/>
  <c r="BB555" i="14"/>
  <c r="BH555" i="14" s="1" a="1"/>
  <c r="BH555" i="14" s="1"/>
  <c r="BE492" i="14"/>
  <c r="BJ492" i="14" s="1" a="1"/>
  <c r="BJ492" i="14" s="1"/>
  <c r="BB492" i="14"/>
  <c r="BH492" i="14" s="1" a="1"/>
  <c r="BH492" i="14" s="1"/>
  <c r="BE436" i="14"/>
  <c r="BJ436" i="14" s="1" a="1"/>
  <c r="BJ436" i="14" s="1"/>
  <c r="BB436" i="14"/>
  <c r="BH436" i="14" s="1" a="1"/>
  <c r="BH436" i="14" s="1"/>
  <c r="BE780" i="14"/>
  <c r="BJ780" i="14" s="1" a="1"/>
  <c r="BJ780" i="14" s="1"/>
  <c r="BB780" i="14"/>
  <c r="BH780" i="14" s="1" a="1"/>
  <c r="BH780" i="14" s="1"/>
  <c r="BE564" i="14"/>
  <c r="BJ564" i="14" s="1" a="1"/>
  <c r="BJ564" i="14" s="1"/>
  <c r="BB564" i="14"/>
  <c r="BH564" i="14" s="1" a="1"/>
  <c r="BH564" i="14" s="1"/>
  <c r="BE523" i="14"/>
  <c r="BJ523" i="14" s="1" a="1"/>
  <c r="BJ523" i="14" s="1"/>
  <c r="BB523" i="14"/>
  <c r="BH523" i="14" s="1" a="1"/>
  <c r="BH523" i="14" s="1"/>
  <c r="BE725" i="14"/>
  <c r="BJ725" i="14" s="1" a="1"/>
  <c r="BJ725" i="14" s="1"/>
  <c r="BB725" i="14"/>
  <c r="BH725" i="14" s="1" a="1"/>
  <c r="BH725" i="14" s="1"/>
  <c r="BB642" i="14"/>
  <c r="BH642" i="14" s="1" a="1"/>
  <c r="BH642" i="14" s="1"/>
  <c r="BE642" i="14"/>
  <c r="BJ642" i="14" s="1" a="1"/>
  <c r="BJ642" i="14" s="1"/>
  <c r="BE529" i="14"/>
  <c r="BJ529" i="14" s="1" a="1"/>
  <c r="BJ529" i="14" s="1"/>
  <c r="BB529" i="14"/>
  <c r="BH529" i="14" s="1" a="1"/>
  <c r="BH529" i="14" s="1"/>
  <c r="BE461" i="14"/>
  <c r="BJ461" i="14" s="1" a="1"/>
  <c r="BJ461" i="14" s="1"/>
  <c r="BB461" i="14"/>
  <c r="BH461" i="14" s="1" a="1"/>
  <c r="BH461" i="14" s="1"/>
  <c r="BE60" i="14"/>
  <c r="BJ60" i="14" s="1" a="1"/>
  <c r="BJ60" i="14" s="1"/>
  <c r="BB60" i="14"/>
  <c r="BH60" i="14" s="1" a="1"/>
  <c r="BH60" i="14" s="1"/>
  <c r="BE556" i="14"/>
  <c r="BJ556" i="14" s="1" a="1"/>
  <c r="BJ556" i="14" s="1"/>
  <c r="BB556" i="14"/>
  <c r="BH556" i="14" s="1" a="1"/>
  <c r="BH556" i="14" s="1"/>
  <c r="BB747" i="14"/>
  <c r="BH747" i="14" s="1" a="1"/>
  <c r="BH747" i="14" s="1"/>
  <c r="BE747" i="14"/>
  <c r="BJ747" i="14" s="1" a="1"/>
  <c r="BJ747" i="14" s="1"/>
  <c r="BE20" i="14"/>
  <c r="BJ20" i="14" s="1" a="1"/>
  <c r="BJ20" i="14" s="1"/>
  <c r="BB20" i="14"/>
  <c r="BH20" i="14" s="1" a="1"/>
  <c r="BH20" i="14" s="1"/>
  <c r="BE510" i="14"/>
  <c r="BJ510" i="14" s="1" a="1"/>
  <c r="BJ510" i="14" s="1"/>
  <c r="BB510" i="14"/>
  <c r="BH510" i="14" s="1" a="1"/>
  <c r="BH510" i="14" s="1"/>
  <c r="BE329" i="14"/>
  <c r="BJ329" i="14" s="1" a="1"/>
  <c r="BJ329" i="14" s="1"/>
  <c r="BB329" i="14"/>
  <c r="BH329" i="14" s="1" a="1"/>
  <c r="BH329" i="14" s="1"/>
  <c r="BE622" i="14"/>
  <c r="BJ622" i="14" s="1" a="1"/>
  <c r="BJ622" i="14" s="1"/>
  <c r="BB622" i="14"/>
  <c r="BH622" i="14" s="1" a="1"/>
  <c r="BH622" i="14" s="1"/>
  <c r="BE625" i="14"/>
  <c r="BJ625" i="14" s="1" a="1"/>
  <c r="BJ625" i="14" s="1"/>
  <c r="BB625" i="14"/>
  <c r="BH625" i="14" s="1" a="1"/>
  <c r="BH625" i="14" s="1"/>
  <c r="BE65" i="14"/>
  <c r="BJ65" i="14" s="1" a="1"/>
  <c r="BJ65" i="14" s="1"/>
  <c r="BB65" i="14"/>
  <c r="BH65" i="14" s="1" a="1"/>
  <c r="BH65" i="14" s="1"/>
  <c r="BE468" i="14"/>
  <c r="BJ468" i="14" s="1" a="1"/>
  <c r="BJ468" i="14" s="1"/>
  <c r="BB468" i="14"/>
  <c r="BH468" i="14" s="1" a="1"/>
  <c r="BH468" i="14" s="1"/>
  <c r="BE19" i="14"/>
  <c r="BJ19" i="14" s="1" a="1"/>
  <c r="BJ19" i="14" s="1"/>
  <c r="BB19" i="14"/>
  <c r="BH19" i="14" s="1" a="1"/>
  <c r="BH19" i="14" s="1"/>
  <c r="BE154" i="14"/>
  <c r="BJ154" i="14" s="1" a="1"/>
  <c r="BJ154" i="14" s="1"/>
  <c r="BB154" i="14"/>
  <c r="BH154" i="14" s="1" a="1"/>
  <c r="BH154" i="14" s="1"/>
  <c r="BE669" i="14"/>
  <c r="BJ669" i="14" s="1" a="1"/>
  <c r="BJ669" i="14" s="1"/>
  <c r="BB669" i="14"/>
  <c r="BH669" i="14" s="1" a="1"/>
  <c r="BH669" i="14" s="1"/>
  <c r="BE183" i="14"/>
  <c r="BJ183" i="14" s="1" a="1"/>
  <c r="BJ183" i="14" s="1"/>
  <c r="BB183" i="14"/>
  <c r="BH183" i="14" s="1" a="1"/>
  <c r="BH183" i="14" s="1"/>
  <c r="BE637" i="14"/>
  <c r="BJ637" i="14" s="1" a="1"/>
  <c r="BJ637" i="14" s="1"/>
  <c r="BB637" i="14"/>
  <c r="BH637" i="14" s="1" a="1"/>
  <c r="BH637" i="14" s="1"/>
  <c r="BE549" i="14"/>
  <c r="BJ549" i="14" s="1" a="1"/>
  <c r="BJ549" i="14" s="1"/>
  <c r="BB549" i="14"/>
  <c r="BH549" i="14" s="1" a="1"/>
  <c r="BH549" i="14" s="1"/>
  <c r="BE481" i="14"/>
  <c r="BJ481" i="14" s="1" a="1"/>
  <c r="BJ481" i="14" s="1"/>
  <c r="BB481" i="14"/>
  <c r="BH481" i="14" s="1" a="1"/>
  <c r="BH481" i="14" s="1"/>
  <c r="BE64" i="14"/>
  <c r="BJ64" i="14" s="1" a="1"/>
  <c r="BJ64" i="14" s="1"/>
  <c r="BB64" i="14"/>
  <c r="BH64" i="14" s="1" a="1"/>
  <c r="BH64" i="14" s="1"/>
  <c r="BB194" i="14"/>
  <c r="BH194" i="14" s="1" a="1"/>
  <c r="BH194" i="14" s="1"/>
  <c r="BE194" i="14"/>
  <c r="BJ194" i="14" s="1" a="1"/>
  <c r="BJ194" i="14" s="1"/>
  <c r="BB634" i="14"/>
  <c r="BH634" i="14" s="1" a="1"/>
  <c r="BH634" i="14" s="1"/>
  <c r="BE634" i="14"/>
  <c r="BJ634" i="14" s="1" a="1"/>
  <c r="BJ634" i="14" s="1"/>
  <c r="BE53" i="14"/>
  <c r="BJ53" i="14" s="1" a="1"/>
  <c r="BJ53" i="14" s="1"/>
  <c r="BB53" i="14"/>
  <c r="BH53" i="14" s="1" a="1"/>
  <c r="BH53" i="14" s="1"/>
  <c r="BE535" i="14"/>
  <c r="BJ535" i="14" s="1" a="1"/>
  <c r="BJ535" i="14" s="1"/>
  <c r="BB535" i="14"/>
  <c r="BH535" i="14" s="1" a="1"/>
  <c r="BH535" i="14" s="1"/>
  <c r="BE372" i="14"/>
  <c r="BJ372" i="14" s="1" a="1"/>
  <c r="BJ372" i="14" s="1"/>
  <c r="BB372" i="14"/>
  <c r="BH372" i="14" s="1" a="1"/>
  <c r="BH372" i="14" s="1"/>
  <c r="BE181" i="14"/>
  <c r="BJ181" i="14" s="1" a="1"/>
  <c r="BJ181" i="14" s="1"/>
  <c r="BB181" i="14"/>
  <c r="BH181" i="14" s="1" a="1"/>
  <c r="BH181" i="14" s="1"/>
  <c r="BE701" i="14"/>
  <c r="BJ701" i="14" s="1" a="1"/>
  <c r="BJ701" i="14" s="1"/>
  <c r="BB701" i="14"/>
  <c r="BH701" i="14" s="1" a="1"/>
  <c r="BH701" i="14" s="1"/>
  <c r="BE354" i="14"/>
  <c r="BJ354" i="14" s="1" a="1"/>
  <c r="BJ354" i="14" s="1"/>
  <c r="BB354" i="14"/>
  <c r="BH354" i="14" s="1" a="1"/>
  <c r="BH354" i="14" s="1"/>
  <c r="AN474" i="14"/>
  <c r="BE727" i="14"/>
  <c r="BJ727" i="14" s="1" a="1"/>
  <c r="BJ727" i="14" s="1"/>
  <c r="BB727" i="14"/>
  <c r="BH727" i="14" s="1" a="1"/>
  <c r="BH727" i="14" s="1"/>
  <c r="BE580" i="14"/>
  <c r="BJ580" i="14" s="1" a="1"/>
  <c r="BJ580" i="14" s="1"/>
  <c r="BB580" i="14"/>
  <c r="BH580" i="14" s="1" a="1"/>
  <c r="BH580" i="14" s="1"/>
  <c r="BE116" i="14"/>
  <c r="BJ116" i="14" s="1" a="1"/>
  <c r="BJ116" i="14" s="1"/>
  <c r="BB116" i="14"/>
  <c r="BH116" i="14" s="1" a="1"/>
  <c r="BH116" i="14" s="1"/>
  <c r="BB714" i="14"/>
  <c r="BH714" i="14" s="1" a="1"/>
  <c r="BH714" i="14" s="1"/>
  <c r="BE714" i="14"/>
  <c r="BJ714" i="14" s="1" a="1"/>
  <c r="BJ714" i="14" s="1"/>
  <c r="AN350" i="14"/>
  <c r="AQ350" i="14" s="1" a="1"/>
  <c r="AQ350" i="14" s="1"/>
  <c r="BE656" i="14"/>
  <c r="BJ656" i="14" s="1" a="1"/>
  <c r="BJ656" i="14" s="1"/>
  <c r="BB656" i="14"/>
  <c r="BH656" i="14" s="1" a="1"/>
  <c r="BH656" i="14" s="1"/>
  <c r="BE781" i="14"/>
  <c r="BJ781" i="14" s="1" a="1"/>
  <c r="BJ781" i="14" s="1"/>
  <c r="BB781" i="14"/>
  <c r="BH781" i="14" s="1" a="1"/>
  <c r="BH781" i="14" s="1"/>
  <c r="AN411" i="14"/>
  <c r="BE26" i="14"/>
  <c r="BJ26" i="14" s="1" a="1"/>
  <c r="BJ26" i="14" s="1"/>
  <c r="BB26" i="14"/>
  <c r="BH26" i="14" s="1" a="1"/>
  <c r="BH26" i="14" s="1"/>
  <c r="BE402" i="14"/>
  <c r="BJ402" i="14" s="1" a="1"/>
  <c r="BJ402" i="14" s="1"/>
  <c r="BB402" i="14"/>
  <c r="BH402" i="14" s="1" a="1"/>
  <c r="BH402" i="14" s="1"/>
  <c r="BE263" i="14"/>
  <c r="BJ263" i="14" s="1" a="1"/>
  <c r="BJ263" i="14" s="1"/>
  <c r="BB263" i="14"/>
  <c r="BH263" i="14" s="1" a="1"/>
  <c r="BH263" i="14" s="1"/>
  <c r="BE144" i="14"/>
  <c r="BJ144" i="14" s="1" a="1"/>
  <c r="BJ144" i="14" s="1"/>
  <c r="BB144" i="14"/>
  <c r="BH144" i="14" s="1" a="1"/>
  <c r="BH144" i="14" s="1"/>
  <c r="BE21" i="14"/>
  <c r="BJ21" i="14" s="1" a="1"/>
  <c r="BJ21" i="14" s="1"/>
  <c r="BB21" i="14"/>
  <c r="BH21" i="14" s="1" a="1"/>
  <c r="BH21" i="14" s="1"/>
  <c r="BE43" i="14"/>
  <c r="BJ43" i="14" s="1" a="1"/>
  <c r="BJ43" i="14" s="1"/>
  <c r="BB43" i="14"/>
  <c r="BH43" i="14" s="1" a="1"/>
  <c r="BH43" i="14" s="1"/>
  <c r="BE449" i="14"/>
  <c r="BJ449" i="14" s="1" a="1"/>
  <c r="BJ449" i="14" s="1"/>
  <c r="BB449" i="14"/>
  <c r="BH449" i="14" s="1" a="1"/>
  <c r="BH449" i="14" s="1"/>
  <c r="BB770" i="14"/>
  <c r="BH770" i="14" s="1" a="1"/>
  <c r="BH770" i="14" s="1"/>
  <c r="BE770" i="14"/>
  <c r="BJ770" i="14" s="1" a="1"/>
  <c r="BJ770" i="14" s="1"/>
  <c r="BE196" i="14"/>
  <c r="BJ196" i="14" s="1" a="1"/>
  <c r="BJ196" i="14" s="1"/>
  <c r="BB196" i="14"/>
  <c r="BH196" i="14" s="1" a="1"/>
  <c r="BH196" i="14" s="1"/>
  <c r="BE606" i="14"/>
  <c r="BJ606" i="14" s="1" a="1"/>
  <c r="BJ606" i="14" s="1"/>
  <c r="BB606" i="14"/>
  <c r="BH606" i="14" s="1" a="1"/>
  <c r="BH606" i="14" s="1"/>
  <c r="BE180" i="14"/>
  <c r="BJ180" i="14" s="1" a="1"/>
  <c r="BJ180" i="14" s="1"/>
  <c r="BB180" i="14"/>
  <c r="BH180" i="14" s="1" a="1"/>
  <c r="BH180" i="14" s="1"/>
  <c r="BE797" i="14"/>
  <c r="BJ797" i="14" s="1" a="1"/>
  <c r="BJ797" i="14" s="1"/>
  <c r="BB797" i="14"/>
  <c r="BH797" i="14" s="1" a="1"/>
  <c r="BH797" i="14" s="1"/>
  <c r="BE228" i="14"/>
  <c r="BJ228" i="14" s="1" a="1"/>
  <c r="BJ228" i="14" s="1"/>
  <c r="BB228" i="14"/>
  <c r="BH228" i="14" s="1" a="1"/>
  <c r="BH228" i="14" s="1"/>
  <c r="BE107" i="14"/>
  <c r="BJ107" i="14" s="1" a="1"/>
  <c r="BJ107" i="14" s="1"/>
  <c r="BB107" i="14"/>
  <c r="BH107" i="14" s="1" a="1"/>
  <c r="BH107" i="14" s="1"/>
  <c r="BE548" i="14"/>
  <c r="BJ548" i="14" s="1" a="1"/>
  <c r="BJ548" i="14" s="1"/>
  <c r="BB548" i="14"/>
  <c r="BH548" i="14" s="1" a="1"/>
  <c r="BH548" i="14" s="1"/>
  <c r="BE414" i="14"/>
  <c r="BJ414" i="14" s="1" a="1"/>
  <c r="BJ414" i="14" s="1"/>
  <c r="BB414" i="14"/>
  <c r="BH414" i="14" s="1" a="1"/>
  <c r="BH414" i="14" s="1"/>
  <c r="BE400" i="14"/>
  <c r="BJ400" i="14" s="1" a="1"/>
  <c r="BJ400" i="14" s="1"/>
  <c r="BB400" i="14"/>
  <c r="BH400" i="14" s="1" a="1"/>
  <c r="BH400" i="14" s="1"/>
  <c r="BE755" i="14"/>
  <c r="BJ755" i="14" s="1" a="1"/>
  <c r="BJ755" i="14" s="1"/>
  <c r="BB755" i="14"/>
  <c r="BH755" i="14" s="1" a="1"/>
  <c r="BH755" i="14" s="1"/>
  <c r="BE192" i="14"/>
  <c r="BJ192" i="14" s="1" a="1"/>
  <c r="BJ192" i="14" s="1"/>
  <c r="BB192" i="14"/>
  <c r="BH192" i="14" s="1" a="1"/>
  <c r="BH192" i="14" s="1"/>
  <c r="BB704" i="14"/>
  <c r="BH704" i="14" s="1" a="1"/>
  <c r="BH704" i="14" s="1"/>
  <c r="BE704" i="14"/>
  <c r="BJ704" i="14" s="1" a="1"/>
  <c r="BJ704" i="14" s="1"/>
  <c r="BE223" i="14"/>
  <c r="BJ223" i="14" s="1" a="1"/>
  <c r="BJ223" i="14" s="1"/>
  <c r="BB223" i="14"/>
  <c r="BH223" i="14" s="1" a="1"/>
  <c r="BH223" i="14" s="1"/>
  <c r="BE628" i="14"/>
  <c r="BJ628" i="14" s="1" a="1"/>
  <c r="BJ628" i="14" s="1"/>
  <c r="BB628" i="14"/>
  <c r="BH628" i="14" s="1" a="1"/>
  <c r="BH628" i="14" s="1"/>
  <c r="BE125" i="14"/>
  <c r="BJ125" i="14" s="1" a="1"/>
  <c r="BJ125" i="14" s="1"/>
  <c r="BB125" i="14"/>
  <c r="BH125" i="14" s="1" a="1"/>
  <c r="BH125" i="14" s="1"/>
  <c r="BE122" i="14"/>
  <c r="BJ122" i="14" s="1" a="1"/>
  <c r="BJ122" i="14" s="1"/>
  <c r="BB122" i="14"/>
  <c r="BH122" i="14" s="1" a="1"/>
  <c r="BH122" i="14" s="1"/>
  <c r="BE275" i="14"/>
  <c r="BJ275" i="14" s="1" a="1"/>
  <c r="BJ275" i="14" s="1"/>
  <c r="BB275" i="14"/>
  <c r="BH275" i="14" s="1" a="1"/>
  <c r="BH275" i="14" s="1"/>
  <c r="BE89" i="14"/>
  <c r="BJ89" i="14" s="1" a="1"/>
  <c r="BJ89" i="14" s="1"/>
  <c r="BB89" i="14"/>
  <c r="BH89" i="14" s="1" a="1"/>
  <c r="BH89" i="14" s="1"/>
  <c r="AN197" i="14"/>
  <c r="BE650" i="14"/>
  <c r="BJ650" i="14" s="1" a="1"/>
  <c r="BJ650" i="14" s="1"/>
  <c r="BB650" i="14"/>
  <c r="BH650" i="14" s="1" a="1"/>
  <c r="BH650" i="14" s="1"/>
  <c r="BE434" i="14"/>
  <c r="BJ434" i="14" s="1" a="1"/>
  <c r="BJ434" i="14" s="1"/>
  <c r="BB434" i="14"/>
  <c r="BH434" i="14" s="1" a="1"/>
  <c r="BH434" i="14" s="1"/>
  <c r="BE466" i="14"/>
  <c r="BJ466" i="14" s="1" a="1"/>
  <c r="BJ466" i="14" s="1"/>
  <c r="BB466" i="14"/>
  <c r="BH466" i="14" s="1" a="1"/>
  <c r="BH466" i="14" s="1"/>
  <c r="BE547" i="14"/>
  <c r="BJ547" i="14" s="1" a="1"/>
  <c r="BJ547" i="14" s="1"/>
  <c r="BB547" i="14"/>
  <c r="BH547" i="14" s="1" a="1"/>
  <c r="BH547" i="14" s="1"/>
  <c r="BE351" i="14"/>
  <c r="BJ351" i="14" s="1" a="1"/>
  <c r="BJ351" i="14" s="1"/>
  <c r="BB351" i="14"/>
  <c r="BH351" i="14" s="1" a="1"/>
  <c r="BH351" i="14" s="1"/>
  <c r="BE442" i="14"/>
  <c r="BJ442" i="14" s="1" a="1"/>
  <c r="BJ442" i="14" s="1"/>
  <c r="BB442" i="14"/>
  <c r="BH442" i="14" s="1" a="1"/>
  <c r="BH442" i="14" s="1"/>
  <c r="BE536" i="14"/>
  <c r="BJ536" i="14" s="1" a="1"/>
  <c r="BJ536" i="14" s="1"/>
  <c r="BB536" i="14"/>
  <c r="BH536" i="14" s="1" a="1"/>
  <c r="BH536" i="14" s="1"/>
  <c r="BE343" i="14"/>
  <c r="BJ343" i="14" s="1" a="1"/>
  <c r="BJ343" i="14" s="1"/>
  <c r="BB343" i="14"/>
  <c r="BH343" i="14" s="1" a="1"/>
  <c r="BH343" i="14" s="1"/>
  <c r="BE135" i="14"/>
  <c r="BJ135" i="14" s="1" a="1"/>
  <c r="BJ135" i="14" s="1"/>
  <c r="BB135" i="14"/>
  <c r="BH135" i="14" s="1" a="1"/>
  <c r="BH135" i="14" s="1"/>
  <c r="BE126" i="14"/>
  <c r="BJ126" i="14" s="1" a="1"/>
  <c r="BJ126" i="14" s="1"/>
  <c r="BB126" i="14"/>
  <c r="BH126" i="14" s="1" a="1"/>
  <c r="BH126" i="14" s="1"/>
  <c r="BE799" i="14"/>
  <c r="BJ799" i="14" s="1" a="1"/>
  <c r="BJ799" i="14" s="1"/>
  <c r="BB799" i="14"/>
  <c r="BH799" i="14" s="1" a="1"/>
  <c r="BH799" i="14" s="1"/>
  <c r="BE711" i="14"/>
  <c r="BJ711" i="14" s="1" a="1"/>
  <c r="BJ711" i="14" s="1"/>
  <c r="BB711" i="14"/>
  <c r="BH711" i="14" s="1" a="1"/>
  <c r="BH711" i="14" s="1"/>
  <c r="BE305" i="14"/>
  <c r="BJ305" i="14" s="1" a="1"/>
  <c r="BJ305" i="14" s="1"/>
  <c r="BB305" i="14"/>
  <c r="BH305" i="14" s="1" a="1"/>
  <c r="BH305" i="14" s="1"/>
  <c r="BE661" i="14"/>
  <c r="BJ661" i="14" s="1" a="1"/>
  <c r="BJ661" i="14" s="1"/>
  <c r="BB661" i="14"/>
  <c r="BH661" i="14" s="1" a="1"/>
  <c r="BH661" i="14" s="1"/>
  <c r="BE691" i="14"/>
  <c r="BJ691" i="14" s="1" a="1"/>
  <c r="BJ691" i="14" s="1"/>
  <c r="BB691" i="14"/>
  <c r="BH691" i="14" s="1" a="1"/>
  <c r="BH691" i="14" s="1"/>
  <c r="BB768" i="14"/>
  <c r="BH768" i="14" s="1" a="1"/>
  <c r="BH768" i="14" s="1"/>
  <c r="BE768" i="14"/>
  <c r="BJ768" i="14" s="1" a="1"/>
  <c r="BJ768" i="14" s="1"/>
  <c r="BE306" i="14"/>
  <c r="BJ306" i="14" s="1" a="1"/>
  <c r="BJ306" i="14" s="1"/>
  <c r="BB306" i="14"/>
  <c r="BH306" i="14" s="1" a="1"/>
  <c r="BH306" i="14" s="1"/>
  <c r="BE672" i="14"/>
  <c r="BJ672" i="14" s="1" a="1"/>
  <c r="BJ672" i="14" s="1"/>
  <c r="BB672" i="14"/>
  <c r="BH672" i="14" s="1" a="1"/>
  <c r="BH672" i="14" s="1"/>
  <c r="BE261" i="14"/>
  <c r="BJ261" i="14" s="1" a="1"/>
  <c r="BJ261" i="14" s="1"/>
  <c r="BB261" i="14"/>
  <c r="BH261" i="14" s="1" a="1"/>
  <c r="BH261" i="14" s="1"/>
  <c r="BE663" i="14"/>
  <c r="BJ663" i="14" s="1" a="1"/>
  <c r="BJ663" i="14" s="1"/>
  <c r="BB663" i="14"/>
  <c r="BH663" i="14" s="1" a="1"/>
  <c r="BH663" i="14" s="1"/>
  <c r="BE112" i="14"/>
  <c r="BJ112" i="14" s="1" a="1"/>
  <c r="BJ112" i="14" s="1"/>
  <c r="BB112" i="14"/>
  <c r="BH112" i="14" s="1" a="1"/>
  <c r="BH112" i="14" s="1"/>
  <c r="BE408" i="14"/>
  <c r="BJ408" i="14" s="1" a="1"/>
  <c r="BJ408" i="14" s="1"/>
  <c r="BB408" i="14"/>
  <c r="BH408" i="14" s="1" a="1"/>
  <c r="BH408" i="14" s="1"/>
  <c r="BE147" i="14"/>
  <c r="BJ147" i="14" s="1" a="1"/>
  <c r="BJ147" i="14" s="1"/>
  <c r="BB147" i="14"/>
  <c r="BH147" i="14" s="1" a="1"/>
  <c r="BH147" i="14" s="1"/>
  <c r="BE422" i="14"/>
  <c r="BJ422" i="14" s="1" a="1"/>
  <c r="BJ422" i="14" s="1"/>
  <c r="BB422" i="14"/>
  <c r="BH422" i="14" s="1" a="1"/>
  <c r="BH422" i="14" s="1"/>
  <c r="BE405" i="14"/>
  <c r="BJ405" i="14" s="1" a="1"/>
  <c r="BJ405" i="14" s="1"/>
  <c r="BB405" i="14"/>
  <c r="BH405" i="14" s="1" a="1"/>
  <c r="BH405" i="14" s="1"/>
  <c r="BE265" i="14"/>
  <c r="BJ265" i="14" s="1" a="1"/>
  <c r="BJ265" i="14" s="1"/>
  <c r="BB265" i="14"/>
  <c r="BH265" i="14" s="1" a="1"/>
  <c r="BH265" i="14" s="1"/>
  <c r="BE272" i="14"/>
  <c r="BJ272" i="14" s="1" a="1"/>
  <c r="BJ272" i="14" s="1"/>
  <c r="BB272" i="14"/>
  <c r="BH272" i="14" s="1" a="1"/>
  <c r="BH272" i="14" s="1"/>
  <c r="BE617" i="14"/>
  <c r="BJ617" i="14" s="1" a="1"/>
  <c r="BJ617" i="14" s="1"/>
  <c r="BB617" i="14"/>
  <c r="BH617" i="14" s="1" a="1"/>
  <c r="BH617" i="14" s="1"/>
  <c r="BE188" i="14"/>
  <c r="BJ188" i="14" s="1" a="1"/>
  <c r="BJ188" i="14" s="1"/>
  <c r="BB188" i="14"/>
  <c r="BH188" i="14" s="1" a="1"/>
  <c r="BH188" i="14" s="1"/>
  <c r="BE22" i="14"/>
  <c r="BJ22" i="14" s="1" a="1"/>
  <c r="BJ22" i="14" s="1"/>
  <c r="BB22" i="14"/>
  <c r="BH22" i="14" s="1" a="1"/>
  <c r="BH22" i="14" s="1"/>
  <c r="BE346" i="14"/>
  <c r="BJ346" i="14" s="1" a="1"/>
  <c r="BJ346" i="14" s="1"/>
  <c r="BB346" i="14"/>
  <c r="BH346" i="14" s="1" a="1"/>
  <c r="BH346" i="14" s="1"/>
  <c r="BB170" i="14"/>
  <c r="BH170" i="14" s="1" a="1"/>
  <c r="BH170" i="14" s="1"/>
  <c r="BE170" i="14"/>
  <c r="BJ170" i="14" s="1" a="1"/>
  <c r="BJ170" i="14" s="1"/>
  <c r="BE594" i="14"/>
  <c r="BJ594" i="14" s="1" a="1"/>
  <c r="BJ594" i="14" s="1"/>
  <c r="BB594" i="14"/>
  <c r="BH594" i="14" s="1" a="1"/>
  <c r="BH594" i="14" s="1"/>
  <c r="BE234" i="14"/>
  <c r="BJ234" i="14" s="1" a="1"/>
  <c r="BJ234" i="14" s="1"/>
  <c r="BB234" i="14"/>
  <c r="BH234" i="14" s="1" a="1"/>
  <c r="BH234" i="14" s="1"/>
  <c r="BE297" i="14"/>
  <c r="BJ297" i="14" s="1" a="1"/>
  <c r="BJ297" i="14" s="1"/>
  <c r="BB297" i="14"/>
  <c r="BH297" i="14" s="1" a="1"/>
  <c r="BH297" i="14" s="1"/>
  <c r="BE162" i="14"/>
  <c r="BJ162" i="14" s="1" a="1"/>
  <c r="BJ162" i="14" s="1"/>
  <c r="BB162" i="14"/>
  <c r="BH162" i="14" s="1" a="1"/>
  <c r="BH162" i="14" s="1"/>
  <c r="BE185" i="14"/>
  <c r="BJ185" i="14" s="1" a="1"/>
  <c r="BJ185" i="14" s="1"/>
  <c r="BB185" i="14"/>
  <c r="BH185" i="14" s="1" a="1"/>
  <c r="BH185" i="14" s="1"/>
  <c r="BE238" i="14"/>
  <c r="BJ238" i="14" s="1" a="1"/>
  <c r="BJ238" i="14" s="1"/>
  <c r="BB238" i="14"/>
  <c r="BH238" i="14" s="1" a="1"/>
  <c r="BH238" i="14" s="1"/>
  <c r="BE516" i="14"/>
  <c r="BJ516" i="14" s="1" a="1"/>
  <c r="BJ516" i="14" s="1"/>
  <c r="BB516" i="14"/>
  <c r="BH516" i="14" s="1" a="1"/>
  <c r="BH516" i="14" s="1"/>
  <c r="BE724" i="14"/>
  <c r="BJ724" i="14" s="1" a="1"/>
  <c r="BJ724" i="14" s="1"/>
  <c r="BB724" i="14"/>
  <c r="BH724" i="14" s="1" a="1"/>
  <c r="BH724" i="14" s="1"/>
  <c r="BE624" i="14"/>
  <c r="BJ624" i="14" s="1" a="1"/>
  <c r="BJ624" i="14" s="1"/>
  <c r="BB624" i="14"/>
  <c r="BH624" i="14" s="1" a="1"/>
  <c r="BH624" i="14" s="1"/>
  <c r="BE62" i="14"/>
  <c r="BJ62" i="14" s="1" a="1"/>
  <c r="BJ62" i="14" s="1"/>
  <c r="BB62" i="14"/>
  <c r="BH62" i="14" s="1" a="1"/>
  <c r="BH62" i="14" s="1"/>
  <c r="BB720" i="14"/>
  <c r="BH720" i="14" s="1" a="1"/>
  <c r="BH720" i="14" s="1"/>
  <c r="BE720" i="14"/>
  <c r="BJ720" i="14" s="1" a="1"/>
  <c r="BJ720" i="14" s="1"/>
  <c r="BE52" i="14"/>
  <c r="BJ52" i="14" s="1" a="1"/>
  <c r="BJ52" i="14" s="1"/>
  <c r="BB52" i="14"/>
  <c r="BH52" i="14" s="1" a="1"/>
  <c r="BH52" i="14" s="1"/>
  <c r="BE242" i="14"/>
  <c r="BJ242" i="14" s="1" a="1"/>
  <c r="BJ242" i="14" s="1"/>
  <c r="BB242" i="14"/>
  <c r="BH242" i="14" s="1" a="1"/>
  <c r="BH242" i="14" s="1"/>
  <c r="BE270" i="14"/>
  <c r="BJ270" i="14" s="1" a="1"/>
  <c r="BJ270" i="14" s="1"/>
  <c r="BB270" i="14"/>
  <c r="BH270" i="14" s="1" a="1"/>
  <c r="BH270" i="14" s="1"/>
  <c r="BE776" i="14"/>
  <c r="BJ776" i="14" s="1" a="1"/>
  <c r="BJ776" i="14" s="1"/>
  <c r="BB776" i="14"/>
  <c r="BH776" i="14" s="1" a="1"/>
  <c r="BH776" i="14" s="1"/>
  <c r="BE153" i="14"/>
  <c r="BJ153" i="14" s="1" a="1"/>
  <c r="BJ153" i="14" s="1"/>
  <c r="BB153" i="14"/>
  <c r="BH153" i="14" s="1" a="1"/>
  <c r="BH153" i="14" s="1"/>
  <c r="BE729" i="14"/>
  <c r="BJ729" i="14" s="1" a="1"/>
  <c r="BJ729" i="14" s="1"/>
  <c r="BB729" i="14"/>
  <c r="BH729" i="14" s="1" a="1"/>
  <c r="BH729" i="14" s="1"/>
  <c r="BE226" i="14"/>
  <c r="BJ226" i="14" s="1" a="1"/>
  <c r="BJ226" i="14" s="1"/>
  <c r="BB226" i="14"/>
  <c r="BH226" i="14" s="1" a="1"/>
  <c r="BH226" i="14" s="1"/>
  <c r="BE432" i="14"/>
  <c r="BJ432" i="14" s="1" a="1"/>
  <c r="BJ432" i="14" s="1"/>
  <c r="BB432" i="14"/>
  <c r="BH432" i="14" s="1" a="1"/>
  <c r="BH432" i="14" s="1"/>
  <c r="BE48" i="14"/>
  <c r="BJ48" i="14" s="1" a="1"/>
  <c r="BJ48" i="14" s="1"/>
  <c r="BB48" i="14"/>
  <c r="BH48" i="14" s="1" a="1"/>
  <c r="BH48" i="14" s="1"/>
  <c r="BE78" i="14"/>
  <c r="BJ78" i="14" s="1" a="1"/>
  <c r="BJ78" i="14" s="1"/>
  <c r="BE673" i="14"/>
  <c r="BJ673" i="14" s="1" a="1"/>
  <c r="BJ673" i="14" s="1"/>
  <c r="BB673" i="14"/>
  <c r="BH673" i="14" s="1" a="1"/>
  <c r="BH673" i="14" s="1"/>
  <c r="BE397" i="14"/>
  <c r="BJ397" i="14" s="1" a="1"/>
  <c r="BJ397" i="14" s="1"/>
  <c r="BB397" i="14"/>
  <c r="BH397" i="14" s="1" a="1"/>
  <c r="BH397" i="14" s="1"/>
  <c r="BE609" i="14"/>
  <c r="BJ609" i="14" s="1" a="1"/>
  <c r="BJ609" i="14" s="1"/>
  <c r="BB609" i="14"/>
  <c r="BH609" i="14" s="1" a="1"/>
  <c r="BH609" i="14" s="1"/>
  <c r="BE791" i="14"/>
  <c r="BJ791" i="14" s="1" a="1"/>
  <c r="BJ791" i="14" s="1"/>
  <c r="BB791" i="14"/>
  <c r="BH791" i="14" s="1" a="1"/>
  <c r="BH791" i="14" s="1"/>
  <c r="BE158" i="14"/>
  <c r="BJ158" i="14" s="1" a="1"/>
  <c r="BJ158" i="14" s="1"/>
  <c r="BB158" i="14"/>
  <c r="BH158" i="14" s="1" a="1"/>
  <c r="BH158" i="14" s="1"/>
  <c r="BE503" i="14"/>
  <c r="BJ503" i="14" s="1" a="1"/>
  <c r="BJ503" i="14" s="1"/>
  <c r="BB503" i="14"/>
  <c r="BH503" i="14" s="1" a="1"/>
  <c r="BH503" i="14" s="1"/>
  <c r="BE278" i="14"/>
  <c r="BJ278" i="14" s="1" a="1"/>
  <c r="BJ278" i="14" s="1"/>
  <c r="BB278" i="14"/>
  <c r="BH278" i="14" s="1" a="1"/>
  <c r="BH278" i="14" s="1"/>
  <c r="BE348" i="14"/>
  <c r="BJ348" i="14" s="1" a="1"/>
  <c r="BJ348" i="14" s="1"/>
  <c r="BB348" i="14"/>
  <c r="BH348" i="14" s="1" a="1"/>
  <c r="BH348" i="14" s="1"/>
  <c r="BE344" i="14"/>
  <c r="BJ344" i="14" s="1" a="1"/>
  <c r="BJ344" i="14" s="1"/>
  <c r="BB344" i="14"/>
  <c r="BH344" i="14" s="1" a="1"/>
  <c r="BH344" i="14" s="1"/>
  <c r="BE775" i="14"/>
  <c r="BJ775" i="14" s="1" a="1"/>
  <c r="BJ775" i="14" s="1"/>
  <c r="BB775" i="14"/>
  <c r="BH775" i="14" s="1" a="1"/>
  <c r="BH775" i="14" s="1"/>
  <c r="BE323" i="14"/>
  <c r="BJ323" i="14" s="1" a="1"/>
  <c r="BJ323" i="14" s="1"/>
  <c r="BB323" i="14"/>
  <c r="BH323" i="14" s="1" a="1"/>
  <c r="BH323" i="14" s="1"/>
  <c r="BE394" i="14"/>
  <c r="BJ394" i="14" s="1" a="1"/>
  <c r="BJ394" i="14" s="1"/>
  <c r="BB394" i="14"/>
  <c r="BH394" i="14" s="1" a="1"/>
  <c r="BH394" i="14" s="1"/>
  <c r="BE295" i="14"/>
  <c r="BJ295" i="14" s="1" a="1"/>
  <c r="BJ295" i="14" s="1"/>
  <c r="BB295" i="14"/>
  <c r="BH295" i="14" s="1" a="1"/>
  <c r="BH295" i="14" s="1"/>
  <c r="BE339" i="14"/>
  <c r="BJ339" i="14" s="1" a="1"/>
  <c r="BJ339" i="14" s="1"/>
  <c r="BB339" i="14"/>
  <c r="BH339" i="14" s="1" a="1"/>
  <c r="BH339" i="14" s="1"/>
  <c r="BE562" i="14"/>
  <c r="BJ562" i="14" s="1" a="1"/>
  <c r="BJ562" i="14" s="1"/>
  <c r="BB562" i="14"/>
  <c r="BH562" i="14" s="1" a="1"/>
  <c r="BH562" i="14" s="1"/>
  <c r="BE155" i="14"/>
  <c r="BJ155" i="14" s="1" a="1"/>
  <c r="BJ155" i="14" s="1"/>
  <c r="BB155" i="14"/>
  <c r="BH155" i="14" s="1" a="1"/>
  <c r="BH155" i="14" s="1"/>
  <c r="BE644" i="14"/>
  <c r="BJ644" i="14" s="1" a="1"/>
  <c r="BJ644" i="14" s="1"/>
  <c r="BB644" i="14"/>
  <c r="BH644" i="14" s="1" a="1"/>
  <c r="BH644" i="14" s="1"/>
  <c r="BE794" i="14"/>
  <c r="BJ794" i="14" s="1" a="1"/>
  <c r="BJ794" i="14" s="1"/>
  <c r="BB794" i="14"/>
  <c r="BH794" i="14" s="1" a="1"/>
  <c r="BH794" i="14" s="1"/>
  <c r="BE689" i="14"/>
  <c r="BJ689" i="14" s="1" a="1"/>
  <c r="BJ689" i="14" s="1"/>
  <c r="BB689" i="14"/>
  <c r="BH689" i="14" s="1" a="1"/>
  <c r="BH689" i="14" s="1"/>
  <c r="BE559" i="14"/>
  <c r="BJ559" i="14" s="1" a="1"/>
  <c r="BJ559" i="14" s="1"/>
  <c r="BB559" i="14"/>
  <c r="BH559" i="14" s="1" a="1"/>
  <c r="BH559" i="14" s="1"/>
  <c r="BE75" i="14"/>
  <c r="BJ75" i="14" s="1" a="1"/>
  <c r="BJ75" i="14" s="1"/>
  <c r="BB75" i="14"/>
  <c r="BH75" i="14" s="1" a="1"/>
  <c r="BH75" i="14" s="1"/>
  <c r="BE30" i="14"/>
  <c r="BJ30" i="14" s="1" a="1"/>
  <c r="BJ30" i="14" s="1"/>
  <c r="BB30" i="14"/>
  <c r="BH30" i="14" s="1" a="1"/>
  <c r="BH30" i="14" s="1"/>
  <c r="BE748" i="14"/>
  <c r="BJ748" i="14" s="1" a="1"/>
  <c r="BJ748" i="14" s="1"/>
  <c r="BB748" i="14"/>
  <c r="BH748" i="14" s="1" a="1"/>
  <c r="BH748" i="14" s="1"/>
  <c r="AN304" i="14"/>
  <c r="AQ304" i="14" s="1" a="1"/>
  <c r="AQ304" i="14" s="1"/>
  <c r="BE443" i="14"/>
  <c r="BJ443" i="14" s="1" a="1"/>
  <c r="BJ443" i="14" s="1"/>
  <c r="BB443" i="14"/>
  <c r="BH443" i="14" s="1" a="1"/>
  <c r="BH443" i="14" s="1"/>
  <c r="BE7" i="14"/>
  <c r="BJ7" i="14" s="1" a="1"/>
  <c r="BJ7" i="14" s="1"/>
  <c r="BB7" i="14"/>
  <c r="BH7" i="14" s="1" a="1"/>
  <c r="BH7" i="14" s="1"/>
  <c r="BE193" i="14"/>
  <c r="BJ193" i="14" s="1" a="1"/>
  <c r="BJ193" i="14" s="1"/>
  <c r="BB193" i="14"/>
  <c r="BH193" i="14" s="1" a="1"/>
  <c r="BH193" i="14" s="1"/>
  <c r="BE498" i="14"/>
  <c r="BJ498" i="14" s="1" a="1"/>
  <c r="BJ498" i="14" s="1"/>
  <c r="BB498" i="14"/>
  <c r="BH498" i="14" s="1" a="1"/>
  <c r="BH498" i="14" s="1"/>
  <c r="BE182" i="14"/>
  <c r="BJ182" i="14" s="1" a="1"/>
  <c r="BJ182" i="14" s="1"/>
  <c r="BB182" i="14"/>
  <c r="BH182" i="14" s="1" a="1"/>
  <c r="BH182" i="14" s="1"/>
  <c r="BE482" i="14"/>
  <c r="BJ482" i="14" s="1" a="1"/>
  <c r="BJ482" i="14" s="1"/>
  <c r="BB482" i="14"/>
  <c r="BH482" i="14" s="1" a="1"/>
  <c r="BH482" i="14" s="1"/>
  <c r="BE383" i="14"/>
  <c r="BJ383" i="14" s="1" a="1"/>
  <c r="BJ383" i="14" s="1"/>
  <c r="BB383" i="14"/>
  <c r="BH383" i="14" s="1" a="1"/>
  <c r="BH383" i="14" s="1"/>
  <c r="BE774" i="14"/>
  <c r="BJ774" i="14" s="1" a="1"/>
  <c r="BJ774" i="14" s="1"/>
  <c r="BB774" i="14"/>
  <c r="BH774" i="14" s="1" a="1"/>
  <c r="BH774" i="14" s="1"/>
  <c r="BE753" i="14"/>
  <c r="BJ753" i="14" s="1" a="1"/>
  <c r="BJ753" i="14" s="1"/>
  <c r="BB753" i="14"/>
  <c r="BH753" i="14" s="1" a="1"/>
  <c r="BH753" i="14" s="1"/>
  <c r="BB362" i="14"/>
  <c r="BH362" i="14" s="1" a="1"/>
  <c r="BH362" i="14" s="1"/>
  <c r="BE362" i="14"/>
  <c r="BJ362" i="14" s="1" a="1"/>
  <c r="BJ362" i="14" s="1"/>
  <c r="BE643" i="14"/>
  <c r="BJ643" i="14" s="1" a="1"/>
  <c r="BJ643" i="14" s="1"/>
  <c r="BB643" i="14"/>
  <c r="BH643" i="14" s="1" a="1"/>
  <c r="BH643" i="14" s="1"/>
  <c r="BB739" i="14"/>
  <c r="BH739" i="14" s="1" a="1"/>
  <c r="BH739" i="14" s="1"/>
  <c r="BE739" i="14"/>
  <c r="BJ739" i="14" s="1" a="1"/>
  <c r="BJ739" i="14" s="1"/>
  <c r="BE488" i="14"/>
  <c r="BJ488" i="14" s="1" a="1"/>
  <c r="BJ488" i="14" s="1"/>
  <c r="BB488" i="14"/>
  <c r="BH488" i="14" s="1" a="1"/>
  <c r="BH488" i="14" s="1"/>
  <c r="BE120" i="14"/>
  <c r="BJ120" i="14" s="1" a="1"/>
  <c r="BJ120" i="14" s="1"/>
  <c r="BB120" i="14"/>
  <c r="BH120" i="14" s="1" a="1"/>
  <c r="BH120" i="14" s="1"/>
  <c r="BE620" i="14"/>
  <c r="BJ620" i="14" s="1" a="1"/>
  <c r="BJ620" i="14" s="1"/>
  <c r="BB620" i="14"/>
  <c r="BH620" i="14" s="1" a="1"/>
  <c r="BH620" i="14" s="1"/>
  <c r="BE419" i="14"/>
  <c r="BJ419" i="14" s="1" a="1"/>
  <c r="BJ419" i="14" s="1"/>
  <c r="BB419" i="14"/>
  <c r="BH419" i="14" s="1" a="1"/>
  <c r="BH419" i="14" s="1"/>
  <c r="BB696" i="14"/>
  <c r="BH696" i="14" s="1" a="1"/>
  <c r="BH696" i="14" s="1"/>
  <c r="BE696" i="14"/>
  <c r="BJ696" i="14" s="1" a="1"/>
  <c r="BJ696" i="14" s="1"/>
  <c r="BE156" i="14"/>
  <c r="BJ156" i="14" s="1" a="1"/>
  <c r="BJ156" i="14" s="1"/>
  <c r="BB156" i="14"/>
  <c r="BH156" i="14" s="1" a="1"/>
  <c r="BH156" i="14" s="1"/>
  <c r="BE249" i="14"/>
  <c r="BJ249" i="14" s="1" a="1"/>
  <c r="BJ249" i="14" s="1"/>
  <c r="BB249" i="14"/>
  <c r="BH249" i="14" s="1" a="1"/>
  <c r="BH249" i="14" s="1"/>
  <c r="BE44" i="14"/>
  <c r="BJ44" i="14" s="1" a="1"/>
  <c r="BJ44" i="14" s="1"/>
  <c r="BB44" i="14"/>
  <c r="BH44" i="14" s="1" a="1"/>
  <c r="BH44" i="14" s="1"/>
  <c r="BE121" i="14"/>
  <c r="BJ121" i="14" s="1" a="1"/>
  <c r="BJ121" i="14" s="1"/>
  <c r="BB121" i="14"/>
  <c r="BH121" i="14" s="1" a="1"/>
  <c r="BH121" i="14" s="1"/>
  <c r="BE627" i="14"/>
  <c r="BJ627" i="14" s="1" a="1"/>
  <c r="BJ627" i="14" s="1"/>
  <c r="BB627" i="14"/>
  <c r="BH627" i="14" s="1" a="1"/>
  <c r="BH627" i="14" s="1"/>
  <c r="BE220" i="14"/>
  <c r="BJ220" i="14" s="1" a="1"/>
  <c r="BJ220" i="14" s="1"/>
  <c r="BB220" i="14"/>
  <c r="BH220" i="14" s="1" a="1"/>
  <c r="BH220" i="14" s="1"/>
  <c r="BE202" i="14"/>
  <c r="BJ202" i="14" s="1" a="1"/>
  <c r="BJ202" i="14" s="1"/>
  <c r="BB202" i="14"/>
  <c r="BH202" i="14" s="1" a="1"/>
  <c r="BH202" i="14" s="1"/>
  <c r="BE390" i="14"/>
  <c r="BJ390" i="14" s="1" a="1"/>
  <c r="BJ390" i="14" s="1"/>
  <c r="BB390" i="14"/>
  <c r="BH390" i="14" s="1" a="1"/>
  <c r="BH390" i="14" s="1"/>
  <c r="BE335" i="14"/>
  <c r="BJ335" i="14" s="1" a="1"/>
  <c r="BJ335" i="14" s="1"/>
  <c r="BB335" i="14"/>
  <c r="BH335" i="14" s="1" a="1"/>
  <c r="BH335" i="14" s="1"/>
  <c r="BE759" i="14"/>
  <c r="BJ759" i="14" s="1" a="1"/>
  <c r="BJ759" i="14" s="1"/>
  <c r="BB759" i="14"/>
  <c r="BH759" i="14" s="1" a="1"/>
  <c r="BH759" i="14" s="1"/>
  <c r="BE195" i="14"/>
  <c r="BJ195" i="14" s="1" a="1"/>
  <c r="BJ195" i="14" s="1"/>
  <c r="BB195" i="14"/>
  <c r="BH195" i="14" s="1" a="1"/>
  <c r="BH195" i="14" s="1"/>
  <c r="BE389" i="14"/>
  <c r="BJ389" i="14" s="1" a="1"/>
  <c r="BJ389" i="14" s="1"/>
  <c r="BB389" i="14"/>
  <c r="BH389" i="14" s="1" a="1"/>
  <c r="BH389" i="14" s="1"/>
  <c r="BE309" i="14"/>
  <c r="BJ309" i="14" s="1" a="1"/>
  <c r="BJ309" i="14" s="1"/>
  <c r="BB309" i="14"/>
  <c r="BH309" i="14" s="1" a="1"/>
  <c r="BH309" i="14" s="1"/>
  <c r="BE582" i="14"/>
  <c r="BJ582" i="14" s="1" a="1"/>
  <c r="BJ582" i="14" s="1"/>
  <c r="BB582" i="14"/>
  <c r="BH582" i="14" s="1" a="1"/>
  <c r="BH582" i="14" s="1"/>
  <c r="BE333" i="14"/>
  <c r="BJ333" i="14" s="1" a="1"/>
  <c r="BJ333" i="14" s="1"/>
  <c r="BB333" i="14"/>
  <c r="BH333" i="14" s="1" a="1"/>
  <c r="BH333" i="14" s="1"/>
  <c r="BE712" i="14"/>
  <c r="BJ712" i="14" s="1" a="1"/>
  <c r="BJ712" i="14" s="1"/>
  <c r="BB712" i="14"/>
  <c r="BH712" i="14" s="1" a="1"/>
  <c r="BH712" i="14" s="1"/>
  <c r="BE187" i="14"/>
  <c r="BJ187" i="14" s="1" a="1"/>
  <c r="BJ187" i="14" s="1"/>
  <c r="BB187" i="14"/>
  <c r="BH187" i="14" s="1" a="1"/>
  <c r="BH187" i="14" s="1"/>
  <c r="BE487" i="14"/>
  <c r="BJ487" i="14" s="1" a="1"/>
  <c r="BJ487" i="14" s="1"/>
  <c r="BB487" i="14"/>
  <c r="BH487" i="14" s="1" a="1"/>
  <c r="BH487" i="14" s="1"/>
  <c r="AN737" i="14"/>
  <c r="BE55" i="14"/>
  <c r="BJ55" i="14" s="1" a="1"/>
  <c r="BJ55" i="14" s="1"/>
  <c r="BB55" i="14"/>
  <c r="BH55" i="14" s="1" a="1"/>
  <c r="BH55" i="14" s="1"/>
  <c r="BE115" i="14"/>
  <c r="BJ115" i="14" s="1" a="1"/>
  <c r="BJ115" i="14" s="1"/>
  <c r="BB115" i="14"/>
  <c r="BH115" i="14" s="1" a="1"/>
  <c r="BH115" i="14" s="1"/>
  <c r="BE769" i="14"/>
  <c r="BJ769" i="14" s="1" a="1"/>
  <c r="BJ769" i="14" s="1"/>
  <c r="BB769" i="14"/>
  <c r="BH769" i="14" s="1" a="1"/>
  <c r="BH769" i="14" s="1"/>
  <c r="BE429" i="14"/>
  <c r="BJ429" i="14" s="1" a="1"/>
  <c r="BJ429" i="14" s="1"/>
  <c r="BB429" i="14"/>
  <c r="BH429" i="14" s="1" a="1"/>
  <c r="BH429" i="14" s="1"/>
  <c r="BE13" i="14"/>
  <c r="BJ13" i="14" s="1" a="1"/>
  <c r="BJ13" i="14" s="1"/>
  <c r="BB13" i="14"/>
  <c r="BH13" i="14" s="1" a="1"/>
  <c r="BH13" i="14" s="1"/>
  <c r="AN425" i="14"/>
  <c r="BE148" i="14"/>
  <c r="BJ148" i="14" s="1" a="1"/>
  <c r="BJ148" i="14" s="1"/>
  <c r="BB148" i="14"/>
  <c r="BH148" i="14" s="1" a="1"/>
  <c r="BH148" i="14" s="1"/>
  <c r="AN199" i="14"/>
  <c r="BE91" i="14"/>
  <c r="BJ91" i="14" s="1" a="1"/>
  <c r="BJ91" i="14" s="1"/>
  <c r="BB91" i="14"/>
  <c r="BH91" i="14" s="1" a="1"/>
  <c r="BH91" i="14" s="1"/>
  <c r="BE484" i="14"/>
  <c r="BJ484" i="14" s="1" a="1"/>
  <c r="BJ484" i="14" s="1"/>
  <c r="BB484" i="14"/>
  <c r="BH484" i="14" s="1" a="1"/>
  <c r="BH484" i="14" s="1"/>
  <c r="BE730" i="14"/>
  <c r="BJ730" i="14" s="1" a="1"/>
  <c r="BJ730" i="14" s="1"/>
  <c r="BB730" i="14"/>
  <c r="BH730" i="14" s="1" a="1"/>
  <c r="BH730" i="14" s="1"/>
  <c r="BE733" i="14"/>
  <c r="BJ733" i="14" s="1" a="1"/>
  <c r="BJ733" i="14" s="1"/>
  <c r="BB733" i="14"/>
  <c r="BH733" i="14" s="1" a="1"/>
  <c r="BH733" i="14" s="1"/>
  <c r="BE467" i="14"/>
  <c r="BJ467" i="14" s="1" a="1"/>
  <c r="BJ467" i="14" s="1"/>
  <c r="BB467" i="14"/>
  <c r="BH467" i="14" s="1" a="1"/>
  <c r="BH467" i="14" s="1"/>
  <c r="BE719" i="14"/>
  <c r="BJ719" i="14" s="1" a="1"/>
  <c r="BJ719" i="14" s="1"/>
  <c r="BB719" i="14"/>
  <c r="BH719" i="14" s="1" a="1"/>
  <c r="BH719" i="14" s="1"/>
  <c r="BE426" i="14"/>
  <c r="BJ426" i="14" s="1" a="1"/>
  <c r="BJ426" i="14" s="1"/>
  <c r="BB426" i="14"/>
  <c r="BH426" i="14" s="1" a="1"/>
  <c r="BH426" i="14" s="1"/>
  <c r="BE51" i="14"/>
  <c r="BJ51" i="14" s="1" a="1"/>
  <c r="BJ51" i="14" s="1"/>
  <c r="BB51" i="14"/>
  <c r="BH51" i="14" s="1" a="1"/>
  <c r="BH51" i="14" s="1"/>
  <c r="BE611" i="14"/>
  <c r="BJ611" i="14" s="1" a="1"/>
  <c r="BJ611" i="14" s="1"/>
  <c r="BB611" i="14"/>
  <c r="BH611" i="14" s="1" a="1"/>
  <c r="BH611" i="14" s="1"/>
  <c r="BB763" i="14"/>
  <c r="BH763" i="14" s="1" a="1"/>
  <c r="BH763" i="14" s="1"/>
  <c r="BE763" i="14"/>
  <c r="BJ763" i="14" s="1" a="1"/>
  <c r="BJ763" i="14" s="1"/>
  <c r="BE662" i="14"/>
  <c r="BJ662" i="14" s="1" a="1"/>
  <c r="BJ662" i="14" s="1"/>
  <c r="BB662" i="14"/>
  <c r="BH662" i="14" s="1" a="1"/>
  <c r="BH662" i="14" s="1"/>
  <c r="AN198" i="14"/>
  <c r="BE790" i="14"/>
  <c r="BJ790" i="14" s="1" a="1"/>
  <c r="BJ790" i="14" s="1"/>
  <c r="BB790" i="14"/>
  <c r="BH790" i="14" s="1" a="1"/>
  <c r="BH790" i="14" s="1"/>
  <c r="BE111" i="14"/>
  <c r="BJ111" i="14" s="1" a="1"/>
  <c r="BJ111" i="14" s="1"/>
  <c r="BB111" i="14"/>
  <c r="BH111" i="14" s="1" a="1"/>
  <c r="BH111" i="14" s="1"/>
  <c r="BE267" i="14"/>
  <c r="BJ267" i="14" s="1" a="1"/>
  <c r="BJ267" i="14" s="1"/>
  <c r="BB267" i="14"/>
  <c r="BH267" i="14" s="1" a="1"/>
  <c r="BH267" i="14" s="1"/>
  <c r="BE280" i="14"/>
  <c r="BJ280" i="14" s="1" a="1"/>
  <c r="BJ280" i="14" s="1"/>
  <c r="BB280" i="14"/>
  <c r="BH280" i="14" s="1" a="1"/>
  <c r="BH280" i="14" s="1"/>
  <c r="BE420" i="14"/>
  <c r="BJ420" i="14" s="1" a="1"/>
  <c r="BJ420" i="14" s="1"/>
  <c r="BB420" i="14"/>
  <c r="BH420" i="14" s="1" a="1"/>
  <c r="BH420" i="14" s="1"/>
  <c r="BE752" i="14"/>
  <c r="BJ752" i="14" s="1" a="1"/>
  <c r="BJ752" i="14" s="1"/>
  <c r="BB752" i="14"/>
  <c r="BH752" i="14" s="1" a="1"/>
  <c r="BH752" i="14" s="1"/>
  <c r="BE393" i="14"/>
  <c r="BJ393" i="14" s="1" a="1"/>
  <c r="BJ393" i="14" s="1"/>
  <c r="BB393" i="14"/>
  <c r="BH393" i="14" s="1" a="1"/>
  <c r="BH393" i="14" s="1"/>
  <c r="BE315" i="14"/>
  <c r="BJ315" i="14" s="1" a="1"/>
  <c r="BJ315" i="14" s="1"/>
  <c r="BB315" i="14"/>
  <c r="BH315" i="14" s="1" a="1"/>
  <c r="BH315" i="14" s="1"/>
  <c r="BE571" i="14"/>
  <c r="BJ571" i="14" s="1" a="1"/>
  <c r="BJ571" i="14" s="1"/>
  <c r="BB571" i="14"/>
  <c r="BH571" i="14" s="1" a="1"/>
  <c r="BH571" i="14" s="1"/>
  <c r="BE534" i="14"/>
  <c r="BJ534" i="14" s="1" a="1"/>
  <c r="BJ534" i="14" s="1"/>
  <c r="BE480" i="14"/>
  <c r="BJ480" i="14" s="1" a="1"/>
  <c r="BJ480" i="14" s="1"/>
  <c r="BB480" i="14"/>
  <c r="BH480" i="14" s="1" a="1"/>
  <c r="BH480" i="14" s="1"/>
  <c r="BE398" i="14"/>
  <c r="BJ398" i="14" s="1" a="1"/>
  <c r="BJ398" i="14" s="1"/>
  <c r="BB398" i="14"/>
  <c r="BH398" i="14" s="1" a="1"/>
  <c r="BH398" i="14" s="1"/>
  <c r="BE736" i="14"/>
  <c r="BJ736" i="14" s="1" a="1"/>
  <c r="BJ736" i="14" s="1"/>
  <c r="BB736" i="14"/>
  <c r="BH736" i="14" s="1" a="1"/>
  <c r="BH736" i="14" s="1"/>
  <c r="BE635" i="14"/>
  <c r="BJ635" i="14" s="1" a="1"/>
  <c r="BJ635" i="14" s="1"/>
  <c r="BB635" i="14"/>
  <c r="BH635" i="14" s="1" a="1"/>
  <c r="BH635" i="14" s="1"/>
  <c r="BE636" i="14"/>
  <c r="BJ636" i="14" s="1" a="1"/>
  <c r="BJ636" i="14" s="1"/>
  <c r="BB636" i="14"/>
  <c r="BH636" i="14" s="1" a="1"/>
  <c r="BH636" i="14" s="1"/>
  <c r="BE213" i="14"/>
  <c r="BJ213" i="14" s="1" a="1"/>
  <c r="BJ213" i="14" s="1"/>
  <c r="BB213" i="14"/>
  <c r="BH213" i="14" s="1" a="1"/>
  <c r="BH213" i="14" s="1"/>
  <c r="BE583" i="14"/>
  <c r="BJ583" i="14" s="1" a="1"/>
  <c r="BJ583" i="14" s="1"/>
  <c r="BB583" i="14"/>
  <c r="BH583" i="14" s="1" a="1"/>
  <c r="BH583" i="14" s="1"/>
  <c r="BE212" i="14"/>
  <c r="BJ212" i="14" s="1" a="1"/>
  <c r="BJ212" i="14" s="1"/>
  <c r="BB212" i="14"/>
  <c r="BH212" i="14" s="1" a="1"/>
  <c r="BH212" i="14" s="1"/>
  <c r="BE177" i="14"/>
  <c r="BJ177" i="14" s="1" a="1"/>
  <c r="BJ177" i="14" s="1"/>
  <c r="BB177" i="14"/>
  <c r="BH177" i="14" s="1" a="1"/>
  <c r="BH177" i="14" s="1"/>
  <c r="BE527" i="14"/>
  <c r="BJ527" i="14" s="1" a="1"/>
  <c r="BJ527" i="14" s="1"/>
  <c r="BB527" i="14"/>
  <c r="BH527" i="14" s="1" a="1"/>
  <c r="BH527" i="14" s="1"/>
  <c r="BE597" i="14"/>
  <c r="BJ597" i="14" s="1" a="1"/>
  <c r="BJ597" i="14" s="1"/>
  <c r="BB597" i="14"/>
  <c r="BH597" i="14" s="1" a="1"/>
  <c r="BH597" i="14" s="1"/>
  <c r="BE287" i="14"/>
  <c r="BJ287" i="14" s="1" a="1"/>
  <c r="BJ287" i="14" s="1"/>
  <c r="BB287" i="14"/>
  <c r="BH287" i="14" s="1" a="1"/>
  <c r="BH287" i="14" s="1"/>
  <c r="BE438" i="14"/>
  <c r="BJ438" i="14" s="1" a="1"/>
  <c r="BJ438" i="14" s="1"/>
  <c r="BB438" i="14"/>
  <c r="BH438" i="14" s="1" a="1"/>
  <c r="BH438" i="14" s="1"/>
  <c r="BE798" i="14"/>
  <c r="BJ798" i="14" s="1" a="1"/>
  <c r="BJ798" i="14" s="1"/>
  <c r="BB798" i="14"/>
  <c r="BH798" i="14" s="1" a="1"/>
  <c r="BH798" i="14" s="1"/>
  <c r="BE207" i="14"/>
  <c r="BJ207" i="14" s="1" a="1"/>
  <c r="BJ207" i="14" s="1"/>
  <c r="BB207" i="14"/>
  <c r="BH207" i="14" s="1" a="1"/>
  <c r="BH207" i="14" s="1"/>
  <c r="BE231" i="14"/>
  <c r="BJ231" i="14" s="1" a="1"/>
  <c r="BJ231" i="14" s="1"/>
  <c r="BB231" i="14"/>
  <c r="BH231" i="14" s="1" a="1"/>
  <c r="BH231" i="14" s="1"/>
  <c r="BB42" i="14"/>
  <c r="BH42" i="14" s="1" a="1"/>
  <c r="BH42" i="14" s="1"/>
  <c r="BE42" i="14"/>
  <c r="BJ42" i="14" s="1" a="1"/>
  <c r="BJ42" i="14" s="1"/>
  <c r="BE773" i="14"/>
  <c r="BJ773" i="14" s="1" a="1"/>
  <c r="BJ773" i="14" s="1"/>
  <c r="BB773" i="14"/>
  <c r="BH773" i="14" s="1" a="1"/>
  <c r="BH773" i="14" s="1"/>
  <c r="BE404" i="14"/>
  <c r="BJ404" i="14" s="1" a="1"/>
  <c r="BJ404" i="14" s="1"/>
  <c r="BB404" i="14"/>
  <c r="BH404" i="14" s="1" a="1"/>
  <c r="BH404" i="14" s="1"/>
  <c r="AZ796" i="14"/>
  <c r="AZ258" i="14"/>
  <c r="AZ653" i="14"/>
  <c r="AZ451" i="14"/>
  <c r="AZ373" i="14"/>
  <c r="AZ455" i="14"/>
  <c r="AZ788" i="14"/>
  <c r="AZ184" i="14"/>
  <c r="AZ119" i="14"/>
  <c r="AZ25" i="14"/>
  <c r="BE495" i="14"/>
  <c r="BJ495" i="14" s="1" a="1"/>
  <c r="BJ495" i="14" s="1"/>
  <c r="BB495" i="14"/>
  <c r="BH495" i="14" s="1" a="1"/>
  <c r="BH495" i="14" s="1"/>
  <c r="BE605" i="14"/>
  <c r="BJ605" i="14" s="1" a="1"/>
  <c r="BJ605" i="14" s="1"/>
  <c r="BB605" i="14"/>
  <c r="BH605" i="14" s="1" a="1"/>
  <c r="BH605" i="14" s="1"/>
  <c r="BE538" i="14"/>
  <c r="BJ538" i="14" s="1" a="1"/>
  <c r="BJ538" i="14" s="1"/>
  <c r="BB538" i="14"/>
  <c r="BH538" i="14" s="1" a="1"/>
  <c r="BH538" i="14" s="1"/>
  <c r="BE475" i="14"/>
  <c r="BJ475" i="14" s="1" a="1"/>
  <c r="BJ475" i="14" s="1"/>
  <c r="BB475" i="14"/>
  <c r="BH475" i="14" s="1" a="1"/>
  <c r="BH475" i="14" s="1"/>
  <c r="BE453" i="14"/>
  <c r="BJ453" i="14" s="1" a="1"/>
  <c r="BJ453" i="14" s="1"/>
  <c r="BB453" i="14"/>
  <c r="BH453" i="14" s="1" a="1"/>
  <c r="BH453" i="14" s="1"/>
  <c r="BE767" i="14"/>
  <c r="BJ767" i="14" s="1" a="1"/>
  <c r="BJ767" i="14" s="1"/>
  <c r="BB767" i="14"/>
  <c r="BH767" i="14" s="1" a="1"/>
  <c r="BH767" i="14" s="1"/>
  <c r="BE578" i="14"/>
  <c r="BJ578" i="14" s="1" a="1"/>
  <c r="BJ578" i="14" s="1"/>
  <c r="BB578" i="14"/>
  <c r="BH578" i="14" s="1" a="1"/>
  <c r="BH578" i="14" s="1"/>
  <c r="BE452" i="14"/>
  <c r="BJ452" i="14" s="1" a="1"/>
  <c r="BJ452" i="14" s="1"/>
  <c r="BB452" i="14"/>
  <c r="BH452" i="14" s="1" a="1"/>
  <c r="BH452" i="14" s="1"/>
  <c r="BE626" i="14"/>
  <c r="BJ626" i="14" s="1" a="1"/>
  <c r="BJ626" i="14" s="1"/>
  <c r="BB626" i="14"/>
  <c r="BH626" i="14" s="1" a="1"/>
  <c r="BH626" i="14" s="1"/>
  <c r="BE771" i="14"/>
  <c r="BJ771" i="14" s="1" a="1"/>
  <c r="BJ771" i="14" s="1"/>
  <c r="BB771" i="14"/>
  <c r="BH771" i="14" s="1" a="1"/>
  <c r="BH771" i="14" s="1"/>
  <c r="BE143" i="14"/>
  <c r="BJ143" i="14" s="1" a="1"/>
  <c r="BJ143" i="14" s="1"/>
  <c r="BB143" i="14"/>
  <c r="BH143" i="14" s="1" a="1"/>
  <c r="BH143" i="14" s="1"/>
  <c r="BE783" i="14"/>
  <c r="BJ783" i="14" s="1" a="1"/>
  <c r="BJ783" i="14" s="1"/>
  <c r="BB783" i="14"/>
  <c r="BH783" i="14" s="1" a="1"/>
  <c r="BH783" i="14" s="1"/>
  <c r="BE385" i="14"/>
  <c r="BJ385" i="14" s="1" a="1"/>
  <c r="BJ385" i="14" s="1"/>
  <c r="BB385" i="14"/>
  <c r="BH385" i="14" s="1" a="1"/>
  <c r="BH385" i="14" s="1"/>
  <c r="BE604" i="14"/>
  <c r="BJ604" i="14" s="1" a="1"/>
  <c r="BJ604" i="14" s="1"/>
  <c r="BB604" i="14"/>
  <c r="BH604" i="14" s="1" a="1"/>
  <c r="BH604" i="14" s="1"/>
  <c r="BE459" i="14"/>
  <c r="BJ459" i="14" s="1" a="1"/>
  <c r="BJ459" i="14" s="1"/>
  <c r="BB459" i="14"/>
  <c r="BH459" i="14" s="1" a="1"/>
  <c r="BH459" i="14" s="1"/>
  <c r="BE539" i="14"/>
  <c r="BJ539" i="14" s="1" a="1"/>
  <c r="BJ539" i="14" s="1"/>
  <c r="BB539" i="14"/>
  <c r="BH539" i="14" s="1" a="1"/>
  <c r="BH539" i="14" s="1"/>
  <c r="BB723" i="14"/>
  <c r="BH723" i="14" s="1" a="1"/>
  <c r="BH723" i="14" s="1"/>
  <c r="BE723" i="14"/>
  <c r="BJ723" i="14" s="1" a="1"/>
  <c r="BJ723" i="14" s="1"/>
  <c r="BE616" i="14"/>
  <c r="BJ616" i="14" s="1" a="1"/>
  <c r="BJ616" i="14" s="1"/>
  <c r="BB616" i="14"/>
  <c r="BH616" i="14" s="1" a="1"/>
  <c r="BH616" i="14" s="1"/>
  <c r="BE341" i="14"/>
  <c r="BJ341" i="14" s="1" a="1"/>
  <c r="BJ341" i="14" s="1"/>
  <c r="BB341" i="14"/>
  <c r="BH341" i="14" s="1" a="1"/>
  <c r="BH341" i="14" s="1"/>
  <c r="BE88" i="14"/>
  <c r="BJ88" i="14" s="1" a="1"/>
  <c r="BJ88" i="14" s="1"/>
  <c r="BB88" i="14"/>
  <c r="BH88" i="14" s="1" a="1"/>
  <c r="BH88" i="14" s="1"/>
  <c r="BE54" i="14"/>
  <c r="BJ54" i="14" s="1" a="1"/>
  <c r="BJ54" i="14" s="1"/>
  <c r="BB54" i="14"/>
  <c r="BH54" i="14" s="1" a="1"/>
  <c r="BH54" i="14" s="1"/>
  <c r="BE160" i="14"/>
  <c r="BJ160" i="14" s="1" a="1"/>
  <c r="BJ160" i="14" s="1"/>
  <c r="BB160" i="14"/>
  <c r="BH160" i="14" s="1" a="1"/>
  <c r="BH160" i="14" s="1"/>
  <c r="BE633" i="14"/>
  <c r="BJ633" i="14" s="1" a="1"/>
  <c r="BJ633" i="14" s="1"/>
  <c r="BB633" i="14"/>
  <c r="BH633" i="14" s="1" a="1"/>
  <c r="BH633" i="14" s="1"/>
  <c r="BE524" i="14"/>
  <c r="BJ524" i="14" s="1" a="1"/>
  <c r="BJ524" i="14" s="1"/>
  <c r="BB524" i="14"/>
  <c r="BH524" i="14" s="1" a="1"/>
  <c r="BH524" i="14" s="1"/>
  <c r="BE330" i="14"/>
  <c r="BJ330" i="14" s="1" a="1"/>
  <c r="BJ330" i="14" s="1"/>
  <c r="BB330" i="14"/>
  <c r="BH330" i="14" s="1" a="1"/>
  <c r="BH330" i="14" s="1"/>
  <c r="BE103" i="14"/>
  <c r="BJ103" i="14" s="1" a="1"/>
  <c r="BJ103" i="14" s="1"/>
  <c r="BB103" i="14"/>
  <c r="BH103" i="14" s="1" a="1"/>
  <c r="BH103" i="14" s="1"/>
  <c r="BE471" i="14"/>
  <c r="BJ471" i="14" s="1" a="1"/>
  <c r="BJ471" i="14" s="1"/>
  <c r="BB471" i="14"/>
  <c r="BH471" i="14" s="1" a="1"/>
  <c r="BH471" i="14" s="1"/>
  <c r="BE172" i="14"/>
  <c r="BJ172" i="14" s="1" a="1"/>
  <c r="BJ172" i="14" s="1"/>
  <c r="BB172" i="14"/>
  <c r="BH172" i="14" s="1" a="1"/>
  <c r="BH172" i="14" s="1"/>
  <c r="BE741" i="14"/>
  <c r="BJ741" i="14" s="1" a="1"/>
  <c r="BJ741" i="14" s="1"/>
  <c r="BB741" i="14"/>
  <c r="BH741" i="14" s="1" a="1"/>
  <c r="BH741" i="14" s="1"/>
  <c r="BE100" i="14"/>
  <c r="BJ100" i="14" s="1" a="1"/>
  <c r="BJ100" i="14" s="1"/>
  <c r="BB100" i="14"/>
  <c r="BH100" i="14" s="1" a="1"/>
  <c r="BH100" i="14" s="1"/>
  <c r="BE593" i="14"/>
  <c r="BJ593" i="14" s="1" a="1"/>
  <c r="BJ593" i="14" s="1"/>
  <c r="BB593" i="14"/>
  <c r="BH593" i="14" s="1" a="1"/>
  <c r="BH593" i="14" s="1"/>
  <c r="BE292" i="14"/>
  <c r="BJ292" i="14" s="1" a="1"/>
  <c r="BJ292" i="14" s="1"/>
  <c r="BB292" i="14"/>
  <c r="BH292" i="14" s="1" a="1"/>
  <c r="BH292" i="14" s="1"/>
  <c r="BE218" i="14"/>
  <c r="BJ218" i="14" s="1" a="1"/>
  <c r="BJ218" i="14" s="1"/>
  <c r="BB218" i="14"/>
  <c r="BH218" i="14" s="1" a="1"/>
  <c r="BH218" i="14" s="1"/>
  <c r="BE96" i="14"/>
  <c r="BJ96" i="14" s="1" a="1"/>
  <c r="BJ96" i="14" s="1"/>
  <c r="BB96" i="14"/>
  <c r="BH96" i="14" s="1" a="1"/>
  <c r="BH96" i="14" s="1"/>
  <c r="BE437" i="14"/>
  <c r="BJ437" i="14" s="1" a="1"/>
  <c r="BJ437" i="14" s="1"/>
  <c r="BB437" i="14"/>
  <c r="BH437" i="14" s="1" a="1"/>
  <c r="BH437" i="14" s="1"/>
  <c r="BE376" i="14"/>
  <c r="BJ376" i="14" s="1" a="1"/>
  <c r="BJ376" i="14" s="1"/>
  <c r="BB376" i="14"/>
  <c r="BH376" i="14" s="1" a="1"/>
  <c r="BH376" i="14" s="1"/>
  <c r="BE676" i="14"/>
  <c r="BJ676" i="14" s="1" a="1"/>
  <c r="BJ676" i="14" s="1"/>
  <c r="BB676" i="14"/>
  <c r="BH676" i="14" s="1" a="1"/>
  <c r="BH676" i="14" s="1"/>
  <c r="BE74" i="14"/>
  <c r="BJ74" i="14" s="1" a="1"/>
  <c r="BJ74" i="14" s="1"/>
  <c r="BB74" i="14"/>
  <c r="BH74" i="14" s="1" a="1"/>
  <c r="BH74" i="14" s="1"/>
  <c r="BE259" i="14"/>
  <c r="BJ259" i="14" s="1" a="1"/>
  <c r="BJ259" i="14" s="1"/>
  <c r="BB259" i="14"/>
  <c r="BH259" i="14" s="1" a="1"/>
  <c r="BH259" i="14" s="1"/>
  <c r="BE59" i="14"/>
  <c r="BJ59" i="14" s="1" a="1"/>
  <c r="BJ59" i="14" s="1"/>
  <c r="BB59" i="14"/>
  <c r="BH59" i="14" s="1" a="1"/>
  <c r="BH59" i="14" s="1"/>
  <c r="BE573" i="14"/>
  <c r="BJ573" i="14" s="1" a="1"/>
  <c r="BJ573" i="14" s="1"/>
  <c r="BB573" i="14"/>
  <c r="BH573" i="14" s="1" a="1"/>
  <c r="BH573" i="14" s="1"/>
  <c r="AN716" i="14"/>
  <c r="AZ483" i="14"/>
  <c r="AZ611" i="14"/>
  <c r="AZ612" i="14"/>
  <c r="AZ556" i="14"/>
  <c r="AZ319" i="14"/>
  <c r="AZ140" i="14"/>
  <c r="AZ559" i="14"/>
  <c r="AZ628" i="14"/>
  <c r="AZ608" i="14"/>
  <c r="AZ194" i="14"/>
  <c r="AZ342" i="14"/>
  <c r="AZ458" i="14"/>
  <c r="AZ592" i="14"/>
  <c r="AZ764" i="14"/>
  <c r="AZ644" i="14"/>
  <c r="AZ162" i="14"/>
  <c r="AZ613" i="14"/>
  <c r="AZ210" i="14"/>
  <c r="AZ403" i="14"/>
  <c r="AZ274" i="14"/>
  <c r="AZ88" i="14"/>
  <c r="AZ477" i="14"/>
  <c r="AZ47" i="14"/>
  <c r="AZ124" i="14"/>
  <c r="AZ543" i="14"/>
  <c r="AZ474" i="14"/>
  <c r="AZ251" i="14"/>
  <c r="AZ544" i="14"/>
  <c r="AZ355" i="14"/>
  <c r="AZ528" i="14"/>
  <c r="AZ265" i="14"/>
  <c r="AZ781" i="14"/>
  <c r="AZ309" i="14"/>
  <c r="AZ634" i="14"/>
  <c r="AZ489" i="14"/>
  <c r="AZ129" i="14"/>
  <c r="AZ262" i="14"/>
  <c r="AZ270" i="14"/>
  <c r="AZ19" i="14"/>
  <c r="AZ299" i="14"/>
  <c r="AZ209" i="14"/>
  <c r="AZ720" i="14"/>
  <c r="AZ789" i="14"/>
  <c r="AZ389" i="14"/>
  <c r="AZ359" i="14"/>
  <c r="AZ95" i="14"/>
  <c r="AZ295" i="14"/>
  <c r="AZ573" i="14"/>
  <c r="AZ723" i="14"/>
  <c r="AZ506" i="14"/>
  <c r="AZ122" i="14"/>
  <c r="AZ751" i="14"/>
  <c r="AZ104" i="14"/>
  <c r="AZ395" i="14"/>
  <c r="AZ103" i="14"/>
  <c r="AZ631" i="14"/>
  <c r="AZ391" i="14"/>
  <c r="AZ86" i="14"/>
  <c r="AZ163" i="14"/>
  <c r="AZ523" i="14"/>
  <c r="AZ408" i="14"/>
  <c r="AZ647" i="14"/>
  <c r="AZ97" i="14"/>
  <c r="AZ59" i="14"/>
  <c r="AZ783" i="14"/>
  <c r="AZ305" i="14"/>
  <c r="AZ480" i="14"/>
  <c r="AZ584" i="14"/>
  <c r="AZ787" i="14"/>
  <c r="AZ621" i="14"/>
  <c r="AZ439" i="14"/>
  <c r="AZ595" i="14"/>
  <c r="AZ629" i="14"/>
  <c r="AZ206" i="14"/>
  <c r="AZ276" i="14"/>
  <c r="AZ62" i="14"/>
  <c r="AZ677" i="14"/>
  <c r="AZ418" i="14"/>
  <c r="AZ360" i="14"/>
  <c r="AZ159" i="14"/>
  <c r="AZ422" i="14"/>
  <c r="AZ38" i="14"/>
  <c r="AZ87" i="14"/>
  <c r="AZ699" i="14"/>
  <c r="AZ510" i="14"/>
  <c r="AZ84" i="14"/>
  <c r="AZ759" i="14"/>
  <c r="AZ109" i="14"/>
  <c r="AZ233" i="14"/>
  <c r="AZ107" i="14"/>
  <c r="AZ746" i="14"/>
  <c r="AZ737" i="14"/>
  <c r="AZ193" i="14"/>
  <c r="AZ597" i="14"/>
  <c r="AZ765" i="14"/>
  <c r="AZ269" i="14"/>
  <c r="AZ667" i="14"/>
  <c r="AZ20" i="14"/>
  <c r="AZ271" i="14"/>
  <c r="AZ151" i="14"/>
  <c r="AZ396" i="14"/>
  <c r="AZ17" i="14"/>
  <c r="AZ697" i="14"/>
  <c r="AZ189" i="14"/>
  <c r="AZ135" i="14"/>
  <c r="AZ732" i="14"/>
  <c r="AZ702" i="14"/>
  <c r="AZ704" i="14"/>
  <c r="AZ684" i="14"/>
  <c r="AZ34" i="14"/>
  <c r="AZ636" i="14"/>
  <c r="AZ632" i="14"/>
  <c r="AZ51" i="14"/>
  <c r="AZ236" i="14"/>
  <c r="AZ46" i="14"/>
  <c r="AZ551" i="14"/>
  <c r="AZ778" i="14"/>
  <c r="AZ529" i="14"/>
  <c r="AZ657" i="14"/>
  <c r="AZ316" i="14"/>
  <c r="AZ141" i="14"/>
  <c r="AZ615" i="14"/>
  <c r="AZ620" i="14"/>
  <c r="AZ33" i="14"/>
  <c r="AZ170" i="14"/>
  <c r="AZ85" i="14"/>
  <c r="AZ3" i="14"/>
  <c r="AZ364" i="14"/>
  <c r="AZ696" i="14"/>
  <c r="AZ502" i="14"/>
  <c r="AZ700" i="14"/>
  <c r="AZ286" i="14"/>
  <c r="AZ464" i="14"/>
  <c r="AZ767" i="14"/>
  <c r="AZ798" i="14"/>
  <c r="AZ198" i="14"/>
  <c r="AZ649" i="14"/>
  <c r="AZ472" i="14"/>
  <c r="AZ381" i="14"/>
  <c r="AZ13" i="14"/>
  <c r="AZ18" i="14"/>
  <c r="AZ402" i="14"/>
  <c r="AZ105" i="14"/>
  <c r="AZ568" i="14"/>
  <c r="AZ392" i="14"/>
  <c r="AZ352" i="14"/>
  <c r="AZ382" i="14"/>
  <c r="AZ622" i="14"/>
  <c r="AZ527" i="14"/>
  <c r="AZ601" i="14"/>
  <c r="AZ237" i="14"/>
  <c r="AZ576" i="14"/>
  <c r="AZ695" i="14"/>
  <c r="AZ463" i="14"/>
  <c r="AZ516" i="14"/>
  <c r="AZ607" i="14"/>
  <c r="AZ240" i="14"/>
  <c r="AZ530" i="14"/>
  <c r="AZ780" i="14"/>
  <c r="AZ36" i="14"/>
  <c r="AZ388" i="14"/>
  <c r="AZ443" i="14"/>
  <c r="AZ457" i="14"/>
  <c r="AZ164" i="14"/>
  <c r="AZ738" i="14"/>
  <c r="AZ501" i="14"/>
  <c r="AZ161" i="14"/>
  <c r="AZ91" i="14"/>
  <c r="AZ400" i="14"/>
  <c r="AZ197" i="14"/>
  <c r="AZ763" i="14"/>
  <c r="AZ243" i="14"/>
  <c r="AZ504" i="14"/>
  <c r="AZ505" i="14"/>
  <c r="AZ289" i="14"/>
  <c r="AZ420" i="14"/>
  <c r="AZ577" i="14"/>
  <c r="AZ706" i="14"/>
  <c r="AZ495" i="14"/>
  <c r="AZ71" i="14"/>
  <c r="AZ80" i="14"/>
  <c r="AZ602" i="14"/>
  <c r="AZ15" i="14"/>
  <c r="AZ715" i="14"/>
  <c r="AZ441" i="14"/>
  <c r="AZ652" i="14"/>
  <c r="AZ713" i="14"/>
  <c r="AZ196" i="14"/>
  <c r="AZ229" i="14"/>
  <c r="AZ250" i="14"/>
  <c r="AZ16" i="14"/>
  <c r="AZ497" i="14"/>
  <c r="AZ308" i="14"/>
  <c r="AZ173" i="14"/>
  <c r="AZ499" i="14"/>
  <c r="AZ136" i="14"/>
  <c r="AZ774" i="14"/>
  <c r="AZ190" i="14"/>
  <c r="AZ468" i="14"/>
  <c r="AZ279" i="14"/>
  <c r="AZ118" i="14"/>
  <c r="AZ281" i="14"/>
  <c r="AZ50" i="14"/>
  <c r="AZ642" i="14"/>
  <c r="AZ266" i="14"/>
  <c r="AZ7" i="14"/>
  <c r="AZ689" i="14"/>
  <c r="AZ581" i="14"/>
  <c r="AZ300" i="14"/>
  <c r="AZ433" i="14"/>
  <c r="AZ679" i="14"/>
  <c r="AZ583" i="14"/>
  <c r="AZ717" i="14"/>
  <c r="AZ769" i="14"/>
  <c r="AZ64" i="14"/>
  <c r="AZ467" i="14"/>
  <c r="AZ660" i="14"/>
  <c r="AZ431" i="14"/>
  <c r="AZ588" i="14"/>
  <c r="AZ491" i="14"/>
  <c r="AZ678" i="14"/>
  <c r="AZ673" i="14"/>
  <c r="AZ663" i="14"/>
  <c r="AZ442" i="14"/>
  <c r="AZ719" i="14"/>
  <c r="AZ27" i="14"/>
  <c r="AZ179" i="14"/>
  <c r="AZ665" i="14"/>
  <c r="AZ43" i="14"/>
  <c r="AZ217" i="14"/>
  <c r="AZ797" i="14"/>
  <c r="AZ722" i="14"/>
  <c r="AZ226" i="14"/>
  <c r="AZ207" i="14"/>
  <c r="AZ67" i="14"/>
  <c r="AZ93" i="14"/>
  <c r="AZ490" i="14"/>
  <c r="AZ466" i="14"/>
  <c r="AZ234" i="14"/>
  <c r="AZ293" i="14"/>
  <c r="AZ246" i="14"/>
  <c r="AZ344" i="14"/>
  <c r="AZ39" i="14"/>
  <c r="AZ363" i="14"/>
  <c r="AZ336" i="14"/>
  <c r="AZ708" i="14"/>
  <c r="AZ273" i="14"/>
  <c r="AZ171" i="14"/>
  <c r="AZ775" i="14"/>
  <c r="AZ285" i="14"/>
  <c r="AZ743" i="14"/>
  <c r="AZ549" i="14"/>
  <c r="AZ452" i="14"/>
  <c r="AZ591" i="14"/>
  <c r="AZ264" i="14"/>
  <c r="AZ476" i="14"/>
  <c r="AZ542" i="14"/>
  <c r="AZ35" i="14"/>
  <c r="AZ127" i="14"/>
  <c r="AZ507" i="14"/>
  <c r="AZ514" i="14"/>
  <c r="AZ440" i="14"/>
  <c r="AZ503" i="14"/>
  <c r="AZ771" i="14"/>
  <c r="AZ393" i="14"/>
  <c r="AZ247" i="14"/>
  <c r="AZ534" i="14"/>
  <c r="AV50" i="14"/>
  <c r="AV69" i="14"/>
  <c r="AV320" i="14"/>
  <c r="AV344" i="14"/>
  <c r="AV78" i="14"/>
  <c r="AV97" i="14"/>
  <c r="AV173" i="14"/>
  <c r="AV18" i="14"/>
  <c r="AV691" i="14"/>
  <c r="AV549" i="14"/>
  <c r="AV161" i="14"/>
  <c r="AV364" i="14"/>
  <c r="AV648" i="14"/>
  <c r="AV430" i="14"/>
  <c r="AV458" i="14"/>
  <c r="AV790" i="14"/>
  <c r="AV761" i="14"/>
  <c r="AV529" i="14"/>
  <c r="AV152" i="14"/>
  <c r="AV711" i="14"/>
  <c r="AV362" i="14"/>
  <c r="AV618" i="14"/>
  <c r="AV647" i="14"/>
  <c r="AV368" i="14"/>
  <c r="AV316" i="14"/>
  <c r="AV386" i="14"/>
  <c r="AV86" i="14"/>
  <c r="AV755" i="14"/>
  <c r="AV670" i="14"/>
  <c r="AV515" i="14"/>
  <c r="AV472" i="14"/>
  <c r="AV494" i="14"/>
  <c r="AV522" i="14"/>
  <c r="AV84" i="14"/>
  <c r="AV56" i="14"/>
  <c r="AV318" i="14"/>
  <c r="AV432" i="14"/>
  <c r="AV542" i="14"/>
  <c r="AV332" i="14"/>
  <c r="AV358" i="14"/>
  <c r="AV55" i="14"/>
  <c r="AV348" i="14"/>
  <c r="AV95" i="14"/>
  <c r="AV26" i="14"/>
  <c r="AV43" i="14"/>
  <c r="AV762" i="14"/>
  <c r="AV34" i="14"/>
  <c r="AV51" i="14"/>
  <c r="AV672" i="14"/>
  <c r="AV493" i="14"/>
  <c r="AV356" i="14"/>
  <c r="AV774" i="14"/>
  <c r="AV463" i="14"/>
  <c r="AV350" i="14"/>
  <c r="AV634" i="14"/>
  <c r="AV11" i="14"/>
  <c r="AV496" i="14"/>
  <c r="AV728" i="14"/>
  <c r="AV246" i="14"/>
  <c r="AV118" i="14"/>
  <c r="AV741" i="14"/>
  <c r="AV595" i="14"/>
  <c r="AV638" i="14"/>
  <c r="AV554" i="14"/>
  <c r="AV578" i="14"/>
  <c r="AV599" i="14"/>
  <c r="AV511" i="14"/>
  <c r="AV334" i="14"/>
  <c r="AV349" i="14"/>
  <c r="AV274" i="14"/>
  <c r="AV417" i="14"/>
  <c r="AV148" i="14"/>
  <c r="AV287" i="14"/>
  <c r="AV423" i="14"/>
  <c r="AV156" i="14"/>
  <c r="AV45" i="14"/>
  <c r="AV301" i="14"/>
  <c r="AV707" i="14"/>
  <c r="AV574" i="14"/>
  <c r="AV4" i="14"/>
  <c r="AV717" i="14"/>
  <c r="AV676" i="14"/>
  <c r="AV252" i="14"/>
  <c r="AV279" i="14"/>
  <c r="AV766" i="14"/>
  <c r="AV382" i="14"/>
  <c r="AV754" i="14"/>
  <c r="AV614" i="14"/>
  <c r="AN793" i="14"/>
  <c r="AQ793" i="14" s="1" a="1"/>
  <c r="AQ793" i="14" s="1"/>
  <c r="AV674" i="14"/>
  <c r="AV39" i="14"/>
  <c r="AV147" i="14"/>
  <c r="AV44" i="14"/>
  <c r="AV331" i="14"/>
  <c r="AV584" i="14"/>
  <c r="AV605" i="14"/>
  <c r="AV555" i="14"/>
  <c r="AV526" i="14"/>
  <c r="AV400" i="14"/>
  <c r="AV197" i="14"/>
  <c r="AV412" i="14"/>
  <c r="AV760" i="14"/>
  <c r="AV163" i="14"/>
  <c r="AV345" i="14"/>
  <c r="AV260" i="14"/>
  <c r="AV158" i="14"/>
  <c r="AV668" i="14"/>
  <c r="AV532" i="14"/>
  <c r="AV401" i="14"/>
  <c r="AV795" i="14"/>
  <c r="AV495" i="14"/>
  <c r="AV315" i="14"/>
  <c r="AV113" i="14"/>
  <c r="AV100" i="14"/>
  <c r="AV215" i="14"/>
  <c r="AV704" i="14"/>
  <c r="AV643" i="14"/>
  <c r="AV677" i="14"/>
  <c r="AV459" i="14"/>
  <c r="AV590" i="14"/>
  <c r="AV729" i="14"/>
  <c r="AV464" i="14"/>
  <c r="AV448" i="14"/>
  <c r="AV227" i="14"/>
  <c r="AV550" i="14"/>
  <c r="AV218" i="14"/>
  <c r="AV664" i="14"/>
  <c r="AV465" i="14"/>
  <c r="AV678" i="14"/>
  <c r="AV735" i="14"/>
  <c r="AV696" i="14"/>
  <c r="AV326" i="14"/>
  <c r="AV58" i="14"/>
  <c r="AV734" i="14"/>
  <c r="AV33" i="14"/>
  <c r="AV611" i="14"/>
  <c r="AV8" i="14"/>
  <c r="AV718" i="14"/>
  <c r="AV559" i="14"/>
  <c r="AV585" i="14"/>
  <c r="AV642" i="14"/>
  <c r="AV76" i="14"/>
  <c r="AV196" i="14"/>
  <c r="AV177" i="14"/>
  <c r="AV128" i="14"/>
  <c r="AV185" i="14"/>
  <c r="AV709" i="14"/>
  <c r="AV288" i="14"/>
  <c r="AV628" i="14"/>
  <c r="AV503" i="14"/>
  <c r="AV13" i="14"/>
  <c r="AV705" i="14"/>
  <c r="AV346" i="14"/>
  <c r="AV461" i="14"/>
  <c r="AV194" i="14"/>
  <c r="AV237" i="14"/>
  <c r="AV195" i="14"/>
  <c r="AV569" i="14"/>
  <c r="AV245" i="14"/>
  <c r="AV142" i="14"/>
  <c r="AV68" i="14"/>
  <c r="AV616" i="14"/>
  <c r="AV773" i="14"/>
  <c r="AV753" i="14"/>
  <c r="AV6" i="14"/>
  <c r="AV564" i="14"/>
  <c r="AV339" i="14"/>
  <c r="AV654" i="14"/>
  <c r="AV446" i="14"/>
  <c r="AV141" i="14"/>
  <c r="AV514" i="14"/>
  <c r="AV535" i="14"/>
  <c r="AV702" i="14"/>
  <c r="AV266" i="14"/>
  <c r="AV285" i="14"/>
  <c r="AV726" i="14"/>
  <c r="AV214" i="14"/>
  <c r="AV353" i="14"/>
  <c r="AV15" i="14"/>
  <c r="AV359" i="14"/>
  <c r="AV88" i="14"/>
  <c r="AV784" i="14"/>
  <c r="AV543" i="14"/>
  <c r="AV644" i="14"/>
  <c r="AV416" i="14"/>
  <c r="AV623" i="14"/>
  <c r="AV653" i="14"/>
  <c r="AV568" i="14"/>
  <c r="AV184" i="14"/>
  <c r="AV720" i="14"/>
  <c r="AV783" i="14"/>
  <c r="AV468" i="14"/>
  <c r="AV525" i="14"/>
  <c r="AV2" i="14"/>
  <c r="AV188" i="14"/>
  <c r="AV53" i="14"/>
  <c r="AV64" i="14"/>
  <c r="AV89" i="14"/>
  <c r="AV143" i="14"/>
  <c r="AV649" i="14"/>
  <c r="AV388" i="14"/>
  <c r="AV106" i="14"/>
  <c r="AV328" i="14"/>
  <c r="AV438" i="14"/>
  <c r="AV389" i="14"/>
  <c r="AV189" i="14"/>
  <c r="AV443" i="14"/>
  <c r="AV330" i="14"/>
  <c r="AV530" i="14"/>
  <c r="AV193" i="14"/>
  <c r="AV150" i="14"/>
  <c r="AV176" i="14"/>
  <c r="AV201" i="14"/>
  <c r="AV83" i="14"/>
  <c r="AV513" i="14"/>
  <c r="AV383" i="14"/>
  <c r="AV613" i="14"/>
  <c r="AV727" i="14"/>
  <c r="AV692" i="14"/>
  <c r="AV27" i="14"/>
  <c r="AV256" i="14"/>
  <c r="AV168" i="14"/>
  <c r="AV586" i="14"/>
  <c r="AV575" i="14"/>
  <c r="AV531" i="14"/>
  <c r="AV186" i="14"/>
  <c r="AV422" i="14"/>
  <c r="AV205" i="14"/>
  <c r="AV739" i="14"/>
  <c r="AV517" i="14"/>
  <c r="AV582" i="14"/>
  <c r="AV160" i="14"/>
  <c r="AV105" i="14"/>
  <c r="AV135" i="14"/>
  <c r="AV396" i="14"/>
  <c r="AV131" i="14"/>
  <c r="AV149" i="14"/>
  <c r="AV403" i="14"/>
  <c r="AV713" i="14"/>
  <c r="AV452" i="14"/>
  <c r="AV372" i="14"/>
  <c r="AV657" i="14"/>
  <c r="AV393" i="14"/>
  <c r="AV502" i="14"/>
  <c r="AV402" i="14"/>
  <c r="AV31" i="14"/>
  <c r="AV253" i="14"/>
  <c r="AV210" i="14"/>
  <c r="AV244" i="14"/>
  <c r="AV262" i="14"/>
  <c r="AV324" i="14"/>
  <c r="AV577" i="14"/>
  <c r="AV620" i="14"/>
  <c r="AV749" i="14"/>
  <c r="AV426" i="14"/>
  <c r="AV120" i="14"/>
  <c r="AV471" i="14"/>
  <c r="AV289" i="14"/>
  <c r="AV682" i="14"/>
  <c r="AV627" i="14"/>
  <c r="AV192" i="14"/>
  <c r="AV217" i="14"/>
  <c r="AV604" i="14"/>
  <c r="AV777" i="14"/>
  <c r="AV516" i="14"/>
  <c r="AV601" i="14"/>
  <c r="AV721" i="14"/>
  <c r="AV457" i="14"/>
  <c r="AV566" i="14"/>
  <c r="AV99" i="14"/>
  <c r="AV571" i="14"/>
  <c r="AV466" i="14"/>
  <c r="AV607" i="14"/>
  <c r="AV321" i="14"/>
  <c r="AV278" i="14"/>
  <c r="AV304" i="14"/>
  <c r="AV329" i="14"/>
  <c r="AV580" i="14"/>
  <c r="AV635" i="14"/>
  <c r="AV54" i="14"/>
  <c r="AV309" i="14"/>
  <c r="AV363" i="14"/>
  <c r="AV629" i="14"/>
  <c r="AV687" i="14"/>
  <c r="AV592" i="14"/>
  <c r="AV257" i="14"/>
  <c r="AV576" i="14"/>
  <c r="AV504" i="14"/>
  <c r="AV656" i="14"/>
  <c r="AV671" i="14"/>
  <c r="AV385" i="14"/>
  <c r="AV593" i="14"/>
  <c r="AV25" i="14"/>
  <c r="AV603" i="14"/>
  <c r="AV792" i="14"/>
  <c r="AV355" i="14"/>
  <c r="AV308" i="14"/>
  <c r="AV782" i="14"/>
  <c r="AV297" i="14"/>
  <c r="AV282" i="14"/>
  <c r="AV299" i="14"/>
  <c r="AV751" i="14"/>
  <c r="AV290" i="14"/>
  <c r="AV307" i="14"/>
  <c r="AV537" i="14"/>
  <c r="AV745" i="14"/>
  <c r="AV639" i="14"/>
  <c r="AV366" i="14"/>
  <c r="AV16" i="14"/>
  <c r="AV182" i="14"/>
  <c r="AV129" i="14"/>
  <c r="AV508" i="14"/>
  <c r="AV200" i="14"/>
  <c r="AV202" i="14"/>
  <c r="AV73" i="14"/>
  <c r="AZ23" i="14"/>
  <c r="AZ566" i="14"/>
  <c r="AZ149" i="14"/>
  <c r="AZ586" i="14"/>
  <c r="AZ267" i="14"/>
  <c r="AZ745" i="14"/>
  <c r="AZ60" i="14"/>
  <c r="AZ578" i="14"/>
  <c r="AZ729" i="14"/>
  <c r="AZ147" i="14"/>
  <c r="AZ55" i="14"/>
  <c r="AZ29" i="14"/>
  <c r="AZ37" i="14"/>
  <c r="AZ589" i="14"/>
  <c r="AZ432" i="14"/>
  <c r="AZ688" i="14"/>
  <c r="AZ659" i="14"/>
  <c r="AZ548" i="14"/>
  <c r="AZ742" i="14"/>
  <c r="AZ9" i="14"/>
  <c r="AZ351" i="14"/>
  <c r="AZ661" i="14"/>
  <c r="AZ470" i="14"/>
  <c r="AZ255" i="14"/>
  <c r="AZ208" i="14"/>
  <c r="AZ406" i="14"/>
  <c r="AZ590" i="14"/>
  <c r="AZ81" i="14"/>
  <c r="AZ134" i="14"/>
  <c r="AZ596" i="14"/>
  <c r="AZ417" i="14"/>
  <c r="AZ326" i="14"/>
  <c r="AZ605" i="14"/>
  <c r="AZ177" i="14"/>
  <c r="AZ334" i="14"/>
  <c r="AZ32" i="14"/>
  <c r="AZ511" i="14"/>
  <c r="AZ323" i="14"/>
  <c r="AZ297" i="14"/>
  <c r="AZ224" i="14"/>
  <c r="AZ324" i="14"/>
  <c r="AZ416" i="14"/>
  <c r="AZ728" i="14"/>
  <c r="AZ726" i="14"/>
  <c r="AZ383" i="14"/>
  <c r="AZ481" i="14"/>
  <c r="AZ354" i="14"/>
  <c r="AZ800" i="14"/>
  <c r="AZ515" i="14"/>
  <c r="AZ123" i="14"/>
  <c r="AZ138" i="14"/>
  <c r="AZ650" i="14"/>
  <c r="AZ773" i="14"/>
  <c r="AZ248" i="14"/>
  <c r="AZ460" i="14"/>
  <c r="AZ624" i="14"/>
  <c r="AZ625" i="14"/>
  <c r="AZ532" i="14"/>
  <c r="AZ428" i="14"/>
  <c r="AZ158" i="14"/>
  <c r="AZ8" i="14"/>
  <c r="AZ585" i="14"/>
  <c r="AZ703" i="14"/>
  <c r="AZ70" i="14"/>
  <c r="AZ736" i="14"/>
  <c r="AZ41" i="14"/>
  <c r="AZ671" i="14"/>
  <c r="AV145" i="14"/>
  <c r="AV683" i="14"/>
  <c r="AV693" i="14"/>
  <c r="AV621" i="14"/>
  <c r="AV666" i="14"/>
  <c r="AV646" i="14"/>
  <c r="AV360" i="14"/>
  <c r="AV509" i="14"/>
  <c r="AV506" i="14"/>
  <c r="AV298" i="14"/>
  <c r="AV684" i="14"/>
  <c r="AV17" i="14"/>
  <c r="AV553" i="14"/>
  <c r="AV750" i="14"/>
  <c r="AV325" i="14"/>
  <c r="AV769" i="14"/>
  <c r="AV28" i="14"/>
  <c r="AV98" i="14"/>
  <c r="AV519" i="14"/>
  <c r="AV254" i="14"/>
  <c r="AV587" i="14"/>
  <c r="AV273" i="14"/>
  <c r="AV5" i="14"/>
  <c r="AV640" i="14"/>
  <c r="AV213" i="14"/>
  <c r="AV747" i="14"/>
  <c r="AV757" i="14"/>
  <c r="AV556" i="14"/>
  <c r="AV57" i="14"/>
  <c r="AV765" i="14"/>
  <c r="AV752" i="14"/>
  <c r="AV424" i="14"/>
  <c r="AV573" i="14"/>
  <c r="AV570" i="14"/>
  <c r="AV361" i="14"/>
  <c r="AV786" i="14"/>
  <c r="AV107" i="14"/>
  <c r="AV92" i="14"/>
  <c r="AV490" i="14"/>
  <c r="AV226" i="14"/>
  <c r="AV127" i="14"/>
  <c r="AV441" i="14"/>
  <c r="AV267" i="14"/>
  <c r="AV788" i="14"/>
  <c r="AV203" i="14"/>
  <c r="AV206" i="14"/>
  <c r="AV497" i="14"/>
  <c r="AV579" i="14"/>
  <c r="AV352" i="14"/>
  <c r="AV204" i="14"/>
  <c r="AV521" i="14"/>
  <c r="AV87" i="14"/>
  <c r="AV797" i="14"/>
  <c r="AV732" i="14"/>
  <c r="AV520" i="14"/>
  <c r="AV541" i="14"/>
  <c r="AV714" i="14"/>
  <c r="AV462" i="14"/>
  <c r="AV609" i="14"/>
  <c r="AV336" i="14"/>
  <c r="AV748" i="14"/>
  <c r="AV615" i="14"/>
  <c r="AV343" i="14"/>
  <c r="AV655" i="14"/>
  <c r="AV235" i="14"/>
  <c r="AV96" i="14"/>
  <c r="AV93" i="14"/>
  <c r="AV90" i="14"/>
  <c r="AV437" i="14"/>
  <c r="AV306" i="14"/>
  <c r="AV167" i="14"/>
  <c r="AV768" i="14"/>
  <c r="AV482" i="14"/>
  <c r="AV48" i="14"/>
  <c r="AV470" i="14"/>
  <c r="AZ752" i="14"/>
  <c r="AZ220" i="14"/>
  <c r="AZ371" i="14"/>
  <c r="AZ705" i="14"/>
  <c r="AZ675" i="14"/>
  <c r="AZ450" i="14"/>
  <c r="AZ65" i="14"/>
  <c r="AZ698" i="14"/>
  <c r="AZ120" i="14"/>
  <c r="AZ277" i="14"/>
  <c r="AZ614" i="14"/>
  <c r="AZ643" i="14"/>
  <c r="AZ512" i="14"/>
  <c r="AZ753" i="14"/>
  <c r="AZ570" i="14"/>
  <c r="AZ303" i="14"/>
  <c r="AZ668" i="14"/>
  <c r="AZ456" i="14"/>
  <c r="AZ793" i="14"/>
  <c r="AZ485" i="14"/>
  <c r="AZ99" i="14"/>
  <c r="AZ110" i="14"/>
  <c r="AZ358" i="14"/>
  <c r="AZ777" i="14"/>
  <c r="AZ627" i="14"/>
  <c r="AZ709" i="14"/>
  <c r="AZ366" i="14"/>
  <c r="AZ430" i="14"/>
  <c r="AZ28" i="14"/>
  <c r="AZ178" i="14"/>
  <c r="AZ670" i="14"/>
  <c r="AZ143" i="14"/>
  <c r="AZ531" i="14"/>
  <c r="AZ424" i="14"/>
  <c r="AZ526" i="14"/>
  <c r="AZ599" i="14"/>
  <c r="AZ26" i="14"/>
  <c r="AZ232" i="14"/>
  <c r="AZ241" i="14"/>
  <c r="AZ66" i="14"/>
  <c r="AZ733" i="14"/>
  <c r="AZ521" i="14"/>
  <c r="AZ244" i="14"/>
  <c r="AZ692" i="14"/>
  <c r="AZ160" i="14"/>
  <c r="AZ186" i="14"/>
  <c r="AZ125" i="14"/>
  <c r="AZ168" i="14"/>
  <c r="AZ447" i="14"/>
  <c r="AZ252" i="14"/>
  <c r="AZ691" i="14"/>
  <c r="AZ471" i="14"/>
  <c r="AZ150" i="14"/>
  <c r="AZ121" i="14"/>
  <c r="AZ712" i="14"/>
  <c r="AZ547" i="14"/>
  <c r="AZ770" i="14"/>
  <c r="AZ322" i="14"/>
  <c r="AZ346" i="14"/>
  <c r="AZ261" i="14"/>
  <c r="AZ461" i="14"/>
  <c r="AZ693" i="14"/>
  <c r="AZ188" i="14"/>
  <c r="AZ53" i="14"/>
  <c r="AZ716" i="14"/>
  <c r="AZ637" i="14"/>
  <c r="AZ101" i="14"/>
  <c r="AZ12" i="14"/>
  <c r="AZ639" i="14"/>
  <c r="AZ520" i="14"/>
  <c r="AZ564" i="14"/>
  <c r="AZ748" i="14"/>
  <c r="AZ448" i="14"/>
  <c r="AZ148" i="14"/>
  <c r="AZ538" i="14"/>
  <c r="AZ414" i="14"/>
  <c r="AZ331" i="14"/>
  <c r="AZ779" i="14"/>
  <c r="AZ327" i="14"/>
  <c r="AZ144" i="14"/>
  <c r="AZ755" i="14"/>
  <c r="AZ78" i="14"/>
  <c r="AZ52" i="14"/>
  <c r="AZ792" i="14"/>
  <c r="AZ349" i="14"/>
  <c r="AZ89" i="14"/>
  <c r="AZ686" i="14"/>
  <c r="AZ187" i="14"/>
  <c r="AZ375" i="14"/>
  <c r="AZ380" i="14"/>
  <c r="AZ369" i="14"/>
  <c r="AZ721" i="14"/>
  <c r="AZ550" i="14"/>
  <c r="AZ690" i="14"/>
  <c r="AZ356" i="14"/>
  <c r="AZ156" i="14"/>
  <c r="AZ313" i="14"/>
  <c r="AZ641" i="14"/>
  <c r="AZ610" i="14"/>
  <c r="AZ372" i="14"/>
  <c r="AZ213" i="14"/>
  <c r="AZ626" i="14"/>
  <c r="AZ63" i="14"/>
  <c r="AZ180" i="14"/>
  <c r="AZ557" i="14"/>
  <c r="AZ574" i="14"/>
  <c r="AZ321" i="14"/>
  <c r="AZ623" i="14"/>
  <c r="AZ423" i="14"/>
  <c r="AZ302" i="14"/>
  <c r="AZ571" i="14"/>
  <c r="AZ348" i="14"/>
  <c r="AZ669" i="14"/>
  <c r="AZ343" i="14"/>
  <c r="AZ176" i="14"/>
  <c r="AZ782" i="14"/>
  <c r="AZ30" i="14"/>
  <c r="AZ587" i="14"/>
  <c r="AZ513" i="14"/>
  <c r="AZ754" i="14"/>
  <c r="AZ115" i="14"/>
  <c r="AZ618" i="14"/>
  <c r="AZ111" i="14"/>
  <c r="AZ132" i="14"/>
  <c r="AZ658" i="14"/>
  <c r="AZ533" i="14"/>
  <c r="AZ567" i="14"/>
  <c r="AZ727" i="14"/>
  <c r="AZ558" i="14"/>
  <c r="AZ211" i="14"/>
  <c r="AZ167" i="14"/>
  <c r="AZ58" i="14"/>
  <c r="AZ314" i="14"/>
  <c r="AZ83" i="14"/>
  <c r="AZ553" i="14"/>
  <c r="AZ379" i="14"/>
  <c r="AZ268" i="14"/>
  <c r="AZ555" i="14"/>
  <c r="AZ200" i="14"/>
  <c r="AZ181" i="14"/>
  <c r="AZ54" i="14"/>
  <c r="AZ525" i="14"/>
  <c r="AZ410" i="14"/>
  <c r="AZ75" i="14"/>
  <c r="AZ685" i="14"/>
  <c r="AZ223" i="14"/>
  <c r="AZ776" i="14"/>
  <c r="AZ398" i="14"/>
  <c r="AZ182" i="14"/>
  <c r="AZ437" i="14"/>
  <c r="AZ761" i="14"/>
  <c r="AZ318" i="14"/>
  <c r="AZ377" i="14"/>
  <c r="AZ245" i="14"/>
  <c r="AZ536" i="14"/>
  <c r="AZ786" i="14"/>
  <c r="AZ338" i="14"/>
  <c r="AZ130" i="14"/>
  <c r="AZ401" i="14"/>
  <c r="AZ582" i="14"/>
  <c r="AZ310" i="14"/>
  <c r="AZ493" i="14"/>
  <c r="AZ320" i="14"/>
  <c r="AZ405" i="14"/>
  <c r="AZ350" i="14"/>
  <c r="AZ113" i="14"/>
  <c r="AZ454" i="14"/>
  <c r="AZ638" i="14"/>
  <c r="AZ552" i="14"/>
  <c r="AZ579" i="14"/>
  <c r="AZ475" i="14"/>
  <c r="AZ68" i="14"/>
  <c r="AZ561" i="14"/>
  <c r="AZ353" i="14"/>
  <c r="AZ494" i="14"/>
  <c r="AZ2" i="14"/>
  <c r="AZ680" i="14"/>
  <c r="AZ517" i="14"/>
  <c r="AZ294" i="14"/>
  <c r="AZ142" i="14"/>
  <c r="AZ540" i="14"/>
  <c r="AZ672" i="14"/>
  <c r="AZ146" i="14"/>
  <c r="AZ606" i="14"/>
  <c r="AZ407" i="14"/>
  <c r="AZ73" i="14"/>
  <c r="AZ114" i="14"/>
  <c r="AZ90" i="14"/>
  <c r="AZ253" i="14"/>
  <c r="AZ496" i="14"/>
  <c r="AZ445" i="14"/>
  <c r="AZ365" i="14"/>
  <c r="AZ185" i="14"/>
  <c r="AZ757" i="14"/>
  <c r="AZ357" i="14"/>
  <c r="AZ290" i="14"/>
  <c r="AZ235" i="14"/>
  <c r="AZ537" i="14"/>
  <c r="AZ301" i="14"/>
  <c r="AZ222" i="14"/>
  <c r="AZ260" i="14"/>
  <c r="AZ56" i="14"/>
  <c r="AZ739" i="14"/>
  <c r="AZ152" i="14"/>
  <c r="AZ278" i="14"/>
  <c r="AZ655" i="14"/>
  <c r="AZ133" i="14"/>
  <c r="AZ794" i="14"/>
  <c r="AZ438" i="14"/>
  <c r="AZ272" i="14"/>
  <c r="AZ57" i="14"/>
  <c r="AZ340" i="14"/>
  <c r="AZ329" i="14"/>
  <c r="AZ6" i="14"/>
  <c r="AZ112" i="14"/>
  <c r="AZ799" i="14"/>
  <c r="AZ674" i="14"/>
  <c r="AZ397" i="14"/>
  <c r="AZ275" i="14"/>
  <c r="AZ541" i="14"/>
  <c r="AZ662" i="14"/>
  <c r="AZ31" i="14"/>
  <c r="AZ333" i="14"/>
  <c r="AZ731" i="14"/>
  <c r="AZ79" i="14"/>
  <c r="AZ335" i="14"/>
  <c r="AZ157" i="14"/>
  <c r="AZ562" i="14"/>
  <c r="AZ711" i="14"/>
  <c r="AZ298" i="14"/>
  <c r="AZ409" i="14"/>
  <c r="AZ487" i="14"/>
  <c r="AZ465" i="14"/>
  <c r="AZ212" i="14"/>
  <c r="AZ580" i="14"/>
  <c r="AZ478" i="14"/>
  <c r="AZ195" i="14"/>
  <c r="AZ404" i="14"/>
  <c r="AZ108" i="14"/>
  <c r="AZ21" i="14"/>
  <c r="AZ462" i="14"/>
  <c r="AZ325" i="14"/>
  <c r="AZ694" i="14"/>
  <c r="AZ651" i="14"/>
  <c r="AZ378" i="14"/>
  <c r="AZ214" i="14"/>
  <c r="AZ760" i="14"/>
  <c r="AZ361" i="14"/>
  <c r="AZ603" i="14"/>
  <c r="AZ413" i="14"/>
  <c r="AZ630" i="14"/>
  <c r="AZ385" i="14"/>
  <c r="AZ425" i="14"/>
  <c r="AZ191" i="14"/>
  <c r="AZ311" i="14"/>
  <c r="AZ74" i="14"/>
  <c r="AZ390" i="14"/>
  <c r="AZ61" i="14"/>
  <c r="AZ488" i="14"/>
  <c r="AZ740" i="14"/>
  <c r="AZ791" i="14"/>
  <c r="AZ604" i="14"/>
  <c r="AZ249" i="14"/>
  <c r="AZ500" i="14"/>
  <c r="AZ718" i="14"/>
  <c r="AZ370" i="14"/>
  <c r="AZ92" i="14"/>
  <c r="AZ10" i="14"/>
  <c r="AZ681" i="14"/>
  <c r="AZ479" i="14"/>
  <c r="AZ345" i="14"/>
  <c r="AZ616" i="14"/>
  <c r="AZ446" i="14"/>
  <c r="AZ228" i="14"/>
  <c r="AZ77" i="14"/>
  <c r="AZ469" i="14"/>
  <c r="AZ386" i="14"/>
  <c r="AZ750" i="14"/>
  <c r="AZ535" i="14"/>
  <c r="AZ339" i="14"/>
  <c r="AZ619" i="14"/>
  <c r="AZ40" i="14"/>
  <c r="AZ434" i="14"/>
  <c r="AZ635" i="14"/>
  <c r="AZ304" i="14"/>
  <c r="AZ22" i="14"/>
  <c r="AZ96" i="14"/>
  <c r="AZ227" i="14"/>
  <c r="AZ609" i="14"/>
  <c r="AZ116" i="14"/>
  <c r="AZ790" i="14"/>
  <c r="AZ730" i="14"/>
  <c r="AZ296" i="14"/>
  <c r="AZ44" i="14"/>
  <c r="AZ49" i="14"/>
  <c r="AZ795" i="14"/>
  <c r="AZ784" i="14"/>
  <c r="AZ288" i="14"/>
  <c r="AZ332" i="14"/>
  <c r="AZ482" i="14"/>
  <c r="AZ707" i="14"/>
  <c r="AZ710" i="14"/>
  <c r="AZ569" i="14"/>
  <c r="AZ48" i="14"/>
  <c r="AZ238" i="14"/>
  <c r="AZ539" i="14"/>
  <c r="AZ687" i="14"/>
  <c r="AZ175" i="14"/>
  <c r="AZ183" i="14"/>
  <c r="AZ192" i="14"/>
  <c r="AZ473" i="14"/>
  <c r="AZ139" i="14"/>
  <c r="AZ427" i="14"/>
  <c r="AZ230" i="14"/>
  <c r="AZ201" i="14"/>
  <c r="AZ435" i="14"/>
  <c r="AZ219" i="14"/>
  <c r="AZ676" i="14"/>
  <c r="AZ45" i="14"/>
  <c r="AZ347" i="14"/>
  <c r="AZ747" i="14"/>
  <c r="AZ166" i="14"/>
  <c r="AZ283" i="14"/>
  <c r="AZ419" i="14"/>
  <c r="AZ666" i="14"/>
  <c r="AZ762" i="14"/>
  <c r="AZ126" i="14"/>
  <c r="AZ758" i="14"/>
  <c r="AZ330" i="14"/>
  <c r="AZ106" i="14"/>
  <c r="AZ263" i="14"/>
  <c r="AZ600" i="14"/>
  <c r="AZ546" i="14"/>
  <c r="AZ315" i="14"/>
  <c r="AZ215" i="14"/>
  <c r="AZ449" i="14"/>
  <c r="AZ76" i="14"/>
  <c r="AZ225" i="14"/>
  <c r="AZ337" i="14"/>
  <c r="AZ94" i="14"/>
  <c r="AZ317" i="14"/>
  <c r="AZ256" i="14"/>
  <c r="AZ154" i="14"/>
  <c r="AZ362" i="14"/>
  <c r="AZ199" i="14"/>
  <c r="AZ766" i="14"/>
  <c r="AZ257" i="14"/>
  <c r="AZ508" i="14"/>
  <c r="AZ367" i="14"/>
  <c r="AZ204" i="14"/>
  <c r="AZ254" i="14"/>
  <c r="AZ98" i="14"/>
  <c r="AZ202" i="14"/>
  <c r="AZ292" i="14"/>
  <c r="AZ5" i="14"/>
  <c r="AZ524" i="14"/>
  <c r="AZ444" i="14"/>
  <c r="AZ522" i="14"/>
  <c r="AZ312" i="14"/>
  <c r="AZ563" i="14"/>
  <c r="AZ368" i="14"/>
  <c r="AZ100" i="14"/>
  <c r="AZ735" i="14"/>
  <c r="AZ24" i="14"/>
  <c r="AZ169" i="14"/>
  <c r="AZ426" i="14"/>
  <c r="AZ640" i="14"/>
  <c r="AZ714" i="14"/>
  <c r="AZ221" i="14"/>
  <c r="AZ724" i="14"/>
  <c r="AZ328" i="14"/>
  <c r="AZ4" i="14"/>
  <c r="AZ242" i="14"/>
  <c r="AZ744" i="14"/>
  <c r="AZ165" i="14"/>
  <c r="AZ72" i="14"/>
  <c r="AZ42" i="14"/>
  <c r="AZ725" i="14"/>
  <c r="AZ374" i="14"/>
  <c r="AZ82" i="14"/>
  <c r="AZ376" i="14"/>
  <c r="AZ14" i="14"/>
  <c r="AZ137" i="14"/>
  <c r="AZ384" i="14"/>
  <c r="AZ155" i="14"/>
  <c r="AZ617" i="14"/>
  <c r="AZ436" i="14"/>
  <c r="AZ284" i="14"/>
  <c r="AZ683" i="14"/>
  <c r="AZ102" i="14"/>
  <c r="AZ172" i="14"/>
  <c r="AZ749" i="14"/>
  <c r="AZ519" i="14"/>
  <c r="AV419" i="14"/>
  <c r="AV81" i="14"/>
  <c r="AV198" i="14"/>
  <c r="AV731" i="14"/>
  <c r="AV589" i="14"/>
  <c r="AV756" i="14"/>
  <c r="AV391" i="14"/>
  <c r="AV123" i="14"/>
  <c r="AV280" i="14"/>
  <c r="AV619" i="14"/>
  <c r="AV442" i="14"/>
  <c r="AV238" i="14"/>
  <c r="AV548" i="14"/>
  <c r="AV598" i="14"/>
  <c r="AV685" i="14"/>
  <c r="AV723" i="14"/>
  <c r="AV377" i="14"/>
  <c r="AV588" i="14"/>
  <c r="AV305" i="14"/>
  <c r="AV110" i="14"/>
  <c r="AN15" i="14"/>
  <c r="AN428" i="14"/>
  <c r="AN374" i="14"/>
  <c r="AQ374" i="14" s="1" a="1"/>
  <c r="AQ374" i="14" s="1"/>
  <c r="AN191" i="14"/>
  <c r="AV144" i="14"/>
  <c r="AV153" i="14"/>
  <c r="AV699" i="14"/>
  <c r="AV451" i="14"/>
  <c r="AV408" i="14"/>
  <c r="AV407" i="14"/>
  <c r="AV404" i="14"/>
  <c r="AV138" i="14"/>
  <c r="AV157" i="14"/>
  <c r="AV427" i="14"/>
  <c r="AV221" i="14"/>
  <c r="AV228" i="14"/>
  <c r="AV763" i="14"/>
  <c r="AV562" i="14"/>
  <c r="AV608" i="14"/>
  <c r="AV232" i="14"/>
  <c r="AV780" i="14"/>
  <c r="AV52" i="14"/>
  <c r="AV390" i="14"/>
  <c r="AV41" i="14"/>
  <c r="AV174" i="14"/>
  <c r="AN84" i="14"/>
  <c r="AN561" i="14"/>
  <c r="AQ561" i="14" s="1" a="1"/>
  <c r="AQ561" i="14" s="1"/>
  <c r="AN726" i="14"/>
  <c r="AV533" i="14"/>
  <c r="AV561" i="14"/>
  <c r="AV546" i="14"/>
  <c r="AV567" i="14"/>
  <c r="AV264" i="14"/>
  <c r="AV236" i="14"/>
  <c r="AV378" i="14"/>
  <c r="AV170" i="14"/>
  <c r="AV371" i="14"/>
  <c r="AV534" i="14"/>
  <c r="AV581" i="14"/>
  <c r="AV776" i="14"/>
  <c r="AV767" i="14"/>
  <c r="AV450" i="14"/>
  <c r="AV220" i="14"/>
  <c r="AV9" i="14"/>
  <c r="AV411" i="14"/>
  <c r="AV409" i="14"/>
  <c r="AV112" i="14"/>
  <c r="AV742" i="14"/>
  <c r="AV94" i="14"/>
  <c r="AV233" i="14"/>
  <c r="AV101" i="14"/>
  <c r="AV119" i="14"/>
  <c r="AV775" i="14"/>
  <c r="AV557" i="14"/>
  <c r="AV420" i="14"/>
  <c r="AV258" i="14"/>
  <c r="AV414" i="14"/>
  <c r="AV7" i="14"/>
  <c r="AV79" i="14"/>
  <c r="AV351" i="14"/>
  <c r="AV421" i="14"/>
  <c r="AV659" i="14"/>
  <c r="AV275" i="14"/>
  <c r="AV650" i="14"/>
  <c r="AV540" i="14"/>
  <c r="AV558" i="14"/>
  <c r="AV159" i="14"/>
  <c r="AV694" i="14"/>
  <c r="AV292" i="14"/>
  <c r="AV636" i="14"/>
  <c r="AV453" i="14"/>
  <c r="AV272" i="14"/>
  <c r="AV507" i="14"/>
  <c r="AV61" i="14"/>
  <c r="AV498" i="14"/>
  <c r="AV219" i="14"/>
  <c r="AV669" i="14"/>
  <c r="AV796" i="14"/>
  <c r="AV392" i="14"/>
  <c r="AV413" i="14"/>
  <c r="AV428" i="14"/>
  <c r="AV342" i="14"/>
  <c r="AV481" i="14"/>
  <c r="AV208" i="14"/>
  <c r="AV518" i="14"/>
  <c r="AV487" i="14"/>
  <c r="AV216" i="14"/>
  <c r="AV317" i="14"/>
  <c r="AV85" i="14"/>
  <c r="AV771" i="14"/>
  <c r="AV695" i="14"/>
  <c r="AV71" i="14"/>
  <c r="AV781" i="14"/>
  <c r="AV778" i="14"/>
  <c r="AV312" i="14"/>
  <c r="AV293" i="14"/>
  <c r="AV596" i="14"/>
  <c r="AV485" i="14"/>
  <c r="AV612" i="14"/>
  <c r="AV572" i="14"/>
  <c r="AV528" i="14"/>
  <c r="AV65" i="14"/>
  <c r="AV36" i="14"/>
  <c r="AV19" i="14"/>
  <c r="AV733" i="14"/>
  <c r="AV384" i="14"/>
  <c r="AV456" i="14"/>
  <c r="AV477" i="14"/>
  <c r="AV606" i="14"/>
  <c r="AV398" i="14"/>
  <c r="AV545" i="14"/>
  <c r="AV276" i="14"/>
  <c r="AV641" i="14"/>
  <c r="AV551" i="14"/>
  <c r="AV284" i="14"/>
  <c r="AV536" i="14"/>
  <c r="AV175" i="14"/>
  <c r="AV35" i="14"/>
  <c r="AV798" i="14"/>
  <c r="AV132" i="14"/>
  <c r="AV30" i="14"/>
  <c r="AV302" i="14"/>
  <c r="AV373" i="14"/>
  <c r="AV37" i="14"/>
  <c r="AV743" i="14"/>
  <c r="AV738" i="14"/>
  <c r="AV199" i="14"/>
  <c r="AV679" i="14"/>
  <c r="AV789" i="14"/>
  <c r="AV725" i="14"/>
  <c r="AV265" i="14"/>
  <c r="AV146" i="14"/>
  <c r="AV313" i="14"/>
  <c r="AV399" i="14"/>
  <c r="AV770" i="14"/>
  <c r="AV703" i="14"/>
  <c r="AV583" i="14"/>
  <c r="AV314" i="14"/>
  <c r="AV710" i="14"/>
  <c r="AV333" i="14"/>
  <c r="AV66" i="14"/>
  <c r="AV746" i="14"/>
  <c r="AV281" i="14"/>
  <c r="AV12" i="14"/>
  <c r="AV109" i="14"/>
  <c r="AV67" i="14"/>
  <c r="AV524" i="14"/>
  <c r="AV117" i="14"/>
  <c r="AV14" i="14"/>
  <c r="AV151" i="14"/>
  <c r="AV488" i="14"/>
  <c r="AV338" i="14"/>
  <c r="AV715" i="14"/>
  <c r="AV730" i="14"/>
  <c r="AV231" i="14"/>
  <c r="AV661" i="14"/>
  <c r="AV181" i="14"/>
  <c r="AV20" i="14"/>
  <c r="AV429" i="14"/>
  <c r="AV698" i="14"/>
  <c r="AV480" i="14"/>
  <c r="AV380" i="14"/>
  <c r="AV397" i="14"/>
  <c r="AV133" i="14"/>
  <c r="AV341" i="14"/>
  <c r="AV72" i="14"/>
  <c r="AV467" i="14"/>
  <c r="AV74" i="14"/>
  <c r="AV663" i="14"/>
  <c r="AV552" i="14"/>
  <c r="AV689" i="14"/>
  <c r="AV489" i="14"/>
  <c r="AV251" i="14"/>
  <c r="AV690" i="14"/>
  <c r="AV395" i="14"/>
  <c r="AV209" i="14"/>
  <c r="AV547" i="14"/>
  <c r="AV662" i="14"/>
  <c r="AV444" i="14"/>
  <c r="AV447" i="14"/>
  <c r="AV410" i="14"/>
  <c r="AV140" i="14"/>
  <c r="AV319" i="14"/>
  <c r="AV91" i="14"/>
  <c r="AV632" i="14"/>
  <c r="AV80" i="14"/>
  <c r="AV178" i="14"/>
  <c r="AV602" i="14"/>
  <c r="AV455" i="14"/>
  <c r="AV658" i="14"/>
  <c r="AV701" i="14"/>
  <c r="AV121" i="14"/>
  <c r="AV794" i="14"/>
  <c r="AV49" i="14"/>
  <c r="AV665" i="14"/>
  <c r="AV673" i="14"/>
  <c r="AV303" i="14"/>
  <c r="AV241" i="14"/>
  <c r="AV501" i="14"/>
  <c r="AV104" i="14"/>
  <c r="AV737" i="14"/>
  <c r="AV476" i="14"/>
  <c r="AV365" i="14"/>
  <c r="AV224" i="14"/>
  <c r="AV327" i="14"/>
  <c r="AV565" i="14"/>
  <c r="AV269" i="14"/>
  <c r="AV740" i="14"/>
  <c r="AV381" i="14"/>
  <c r="AV32" i="14"/>
  <c r="AV474" i="14"/>
  <c r="AV291" i="14"/>
  <c r="AV300" i="14"/>
  <c r="AV155" i="14"/>
  <c r="AV102" i="14"/>
  <c r="AV111" i="14"/>
  <c r="AV527" i="14"/>
  <c r="AD672" i="14"/>
  <c r="AV115" i="14"/>
  <c r="AV667" i="14"/>
  <c r="AV250" i="14"/>
  <c r="AV376" i="14"/>
  <c r="AV347" i="14"/>
  <c r="AV369" i="14"/>
  <c r="AV234" i="14"/>
  <c r="AV499" i="14"/>
  <c r="AV124" i="14"/>
  <c r="AV440" i="14"/>
  <c r="AV418" i="14"/>
  <c r="AV719" i="14"/>
  <c r="AV724" i="14"/>
  <c r="AV322" i="14"/>
  <c r="AV560" i="14"/>
  <c r="AV116" i="14"/>
  <c r="AV597" i="14"/>
  <c r="AV563" i="14"/>
  <c r="AV24" i="14"/>
  <c r="AV744" i="14"/>
  <c r="AV479" i="14"/>
  <c r="AV484" i="14"/>
  <c r="AV645" i="14"/>
  <c r="AV700" i="14"/>
  <c r="AV697" i="14"/>
  <c r="AV294" i="14"/>
  <c r="AV626" i="14"/>
  <c r="AV469" i="14"/>
  <c r="AV473" i="14"/>
  <c r="AV286" i="14"/>
  <c r="AV454" i="14"/>
  <c r="AV759" i="14"/>
  <c r="AV259" i="14"/>
  <c r="AV277" i="14"/>
  <c r="AV712" i="14"/>
  <c r="AV10" i="14"/>
  <c r="AV29" i="14"/>
  <c r="AD305" i="14"/>
  <c r="AQ538" i="14" a="1"/>
  <c r="AQ538" i="14" s="1"/>
  <c r="AQ475" i="14" a="1"/>
  <c r="AQ475" i="14" s="1"/>
  <c r="AQ767" i="14" a="1"/>
  <c r="AQ767" i="14" s="1"/>
  <c r="AQ626" i="14" a="1"/>
  <c r="AQ626" i="14" s="1"/>
  <c r="AQ83" i="14" a="1"/>
  <c r="AQ83" i="14" s="1"/>
  <c r="AQ255" i="14" a="1"/>
  <c r="AQ255" i="14" s="1"/>
  <c r="AQ779" i="14" a="1"/>
  <c r="AQ779" i="14" s="1"/>
  <c r="AQ235" i="14" a="1"/>
  <c r="AQ235" i="14" s="1"/>
  <c r="AQ85" i="14" a="1"/>
  <c r="AQ85" i="14" s="1"/>
  <c r="AQ456" i="14" a="1"/>
  <c r="AQ456" i="14" s="1"/>
  <c r="AQ418" i="14" a="1"/>
  <c r="AQ418" i="14" s="1"/>
  <c r="AQ713" i="14" a="1"/>
  <c r="AQ713" i="14" s="1"/>
  <c r="AQ596" i="14" a="1"/>
  <c r="AQ596" i="14" s="1"/>
  <c r="AQ97" i="14" a="1"/>
  <c r="AQ97" i="14" s="1"/>
  <c r="AQ251" i="14" a="1"/>
  <c r="AQ251" i="14" s="1"/>
  <c r="AQ369" i="14" a="1"/>
  <c r="AQ369" i="14" s="1"/>
  <c r="AQ359" i="14" a="1"/>
  <c r="AQ359" i="14" s="1"/>
  <c r="AQ171" i="14" a="1"/>
  <c r="AQ171" i="14" s="1"/>
  <c r="AQ318" i="14" a="1"/>
  <c r="AQ318" i="14" s="1"/>
  <c r="AQ762" i="14" a="1"/>
  <c r="AQ762" i="14" s="1"/>
  <c r="AQ104" i="14" a="1"/>
  <c r="AQ104" i="14" s="1"/>
  <c r="AQ290" i="14" a="1"/>
  <c r="AQ290" i="14" s="1"/>
  <c r="AQ702" i="14" a="1"/>
  <c r="AQ702" i="14" s="1"/>
  <c r="AQ777" i="14" a="1"/>
  <c r="AQ777" i="14" s="1"/>
  <c r="AQ368" i="14" a="1"/>
  <c r="AQ368" i="14" s="1"/>
  <c r="AQ117" i="14" a="1"/>
  <c r="AQ117" i="14" s="1"/>
  <c r="AQ24" i="14" a="1"/>
  <c r="AQ24" i="14" s="1"/>
  <c r="AQ574" i="14" a="1"/>
  <c r="AQ574" i="14" s="1"/>
  <c r="AQ363" i="14" a="1"/>
  <c r="AQ363" i="14" s="1"/>
  <c r="AQ479" i="14" a="1"/>
  <c r="AQ479" i="14" s="1"/>
  <c r="AQ332" i="14" a="1"/>
  <c r="AQ332" i="14" s="1"/>
  <c r="AQ399" i="14" a="1"/>
  <c r="AQ399" i="14" s="1"/>
  <c r="AQ311" i="14" a="1"/>
  <c r="AQ311" i="14" s="1"/>
  <c r="AQ76" i="14" a="1"/>
  <c r="AQ76" i="14" s="1"/>
  <c r="AQ256" i="14" a="1"/>
  <c r="AQ256" i="14" s="1"/>
  <c r="AQ67" i="14" a="1"/>
  <c r="AQ67" i="14" s="1"/>
  <c r="AQ222" i="14" a="1"/>
  <c r="AQ222" i="14" s="1"/>
  <c r="AQ68" i="14" a="1"/>
  <c r="AQ68" i="14" s="1"/>
  <c r="AQ796" i="14" a="1"/>
  <c r="AQ796" i="14" s="1"/>
  <c r="AQ28" i="14" a="1"/>
  <c r="AQ28" i="14" s="1"/>
  <c r="AQ495" i="14" a="1"/>
  <c r="AQ495" i="14" s="1"/>
  <c r="AQ605" i="14" a="1"/>
  <c r="AQ605" i="14" s="1"/>
  <c r="AQ453" i="14" a="1"/>
  <c r="AQ453" i="14" s="1"/>
  <c r="AQ578" i="14" a="1"/>
  <c r="AQ578" i="14" s="1"/>
  <c r="AQ452" i="14" a="1"/>
  <c r="AQ452" i="14" s="1"/>
  <c r="AQ603" i="14" a="1"/>
  <c r="AQ603" i="14" s="1"/>
  <c r="AQ555" i="14" a="1"/>
  <c r="AQ555" i="14" s="1"/>
  <c r="AQ492" i="14" a="1"/>
  <c r="AQ492" i="14" s="1"/>
  <c r="AQ436" i="14" a="1"/>
  <c r="AQ436" i="14" s="1"/>
  <c r="AQ780" i="14" a="1"/>
  <c r="AQ780" i="14" s="1"/>
  <c r="AQ564" i="14" a="1"/>
  <c r="AQ564" i="14" s="1"/>
  <c r="AQ523" i="14" a="1"/>
  <c r="AQ523" i="14" s="1"/>
  <c r="AQ725" i="14" a="1"/>
  <c r="AQ725" i="14" s="1"/>
  <c r="AQ642" i="14" a="1"/>
  <c r="AQ642" i="14" s="1"/>
  <c r="AQ529" i="14" a="1"/>
  <c r="AQ529" i="14" s="1"/>
  <c r="AQ461" i="14" a="1"/>
  <c r="AQ461" i="14" s="1"/>
  <c r="AQ60" i="14" a="1"/>
  <c r="AQ60" i="14" s="1"/>
  <c r="AQ556" i="14" a="1"/>
  <c r="AQ556" i="14" s="1"/>
  <c r="AQ747" i="14" a="1"/>
  <c r="AQ747" i="14" s="1"/>
  <c r="AQ20" i="14" a="1"/>
  <c r="AQ20" i="14" s="1"/>
  <c r="AQ510" i="14" a="1"/>
  <c r="AQ510" i="14" s="1"/>
  <c r="AQ329" i="14" a="1"/>
  <c r="AQ329" i="14" s="1"/>
  <c r="AQ622" i="14" a="1"/>
  <c r="AQ622" i="14" s="1"/>
  <c r="AQ625" i="14" a="1"/>
  <c r="AQ625" i="14" s="1"/>
  <c r="AQ65" i="14" a="1"/>
  <c r="AQ65" i="14" s="1"/>
  <c r="AQ468" i="14" a="1"/>
  <c r="AQ468" i="14" s="1"/>
  <c r="AQ19" i="14" a="1"/>
  <c r="AQ19" i="14" s="1"/>
  <c r="AQ154" i="14" a="1"/>
  <c r="AQ154" i="14" s="1"/>
  <c r="AQ669" i="14" a="1"/>
  <c r="AQ669" i="14" s="1"/>
  <c r="AQ183" i="14" a="1"/>
  <c r="AQ183" i="14" s="1"/>
  <c r="AQ637" i="14" a="1"/>
  <c r="AQ637" i="14" s="1"/>
  <c r="AQ549" i="14" a="1"/>
  <c r="AQ549" i="14" s="1"/>
  <c r="AQ481" i="14" a="1"/>
  <c r="AQ481" i="14" s="1"/>
  <c r="AQ64" i="14" a="1"/>
  <c r="AQ64" i="14" s="1"/>
  <c r="AQ194" i="14" a="1"/>
  <c r="AQ194" i="14" s="1"/>
  <c r="AQ634" i="14" a="1"/>
  <c r="AQ634" i="14" s="1"/>
  <c r="AQ53" i="14" a="1"/>
  <c r="AQ53" i="14" s="1"/>
  <c r="AQ535" i="14" a="1"/>
  <c r="AQ535" i="14" s="1"/>
  <c r="AQ372" i="14" a="1"/>
  <c r="AQ372" i="14" s="1"/>
  <c r="AQ181" i="14" a="1"/>
  <c r="AQ181" i="14" s="1"/>
  <c r="AQ701" i="14" a="1"/>
  <c r="AQ701" i="14" s="1"/>
  <c r="AQ354" i="14" a="1"/>
  <c r="AQ354" i="14" s="1"/>
  <c r="AQ474" i="14" a="1"/>
  <c r="AQ474" i="14" s="1"/>
  <c r="AQ26" i="14" a="1"/>
  <c r="AQ26" i="14" s="1"/>
  <c r="AQ144" i="14" a="1"/>
  <c r="AQ144" i="14" s="1"/>
  <c r="AQ449" i="14" a="1"/>
  <c r="AQ449" i="14" s="1"/>
  <c r="AQ196" i="14" a="1"/>
  <c r="AQ196" i="14" s="1"/>
  <c r="AQ548" i="14" a="1"/>
  <c r="AQ548" i="14" s="1"/>
  <c r="AQ400" i="14" a="1"/>
  <c r="AQ400" i="14" s="1"/>
  <c r="AQ192" i="14" a="1"/>
  <c r="AQ192" i="14" s="1"/>
  <c r="AQ716" i="14" a="1"/>
  <c r="AQ716" i="14" s="1"/>
  <c r="AQ628" i="14" a="1"/>
  <c r="AQ628" i="14" s="1"/>
  <c r="AQ89" i="14" a="1"/>
  <c r="AQ89" i="14" s="1"/>
  <c r="AQ466" i="14" a="1"/>
  <c r="AQ466" i="14" s="1"/>
  <c r="AQ547" i="14" a="1"/>
  <c r="AQ547" i="14" s="1"/>
  <c r="AQ351" i="14" a="1"/>
  <c r="AQ351" i="14" s="1"/>
  <c r="AQ442" i="14" a="1"/>
  <c r="AQ442" i="14" s="1"/>
  <c r="AQ536" i="14" a="1"/>
  <c r="AQ536" i="14" s="1"/>
  <c r="AQ343" i="14" a="1"/>
  <c r="AQ343" i="14" s="1"/>
  <c r="AQ135" i="14" a="1"/>
  <c r="AQ135" i="14" s="1"/>
  <c r="AQ126" i="14" a="1"/>
  <c r="AQ126" i="14" s="1"/>
  <c r="AQ799" i="14" a="1"/>
  <c r="AQ799" i="14" s="1"/>
  <c r="AQ711" i="14" a="1"/>
  <c r="AQ711" i="14" s="1"/>
  <c r="AQ305" i="14" a="1"/>
  <c r="AQ305" i="14" s="1"/>
  <c r="AQ661" i="14" a="1"/>
  <c r="AQ661" i="14" s="1"/>
  <c r="AQ691" i="14" a="1"/>
  <c r="AQ691" i="14" s="1"/>
  <c r="AQ768" i="14" a="1"/>
  <c r="AQ768" i="14" s="1"/>
  <c r="AQ306" i="14" a="1"/>
  <c r="AQ306" i="14" s="1"/>
  <c r="AQ672" i="14" a="1"/>
  <c r="AQ672" i="14" s="1"/>
  <c r="AQ261" i="14" a="1"/>
  <c r="AQ261" i="14" s="1"/>
  <c r="AQ663" i="14" a="1"/>
  <c r="AQ663" i="14" s="1"/>
  <c r="AQ112" i="14" a="1"/>
  <c r="AQ112" i="14" s="1"/>
  <c r="AQ408" i="14" a="1"/>
  <c r="AQ408" i="14" s="1"/>
  <c r="AQ147" i="14" a="1"/>
  <c r="AQ147" i="14" s="1"/>
  <c r="AQ422" i="14" a="1"/>
  <c r="AQ422" i="14" s="1"/>
  <c r="AQ405" i="14" a="1"/>
  <c r="AQ405" i="14" s="1"/>
  <c r="AQ265" i="14" a="1"/>
  <c r="AQ265" i="14" s="1"/>
  <c r="AQ272" i="14" a="1"/>
  <c r="AQ272" i="14" s="1"/>
  <c r="AQ617" i="14" a="1"/>
  <c r="AQ617" i="14" s="1"/>
  <c r="AQ188" i="14" a="1"/>
  <c r="AQ188" i="14" s="1"/>
  <c r="AQ22" i="14" a="1"/>
  <c r="AQ22" i="14" s="1"/>
  <c r="AQ346" i="14" a="1"/>
  <c r="AQ346" i="14" s="1"/>
  <c r="AQ170" i="14" a="1"/>
  <c r="AQ170" i="14" s="1"/>
  <c r="AQ594" i="14" a="1"/>
  <c r="AQ594" i="14" s="1"/>
  <c r="AQ234" i="14" a="1"/>
  <c r="AQ234" i="14" s="1"/>
  <c r="AQ297" i="14" a="1"/>
  <c r="AQ297" i="14" s="1"/>
  <c r="AQ162" i="14" a="1"/>
  <c r="AQ162" i="14" s="1"/>
  <c r="AQ185" i="14" a="1"/>
  <c r="AQ185" i="14" s="1"/>
  <c r="AQ238" i="14" a="1"/>
  <c r="AQ238" i="14" s="1"/>
  <c r="AQ516" i="14" a="1"/>
  <c r="AQ516" i="14" s="1"/>
  <c r="AQ724" i="14" a="1"/>
  <c r="AQ724" i="14" s="1"/>
  <c r="AQ624" i="14" a="1"/>
  <c r="AQ624" i="14" s="1"/>
  <c r="AQ580" i="14" a="1"/>
  <c r="AQ580" i="14" s="1"/>
  <c r="AQ714" i="14" a="1"/>
  <c r="AQ714" i="14" s="1"/>
  <c r="AQ656" i="14" a="1"/>
  <c r="AQ656" i="14" s="1"/>
  <c r="AQ402" i="14" a="1"/>
  <c r="AQ402" i="14" s="1"/>
  <c r="AQ180" i="14" a="1"/>
  <c r="AQ180" i="14" s="1"/>
  <c r="AQ797" i="14" a="1"/>
  <c r="AQ797" i="14" s="1"/>
  <c r="AQ197" i="14" a="1"/>
  <c r="AQ197" i="14" s="1"/>
  <c r="AQ62" i="14" a="1"/>
  <c r="AQ62" i="14" s="1"/>
  <c r="AQ720" i="14" a="1"/>
  <c r="AQ720" i="14" s="1"/>
  <c r="AQ52" i="14" a="1"/>
  <c r="AQ52" i="14" s="1"/>
  <c r="AQ242" i="14" a="1"/>
  <c r="AQ242" i="14" s="1"/>
  <c r="AQ270" i="14" a="1"/>
  <c r="AQ270" i="14" s="1"/>
  <c r="AQ776" i="14" a="1"/>
  <c r="AQ776" i="14" s="1"/>
  <c r="AQ153" i="14" a="1"/>
  <c r="AQ153" i="14" s="1"/>
  <c r="AQ729" i="14" a="1"/>
  <c r="AQ729" i="14" s="1"/>
  <c r="AQ226" i="14" a="1"/>
  <c r="AQ226" i="14" s="1"/>
  <c r="AQ432" i="14" a="1"/>
  <c r="AQ432" i="14" s="1"/>
  <c r="AQ48" i="14" a="1"/>
  <c r="AQ48" i="14" s="1"/>
  <c r="AQ673" i="14" a="1"/>
  <c r="AQ673" i="14" s="1"/>
  <c r="AQ397" i="14" a="1"/>
  <c r="AQ397" i="14" s="1"/>
  <c r="AQ609" i="14" a="1"/>
  <c r="AQ609" i="14" s="1"/>
  <c r="AQ791" i="14" a="1"/>
  <c r="AQ791" i="14" s="1"/>
  <c r="AQ158" i="14" a="1"/>
  <c r="AQ158" i="14" s="1"/>
  <c r="AQ503" i="14" a="1"/>
  <c r="AQ503" i="14" s="1"/>
  <c r="AQ278" i="14" a="1"/>
  <c r="AQ278" i="14" s="1"/>
  <c r="AQ348" i="14" a="1"/>
  <c r="AQ348" i="14" s="1"/>
  <c r="AQ344" i="14" a="1"/>
  <c r="AQ344" i="14" s="1"/>
  <c r="AQ775" i="14" a="1"/>
  <c r="AQ775" i="14" s="1"/>
  <c r="AQ323" i="14" a="1"/>
  <c r="AQ323" i="14" s="1"/>
  <c r="AQ394" i="14" a="1"/>
  <c r="AQ394" i="14" s="1"/>
  <c r="AQ295" i="14" a="1"/>
  <c r="AQ295" i="14" s="1"/>
  <c r="AQ339" i="14" a="1"/>
  <c r="AQ339" i="14" s="1"/>
  <c r="AQ562" i="14" a="1"/>
  <c r="AQ562" i="14" s="1"/>
  <c r="AQ155" i="14" a="1"/>
  <c r="AQ155" i="14" s="1"/>
  <c r="AQ644" i="14" a="1"/>
  <c r="AQ644" i="14" s="1"/>
  <c r="AQ794" i="14" a="1"/>
  <c r="AQ794" i="14" s="1"/>
  <c r="AQ689" i="14" a="1"/>
  <c r="AQ689" i="14" s="1"/>
  <c r="AQ559" i="14" a="1"/>
  <c r="AQ559" i="14" s="1"/>
  <c r="AQ75" i="14" a="1"/>
  <c r="AQ75" i="14" s="1"/>
  <c r="AQ30" i="14" a="1"/>
  <c r="AQ30" i="14" s="1"/>
  <c r="AQ748" i="14" a="1"/>
  <c r="AQ748" i="14" s="1"/>
  <c r="AQ443" i="14" a="1"/>
  <c r="AQ443" i="14" s="1"/>
  <c r="AQ411" i="14" a="1"/>
  <c r="AQ411" i="14" s="1"/>
  <c r="AQ21" i="14" a="1"/>
  <c r="AQ21" i="14" s="1"/>
  <c r="AQ770" i="14" a="1"/>
  <c r="AQ770" i="14" s="1"/>
  <c r="AQ107" i="14" a="1"/>
  <c r="AQ107" i="14" s="1"/>
  <c r="AQ704" i="14" a="1"/>
  <c r="AQ704" i="14" s="1"/>
  <c r="AQ223" i="14" a="1"/>
  <c r="AQ223" i="14" s="1"/>
  <c r="AQ275" i="14" a="1"/>
  <c r="AQ275" i="14" s="1"/>
  <c r="AQ434" i="14" a="1"/>
  <c r="AQ434" i="14" s="1"/>
  <c r="AQ7" i="14" a="1"/>
  <c r="AQ7" i="14" s="1"/>
  <c r="AQ193" i="14" a="1"/>
  <c r="AQ193" i="14" s="1"/>
  <c r="AQ498" i="14" a="1"/>
  <c r="AQ498" i="14" s="1"/>
  <c r="AQ182" i="14" a="1"/>
  <c r="AQ182" i="14" s="1"/>
  <c r="AQ482" i="14" a="1"/>
  <c r="AQ482" i="14" s="1"/>
  <c r="AQ383" i="14" a="1"/>
  <c r="AQ383" i="14" s="1"/>
  <c r="AQ774" i="14" a="1"/>
  <c r="AQ774" i="14" s="1"/>
  <c r="AQ753" i="14" a="1"/>
  <c r="AQ753" i="14" s="1"/>
  <c r="AQ362" i="14" a="1"/>
  <c r="AQ362" i="14" s="1"/>
  <c r="AQ643" i="14" a="1"/>
  <c r="AQ643" i="14" s="1"/>
  <c r="AQ739" i="14" a="1"/>
  <c r="AQ739" i="14" s="1"/>
  <c r="AQ488" i="14" a="1"/>
  <c r="AQ488" i="14" s="1"/>
  <c r="AQ120" i="14" a="1"/>
  <c r="AQ120" i="14" s="1"/>
  <c r="AQ620" i="14" a="1"/>
  <c r="AQ620" i="14" s="1"/>
  <c r="AQ419" i="14" a="1"/>
  <c r="AQ419" i="14" s="1"/>
  <c r="AQ696" i="14" a="1"/>
  <c r="AQ696" i="14" s="1"/>
  <c r="AQ156" i="14" a="1"/>
  <c r="AQ156" i="14" s="1"/>
  <c r="AQ249" i="14" a="1"/>
  <c r="AQ249" i="14" s="1"/>
  <c r="AQ44" i="14" a="1"/>
  <c r="AQ44" i="14" s="1"/>
  <c r="AQ121" i="14" a="1"/>
  <c r="AQ121" i="14" s="1"/>
  <c r="AQ627" i="14" a="1"/>
  <c r="AQ627" i="14" s="1"/>
  <c r="AQ220" i="14" a="1"/>
  <c r="AQ220" i="14" s="1"/>
  <c r="AQ202" i="14" a="1"/>
  <c r="AQ202" i="14" s="1"/>
  <c r="AQ390" i="14" a="1"/>
  <c r="AQ390" i="14" s="1"/>
  <c r="AQ335" i="14" a="1"/>
  <c r="AQ335" i="14" s="1"/>
  <c r="AQ759" i="14" a="1"/>
  <c r="AQ759" i="14" s="1"/>
  <c r="AQ195" i="14" a="1"/>
  <c r="AQ195" i="14" s="1"/>
  <c r="AQ389" i="14" a="1"/>
  <c r="AQ389" i="14" s="1"/>
  <c r="AQ309" i="14" a="1"/>
  <c r="AQ309" i="14" s="1"/>
  <c r="AQ582" i="14" a="1"/>
  <c r="AQ582" i="14" s="1"/>
  <c r="AQ333" i="14" a="1"/>
  <c r="AQ333" i="14" s="1"/>
  <c r="AQ712" i="14" a="1"/>
  <c r="AQ712" i="14" s="1"/>
  <c r="AQ187" i="14" a="1"/>
  <c r="AQ187" i="14" s="1"/>
  <c r="AQ487" i="14" a="1"/>
  <c r="AQ487" i="14" s="1"/>
  <c r="AQ737" i="14" a="1"/>
  <c r="AQ737" i="14" s="1"/>
  <c r="AQ55" i="14" a="1"/>
  <c r="AQ55" i="14" s="1"/>
  <c r="AQ115" i="14" a="1"/>
  <c r="AQ115" i="14" s="1"/>
  <c r="AQ769" i="14" a="1"/>
  <c r="AQ769" i="14" s="1"/>
  <c r="AQ429" i="14" a="1"/>
  <c r="AQ429" i="14" s="1"/>
  <c r="AQ13" i="14" a="1"/>
  <c r="AQ13" i="14" s="1"/>
  <c r="AQ425" i="14" a="1"/>
  <c r="AQ425" i="14" s="1"/>
  <c r="AQ148" i="14" a="1"/>
  <c r="AQ148" i="14" s="1"/>
  <c r="AQ199" i="14" a="1"/>
  <c r="AQ199" i="14" s="1"/>
  <c r="AQ91" i="14" a="1"/>
  <c r="AQ91" i="14" s="1"/>
  <c r="AQ484" i="14" a="1"/>
  <c r="AQ484" i="14" s="1"/>
  <c r="AQ730" i="14" a="1"/>
  <c r="AQ730" i="14" s="1"/>
  <c r="AQ727" i="14" a="1"/>
  <c r="AQ727" i="14" s="1"/>
  <c r="AQ116" i="14" a="1"/>
  <c r="AQ116" i="14" s="1"/>
  <c r="AQ781" i="14" a="1"/>
  <c r="AQ781" i="14" s="1"/>
  <c r="AQ263" i="14" a="1"/>
  <c r="AQ263" i="14" s="1"/>
  <c r="AQ43" i="14" a="1"/>
  <c r="AQ43" i="14" s="1"/>
  <c r="AQ606" i="14" a="1"/>
  <c r="AQ606" i="14" s="1"/>
  <c r="AQ228" i="14" a="1"/>
  <c r="AQ228" i="14" s="1"/>
  <c r="AQ414" i="14" a="1"/>
  <c r="AQ414" i="14" s="1"/>
  <c r="AQ755" i="14" a="1"/>
  <c r="AQ755" i="14" s="1"/>
  <c r="AQ501" i="14" a="1"/>
  <c r="AQ501" i="14" s="1"/>
  <c r="AQ125" i="14" a="1"/>
  <c r="AQ125" i="14" s="1"/>
  <c r="AQ122" i="14" a="1"/>
  <c r="AQ122" i="14" s="1"/>
  <c r="AQ650" i="14" a="1"/>
  <c r="AQ650" i="14" s="1"/>
  <c r="AQ733" i="14" a="1"/>
  <c r="AQ733" i="14" s="1"/>
  <c r="AQ467" i="14" a="1"/>
  <c r="AQ467" i="14" s="1"/>
  <c r="AQ719" i="14" a="1"/>
  <c r="AQ719" i="14" s="1"/>
  <c r="AQ426" i="14" a="1"/>
  <c r="AQ426" i="14" s="1"/>
  <c r="AQ51" i="14" a="1"/>
  <c r="AQ51" i="14" s="1"/>
  <c r="AQ611" i="14" a="1"/>
  <c r="AQ611" i="14" s="1"/>
  <c r="AQ763" i="14" a="1"/>
  <c r="AQ763" i="14" s="1"/>
  <c r="AQ662" i="14" a="1"/>
  <c r="AQ662" i="14" s="1"/>
  <c r="AQ198" i="14" a="1"/>
  <c r="AQ198" i="14" s="1"/>
  <c r="AQ790" i="14" a="1"/>
  <c r="AQ790" i="14" s="1"/>
  <c r="AQ111" i="14" a="1"/>
  <c r="AQ111" i="14" s="1"/>
  <c r="AQ267" i="14" a="1"/>
  <c r="AQ267" i="14" s="1"/>
  <c r="AQ280" i="14" a="1"/>
  <c r="AQ280" i="14" s="1"/>
  <c r="AQ420" i="14" a="1"/>
  <c r="AQ420" i="14" s="1"/>
  <c r="AQ752" i="14" a="1"/>
  <c r="AQ752" i="14" s="1"/>
  <c r="AQ393" i="14" a="1"/>
  <c r="AQ393" i="14" s="1"/>
  <c r="AQ315" i="14" a="1"/>
  <c r="AQ315" i="14" s="1"/>
  <c r="AQ571" i="14" a="1"/>
  <c r="AQ571" i="14" s="1"/>
  <c r="AQ534" i="14" a="1"/>
  <c r="AQ534" i="14" s="1"/>
  <c r="AQ480" i="14" a="1"/>
  <c r="AQ480" i="14" s="1"/>
  <c r="AQ398" i="14" a="1"/>
  <c r="AQ398" i="14" s="1"/>
  <c r="AQ736" i="14" a="1"/>
  <c r="AQ736" i="14" s="1"/>
  <c r="AQ635" i="14" a="1"/>
  <c r="AQ635" i="14" s="1"/>
  <c r="AQ636" i="14" a="1"/>
  <c r="AQ636" i="14" s="1"/>
  <c r="AQ213" i="14" a="1"/>
  <c r="AQ213" i="14" s="1"/>
  <c r="AQ583" i="14" a="1"/>
  <c r="AQ583" i="14" s="1"/>
  <c r="AQ212" i="14" a="1"/>
  <c r="AQ212" i="14" s="1"/>
  <c r="AQ177" i="14" a="1"/>
  <c r="AQ177" i="14" s="1"/>
  <c r="AQ527" i="14" a="1"/>
  <c r="AQ527" i="14" s="1"/>
  <c r="AQ597" i="14" a="1"/>
  <c r="AQ597" i="14" s="1"/>
  <c r="AQ287" i="14" a="1"/>
  <c r="AQ287" i="14" s="1"/>
  <c r="AQ438" i="14" a="1"/>
  <c r="AQ438" i="14" s="1"/>
  <c r="AQ798" i="14" a="1"/>
  <c r="AQ798" i="14" s="1"/>
  <c r="AQ207" i="14" a="1"/>
  <c r="AQ207" i="14" s="1"/>
  <c r="AQ231" i="14" a="1"/>
  <c r="AQ231" i="14" s="1"/>
  <c r="AQ42" i="14" a="1"/>
  <c r="AQ42" i="14" s="1"/>
  <c r="AQ773" i="14" a="1"/>
  <c r="AQ773" i="14" s="1"/>
  <c r="AQ404" i="14" a="1"/>
  <c r="AQ404" i="14" s="1"/>
  <c r="AQ771" i="14" a="1"/>
  <c r="AQ771" i="14" s="1"/>
  <c r="AQ143" i="14" a="1"/>
  <c r="AQ143" i="14" s="1"/>
  <c r="AQ783" i="14" a="1"/>
  <c r="AQ783" i="14" s="1"/>
  <c r="AQ385" i="14" a="1"/>
  <c r="AQ385" i="14" s="1"/>
  <c r="AQ604" i="14" a="1"/>
  <c r="AQ604" i="14" s="1"/>
  <c r="AQ459" i="14" a="1"/>
  <c r="AQ459" i="14" s="1"/>
  <c r="AQ539" i="14" a="1"/>
  <c r="AQ539" i="14" s="1"/>
  <c r="AQ723" i="14" a="1"/>
  <c r="AQ723" i="14" s="1"/>
  <c r="AQ616" i="14" a="1"/>
  <c r="AQ616" i="14" s="1"/>
  <c r="AQ341" i="14" a="1"/>
  <c r="AQ341" i="14" s="1"/>
  <c r="AQ88" i="14" a="1"/>
  <c r="AQ88" i="14" s="1"/>
  <c r="AQ54" i="14" a="1"/>
  <c r="AQ54" i="14" s="1"/>
  <c r="AQ160" i="14" a="1"/>
  <c r="AQ160" i="14" s="1"/>
  <c r="AQ633" i="14" a="1"/>
  <c r="AQ633" i="14" s="1"/>
  <c r="AQ524" i="14" a="1"/>
  <c r="AQ524" i="14" s="1"/>
  <c r="AQ330" i="14" a="1"/>
  <c r="AQ330" i="14" s="1"/>
  <c r="AQ5" i="14" a="1"/>
  <c r="AQ5" i="14" s="1"/>
  <c r="AQ103" i="14" a="1"/>
  <c r="AQ103" i="14" s="1"/>
  <c r="AQ471" i="14" a="1"/>
  <c r="AQ471" i="14" s="1"/>
  <c r="AQ172" i="14" a="1"/>
  <c r="AQ172" i="14" s="1"/>
  <c r="AQ741" i="14" a="1"/>
  <c r="AQ741" i="14" s="1"/>
  <c r="AQ100" i="14" a="1"/>
  <c r="AQ100" i="14" s="1"/>
  <c r="AQ593" i="14" a="1"/>
  <c r="AQ593" i="14" s="1"/>
  <c r="AQ292" i="14" a="1"/>
  <c r="AQ292" i="14" s="1"/>
  <c r="AQ218" i="14" a="1"/>
  <c r="AQ218" i="14" s="1"/>
  <c r="AQ96" i="14" a="1"/>
  <c r="AQ96" i="14" s="1"/>
  <c r="AQ437" i="14" a="1"/>
  <c r="AQ437" i="14" s="1"/>
  <c r="AQ376" i="14" a="1"/>
  <c r="AQ376" i="14" s="1"/>
  <c r="AQ676" i="14" a="1"/>
  <c r="AQ676" i="14" s="1"/>
  <c r="AQ74" i="14" a="1"/>
  <c r="AQ74" i="14" s="1"/>
  <c r="AQ259" i="14" a="1"/>
  <c r="AQ259" i="14" s="1"/>
  <c r="AQ59" i="14" a="1"/>
  <c r="AQ59" i="14" s="1"/>
  <c r="AQ573" i="14" a="1"/>
  <c r="AQ573" i="14" s="1"/>
  <c r="AN789" i="14"/>
  <c r="AN457" i="14"/>
  <c r="AN8" i="14"/>
  <c r="AN357" i="14"/>
  <c r="AN651" i="14"/>
  <c r="AN365" i="14"/>
  <c r="AN413" i="14"/>
  <c r="AN530" i="14"/>
  <c r="AN496" i="14"/>
  <c r="AN746" i="14"/>
  <c r="AN499" i="14"/>
  <c r="AN216" i="14"/>
  <c r="AN410" i="14"/>
  <c r="AN167" i="14"/>
  <c r="AN647" i="14"/>
  <c r="AN678" i="14"/>
  <c r="AN600" i="14"/>
  <c r="AN424" i="14"/>
  <c r="AN169" i="14"/>
  <c r="AN209" i="14"/>
  <c r="AN602" i="14"/>
  <c r="AN686" i="14"/>
  <c r="AN236" i="14"/>
  <c r="AN469" i="14"/>
  <c r="AN110" i="14"/>
  <c r="AN688" i="14"/>
  <c r="AN638" i="14"/>
  <c r="AN525" i="14"/>
  <c r="AN787" i="14"/>
  <c r="AN587" i="14"/>
  <c r="AN371" i="14"/>
  <c r="AN273" i="14"/>
  <c r="AN303" i="14"/>
  <c r="AN448" i="14"/>
  <c r="AN544" i="14"/>
  <c r="AN204" i="14"/>
  <c r="AN72" i="14"/>
  <c r="AN570" i="14"/>
  <c r="AN173" i="14"/>
  <c r="AN340" i="14"/>
  <c r="AN302" i="14"/>
  <c r="AN119" i="14"/>
  <c r="AN293" i="14"/>
  <c r="AN641" i="14"/>
  <c r="AN558" i="14"/>
  <c r="AN786" i="14"/>
  <c r="AN709" i="14"/>
  <c r="AN493" i="14"/>
  <c r="AN494" i="14"/>
  <c r="AN227" i="14"/>
  <c r="AN477" i="14"/>
  <c r="AN511" i="14"/>
  <c r="AN101" i="14"/>
  <c r="AN567" i="14"/>
  <c r="AN16" i="14"/>
  <c r="AN161" i="14"/>
  <c r="AN337" i="14"/>
  <c r="AN334" i="14"/>
  <c r="AN588" i="14"/>
  <c r="AN229" i="14"/>
  <c r="AN766" i="14"/>
  <c r="AN545" i="14"/>
  <c r="AN56" i="14"/>
  <c r="AN331" i="14"/>
  <c r="AN532" i="14"/>
  <c r="AN274" i="14"/>
  <c r="AN184" i="14"/>
  <c r="AN336" i="14"/>
  <c r="AN502" i="14"/>
  <c r="AN258" i="14"/>
  <c r="AN772" i="14"/>
  <c r="AN608" i="14"/>
  <c r="AN23" i="14"/>
  <c r="AN25" i="14"/>
  <c r="AN521" i="14"/>
  <c r="AN3" i="14"/>
  <c r="AN134" i="14"/>
  <c r="AN165" i="14"/>
  <c r="AN94" i="14"/>
  <c r="AN300" i="14"/>
  <c r="AN322" i="14"/>
  <c r="AN301" i="14"/>
  <c r="AN326" i="14"/>
  <c r="AN113" i="14"/>
  <c r="AN705" i="14"/>
  <c r="AN2" i="14"/>
  <c r="AN764" i="14"/>
  <c r="AN345" i="14"/>
  <c r="AN612" i="14"/>
  <c r="AN508" i="14"/>
  <c r="AN205" i="14"/>
  <c r="AN685" i="14"/>
  <c r="AN406" i="14"/>
  <c r="AN680" i="14"/>
  <c r="AN682" i="14"/>
  <c r="AN472" i="14"/>
  <c r="AN421" i="14"/>
  <c r="AN313" i="14"/>
  <c r="AN47" i="14"/>
  <c r="AN232" i="14"/>
  <c r="AN674" i="14"/>
  <c r="AN553" i="14"/>
  <c r="AN347" i="14"/>
  <c r="AN224" i="14"/>
  <c r="AN497" i="14"/>
  <c r="AN465" i="14"/>
  <c r="AN785" i="14"/>
  <c r="AN632" i="14"/>
  <c r="AN208" i="14"/>
  <c r="AN361" i="14"/>
  <c r="AN189" i="14"/>
  <c r="AN168" i="14"/>
  <c r="AN145" i="14"/>
  <c r="AN756" i="14"/>
  <c r="AN178" i="14"/>
  <c r="AN32" i="14"/>
  <c r="AN49" i="14"/>
  <c r="AN215" i="14"/>
  <c r="AN349" i="14"/>
  <c r="AN761" i="14"/>
  <c r="AN435" i="14"/>
  <c r="AN455" i="14"/>
  <c r="AN462" i="14"/>
  <c r="AN245" i="14"/>
  <c r="AN396" i="14"/>
  <c r="AN312" i="14"/>
  <c r="AN79" i="14"/>
  <c r="AN77" i="14"/>
  <c r="AN294" i="14"/>
  <c r="AN316" i="14"/>
  <c r="AN166" i="14"/>
  <c r="AN260" i="14"/>
  <c r="AN692" i="14"/>
  <c r="AN133" i="14"/>
  <c r="AN560" i="14"/>
  <c r="AN377" i="14"/>
  <c r="AN415" i="14"/>
  <c r="AN792" i="14"/>
  <c r="AN531" i="14"/>
  <c r="AN246" i="14"/>
  <c r="AN81" i="14"/>
  <c r="AN417" i="14"/>
  <c r="AN17" i="14"/>
  <c r="AN254" i="14"/>
  <c r="AN715" i="14"/>
  <c r="AN86" i="14"/>
  <c r="AN577" i="14"/>
  <c r="AN566" i="14"/>
  <c r="AN589" i="14"/>
  <c r="AN416" i="14"/>
  <c r="AN586" i="14"/>
  <c r="AN537" i="14"/>
  <c r="AN149" i="14"/>
  <c r="AN37" i="14"/>
  <c r="AN31" i="14"/>
  <c r="AN441" i="14"/>
  <c r="AN446" i="14"/>
  <c r="AN784" i="14"/>
  <c r="AN288" i="14"/>
  <c r="AN41" i="14"/>
  <c r="AN360" i="14"/>
  <c r="AN699" i="14"/>
  <c r="AN87" i="14"/>
  <c r="AN581" i="14"/>
  <c r="AN95" i="14"/>
  <c r="AN243" i="14"/>
  <c r="AN269" i="14"/>
  <c r="AN655" i="14"/>
  <c r="AN541" i="14"/>
  <c r="AN391" i="14"/>
  <c r="AN69" i="14"/>
  <c r="AN744" i="14"/>
  <c r="AN298" i="14"/>
  <c r="AN310" i="14"/>
  <c r="AN654" i="14"/>
  <c r="AN93" i="14"/>
  <c r="AN757" i="14"/>
  <c r="AN379" i="14"/>
  <c r="AN742" i="14"/>
  <c r="AN710" i="14"/>
  <c r="AN175" i="14"/>
  <c r="AN423" i="14"/>
  <c r="AN463" i="14"/>
  <c r="AN554" i="14"/>
  <c r="AN703" i="14"/>
  <c r="AN283" i="14"/>
  <c r="AN557" i="14"/>
  <c r="AN109" i="14"/>
  <c r="AN690" i="14"/>
  <c r="AN38" i="14"/>
  <c r="AN146" i="14"/>
  <c r="AN90" i="14"/>
  <c r="AN645" i="14"/>
  <c r="AN439" i="14"/>
  <c r="AN660" i="14"/>
  <c r="AN403" i="14"/>
  <c r="AN71" i="14"/>
  <c r="AN286" i="14"/>
  <c r="AN11" i="14"/>
  <c r="AN130" i="14"/>
  <c r="AN585" i="14"/>
  <c r="AN324" i="14"/>
  <c r="AN526" i="14"/>
  <c r="AN82" i="14"/>
  <c r="AN284" i="14"/>
  <c r="AN289" i="14"/>
  <c r="AN46" i="14"/>
  <c r="AN239" i="14"/>
  <c r="AN698" i="14"/>
  <c r="AN579" i="14"/>
  <c r="AN279" i="14"/>
  <c r="AN92" i="14"/>
  <c r="AN533" i="14"/>
  <c r="AN382" i="14"/>
  <c r="AN141" i="14"/>
  <c r="AN174" i="14"/>
  <c r="AN139" i="14"/>
  <c r="AN576" i="14"/>
  <c r="AN131" i="14"/>
  <c r="AN252" i="14"/>
  <c r="AN307" i="14"/>
  <c r="AN681" i="14"/>
  <c r="AN451" i="14"/>
  <c r="AN200" i="14"/>
  <c r="AN800" i="14"/>
  <c r="AN296" i="14"/>
  <c r="AN18" i="14"/>
  <c r="AN615" i="14"/>
  <c r="AN206" i="14"/>
  <c r="AN750" i="14"/>
  <c r="AN542" i="14"/>
  <c r="AN664" i="14"/>
  <c r="AN123" i="14"/>
  <c r="AN138" i="14"/>
  <c r="AN14" i="14"/>
  <c r="AN473" i="14"/>
  <c r="AN679" i="14"/>
  <c r="AN57" i="14"/>
  <c r="AN504" i="14"/>
  <c r="AN765" i="14"/>
  <c r="AN366" i="14"/>
  <c r="AN675" i="14"/>
  <c r="AN387" i="14"/>
  <c r="AN285" i="14"/>
  <c r="AN388" i="14"/>
  <c r="AN106" i="14"/>
  <c r="AN599" i="14"/>
  <c r="AN708" i="14"/>
  <c r="AN108" i="14"/>
  <c r="AN668" i="14"/>
  <c r="AN10" i="14"/>
  <c r="AN734" i="14"/>
  <c r="AN327" i="14"/>
  <c r="AN694" i="14"/>
  <c r="AN257" i="14"/>
  <c r="AN39" i="14"/>
  <c r="AN35" i="14"/>
  <c r="AN778" i="14"/>
  <c r="AN595" i="14"/>
  <c r="AN102" i="14"/>
  <c r="AN381" i="14"/>
  <c r="AN240" i="14"/>
  <c r="AN105" i="14"/>
  <c r="AN458" i="14"/>
  <c r="AN454" i="14"/>
  <c r="AN36" i="14"/>
  <c r="AN478" i="14"/>
  <c r="AN211" i="14"/>
  <c r="AN114" i="14"/>
  <c r="AN58" i="14"/>
  <c r="AN186" i="14"/>
  <c r="AN629" i="14"/>
  <c r="AN247" i="14"/>
  <c r="AN355" i="14"/>
  <c r="AN142" i="14"/>
  <c r="AN73" i="14"/>
  <c r="AN221" i="14"/>
  <c r="AN607" i="14"/>
  <c r="AN515" i="14"/>
  <c r="AN203" i="14"/>
  <c r="AN50" i="14"/>
  <c r="AN299" i="14"/>
  <c r="AN201" i="14"/>
  <c r="AN370" i="14"/>
  <c r="AN407" i="14"/>
  <c r="AN512" i="14"/>
  <c r="AN490" i="14"/>
  <c r="AN230" i="14"/>
  <c r="AN384" i="14"/>
  <c r="AN444" i="14"/>
  <c r="AN282" i="14"/>
  <c r="AN687" i="14"/>
  <c r="AN352" i="14"/>
  <c r="AN342" i="14"/>
  <c r="AN621" i="14"/>
  <c r="AN707" i="14"/>
  <c r="AN66" i="14"/>
  <c r="AN241" i="14"/>
  <c r="AN648" i="14"/>
  <c r="AN328" i="14"/>
  <c r="AN314" i="14"/>
  <c r="AN657" i="14"/>
  <c r="AN98" i="14"/>
  <c r="AN250" i="14"/>
  <c r="AN358" i="14"/>
  <c r="AN214" i="14"/>
  <c r="AN743" i="14"/>
  <c r="AN440" i="14"/>
  <c r="AN509" i="14"/>
  <c r="AN740" i="14"/>
  <c r="AN489" i="14"/>
  <c r="AN321" i="14"/>
  <c r="AN271" i="14"/>
  <c r="AN9" i="14"/>
  <c r="AN758" i="14"/>
  <c r="AN34" i="14"/>
  <c r="AN380" i="14"/>
  <c r="AN281" i="14"/>
  <c r="AN483" i="14"/>
  <c r="AN551" i="14"/>
  <c r="AN613" i="14"/>
  <c r="AN6" i="14"/>
  <c r="AN45" i="14"/>
  <c r="AN614" i="14"/>
  <c r="AN543" i="14"/>
  <c r="AN237" i="14"/>
  <c r="AN395" i="14"/>
  <c r="AN697" i="14"/>
  <c r="AN29" i="14"/>
  <c r="AN717" i="14"/>
  <c r="AN584" i="14"/>
  <c r="AN129" i="14"/>
  <c r="AN658" i="14"/>
  <c r="AN751" i="14"/>
  <c r="AN670" i="14"/>
  <c r="AN706" i="14"/>
  <c r="AN735" i="14"/>
  <c r="AN639" i="14"/>
  <c r="AN738" i="14"/>
  <c r="AN431" i="14"/>
  <c r="AN268" i="14"/>
  <c r="AN514" i="14"/>
  <c r="AN338" i="14"/>
  <c r="AN225" i="14"/>
  <c r="AN630" i="14"/>
  <c r="AN364" i="14"/>
  <c r="AN519" i="14"/>
  <c r="AN40" i="14"/>
  <c r="AN163" i="14"/>
  <c r="AN640" i="14"/>
  <c r="AN320" i="14"/>
  <c r="AN427" i="14"/>
  <c r="AN190" i="14"/>
  <c r="AN522" i="14"/>
  <c r="AN507" i="14"/>
  <c r="AN132" i="14"/>
  <c r="AN70" i="14"/>
  <c r="AN550" i="14"/>
  <c r="AN732" i="14"/>
  <c r="AN217" i="14"/>
  <c r="AN140" i="14"/>
  <c r="AN159" i="14"/>
  <c r="AN262" i="14"/>
  <c r="AN33" i="14"/>
  <c r="AN671" i="14"/>
  <c r="AN623" i="14"/>
  <c r="AN718" i="14"/>
  <c r="AN782" i="14"/>
  <c r="AN618" i="14"/>
  <c r="AN500" i="14"/>
  <c r="AN356" i="14"/>
  <c r="AN552" i="14"/>
  <c r="AN693" i="14"/>
  <c r="AN460" i="14"/>
  <c r="AN667" i="14"/>
  <c r="AN517" i="14"/>
  <c r="AN592" i="14"/>
  <c r="AN447" i="14"/>
  <c r="AN700" i="14"/>
  <c r="AN353" i="14"/>
  <c r="AN601" i="14"/>
  <c r="AN464" i="14"/>
  <c r="AN61" i="14"/>
  <c r="AN520" i="14"/>
  <c r="AN575" i="14"/>
  <c r="AN610" i="14"/>
  <c r="AN659" i="14"/>
  <c r="AN631" i="14"/>
  <c r="AN4" i="14"/>
  <c r="AN378" i="14"/>
  <c r="AN151" i="14"/>
  <c r="AN99" i="14"/>
  <c r="AN540" i="14"/>
  <c r="AN684" i="14"/>
  <c r="AN470" i="14"/>
  <c r="AN63" i="14"/>
  <c r="AN409" i="14"/>
  <c r="AN652" i="14"/>
  <c r="AN124" i="14"/>
  <c r="AN27" i="14"/>
  <c r="AN118" i="14"/>
  <c r="AN749" i="14"/>
  <c r="AN722" i="14"/>
  <c r="AN619" i="14"/>
  <c r="AN666" i="14"/>
  <c r="AN179" i="14"/>
  <c r="AN646" i="14"/>
  <c r="AN373" i="14"/>
  <c r="AN721" i="14"/>
  <c r="AN518" i="14"/>
  <c r="AN731" i="14"/>
  <c r="AN12" i="14"/>
  <c r="AN695" i="14"/>
  <c r="AN253" i="14"/>
  <c r="AN683" i="14"/>
  <c r="AN728" i="14"/>
  <c r="AN325" i="14"/>
  <c r="AN653" i="14"/>
  <c r="AN176" i="14"/>
  <c r="AN598" i="14"/>
  <c r="AN563" i="14"/>
  <c r="AN136" i="14"/>
  <c r="AN291" i="14"/>
  <c r="AN754" i="14"/>
  <c r="AN760" i="14"/>
  <c r="AN505" i="14"/>
  <c r="AN491" i="14"/>
  <c r="AN565" i="14"/>
  <c r="AN248" i="14"/>
  <c r="AN591" i="14"/>
  <c r="AN150" i="14"/>
  <c r="AN219" i="14"/>
  <c r="AN665" i="14"/>
  <c r="AN80" i="14"/>
  <c r="AN788" i="14"/>
  <c r="AN157" i="14"/>
  <c r="AN244" i="14"/>
  <c r="AN266" i="14"/>
  <c r="AN486" i="14"/>
  <c r="AN210" i="14"/>
  <c r="AN367" i="14"/>
  <c r="AN401" i="14"/>
  <c r="AN476" i="14"/>
  <c r="AN450" i="14"/>
  <c r="AN233" i="14"/>
  <c r="AN485" i="14"/>
  <c r="AN795" i="14"/>
  <c r="AN433" i="14"/>
  <c r="AN137" i="14"/>
  <c r="AN568" i="14"/>
  <c r="AN128" i="14"/>
  <c r="AN164" i="14"/>
  <c r="AN572" i="14"/>
  <c r="AN430" i="14"/>
  <c r="AN277" i="14"/>
  <c r="AN264" i="14"/>
  <c r="AN375" i="14"/>
  <c r="AN392" i="14"/>
  <c r="AN308" i="14"/>
  <c r="AN127" i="14"/>
  <c r="AN445" i="14"/>
  <c r="AN546" i="14"/>
  <c r="AN319" i="14"/>
  <c r="AN506" i="14"/>
  <c r="AN152" i="14"/>
  <c r="AN528" i="14"/>
  <c r="AN276" i="14"/>
  <c r="AN590" i="14"/>
  <c r="AN569" i="14"/>
  <c r="AN412" i="14"/>
  <c r="AN386" i="14"/>
  <c r="AN649" i="14"/>
  <c r="AN513" i="14"/>
  <c r="T357" i="14"/>
  <c r="P283" i="14" a="1"/>
  <c r="P283" i="14" s="1"/>
  <c r="Q283" i="14" s="1" a="1"/>
  <c r="Q283" i="14" s="1"/>
  <c r="T283" i="14" s="1"/>
  <c r="O283" i="14"/>
  <c r="P314" i="14" a="1"/>
  <c r="P314" i="14" s="1"/>
  <c r="O314" i="14"/>
  <c r="P6" i="14" a="1"/>
  <c r="P6" i="14" s="1"/>
  <c r="Q6" i="14" s="1" a="1"/>
  <c r="Q6" i="14" s="1"/>
  <c r="T6" i="14" s="1"/>
  <c r="O6" i="14"/>
  <c r="P126" i="14" a="1"/>
  <c r="P126" i="14" s="1"/>
  <c r="O126" i="14"/>
  <c r="P650" i="14" a="1"/>
  <c r="P650" i="14" s="1"/>
  <c r="O650" i="14"/>
  <c r="P144" i="14" a="1"/>
  <c r="P144" i="14" s="1"/>
  <c r="O144" i="14"/>
  <c r="P264" i="14" a="1"/>
  <c r="P264" i="14" s="1"/>
  <c r="O264" i="14"/>
  <c r="P340" i="14" a="1"/>
  <c r="P340" i="14" s="1"/>
  <c r="O340" i="14"/>
  <c r="P201" i="14" a="1"/>
  <c r="P201" i="14" s="1"/>
  <c r="Q201" i="14" s="1" a="1"/>
  <c r="Q201" i="14" s="1"/>
  <c r="T201" i="14" s="1"/>
  <c r="O201" i="14"/>
  <c r="P738" i="14" a="1"/>
  <c r="P738" i="14" s="1"/>
  <c r="Q738" i="14" s="1" a="1"/>
  <c r="Q738" i="14" s="1"/>
  <c r="T738" i="14" s="1"/>
  <c r="O738" i="14"/>
  <c r="P675" i="14" a="1"/>
  <c r="P675" i="14" s="1"/>
  <c r="O675" i="14"/>
  <c r="P616" i="14" a="1"/>
  <c r="P616" i="14" s="1"/>
  <c r="O616" i="14"/>
  <c r="P570" i="14" a="1"/>
  <c r="P570" i="14" s="1"/>
  <c r="Q570" i="14" s="1" a="1"/>
  <c r="Q570" i="14" s="1"/>
  <c r="T570" i="14" s="1"/>
  <c r="O570" i="14"/>
  <c r="P671" i="14" a="1"/>
  <c r="P671" i="14" s="1"/>
  <c r="Q671" i="14" s="1" a="1"/>
  <c r="Q671" i="14" s="1"/>
  <c r="T671" i="14" s="1"/>
  <c r="O671" i="14"/>
  <c r="P281" i="14" a="1"/>
  <c r="P281" i="14" s="1"/>
  <c r="O281" i="14"/>
  <c r="P669" i="14" a="1"/>
  <c r="P669" i="14" s="1"/>
  <c r="O669" i="14"/>
  <c r="P160" i="14" a="1"/>
  <c r="P160" i="14" s="1"/>
  <c r="O160" i="14"/>
  <c r="P67" i="14" a="1"/>
  <c r="P67" i="14" s="1"/>
  <c r="Q67" i="14" s="1" a="1"/>
  <c r="Q67" i="14" s="1"/>
  <c r="T67" i="14" s="1"/>
  <c r="O67" i="14"/>
  <c r="P279" i="14" a="1"/>
  <c r="P279" i="14" s="1"/>
  <c r="O279" i="14"/>
  <c r="P356" i="14" a="1"/>
  <c r="P356" i="14" s="1"/>
  <c r="O356" i="14"/>
  <c r="P535" i="14" a="1"/>
  <c r="P535" i="14" s="1"/>
  <c r="Q535" i="14" s="1" a="1"/>
  <c r="Q535" i="14" s="1"/>
  <c r="T535" i="14" s="1"/>
  <c r="O535" i="14"/>
  <c r="P426" i="14" a="1"/>
  <c r="P426" i="14" s="1"/>
  <c r="Q426" i="14" s="1" a="1"/>
  <c r="Q426" i="14" s="1"/>
  <c r="T426" i="14" s="1"/>
  <c r="O426" i="14"/>
  <c r="P741" i="14" a="1"/>
  <c r="P741" i="14" s="1"/>
  <c r="O741" i="14"/>
  <c r="O161" i="14"/>
  <c r="P468" i="14" a="1"/>
  <c r="P468" i="14" s="1"/>
  <c r="Q468" i="14" s="1" a="1"/>
  <c r="Q468" i="14" s="1"/>
  <c r="T468" i="14" s="1"/>
  <c r="O468" i="14"/>
  <c r="P457" i="14" a="1"/>
  <c r="P457" i="14" s="1"/>
  <c r="Q457" i="14" s="1" a="1"/>
  <c r="Q457" i="14" s="1"/>
  <c r="T457" i="14" s="1"/>
  <c r="O457" i="14"/>
  <c r="P65" i="14" a="1"/>
  <c r="P65" i="14" s="1"/>
  <c r="Q65" i="14" s="1" a="1"/>
  <c r="Q65" i="14" s="1"/>
  <c r="T65" i="14" s="1"/>
  <c r="O65" i="14"/>
  <c r="P484" i="14" a="1"/>
  <c r="P484" i="14" s="1"/>
  <c r="Q484" i="14" s="1" a="1"/>
  <c r="Q484" i="14" s="1"/>
  <c r="T484" i="14" s="1"/>
  <c r="O484" i="14"/>
  <c r="P218" i="14" a="1"/>
  <c r="P218" i="14" s="1"/>
  <c r="Q218" i="14" s="1" a="1"/>
  <c r="Q218" i="14" s="1"/>
  <c r="T218" i="14" s="1"/>
  <c r="O218" i="14"/>
  <c r="P117" i="14" a="1"/>
  <c r="P117" i="14" s="1"/>
  <c r="Q117" i="14" s="1" a="1"/>
  <c r="Q117" i="14" s="1"/>
  <c r="T117" i="14" s="1"/>
  <c r="O117" i="14"/>
  <c r="P18" i="14" a="1"/>
  <c r="P18" i="14" s="1"/>
  <c r="Q18" i="14" s="1" a="1"/>
  <c r="Q18" i="14" s="1"/>
  <c r="T18" i="14" s="1"/>
  <c r="O18" i="14"/>
  <c r="P404" i="14" a="1"/>
  <c r="P404" i="14" s="1"/>
  <c r="Q404" i="14" s="1" a="1"/>
  <c r="Q404" i="14" s="1"/>
  <c r="T404" i="14" s="1"/>
  <c r="O404" i="14"/>
  <c r="P261" i="14" a="1"/>
  <c r="P261" i="14" s="1"/>
  <c r="Q261" i="14" s="1" a="1"/>
  <c r="Q261" i="14" s="1"/>
  <c r="T261" i="14" s="1"/>
  <c r="O261" i="14"/>
  <c r="P129" i="14" a="1"/>
  <c r="P129" i="14" s="1"/>
  <c r="Q129" i="14" s="1" a="1"/>
  <c r="Q129" i="14" s="1"/>
  <c r="T129" i="14" s="1"/>
  <c r="O129" i="14"/>
  <c r="P739" i="14" a="1"/>
  <c r="P739" i="14" s="1"/>
  <c r="Q739" i="14" s="1" a="1"/>
  <c r="Q739" i="14" s="1"/>
  <c r="T739" i="14" s="1"/>
  <c r="O739" i="14"/>
  <c r="P684" i="14" a="1"/>
  <c r="P684" i="14" s="1"/>
  <c r="Q684" i="14" s="1" a="1"/>
  <c r="Q684" i="14" s="1"/>
  <c r="T684" i="14" s="1"/>
  <c r="O684" i="14"/>
  <c r="P634" i="14" a="1"/>
  <c r="P634" i="14" s="1"/>
  <c r="Q634" i="14" s="1" a="1"/>
  <c r="Q634" i="14" s="1"/>
  <c r="T634" i="14" s="1"/>
  <c r="O634" i="14"/>
  <c r="P56" i="14" a="1"/>
  <c r="P56" i="14" s="1"/>
  <c r="Q56" i="14" s="1" a="1"/>
  <c r="Q56" i="14" s="1"/>
  <c r="T56" i="14" s="1"/>
  <c r="O56" i="14"/>
  <c r="P792" i="14" a="1"/>
  <c r="P792" i="14" s="1"/>
  <c r="Q792" i="14" s="1" a="1"/>
  <c r="Q792" i="14" s="1"/>
  <c r="T792" i="14" s="1"/>
  <c r="O792" i="14"/>
  <c r="P779" i="14" a="1"/>
  <c r="P779" i="14" s="1"/>
  <c r="Q779" i="14" s="1" a="1"/>
  <c r="Q779" i="14" s="1"/>
  <c r="T779" i="14" s="1"/>
  <c r="O779" i="14"/>
  <c r="P232" i="14" a="1"/>
  <c r="P232" i="14" s="1"/>
  <c r="Q232" i="14" s="1" a="1"/>
  <c r="Q232" i="14" s="1"/>
  <c r="T232" i="14" s="1"/>
  <c r="O232" i="14"/>
  <c r="P420" i="14" a="1"/>
  <c r="P420" i="14" s="1"/>
  <c r="Q420" i="14" s="1" a="1"/>
  <c r="Q420" i="14" s="1"/>
  <c r="T420" i="14" s="1"/>
  <c r="O420" i="14"/>
  <c r="P349" i="14" a="1"/>
  <c r="P349" i="14" s="1"/>
  <c r="Q349" i="14" s="1" a="1"/>
  <c r="Q349" i="14" s="1"/>
  <c r="T349" i="14" s="1"/>
  <c r="O349" i="14"/>
  <c r="P301" i="14" a="1"/>
  <c r="P301" i="14" s="1"/>
  <c r="Q301" i="14" s="1" a="1"/>
  <c r="Q301" i="14" s="1"/>
  <c r="T301" i="14" s="1"/>
  <c r="O301" i="14"/>
  <c r="P166" i="14" a="1"/>
  <c r="P166" i="14" s="1"/>
  <c r="Q166" i="14" s="1" a="1"/>
  <c r="Q166" i="14" s="1"/>
  <c r="T166" i="14" s="1"/>
  <c r="O166" i="14"/>
  <c r="P755" i="14" a="1"/>
  <c r="P755" i="14" s="1"/>
  <c r="Q755" i="14" s="1" a="1"/>
  <c r="Q755" i="14" s="1"/>
  <c r="T755" i="14" s="1"/>
  <c r="O755" i="14"/>
  <c r="P700" i="14" a="1"/>
  <c r="P700" i="14" s="1"/>
  <c r="Q700" i="14" s="1" a="1"/>
  <c r="Q700" i="14" s="1"/>
  <c r="T700" i="14" s="1"/>
  <c r="O700" i="14"/>
  <c r="P647" i="14" a="1"/>
  <c r="P647" i="14" s="1"/>
  <c r="Q647" i="14" s="1" a="1"/>
  <c r="Q647" i="14" s="1"/>
  <c r="T647" i="14" s="1"/>
  <c r="O647" i="14"/>
  <c r="P209" i="14" a="1"/>
  <c r="P209" i="14" s="1"/>
  <c r="Q209" i="14" s="1" a="1"/>
  <c r="Q209" i="14" s="1"/>
  <c r="T209" i="14" s="1"/>
  <c r="O209" i="14"/>
  <c r="P280" i="14" a="1"/>
  <c r="P280" i="14" s="1"/>
  <c r="Q280" i="14" s="1" a="1"/>
  <c r="Q280" i="14" s="1"/>
  <c r="T280" i="14" s="1"/>
  <c r="O280" i="14"/>
  <c r="O598" i="14"/>
  <c r="O326" i="14"/>
  <c r="P276" i="14" a="1"/>
  <c r="P276" i="14" s="1"/>
  <c r="Q276" i="14" s="1" a="1"/>
  <c r="Q276" i="14" s="1"/>
  <c r="T276" i="14" s="1"/>
  <c r="O276" i="14"/>
  <c r="P748" i="14" a="1"/>
  <c r="P748" i="14" s="1"/>
  <c r="Q748" i="14" s="1" a="1"/>
  <c r="Q748" i="14" s="1"/>
  <c r="T748" i="14" s="1"/>
  <c r="O748" i="14"/>
  <c r="P92" i="14" a="1"/>
  <c r="P92" i="14" s="1"/>
  <c r="Q92" i="14" s="1" a="1"/>
  <c r="Q92" i="14" s="1"/>
  <c r="T92" i="14" s="1"/>
  <c r="O92" i="14"/>
  <c r="P753" i="14" a="1"/>
  <c r="P753" i="14" s="1"/>
  <c r="Q753" i="14" s="1" a="1"/>
  <c r="Q753" i="14" s="1"/>
  <c r="T753" i="14" s="1"/>
  <c r="O753" i="14"/>
  <c r="P81" i="14" a="1"/>
  <c r="P81" i="14" s="1"/>
  <c r="Q81" i="14" s="1" a="1"/>
  <c r="Q81" i="14" s="1"/>
  <c r="T81" i="14" s="1"/>
  <c r="O81" i="14"/>
  <c r="P250" i="14" a="1"/>
  <c r="P250" i="14" s="1"/>
  <c r="Q250" i="14" s="1" a="1"/>
  <c r="Q250" i="14" s="1"/>
  <c r="T250" i="14" s="1"/>
  <c r="O250" i="14"/>
  <c r="O357" i="14"/>
  <c r="O728" i="14"/>
  <c r="P397" i="14" a="1"/>
  <c r="P397" i="14" s="1"/>
  <c r="Q397" i="14" s="1" a="1"/>
  <c r="Q397" i="14" s="1"/>
  <c r="T397" i="14" s="1"/>
  <c r="O397" i="14"/>
  <c r="P366" i="14" a="1"/>
  <c r="P366" i="14" s="1"/>
  <c r="Q366" i="14" s="1" a="1"/>
  <c r="Q366" i="14" s="1"/>
  <c r="T366" i="14" s="1"/>
  <c r="O366" i="14"/>
  <c r="P602" i="14" a="1"/>
  <c r="P602" i="14" s="1"/>
  <c r="Q602" i="14" s="1" a="1"/>
  <c r="Q602" i="14" s="1"/>
  <c r="T602" i="14" s="1"/>
  <c r="O602" i="14"/>
  <c r="P241" i="14" a="1"/>
  <c r="P241" i="14" s="1"/>
  <c r="Q241" i="14" s="1" a="1"/>
  <c r="Q241" i="14" s="1"/>
  <c r="T241" i="14" s="1"/>
  <c r="O241" i="14"/>
  <c r="P532" i="14" a="1"/>
  <c r="P532" i="14" s="1"/>
  <c r="Q532" i="14" s="1" a="1"/>
  <c r="Q532" i="14" s="1"/>
  <c r="T532" i="14" s="1"/>
  <c r="O532" i="14"/>
  <c r="P461" i="14" a="1"/>
  <c r="P461" i="14" s="1"/>
  <c r="Q461" i="14" s="1" a="1"/>
  <c r="Q461" i="14" s="1"/>
  <c r="T461" i="14" s="1"/>
  <c r="O461" i="14"/>
  <c r="P359" i="14" a="1"/>
  <c r="P359" i="14" s="1"/>
  <c r="Q359" i="14" s="1" a="1"/>
  <c r="Q359" i="14" s="1"/>
  <c r="T359" i="14" s="1"/>
  <c r="O359" i="14"/>
  <c r="P758" i="14" a="1"/>
  <c r="P758" i="14" s="1"/>
  <c r="Q758" i="14" s="1" a="1"/>
  <c r="Q758" i="14" s="1"/>
  <c r="T758" i="14" s="1"/>
  <c r="O758" i="14"/>
  <c r="P737" i="14" a="1"/>
  <c r="P737" i="14" s="1"/>
  <c r="Q737" i="14" s="1" a="1"/>
  <c r="Q737" i="14" s="1"/>
  <c r="T737" i="14" s="1"/>
  <c r="O737" i="14"/>
  <c r="P480" i="14" a="1"/>
  <c r="P480" i="14" s="1"/>
  <c r="Q480" i="14" s="1" a="1"/>
  <c r="Q480" i="14" s="1"/>
  <c r="T480" i="14" s="1"/>
  <c r="O480" i="14"/>
  <c r="P578" i="14" a="1"/>
  <c r="P578" i="14" s="1"/>
  <c r="Q578" i="14" s="1" a="1"/>
  <c r="Q578" i="14" s="1"/>
  <c r="T578" i="14" s="1"/>
  <c r="O578" i="14"/>
  <c r="P703" i="14" a="1"/>
  <c r="P703" i="14" s="1"/>
  <c r="Q703" i="14" s="1" a="1"/>
  <c r="Q703" i="14" s="1"/>
  <c r="T703" i="14" s="1"/>
  <c r="O703" i="14"/>
  <c r="P51" i="14" a="1"/>
  <c r="P51" i="14" s="1"/>
  <c r="Q51" i="14" s="1" a="1"/>
  <c r="Q51" i="14" s="1"/>
  <c r="T51" i="14" s="1"/>
  <c r="O51" i="14"/>
  <c r="P257" i="14" a="1"/>
  <c r="P257" i="14" s="1"/>
  <c r="Q257" i="14" s="1" a="1"/>
  <c r="Q257" i="14" s="1"/>
  <c r="T257" i="14" s="1"/>
  <c r="O257" i="14"/>
  <c r="P717" i="14" a="1"/>
  <c r="P717" i="14" s="1"/>
  <c r="Q717" i="14" s="1" a="1"/>
  <c r="Q717" i="14" s="1"/>
  <c r="T717" i="14" s="1"/>
  <c r="O717" i="14"/>
  <c r="P20" i="14" a="1"/>
  <c r="P20" i="14" s="1"/>
  <c r="Q20" i="14" s="1" a="1"/>
  <c r="Q20" i="14" s="1"/>
  <c r="T20" i="14" s="1"/>
  <c r="O20" i="14"/>
  <c r="P138" i="14" a="1"/>
  <c r="P138" i="14" s="1"/>
  <c r="Q138" i="14" s="1" a="1"/>
  <c r="Q138" i="14" s="1"/>
  <c r="T138" i="14" s="1"/>
  <c r="O138" i="14"/>
  <c r="P32" i="14" a="1"/>
  <c r="P32" i="14" s="1"/>
  <c r="Q32" i="14" s="1" a="1"/>
  <c r="Q32" i="14" s="1"/>
  <c r="T32" i="14" s="1"/>
  <c r="O32" i="14"/>
  <c r="P252" i="14" a="1"/>
  <c r="P252" i="14" s="1"/>
  <c r="Q252" i="14" s="1" a="1"/>
  <c r="Q252" i="14" s="1"/>
  <c r="T252" i="14" s="1"/>
  <c r="O252" i="14"/>
  <c r="P636" i="14" a="1"/>
  <c r="P636" i="14" s="1"/>
  <c r="Q636" i="14" s="1" a="1"/>
  <c r="Q636" i="14" s="1"/>
  <c r="T636" i="14" s="1"/>
  <c r="O636" i="14"/>
  <c r="P565" i="14" a="1"/>
  <c r="P565" i="14" s="1"/>
  <c r="Q565" i="14" s="1" a="1"/>
  <c r="Q565" i="14" s="1"/>
  <c r="T565" i="14" s="1"/>
  <c r="O565" i="14"/>
  <c r="P354" i="14" a="1"/>
  <c r="P354" i="14" s="1"/>
  <c r="Q354" i="14" s="1" a="1"/>
  <c r="Q354" i="14" s="1"/>
  <c r="T354" i="14" s="1"/>
  <c r="O354" i="14"/>
  <c r="P545" i="14" a="1"/>
  <c r="P545" i="14" s="1"/>
  <c r="Q545" i="14" s="1" a="1"/>
  <c r="Q545" i="14" s="1"/>
  <c r="T545" i="14" s="1"/>
  <c r="O545" i="14"/>
  <c r="P49" i="14" a="1"/>
  <c r="P49" i="14" s="1"/>
  <c r="Q49" i="14" s="1" a="1"/>
  <c r="Q49" i="14" s="1"/>
  <c r="T49" i="14" s="1"/>
  <c r="O49" i="14"/>
  <c r="P668" i="14" a="1"/>
  <c r="P668" i="14" s="1"/>
  <c r="Q668" i="14" s="1" a="1"/>
  <c r="Q668" i="14" s="1"/>
  <c r="T668" i="14" s="1"/>
  <c r="O668" i="14"/>
  <c r="P789" i="14" a="1"/>
  <c r="P789" i="14" s="1"/>
  <c r="Q789" i="14" s="1" a="1"/>
  <c r="Q789" i="14" s="1"/>
  <c r="T789" i="14" s="1"/>
  <c r="O789" i="14"/>
  <c r="P727" i="14" a="1"/>
  <c r="P727" i="14" s="1"/>
  <c r="Q727" i="14" s="1" a="1"/>
  <c r="Q727" i="14" s="1"/>
  <c r="T727" i="14" s="1"/>
  <c r="O727" i="14"/>
  <c r="O620" i="14"/>
  <c r="P291" i="14" a="1"/>
  <c r="P291" i="14" s="1"/>
  <c r="O291" i="14"/>
  <c r="P130" i="14" a="1"/>
  <c r="P130" i="14" s="1"/>
  <c r="O130" i="14"/>
  <c r="P37" i="14" a="1"/>
  <c r="P37" i="14" s="1"/>
  <c r="Q37" i="14" s="1" a="1"/>
  <c r="Q37" i="14" s="1"/>
  <c r="T37" i="14" s="1"/>
  <c r="O37" i="14"/>
  <c r="P149" i="14" a="1"/>
  <c r="P149" i="14" s="1"/>
  <c r="Q149" i="14" s="1" a="1"/>
  <c r="Q149" i="14" s="1"/>
  <c r="T149" i="14" s="1"/>
  <c r="O149" i="14"/>
  <c r="P102" i="14" a="1"/>
  <c r="P102" i="14" s="1"/>
  <c r="O102" i="14"/>
  <c r="P299" i="14" a="1"/>
  <c r="P299" i="14" s="1"/>
  <c r="O299" i="14"/>
  <c r="P215" i="14" a="1"/>
  <c r="P215" i="14" s="1"/>
  <c r="O215" i="14"/>
  <c r="P596" i="14" a="1"/>
  <c r="P596" i="14" s="1"/>
  <c r="Q596" i="14" s="1" a="1"/>
  <c r="Q596" i="14" s="1"/>
  <c r="T596" i="14" s="1"/>
  <c r="O596" i="14"/>
  <c r="P525" i="14" a="1"/>
  <c r="P525" i="14" s="1"/>
  <c r="O525" i="14"/>
  <c r="P478" i="14" a="1"/>
  <c r="P478" i="14" s="1"/>
  <c r="O478" i="14"/>
  <c r="P423" i="14" a="1"/>
  <c r="P423" i="14" s="1"/>
  <c r="O423" i="14"/>
  <c r="P360" i="14" a="1"/>
  <c r="P360" i="14" s="1"/>
  <c r="O360" i="14"/>
  <c r="P309" i="14" a="1"/>
  <c r="P309" i="14" s="1"/>
  <c r="Q309" i="14" s="1" a="1"/>
  <c r="Q309" i="14" s="1"/>
  <c r="T309" i="14" s="1"/>
  <c r="O309" i="14"/>
  <c r="P385" i="14" a="1"/>
  <c r="P385" i="14" s="1"/>
  <c r="O385" i="14"/>
  <c r="P216" i="14" a="1"/>
  <c r="P216" i="14" s="1"/>
  <c r="O216" i="14"/>
  <c r="P134" i="14" a="1"/>
  <c r="P134" i="14" s="1"/>
  <c r="Q134" i="14" s="1" a="1"/>
  <c r="Q134" i="14" s="1"/>
  <c r="T134" i="14" s="1"/>
  <c r="O134" i="14"/>
  <c r="P116" i="14" a="1"/>
  <c r="P116" i="14" s="1"/>
  <c r="Q116" i="14" s="1" a="1"/>
  <c r="Q116" i="14" s="1"/>
  <c r="T116" i="14" s="1"/>
  <c r="O116" i="14"/>
  <c r="P230" i="14" a="1"/>
  <c r="P230" i="14" s="1"/>
  <c r="O230" i="14"/>
  <c r="P541" i="14" a="1"/>
  <c r="P541" i="14" s="1"/>
  <c r="O541" i="14"/>
  <c r="P494" i="14" a="1"/>
  <c r="P494" i="14" s="1"/>
  <c r="O494" i="14"/>
  <c r="P439" i="14" a="1"/>
  <c r="P439" i="14" s="1"/>
  <c r="Q439" i="14" s="1" a="1"/>
  <c r="Q439" i="14" s="1"/>
  <c r="T439" i="14" s="1"/>
  <c r="O439" i="14"/>
  <c r="P376" i="14" a="1"/>
  <c r="P376" i="14" s="1"/>
  <c r="O376" i="14"/>
  <c r="P239" i="14" a="1"/>
  <c r="P239" i="14" s="1"/>
  <c r="O239" i="14"/>
  <c r="P428" i="14" a="1"/>
  <c r="P428" i="14" s="1"/>
  <c r="Q428" i="14" s="1" a="1"/>
  <c r="Q428" i="14" s="1"/>
  <c r="T428" i="14" s="1"/>
  <c r="O428" i="14"/>
  <c r="P313" i="14" a="1"/>
  <c r="P313" i="14" s="1"/>
  <c r="O313" i="14"/>
  <c r="P187" i="14" a="1"/>
  <c r="P187" i="14" s="1"/>
  <c r="O187" i="14"/>
  <c r="P763" i="14" a="1"/>
  <c r="P763" i="14" s="1"/>
  <c r="O763" i="14"/>
  <c r="P708" i="14" a="1"/>
  <c r="P708" i="14" s="1"/>
  <c r="O708" i="14"/>
  <c r="P654" i="14" a="1"/>
  <c r="P654" i="14" s="1"/>
  <c r="Q654" i="14" s="1" a="1"/>
  <c r="Q654" i="14" s="1"/>
  <c r="T654" i="14" s="1"/>
  <c r="O654" i="14"/>
  <c r="P290" i="14" a="1"/>
  <c r="P290" i="14" s="1"/>
  <c r="O290" i="14"/>
  <c r="P711" i="14" a="1"/>
  <c r="P711" i="14" s="1"/>
  <c r="O711" i="14"/>
  <c r="P251" i="14" a="1"/>
  <c r="P251" i="14" s="1"/>
  <c r="O251" i="14"/>
  <c r="P262" i="14" a="1"/>
  <c r="P262" i="14" s="1"/>
  <c r="O262" i="14"/>
  <c r="P168" i="14" a="1"/>
  <c r="P168" i="14" s="1"/>
  <c r="O168" i="14"/>
  <c r="P350" i="14" a="1"/>
  <c r="P350" i="14" s="1"/>
  <c r="O350" i="14"/>
  <c r="P664" i="14" a="1"/>
  <c r="P664" i="14" s="1"/>
  <c r="Q664" i="14" s="1" a="1"/>
  <c r="Q664" i="14" s="1"/>
  <c r="T664" i="14" s="1"/>
  <c r="O664" i="14"/>
  <c r="P589" i="14" a="1"/>
  <c r="P589" i="14" s="1"/>
  <c r="Q589" i="14" s="1" a="1"/>
  <c r="Q589" i="14" s="1"/>
  <c r="T589" i="14" s="1"/>
  <c r="O589" i="14"/>
  <c r="P542" i="14" a="1"/>
  <c r="P542" i="14" s="1"/>
  <c r="Q542" i="14" s="1" a="1"/>
  <c r="Q542" i="14" s="1"/>
  <c r="T542" i="14" s="1"/>
  <c r="O542" i="14"/>
  <c r="P487" i="14" a="1"/>
  <c r="P487" i="14" s="1"/>
  <c r="Q487" i="14" s="1" a="1"/>
  <c r="Q487" i="14" s="1"/>
  <c r="T487" i="14" s="1"/>
  <c r="O487" i="14"/>
  <c r="P424" i="14" a="1"/>
  <c r="P424" i="14" s="1"/>
  <c r="Q424" i="14" s="1" a="1"/>
  <c r="Q424" i="14" s="1"/>
  <c r="T424" i="14" s="1"/>
  <c r="O424" i="14"/>
  <c r="P378" i="14" a="1"/>
  <c r="P378" i="14" s="1"/>
  <c r="Q378" i="14" s="1" a="1"/>
  <c r="Q378" i="14" s="1"/>
  <c r="T378" i="14" s="1"/>
  <c r="O378" i="14"/>
  <c r="P640" i="14" a="1"/>
  <c r="P640" i="14" s="1"/>
  <c r="O640" i="14"/>
  <c r="P42" i="14" a="1"/>
  <c r="P42" i="14" s="1"/>
  <c r="O42" i="14"/>
  <c r="P318" i="14" a="1"/>
  <c r="P318" i="14" s="1"/>
  <c r="Q318" i="14" s="1" a="1"/>
  <c r="Q318" i="14" s="1"/>
  <c r="T318" i="14" s="1"/>
  <c r="O318" i="14"/>
  <c r="P82" i="14" a="1"/>
  <c r="P82" i="14" s="1"/>
  <c r="O82" i="14"/>
  <c r="P289" i="14" a="1"/>
  <c r="P289" i="14" s="1"/>
  <c r="O289" i="14"/>
  <c r="P680" i="14" a="1"/>
  <c r="P680" i="14" s="1"/>
  <c r="O680" i="14"/>
  <c r="P605" i="14" a="1"/>
  <c r="P605" i="14" s="1"/>
  <c r="Q605" i="14" s="1" a="1"/>
  <c r="Q605" i="14" s="1"/>
  <c r="T605" i="14" s="1"/>
  <c r="O605" i="14"/>
  <c r="P645" i="14" a="1"/>
  <c r="P645" i="14" s="1"/>
  <c r="Q645" i="14" s="1" a="1"/>
  <c r="Q645" i="14" s="1"/>
  <c r="T645" i="14" s="1"/>
  <c r="O645" i="14"/>
  <c r="P760" i="14" a="1"/>
  <c r="P760" i="14" s="1"/>
  <c r="O760" i="14"/>
  <c r="P270" i="14" a="1"/>
  <c r="P270" i="14" s="1"/>
  <c r="Q270" i="14" s="1" a="1"/>
  <c r="Q270" i="14" s="1"/>
  <c r="T270" i="14" s="1"/>
  <c r="O270" i="14"/>
  <c r="P564" i="14" a="1"/>
  <c r="P564" i="14" s="1"/>
  <c r="Q564" i="14" s="1" a="1"/>
  <c r="Q564" i="14" s="1"/>
  <c r="T564" i="14" s="1"/>
  <c r="O564" i="14"/>
  <c r="P76" i="14" a="1"/>
  <c r="P76" i="14" s="1"/>
  <c r="Q76" i="14" s="1" a="1"/>
  <c r="Q76" i="14" s="1"/>
  <c r="T76" i="14" s="1"/>
  <c r="O76" i="14"/>
  <c r="P519" i="14" a="1"/>
  <c r="P519" i="14" s="1"/>
  <c r="Q519" i="14" s="1" a="1"/>
  <c r="Q519" i="14" s="1"/>
  <c r="T519" i="14" s="1"/>
  <c r="O519" i="14"/>
  <c r="P413" i="14" a="1"/>
  <c r="P413" i="14" s="1"/>
  <c r="Q413" i="14" s="1" a="1"/>
  <c r="Q413" i="14" s="1"/>
  <c r="T413" i="14" s="1"/>
  <c r="O413" i="14"/>
  <c r="P219" i="14" a="1"/>
  <c r="P219" i="14" s="1"/>
  <c r="O219" i="14"/>
  <c r="P64" i="14" a="1"/>
  <c r="P64" i="14" s="1"/>
  <c r="Q64" i="14" s="1" a="1"/>
  <c r="Q64" i="14" s="1"/>
  <c r="T64" i="14" s="1"/>
  <c r="O64" i="14"/>
  <c r="P606" i="14" a="1"/>
  <c r="P606" i="14" s="1"/>
  <c r="O606" i="14"/>
  <c r="P551" i="14" a="1"/>
  <c r="P551" i="14" s="1"/>
  <c r="O551" i="14"/>
  <c r="P488" i="14" a="1"/>
  <c r="P488" i="14" s="1"/>
  <c r="Q488" i="14" s="1" a="1"/>
  <c r="Q488" i="14" s="1"/>
  <c r="T488" i="14" s="1"/>
  <c r="O488" i="14"/>
  <c r="P442" i="14" a="1"/>
  <c r="P442" i="14" s="1"/>
  <c r="Q442" i="14" s="1" a="1"/>
  <c r="Q442" i="14" s="1"/>
  <c r="T442" i="14" s="1"/>
  <c r="O442" i="14"/>
  <c r="P796" i="14" a="1"/>
  <c r="P796" i="14" s="1"/>
  <c r="O796" i="14"/>
  <c r="P720" i="14" a="1"/>
  <c r="P720" i="14" s="1"/>
  <c r="O720" i="14"/>
  <c r="P540" i="14" a="1"/>
  <c r="P540" i="14" s="1"/>
  <c r="Q540" i="14" s="1" a="1"/>
  <c r="Q540" i="14" s="1"/>
  <c r="T540" i="14" s="1"/>
  <c r="O540" i="14"/>
  <c r="P135" i="14" a="1"/>
  <c r="P135" i="14" s="1"/>
  <c r="Q135" i="14" s="1" a="1"/>
  <c r="Q135" i="14" s="1"/>
  <c r="T135" i="14" s="1"/>
  <c r="O135" i="14"/>
  <c r="P21" i="14" a="1"/>
  <c r="P21" i="14" s="1"/>
  <c r="Q21" i="14" s="1" a="1"/>
  <c r="Q21" i="14" s="1"/>
  <c r="T21" i="14" s="1"/>
  <c r="O21" i="14"/>
  <c r="P240" i="14" a="1"/>
  <c r="P240" i="14" s="1"/>
  <c r="O240" i="14"/>
  <c r="P139" i="14" a="1"/>
  <c r="P139" i="14" s="1"/>
  <c r="Q139" i="14" s="1" a="1"/>
  <c r="Q139" i="14" s="1"/>
  <c r="T139" i="14" s="1"/>
  <c r="O139" i="14"/>
  <c r="P744" i="14" a="1"/>
  <c r="P744" i="14" s="1"/>
  <c r="Q744" i="14" s="1" a="1"/>
  <c r="Q744" i="14" s="1"/>
  <c r="T744" i="14" s="1"/>
  <c r="O744" i="14"/>
  <c r="P665" i="14" a="1"/>
  <c r="P665" i="14" s="1"/>
  <c r="Q665" i="14" s="1" a="1"/>
  <c r="Q665" i="14" s="1"/>
  <c r="T665" i="14" s="1"/>
  <c r="O665" i="14"/>
  <c r="P622" i="14" a="1"/>
  <c r="P622" i="14" s="1"/>
  <c r="Q622" i="14" s="1" a="1"/>
  <c r="Q622" i="14" s="1"/>
  <c r="T622" i="14" s="1"/>
  <c r="O622" i="14"/>
  <c r="P567" i="14" a="1"/>
  <c r="P567" i="14" s="1"/>
  <c r="Q567" i="14" s="1" a="1"/>
  <c r="Q567" i="14" s="1"/>
  <c r="T567" i="14" s="1"/>
  <c r="O567" i="14"/>
  <c r="P504" i="14" a="1"/>
  <c r="P504" i="14" s="1"/>
  <c r="Q504" i="14" s="1" a="1"/>
  <c r="Q504" i="14" s="1"/>
  <c r="T504" i="14" s="1"/>
  <c r="O504" i="14"/>
  <c r="P458" i="14" a="1"/>
  <c r="P458" i="14" s="1"/>
  <c r="O458" i="14"/>
  <c r="P119" i="14" a="1"/>
  <c r="P119" i="14" s="1"/>
  <c r="O119" i="14"/>
  <c r="P791" i="14" a="1"/>
  <c r="P791" i="14" s="1"/>
  <c r="O791" i="14"/>
  <c r="P254" i="14" a="1"/>
  <c r="P254" i="14" s="1"/>
  <c r="O254" i="14"/>
  <c r="P788" i="14" a="1"/>
  <c r="P788" i="14" s="1"/>
  <c r="Q788" i="14" s="1" a="1"/>
  <c r="Q788" i="14" s="1"/>
  <c r="T788" i="14" s="1"/>
  <c r="O788" i="14"/>
  <c r="P633" i="14" a="1"/>
  <c r="P633" i="14" s="1"/>
  <c r="O633" i="14"/>
  <c r="P643" i="14" a="1"/>
  <c r="P643" i="14" s="1"/>
  <c r="Q643" i="14" s="1" a="1"/>
  <c r="Q643" i="14" s="1"/>
  <c r="T643" i="14" s="1"/>
  <c r="O643" i="14"/>
  <c r="P115" i="14" a="1"/>
  <c r="P115" i="14" s="1"/>
  <c r="Q115" i="14" s="1" a="1"/>
  <c r="Q115" i="14" s="1"/>
  <c r="T115" i="14" s="1"/>
  <c r="O115" i="14"/>
  <c r="P31" i="14" a="1"/>
  <c r="P31" i="14" s="1"/>
  <c r="Q31" i="14" s="1" a="1"/>
  <c r="Q31" i="14" s="1"/>
  <c r="T31" i="14" s="1"/>
  <c r="O31" i="14"/>
  <c r="P242" i="14" a="1"/>
  <c r="P242" i="14" s="1"/>
  <c r="Q242" i="14" s="1" a="1"/>
  <c r="Q242" i="14" s="1"/>
  <c r="T242" i="14" s="1"/>
  <c r="O242" i="14"/>
  <c r="P319" i="14" a="1"/>
  <c r="P319" i="14" s="1"/>
  <c r="Q319" i="14" s="1" a="1"/>
  <c r="Q319" i="14" s="1"/>
  <c r="T319" i="14" s="1"/>
  <c r="O319" i="14"/>
  <c r="P142" i="14" a="1"/>
  <c r="P142" i="14" s="1"/>
  <c r="Q142" i="14" s="1" a="1"/>
  <c r="Q142" i="14" s="1"/>
  <c r="T142" i="14" s="1"/>
  <c r="O142" i="14"/>
  <c r="P48" i="14" a="1"/>
  <c r="P48" i="14" s="1"/>
  <c r="O48" i="14"/>
  <c r="O146" i="14"/>
  <c r="O246" i="14"/>
  <c r="O518" i="14"/>
  <c r="O211" i="14"/>
  <c r="P183" i="14" a="1"/>
  <c r="P183" i="14" s="1"/>
  <c r="O183" i="14"/>
  <c r="P694" i="14" a="1"/>
  <c r="P694" i="14" s="1"/>
  <c r="O694" i="14"/>
  <c r="P198" i="14" a="1"/>
  <c r="P198" i="14" s="1"/>
  <c r="O198" i="14"/>
  <c r="P543" i="14" a="1"/>
  <c r="P543" i="14" s="1"/>
  <c r="Q543" i="14" s="1" a="1"/>
  <c r="Q543" i="14" s="1"/>
  <c r="T543" i="14" s="1"/>
  <c r="O543" i="14"/>
  <c r="P61" i="14" a="1"/>
  <c r="P61" i="14" s="1"/>
  <c r="Q61" i="14" s="1" a="1"/>
  <c r="Q61" i="14" s="1"/>
  <c r="T61" i="14" s="1"/>
  <c r="O61" i="14"/>
  <c r="P72" i="14" a="1"/>
  <c r="P72" i="14" s="1"/>
  <c r="O72" i="14"/>
  <c r="P292" i="14" a="1"/>
  <c r="P292" i="14" s="1"/>
  <c r="O292" i="14"/>
  <c r="P192" i="14" a="1"/>
  <c r="P192" i="14" s="1"/>
  <c r="Q192" i="14" s="1" a="1"/>
  <c r="Q192" i="14" s="1"/>
  <c r="T192" i="14" s="1"/>
  <c r="O192" i="14"/>
  <c r="P217" i="14" a="1"/>
  <c r="P217" i="14" s="1"/>
  <c r="Q217" i="14" s="1" a="1"/>
  <c r="Q217" i="14" s="1"/>
  <c r="T217" i="14" s="1"/>
  <c r="O217" i="14"/>
  <c r="P46" i="14" a="1"/>
  <c r="P46" i="14" s="1"/>
  <c r="O46" i="14"/>
  <c r="P713" i="14" a="1"/>
  <c r="P713" i="14" s="1"/>
  <c r="O713" i="14"/>
  <c r="P674" i="14" a="1"/>
  <c r="P674" i="14" s="1"/>
  <c r="Q674" i="14" s="1" a="1"/>
  <c r="Q674" i="14" s="1"/>
  <c r="T674" i="14" s="1"/>
  <c r="O674" i="14"/>
  <c r="P615" i="14" a="1"/>
  <c r="P615" i="14" s="1"/>
  <c r="O615" i="14"/>
  <c r="P552" i="14" a="1"/>
  <c r="P552" i="14" s="1"/>
  <c r="O552" i="14"/>
  <c r="P506" i="14" a="1"/>
  <c r="P506" i="14" s="1"/>
  <c r="Q506" i="14" s="1" a="1"/>
  <c r="Q506" i="14" s="1"/>
  <c r="T506" i="14" s="1"/>
  <c r="O506" i="14"/>
  <c r="P419" i="14" a="1"/>
  <c r="P419" i="14" s="1"/>
  <c r="Q419" i="14" s="1" a="1"/>
  <c r="Q419" i="14" s="1"/>
  <c r="T419" i="14" s="1"/>
  <c r="O419" i="14"/>
  <c r="P761" i="14" a="1"/>
  <c r="P761" i="14" s="1"/>
  <c r="Q761" i="14" s="1" a="1"/>
  <c r="Q761" i="14" s="1"/>
  <c r="T761" i="14" s="1"/>
  <c r="O761" i="14"/>
  <c r="P87" i="14" a="1"/>
  <c r="P87" i="14" s="1"/>
  <c r="O87" i="14"/>
  <c r="P7" i="14" a="1"/>
  <c r="P7" i="14" s="1"/>
  <c r="Q7" i="14" s="1" a="1"/>
  <c r="Q7" i="14" s="1"/>
  <c r="T7" i="14" s="1"/>
  <c r="O7" i="14"/>
  <c r="P213" i="14" a="1"/>
  <c r="P213" i="14" s="1"/>
  <c r="Q213" i="14" s="1" a="1"/>
  <c r="Q213" i="14" s="1"/>
  <c r="T213" i="14" s="1"/>
  <c r="O213" i="14"/>
  <c r="P275" i="14" a="1"/>
  <c r="P275" i="14" s="1"/>
  <c r="Q275" i="14" s="1" a="1"/>
  <c r="Q275" i="14" s="1"/>
  <c r="T275" i="14" s="1"/>
  <c r="O275" i="14"/>
  <c r="P531" i="14" a="1"/>
  <c r="P531" i="14" s="1"/>
  <c r="O531" i="14"/>
  <c r="P124" i="14" a="1"/>
  <c r="P124" i="14" s="1"/>
  <c r="O124" i="14"/>
  <c r="P16" i="14" a="1"/>
  <c r="P16" i="14" s="1"/>
  <c r="Q16" i="14" s="1" a="1"/>
  <c r="Q16" i="14" s="1"/>
  <c r="T16" i="14" s="1"/>
  <c r="O16" i="14"/>
  <c r="P549" i="14" a="1"/>
  <c r="P549" i="14" s="1"/>
  <c r="Q549" i="14" s="1" a="1"/>
  <c r="Q549" i="14" s="1"/>
  <c r="T549" i="14" s="1"/>
  <c r="O549" i="14"/>
  <c r="P502" i="14" a="1"/>
  <c r="P502" i="14" s="1"/>
  <c r="Q502" i="14" s="1" a="1"/>
  <c r="Q502" i="14" s="1"/>
  <c r="T502" i="14" s="1"/>
  <c r="O502" i="14"/>
  <c r="P447" i="14" a="1"/>
  <c r="P447" i="14" s="1"/>
  <c r="Q447" i="14" s="1" a="1"/>
  <c r="Q447" i="14" s="1"/>
  <c r="T447" i="14" s="1"/>
  <c r="O447" i="14"/>
  <c r="P384" i="14" a="1"/>
  <c r="P384" i="14" s="1"/>
  <c r="Q384" i="14" s="1" a="1"/>
  <c r="Q384" i="14" s="1"/>
  <c r="T384" i="14" s="1"/>
  <c r="O384" i="14"/>
  <c r="P338" i="14" a="1"/>
  <c r="P338" i="14" s="1"/>
  <c r="O338" i="14"/>
  <c r="P328" i="14" a="1"/>
  <c r="P328" i="14" s="1"/>
  <c r="O328" i="14"/>
  <c r="P695" i="14" a="1"/>
  <c r="P695" i="14" s="1"/>
  <c r="O695" i="14"/>
  <c r="P573" i="14" a="1"/>
  <c r="P573" i="14" s="1"/>
  <c r="Q573" i="14" s="1" a="1"/>
  <c r="Q573" i="14" s="1"/>
  <c r="T573" i="14" s="1"/>
  <c r="O573" i="14"/>
  <c r="P118" i="14" a="1"/>
  <c r="P118" i="14" s="1"/>
  <c r="Q118" i="14" s="1" a="1"/>
  <c r="Q118" i="14" s="1"/>
  <c r="T118" i="14" s="1"/>
  <c r="O118" i="14"/>
  <c r="O400" i="14"/>
  <c r="O548" i="14"/>
  <c r="O273" i="14"/>
  <c r="AD773" i="14"/>
  <c r="P2" i="14" a="1"/>
  <c r="P2" i="14" s="1"/>
  <c r="Q2" i="14" s="1" a="1"/>
  <c r="Q2" i="14" s="1"/>
  <c r="T2" i="14" s="1"/>
  <c r="P282" i="14" a="1"/>
  <c r="P282" i="14" s="1"/>
  <c r="Q282" i="14" s="1" a="1"/>
  <c r="Q282" i="14" s="1"/>
  <c r="T282" i="14" s="1"/>
  <c r="P347" i="14" a="1"/>
  <c r="P347" i="14" s="1"/>
  <c r="Q347" i="14" s="1" a="1"/>
  <c r="Q347" i="14" s="1"/>
  <c r="T347" i="14" s="1"/>
  <c r="P396" i="14" a="1"/>
  <c r="P396" i="14" s="1"/>
  <c r="Q396" i="14" s="1" a="1"/>
  <c r="Q396" i="14" s="1"/>
  <c r="T396" i="14" s="1"/>
  <c r="P627" i="14" a="1"/>
  <c r="P627" i="14" s="1"/>
  <c r="P63" i="14" a="1"/>
  <c r="P63" i="14" s="1"/>
  <c r="Q63" i="14" s="1" a="1"/>
  <c r="Q63" i="14" s="1"/>
  <c r="T63" i="14" s="1"/>
  <c r="P678" i="14" a="1"/>
  <c r="P678" i="14" s="1"/>
  <c r="Q678" i="14" s="1" a="1"/>
  <c r="Q678" i="14" s="1"/>
  <c r="T678" i="14" s="1"/>
  <c r="P339" i="14" a="1"/>
  <c r="P339" i="14" s="1"/>
  <c r="Q339" i="14" s="1" a="1"/>
  <c r="Q339" i="14" s="1"/>
  <c r="T339" i="14" s="1"/>
  <c r="P537" i="14" a="1"/>
  <c r="P537" i="14" s="1"/>
  <c r="Q537" i="14" s="1" a="1"/>
  <c r="Q537" i="14" s="1"/>
  <c r="T537" i="14" s="1"/>
  <c r="P26" i="14" a="1"/>
  <c r="P26" i="14" s="1"/>
  <c r="Q26" i="14" s="1" a="1"/>
  <c r="Q26" i="14" s="1"/>
  <c r="T26" i="14" s="1"/>
  <c r="P641" i="14" a="1"/>
  <c r="P641" i="14" s="1"/>
  <c r="Q641" i="14" s="1" a="1"/>
  <c r="Q641" i="14" s="1"/>
  <c r="T641" i="14" s="1"/>
  <c r="P363" i="14" a="1"/>
  <c r="P363" i="14" s="1"/>
  <c r="Q363" i="14" s="1" a="1"/>
  <c r="Q363" i="14" s="1"/>
  <c r="T363" i="14" s="1"/>
  <c r="P740" i="14" a="1"/>
  <c r="P740" i="14" s="1"/>
  <c r="P305" i="14" a="1"/>
  <c r="P305" i="14" s="1"/>
  <c r="P197" i="14" a="1"/>
  <c r="P197" i="14" s="1"/>
  <c r="P527" i="14" a="1"/>
  <c r="P527" i="14" s="1"/>
  <c r="Q527" i="14" s="1" a="1"/>
  <c r="Q527" i="14" s="1"/>
  <c r="T527" i="14" s="1"/>
  <c r="P54" i="14" a="1"/>
  <c r="P54" i="14" s="1"/>
  <c r="Q54" i="14" s="1" a="1"/>
  <c r="Q54" i="14" s="1"/>
  <c r="T54" i="14" s="1"/>
  <c r="P393" i="14" a="1"/>
  <c r="P393" i="14" s="1"/>
  <c r="Q393" i="14" s="1" a="1"/>
  <c r="Q393" i="14" s="1"/>
  <c r="T393" i="14" s="1"/>
  <c r="P603" i="14" a="1"/>
  <c r="P603" i="14" s="1"/>
  <c r="Q603" i="14" s="1" a="1"/>
  <c r="Q603" i="14" s="1"/>
  <c r="T603" i="14" s="1"/>
  <c r="P379" i="14" a="1"/>
  <c r="P379" i="14" s="1"/>
  <c r="Q379" i="14" s="1" a="1"/>
  <c r="Q379" i="14" s="1"/>
  <c r="T379" i="14" s="1"/>
  <c r="P686" i="14" a="1"/>
  <c r="P686" i="14" s="1"/>
  <c r="P284" i="14" a="1"/>
  <c r="P284" i="14" s="1"/>
  <c r="P191" i="14" a="1"/>
  <c r="P191" i="14" s="1"/>
  <c r="P84" i="14" a="1"/>
  <c r="P84" i="14" s="1"/>
  <c r="Q84" i="14" s="1" a="1"/>
  <c r="Q84" i="14" s="1"/>
  <c r="T84" i="14" s="1"/>
  <c r="P476" i="14" a="1"/>
  <c r="P476" i="14" s="1"/>
  <c r="Q476" i="14" s="1" a="1"/>
  <c r="Q476" i="14" s="1"/>
  <c r="T476" i="14" s="1"/>
  <c r="P405" i="14" a="1"/>
  <c r="P405" i="14" s="1"/>
  <c r="Q405" i="14" s="1" a="1"/>
  <c r="Q405" i="14" s="1"/>
  <c r="T405" i="14" s="1"/>
  <c r="P358" i="14" a="1"/>
  <c r="P358" i="14" s="1"/>
  <c r="Q358" i="14" s="1" a="1"/>
  <c r="Q358" i="14" s="1"/>
  <c r="T358" i="14" s="1"/>
  <c r="P303" i="14" a="1"/>
  <c r="P303" i="14" s="1"/>
  <c r="Q303" i="14" s="1" a="1"/>
  <c r="Q303" i="14" s="1"/>
  <c r="T303" i="14" s="1"/>
  <c r="P111" i="14" a="1"/>
  <c r="P111" i="14" s="1"/>
  <c r="Q111" i="14" s="1" a="1"/>
  <c r="Q111" i="14" s="1"/>
  <c r="T111" i="14" s="1"/>
  <c r="P756" i="14" a="1"/>
  <c r="P756" i="14" s="1"/>
  <c r="Q756" i="14" s="1" a="1"/>
  <c r="Q756" i="14" s="1"/>
  <c r="T756" i="14" s="1"/>
  <c r="P702" i="14" a="1"/>
  <c r="P702" i="14" s="1"/>
  <c r="P489" i="14" a="1"/>
  <c r="P489" i="14" s="1"/>
  <c r="Q489" i="14" s="1" a="1"/>
  <c r="Q489" i="14" s="1"/>
  <c r="T489" i="14" s="1"/>
  <c r="P435" i="14" a="1"/>
  <c r="P435" i="14" s="1"/>
  <c r="Q435" i="14" s="1" a="1"/>
  <c r="Q435" i="14" s="1"/>
  <c r="T435" i="14" s="1"/>
  <c r="P429" i="14" a="1"/>
  <c r="P429" i="14" s="1"/>
  <c r="Q429" i="14" s="1" a="1"/>
  <c r="Q429" i="14" s="1"/>
  <c r="T429" i="14" s="1"/>
  <c r="P652" i="14" a="1"/>
  <c r="P652" i="14" s="1"/>
  <c r="P91" i="14" a="1"/>
  <c r="P91" i="14" s="1"/>
  <c r="Q91" i="14" s="1" a="1"/>
  <c r="Q91" i="14" s="1"/>
  <c r="T91" i="14" s="1"/>
  <c r="P558" i="14" a="1"/>
  <c r="P558" i="14" s="1"/>
  <c r="P503" i="14" a="1"/>
  <c r="P503" i="14" s="1"/>
  <c r="Q503" i="14" s="1" a="1"/>
  <c r="Q503" i="14" s="1"/>
  <c r="T503" i="14" s="1"/>
  <c r="P440" i="14" a="1"/>
  <c r="P440" i="14" s="1"/>
  <c r="P394" i="14" a="1"/>
  <c r="P394" i="14" s="1"/>
  <c r="Q394" i="14" s="1" a="1"/>
  <c r="Q394" i="14" s="1"/>
  <c r="T394" i="14" s="1"/>
  <c r="P701" i="14" a="1"/>
  <c r="P701" i="14" s="1"/>
  <c r="Q701" i="14" s="1" a="1"/>
  <c r="Q701" i="14" s="1"/>
  <c r="T701" i="14" s="1"/>
  <c r="P619" i="14" a="1"/>
  <c r="P619" i="14" s="1"/>
  <c r="Q619" i="14" s="1" a="1"/>
  <c r="Q619" i="14" s="1"/>
  <c r="T619" i="14" s="1"/>
  <c r="P635" i="14" a="1"/>
  <c r="P635" i="14" s="1"/>
  <c r="Q635" i="14" s="1" a="1"/>
  <c r="Q635" i="14" s="1"/>
  <c r="T635" i="14" s="1"/>
  <c r="P585" i="14" a="1"/>
  <c r="P585" i="14" s="1"/>
  <c r="Q585" i="14" s="1" a="1"/>
  <c r="Q585" i="14" s="1"/>
  <c r="T585" i="14" s="1"/>
  <c r="P266" i="14" a="1"/>
  <c r="P266" i="14" s="1"/>
  <c r="P562" i="14" a="1"/>
  <c r="P562" i="14" s="1"/>
  <c r="Q562" i="14" s="1" a="1"/>
  <c r="Q562" i="14" s="1"/>
  <c r="T562" i="14" s="1"/>
  <c r="P298" i="14" a="1"/>
  <c r="P298" i="14" s="1"/>
  <c r="P105" i="14" a="1"/>
  <c r="P105" i="14" s="1"/>
  <c r="Q105" i="14" s="1" a="1"/>
  <c r="Q105" i="14" s="1"/>
  <c r="T105" i="14" s="1"/>
  <c r="P492" i="14" a="1"/>
  <c r="P492" i="14" s="1"/>
  <c r="Q492" i="14" s="1" a="1"/>
  <c r="Q492" i="14" s="1"/>
  <c r="T492" i="14" s="1"/>
  <c r="P421" i="14" a="1"/>
  <c r="P421" i="14" s="1"/>
  <c r="Q421" i="14" s="1" a="1"/>
  <c r="Q421" i="14" s="1"/>
  <c r="T421" i="14" s="1"/>
  <c r="P374" i="14" a="1"/>
  <c r="P374" i="14" s="1"/>
  <c r="Q374" i="14" s="1" a="1"/>
  <c r="Q374" i="14" s="1"/>
  <c r="T374" i="14" s="1"/>
  <c r="P322" i="14" a="1"/>
  <c r="P322" i="14" s="1"/>
  <c r="Q322" i="14" s="1" a="1"/>
  <c r="Q322" i="14" s="1"/>
  <c r="T322" i="14" s="1"/>
  <c r="P150" i="14" a="1"/>
  <c r="P150" i="14" s="1"/>
  <c r="P19" i="14" a="1"/>
  <c r="P19" i="14" s="1"/>
  <c r="Q19" i="14" s="1" a="1"/>
  <c r="Q19" i="14" s="1"/>
  <c r="T19" i="14" s="1"/>
  <c r="P718" i="14" a="1"/>
  <c r="P718" i="14" s="1"/>
  <c r="P553" i="14" a="1"/>
  <c r="P553" i="14" s="1"/>
  <c r="Q553" i="14" s="1" a="1"/>
  <c r="Q553" i="14" s="1"/>
  <c r="T553" i="14" s="1"/>
  <c r="P771" i="14" a="1"/>
  <c r="P771" i="14" s="1"/>
  <c r="Q771" i="14" s="1" a="1"/>
  <c r="Q771" i="14" s="1"/>
  <c r="T771" i="14" s="1"/>
  <c r="P743" i="14" a="1"/>
  <c r="P743" i="14" s="1"/>
  <c r="Q743" i="14" s="1" a="1"/>
  <c r="Q743" i="14" s="1"/>
  <c r="T743" i="14" s="1"/>
  <c r="P797" i="14" a="1"/>
  <c r="P797" i="14" s="1"/>
  <c r="Q797" i="14" s="1" a="1"/>
  <c r="Q797" i="14" s="1"/>
  <c r="T797" i="14" s="1"/>
  <c r="P186" i="14" a="1"/>
  <c r="P186" i="14" s="1"/>
  <c r="Q186" i="14" s="1" a="1"/>
  <c r="Q186" i="14" s="1"/>
  <c r="T186" i="14" s="1"/>
  <c r="P446" i="14" a="1"/>
  <c r="P446" i="14" s="1"/>
  <c r="P679" i="14" a="1"/>
  <c r="P679" i="14" s="1"/>
  <c r="Q679" i="14" s="1" a="1"/>
  <c r="Q679" i="14" s="1"/>
  <c r="T679" i="14" s="1"/>
  <c r="P269" i="14" a="1"/>
  <c r="P269" i="14" s="1"/>
  <c r="Q269" i="14" s="1" a="1"/>
  <c r="Q269" i="14" s="1"/>
  <c r="T269" i="14" s="1"/>
  <c r="P169" i="14" a="1"/>
  <c r="P169" i="14" s="1"/>
  <c r="Q169" i="14" s="1" a="1"/>
  <c r="Q169" i="14" s="1"/>
  <c r="T169" i="14" s="1"/>
  <c r="P768" i="14" a="1"/>
  <c r="P768" i="14" s="1"/>
  <c r="Q768" i="14" s="1" a="1"/>
  <c r="Q768" i="14" s="1"/>
  <c r="T768" i="14" s="1"/>
  <c r="P689" i="14" a="1"/>
  <c r="P689" i="14" s="1"/>
  <c r="Q689" i="14" s="1" a="1"/>
  <c r="Q689" i="14" s="1"/>
  <c r="T689" i="14" s="1"/>
  <c r="P644" i="14" a="1"/>
  <c r="P644" i="14" s="1"/>
  <c r="P591" i="14" a="1"/>
  <c r="P591" i="14" s="1"/>
  <c r="Q591" i="14" s="1" a="1"/>
  <c r="Q591" i="14" s="1"/>
  <c r="T591" i="14" s="1"/>
  <c r="P528" i="14" a="1"/>
  <c r="P528" i="14" s="1"/>
  <c r="P482" i="14" a="1"/>
  <c r="P482" i="14" s="1"/>
  <c r="Q482" i="14" s="1" a="1"/>
  <c r="Q482" i="14" s="1"/>
  <c r="T482" i="14" s="1"/>
  <c r="P663" i="14" a="1"/>
  <c r="P663" i="14" s="1"/>
  <c r="P588" i="14" a="1"/>
  <c r="P588" i="14" s="1"/>
  <c r="Q588" i="14" s="1" a="1"/>
  <c r="Q588" i="14" s="1"/>
  <c r="T588" i="14" s="1"/>
  <c r="P609" i="14" a="1"/>
  <c r="P609" i="14" s="1"/>
  <c r="Q609" i="14" s="1" a="1"/>
  <c r="Q609" i="14" s="1"/>
  <c r="T609" i="14" s="1"/>
  <c r="P22" i="14" a="1"/>
  <c r="P22" i="14" s="1"/>
  <c r="Q22" i="14" s="1" a="1"/>
  <c r="Q22" i="14" s="1"/>
  <c r="T22" i="14" s="1"/>
  <c r="P227" i="14" a="1"/>
  <c r="P227" i="14" s="1"/>
  <c r="P128" i="14" a="1"/>
  <c r="P128" i="14" s="1"/>
  <c r="Q128" i="14" s="1" a="1"/>
  <c r="Q128" i="14" s="1"/>
  <c r="T128" i="14" s="1"/>
  <c r="P516" i="14" a="1"/>
  <c r="P516" i="14" s="1"/>
  <c r="P445" i="14" a="1"/>
  <c r="P445" i="14" s="1"/>
  <c r="Q445" i="14" s="1" a="1"/>
  <c r="Q445" i="14" s="1"/>
  <c r="T445" i="14" s="1"/>
  <c r="P343" i="14" a="1"/>
  <c r="P343" i="14" s="1"/>
  <c r="P208" i="14" a="1"/>
  <c r="P208" i="14" s="1"/>
  <c r="Q208" i="14" s="1" a="1"/>
  <c r="Q208" i="14" s="1"/>
  <c r="T208" i="14" s="1"/>
  <c r="P77" i="14" a="1"/>
  <c r="P77" i="14" s="1"/>
  <c r="Q77" i="14" s="1" a="1"/>
  <c r="Q77" i="14" s="1"/>
  <c r="T77" i="14" s="1"/>
  <c r="P742" i="14" a="1"/>
  <c r="P742" i="14" s="1"/>
  <c r="Q742" i="14" s="1" a="1"/>
  <c r="Q742" i="14" s="1"/>
  <c r="T742" i="14" s="1"/>
  <c r="P677" i="14" a="1"/>
  <c r="P677" i="14" s="1"/>
  <c r="Q677" i="14" s="1" a="1"/>
  <c r="Q677" i="14" s="1"/>
  <c r="T677" i="14" s="1"/>
  <c r="P595" i="14" a="1"/>
  <c r="P595" i="14" s="1"/>
  <c r="Q595" i="14" s="1" a="1"/>
  <c r="Q595" i="14" s="1"/>
  <c r="T595" i="14" s="1"/>
  <c r="P392" i="14" a="1"/>
  <c r="P392" i="14" s="1"/>
  <c r="P212" i="14" a="1"/>
  <c r="P212" i="14" s="1"/>
  <c r="Q212" i="14" s="1" a="1"/>
  <c r="Q212" i="14" s="1"/>
  <c r="T212" i="14" s="1"/>
  <c r="P4" i="14" a="1"/>
  <c r="P4" i="14" s="1"/>
  <c r="P464" i="14" a="1"/>
  <c r="P464" i="14" s="1"/>
  <c r="Q464" i="14" s="1" a="1"/>
  <c r="Q464" i="14" s="1"/>
  <c r="T464" i="14" s="1"/>
  <c r="P732" i="14" a="1"/>
  <c r="P732" i="14" s="1"/>
  <c r="Q732" i="14" s="1" a="1"/>
  <c r="Q732" i="14" s="1"/>
  <c r="T732" i="14" s="1"/>
  <c r="P775" i="14" a="1"/>
  <c r="P775" i="14" s="1"/>
  <c r="Q775" i="14" s="1" a="1"/>
  <c r="Q775" i="14" s="1"/>
  <c r="T775" i="14" s="1"/>
  <c r="P661" i="14" a="1"/>
  <c r="P661" i="14" s="1"/>
  <c r="P642" i="14" a="1"/>
  <c r="P642" i="14" s="1"/>
  <c r="Q642" i="14" s="1" a="1"/>
  <c r="Q642" i="14" s="1"/>
  <c r="T642" i="14" s="1"/>
  <c r="P43" i="14" a="1"/>
  <c r="P43" i="14" s="1"/>
  <c r="P249" i="14" a="1"/>
  <c r="P249" i="14" s="1"/>
  <c r="Q249" i="14" s="1" a="1"/>
  <c r="Q249" i="14" s="1"/>
  <c r="T249" i="14" s="1"/>
  <c r="P469" i="14" a="1"/>
  <c r="P469" i="14" s="1"/>
  <c r="P288" i="14" a="1"/>
  <c r="P288" i="14" s="1"/>
  <c r="Q288" i="14" s="1" a="1"/>
  <c r="Q288" i="14" s="1"/>
  <c r="T288" i="14" s="1"/>
  <c r="P766" i="14" a="1"/>
  <c r="P766" i="14" s="1"/>
  <c r="Q766" i="14" s="1" a="1"/>
  <c r="Q766" i="14" s="1"/>
  <c r="T766" i="14" s="1"/>
  <c r="P759" i="14" a="1"/>
  <c r="P759" i="14" s="1"/>
  <c r="Q759" i="14" s="1" a="1"/>
  <c r="Q759" i="14" s="1"/>
  <c r="T759" i="14" s="1"/>
  <c r="P687" i="14" a="1"/>
  <c r="P687" i="14" s="1"/>
  <c r="P28" i="14" a="1"/>
  <c r="P28" i="14" s="1"/>
  <c r="Q28" i="14" s="1" a="1"/>
  <c r="Q28" i="14" s="1"/>
  <c r="T28" i="14" s="1"/>
  <c r="P410" i="14" a="1"/>
  <c r="P410" i="14" s="1"/>
  <c r="P268" i="14" a="1"/>
  <c r="P268" i="14" s="1"/>
  <c r="Q268" i="14" s="1" a="1"/>
  <c r="Q268" i="14" s="1"/>
  <c r="T268" i="14" s="1"/>
  <c r="P607" i="14" a="1"/>
  <c r="P607" i="14" s="1"/>
  <c r="P170" i="14" a="1"/>
  <c r="P170" i="14" s="1"/>
  <c r="Q170" i="14" s="1" a="1"/>
  <c r="Q170" i="14" s="1"/>
  <c r="T170" i="14" s="1"/>
  <c r="P75" i="14" a="1"/>
  <c r="P75" i="14" s="1"/>
  <c r="Q75" i="14" s="1" a="1"/>
  <c r="Q75" i="14" s="1"/>
  <c r="T75" i="14" s="1"/>
  <c r="P524" i="14" a="1"/>
  <c r="P524" i="14" s="1"/>
  <c r="Q524" i="14" s="1" a="1"/>
  <c r="Q524" i="14" s="1"/>
  <c r="T524" i="14" s="1"/>
  <c r="P59" i="14" a="1"/>
  <c r="P59" i="14" s="1"/>
  <c r="Q59" i="14" s="1" a="1"/>
  <c r="Q59" i="14" s="1"/>
  <c r="T59" i="14" s="1"/>
  <c r="P263" i="14" a="1"/>
  <c r="P263" i="14" s="1"/>
  <c r="Q263" i="14" s="1" a="1"/>
  <c r="Q263" i="14" s="1"/>
  <c r="T263" i="14" s="1"/>
  <c r="P178" i="14" a="1"/>
  <c r="P178" i="14" s="1"/>
  <c r="P556" i="14" a="1"/>
  <c r="P556" i="14" s="1"/>
  <c r="Q556" i="14" s="1" a="1"/>
  <c r="Q556" i="14" s="1"/>
  <c r="T556" i="14" s="1"/>
  <c r="P485" i="14" a="1"/>
  <c r="P485" i="14" s="1"/>
  <c r="P315" i="14" a="1"/>
  <c r="P315" i="14" s="1"/>
  <c r="Q315" i="14" s="1" a="1"/>
  <c r="Q315" i="14" s="1"/>
  <c r="T315" i="14" s="1"/>
  <c r="P113" i="14" a="1"/>
  <c r="P113" i="14" s="1"/>
  <c r="Q113" i="14" s="1" a="1"/>
  <c r="Q113" i="14" s="1"/>
  <c r="T113" i="14" s="1"/>
  <c r="P782" i="14" a="1"/>
  <c r="P782" i="14" s="1"/>
  <c r="Q782" i="14" s="1" a="1"/>
  <c r="Q782" i="14" s="1"/>
  <c r="T782" i="14" s="1"/>
  <c r="P745" i="14" a="1"/>
  <c r="P745" i="14" s="1"/>
  <c r="Q745" i="14" s="1" a="1"/>
  <c r="Q745" i="14" s="1"/>
  <c r="T745" i="14" s="1"/>
  <c r="P557" i="14" a="1"/>
  <c r="P557" i="14" s="1"/>
  <c r="Q557" i="14" s="1" a="1"/>
  <c r="Q557" i="14" s="1"/>
  <c r="T557" i="14" s="1"/>
  <c r="P456" i="14" a="1"/>
  <c r="P456" i="14" s="1"/>
  <c r="P337" i="14" a="1"/>
  <c r="P337" i="14" s="1"/>
  <c r="Q337" i="14" s="1" a="1"/>
  <c r="Q337" i="14" s="1"/>
  <c r="T337" i="14" s="1"/>
  <c r="P131" i="14" a="1"/>
  <c r="P131" i="14" s="1"/>
  <c r="Q131" i="14" s="1" a="1"/>
  <c r="Q131" i="14" s="1"/>
  <c r="T131" i="14" s="1"/>
  <c r="P24" i="14" a="1"/>
  <c r="P24" i="14" s="1"/>
  <c r="Q24" i="14" s="1" a="1"/>
  <c r="Q24" i="14" s="1"/>
  <c r="T24" i="14" s="1"/>
  <c r="P244" i="14" a="1"/>
  <c r="P244" i="14" s="1"/>
  <c r="Q244" i="14" s="1" a="1"/>
  <c r="Q244" i="14" s="1"/>
  <c r="T244" i="14" s="1"/>
  <c r="P628" i="14" a="1"/>
  <c r="P628" i="14" s="1"/>
  <c r="Q628" i="14" s="1" a="1"/>
  <c r="Q628" i="14" s="1"/>
  <c r="T628" i="14" s="1"/>
  <c r="P706" i="14" a="1"/>
  <c r="P706" i="14" s="1"/>
  <c r="Q706" i="14" s="1" a="1"/>
  <c r="Q706" i="14" s="1"/>
  <c r="T706" i="14" s="1"/>
  <c r="P235" i="14" a="1"/>
  <c r="P235" i="14" s="1"/>
  <c r="Q235" i="14" s="1" a="1"/>
  <c r="Q235" i="14" s="1"/>
  <c r="T235" i="14" s="1"/>
  <c r="P714" i="14" a="1"/>
  <c r="P714" i="14" s="1"/>
  <c r="P651" i="14" a="1"/>
  <c r="P651" i="14" s="1"/>
  <c r="P592" i="14" a="1"/>
  <c r="P592" i="14" s="1"/>
  <c r="P579" i="14" a="1"/>
  <c r="P579" i="14" s="1"/>
  <c r="Q579" i="14" s="1" a="1"/>
  <c r="Q579" i="14" s="1"/>
  <c r="T579" i="14" s="1"/>
  <c r="P529" i="14" a="1"/>
  <c r="P529" i="14" s="1"/>
  <c r="Q529" i="14" s="1" a="1"/>
  <c r="Q529" i="14" s="1"/>
  <c r="T529" i="14" s="1"/>
  <c r="P94" i="14" a="1"/>
  <c r="P94" i="14" s="1"/>
  <c r="Q94" i="14" s="1" a="1"/>
  <c r="Q94" i="14" s="1"/>
  <c r="T94" i="14" s="1"/>
  <c r="P389" i="14" a="1"/>
  <c r="P389" i="14" s="1"/>
  <c r="Q389" i="14" s="1" a="1"/>
  <c r="Q389" i="14" s="1"/>
  <c r="T389" i="14" s="1"/>
  <c r="P709" i="14" a="1"/>
  <c r="P709" i="14" s="1"/>
  <c r="Q709" i="14" s="1" a="1"/>
  <c r="Q709" i="14" s="1"/>
  <c r="T709" i="14" s="1"/>
  <c r="P286" i="14" a="1"/>
  <c r="P286" i="14" s="1"/>
  <c r="P200" i="14" a="1"/>
  <c r="P200" i="14" s="1"/>
  <c r="Q200" i="14" s="1" a="1"/>
  <c r="Q200" i="14" s="1"/>
  <c r="T200" i="14" s="1"/>
  <c r="P580" i="14" a="1"/>
  <c r="P580" i="14" s="1"/>
  <c r="P509" i="14" a="1"/>
  <c r="P509" i="14" s="1"/>
  <c r="Q509" i="14" s="1" a="1"/>
  <c r="Q509" i="14" s="1"/>
  <c r="T509" i="14" s="1"/>
  <c r="P407" i="14" a="1"/>
  <c r="P407" i="14" s="1"/>
  <c r="Q407" i="14" s="1" a="1"/>
  <c r="Q407" i="14" s="1"/>
  <c r="T407" i="14" s="1"/>
  <c r="P344" i="14" a="1"/>
  <c r="P344" i="14" s="1"/>
  <c r="Q344" i="14" s="1" a="1"/>
  <c r="Q344" i="14" s="1"/>
  <c r="T344" i="14" s="1"/>
  <c r="P253" i="14" a="1"/>
  <c r="P253" i="14" s="1"/>
  <c r="Q253" i="14" s="1" a="1"/>
  <c r="Q253" i="14" s="1"/>
  <c r="T253" i="14" s="1"/>
  <c r="P323" i="14" a="1"/>
  <c r="P323" i="14" s="1"/>
  <c r="Q323" i="14" s="1" a="1"/>
  <c r="Q323" i="14" s="1"/>
  <c r="T323" i="14" s="1"/>
  <c r="P62" i="14" a="1"/>
  <c r="P62" i="14" s="1"/>
  <c r="P785" i="14" a="1"/>
  <c r="P785" i="14" s="1"/>
  <c r="P71" i="14" a="1"/>
  <c r="P71" i="14" s="1"/>
  <c r="P692" i="14" a="1"/>
  <c r="P692" i="14" s="1"/>
  <c r="Q692" i="14" s="1" a="1"/>
  <c r="Q692" i="14" s="1"/>
  <c r="T692" i="14" s="1"/>
  <c r="P342" i="14" a="1"/>
  <c r="P342" i="14" s="1"/>
  <c r="Q342" i="14" s="1" a="1"/>
  <c r="Q342" i="14" s="1"/>
  <c r="T342" i="14" s="1"/>
  <c r="P330" i="14" a="1"/>
  <c r="P330" i="14" s="1"/>
  <c r="Q330" i="14" s="1" a="1"/>
  <c r="Q330" i="14" s="1"/>
  <c r="T330" i="14" s="1"/>
  <c r="P582" i="14" a="1"/>
  <c r="P582" i="14" s="1"/>
  <c r="Q582" i="14" s="1" a="1"/>
  <c r="Q582" i="14" s="1"/>
  <c r="T582" i="14" s="1"/>
  <c r="P199" i="14" a="1"/>
  <c r="P199" i="14" s="1"/>
  <c r="Q199" i="14" s="1" a="1"/>
  <c r="Q199" i="14" s="1"/>
  <c r="T199" i="14" s="1"/>
  <c r="P245" i="14" a="1"/>
  <c r="P245" i="14" s="1"/>
  <c r="P108" i="14" a="1"/>
  <c r="P108" i="14" s="1"/>
  <c r="Q108" i="14" s="1" a="1"/>
  <c r="Q108" i="14" s="1"/>
  <c r="T108" i="14" s="1"/>
  <c r="P486" i="14" a="1"/>
  <c r="P486" i="14" s="1"/>
  <c r="P331" i="14" a="1"/>
  <c r="P331" i="14" s="1"/>
  <c r="Q331" i="14" s="1" a="1"/>
  <c r="Q331" i="14" s="1"/>
  <c r="T331" i="14" s="1"/>
  <c r="P690" i="14" a="1"/>
  <c r="P690" i="14" s="1"/>
  <c r="Q690" i="14" s="1" a="1"/>
  <c r="Q690" i="14" s="1"/>
  <c r="T690" i="14" s="1"/>
  <c r="P534" i="14" a="1"/>
  <c r="P534" i="14" s="1"/>
  <c r="Q534" i="14" s="1" a="1"/>
  <c r="Q534" i="14" s="1"/>
  <c r="T534" i="14" s="1"/>
  <c r="P190" i="14" a="1"/>
  <c r="P190" i="14" s="1"/>
  <c r="P302" i="14" a="1"/>
  <c r="P302" i="14" s="1"/>
  <c r="Q302" i="14" s="1" a="1"/>
  <c r="Q302" i="14" s="1"/>
  <c r="T302" i="14" s="1"/>
  <c r="P189" i="14" a="1"/>
  <c r="P189" i="14" s="1"/>
  <c r="Q189" i="14" s="1" a="1"/>
  <c r="Q189" i="14" s="1"/>
  <c r="T189" i="14" s="1"/>
  <c r="P300" i="14" a="1"/>
  <c r="P300" i="14" s="1"/>
  <c r="Q300" i="14" s="1" a="1"/>
  <c r="Q300" i="14" s="1"/>
  <c r="T300" i="14" s="1"/>
  <c r="P297" i="14" a="1"/>
  <c r="P297" i="14" s="1"/>
  <c r="P33" i="14" a="1"/>
  <c r="P33" i="14" s="1"/>
  <c r="Q33" i="14" s="1" a="1"/>
  <c r="Q33" i="14" s="1"/>
  <c r="T33" i="14" s="1"/>
  <c r="P660" i="14" a="1"/>
  <c r="P660" i="14" s="1"/>
  <c r="Q660" i="14" s="1" a="1"/>
  <c r="Q660" i="14" s="1"/>
  <c r="T660" i="14" s="1"/>
  <c r="P781" i="14" a="1"/>
  <c r="P781" i="14" s="1"/>
  <c r="Q781" i="14" s="1" a="1"/>
  <c r="Q781" i="14" s="1"/>
  <c r="T781" i="14" s="1"/>
  <c r="P765" i="14" a="1"/>
  <c r="P765" i="14" s="1"/>
  <c r="P86" i="14" a="1"/>
  <c r="P86" i="14" s="1"/>
  <c r="Q86" i="14" s="1" a="1"/>
  <c r="Q86" i="14" s="1"/>
  <c r="T86" i="14" s="1"/>
  <c r="P784" i="14" a="1"/>
  <c r="P784" i="14" s="1"/>
  <c r="P145" i="14" a="1"/>
  <c r="P145" i="14" s="1"/>
  <c r="Q145" i="14" s="1" a="1"/>
  <c r="Q145" i="14" s="1"/>
  <c r="T145" i="14" s="1"/>
  <c r="P45" i="14" a="1"/>
  <c r="P45" i="14" s="1"/>
  <c r="Q45" i="14" s="1" a="1"/>
  <c r="Q45" i="14" s="1"/>
  <c r="T45" i="14" s="1"/>
  <c r="P259" i="14" a="1"/>
  <c r="P259" i="14" s="1"/>
  <c r="Q259" i="14" s="1" a="1"/>
  <c r="Q259" i="14" s="1"/>
  <c r="T259" i="14" s="1"/>
  <c r="P649" i="14" a="1"/>
  <c r="P649" i="14" s="1"/>
  <c r="Q649" i="14" s="1" a="1"/>
  <c r="Q649" i="14" s="1"/>
  <c r="T649" i="14" s="1"/>
  <c r="P526" i="14" a="1"/>
  <c r="P526" i="14" s="1"/>
  <c r="Q526" i="14" s="1" a="1"/>
  <c r="Q526" i="14" s="1"/>
  <c r="T526" i="14" s="1"/>
  <c r="P471" i="14" a="1"/>
  <c r="P471" i="14" s="1"/>
  <c r="P408" i="14" a="1"/>
  <c r="P408" i="14" s="1"/>
  <c r="Q408" i="14" s="1" a="1"/>
  <c r="Q408" i="14" s="1"/>
  <c r="T408" i="14" s="1"/>
  <c r="P362" i="14" a="1"/>
  <c r="P362" i="14" s="1"/>
  <c r="P577" i="14" a="1"/>
  <c r="P577" i="14" s="1"/>
  <c r="Q577" i="14" s="1" a="1"/>
  <c r="Q577" i="14" s="1"/>
  <c r="T577" i="14" s="1"/>
  <c r="P491" i="14" a="1"/>
  <c r="P491" i="14" s="1"/>
  <c r="P794" i="14" a="1"/>
  <c r="P794" i="14" s="1"/>
  <c r="Q794" i="14" s="1" a="1"/>
  <c r="Q794" i="14" s="1"/>
  <c r="T794" i="14" s="1"/>
  <c r="P608" i="14" a="1"/>
  <c r="P608" i="14" s="1"/>
  <c r="Q608" i="14" s="1" a="1"/>
  <c r="Q608" i="14" s="1"/>
  <c r="T608" i="14" s="1"/>
  <c r="P226" i="14" a="1"/>
  <c r="P226" i="14" s="1"/>
  <c r="Q226" i="14" s="1" a="1"/>
  <c r="Q226" i="14" s="1"/>
  <c r="T226" i="14" s="1"/>
  <c r="P747" i="14" a="1"/>
  <c r="P747" i="14" s="1"/>
  <c r="Q747" i="14" s="1" a="1"/>
  <c r="Q747" i="14" s="1"/>
  <c r="T747" i="14" s="1"/>
  <c r="P767" i="14" a="1"/>
  <c r="P767" i="14" s="1"/>
  <c r="Q767" i="14" s="1" a="1"/>
  <c r="Q767" i="14" s="1"/>
  <c r="T767" i="14" s="1"/>
  <c r="P449" i="14" a="1"/>
  <c r="P449" i="14" s="1"/>
  <c r="P258" i="14" a="1"/>
  <c r="P258" i="14" s="1"/>
  <c r="Q258" i="14" s="1" a="1"/>
  <c r="Q258" i="14" s="1"/>
  <c r="T258" i="14" s="1"/>
  <c r="P583" i="14" a="1"/>
  <c r="P583" i="14" s="1"/>
  <c r="Q583" i="14" s="1" a="1"/>
  <c r="Q583" i="14" s="1"/>
  <c r="T583" i="14" s="1"/>
  <c r="P321" i="14" a="1"/>
  <c r="P321" i="14" s="1"/>
  <c r="Q321" i="14" s="1" a="1"/>
  <c r="Q321" i="14" s="1"/>
  <c r="T321" i="14" s="1"/>
  <c r="P629" i="14" a="1"/>
  <c r="P629" i="14" s="1"/>
  <c r="Q629" i="14" s="1" a="1"/>
  <c r="Q629" i="14" s="1"/>
  <c r="T629" i="14" s="1"/>
  <c r="P772" i="14" a="1"/>
  <c r="P772" i="14" s="1"/>
  <c r="Q772" i="14" s="1" a="1"/>
  <c r="Q772" i="14" s="1"/>
  <c r="T772" i="14" s="1"/>
  <c r="P581" i="14" a="1"/>
  <c r="P581" i="14" s="1"/>
  <c r="P604" i="14" a="1"/>
  <c r="P604" i="14" s="1"/>
  <c r="Q604" i="14" s="1" a="1"/>
  <c r="Q604" i="14" s="1"/>
  <c r="T604" i="14" s="1"/>
  <c r="P317" i="14" a="1"/>
  <c r="P317" i="14" s="1"/>
  <c r="P574" i="14" a="1"/>
  <c r="P574" i="14" s="1"/>
  <c r="Q574" i="14" s="1" a="1"/>
  <c r="Q574" i="14" s="1"/>
  <c r="T574" i="14" s="1"/>
  <c r="P453" i="14" a="1"/>
  <c r="P453" i="14" s="1"/>
  <c r="P681" i="14" a="1"/>
  <c r="P681" i="14" s="1"/>
  <c r="Q681" i="14" s="1" a="1"/>
  <c r="Q681" i="14" s="1"/>
  <c r="T681" i="14" s="1"/>
  <c r="P778" i="14" a="1"/>
  <c r="P778" i="14" s="1"/>
  <c r="Q778" i="14" s="1" a="1"/>
  <c r="Q778" i="14" s="1"/>
  <c r="T778" i="14" s="1"/>
  <c r="P17" i="14" a="1"/>
  <c r="P17" i="14" s="1"/>
  <c r="Q17" i="14" s="1" a="1"/>
  <c r="Q17" i="14" s="1"/>
  <c r="T17" i="14" s="1"/>
  <c r="P97" i="14" a="1"/>
  <c r="P97" i="14" s="1"/>
  <c r="Q97" i="14" s="1" a="1"/>
  <c r="Q97" i="14" s="1"/>
  <c r="T97" i="14" s="1"/>
  <c r="P696" i="14" a="1"/>
  <c r="P696" i="14" s="1"/>
  <c r="Q696" i="14" s="1" a="1"/>
  <c r="Q696" i="14" s="1"/>
  <c r="T696" i="14" s="1"/>
  <c r="P89" i="14" a="1"/>
  <c r="P89" i="14" s="1"/>
  <c r="P380" i="14" a="1"/>
  <c r="P380" i="14" s="1"/>
  <c r="Q380" i="14" s="1" a="1"/>
  <c r="Q380" i="14" s="1"/>
  <c r="T380" i="14" s="1"/>
  <c r="P202" i="14" a="1"/>
  <c r="P202" i="14" s="1"/>
  <c r="P715" i="14" a="1"/>
  <c r="P715" i="14" s="1"/>
  <c r="Q715" i="14" s="1" a="1"/>
  <c r="Q715" i="14" s="1"/>
  <c r="T715" i="14" s="1"/>
  <c r="P610" i="14" a="1"/>
  <c r="P610" i="14" s="1"/>
  <c r="Q610" i="14" s="1" a="1"/>
  <c r="Q610" i="14" s="1"/>
  <c r="T610" i="14" s="1"/>
  <c r="P99" i="14" a="1"/>
  <c r="P99" i="14" s="1"/>
  <c r="Q99" i="14" s="1" a="1"/>
  <c r="Q99" i="14" s="1"/>
  <c r="T99" i="14" s="1"/>
  <c r="P625" i="14" a="1"/>
  <c r="P625" i="14" s="1"/>
  <c r="Q625" i="14" s="1" a="1"/>
  <c r="Q625" i="14" s="1"/>
  <c r="T625" i="14" s="1"/>
  <c r="P177" i="14" a="1"/>
  <c r="P177" i="14" s="1"/>
  <c r="Q177" i="14" s="1" a="1"/>
  <c r="Q177" i="14" s="1"/>
  <c r="T177" i="14" s="1"/>
  <c r="P167" i="14" a="1"/>
  <c r="P167" i="14" s="1"/>
  <c r="Q167" i="14" s="1" a="1"/>
  <c r="Q167" i="14" s="1"/>
  <c r="T167" i="14" s="1"/>
  <c r="P68" i="14" a="1"/>
  <c r="P68" i="14" s="1"/>
  <c r="Q68" i="14" s="1" a="1"/>
  <c r="Q68" i="14" s="1"/>
  <c r="T68" i="14" s="1"/>
  <c r="P672" i="14" a="1"/>
  <c r="P672" i="14" s="1"/>
  <c r="Q672" i="14" s="1" a="1"/>
  <c r="Q672" i="14" s="1"/>
  <c r="T672" i="14" s="1"/>
  <c r="P550" i="14" a="1"/>
  <c r="P550" i="14" s="1"/>
  <c r="Q550" i="14" s="1" a="1"/>
  <c r="Q550" i="14" s="1"/>
  <c r="T550" i="14" s="1"/>
  <c r="P495" i="14" a="1"/>
  <c r="P495" i="14" s="1"/>
  <c r="Q495" i="14" s="1" a="1"/>
  <c r="Q495" i="14" s="1"/>
  <c r="T495" i="14" s="1"/>
  <c r="P432" i="14" a="1"/>
  <c r="P432" i="14" s="1"/>
  <c r="Q432" i="14" s="1" a="1"/>
  <c r="Q432" i="14" s="1"/>
  <c r="T432" i="14" s="1"/>
  <c r="P507" i="14" a="1"/>
  <c r="P507" i="14" s="1"/>
  <c r="Q507" i="14" s="1" a="1"/>
  <c r="Q507" i="14" s="1"/>
  <c r="T507" i="14" s="1"/>
  <c r="P11" i="14" a="1"/>
  <c r="P11" i="14" s="1"/>
  <c r="Q11" i="14" s="1" a="1"/>
  <c r="Q11" i="14" s="1"/>
  <c r="T11" i="14" s="1"/>
  <c r="P193" i="14" a="1"/>
  <c r="P193" i="14" s="1"/>
  <c r="Q193" i="14" s="1" a="1"/>
  <c r="Q193" i="14" s="1"/>
  <c r="T193" i="14" s="1"/>
  <c r="P10" i="14" a="1"/>
  <c r="P10" i="14" s="1"/>
  <c r="Q10" i="14" s="1" a="1"/>
  <c r="Q10" i="14" s="1"/>
  <c r="T10" i="14" s="1"/>
  <c r="P98" i="14" a="1"/>
  <c r="P98" i="14" s="1"/>
  <c r="Q98" i="14" s="1" a="1"/>
  <c r="Q98" i="14" s="1"/>
  <c r="T98" i="14" s="1"/>
  <c r="P238" i="14" a="1"/>
  <c r="P238" i="14" s="1"/>
  <c r="Q238" i="14" s="1" a="1"/>
  <c r="Q238" i="14" s="1"/>
  <c r="T238" i="14" s="1"/>
  <c r="P754" i="14" a="1"/>
  <c r="P754" i="14" s="1"/>
  <c r="Q754" i="14" s="1" a="1"/>
  <c r="Q754" i="14" s="1"/>
  <c r="T754" i="14" s="1"/>
  <c r="P691" i="14" a="1"/>
  <c r="P691" i="14" s="1"/>
  <c r="Q691" i="14" s="1" a="1"/>
  <c r="Q691" i="14" s="1"/>
  <c r="T691" i="14" s="1"/>
  <c r="P632" i="14" a="1"/>
  <c r="P632" i="14" s="1"/>
  <c r="Q632" i="14" s="1" a="1"/>
  <c r="Q632" i="14" s="1"/>
  <c r="T632" i="14" s="1"/>
  <c r="P735" i="14" a="1"/>
  <c r="P735" i="14" s="1"/>
  <c r="Q735" i="14" s="1" a="1"/>
  <c r="Q735" i="14" s="1"/>
  <c r="T735" i="14" s="1"/>
  <c r="P685" i="14" a="1"/>
  <c r="P685" i="14" s="1"/>
  <c r="P786" i="14" a="1"/>
  <c r="P786" i="14" s="1"/>
  <c r="Q786" i="14" s="1" a="1"/>
  <c r="Q786" i="14" s="1"/>
  <c r="T786" i="14" s="1"/>
  <c r="P716" i="14" a="1"/>
  <c r="P716" i="14" s="1"/>
  <c r="P795" i="14" a="1"/>
  <c r="P795" i="14" s="1"/>
  <c r="Q795" i="14" s="1" a="1"/>
  <c r="Q795" i="14" s="1"/>
  <c r="T795" i="14" s="1"/>
  <c r="P243" i="14" a="1"/>
  <c r="P243" i="14" s="1"/>
  <c r="Q243" i="14" s="1" a="1"/>
  <c r="Q243" i="14" s="1"/>
  <c r="T243" i="14" s="1"/>
  <c r="P793" i="14" a="1"/>
  <c r="P793" i="14" s="1"/>
  <c r="Q793" i="14" s="1" a="1"/>
  <c r="Q793" i="14" s="1"/>
  <c r="T793" i="14" s="1"/>
  <c r="P295" i="14" a="1"/>
  <c r="P295" i="14" s="1"/>
  <c r="Q295" i="14" s="1" a="1"/>
  <c r="Q295" i="14" s="1"/>
  <c r="T295" i="14" s="1"/>
  <c r="P688" i="14" a="1"/>
  <c r="P688" i="14" s="1"/>
  <c r="Q688" i="14" s="1" a="1"/>
  <c r="Q688" i="14" s="1"/>
  <c r="T688" i="14" s="1"/>
  <c r="P613" i="14" a="1"/>
  <c r="P613" i="14" s="1"/>
  <c r="Q613" i="14" s="1" a="1"/>
  <c r="Q613" i="14" s="1"/>
  <c r="T613" i="14" s="1"/>
  <c r="P566" i="14" a="1"/>
  <c r="P566" i="14" s="1"/>
  <c r="Q566" i="14" s="1" a="1"/>
  <c r="Q566" i="14" s="1"/>
  <c r="T566" i="14" s="1"/>
  <c r="P511" i="14" a="1"/>
  <c r="P511" i="14" s="1"/>
  <c r="P448" i="14" a="1"/>
  <c r="P448" i="14" s="1"/>
  <c r="Q448" i="14" s="1" a="1"/>
  <c r="Q448" i="14" s="1"/>
  <c r="T448" i="14" s="1"/>
  <c r="P402" i="14" a="1"/>
  <c r="P402" i="14" s="1"/>
  <c r="Q402" i="14" s="1" a="1"/>
  <c r="Q402" i="14" s="1"/>
  <c r="T402" i="14" s="1"/>
  <c r="P733" i="14" a="1"/>
  <c r="P733" i="14" s="1"/>
  <c r="Q733" i="14" s="1" a="1"/>
  <c r="Q733" i="14" s="1"/>
  <c r="T733" i="14" s="1"/>
  <c r="P648" i="14" a="1"/>
  <c r="P648" i="14" s="1"/>
  <c r="Q648" i="14" s="1" a="1"/>
  <c r="Q648" i="14" s="1"/>
  <c r="T648" i="14" s="1"/>
  <c r="P751" i="14" a="1"/>
  <c r="P751" i="14" s="1"/>
  <c r="Q751" i="14" s="1" a="1"/>
  <c r="Q751" i="14" s="1"/>
  <c r="T751" i="14" s="1"/>
  <c r="P474" i="14" a="1"/>
  <c r="P474" i="14" s="1"/>
  <c r="P137" i="14" a="1"/>
  <c r="P137" i="14" s="1"/>
  <c r="Q137" i="14" s="1" a="1"/>
  <c r="Q137" i="14" s="1"/>
  <c r="T137" i="14" s="1"/>
  <c r="P351" i="14" a="1"/>
  <c r="P351" i="14" s="1"/>
  <c r="P36" i="14" a="1"/>
  <c r="P36" i="14" s="1"/>
  <c r="Q36" i="14" s="1" a="1"/>
  <c r="Q36" i="14" s="1"/>
  <c r="T36" i="14" s="1"/>
  <c r="P256" i="14" a="1"/>
  <c r="P256" i="14" s="1"/>
  <c r="Q256" i="14" s="1" a="1"/>
  <c r="Q256" i="14" s="1"/>
  <c r="T256" i="14" s="1"/>
  <c r="P140" i="14" a="1"/>
  <c r="P140" i="14" s="1"/>
  <c r="Q140" i="14" s="1" a="1"/>
  <c r="Q140" i="14" s="1"/>
  <c r="T140" i="14" s="1"/>
  <c r="P329" i="14" a="1"/>
  <c r="P329" i="14" s="1"/>
  <c r="P234" i="14" a="1"/>
  <c r="P234" i="14" s="1"/>
  <c r="Q234" i="14" s="1" a="1"/>
  <c r="Q234" i="14" s="1"/>
  <c r="T234" i="14" s="1"/>
  <c r="P255" i="14" a="1"/>
  <c r="P255" i="14" s="1"/>
  <c r="P162" i="14" a="1"/>
  <c r="P162" i="14" s="1"/>
  <c r="Q162" i="14" s="1" a="1"/>
  <c r="Q162" i="14" s="1"/>
  <c r="T162" i="14" s="1"/>
  <c r="P55" i="14" a="1"/>
  <c r="P55" i="14" s="1"/>
  <c r="P444" i="14" a="1"/>
  <c r="P444" i="14" s="1"/>
  <c r="Q444" i="14" s="1" a="1"/>
  <c r="Q444" i="14" s="1"/>
  <c r="T444" i="14" s="1"/>
  <c r="P373" i="14" a="1"/>
  <c r="P373" i="14" s="1"/>
  <c r="Q373" i="14" s="1" a="1"/>
  <c r="Q373" i="14" s="1"/>
  <c r="T373" i="14" s="1"/>
  <c r="P225" i="14" a="1"/>
  <c r="P225" i="14" s="1"/>
  <c r="Q225" i="14" s="1" a="1"/>
  <c r="Q225" i="14" s="1"/>
  <c r="T225" i="14" s="1"/>
  <c r="P12" i="14" a="1"/>
  <c r="P12" i="14" s="1"/>
  <c r="Q12" i="14" s="1" a="1"/>
  <c r="Q12" i="14" s="1"/>
  <c r="T12" i="14" s="1"/>
  <c r="P724" i="14" a="1"/>
  <c r="P724" i="14" s="1"/>
  <c r="Q724" i="14" s="1" a="1"/>
  <c r="Q724" i="14" s="1"/>
  <c r="T724" i="14" s="1"/>
  <c r="P670" i="14" a="1"/>
  <c r="P670" i="14" s="1"/>
  <c r="P361" i="14" a="1"/>
  <c r="P361" i="14" s="1"/>
  <c r="Q361" i="14" s="1" a="1"/>
  <c r="Q361" i="14" s="1"/>
  <c r="T361" i="14" s="1"/>
  <c r="P310" i="14" a="1"/>
  <c r="P310" i="14" s="1"/>
  <c r="P666" i="14" a="1"/>
  <c r="P666" i="14" s="1"/>
  <c r="Q666" i="14" s="1" a="1"/>
  <c r="Q666" i="14" s="1"/>
  <c r="T666" i="14" s="1"/>
  <c r="P473" i="14" a="1"/>
  <c r="P473" i="14" s="1"/>
  <c r="Q473" i="14" s="1" a="1"/>
  <c r="Q473" i="14" s="1"/>
  <c r="T473" i="14" s="1"/>
  <c r="P203" i="14" a="1"/>
  <c r="P203" i="14" s="1"/>
  <c r="Q203" i="14" s="1" a="1"/>
  <c r="Q203" i="14" s="1"/>
  <c r="T203" i="14" s="1"/>
  <c r="P110" i="14" a="1"/>
  <c r="P110" i="14" s="1"/>
  <c r="Q110" i="14" s="1" a="1"/>
  <c r="Q110" i="14" s="1"/>
  <c r="T110" i="14" s="1"/>
  <c r="P712" i="14" a="1"/>
  <c r="P712" i="14" s="1"/>
  <c r="Q712" i="14" s="1" a="1"/>
  <c r="Q712" i="14" s="1"/>
  <c r="T712" i="14" s="1"/>
  <c r="P637" i="14" a="1"/>
  <c r="P637" i="14" s="1"/>
  <c r="P590" i="14" a="1"/>
  <c r="P590" i="14" s="1"/>
  <c r="Q590" i="14" s="1" a="1"/>
  <c r="Q590" i="14" s="1"/>
  <c r="T590" i="14" s="1"/>
  <c r="P472" i="14" a="1"/>
  <c r="P472" i="14" s="1"/>
  <c r="P780" i="14" a="1"/>
  <c r="P780" i="14" s="1"/>
  <c r="Q780" i="14" s="1" a="1"/>
  <c r="Q780" i="14" s="1"/>
  <c r="T780" i="14" s="1"/>
  <c r="P409" i="14" a="1"/>
  <c r="P409" i="14" s="1"/>
  <c r="Q409" i="14" s="1" a="1"/>
  <c r="Q409" i="14" s="1"/>
  <c r="T409" i="14" s="1"/>
  <c r="P207" i="14" a="1"/>
  <c r="P207" i="14" s="1"/>
  <c r="Q207" i="14" s="1" a="1"/>
  <c r="Q207" i="14" s="1"/>
  <c r="T207" i="14" s="1"/>
  <c r="P272" i="14" a="1"/>
  <c r="P272" i="14" s="1"/>
  <c r="Q272" i="14" s="1" a="1"/>
  <c r="Q272" i="14" s="1"/>
  <c r="T272" i="14" s="1"/>
  <c r="P341" i="14" a="1"/>
  <c r="P341" i="14" s="1"/>
  <c r="Q341" i="14" s="1" a="1"/>
  <c r="Q341" i="14" s="1"/>
  <c r="T341" i="14" s="1"/>
  <c r="P800" i="14" a="1"/>
  <c r="P800" i="14" s="1"/>
  <c r="P510" i="14" a="1"/>
  <c r="P510" i="14" s="1"/>
  <c r="Q510" i="14" s="1" a="1"/>
  <c r="Q510" i="14" s="1"/>
  <c r="T510" i="14" s="1"/>
  <c r="P750" i="14" a="1"/>
  <c r="P750" i="14" s="1"/>
  <c r="P103" i="14" a="1"/>
  <c r="P103" i="14" s="1"/>
  <c r="Q103" i="14" s="1" a="1"/>
  <c r="Q103" i="14" s="1"/>
  <c r="T103" i="14" s="1"/>
  <c r="P334" i="14" a="1"/>
  <c r="P334" i="14" s="1"/>
  <c r="Q334" i="14" s="1" a="1"/>
  <c r="Q334" i="14" s="1"/>
  <c r="T334" i="14" s="1"/>
  <c r="P533" i="14" a="1"/>
  <c r="P533" i="14" s="1"/>
  <c r="Q533" i="14" s="1" a="1"/>
  <c r="Q533" i="14" s="1"/>
  <c r="T533" i="14" s="1"/>
  <c r="P417" i="14" a="1"/>
  <c r="P417" i="14" s="1"/>
  <c r="Q417" i="14" s="1" a="1"/>
  <c r="Q417" i="14" s="1"/>
  <c r="T417" i="14" s="1"/>
  <c r="P662" i="14" a="1"/>
  <c r="P662" i="14" s="1"/>
  <c r="Q662" i="14" s="1" a="1"/>
  <c r="Q662" i="14" s="1"/>
  <c r="T662" i="14" s="1"/>
  <c r="P416" i="14" a="1"/>
  <c r="P416" i="14" s="1"/>
  <c r="P85" i="14" a="1"/>
  <c r="P85" i="14" s="1"/>
  <c r="Q85" i="14" s="1" a="1"/>
  <c r="Q85" i="14" s="1"/>
  <c r="T85" i="14" s="1"/>
  <c r="P568" i="14" a="1"/>
  <c r="P568" i="14" s="1"/>
  <c r="P520" i="14" a="1"/>
  <c r="P520" i="14" s="1"/>
  <c r="Q520" i="14" s="1" a="1"/>
  <c r="Q520" i="14" s="1"/>
  <c r="T520" i="14" s="1"/>
  <c r="P265" i="14" a="1"/>
  <c r="P265" i="14" s="1"/>
  <c r="Q265" i="14" s="1" a="1"/>
  <c r="Q265" i="14" s="1"/>
  <c r="T265" i="14" s="1"/>
  <c r="P133" i="14" a="1"/>
  <c r="P133" i="14" s="1"/>
  <c r="Q133" i="14" s="1" a="1"/>
  <c r="Q133" i="14" s="1"/>
  <c r="T133" i="14" s="1"/>
  <c r="P657" i="14" a="1"/>
  <c r="P657" i="14" s="1"/>
  <c r="Q657" i="14" s="1" a="1"/>
  <c r="Q657" i="14" s="1"/>
  <c r="T657" i="14" s="1"/>
  <c r="P769" i="14" a="1"/>
  <c r="P769" i="14" s="1"/>
  <c r="Q769" i="14" s="1" a="1"/>
  <c r="Q769" i="14" s="1"/>
  <c r="T769" i="14" s="1"/>
  <c r="P78" i="14" a="1"/>
  <c r="P78" i="14" s="1"/>
  <c r="P346" i="14" a="1"/>
  <c r="P346" i="14" s="1"/>
  <c r="Q346" i="14" s="1" a="1"/>
  <c r="Q346" i="14" s="1"/>
  <c r="T346" i="14" s="1"/>
  <c r="P571" i="14" a="1"/>
  <c r="P571" i="14" s="1"/>
  <c r="Q571" i="14" s="1" a="1"/>
  <c r="Q571" i="14" s="1"/>
  <c r="T571" i="14" s="1"/>
  <c r="P730" i="14" a="1"/>
  <c r="P730" i="14" s="1"/>
  <c r="Q730" i="14" s="1" a="1"/>
  <c r="Q730" i="14" s="1"/>
  <c r="T730" i="14" s="1"/>
  <c r="P29" i="14" a="1"/>
  <c r="P29" i="14" s="1"/>
  <c r="Q29" i="14" s="1" a="1"/>
  <c r="Q29" i="14" s="1"/>
  <c r="T29" i="14" s="1"/>
  <c r="P248" i="14" a="1"/>
  <c r="P248" i="14" s="1"/>
  <c r="Q248" i="14" s="1" a="1"/>
  <c r="Q248" i="14" s="1"/>
  <c r="T248" i="14" s="1"/>
  <c r="P147" i="14" a="1"/>
  <c r="P147" i="14" s="1"/>
  <c r="Q147" i="14" s="1" a="1"/>
  <c r="Q147" i="14" s="1"/>
  <c r="T147" i="14" s="1"/>
  <c r="P121" i="14" a="1"/>
  <c r="P121" i="14" s="1"/>
  <c r="Q121" i="14" s="1" a="1"/>
  <c r="Q121" i="14" s="1"/>
  <c r="T121" i="14" s="1"/>
  <c r="P752" i="14" a="1"/>
  <c r="P752" i="14" s="1"/>
  <c r="P673" i="14" a="1"/>
  <c r="P673" i="14" s="1"/>
  <c r="Q673" i="14" s="1" a="1"/>
  <c r="Q673" i="14" s="1"/>
  <c r="T673" i="14" s="1"/>
  <c r="P630" i="14" a="1"/>
  <c r="P630" i="14" s="1"/>
  <c r="P575" i="14" a="1"/>
  <c r="P575" i="14" s="1"/>
  <c r="Q575" i="14" s="1" a="1"/>
  <c r="Q575" i="14" s="1"/>
  <c r="T575" i="14" s="1"/>
  <c r="P512" i="14" a="1"/>
  <c r="P512" i="14" s="1"/>
  <c r="Q512" i="14" s="1" a="1"/>
  <c r="Q512" i="14" s="1"/>
  <c r="T512" i="14" s="1"/>
  <c r="P466" i="14" a="1"/>
  <c r="P466" i="14" s="1"/>
  <c r="Q466" i="14" s="1" a="1"/>
  <c r="Q466" i="14" s="1"/>
  <c r="T466" i="14" s="1"/>
  <c r="P195" i="14" a="1"/>
  <c r="P195" i="14" s="1"/>
  <c r="Q195" i="14" s="1" a="1"/>
  <c r="Q195" i="14" s="1"/>
  <c r="T195" i="14" s="1"/>
  <c r="P799" i="14" a="1"/>
  <c r="P799" i="14" s="1"/>
  <c r="Q799" i="14" s="1" a="1"/>
  <c r="Q799" i="14" s="1"/>
  <c r="T799" i="14" s="1"/>
  <c r="P411" i="14" a="1"/>
  <c r="P411" i="14" s="1"/>
  <c r="P638" i="14" a="1"/>
  <c r="P638" i="14" s="1"/>
  <c r="Q638" i="14" s="1" a="1"/>
  <c r="Q638" i="14" s="1"/>
  <c r="T638" i="14" s="1"/>
  <c r="P726" i="14" a="1"/>
  <c r="P726" i="14" s="1"/>
  <c r="Q726" i="14" s="1" a="1"/>
  <c r="Q726" i="14" s="1"/>
  <c r="T726" i="14" s="1"/>
  <c r="P153" i="14" a="1"/>
  <c r="P153" i="14" s="1"/>
  <c r="Q153" i="14" s="1" a="1"/>
  <c r="Q153" i="14" s="1"/>
  <c r="T153" i="14" s="1"/>
  <c r="P731" i="14" a="1"/>
  <c r="P731" i="14" s="1"/>
  <c r="Q731" i="14" s="1" a="1"/>
  <c r="Q731" i="14" s="1"/>
  <c r="T731" i="14" s="1"/>
  <c r="P107" i="14" a="1"/>
  <c r="P107" i="14" s="1"/>
  <c r="Q107" i="14" s="1" a="1"/>
  <c r="Q107" i="14" s="1"/>
  <c r="T107" i="14" s="1"/>
  <c r="P23" i="14" a="1"/>
  <c r="P23" i="14" s="1"/>
  <c r="Q23" i="14" s="1" a="1"/>
  <c r="Q23" i="14" s="1"/>
  <c r="T23" i="14" s="1"/>
  <c r="P228" i="14" a="1"/>
  <c r="P228" i="14" s="1"/>
  <c r="Q228" i="14" s="1" a="1"/>
  <c r="Q228" i="14" s="1"/>
  <c r="T228" i="14" s="1"/>
  <c r="P311" i="14" a="1"/>
  <c r="P311" i="14" s="1"/>
  <c r="P584" i="14" a="1"/>
  <c r="P584" i="14" s="1"/>
  <c r="Q584" i="14" s="1" a="1"/>
  <c r="Q584" i="14" s="1"/>
  <c r="T584" i="14" s="1"/>
  <c r="P70" i="14" a="1"/>
  <c r="P70" i="14" s="1"/>
  <c r="Q70" i="14" s="1" a="1"/>
  <c r="Q70" i="14" s="1"/>
  <c r="T70" i="14" s="1"/>
  <c r="P14" i="14" a="1"/>
  <c r="P14" i="14" s="1"/>
  <c r="Q14" i="14" s="1" a="1"/>
  <c r="Q14" i="14" s="1"/>
  <c r="T14" i="14" s="1"/>
  <c r="P220" i="14" a="1"/>
  <c r="P220" i="14" s="1"/>
  <c r="Q220" i="14" s="1" a="1"/>
  <c r="Q220" i="14" s="1"/>
  <c r="T220" i="14" s="1"/>
  <c r="P120" i="14" a="1"/>
  <c r="P120" i="14" s="1"/>
  <c r="Q120" i="14" s="1" a="1"/>
  <c r="Q120" i="14" s="1"/>
  <c r="T120" i="14" s="1"/>
  <c r="P508" i="14" a="1"/>
  <c r="P508" i="14" s="1"/>
  <c r="Q508" i="14" s="1" a="1"/>
  <c r="Q508" i="14" s="1"/>
  <c r="T508" i="14" s="1"/>
  <c r="P437" i="14" a="1"/>
  <c r="P437" i="14" s="1"/>
  <c r="Q437" i="14" s="1" a="1"/>
  <c r="Q437" i="14" s="1"/>
  <c r="T437" i="14" s="1"/>
  <c r="P390" i="14" a="1"/>
  <c r="P390" i="14" s="1"/>
  <c r="Q390" i="14" s="1" a="1"/>
  <c r="Q390" i="14" s="1"/>
  <c r="T390" i="14" s="1"/>
  <c r="P335" i="14" a="1"/>
  <c r="P335" i="14" s="1"/>
  <c r="Q335" i="14" s="1" a="1"/>
  <c r="Q335" i="14" s="1"/>
  <c r="T335" i="14" s="1"/>
  <c r="P188" i="14" a="1"/>
  <c r="P188" i="14" s="1"/>
  <c r="Q188" i="14" s="1" a="1"/>
  <c r="Q188" i="14" s="1"/>
  <c r="T188" i="14" s="1"/>
  <c r="P734" i="14" a="1"/>
  <c r="P734" i="14" s="1"/>
  <c r="Q734" i="14" s="1" a="1"/>
  <c r="Q734" i="14" s="1"/>
  <c r="T734" i="14" s="1"/>
  <c r="P617" i="14" a="1"/>
  <c r="P617" i="14" s="1"/>
  <c r="Q617" i="14" s="1" a="1"/>
  <c r="Q617" i="14" s="1"/>
  <c r="T617" i="14" s="1"/>
  <c r="P563" i="14" a="1"/>
  <c r="P563" i="14" s="1"/>
  <c r="Q563" i="14" s="1" a="1"/>
  <c r="Q563" i="14" s="1"/>
  <c r="T563" i="14" s="1"/>
  <c r="P210" i="14" a="1"/>
  <c r="P210" i="14" s="1"/>
  <c r="Q210" i="14" s="1" a="1"/>
  <c r="Q210" i="14" s="1"/>
  <c r="T210" i="14" s="1"/>
  <c r="P479" i="14" a="1"/>
  <c r="P479" i="14" s="1"/>
  <c r="Q479" i="14" s="1" a="1"/>
  <c r="Q479" i="14" s="1"/>
  <c r="T479" i="14" s="1"/>
  <c r="P58" i="14" a="1"/>
  <c r="P58" i="14" s="1"/>
  <c r="Q58" i="14" s="1" a="1"/>
  <c r="Q58" i="14" s="1"/>
  <c r="T58" i="14" s="1"/>
  <c r="P277" i="14" a="1"/>
  <c r="P277" i="14" s="1"/>
  <c r="Q277" i="14" s="1" a="1"/>
  <c r="Q277" i="14" s="1"/>
  <c r="T277" i="14" s="1"/>
  <c r="P176" i="14" a="1"/>
  <c r="P176" i="14" s="1"/>
  <c r="P179" i="14" a="1"/>
  <c r="P179" i="14" s="1"/>
  <c r="Q179" i="14" s="1" a="1"/>
  <c r="Q179" i="14" s="1"/>
  <c r="T179" i="14" s="1"/>
  <c r="P5" i="14" a="1"/>
  <c r="P5" i="14" s="1"/>
  <c r="Q5" i="14" s="1" a="1"/>
  <c r="Q5" i="14" s="1"/>
  <c r="T5" i="14" s="1"/>
  <c r="P697" i="14" a="1"/>
  <c r="P697" i="14" s="1"/>
  <c r="Q697" i="14" s="1" a="1"/>
  <c r="Q697" i="14" s="1"/>
  <c r="T697" i="14" s="1"/>
  <c r="P658" i="14" a="1"/>
  <c r="P658" i="14" s="1"/>
  <c r="Q658" i="14" s="1" a="1"/>
  <c r="Q658" i="14" s="1"/>
  <c r="T658" i="14" s="1"/>
  <c r="P599" i="14" a="1"/>
  <c r="P599" i="14" s="1"/>
  <c r="Q599" i="14" s="1" a="1"/>
  <c r="Q599" i="14" s="1"/>
  <c r="T599" i="14" s="1"/>
  <c r="P536" i="14" a="1"/>
  <c r="P536" i="14" s="1"/>
  <c r="P490" i="14" a="1"/>
  <c r="P490" i="14" s="1"/>
  <c r="Q490" i="14" s="1" a="1"/>
  <c r="Q490" i="14" s="1"/>
  <c r="T490" i="14" s="1"/>
  <c r="P355" i="14" a="1"/>
  <c r="P355" i="14" s="1"/>
  <c r="Q355" i="14" s="1" a="1"/>
  <c r="Q355" i="14" s="1"/>
  <c r="T355" i="14" s="1"/>
  <c r="P308" i="14" a="1"/>
  <c r="P308" i="14" s="1"/>
  <c r="Q308" i="14" s="1" a="1"/>
  <c r="Q308" i="14" s="1"/>
  <c r="T308" i="14" s="1"/>
  <c r="P770" i="14" a="1"/>
  <c r="P770" i="14" s="1"/>
  <c r="Q770" i="14" s="1" a="1"/>
  <c r="Q770" i="14" s="1"/>
  <c r="T770" i="14" s="1"/>
  <c r="P460" i="14" a="1"/>
  <c r="P460" i="14" s="1"/>
  <c r="Q460" i="14" s="1" a="1"/>
  <c r="Q460" i="14" s="1"/>
  <c r="T460" i="14" s="1"/>
  <c r="P353" i="14" a="1"/>
  <c r="P353" i="14" s="1"/>
  <c r="Q353" i="14" s="1" a="1"/>
  <c r="Q353" i="14" s="1"/>
  <c r="T353" i="14" s="1"/>
  <c r="P184" i="14" a="1"/>
  <c r="P184" i="14" s="1"/>
  <c r="Q184" i="14" s="1" a="1"/>
  <c r="Q184" i="14" s="1"/>
  <c r="T184" i="14" s="1"/>
  <c r="P371" i="14" a="1"/>
  <c r="P371" i="14" s="1"/>
  <c r="Q371" i="14" s="1" a="1"/>
  <c r="Q371" i="14" s="1"/>
  <c r="T371" i="14" s="1"/>
  <c r="P377" i="14" a="1"/>
  <c r="P377" i="14" s="1"/>
  <c r="Q377" i="14" s="1" a="1"/>
  <c r="Q377" i="14" s="1"/>
  <c r="T377" i="14" s="1"/>
  <c r="P158" i="14" a="1"/>
  <c r="P158" i="14" s="1"/>
  <c r="P112" i="14" a="1"/>
  <c r="P112" i="14" s="1"/>
  <c r="Q112" i="14" s="1" a="1"/>
  <c r="Q112" i="14" s="1"/>
  <c r="T112" i="14" s="1"/>
  <c r="P704" i="14" a="1"/>
  <c r="P704" i="14" s="1"/>
  <c r="Q704" i="14" s="1" a="1"/>
  <c r="Q704" i="14" s="1"/>
  <c r="T704" i="14" s="1"/>
  <c r="P418" i="14" a="1"/>
  <c r="P418" i="14" s="1"/>
  <c r="Q418" i="14" s="1" a="1"/>
  <c r="Q418" i="14" s="1"/>
  <c r="T418" i="14" s="1"/>
  <c r="P452" i="14" a="1"/>
  <c r="P452" i="14" s="1"/>
  <c r="Q452" i="14" s="1" a="1"/>
  <c r="Q452" i="14" s="1"/>
  <c r="T452" i="14" s="1"/>
  <c r="P369" i="14" a="1"/>
  <c r="P369" i="14" s="1"/>
  <c r="Q369" i="14" s="1" a="1"/>
  <c r="Q369" i="14" s="1"/>
  <c r="T369" i="14" s="1"/>
  <c r="P307" i="14" a="1"/>
  <c r="P307" i="14" s="1"/>
  <c r="P431" i="14" a="1"/>
  <c r="P431" i="14" s="1"/>
  <c r="Q431" i="14" s="1" a="1"/>
  <c r="Q431" i="14" s="1"/>
  <c r="T431" i="14" s="1"/>
  <c r="P171" i="14" a="1"/>
  <c r="P171" i="14" s="1"/>
  <c r="P729" i="14" a="1"/>
  <c r="P729" i="14" s="1"/>
  <c r="Q729" i="14" s="1" a="1"/>
  <c r="Q729" i="14" s="1"/>
  <c r="T729" i="14" s="1"/>
  <c r="P522" i="14" a="1"/>
  <c r="P522" i="14" s="1"/>
  <c r="Q522" i="14" s="1" a="1"/>
  <c r="Q522" i="14" s="1"/>
  <c r="T522" i="14" s="1"/>
  <c r="P569" i="14" a="1"/>
  <c r="P569" i="14" s="1"/>
  <c r="Q569" i="14" s="1" a="1"/>
  <c r="Q569" i="14" s="1"/>
  <c r="T569" i="14" s="1"/>
  <c r="P523" i="14" a="1"/>
  <c r="P523" i="14" s="1"/>
  <c r="Q523" i="14" s="1" a="1"/>
  <c r="Q523" i="14" s="1"/>
  <c r="T523" i="14" s="1"/>
  <c r="P233" i="14" a="1"/>
  <c r="P233" i="14" s="1"/>
  <c r="Q233" i="14" s="1" a="1"/>
  <c r="Q233" i="14" s="1"/>
  <c r="T233" i="14" s="1"/>
  <c r="P736" i="14" a="1"/>
  <c r="P736" i="14" s="1"/>
  <c r="P559" i="14" a="1"/>
  <c r="P559" i="14" s="1"/>
  <c r="Q559" i="14" s="1" a="1"/>
  <c r="Q559" i="14" s="1"/>
  <c r="T559" i="14" s="1"/>
  <c r="P496" i="14" a="1"/>
  <c r="P496" i="14" s="1"/>
  <c r="Q496" i="14" s="1" a="1"/>
  <c r="Q496" i="14" s="1"/>
  <c r="T496" i="14" s="1"/>
  <c r="P783" i="14" a="1"/>
  <c r="P783" i="14" s="1"/>
  <c r="Q783" i="14" s="1" a="1"/>
  <c r="Q783" i="14" s="1"/>
  <c r="T783" i="14" s="1"/>
  <c r="P391" i="14" a="1"/>
  <c r="P391" i="14" s="1"/>
  <c r="Q391" i="14" s="1" a="1"/>
  <c r="Q391" i="14" s="1"/>
  <c r="T391" i="14" s="1"/>
  <c r="P332" i="14" a="1"/>
  <c r="P332" i="14" s="1"/>
  <c r="P787" i="14" a="1"/>
  <c r="P787" i="14" s="1"/>
  <c r="Q787" i="14" s="1" a="1"/>
  <c r="Q787" i="14" s="1"/>
  <c r="T787" i="14" s="1"/>
  <c r="P403" i="14" a="1"/>
  <c r="P403" i="14" s="1"/>
  <c r="Q403" i="14" s="1" a="1"/>
  <c r="Q403" i="14" s="1"/>
  <c r="T403" i="14" s="1"/>
  <c r="P66" i="14" a="1"/>
  <c r="P66" i="14" s="1"/>
  <c r="Q66" i="14" s="1" a="1"/>
  <c r="Q66" i="14" s="1"/>
  <c r="T66" i="14" s="1"/>
  <c r="P667" i="14" a="1"/>
  <c r="P667" i="14" s="1"/>
  <c r="Q667" i="14" s="1" a="1"/>
  <c r="Q667" i="14" s="1"/>
  <c r="T667" i="14" s="1"/>
  <c r="P79" i="14" a="1"/>
  <c r="P79" i="14" s="1"/>
  <c r="Q79" i="14" s="1" a="1"/>
  <c r="Q79" i="14" s="1"/>
  <c r="T79" i="14" s="1"/>
  <c r="P306" i="14" a="1"/>
  <c r="P306" i="14" s="1"/>
  <c r="Q306" i="14" s="1" a="1"/>
  <c r="Q306" i="14" s="1"/>
  <c r="T306" i="14" s="1"/>
  <c r="P205" i="14" a="1"/>
  <c r="P205" i="14" s="1"/>
  <c r="Q205" i="14" s="1" a="1"/>
  <c r="Q205" i="14" s="1"/>
  <c r="T205" i="14" s="1"/>
  <c r="P237" i="14" a="1"/>
  <c r="P237" i="14" s="1"/>
  <c r="Q237" i="14" s="1" a="1"/>
  <c r="Q237" i="14" s="1"/>
  <c r="T237" i="14" s="1"/>
  <c r="P721" i="14" a="1"/>
  <c r="P721" i="14" s="1"/>
  <c r="Q721" i="14" s="1" a="1"/>
  <c r="Q721" i="14" s="1"/>
  <c r="T721" i="14" s="1"/>
  <c r="P682" i="14" a="1"/>
  <c r="P682" i="14" s="1"/>
  <c r="Q682" i="14" s="1" a="1"/>
  <c r="Q682" i="14" s="1"/>
  <c r="T682" i="14" s="1"/>
  <c r="P623" i="14" a="1"/>
  <c r="P623" i="14" s="1"/>
  <c r="P560" i="14" a="1"/>
  <c r="P560" i="14" s="1"/>
  <c r="Q560" i="14" s="1" a="1"/>
  <c r="Q560" i="14" s="1"/>
  <c r="T560" i="14" s="1"/>
  <c r="P514" i="14" a="1"/>
  <c r="P514" i="14" s="1"/>
  <c r="Q514" i="14" s="1" a="1"/>
  <c r="Q514" i="14" s="1"/>
  <c r="T514" i="14" s="1"/>
  <c r="P401" i="14" a="1"/>
  <c r="P401" i="14" s="1"/>
  <c r="Q401" i="14" s="1" a="1"/>
  <c r="Q401" i="14" s="1"/>
  <c r="T401" i="14" s="1"/>
  <c r="P441" i="14" a="1"/>
  <c r="P441" i="14" s="1"/>
  <c r="Q441" i="14" s="1" a="1"/>
  <c r="Q441" i="14" s="1"/>
  <c r="T441" i="14" s="1"/>
  <c r="P790" i="14" a="1"/>
  <c r="P790" i="14" s="1"/>
  <c r="Q790" i="14" s="1" a="1"/>
  <c r="Q790" i="14" s="1"/>
  <c r="T790" i="14" s="1"/>
  <c r="P656" i="14" a="1"/>
  <c r="P656" i="14" s="1"/>
  <c r="Q656" i="14" s="1" a="1"/>
  <c r="Q656" i="14" s="1"/>
  <c r="T656" i="14" s="1"/>
  <c r="P387" i="14" a="1"/>
  <c r="P387" i="14" s="1"/>
  <c r="Q387" i="14" s="1" a="1"/>
  <c r="Q387" i="14" s="1"/>
  <c r="T387" i="14" s="1"/>
  <c r="P764" i="14" a="1"/>
  <c r="P764" i="14" s="1"/>
  <c r="P710" i="14" a="1"/>
  <c r="P710" i="14" s="1"/>
  <c r="Q710" i="14" s="1" a="1"/>
  <c r="Q710" i="14" s="1"/>
  <c r="T710" i="14" s="1"/>
  <c r="P521" i="14" a="1"/>
  <c r="P521" i="14" s="1"/>
  <c r="Q521" i="14" s="1" a="1"/>
  <c r="Q521" i="14" s="1"/>
  <c r="T521" i="14" s="1"/>
  <c r="P365" i="14" a="1"/>
  <c r="P365" i="14" s="1"/>
  <c r="Q365" i="14" s="1" a="1"/>
  <c r="Q365" i="14" s="1"/>
  <c r="T365" i="14" s="1"/>
  <c r="P30" i="14" a="1"/>
  <c r="P30" i="14" s="1"/>
  <c r="Q30" i="14" s="1" a="1"/>
  <c r="Q30" i="14" s="1"/>
  <c r="T30" i="14" s="1"/>
  <c r="P221" i="14" a="1"/>
  <c r="P221" i="14" s="1"/>
  <c r="Q221" i="14" s="1" a="1"/>
  <c r="Q221" i="14" s="1"/>
  <c r="P296" i="14" a="1"/>
  <c r="P296" i="14" s="1"/>
  <c r="Q296" i="14" s="1" a="1"/>
  <c r="Q296" i="14" s="1"/>
  <c r="T296" i="14" s="1"/>
  <c r="P9" i="14" a="1"/>
  <c r="P9" i="14" s="1"/>
  <c r="Q9" i="14" s="1" a="1"/>
  <c r="Q9" i="14" s="1"/>
  <c r="T9" i="14" s="1"/>
  <c r="P698" i="14" a="1"/>
  <c r="P698" i="14" s="1"/>
  <c r="P639" i="14" a="1"/>
  <c r="P639" i="14" s="1"/>
  <c r="Q639" i="14" s="1" a="1"/>
  <c r="Q639" i="14" s="1"/>
  <c r="T639" i="14" s="1"/>
  <c r="P576" i="14" a="1"/>
  <c r="P576" i="14" s="1"/>
  <c r="Q576" i="14" s="1" a="1"/>
  <c r="Q576" i="14" s="1"/>
  <c r="T576" i="14" s="1"/>
  <c r="P530" i="14" a="1"/>
  <c r="P530" i="14" s="1"/>
  <c r="Q530" i="14" s="1" a="1"/>
  <c r="Q530" i="14" s="1"/>
  <c r="T530" i="14" s="1"/>
  <c r="P515" i="14" a="1"/>
  <c r="P515" i="14" s="1"/>
  <c r="Q515" i="14" s="1" a="1"/>
  <c r="Q515" i="14" s="1"/>
  <c r="T515" i="14" s="1"/>
  <c r="P465" i="14" a="1"/>
  <c r="P465" i="14" s="1"/>
  <c r="Q465" i="14" s="1" a="1"/>
  <c r="Q465" i="14" s="1"/>
  <c r="T465" i="14" s="1"/>
  <c r="P693" i="14" a="1"/>
  <c r="P693" i="14" s="1"/>
  <c r="Q693" i="14" s="1" a="1"/>
  <c r="Q693" i="14" s="1"/>
  <c r="T693" i="14" s="1"/>
  <c r="P206" i="14" a="1"/>
  <c r="P206" i="14" s="1"/>
  <c r="Q206" i="14" s="1" a="1"/>
  <c r="Q206" i="14" s="1"/>
  <c r="T206" i="14" s="1"/>
  <c r="P293" i="14" a="1"/>
  <c r="P293" i="14" s="1"/>
  <c r="P544" i="14" a="1"/>
  <c r="P544" i="14" s="1"/>
  <c r="Q544" i="14" s="1" a="1"/>
  <c r="Q544" i="14" s="1"/>
  <c r="T544" i="14" s="1"/>
  <c r="P181" i="14" a="1"/>
  <c r="P181" i="14" s="1"/>
  <c r="Q181" i="14" s="1" a="1"/>
  <c r="Q181" i="14" s="1"/>
  <c r="T181" i="14" s="1"/>
  <c r="P294" i="14" a="1"/>
  <c r="P294" i="14" s="1"/>
  <c r="Q294" i="14" s="1" a="1"/>
  <c r="Q294" i="14" s="1"/>
  <c r="T294" i="14" s="1"/>
  <c r="P372" i="14" a="1"/>
  <c r="P372" i="14" s="1"/>
  <c r="Q372" i="14" s="1" a="1"/>
  <c r="Q372" i="14" s="1"/>
  <c r="T372" i="14" s="1"/>
  <c r="P493" i="14" a="1"/>
  <c r="P493" i="14" s="1"/>
  <c r="Q493" i="14" s="1" a="1"/>
  <c r="Q493" i="14" s="1"/>
  <c r="T493" i="14" s="1"/>
  <c r="P214" i="14" a="1"/>
  <c r="P214" i="14" s="1"/>
  <c r="Q214" i="14" s="1" a="1"/>
  <c r="Q214" i="14" s="1"/>
  <c r="T214" i="14" s="1"/>
  <c r="P180" i="14" a="1"/>
  <c r="P180" i="14" s="1"/>
  <c r="Q180" i="14" s="1" a="1"/>
  <c r="Q180" i="14" s="1"/>
  <c r="T180" i="14" s="1"/>
  <c r="P80" i="14" a="1"/>
  <c r="P80" i="14" s="1"/>
  <c r="P278" i="14" a="1"/>
  <c r="P278" i="14" s="1"/>
  <c r="Q278" i="14" s="1" a="1"/>
  <c r="Q278" i="14" s="1"/>
  <c r="T278" i="14" s="1"/>
  <c r="P194" i="14" a="1"/>
  <c r="P194" i="14" s="1"/>
  <c r="Q194" i="14" s="1" a="1"/>
  <c r="Q194" i="14" s="1"/>
  <c r="T194" i="14" s="1"/>
  <c r="P572" i="14" a="1"/>
  <c r="P572" i="14" s="1"/>
  <c r="Q572" i="14" s="1" a="1"/>
  <c r="Q572" i="14" s="1"/>
  <c r="T572" i="14" s="1"/>
  <c r="P501" i="14" a="1"/>
  <c r="P501" i="14" s="1"/>
  <c r="Q501" i="14" s="1" a="1"/>
  <c r="Q501" i="14" s="1"/>
  <c r="T501" i="14" s="1"/>
  <c r="P454" i="14" a="1"/>
  <c r="P454" i="14" s="1"/>
  <c r="Q454" i="14" s="1" a="1"/>
  <c r="Q454" i="14" s="1"/>
  <c r="T454" i="14" s="1"/>
  <c r="P399" i="14" a="1"/>
  <c r="P399" i="14" s="1"/>
  <c r="Q399" i="14" s="1" a="1"/>
  <c r="Q399" i="14" s="1"/>
  <c r="T399" i="14" s="1"/>
  <c r="P336" i="14" a="1"/>
  <c r="P336" i="14" s="1"/>
  <c r="Q336" i="14" s="1" a="1"/>
  <c r="Q336" i="14" s="1"/>
  <c r="T336" i="14" s="1"/>
  <c r="P231" i="14" a="1"/>
  <c r="P231" i="14" s="1"/>
  <c r="P267" i="14" a="1"/>
  <c r="P267" i="14" s="1"/>
  <c r="Q267" i="14" s="1" a="1"/>
  <c r="Q267" i="14" s="1"/>
  <c r="T267" i="14" s="1"/>
  <c r="P798" i="14" a="1"/>
  <c r="P798" i="14" s="1"/>
  <c r="Q798" i="14" s="1" a="1"/>
  <c r="Q798" i="14" s="1"/>
  <c r="T798" i="14" s="1"/>
  <c r="P777" i="14" a="1"/>
  <c r="P777" i="14" s="1"/>
  <c r="Q777" i="14" s="1" a="1"/>
  <c r="Q777" i="14" s="1"/>
  <c r="T777" i="14" s="1"/>
  <c r="P229" i="14" a="1"/>
  <c r="P229" i="14" s="1"/>
  <c r="Q229" i="14" s="1" a="1"/>
  <c r="Q229" i="14" s="1"/>
  <c r="T229" i="14" s="1"/>
  <c r="P123" i="14" a="1"/>
  <c r="P123" i="14" s="1"/>
  <c r="Q123" i="14" s="1" a="1"/>
  <c r="Q123" i="14" s="1"/>
  <c r="T123" i="14" s="1"/>
  <c r="P38" i="14" a="1"/>
  <c r="P38" i="14" s="1"/>
  <c r="Q38" i="14" s="1" a="1"/>
  <c r="Q38" i="14" s="1"/>
  <c r="T38" i="14" s="1"/>
  <c r="P163" i="14" a="1"/>
  <c r="P163" i="14" s="1"/>
  <c r="Q163" i="14" s="1" a="1"/>
  <c r="Q163" i="14" s="1"/>
  <c r="T163" i="14" s="1"/>
  <c r="P69" i="14" a="1"/>
  <c r="P69" i="14" s="1"/>
  <c r="P722" i="14" a="1"/>
  <c r="P722" i="14" s="1"/>
  <c r="Q722" i="14" s="1" a="1"/>
  <c r="Q722" i="14" s="1"/>
  <c r="T722" i="14" s="1"/>
  <c r="P659" i="14" a="1"/>
  <c r="P659" i="14" s="1"/>
  <c r="Q659" i="14" s="1" a="1"/>
  <c r="Q659" i="14" s="1"/>
  <c r="T659" i="14" s="1"/>
  <c r="P600" i="14" a="1"/>
  <c r="P600" i="14" s="1"/>
  <c r="Q600" i="14" s="1" a="1"/>
  <c r="Q600" i="14" s="1"/>
  <c r="T600" i="14" s="1"/>
  <c r="P554" i="14" a="1"/>
  <c r="P554" i="14" s="1"/>
  <c r="Q554" i="14" s="1" a="1"/>
  <c r="Q554" i="14" s="1"/>
  <c r="T554" i="14" s="1"/>
  <c r="P611" i="14" a="1"/>
  <c r="P611" i="14" s="1"/>
  <c r="Q611" i="14" s="1" a="1"/>
  <c r="Q611" i="14" s="1"/>
  <c r="T611" i="14" s="1"/>
  <c r="P561" i="14" a="1"/>
  <c r="P561" i="14" s="1"/>
  <c r="Q561" i="14" s="1" a="1"/>
  <c r="Q561" i="14" s="1"/>
  <c r="T561" i="14" s="1"/>
  <c r="P345" i="14" a="1"/>
  <c r="P345" i="14" s="1"/>
  <c r="Q345" i="14" s="1" a="1"/>
  <c r="Q345" i="14" s="1"/>
  <c r="T345" i="14" s="1"/>
  <c r="P320" i="14" a="1"/>
  <c r="P320" i="14" s="1"/>
  <c r="P425" i="14" a="1"/>
  <c r="P425" i="14" s="1"/>
  <c r="Q425" i="14" s="1" a="1"/>
  <c r="Q425" i="14" s="1"/>
  <c r="T425" i="14" s="1"/>
  <c r="P412" i="14" a="1"/>
  <c r="P412" i="14" s="1"/>
  <c r="Q412" i="14" s="1" a="1"/>
  <c r="Q412" i="14" s="1"/>
  <c r="T412" i="14" s="1"/>
  <c r="P324" i="14" a="1"/>
  <c r="P324" i="14" s="1"/>
  <c r="Q324" i="14" s="1" a="1"/>
  <c r="Q324" i="14" s="1"/>
  <c r="T324" i="14" s="1"/>
  <c r="P274" i="14" a="1"/>
  <c r="P274" i="14" s="1"/>
  <c r="Q274" i="14" s="1" a="1"/>
  <c r="Q274" i="14" s="1"/>
  <c r="T274" i="14" s="1"/>
  <c r="P443" i="14" a="1"/>
  <c r="P443" i="14" s="1"/>
  <c r="Q443" i="14" s="1" a="1"/>
  <c r="Q443" i="14" s="1"/>
  <c r="T443" i="14" s="1"/>
  <c r="P500" i="14" a="1"/>
  <c r="P500" i="14" s="1"/>
  <c r="Q500" i="14" s="1" a="1"/>
  <c r="Q500" i="14" s="1"/>
  <c r="T500" i="14" s="1"/>
  <c r="P316" i="14" a="1"/>
  <c r="P316" i="14" s="1"/>
  <c r="Q316" i="14" s="1" a="1"/>
  <c r="Q316" i="14" s="1"/>
  <c r="T316" i="14" s="1"/>
  <c r="P223" i="14" a="1"/>
  <c r="P223" i="14" s="1"/>
  <c r="P368" i="14" a="1"/>
  <c r="P368" i="14" s="1"/>
  <c r="Q368" i="14" s="1" a="1"/>
  <c r="Q368" i="14" s="1"/>
  <c r="T368" i="14" s="1"/>
  <c r="P631" i="14" a="1"/>
  <c r="P631" i="14" s="1"/>
  <c r="Q631" i="14" s="1" a="1"/>
  <c r="Q631" i="14" s="1"/>
  <c r="T631" i="14" s="1"/>
  <c r="P433" i="14" a="1"/>
  <c r="P433" i="14" s="1"/>
  <c r="Q433" i="14" s="1" a="1"/>
  <c r="Q433" i="14" s="1"/>
  <c r="T433" i="14" s="1"/>
  <c r="P13" i="14" a="1"/>
  <c r="P13" i="14" s="1"/>
  <c r="Q13" i="14" s="1" a="1"/>
  <c r="Q13" i="14" s="1"/>
  <c r="T13" i="14" s="1"/>
  <c r="P83" i="14" a="1"/>
  <c r="P83" i="14" s="1"/>
  <c r="Q83" i="14" s="1" a="1"/>
  <c r="Q83" i="14" s="1"/>
  <c r="T83" i="14" s="1"/>
  <c r="P614" i="14" a="1"/>
  <c r="P614" i="14" s="1"/>
  <c r="P626" i="14" a="1"/>
  <c r="P626" i="14" s="1"/>
  <c r="Q626" i="14" s="1" a="1"/>
  <c r="Q626" i="14" s="1"/>
  <c r="T626" i="14" s="1"/>
  <c r="P655" i="14" a="1"/>
  <c r="P655" i="14" s="1"/>
  <c r="P285" i="14" a="1"/>
  <c r="P285" i="14" s="1"/>
  <c r="Q285" i="14" s="1" a="1"/>
  <c r="Q285" i="14" s="1"/>
  <c r="T285" i="14" s="1"/>
  <c r="P60" i="14" a="1"/>
  <c r="P60" i="14" s="1"/>
  <c r="Q60" i="14" s="1" a="1"/>
  <c r="Q60" i="14" s="1"/>
  <c r="T60" i="14" s="1"/>
  <c r="P271" i="14" a="1"/>
  <c r="P271" i="14" s="1"/>
  <c r="Q271" i="14" s="1" a="1"/>
  <c r="Q271" i="14" s="1"/>
  <c r="T271" i="14" s="1"/>
  <c r="P348" i="14" a="1"/>
  <c r="P348" i="14" s="1"/>
  <c r="Q348" i="14" s="1" a="1"/>
  <c r="Q348" i="14" s="1"/>
  <c r="T348" i="14" s="1"/>
  <c r="P222" i="14" a="1"/>
  <c r="P222" i="14" s="1"/>
  <c r="Q222" i="14" s="1" a="1"/>
  <c r="Q222" i="14" s="1"/>
  <c r="T222" i="14" s="1"/>
  <c r="P127" i="14" a="1"/>
  <c r="P127" i="14" s="1"/>
  <c r="Q127" i="14" s="1" a="1"/>
  <c r="Q127" i="14" s="1"/>
  <c r="T127" i="14" s="1"/>
  <c r="P746" i="14" a="1"/>
  <c r="P746" i="14" s="1"/>
  <c r="Q746" i="14" s="1" a="1"/>
  <c r="Q746" i="14" s="1"/>
  <c r="T746" i="14" s="1"/>
  <c r="P683" i="14" a="1"/>
  <c r="P683" i="14" s="1"/>
  <c r="P624" i="14" a="1"/>
  <c r="P624" i="14" s="1"/>
  <c r="Q624" i="14" s="1" a="1"/>
  <c r="Q624" i="14" s="1"/>
  <c r="T624" i="14" s="1"/>
  <c r="P653" i="14" a="1"/>
  <c r="P653" i="14" s="1"/>
  <c r="Q653" i="14" s="1" a="1"/>
  <c r="Q653" i="14" s="1"/>
  <c r="T653" i="14" s="1"/>
  <c r="P725" i="14" a="1"/>
  <c r="P725" i="14" s="1"/>
  <c r="Q725" i="14" s="1" a="1"/>
  <c r="Q725" i="14" s="1"/>
  <c r="T725" i="14" s="1"/>
  <c r="P707" i="14" a="1"/>
  <c r="P707" i="14" s="1"/>
  <c r="Q707" i="14" s="1" a="1"/>
  <c r="Q707" i="14" s="1"/>
  <c r="T707" i="14" s="1"/>
  <c r="P497" i="14" a="1"/>
  <c r="P497" i="14" s="1"/>
  <c r="Q497" i="14" s="1" a="1"/>
  <c r="Q497" i="14" s="1"/>
  <c r="T497" i="14" s="1"/>
  <c r="P517" i="14" a="1"/>
  <c r="P517" i="14" s="1"/>
  <c r="Q517" i="14" s="1" a="1"/>
  <c r="Q517" i="14" s="1"/>
  <c r="T517" i="14" s="1"/>
  <c r="P136" i="14" a="1"/>
  <c r="P136" i="14" s="1"/>
  <c r="Q136" i="14" s="1" a="1"/>
  <c r="Q136" i="14" s="1"/>
  <c r="T136" i="14" s="1"/>
  <c r="P477" i="14" a="1"/>
  <c r="P477" i="14" s="1"/>
  <c r="P375" i="14" a="1"/>
  <c r="P375" i="14" s="1"/>
  <c r="Q375" i="14" s="1" a="1"/>
  <c r="Q375" i="14" s="1"/>
  <c r="T375" i="14" s="1"/>
  <c r="P304" i="14" a="1"/>
  <c r="P304" i="14" s="1"/>
  <c r="P156" i="14" a="1"/>
  <c r="P156" i="14" s="1"/>
  <c r="Q156" i="14" s="1" a="1"/>
  <c r="Q156" i="14" s="1"/>
  <c r="T156" i="14" s="1"/>
  <c r="P35" i="14" a="1"/>
  <c r="P35" i="14" s="1"/>
  <c r="Q35" i="14" s="1" a="1"/>
  <c r="Q35" i="14" s="1"/>
  <c r="T35" i="14" s="1"/>
  <c r="P774" i="14" a="1"/>
  <c r="P774" i="14" s="1"/>
  <c r="Q774" i="14" s="1" a="1"/>
  <c r="Q774" i="14" s="1"/>
  <c r="T774" i="14" s="1"/>
  <c r="P719" i="14" a="1"/>
  <c r="P719" i="14" s="1"/>
  <c r="Q719" i="14" s="1" a="1"/>
  <c r="Q719" i="14" s="1"/>
  <c r="T719" i="14" s="1"/>
  <c r="P185" i="14" a="1"/>
  <c r="P185" i="14" s="1"/>
  <c r="Q185" i="14" s="1" a="1"/>
  <c r="Q185" i="14" s="1"/>
  <c r="T185" i="14" s="1"/>
  <c r="P513" i="14" a="1"/>
  <c r="P513" i="14" s="1"/>
  <c r="Q513" i="14" s="1" a="1"/>
  <c r="Q513" i="14" s="1"/>
  <c r="T513" i="14" s="1"/>
  <c r="P175" i="14" a="1"/>
  <c r="P175" i="14" s="1"/>
  <c r="Q175" i="14" s="1" a="1"/>
  <c r="Q175" i="14" s="1"/>
  <c r="T175" i="14" s="1"/>
  <c r="P352" i="14" a="1"/>
  <c r="P352" i="14" s="1"/>
  <c r="Q352" i="14" s="1" a="1"/>
  <c r="Q352" i="14" s="1"/>
  <c r="T352" i="14" s="1"/>
  <c r="P173" i="14" a="1"/>
  <c r="P173" i="14" s="1"/>
  <c r="Q173" i="14" s="1" a="1"/>
  <c r="Q173" i="14" s="1"/>
  <c r="T173" i="14" s="1"/>
  <c r="P74" i="14" a="1"/>
  <c r="P74" i="14" s="1"/>
  <c r="Q74" i="14" s="1" a="1"/>
  <c r="Q74" i="14" s="1"/>
  <c r="T74" i="14" s="1"/>
  <c r="P287" i="14" a="1"/>
  <c r="P287" i="14" s="1"/>
  <c r="Q287" i="14" s="1" a="1"/>
  <c r="Q287" i="14" s="1"/>
  <c r="T287" i="14" s="1"/>
  <c r="P364" i="14" a="1"/>
  <c r="P364" i="14" s="1"/>
  <c r="Q364" i="14" s="1" a="1"/>
  <c r="Q364" i="14" s="1"/>
  <c r="T364" i="14" s="1"/>
  <c r="P260" i="14" a="1"/>
  <c r="P260" i="14" s="1"/>
  <c r="Q260" i="14" s="1" a="1"/>
  <c r="Q260" i="14" s="1"/>
  <c r="T260" i="14" s="1"/>
  <c r="P165" i="14" a="1"/>
  <c r="P165" i="14" s="1"/>
  <c r="Q165" i="14" s="1" a="1"/>
  <c r="Q165" i="14" s="1"/>
  <c r="T165" i="14" s="1"/>
  <c r="P762" i="14" a="1"/>
  <c r="P762" i="14" s="1"/>
  <c r="Q762" i="14" s="1" a="1"/>
  <c r="Q762" i="14" s="1"/>
  <c r="T762" i="14" s="1"/>
  <c r="P699" i="14" a="1"/>
  <c r="P699" i="14" s="1"/>
  <c r="Q699" i="14" s="1" a="1"/>
  <c r="Q699" i="14" s="1"/>
  <c r="T699" i="14" s="1"/>
  <c r="P646" i="14" a="1"/>
  <c r="P646" i="14" s="1"/>
  <c r="Q646" i="14" s="1" a="1"/>
  <c r="Q646" i="14" s="1"/>
  <c r="T646" i="14" s="1"/>
  <c r="P594" i="14" a="1"/>
  <c r="P594" i="14" s="1"/>
  <c r="Q594" i="14" s="1" a="1"/>
  <c r="Q594" i="14" s="1"/>
  <c r="T594" i="14" s="1"/>
  <c r="P757" i="14" a="1"/>
  <c r="P757" i="14" s="1"/>
  <c r="Q757" i="14" s="1" a="1"/>
  <c r="Q757" i="14" s="1"/>
  <c r="T757" i="14" s="1"/>
  <c r="P455" i="14" a="1"/>
  <c r="P455" i="14" s="1"/>
  <c r="Q455" i="14" s="1" a="1"/>
  <c r="Q455" i="14" s="1"/>
  <c r="T455" i="14" s="1"/>
  <c r="P773" i="14" a="1"/>
  <c r="P773" i="14" s="1"/>
  <c r="Q773" i="14" s="1" a="1"/>
  <c r="Q773" i="14" s="1"/>
  <c r="T773" i="14" s="1"/>
  <c r="P247" i="14" a="1"/>
  <c r="P247" i="14" s="1"/>
  <c r="P154" i="14" a="1"/>
  <c r="P154" i="14" s="1"/>
  <c r="Q154" i="14" s="1" a="1"/>
  <c r="Q154" i="14" s="1"/>
  <c r="T154" i="14" s="1"/>
  <c r="P436" i="14" a="1"/>
  <c r="P436" i="14" s="1"/>
  <c r="P621" i="14" a="1"/>
  <c r="P621" i="14" s="1"/>
  <c r="Q621" i="14" s="1" a="1"/>
  <c r="Q621" i="14" s="1"/>
  <c r="T621" i="14" s="1"/>
  <c r="P406" i="14" a="1"/>
  <c r="P406" i="14" s="1"/>
  <c r="Q406" i="14" s="1" a="1"/>
  <c r="Q406" i="14" s="1"/>
  <c r="T406" i="14" s="1"/>
  <c r="P459" i="14" a="1"/>
  <c r="P459" i="14" s="1"/>
  <c r="Q459" i="14" s="1" a="1"/>
  <c r="Q459" i="14" s="1"/>
  <c r="T459" i="14" s="1"/>
  <c r="P749" i="14" a="1"/>
  <c r="P749" i="14" s="1"/>
  <c r="Q749" i="14" s="1" a="1"/>
  <c r="Q749" i="14" s="1"/>
  <c r="T749" i="14" s="1"/>
  <c r="P676" i="14" a="1"/>
  <c r="P676" i="14" s="1"/>
  <c r="Q676" i="14" s="1" a="1"/>
  <c r="Q676" i="14" s="1"/>
  <c r="T676" i="14" s="1"/>
  <c r="P196" i="14" a="1"/>
  <c r="P196" i="14" s="1"/>
  <c r="P96" i="14" a="1"/>
  <c r="P96" i="14" s="1"/>
  <c r="Q96" i="14" s="1" a="1"/>
  <c r="Q96" i="14" s="1"/>
  <c r="T96" i="14" s="1"/>
  <c r="P3" i="14" a="1"/>
  <c r="P3" i="14" s="1"/>
  <c r="Q3" i="14" s="1" a="1"/>
  <c r="Q3" i="14" s="1"/>
  <c r="T3" i="14" s="1"/>
  <c r="P388" i="14" a="1"/>
  <c r="P388" i="14" s="1"/>
  <c r="Q388" i="14" s="1" a="1"/>
  <c r="Q388" i="14" s="1"/>
  <c r="T388" i="14" s="1"/>
  <c r="P312" i="14" a="1"/>
  <c r="P312" i="14" s="1"/>
  <c r="Q312" i="14" s="1" a="1"/>
  <c r="Q312" i="14" s="1"/>
  <c r="T312" i="14" s="1"/>
  <c r="P224" i="14" a="1"/>
  <c r="P224" i="14" s="1"/>
  <c r="Q224" i="14" s="1" a="1"/>
  <c r="Q224" i="14" s="1"/>
  <c r="T224" i="14" s="1"/>
  <c r="P723" i="14" a="1"/>
  <c r="P723" i="14" s="1"/>
  <c r="Q723" i="14" s="1" a="1"/>
  <c r="Q723" i="14" s="1"/>
  <c r="T723" i="14" s="1"/>
  <c r="P618" i="14" a="1"/>
  <c r="P618" i="14" s="1"/>
  <c r="Q618" i="14" s="1" a="1"/>
  <c r="Q618" i="14" s="1"/>
  <c r="T618" i="14" s="1"/>
  <c r="P776" i="14" a="1"/>
  <c r="P776" i="14" s="1"/>
  <c r="P705" i="14" a="1"/>
  <c r="P705" i="14" s="1"/>
  <c r="Q705" i="14" s="1" a="1"/>
  <c r="Q705" i="14" s="1"/>
  <c r="T705" i="14" s="1"/>
  <c r="P593" i="14" a="1"/>
  <c r="P593" i="14" s="1"/>
  <c r="AB492" i="14"/>
  <c r="AD492" i="14" s="1"/>
  <c r="AB83" i="14"/>
  <c r="AD83" i="14" s="1"/>
  <c r="AD25" i="14"/>
  <c r="AD243" i="14"/>
  <c r="AB286" i="14"/>
  <c r="AD286" i="14" s="1"/>
  <c r="AB329" i="14"/>
  <c r="AD329" i="14" s="1"/>
  <c r="AD441" i="14"/>
  <c r="AD789" i="14"/>
  <c r="AB31" i="14"/>
  <c r="AD31" i="14" s="1"/>
  <c r="AB494" i="14"/>
  <c r="AD494" i="14" s="1"/>
  <c r="AB190" i="14"/>
  <c r="AD190" i="14" s="1"/>
  <c r="AB659" i="14"/>
  <c r="AB208" i="14"/>
  <c r="AD208" i="14" s="1"/>
  <c r="AB78" i="14"/>
  <c r="AD78" i="14" s="1"/>
  <c r="AB393" i="14"/>
  <c r="AD393" i="14" s="1"/>
  <c r="AB155" i="14"/>
  <c r="AD155" i="14" s="1"/>
  <c r="AB196" i="14"/>
  <c r="AB713" i="14"/>
  <c r="AD713" i="14" s="1"/>
  <c r="AB130" i="14"/>
  <c r="AD130" i="14" s="1"/>
  <c r="AD227" i="14"/>
  <c r="AB2" i="14"/>
  <c r="AD2" i="14" s="1"/>
  <c r="AB388" i="14"/>
  <c r="AD388" i="14" s="1"/>
  <c r="AB579" i="14"/>
  <c r="AD174" i="14"/>
  <c r="AD677" i="14"/>
  <c r="AB369" i="14"/>
  <c r="AD369" i="14" s="1"/>
  <c r="AB498" i="14"/>
  <c r="AD498" i="14" s="1"/>
  <c r="AB146" i="14"/>
  <c r="AD146" i="14" s="1"/>
  <c r="AD350" i="14"/>
  <c r="AB464" i="14"/>
  <c r="AD464" i="14" s="1"/>
  <c r="AB212" i="14"/>
  <c r="AD212" i="14" s="1"/>
  <c r="AB184" i="14"/>
  <c r="AD184" i="14" s="1"/>
  <c r="AB66" i="14"/>
  <c r="AD66" i="14" s="1"/>
  <c r="AB207" i="14"/>
  <c r="AD207" i="14" s="1"/>
  <c r="AB86" i="14"/>
  <c r="AD86" i="14" s="1"/>
  <c r="AB566" i="14"/>
  <c r="AD566" i="14" s="1"/>
  <c r="AB84" i="14"/>
  <c r="AD84" i="14" s="1"/>
  <c r="AD348" i="14"/>
  <c r="AB356" i="14"/>
  <c r="AD356" i="14" s="1"/>
  <c r="AD148" i="14"/>
  <c r="AB386" i="14"/>
  <c r="AD386" i="14" s="1"/>
  <c r="AB613" i="14"/>
  <c r="AD613" i="14" s="1"/>
  <c r="AB477" i="14"/>
  <c r="AD477" i="14" s="1"/>
  <c r="AB723" i="14"/>
  <c r="AD723" i="14" s="1"/>
  <c r="AB97" i="14"/>
  <c r="AD97" i="14" s="1"/>
  <c r="AD274" i="14"/>
  <c r="AB734" i="14"/>
  <c r="AD734" i="14" s="1"/>
  <c r="AB50" i="14"/>
  <c r="AD50" i="14" s="1"/>
  <c r="AD721" i="14"/>
  <c r="AB602" i="14"/>
  <c r="AD602" i="14" s="1"/>
  <c r="AB743" i="14"/>
  <c r="AD743" i="14" s="1"/>
  <c r="AD508" i="14"/>
  <c r="AB150" i="14"/>
  <c r="AD150" i="14" s="1"/>
  <c r="AB444" i="14"/>
  <c r="AD444" i="14" s="1"/>
  <c r="AD141" i="14"/>
  <c r="AB358" i="14"/>
  <c r="AD358" i="14" s="1"/>
  <c r="AB543" i="14"/>
  <c r="AB100" i="14"/>
  <c r="AD100" i="14" s="1"/>
  <c r="AB412" i="14"/>
  <c r="AD392" i="14"/>
  <c r="AB671" i="14"/>
  <c r="AD671" i="14" s="1"/>
  <c r="AD406" i="14"/>
  <c r="AB462" i="14"/>
  <c r="AD462" i="14" s="1"/>
  <c r="AB413" i="14"/>
  <c r="AD413" i="14" s="1"/>
  <c r="AB226" i="14"/>
  <c r="AD226" i="14" s="1"/>
  <c r="AB634" i="14"/>
  <c r="AD634" i="14" s="1"/>
  <c r="AB569" i="14"/>
  <c r="AD569" i="14" s="1"/>
  <c r="AB767" i="14"/>
  <c r="AD767" i="14" s="1"/>
  <c r="AB116" i="14"/>
  <c r="BD116" i="14" s="1"/>
  <c r="BI116" i="14" s="1" a="1"/>
  <c r="BI116" i="14" s="1"/>
  <c r="AD539" i="14"/>
  <c r="AB739" i="14"/>
  <c r="AD739" i="14" s="1"/>
  <c r="AB655" i="14"/>
  <c r="AD655" i="14" s="1"/>
  <c r="AD643" i="14"/>
  <c r="AB725" i="14"/>
  <c r="AD725" i="14" s="1"/>
  <c r="AB262" i="14"/>
  <c r="AD262" i="14" s="1"/>
  <c r="AB520" i="14"/>
  <c r="AD520" i="14" s="1"/>
  <c r="AB313" i="14"/>
  <c r="AD313" i="14" s="1"/>
  <c r="AB239" i="14"/>
  <c r="AD239" i="14" s="1"/>
  <c r="AB159" i="14"/>
  <c r="AD159" i="14" s="1"/>
  <c r="AD253" i="14"/>
  <c r="AD196" i="14"/>
  <c r="AD572" i="14"/>
  <c r="AD466" i="14"/>
  <c r="AB687" i="14"/>
  <c r="AD687" i="14" s="1"/>
  <c r="AD696" i="14"/>
  <c r="AB587" i="14"/>
  <c r="AD587" i="14" s="1"/>
  <c r="AD530" i="14"/>
  <c r="AD695" i="14"/>
  <c r="AD546" i="14"/>
  <c r="AD10" i="14"/>
  <c r="AB429" i="14"/>
  <c r="BA429" i="14" s="1"/>
  <c r="BG429" i="14" s="1" a="1"/>
  <c r="BG429" i="14" s="1"/>
  <c r="AD183" i="14"/>
  <c r="AD221" i="14"/>
  <c r="AD366" i="14"/>
  <c r="AD665" i="14"/>
  <c r="AB668" i="14"/>
  <c r="AD668" i="14" s="1"/>
  <c r="AD457" i="14"/>
  <c r="AB182" i="14"/>
  <c r="AD182" i="14" s="1"/>
  <c r="AB311" i="14"/>
  <c r="AD311" i="14" s="1"/>
  <c r="AB3" i="14"/>
  <c r="AD3" i="14" s="1"/>
  <c r="AB527" i="14"/>
  <c r="AD527" i="14" s="1"/>
  <c r="AD411" i="14"/>
  <c r="AB717" i="14"/>
  <c r="AD661" i="14"/>
  <c r="AD394" i="14"/>
  <c r="AD745" i="14"/>
  <c r="AB61" i="14"/>
  <c r="AD61" i="14" s="1"/>
  <c r="AB751" i="14"/>
  <c r="AD751" i="14" s="1"/>
  <c r="AD434" i="14"/>
  <c r="AD351" i="14"/>
  <c r="AD284" i="14"/>
  <c r="AD626" i="14"/>
  <c r="AB712" i="14"/>
  <c r="AD712" i="14" s="1"/>
  <c r="AB396" i="14"/>
  <c r="AD396" i="14" s="1"/>
  <c r="AB93" i="14"/>
  <c r="AD93" i="14" s="1"/>
  <c r="AD716" i="14"/>
  <c r="AD173" i="14"/>
  <c r="AB750" i="14"/>
  <c r="AD750" i="14" s="1"/>
  <c r="AB782" i="14"/>
  <c r="AD782" i="14" s="1"/>
  <c r="AB521" i="14"/>
  <c r="AD521" i="14" s="1"/>
  <c r="AD557" i="14"/>
  <c r="AD741" i="14"/>
  <c r="AD653" i="14"/>
  <c r="AD161" i="14"/>
  <c r="AB60" i="14"/>
  <c r="AB126" i="14"/>
  <c r="AD126" i="14" s="1"/>
  <c r="AD757" i="14"/>
  <c r="AB710" i="14"/>
  <c r="AD710" i="14" s="1"/>
  <c r="AD70" i="14"/>
  <c r="AB407" i="14"/>
  <c r="AD407" i="14" s="1"/>
  <c r="AB82" i="14"/>
  <c r="AD82" i="14" s="1"/>
  <c r="AB599" i="14"/>
  <c r="AD199" i="14"/>
  <c r="AB404" i="14"/>
  <c r="AD404" i="14" s="1"/>
  <c r="AB346" i="14"/>
  <c r="AD346" i="14" s="1"/>
  <c r="AB142" i="14"/>
  <c r="AD142" i="14" s="1"/>
  <c r="AD666" i="14"/>
  <c r="AB225" i="14"/>
  <c r="AD225" i="14" s="1"/>
  <c r="AB742" i="14"/>
  <c r="AD742" i="14" s="1"/>
  <c r="AB276" i="14"/>
  <c r="AB473" i="14"/>
  <c r="AD473" i="14" s="1"/>
  <c r="AB568" i="14"/>
  <c r="AD568" i="14" s="1"/>
  <c r="AB229" i="14"/>
  <c r="AD229" i="14" s="1"/>
  <c r="AD405" i="14"/>
  <c r="AB762" i="14"/>
  <c r="AD762" i="14" s="1"/>
  <c r="AB58" i="14"/>
  <c r="AD58" i="14" s="1"/>
  <c r="AD180" i="14"/>
  <c r="AB139" i="14"/>
  <c r="AD139" i="14" s="1"/>
  <c r="AB170" i="14"/>
  <c r="AD170" i="14" s="1"/>
  <c r="AB690" i="14"/>
  <c r="AD690" i="14" s="1"/>
  <c r="AB594" i="14"/>
  <c r="AD594" i="14" s="1"/>
  <c r="AD554" i="14"/>
  <c r="AD770" i="14"/>
  <c r="AD463" i="14"/>
  <c r="AB291" i="14"/>
  <c r="AD291" i="14" s="1"/>
  <c r="AD232" i="14"/>
  <c r="AB453" i="14"/>
  <c r="AD453" i="14" s="1"/>
  <c r="AD198" i="14"/>
  <c r="AD255" i="14"/>
  <c r="AB669" i="14"/>
  <c r="AD669" i="14" s="1"/>
  <c r="AD74" i="14"/>
  <c r="AB511" i="14"/>
  <c r="AD511" i="14" s="1"/>
  <c r="AB701" i="14"/>
  <c r="AD701" i="14" s="1"/>
  <c r="AB135" i="14"/>
  <c r="BA135" i="14" s="1"/>
  <c r="BG135" i="14" s="1" a="1"/>
  <c r="BG135" i="14" s="1"/>
  <c r="AD49" i="14"/>
  <c r="AB206" i="14"/>
  <c r="AD206" i="14" s="1"/>
  <c r="AB414" i="14"/>
  <c r="AD414" i="14" s="1"/>
  <c r="AD315" i="14"/>
  <c r="AB470" i="14"/>
  <c r="AD470" i="14" s="1"/>
  <c r="AB714" i="14"/>
  <c r="AD714" i="14" s="1"/>
  <c r="AD293" i="14"/>
  <c r="AD724" i="14"/>
  <c r="AD256" i="14"/>
  <c r="AD674" i="14"/>
  <c r="AB250" i="14"/>
  <c r="AB514" i="14"/>
  <c r="AD514" i="14" s="1"/>
  <c r="AB215" i="14"/>
  <c r="AB85" i="14"/>
  <c r="AB786" i="14"/>
  <c r="AB328" i="14"/>
  <c r="AB699" i="14"/>
  <c r="AB213" i="14"/>
  <c r="AB154" i="14"/>
  <c r="AB382" i="14"/>
  <c r="AD720" i="14"/>
  <c r="AB64" i="14"/>
  <c r="AD133" i="14"/>
  <c r="AB658" i="14"/>
  <c r="AB37" i="14"/>
  <c r="BD37" i="14" s="1"/>
  <c r="BI37" i="14" s="1" a="1"/>
  <c r="BI37" i="14" s="1"/>
  <c r="AB588" i="14"/>
  <c r="AB461" i="14"/>
  <c r="AB517" i="14"/>
  <c r="AB435" i="14"/>
  <c r="AB540" i="14"/>
  <c r="AB11" i="14"/>
  <c r="AB244" i="14"/>
  <c r="AD244" i="14" s="1"/>
  <c r="AB367" i="14"/>
  <c r="AB43" i="14"/>
  <c r="AB678" i="14"/>
  <c r="BD678" i="14" s="1"/>
  <c r="BI678" i="14" s="1" a="1"/>
  <c r="BI678" i="14" s="1"/>
  <c r="AB24" i="14"/>
  <c r="AB591" i="14"/>
  <c r="AB29" i="14"/>
  <c r="AB8" i="14"/>
  <c r="AB726" i="14"/>
  <c r="BD726" i="14" s="1"/>
  <c r="BI726" i="14" s="1" a="1"/>
  <c r="BI726" i="14" s="1"/>
  <c r="AB485" i="14"/>
  <c r="AB735" i="14"/>
  <c r="AB36" i="14"/>
  <c r="AD36" i="14" s="1"/>
  <c r="AB737" i="14"/>
  <c r="AD737" i="14" s="1"/>
  <c r="AB300" i="14"/>
  <c r="AB476" i="14"/>
  <c r="AB160" i="14"/>
  <c r="AD160" i="14" s="1"/>
  <c r="AB632" i="14"/>
  <c r="AB799" i="14"/>
  <c r="AD799" i="14" s="1"/>
  <c r="AB20" i="14"/>
  <c r="AB289" i="14"/>
  <c r="AD289" i="14" s="1"/>
  <c r="AB704" i="14"/>
  <c r="AB179" i="14"/>
  <c r="AD179" i="14" s="1"/>
  <c r="AB504" i="14"/>
  <c r="AB627" i="14"/>
  <c r="AD627" i="14" s="1"/>
  <c r="AB220" i="14"/>
  <c r="AB157" i="14"/>
  <c r="AD157" i="14" s="1"/>
  <c r="AB506" i="14"/>
  <c r="BD506" i="14" s="1"/>
  <c r="BI506" i="14" s="1" a="1"/>
  <c r="BI506" i="14" s="1"/>
  <c r="AB251" i="14"/>
  <c r="AD251" i="14" s="1"/>
  <c r="AB421" i="14"/>
  <c r="AB101" i="14"/>
  <c r="AD101" i="14" s="1"/>
  <c r="AB763" i="14"/>
  <c r="AB219" i="14"/>
  <c r="AB46" i="14"/>
  <c r="AB681" i="14"/>
  <c r="AB191" i="14"/>
  <c r="AB544" i="14"/>
  <c r="AB288" i="14"/>
  <c r="AB630" i="14"/>
  <c r="AB518" i="14"/>
  <c r="AB363" i="14"/>
  <c r="AB107" i="14"/>
  <c r="AB691" i="14"/>
  <c r="AB254" i="14"/>
  <c r="AB57" i="14"/>
  <c r="AB686" i="14"/>
  <c r="AB125" i="14"/>
  <c r="AB238" i="14"/>
  <c r="AB555" i="14"/>
  <c r="AD4" i="14"/>
  <c r="AB489" i="14"/>
  <c r="AB491" i="14"/>
  <c r="AB335" i="14"/>
  <c r="AD335" i="14" s="1"/>
  <c r="AB149" i="14"/>
  <c r="AB402" i="14"/>
  <c r="AB615" i="14"/>
  <c r="AB362" i="14"/>
  <c r="AB657" i="14"/>
  <c r="AB124" i="14"/>
  <c r="AB128" i="14"/>
  <c r="AB636" i="14"/>
  <c r="AB744" i="14"/>
  <c r="AD169" i="14"/>
  <c r="AD263" i="14"/>
  <c r="AB368" i="14"/>
  <c r="AD368" i="14" s="1"/>
  <c r="AD143" i="14"/>
  <c r="AB171" i="14"/>
  <c r="AD171" i="14" s="1"/>
  <c r="AD800" i="14"/>
  <c r="AD775" i="14"/>
  <c r="AD185" i="14"/>
  <c r="AD543" i="14"/>
  <c r="AD230" i="14"/>
  <c r="AB727" i="14"/>
  <c r="AD727" i="14" s="1"/>
  <c r="AB360" i="14"/>
  <c r="AD360" i="14" s="1"/>
  <c r="AB509" i="14"/>
  <c r="AD509" i="14" s="1"/>
  <c r="AB391" i="14"/>
  <c r="AD391" i="14" s="1"/>
  <c r="AD600" i="14"/>
  <c r="AB296" i="14"/>
  <c r="AD296" i="14" s="1"/>
  <c r="AB708" i="14"/>
  <c r="AD708" i="14" s="1"/>
  <c r="AB158" i="14"/>
  <c r="AD158" i="14" s="1"/>
  <c r="AB218" i="14"/>
  <c r="AD218" i="14" s="1"/>
  <c r="AB525" i="14"/>
  <c r="AD525" i="14" s="1"/>
  <c r="AB656" i="14"/>
  <c r="AD656" i="14" s="1"/>
  <c r="AB649" i="14"/>
  <c r="AD649" i="14" s="1"/>
  <c r="AB776" i="14"/>
  <c r="AD776" i="14" s="1"/>
  <c r="AB601" i="14"/>
  <c r="AD601" i="14" s="1"/>
  <c r="AB345" i="14"/>
  <c r="AD345" i="14" s="1"/>
  <c r="AB32" i="14"/>
  <c r="AD32" i="14" s="1"/>
  <c r="AB571" i="14"/>
  <c r="BD571" i="14" s="1"/>
  <c r="BI571" i="14" s="1" a="1"/>
  <c r="BI571" i="14" s="1"/>
  <c r="AB561" i="14"/>
  <c r="AD561" i="14" s="1"/>
  <c r="AB26" i="14"/>
  <c r="AD26" i="14" s="1"/>
  <c r="AB648" i="14"/>
  <c r="AD648" i="14" s="1"/>
  <c r="AD165" i="14"/>
  <c r="AD436" i="14"/>
  <c r="AD715" i="14"/>
  <c r="AB113" i="14"/>
  <c r="AD113" i="14" s="1"/>
  <c r="AB432" i="14"/>
  <c r="AD432" i="14" s="1"/>
  <c r="AD349" i="14"/>
  <c r="AD500" i="14"/>
  <c r="AB27" i="14"/>
  <c r="AD27" i="14" s="1"/>
  <c r="AD320" i="14"/>
  <c r="AD586" i="14"/>
  <c r="AD247" i="14"/>
  <c r="AD223" i="14"/>
  <c r="AB523" i="14"/>
  <c r="AD523" i="14" s="1"/>
  <c r="AD381" i="14"/>
  <c r="AB550" i="14"/>
  <c r="AD550" i="14" s="1"/>
  <c r="AD302" i="14"/>
  <c r="AD94" i="14"/>
  <c r="AD590" i="14"/>
  <c r="AB205" i="14"/>
  <c r="AD205" i="14" s="1"/>
  <c r="AB268" i="14"/>
  <c r="AD268" i="14" s="1"/>
  <c r="AD497" i="14"/>
  <c r="AD791" i="14"/>
  <c r="AD340" i="14"/>
  <c r="AB605" i="14"/>
  <c r="AB475" i="14"/>
  <c r="AB13" i="14"/>
  <c r="AB103" i="14"/>
  <c r="AB90" i="14"/>
  <c r="AB574" i="14"/>
  <c r="AB597" i="14"/>
  <c r="AB456" i="14"/>
  <c r="AB647" i="14"/>
  <c r="AB580" i="14"/>
  <c r="AB374" i="14"/>
  <c r="AB537" i="14"/>
  <c r="AB187" i="14"/>
  <c r="AB400" i="14"/>
  <c r="AB660" i="14"/>
  <c r="AB186" i="14"/>
  <c r="AB278" i="14"/>
  <c r="AD278" i="14" s="1"/>
  <c r="AB332" i="14"/>
  <c r="AB606" i="14"/>
  <c r="AB736" i="14"/>
  <c r="AB415" i="14"/>
  <c r="AB68" i="14"/>
  <c r="AB19" i="14"/>
  <c r="AB729" i="14"/>
  <c r="AB260" i="14"/>
  <c r="AB635" i="14"/>
  <c r="AD635" i="14" s="1"/>
  <c r="AB147" i="14"/>
  <c r="AB689" i="14"/>
  <c r="AB234" i="14"/>
  <c r="AB88" i="14"/>
  <c r="AD88" i="14" s="1"/>
  <c r="AB612" i="14"/>
  <c r="AB118" i="14"/>
  <c r="AB383" i="14"/>
  <c r="AB465" i="14"/>
  <c r="AD465" i="14" s="1"/>
  <c r="AB732" i="14"/>
  <c r="AB337" i="14"/>
  <c r="AB370" i="14"/>
  <c r="AB222" i="14"/>
  <c r="AD222" i="14" s="1"/>
  <c r="AB640" i="14"/>
  <c r="AB96" i="14"/>
  <c r="AB608" i="14"/>
  <c r="AB193" i="14"/>
  <c r="BD193" i="14" s="1"/>
  <c r="BI193" i="14" s="1" a="1"/>
  <c r="BI193" i="14" s="1"/>
  <c r="AB764" i="14"/>
  <c r="AB324" i="14"/>
  <c r="AB651" i="14"/>
  <c r="AB610" i="14"/>
  <c r="AB354" i="14"/>
  <c r="AB706" i="14"/>
  <c r="AB469" i="14"/>
  <c r="AB41" i="14"/>
  <c r="AB617" i="14"/>
  <c r="AB188" i="14"/>
  <c r="AB357" i="14"/>
  <c r="BD357" i="14" s="1"/>
  <c r="BI357" i="14" s="1" a="1"/>
  <c r="BI357" i="14" s="1"/>
  <c r="AD753" i="14"/>
  <c r="AD145" i="14"/>
  <c r="AD318" i="14"/>
  <c r="AB77" i="14"/>
  <c r="AB379" i="14"/>
  <c r="AB312" i="14"/>
  <c r="AB264" i="14"/>
  <c r="AB317" i="14"/>
  <c r="AB683" i="14"/>
  <c r="AB447" i="14"/>
  <c r="AM447" i="14" s="1"/>
  <c r="AP447" i="14" s="1" a="1"/>
  <c r="AP447" i="14" s="1"/>
  <c r="AB178" i="14"/>
  <c r="AB39" i="14"/>
  <c r="AD39" i="14" s="1"/>
  <c r="AB287" i="14"/>
  <c r="AB203" i="14"/>
  <c r="AD203" i="14" s="1"/>
  <c r="AB673" i="14"/>
  <c r="AB5" i="14"/>
  <c r="BD5" i="14" s="1"/>
  <c r="BI5" i="14" s="1" a="1"/>
  <c r="BI5" i="14" s="1"/>
  <c r="AB364" i="14"/>
  <c r="AB780" i="14"/>
  <c r="AB259" i="14"/>
  <c r="AB448" i="14"/>
  <c r="AB285" i="14"/>
  <c r="AB204" i="14"/>
  <c r="AB115" i="14"/>
  <c r="AD115" i="14" s="1"/>
  <c r="AB408" i="14"/>
  <c r="AB598" i="14"/>
  <c r="AB40" i="14"/>
  <c r="AB423" i="14"/>
  <c r="AB17" i="14"/>
  <c r="AB258" i="14"/>
  <c r="AB373" i="14"/>
  <c r="AB51" i="14"/>
  <c r="AB343" i="14"/>
  <c r="AB416" i="14"/>
  <c r="AB694" i="14"/>
  <c r="AB501" i="14"/>
  <c r="AD501" i="14" s="1"/>
  <c r="AB784" i="14"/>
  <c r="AB121" i="14"/>
  <c r="AB460" i="14"/>
  <c r="AB6" i="14"/>
  <c r="AD6" i="14" s="1"/>
  <c r="AB303" i="14"/>
  <c r="AB560" i="14"/>
  <c r="AD560" i="14" s="1"/>
  <c r="AB235" i="14"/>
  <c r="AD235" i="14" s="1"/>
  <c r="AD380" i="14"/>
  <c r="AB562" i="14"/>
  <c r="AD562" i="14" s="1"/>
  <c r="AD454" i="14"/>
  <c r="AB433" i="14"/>
  <c r="AD433" i="14" s="1"/>
  <c r="AB327" i="14"/>
  <c r="AD327" i="14" s="1"/>
  <c r="AB428" i="14"/>
  <c r="AD428" i="14" s="1"/>
  <c r="AD754" i="14"/>
  <c r="AB30" i="14"/>
  <c r="AD30" i="14" s="1"/>
  <c r="AB611" i="14"/>
  <c r="AD611" i="14" s="1"/>
  <c r="AB177" i="14"/>
  <c r="AD177" i="14" s="1"/>
  <c r="AB228" i="14"/>
  <c r="AD228" i="14" s="1"/>
  <c r="AB316" i="14"/>
  <c r="AD316" i="14" s="1"/>
  <c r="AB176" i="14"/>
  <c r="AD176" i="14" s="1"/>
  <c r="AB481" i="14"/>
  <c r="AD481" i="14" s="1"/>
  <c r="AD16" i="14"/>
  <c r="AB105" i="14"/>
  <c r="AD105" i="14" s="1"/>
  <c r="AB756" i="14"/>
  <c r="AD756" i="14" s="1"/>
  <c r="AD224" i="14"/>
  <c r="AD607" i="14"/>
  <c r="AD111" i="14"/>
  <c r="AB419" i="14"/>
  <c r="AB777" i="14"/>
  <c r="AD777" i="14" s="1"/>
  <c r="AB331" i="14"/>
  <c r="AD331" i="14" s="1"/>
  <c r="AD138" i="14"/>
  <c r="AD67" i="14"/>
  <c r="AD72" i="14"/>
  <c r="AD443" i="14"/>
  <c r="AB663" i="14"/>
  <c r="AD663" i="14" s="1"/>
  <c r="AD365" i="14"/>
  <c r="AD760" i="14"/>
  <c r="AD162" i="14"/>
  <c r="AD18" i="14"/>
  <c r="AB722" i="14"/>
  <c r="AD722" i="14" s="1"/>
  <c r="AD424" i="14"/>
  <c r="AD781" i="14"/>
  <c r="AD765" i="14"/>
  <c r="AB670" i="14"/>
  <c r="AD670" i="14" s="1"/>
  <c r="AB793" i="14"/>
  <c r="AD793" i="14" s="1"/>
  <c r="AD91" i="14"/>
  <c r="AD593" i="14"/>
  <c r="AD573" i="14"/>
  <c r="AB524" i="14"/>
  <c r="AD524" i="14" s="1"/>
  <c r="AD631" i="14"/>
  <c r="AD76" i="14"/>
  <c r="AD662" i="14"/>
  <c r="AB483" i="14"/>
  <c r="AB733" i="14"/>
  <c r="AB361" i="14"/>
  <c r="AB59" i="14"/>
  <c r="BD59" i="14" s="1"/>
  <c r="BI59" i="14" s="1" a="1"/>
  <c r="BI59" i="14" s="1"/>
  <c r="AB468" i="14"/>
  <c r="AB245" i="14"/>
  <c r="AB338" i="14"/>
  <c r="AD338" i="14" s="1"/>
  <c r="AB152" i="14"/>
  <c r="AB688" i="14"/>
  <c r="AB323" i="14"/>
  <c r="AB431" i="14"/>
  <c r="AB290" i="14"/>
  <c r="AB664" i="14"/>
  <c r="AB541" i="14"/>
  <c r="AB633" i="14"/>
  <c r="AB44" i="14"/>
  <c r="AB106" i="14"/>
  <c r="AB493" i="14"/>
  <c r="AB75" i="14"/>
  <c r="AB774" i="14"/>
  <c r="AB92" i="14"/>
  <c r="AB119" i="14"/>
  <c r="AB738" i="14"/>
  <c r="AB410" i="14"/>
  <c r="AB252" i="14"/>
  <c r="AB748" i="14"/>
  <c r="AB488" i="14"/>
  <c r="AB120" i="14"/>
  <c r="AB352" i="14"/>
  <c r="AB622" i="14"/>
  <c r="BD622" i="14" s="1"/>
  <c r="BI622" i="14" s="1" a="1"/>
  <c r="BI622" i="14" s="1"/>
  <c r="AB195" i="14"/>
  <c r="AB109" i="14"/>
  <c r="AB377" i="14"/>
  <c r="AB542" i="14"/>
  <c r="AM542" i="14" s="1"/>
  <c r="AP542" i="14" s="1" a="1"/>
  <c r="AP542" i="14" s="1"/>
  <c r="AB797" i="14"/>
  <c r="AB166" i="14"/>
  <c r="AB201" i="14"/>
  <c r="AB376" i="14"/>
  <c r="AB336" i="14"/>
  <c r="AB426" i="14"/>
  <c r="AB718" i="14"/>
  <c r="AB294" i="14"/>
  <c r="AB752" i="14"/>
  <c r="AB341" i="14"/>
  <c r="AB638" i="14"/>
  <c r="AB292" i="14"/>
  <c r="AB325" i="14"/>
  <c r="AB270" i="14"/>
  <c r="BD270" i="14" s="1"/>
  <c r="BI270" i="14" s="1" a="1"/>
  <c r="BI270" i="14" s="1"/>
  <c r="AB200" i="14"/>
  <c r="AB395" i="14"/>
  <c r="AB197" i="14"/>
  <c r="AB52" i="14"/>
  <c r="AB747" i="14"/>
  <c r="AB242" i="14"/>
  <c r="BA242" i="14" s="1"/>
  <c r="BG242" i="14" s="1" a="1"/>
  <c r="BG242" i="14" s="1"/>
  <c r="AB556" i="14"/>
  <c r="AB307" i="14"/>
  <c r="AB28" i="14"/>
  <c r="AB730" i="14"/>
  <c r="AB705" i="14"/>
  <c r="AD409" i="14"/>
  <c r="AD758" i="14"/>
  <c r="AD209" i="14"/>
  <c r="AD578" i="14"/>
  <c r="AB22" i="14"/>
  <c r="AD22" i="14" s="1"/>
  <c r="AB614" i="14"/>
  <c r="AD614" i="14" s="1"/>
  <c r="AD79" i="14"/>
  <c r="AD308" i="14"/>
  <c r="AD217" i="14"/>
  <c r="AD371" i="14"/>
  <c r="AD99" i="14"/>
  <c r="AD581" i="14"/>
  <c r="AD698" i="14"/>
  <c r="AD495" i="14"/>
  <c r="AB755" i="14"/>
  <c r="AB122" i="14"/>
  <c r="AD427" i="14"/>
  <c r="AB484" i="14"/>
  <c r="AD484" i="14" s="1"/>
  <c r="AD266" i="14"/>
  <c r="AB437" i="14"/>
  <c r="AD437" i="14" s="1"/>
  <c r="AB513" i="14"/>
  <c r="AD513" i="14" s="1"/>
  <c r="AD214" i="14"/>
  <c r="AB548" i="14"/>
  <c r="AD548" i="14" s="1"/>
  <c r="AB575" i="14"/>
  <c r="AD575" i="14" s="1"/>
  <c r="AD283" i="14"/>
  <c r="AB478" i="14"/>
  <c r="AD478" i="14" s="1"/>
  <c r="AB299" i="14"/>
  <c r="AD299" i="14" s="1"/>
  <c r="AB646" i="14"/>
  <c r="AD646" i="14" s="1"/>
  <c r="AB652" i="14"/>
  <c r="AD652" i="14" s="1"/>
  <c r="AD425" i="14"/>
  <c r="AD505" i="14"/>
  <c r="AD534" i="14"/>
  <c r="AD490" i="14"/>
  <c r="AD417" i="14"/>
  <c r="AB249" i="14"/>
  <c r="AD249" i="14" s="1"/>
  <c r="AB310" i="14"/>
  <c r="AD310" i="14" s="1"/>
  <c r="AB298" i="14"/>
  <c r="AD298" i="14" s="1"/>
  <c r="AD592" i="14"/>
  <c r="AD163" i="14"/>
  <c r="AB620" i="14"/>
  <c r="AD620" i="14" s="1"/>
  <c r="AD535" i="14"/>
  <c r="AD702" i="14"/>
  <c r="AD56" i="14"/>
  <c r="AB700" i="14"/>
  <c r="AD700" i="14" s="1"/>
  <c r="AD621" i="14"/>
  <c r="AD532" i="14"/>
  <c r="AD526" i="14"/>
  <c r="AD667" i="14"/>
  <c r="AD261" i="14"/>
  <c r="AD609" i="14"/>
  <c r="AB47" i="14"/>
  <c r="AD47" i="14" s="1"/>
  <c r="AD339" i="14"/>
  <c r="AD95" i="14"/>
  <c r="AD533" i="14"/>
  <c r="AD512" i="14"/>
  <c r="AD35" i="14"/>
  <c r="AD73" i="14"/>
  <c r="AD616" i="14"/>
  <c r="AD766" i="14"/>
  <c r="AD474" i="14"/>
  <c r="AB545" i="14"/>
  <c r="AD545" i="14" s="1"/>
  <c r="AD12" i="14"/>
  <c r="AD496" i="14"/>
  <c r="AD637" i="14"/>
  <c r="AD175" i="14"/>
  <c r="AD455" i="14"/>
  <c r="AB603" i="14"/>
  <c r="AB9" i="14"/>
  <c r="AB129" i="14"/>
  <c r="AB309" i="14"/>
  <c r="AB438" i="14"/>
  <c r="AD709" i="14"/>
  <c r="AD81" i="14"/>
  <c r="AB151" i="14"/>
  <c r="AB451" i="14"/>
  <c r="AB168" i="14"/>
  <c r="AB280" i="14"/>
  <c r="AB241" i="14"/>
  <c r="AB547" i="14"/>
  <c r="AB45" i="14"/>
  <c r="AB480" i="14"/>
  <c r="AB279" i="14"/>
  <c r="AD507" i="14"/>
  <c r="AB583" i="14"/>
  <c r="AB779" i="14"/>
  <c r="AB167" i="14"/>
  <c r="BA167" i="14" s="1"/>
  <c r="BG167" i="14" s="1" a="1"/>
  <c r="BG167" i="14" s="1"/>
  <c r="AB385" i="14"/>
  <c r="AB347" i="14"/>
  <c r="AB746" i="14"/>
  <c r="AB595" i="14"/>
  <c r="AB181" i="14"/>
  <c r="AB14" i="14"/>
  <c r="AB322" i="14"/>
  <c r="AB768" i="14"/>
  <c r="AB306" i="14"/>
  <c r="AB216" i="14"/>
  <c r="AB685" i="14"/>
  <c r="AB551" i="14"/>
  <c r="AB34" i="14"/>
  <c r="AB231" i="14"/>
  <c r="AB472" i="14"/>
  <c r="AB240" i="14"/>
  <c r="AB330" i="14"/>
  <c r="AB301" i="14"/>
  <c r="AB194" i="14"/>
  <c r="AB15" i="14"/>
  <c r="AB703" i="14"/>
  <c r="AB54" i="14"/>
  <c r="AB563" i="14"/>
  <c r="AB772" i="14"/>
  <c r="AB778" i="14"/>
  <c r="AB372" i="14"/>
  <c r="AD623" i="14"/>
  <c r="AB519" i="14"/>
  <c r="BD519" i="14" s="1"/>
  <c r="BI519" i="14" s="1" a="1"/>
  <c r="BI519" i="14" s="1"/>
  <c r="AB153" i="14"/>
  <c r="AB693" i="14"/>
  <c r="AB458" i="14"/>
  <c r="AB654" i="14"/>
  <c r="AB136" i="14"/>
  <c r="AB342" i="14"/>
  <c r="AB87" i="14"/>
  <c r="AB23" i="14"/>
  <c r="AB422" i="14"/>
  <c r="AB281" i="14"/>
  <c r="AB639" i="14"/>
  <c r="AB355" i="14"/>
  <c r="AB644" i="14"/>
  <c r="AB486" i="14"/>
  <c r="AB71" i="14"/>
  <c r="AB271" i="14"/>
  <c r="AB629" i="14"/>
  <c r="AB403" i="14"/>
  <c r="AB140" i="14"/>
  <c r="AD62" i="14"/>
  <c r="AD783" i="14"/>
  <c r="AD585" i="14"/>
  <c r="AD277" i="14"/>
  <c r="AD565" i="14"/>
  <c r="AD676" i="14"/>
  <c r="AD246" i="14"/>
  <c r="AD321" i="14"/>
  <c r="AB265" i="14"/>
  <c r="AD265" i="14" s="1"/>
  <c r="AB172" i="14"/>
  <c r="AB538" i="14"/>
  <c r="AB127" i="14"/>
  <c r="AD471" i="14"/>
  <c r="AB269" i="14"/>
  <c r="BA269" i="14" s="1"/>
  <c r="BG269" i="14" s="1" a="1"/>
  <c r="BG269" i="14" s="1"/>
  <c r="AB559" i="14"/>
  <c r="AB156" i="14"/>
  <c r="AB707" i="14"/>
  <c r="AD418" i="14"/>
  <c r="AD697" i="14"/>
  <c r="AB80" i="14"/>
  <c r="AB459" i="14"/>
  <c r="AB189" i="14"/>
  <c r="BD189" i="14" s="1"/>
  <c r="BI189" i="14" s="1" a="1"/>
  <c r="BI189" i="14" s="1"/>
  <c r="AB233" i="14"/>
  <c r="AB692" i="14"/>
  <c r="AB740" i="14"/>
  <c r="AB314" i="14"/>
  <c r="AB771" i="14"/>
  <c r="AD267" i="14"/>
  <c r="AD420" i="14"/>
  <c r="AD795" i="14"/>
  <c r="AD134" i="14"/>
  <c r="AD108" i="14"/>
  <c r="AD731" i="14"/>
  <c r="AD384" i="14"/>
  <c r="AD102" i="14"/>
  <c r="AD344" i="14"/>
  <c r="AD450" i="14"/>
  <c r="AD641" i="14"/>
  <c r="AD210" i="14"/>
  <c r="AD510" i="14"/>
  <c r="AD359" i="14"/>
  <c r="AD98" i="14"/>
  <c r="AD272" i="14"/>
  <c r="AD334" i="14"/>
  <c r="AD144" i="14"/>
  <c r="AD439" i="14"/>
  <c r="AD297" i="14"/>
  <c r="AD790" i="14"/>
  <c r="AD536" i="14"/>
  <c r="AD576" i="14"/>
  <c r="AD502" i="14"/>
  <c r="AD104" i="14"/>
  <c r="AD618" i="14"/>
  <c r="AD680" i="14"/>
  <c r="AD319" i="14"/>
  <c r="AD482" i="14"/>
  <c r="AD564" i="14"/>
  <c r="AD442" i="14"/>
  <c r="AD529" i="14"/>
  <c r="AD399" i="14"/>
  <c r="AD257" i="14"/>
  <c r="AD650" i="14"/>
  <c r="AD719" i="14"/>
  <c r="AD761" i="14"/>
  <c r="AD467" i="14"/>
  <c r="AD553" i="14"/>
  <c r="AD769" i="14"/>
  <c r="AD137" i="14"/>
  <c r="AD684" i="14"/>
  <c r="AD516" i="14"/>
  <c r="AD42" i="14"/>
  <c r="AD69" i="14"/>
  <c r="AD248" i="14"/>
  <c r="AD531" i="14"/>
  <c r="AD794" i="14"/>
  <c r="AD528" i="14"/>
  <c r="AD549" i="14"/>
  <c r="AD295" i="14"/>
  <c r="AD440" i="14"/>
  <c r="AD642" i="14"/>
  <c r="AD759" i="14"/>
  <c r="AD398" i="14"/>
  <c r="AD237" i="14"/>
  <c r="AD326" i="14"/>
  <c r="AD552" i="14"/>
  <c r="AD282" i="14"/>
  <c r="AD788" i="14"/>
  <c r="AD114" i="14"/>
  <c r="AD445" i="14"/>
  <c r="AD164" i="14"/>
  <c r="AD479" i="14"/>
  <c r="AD596" i="14"/>
  <c r="AD192" i="14"/>
  <c r="AD728" i="14"/>
  <c r="AD567" i="14"/>
  <c r="AD48" i="14"/>
  <c r="AD236" i="14"/>
  <c r="AD378" i="14"/>
  <c r="AD570" i="14"/>
  <c r="AD353" i="14"/>
  <c r="AD304" i="14"/>
  <c r="AD796" i="14"/>
  <c r="AD628" i="14"/>
  <c r="AD449" i="14"/>
  <c r="AD711" i="14"/>
  <c r="AD503" i="14"/>
  <c r="AD387" i="14"/>
  <c r="AD792" i="14"/>
  <c r="AD582" i="14"/>
  <c r="AD333" i="14"/>
  <c r="AD123" i="14"/>
  <c r="AD798" i="14"/>
  <c r="AD117" i="14"/>
  <c r="AD275" i="14"/>
  <c r="AD558" i="14"/>
  <c r="AD202" i="14"/>
  <c r="AD89" i="14"/>
  <c r="AD577" i="14"/>
  <c r="AD515" i="14"/>
  <c r="AD645" i="14"/>
  <c r="AD487" i="14"/>
  <c r="AD389" i="14"/>
  <c r="AD619" i="14"/>
  <c r="AD7" i="14"/>
  <c r="AD675" i="14"/>
  <c r="AD624" i="14"/>
  <c r="AD430" i="14"/>
  <c r="AD785" i="14"/>
  <c r="AD584" i="14"/>
  <c r="AD55" i="14"/>
  <c r="AD787" i="14"/>
  <c r="AD682" i="14"/>
  <c r="AD33" i="14"/>
  <c r="AD589" i="14"/>
  <c r="AD110" i="14"/>
  <c r="AD452" i="14"/>
  <c r="AD390" i="14"/>
  <c r="AD679" i="14"/>
  <c r="AD401" i="14"/>
  <c r="AD375" i="14"/>
  <c r="AD397" i="14"/>
  <c r="AD749" i="14"/>
  <c r="AD131" i="14"/>
  <c r="AD522" i="14"/>
  <c r="AD211" i="14"/>
  <c r="AD132" i="14"/>
  <c r="AD273" i="14"/>
  <c r="AD625" i="14"/>
  <c r="AD65" i="14"/>
  <c r="AD21" i="14"/>
  <c r="AD53" i="14"/>
  <c r="AD112" i="14"/>
  <c r="AD604" i="14"/>
  <c r="AD63" i="14"/>
  <c r="AD446" i="14"/>
  <c r="Q273" i="14" a="1"/>
  <c r="Q273" i="14" s="1"/>
  <c r="T273" i="14" s="1"/>
  <c r="Q458" i="14" a="1"/>
  <c r="Q458" i="14" s="1"/>
  <c r="T458" i="14" s="1"/>
  <c r="Q311" i="14" a="1"/>
  <c r="Q311" i="14" s="1"/>
  <c r="T311" i="14" s="1"/>
  <c r="Q264" i="14" a="1"/>
  <c r="Q264" i="14" s="1"/>
  <c r="T264" i="14" s="1"/>
  <c r="Q720" i="14" a="1"/>
  <c r="Q720" i="14" s="1"/>
  <c r="T720" i="14" s="1"/>
  <c r="Q254" i="14" a="1"/>
  <c r="Q254" i="14" s="1"/>
  <c r="T254" i="14" s="1"/>
  <c r="Q343" i="14" a="1"/>
  <c r="Q343" i="14" s="1"/>
  <c r="T343" i="14" s="1"/>
  <c r="Q711" i="14" a="1"/>
  <c r="Q711" i="14" s="1"/>
  <c r="T711" i="14" s="1"/>
  <c r="Q713" i="14" a="1"/>
  <c r="Q713" i="14" s="1"/>
  <c r="T713" i="14" s="1"/>
  <c r="Q240" i="14" a="1"/>
  <c r="Q240" i="14" s="1"/>
  <c r="T240" i="14" s="1"/>
  <c r="Q702" i="14" a="1"/>
  <c r="Q702" i="14" s="1"/>
  <c r="T702" i="14" s="1"/>
  <c r="Q266" i="14" a="1"/>
  <c r="Q266" i="14" s="1"/>
  <c r="T266" i="14" s="1"/>
  <c r="Q485" i="14" a="1"/>
  <c r="Q485" i="14" s="1"/>
  <c r="T485" i="14" s="1"/>
  <c r="Q637" i="14" a="1"/>
  <c r="Q637" i="14" s="1"/>
  <c r="T637" i="14" s="1"/>
  <c r="Q215" i="14" a="1"/>
  <c r="Q215" i="14" s="1"/>
  <c r="T215" i="14" s="1"/>
  <c r="Q191" i="14" a="1"/>
  <c r="Q191" i="14" s="1"/>
  <c r="T191" i="14" s="1"/>
  <c r="Q623" i="14" a="1"/>
  <c r="Q623" i="14" s="1"/>
  <c r="T623" i="14" s="1"/>
  <c r="Q198" i="14" a="1"/>
  <c r="Q198" i="14" s="1"/>
  <c r="T198" i="14" s="1"/>
  <c r="P475" i="14" a="1"/>
  <c r="P475" i="14" s="1"/>
  <c r="Q475" i="14" s="1" a="1"/>
  <c r="Q475" i="14" s="1"/>
  <c r="T475" i="14" s="1"/>
  <c r="Q168" i="14" a="1"/>
  <c r="Q168" i="14" s="1"/>
  <c r="T168" i="14" s="1"/>
  <c r="Q326" i="14" a="1"/>
  <c r="Q326" i="14" s="1"/>
  <c r="T326" i="14" s="1"/>
  <c r="Q124" i="14" a="1"/>
  <c r="Q124" i="14" s="1"/>
  <c r="T124" i="14" s="1"/>
  <c r="Q150" i="14" a="1"/>
  <c r="Q150" i="14" s="1"/>
  <c r="T150" i="14" s="1"/>
  <c r="Q486" i="14" a="1"/>
  <c r="Q486" i="14" s="1"/>
  <c r="T486" i="14" s="1"/>
  <c r="Q663" i="14" a="1"/>
  <c r="Q663" i="14" s="1"/>
  <c r="T663" i="14" s="1"/>
  <c r="BD21" i="14"/>
  <c r="BI21" i="14" s="1" a="1"/>
  <c r="BI21" i="14" s="1"/>
  <c r="BA21" i="14"/>
  <c r="BG21" i="14" s="1" a="1"/>
  <c r="BG21" i="14" s="1"/>
  <c r="AM21" i="14"/>
  <c r="AP21" i="14" s="1" a="1"/>
  <c r="AP21" i="14" s="1"/>
  <c r="BD487" i="14"/>
  <c r="BI487" i="14" s="1" a="1"/>
  <c r="BI487" i="14" s="1"/>
  <c r="BA487" i="14"/>
  <c r="BG487" i="14" s="1" a="1"/>
  <c r="BG487" i="14" s="1"/>
  <c r="AM487" i="14"/>
  <c r="AP487" i="14" s="1" a="1"/>
  <c r="AP487" i="14" s="1"/>
  <c r="BD582" i="14"/>
  <c r="BI582" i="14" s="1" a="1"/>
  <c r="BI582" i="14" s="1"/>
  <c r="BA582" i="14"/>
  <c r="BG582" i="14" s="1" a="1"/>
  <c r="BG582" i="14" s="1"/>
  <c r="Q246" i="14" a="1"/>
  <c r="Q246" i="14" s="1"/>
  <c r="T246" i="14" s="1"/>
  <c r="P555" i="14" a="1"/>
  <c r="P555" i="14" s="1"/>
  <c r="Q555" i="14" s="1" a="1"/>
  <c r="Q555" i="14" s="1"/>
  <c r="T555" i="14" s="1"/>
  <c r="Q332" i="14" a="1"/>
  <c r="Q332" i="14" s="1"/>
  <c r="T332" i="14" s="1"/>
  <c r="Q680" i="14" a="1"/>
  <c r="Q680" i="14" s="1"/>
  <c r="T680" i="14" s="1"/>
  <c r="Q685" i="14" a="1"/>
  <c r="Q685" i="14" s="1"/>
  <c r="T685" i="14" s="1"/>
  <c r="BD502" i="14"/>
  <c r="BI502" i="14" s="1" a="1"/>
  <c r="BI502" i="14" s="1"/>
  <c r="BA502" i="14"/>
  <c r="BG502" i="14" s="1" a="1"/>
  <c r="BG502" i="14" s="1"/>
  <c r="AM502" i="14"/>
  <c r="AP502" i="14" s="1" a="1"/>
  <c r="AP502" i="14" s="1"/>
  <c r="P141" i="14" a="1"/>
  <c r="P141" i="14" s="1"/>
  <c r="Q141" i="14" s="1" a="1"/>
  <c r="Q141" i="14" s="1"/>
  <c r="T141" i="14" s="1"/>
  <c r="BA70" i="14"/>
  <c r="BG70" i="14" s="1" a="1"/>
  <c r="BG70" i="14" s="1"/>
  <c r="Q580" i="14" a="1"/>
  <c r="Q580" i="14" s="1"/>
  <c r="T580" i="14" s="1"/>
  <c r="BD665" i="14"/>
  <c r="BI665" i="14" s="1" a="1"/>
  <c r="BI665" i="14" s="1"/>
  <c r="BA665" i="14"/>
  <c r="BG665" i="14" s="1" a="1"/>
  <c r="BG665" i="14" s="1"/>
  <c r="AM665" i="14"/>
  <c r="AP665" i="14" s="1" a="1"/>
  <c r="AP665" i="14" s="1"/>
  <c r="Q292" i="14" a="1"/>
  <c r="Q292" i="14" s="1"/>
  <c r="T292" i="14" s="1"/>
  <c r="Q340" i="14" a="1"/>
  <c r="Q340" i="14" s="1"/>
  <c r="T340" i="14" s="1"/>
  <c r="Q350" i="14" a="1"/>
  <c r="Q350" i="14" s="1"/>
  <c r="T350" i="14" s="1"/>
  <c r="Q615" i="14" a="1"/>
  <c r="Q615" i="14" s="1"/>
  <c r="T615" i="14" s="1"/>
  <c r="Q360" i="14" a="1"/>
  <c r="Q360" i="14" s="1"/>
  <c r="T360" i="14" s="1"/>
  <c r="P601" i="14" a="1"/>
  <c r="P601" i="14" s="1"/>
  <c r="Q601" i="14" s="1" a="1"/>
  <c r="Q601" i="14" s="1"/>
  <c r="T601" i="14" s="1"/>
  <c r="Q307" i="14" a="1"/>
  <c r="Q307" i="14" s="1"/>
  <c r="T307" i="14" s="1"/>
  <c r="P236" i="14" a="1"/>
  <c r="P236" i="14" s="1"/>
  <c r="Q236" i="14" s="1" a="1"/>
  <c r="Q236" i="14" s="1"/>
  <c r="T236" i="14" s="1"/>
  <c r="Q187" i="14" a="1"/>
  <c r="Q187" i="14" s="1"/>
  <c r="T187" i="14" s="1"/>
  <c r="BD131" i="14"/>
  <c r="BI131" i="14" s="1" a="1"/>
  <c r="BI131" i="14" s="1"/>
  <c r="BA131" i="14"/>
  <c r="BG131" i="14" s="1" a="1"/>
  <c r="BG131" i="14" s="1"/>
  <c r="AM131" i="14"/>
  <c r="AP131" i="14" s="1" a="1"/>
  <c r="AP131" i="14" s="1"/>
  <c r="Q651" i="14" a="1"/>
  <c r="Q651" i="14" s="1"/>
  <c r="T651" i="14" s="1"/>
  <c r="Q531" i="14" a="1"/>
  <c r="Q531" i="14" s="1"/>
  <c r="T531" i="14" s="1"/>
  <c r="Q171" i="14" a="1"/>
  <c r="Q171" i="14" s="1"/>
  <c r="T171" i="14" s="1"/>
  <c r="BD98" i="14"/>
  <c r="BI98" i="14" s="1" a="1"/>
  <c r="BI98" i="14" s="1"/>
  <c r="BA98" i="14"/>
  <c r="BG98" i="14" s="1" a="1"/>
  <c r="BG98" i="14" s="1"/>
  <c r="AM98" i="14"/>
  <c r="AP98" i="14" s="1" a="1"/>
  <c r="AP98" i="14" s="1"/>
  <c r="BD371" i="14"/>
  <c r="BI371" i="14" s="1" a="1"/>
  <c r="BI371" i="14" s="1"/>
  <c r="BA371" i="14"/>
  <c r="BG371" i="14" s="1" a="1"/>
  <c r="BG371" i="14" s="1"/>
  <c r="AM371" i="14"/>
  <c r="AP371" i="14" s="1" a="1"/>
  <c r="AP371" i="14" s="1"/>
  <c r="BD7" i="14"/>
  <c r="BI7" i="14" s="1" a="1"/>
  <c r="BI7" i="14" s="1"/>
  <c r="BA7" i="14"/>
  <c r="BG7" i="14" s="1" a="1"/>
  <c r="BG7" i="14" s="1"/>
  <c r="AM7" i="14"/>
  <c r="AP7" i="14" s="1" a="1"/>
  <c r="AP7" i="14" s="1"/>
  <c r="Q82" i="14" a="1"/>
  <c r="Q82" i="14" s="1"/>
  <c r="T82" i="14" s="1"/>
  <c r="Q130" i="14" a="1"/>
  <c r="Q130" i="14" s="1"/>
  <c r="T130" i="14" s="1"/>
  <c r="P467" i="14" a="1"/>
  <c r="P467" i="14" s="1"/>
  <c r="Q467" i="14" s="1" a="1"/>
  <c r="Q467" i="14" s="1"/>
  <c r="T467" i="14" s="1"/>
  <c r="Q190" i="14" a="1"/>
  <c r="Q190" i="14" s="1"/>
  <c r="T190" i="14" s="1"/>
  <c r="Q255" i="14" a="1"/>
  <c r="Q255" i="14" s="1"/>
  <c r="T255" i="14" s="1"/>
  <c r="Q197" i="14" a="1"/>
  <c r="Q197" i="14" s="1"/>
  <c r="T197" i="14" s="1"/>
  <c r="Q518" i="14" a="1"/>
  <c r="Q518" i="14" s="1"/>
  <c r="T518" i="14" s="1"/>
  <c r="Q102" i="14" a="1"/>
  <c r="Q102" i="14" s="1"/>
  <c r="T102" i="14" s="1"/>
  <c r="Q478" i="14" a="1"/>
  <c r="Q478" i="14" s="1"/>
  <c r="T478" i="14" s="1"/>
  <c r="BD111" i="14"/>
  <c r="BI111" i="14" s="1" a="1"/>
  <c r="BI111" i="14" s="1"/>
  <c r="BA111" i="14"/>
  <c r="BG111" i="14" s="1" a="1"/>
  <c r="BG111" i="14" s="1"/>
  <c r="AM111" i="14"/>
  <c r="AP111" i="14" s="1" a="1"/>
  <c r="AP111" i="14" s="1"/>
  <c r="Q289" i="14" a="1"/>
  <c r="Q289" i="14" s="1"/>
  <c r="T289" i="14" s="1"/>
  <c r="Q119" i="14" a="1"/>
  <c r="Q119" i="14" s="1"/>
  <c r="T119" i="14" s="1"/>
  <c r="Q708" i="14" a="1"/>
  <c r="Q708" i="14" s="1"/>
  <c r="T708" i="14" s="1"/>
  <c r="Q760" i="14" a="1"/>
  <c r="Q760" i="14" s="1"/>
  <c r="T760" i="14" s="1"/>
  <c r="Q4" i="14" a="1"/>
  <c r="Q4" i="14" s="1"/>
  <c r="T4" i="14" s="1"/>
  <c r="Q202" i="14" a="1"/>
  <c r="Q202" i="14" s="1"/>
  <c r="T202" i="14" s="1"/>
  <c r="Q776" i="14" a="1"/>
  <c r="Q776" i="14" s="1"/>
  <c r="T776" i="14" s="1"/>
  <c r="P430" i="14" a="1"/>
  <c r="P430" i="14" s="1"/>
  <c r="Q430" i="14" s="1" a="1"/>
  <c r="Q430" i="14" s="1"/>
  <c r="T430" i="14" s="1"/>
  <c r="BA788" i="14"/>
  <c r="BG788" i="14" s="1" a="1"/>
  <c r="BG788" i="14" s="1"/>
  <c r="BD788" i="14"/>
  <c r="BI788" i="14" s="1" a="1"/>
  <c r="BI788" i="14" s="1"/>
  <c r="AM788" i="14"/>
  <c r="AP788" i="14" s="1" a="1"/>
  <c r="AP788" i="14" s="1"/>
  <c r="P438" i="14" a="1"/>
  <c r="P438" i="14" s="1"/>
  <c r="Q438" i="14" s="1" a="1"/>
  <c r="Q438" i="14" s="1"/>
  <c r="T438" i="14" s="1"/>
  <c r="Q62" i="14" a="1"/>
  <c r="Q62" i="14" s="1"/>
  <c r="T62" i="14" s="1"/>
  <c r="P470" i="14" a="1"/>
  <c r="P470" i="14" s="1"/>
  <c r="Q470" i="14" s="1" a="1"/>
  <c r="Q470" i="14" s="1"/>
  <c r="T470" i="14" s="1"/>
  <c r="Q161" i="14" a="1"/>
  <c r="Q161" i="14" s="1"/>
  <c r="T161" i="14" s="1"/>
  <c r="Q640" i="14" a="1"/>
  <c r="Q640" i="14" s="1"/>
  <c r="T640" i="14" s="1"/>
  <c r="P152" i="14" a="1"/>
  <c r="P152" i="14" s="1"/>
  <c r="Q152" i="14" s="1" a="1"/>
  <c r="Q152" i="14" s="1"/>
  <c r="T152" i="14" s="1"/>
  <c r="Q281" i="14" a="1"/>
  <c r="Q281" i="14" s="1"/>
  <c r="T281" i="14" s="1"/>
  <c r="P422" i="14" a="1"/>
  <c r="P422" i="14" s="1"/>
  <c r="Q422" i="14" s="1" a="1"/>
  <c r="Q422" i="14" s="1"/>
  <c r="T422" i="14" s="1"/>
  <c r="P547" i="14" a="1"/>
  <c r="P547" i="14" s="1"/>
  <c r="Q547" i="14" s="1" a="1"/>
  <c r="Q547" i="14" s="1"/>
  <c r="T547" i="14" s="1"/>
  <c r="P612" i="14" a="1"/>
  <c r="P612" i="14" s="1"/>
  <c r="Q612" i="14" s="1" a="1"/>
  <c r="Q612" i="14" s="1"/>
  <c r="T612" i="14" s="1"/>
  <c r="Q376" i="14" a="1"/>
  <c r="Q376" i="14" s="1"/>
  <c r="T376" i="14" s="1"/>
  <c r="Q239" i="14" a="1"/>
  <c r="Q239" i="14" s="1"/>
  <c r="T239" i="14" s="1"/>
  <c r="Q718" i="14" a="1"/>
  <c r="Q718" i="14" s="1"/>
  <c r="T718" i="14" s="1"/>
  <c r="Q329" i="14" a="1"/>
  <c r="Q329" i="14" s="1"/>
  <c r="T329" i="14" s="1"/>
  <c r="Q55" i="14" a="1"/>
  <c r="Q55" i="14" s="1"/>
  <c r="T55" i="14" s="1"/>
  <c r="Q362" i="14" a="1"/>
  <c r="Q362" i="14" s="1"/>
  <c r="T362" i="14" s="1"/>
  <c r="P427" i="14" a="1"/>
  <c r="P427" i="14" s="1"/>
  <c r="Q427" i="14" s="1" a="1"/>
  <c r="Q427" i="14" s="1"/>
  <c r="T427" i="14" s="1"/>
  <c r="Q351" i="14" a="1"/>
  <c r="Q351" i="14" s="1"/>
  <c r="T351" i="14" s="1"/>
  <c r="BD390" i="14"/>
  <c r="BI390" i="14" s="1" a="1"/>
  <c r="BI390" i="14" s="1"/>
  <c r="BA390" i="14"/>
  <c r="BG390" i="14" s="1" a="1"/>
  <c r="BG390" i="14" s="1"/>
  <c r="AM390" i="14"/>
  <c r="AP390" i="14" s="1" a="1"/>
  <c r="AP390" i="14" s="1"/>
  <c r="Q714" i="14" a="1"/>
  <c r="Q714" i="14" s="1"/>
  <c r="T714" i="14" s="1"/>
  <c r="Q231" i="14" a="1"/>
  <c r="Q231" i="14" s="1"/>
  <c r="T231" i="14" s="1"/>
  <c r="P88" i="14" a="1"/>
  <c r="P88" i="14" s="1"/>
  <c r="Q88" i="14" s="1" a="1"/>
  <c r="Q88" i="14" s="1"/>
  <c r="T88" i="14" s="1"/>
  <c r="Q176" i="14" a="1"/>
  <c r="Q176" i="14" s="1"/>
  <c r="T176" i="14" s="1"/>
  <c r="Q491" i="14" a="1"/>
  <c r="Q491" i="14" s="1"/>
  <c r="T491" i="14" s="1"/>
  <c r="Q72" i="14" a="1"/>
  <c r="Q72" i="14" s="1"/>
  <c r="T72" i="14" s="1"/>
  <c r="Q616" i="14" a="1"/>
  <c r="Q616" i="14" s="1"/>
  <c r="T616" i="14" s="1"/>
  <c r="Q614" i="14" a="1"/>
  <c r="Q614" i="14" s="1"/>
  <c r="T614" i="14" s="1"/>
  <c r="P41" i="14" a="1"/>
  <c r="P41" i="14" s="1"/>
  <c r="Q41" i="14" s="1" a="1"/>
  <c r="Q41" i="14" s="1"/>
  <c r="T41" i="14" s="1"/>
  <c r="P587" i="14" a="1"/>
  <c r="P587" i="14" s="1"/>
  <c r="Q587" i="14" s="1" a="1"/>
  <c r="Q587" i="14" s="1"/>
  <c r="T587" i="14" s="1"/>
  <c r="P174" i="14" a="1"/>
  <c r="P174" i="14" s="1"/>
  <c r="Q174" i="14" s="1" a="1"/>
  <c r="Q174" i="14" s="1"/>
  <c r="T174" i="14" s="1"/>
  <c r="Q558" i="14" a="1"/>
  <c r="Q558" i="14" s="1"/>
  <c r="T558" i="14" s="1"/>
  <c r="Q304" i="14" a="1"/>
  <c r="Q304" i="14" s="1"/>
  <c r="T304" i="14" s="1"/>
  <c r="Q568" i="14" a="1"/>
  <c r="Q568" i="14" s="1"/>
  <c r="T568" i="14" s="1"/>
  <c r="P15" i="14" a="1"/>
  <c r="P15" i="14" s="1"/>
  <c r="Q15" i="14" s="1" a="1"/>
  <c r="Q15" i="14" s="1"/>
  <c r="T15" i="14" s="1"/>
  <c r="Q146" i="14" a="1"/>
  <c r="Q146" i="14" s="1"/>
  <c r="T146" i="14" s="1"/>
  <c r="P90" i="14" a="1"/>
  <c r="P90" i="14" s="1"/>
  <c r="Q90" i="14" s="1" a="1"/>
  <c r="Q90" i="14" s="1"/>
  <c r="T90" i="14" s="1"/>
  <c r="P104" i="14" a="1"/>
  <c r="P104" i="14" s="1"/>
  <c r="Q104" i="14" s="1" a="1"/>
  <c r="Q104" i="14" s="1"/>
  <c r="T104" i="14" s="1"/>
  <c r="P370" i="14" a="1"/>
  <c r="P370" i="14" s="1"/>
  <c r="Q370" i="14" s="1" a="1"/>
  <c r="Q370" i="14" s="1"/>
  <c r="T370" i="14" s="1"/>
  <c r="Q446" i="14" a="1"/>
  <c r="Q446" i="14" s="1"/>
  <c r="T446" i="14" s="1"/>
  <c r="Q297" i="14" a="1"/>
  <c r="Q297" i="14" s="1"/>
  <c r="T297" i="14" s="1"/>
  <c r="Q644" i="14" a="1"/>
  <c r="Q644" i="14" s="1"/>
  <c r="T644" i="14" s="1"/>
  <c r="Q400" i="14" a="1"/>
  <c r="Q400" i="14" s="1"/>
  <c r="T400" i="14" s="1"/>
  <c r="P325" i="14" a="1"/>
  <c r="P325" i="14" s="1"/>
  <c r="Q325" i="14" s="1" a="1"/>
  <c r="Q325" i="14" s="1"/>
  <c r="T325" i="14" s="1"/>
  <c r="P498" i="14" a="1"/>
  <c r="P498" i="14" s="1"/>
  <c r="Q498" i="14" s="1" a="1"/>
  <c r="Q498" i="14" s="1"/>
  <c r="T498" i="14" s="1"/>
  <c r="Q196" i="14" a="1"/>
  <c r="Q196" i="14" s="1"/>
  <c r="T196" i="14" s="1"/>
  <c r="Q286" i="14" a="1"/>
  <c r="Q286" i="14" s="1"/>
  <c r="T286" i="14" s="1"/>
  <c r="Q69" i="14" a="1"/>
  <c r="Q69" i="14" s="1"/>
  <c r="T69" i="14" s="1"/>
  <c r="P462" i="14" a="1"/>
  <c r="P462" i="14" s="1"/>
  <c r="Q462" i="14" s="1" a="1"/>
  <c r="Q462" i="14" s="1"/>
  <c r="T462" i="14" s="1"/>
  <c r="Q245" i="14" a="1"/>
  <c r="Q245" i="14" s="1"/>
  <c r="T245" i="14" s="1"/>
  <c r="Q472" i="14" a="1"/>
  <c r="Q472" i="14" s="1"/>
  <c r="T472" i="14" s="1"/>
  <c r="Q144" i="14" a="1"/>
  <c r="Q144" i="14" s="1"/>
  <c r="T144" i="14" s="1"/>
  <c r="Q183" i="14" a="1"/>
  <c r="Q183" i="14" s="1"/>
  <c r="T183" i="14" s="1"/>
  <c r="Q126" i="14" a="1"/>
  <c r="Q126" i="14" s="1"/>
  <c r="T126" i="14" s="1"/>
  <c r="P414" i="14" a="1"/>
  <c r="P414" i="14" s="1"/>
  <c r="Q414" i="14" s="1" a="1"/>
  <c r="Q414" i="14" s="1"/>
  <c r="T414" i="14" s="1"/>
  <c r="Q606" i="14" a="1"/>
  <c r="Q606" i="14" s="1"/>
  <c r="T606" i="14" s="1"/>
  <c r="Q581" i="14" a="1"/>
  <c r="Q581" i="14" s="1"/>
  <c r="T581" i="14" s="1"/>
  <c r="Q284" i="14" a="1"/>
  <c r="Q284" i="14" s="1"/>
  <c r="T284" i="14" s="1"/>
  <c r="P125" i="14" a="1"/>
  <c r="P125" i="14" s="1"/>
  <c r="Q125" i="14" s="1" a="1"/>
  <c r="Q125" i="14" s="1"/>
  <c r="T125" i="14" s="1"/>
  <c r="P597" i="14" a="1"/>
  <c r="P597" i="14" s="1"/>
  <c r="Q597" i="14" s="1" a="1"/>
  <c r="Q597" i="14" s="1"/>
  <c r="T597" i="14" s="1"/>
  <c r="Q317" i="14" a="1"/>
  <c r="Q317" i="14" s="1"/>
  <c r="T317" i="14" s="1"/>
  <c r="Q800" i="14" a="1"/>
  <c r="Q800" i="14" s="1"/>
  <c r="T800" i="14" s="1"/>
  <c r="Q392" i="14" a="1"/>
  <c r="Q392" i="14" s="1"/>
  <c r="T392" i="14" s="1"/>
  <c r="Q291" i="14" a="1"/>
  <c r="Q291" i="14" s="1"/>
  <c r="T291" i="14" s="1"/>
  <c r="P8" i="14" a="1"/>
  <c r="P8" i="14" s="1"/>
  <c r="Q8" i="14" s="1" a="1"/>
  <c r="Q8" i="14" s="1"/>
  <c r="T8" i="14" s="1"/>
  <c r="P100" i="14" a="1"/>
  <c r="P100" i="14" s="1"/>
  <c r="Q100" i="14" s="1" a="1"/>
  <c r="Q100" i="14" s="1"/>
  <c r="T100" i="14" s="1"/>
  <c r="Q477" i="14" a="1"/>
  <c r="Q477" i="14" s="1"/>
  <c r="T477" i="14" s="1"/>
  <c r="Q78" i="14" a="1"/>
  <c r="Q78" i="14" s="1"/>
  <c r="T78" i="14" s="1"/>
  <c r="P204" i="14" a="1"/>
  <c r="P204" i="14" s="1"/>
  <c r="Q204" i="14" s="1" a="1"/>
  <c r="Q204" i="14" s="1"/>
  <c r="T204" i="14" s="1"/>
  <c r="P40" i="14" a="1"/>
  <c r="P40" i="14" s="1"/>
  <c r="Q40" i="14" s="1" a="1"/>
  <c r="Q40" i="14" s="1"/>
  <c r="T40" i="14" s="1"/>
  <c r="Q698" i="14" a="1"/>
  <c r="Q698" i="14" s="1"/>
  <c r="T698" i="14" s="1"/>
  <c r="Q511" i="14" a="1"/>
  <c r="Q511" i="14" s="1"/>
  <c r="T511" i="14" s="1"/>
  <c r="Q763" i="14" a="1"/>
  <c r="Q763" i="14" s="1"/>
  <c r="T763" i="14" s="1"/>
  <c r="P499" i="14" a="1"/>
  <c r="P499" i="14" s="1"/>
  <c r="Q499" i="14" s="1" a="1"/>
  <c r="Q499" i="14" s="1"/>
  <c r="T499" i="14" s="1"/>
  <c r="Q456" i="14" a="1"/>
  <c r="Q456" i="14" s="1"/>
  <c r="T456" i="14" s="1"/>
  <c r="P73" i="14" a="1"/>
  <c r="P73" i="14" s="1"/>
  <c r="Q73" i="14" s="1" a="1"/>
  <c r="Q73" i="14" s="1"/>
  <c r="T73" i="14" s="1"/>
  <c r="Q80" i="14" a="1"/>
  <c r="Q80" i="14" s="1"/>
  <c r="T80" i="14" s="1"/>
  <c r="P159" i="14" a="1"/>
  <c r="P159" i="14" s="1"/>
  <c r="Q159" i="14" s="1" a="1"/>
  <c r="Q159" i="14" s="1"/>
  <c r="T159" i="14" s="1"/>
  <c r="P327" i="14" a="1"/>
  <c r="P327" i="14" s="1"/>
  <c r="Q327" i="14" s="1" a="1"/>
  <c r="Q327" i="14" s="1"/>
  <c r="T327" i="14" s="1"/>
  <c r="P546" i="14" a="1"/>
  <c r="P546" i="14" s="1"/>
  <c r="Q546" i="14" s="1" a="1"/>
  <c r="Q546" i="14" s="1"/>
  <c r="T546" i="14" s="1"/>
  <c r="Q765" i="14" a="1"/>
  <c r="Q765" i="14" s="1"/>
  <c r="T765" i="14" s="1"/>
  <c r="Q211" i="14" a="1"/>
  <c r="Q211" i="14" s="1"/>
  <c r="T211" i="14" s="1"/>
  <c r="Q516" i="14" a="1"/>
  <c r="Q516" i="14" s="1"/>
  <c r="T516" i="14" s="1"/>
  <c r="P381" i="14" a="1"/>
  <c r="P381" i="14" s="1"/>
  <c r="Q381" i="14" s="1" a="1"/>
  <c r="Q381" i="14" s="1"/>
  <c r="T381" i="14" s="1"/>
  <c r="Q71" i="14" a="1"/>
  <c r="Q71" i="14" s="1"/>
  <c r="T71" i="14" s="1"/>
  <c r="P52" i="14" a="1"/>
  <c r="P52" i="14" s="1"/>
  <c r="Q52" i="14" s="1" a="1"/>
  <c r="Q52" i="14" s="1"/>
  <c r="T52" i="14" s="1"/>
  <c r="P333" i="14" a="1"/>
  <c r="P333" i="14" s="1"/>
  <c r="Q333" i="14" s="1" a="1"/>
  <c r="Q333" i="14" s="1"/>
  <c r="T333" i="14" s="1"/>
  <c r="Q525" i="14" a="1"/>
  <c r="Q525" i="14" s="1"/>
  <c r="T525" i="14" s="1"/>
  <c r="P106" i="14" a="1"/>
  <c r="P106" i="14" s="1"/>
  <c r="Q106" i="14" s="1" a="1"/>
  <c r="Q106" i="14" s="1"/>
  <c r="T106" i="14" s="1"/>
  <c r="Q551" i="14" a="1"/>
  <c r="Q551" i="14" s="1"/>
  <c r="T551" i="14" s="1"/>
  <c r="P93" i="14" a="1"/>
  <c r="P93" i="14" s="1"/>
  <c r="Q93" i="14" s="1" a="1"/>
  <c r="Q93" i="14" s="1"/>
  <c r="T93" i="14" s="1"/>
  <c r="Q385" i="14" a="1"/>
  <c r="Q385" i="14" s="1"/>
  <c r="T385" i="14" s="1"/>
  <c r="P157" i="14" a="1"/>
  <c r="P157" i="14" s="1"/>
  <c r="Q157" i="14" s="1" a="1"/>
  <c r="Q157" i="14" s="1"/>
  <c r="T157" i="14" s="1"/>
  <c r="Q736" i="14" a="1"/>
  <c r="Q736" i="14" s="1"/>
  <c r="T736" i="14" s="1"/>
  <c r="P367" i="14" a="1"/>
  <c r="P367" i="14" s="1"/>
  <c r="Q367" i="14" s="1" a="1"/>
  <c r="Q367" i="14" s="1"/>
  <c r="T367" i="14" s="1"/>
  <c r="P386" i="14" a="1"/>
  <c r="P386" i="14" s="1"/>
  <c r="Q386" i="14" s="1" a="1"/>
  <c r="Q386" i="14" s="1"/>
  <c r="T386" i="14" s="1"/>
  <c r="P109" i="14" a="1"/>
  <c r="P109" i="14" s="1"/>
  <c r="Q109" i="14" s="1" a="1"/>
  <c r="Q109" i="14" s="1"/>
  <c r="T109" i="14" s="1"/>
  <c r="Q607" i="14" a="1"/>
  <c r="Q607" i="14" s="1"/>
  <c r="T607" i="14" s="1"/>
  <c r="Q87" i="14" a="1"/>
  <c r="Q87" i="14" s="1"/>
  <c r="T87" i="14" s="1"/>
  <c r="P132" i="14" a="1"/>
  <c r="P132" i="14" s="1"/>
  <c r="Q132" i="14" s="1" a="1"/>
  <c r="Q132" i="14" s="1"/>
  <c r="T132" i="14" s="1"/>
  <c r="P164" i="14" a="1"/>
  <c r="P164" i="14" s="1"/>
  <c r="Q164" i="14" s="1" a="1"/>
  <c r="Q164" i="14" s="1"/>
  <c r="T164" i="14" s="1"/>
  <c r="P586" i="14" a="1"/>
  <c r="P586" i="14" s="1"/>
  <c r="Q586" i="14" s="1" a="1"/>
  <c r="Q586" i="14" s="1"/>
  <c r="T586" i="14" s="1"/>
  <c r="P483" i="14" a="1"/>
  <c r="P483" i="14" s="1"/>
  <c r="Q483" i="14" s="1" a="1"/>
  <c r="Q483" i="14" s="1"/>
  <c r="T483" i="14" s="1"/>
  <c r="Q716" i="14" a="1"/>
  <c r="Q716" i="14" s="1"/>
  <c r="T716" i="14" s="1"/>
  <c r="Q620" i="14" a="1"/>
  <c r="Q620" i="14" s="1"/>
  <c r="T620" i="14" s="1"/>
  <c r="Q313" i="14" a="1"/>
  <c r="Q313" i="14" s="1"/>
  <c r="T313" i="14" s="1"/>
  <c r="P383" i="14" a="1"/>
  <c r="P383" i="14" s="1"/>
  <c r="Q383" i="14" s="1" a="1"/>
  <c r="Q383" i="14" s="1"/>
  <c r="T383" i="14" s="1"/>
  <c r="P122" i="14" a="1"/>
  <c r="P122" i="14" s="1"/>
  <c r="Q122" i="14" s="1" a="1"/>
  <c r="Q122" i="14" s="1"/>
  <c r="T122" i="14" s="1"/>
  <c r="Q536" i="14" a="1"/>
  <c r="Q536" i="14" s="1"/>
  <c r="T536" i="14" s="1"/>
  <c r="Q785" i="14" a="1"/>
  <c r="Q785" i="14" s="1"/>
  <c r="T785" i="14" s="1"/>
  <c r="P95" i="14" a="1"/>
  <c r="P95" i="14" s="1"/>
  <c r="Q95" i="14" s="1" a="1"/>
  <c r="Q95" i="14" s="1"/>
  <c r="T95" i="14" s="1"/>
  <c r="Q598" i="14" a="1"/>
  <c r="Q598" i="14" s="1"/>
  <c r="T598" i="14" s="1"/>
  <c r="Q728" i="14" a="1"/>
  <c r="Q728" i="14" s="1"/>
  <c r="T728" i="14" s="1"/>
  <c r="Q43" i="14" a="1"/>
  <c r="Q43" i="14" s="1"/>
  <c r="T43" i="14" s="1"/>
  <c r="P451" i="14" a="1"/>
  <c r="P451" i="14" s="1"/>
  <c r="Q451" i="14" s="1" a="1"/>
  <c r="Q451" i="14" s="1"/>
  <c r="T451" i="14" s="1"/>
  <c r="Q652" i="14" a="1"/>
  <c r="Q652" i="14" s="1"/>
  <c r="T652" i="14" s="1"/>
  <c r="Q279" i="14" a="1"/>
  <c r="Q279" i="14" s="1"/>
  <c r="T279" i="14" s="1"/>
  <c r="Q541" i="14" a="1"/>
  <c r="Q541" i="14" s="1"/>
  <c r="T541" i="14" s="1"/>
  <c r="P143" i="14" a="1"/>
  <c r="P143" i="14" s="1"/>
  <c r="Q143" i="14" s="1" a="1"/>
  <c r="Q143" i="14" s="1"/>
  <c r="T143" i="14" s="1"/>
  <c r="Q440" i="14" a="1"/>
  <c r="Q440" i="14" s="1"/>
  <c r="T440" i="14" s="1"/>
  <c r="Q449" i="14" a="1"/>
  <c r="Q449" i="14" s="1"/>
  <c r="T449" i="14" s="1"/>
  <c r="Q791" i="14" a="1"/>
  <c r="Q791" i="14" s="1"/>
  <c r="T791" i="14" s="1"/>
  <c r="Q453" i="14" a="1"/>
  <c r="Q453" i="14" s="1"/>
  <c r="T453" i="14" s="1"/>
  <c r="P101" i="14" a="1"/>
  <c r="P101" i="14" s="1"/>
  <c r="Q101" i="14" s="1" a="1"/>
  <c r="Q101" i="14" s="1"/>
  <c r="T101" i="14" s="1"/>
  <c r="Q298" i="14" a="1"/>
  <c r="Q298" i="14" s="1"/>
  <c r="T298" i="14" s="1"/>
  <c r="P182" i="14" a="1"/>
  <c r="P182" i="14" s="1"/>
  <c r="Q182" i="14" s="1" a="1"/>
  <c r="Q182" i="14" s="1"/>
  <c r="T182" i="14" s="1"/>
  <c r="P481" i="14" a="1"/>
  <c r="P481" i="14" s="1"/>
  <c r="Q481" i="14" s="1" a="1"/>
  <c r="Q481" i="14" s="1"/>
  <c r="T481" i="14" s="1"/>
  <c r="Q411" i="14" a="1"/>
  <c r="Q411" i="14" s="1"/>
  <c r="T411" i="14" s="1"/>
  <c r="P39" i="14" a="1"/>
  <c r="P39" i="14" s="1"/>
  <c r="Q39" i="14" s="1" a="1"/>
  <c r="Q39" i="14" s="1"/>
  <c r="T39" i="14" s="1"/>
  <c r="Q633" i="14" a="1"/>
  <c r="Q633" i="14" s="1"/>
  <c r="T633" i="14" s="1"/>
  <c r="P27" i="14" a="1"/>
  <c r="P27" i="14" s="1"/>
  <c r="Q27" i="14" s="1" a="1"/>
  <c r="Q27" i="14" s="1"/>
  <c r="T27" i="14" s="1"/>
  <c r="Q750" i="14" a="1"/>
  <c r="Q750" i="14" s="1"/>
  <c r="T750" i="14" s="1"/>
  <c r="P53" i="14" a="1"/>
  <c r="P53" i="14" s="1"/>
  <c r="Q53" i="14" s="1" a="1"/>
  <c r="Q53" i="14" s="1"/>
  <c r="T53" i="14" s="1"/>
  <c r="Q262" i="14" a="1"/>
  <c r="Q262" i="14" s="1"/>
  <c r="T262" i="14" s="1"/>
  <c r="P172" i="14" a="1"/>
  <c r="P172" i="14" s="1"/>
  <c r="Q172" i="14" s="1" a="1"/>
  <c r="Q172" i="14" s="1"/>
  <c r="T172" i="14" s="1"/>
  <c r="P395" i="14" a="1"/>
  <c r="P395" i="14" s="1"/>
  <c r="Q395" i="14" s="1" a="1"/>
  <c r="Q395" i="14" s="1"/>
  <c r="T395" i="14" s="1"/>
  <c r="P382" i="14" a="1"/>
  <c r="P382" i="14" s="1"/>
  <c r="Q382" i="14" s="1" a="1"/>
  <c r="Q382" i="14" s="1"/>
  <c r="T382" i="14" s="1"/>
  <c r="Q293" i="14" a="1"/>
  <c r="Q293" i="14" s="1"/>
  <c r="T293" i="14" s="1"/>
  <c r="Q328" i="14" a="1"/>
  <c r="Q328" i="14" s="1"/>
  <c r="T328" i="14" s="1"/>
  <c r="Q627" i="14" a="1"/>
  <c r="Q627" i="14" s="1"/>
  <c r="T627" i="14" s="1"/>
  <c r="Q528" i="14" a="1"/>
  <c r="Q528" i="14" s="1"/>
  <c r="T528" i="14" s="1"/>
  <c r="P57" i="14" a="1"/>
  <c r="P57" i="14" s="1"/>
  <c r="Q57" i="14" s="1" a="1"/>
  <c r="Q57" i="14" s="1"/>
  <c r="T57" i="14" s="1"/>
  <c r="P151" i="14" a="1"/>
  <c r="P151" i="14" s="1"/>
  <c r="Q151" i="14" s="1" a="1"/>
  <c r="Q151" i="14" s="1"/>
  <c r="T151" i="14" s="1"/>
  <c r="Q310" i="14" a="1"/>
  <c r="Q310" i="14" s="1"/>
  <c r="T310" i="14" s="1"/>
  <c r="P415" i="14" a="1"/>
  <c r="P415" i="14" s="1"/>
  <c r="Q415" i="14" s="1" a="1"/>
  <c r="Q415" i="14" s="1"/>
  <c r="T415" i="14" s="1"/>
  <c r="P434" i="14" a="1"/>
  <c r="P434" i="14" s="1"/>
  <c r="Q434" i="14" s="1" a="1"/>
  <c r="Q434" i="14" s="1"/>
  <c r="T434" i="14" s="1"/>
  <c r="Q593" i="14" a="1"/>
  <c r="Q593" i="14" s="1"/>
  <c r="T593" i="14" s="1"/>
  <c r="Q299" i="14" a="1"/>
  <c r="Q299" i="14" s="1"/>
  <c r="T299" i="14" s="1"/>
  <c r="Q46" i="14" a="1"/>
  <c r="Q46" i="14" s="1"/>
  <c r="T46" i="14" s="1"/>
  <c r="Q423" i="14" a="1"/>
  <c r="Q423" i="14" s="1"/>
  <c r="T423" i="14" s="1"/>
  <c r="Q552" i="14" a="1"/>
  <c r="Q552" i="14" s="1"/>
  <c r="T552" i="14" s="1"/>
  <c r="P114" i="14" a="1"/>
  <c r="P114" i="14" s="1"/>
  <c r="Q114" i="14" s="1" a="1"/>
  <c r="Q114" i="14" s="1"/>
  <c r="T114" i="14" s="1"/>
  <c r="Q216" i="14" a="1"/>
  <c r="Q216" i="14" s="1"/>
  <c r="T216" i="14" s="1"/>
  <c r="Q655" i="14" a="1"/>
  <c r="Q655" i="14" s="1"/>
  <c r="T655" i="14" s="1"/>
  <c r="Q661" i="14" a="1"/>
  <c r="Q661" i="14" s="1"/>
  <c r="T661" i="14" s="1"/>
  <c r="Q42" i="14" a="1"/>
  <c r="Q42" i="14" s="1"/>
  <c r="T42" i="14" s="1"/>
  <c r="Q223" i="14" a="1"/>
  <c r="Q223" i="14" s="1"/>
  <c r="T223" i="14" s="1"/>
  <c r="Q469" i="14" a="1"/>
  <c r="Q469" i="14" s="1"/>
  <c r="T469" i="14" s="1"/>
  <c r="P148" i="14" a="1"/>
  <c r="P148" i="14" s="1"/>
  <c r="Q148" i="14" s="1" a="1"/>
  <c r="Q148" i="14" s="1"/>
  <c r="T148" i="14" s="1"/>
  <c r="P450" i="14" a="1"/>
  <c r="P450" i="14" s="1"/>
  <c r="Q450" i="14" s="1" a="1"/>
  <c r="Q450" i="14" s="1"/>
  <c r="T450" i="14" s="1"/>
  <c r="Q410" i="14" a="1"/>
  <c r="Q410" i="14" s="1"/>
  <c r="T410" i="14" s="1"/>
  <c r="P539" i="14" a="1"/>
  <c r="P539" i="14" s="1"/>
  <c r="Q539" i="14" s="1" a="1"/>
  <c r="Q539" i="14" s="1"/>
  <c r="T539" i="14" s="1"/>
  <c r="Q416" i="14" a="1"/>
  <c r="Q416" i="14" s="1"/>
  <c r="T416" i="14" s="1"/>
  <c r="Q160" i="14" a="1"/>
  <c r="Q160" i="14" s="1"/>
  <c r="T160" i="14" s="1"/>
  <c r="P34" i="14" a="1"/>
  <c r="P34" i="14" s="1"/>
  <c r="Q34" i="14" s="1" a="1"/>
  <c r="Q34" i="14" s="1"/>
  <c r="T34" i="14" s="1"/>
  <c r="Q230" i="14" a="1"/>
  <c r="Q230" i="14" s="1"/>
  <c r="T230" i="14" s="1"/>
  <c r="Q314" i="14" a="1"/>
  <c r="Q314" i="14" s="1"/>
  <c r="T314" i="14" s="1"/>
  <c r="Q764" i="14" a="1"/>
  <c r="Q764" i="14" s="1"/>
  <c r="T764" i="14" s="1"/>
  <c r="Q740" i="14" a="1"/>
  <c r="Q740" i="14" s="1"/>
  <c r="T740" i="14" s="1"/>
  <c r="P155" i="14" a="1"/>
  <c r="P155" i="14" s="1"/>
  <c r="Q155" i="14" s="1" a="1"/>
  <c r="Q155" i="14" s="1"/>
  <c r="T155" i="14" s="1"/>
  <c r="P47" i="14" a="1"/>
  <c r="P47" i="14" s="1"/>
  <c r="Q47" i="14" s="1" a="1"/>
  <c r="Q47" i="14" s="1"/>
  <c r="T47" i="14" s="1"/>
  <c r="P538" i="14" a="1"/>
  <c r="P538" i="14" s="1"/>
  <c r="Q538" i="14" s="1" a="1"/>
  <c r="Q538" i="14" s="1"/>
  <c r="T538" i="14" s="1"/>
  <c r="P50" i="14" a="1"/>
  <c r="P50" i="14" s="1"/>
  <c r="Q50" i="14" s="1" a="1"/>
  <c r="Q50" i="14" s="1"/>
  <c r="T50" i="14" s="1"/>
  <c r="Q89" i="14" a="1"/>
  <c r="Q89" i="14" s="1"/>
  <c r="T89" i="14" s="1"/>
  <c r="P463" i="14" a="1"/>
  <c r="P463" i="14" s="1"/>
  <c r="Q463" i="14" s="1" a="1"/>
  <c r="Q463" i="14" s="1"/>
  <c r="T463" i="14" s="1"/>
  <c r="Q251" i="14" a="1"/>
  <c r="Q251" i="14" s="1"/>
  <c r="T251" i="14" s="1"/>
  <c r="P25" i="14" a="1"/>
  <c r="P25" i="14" s="1"/>
  <c r="Q25" i="14" s="1" a="1"/>
  <c r="Q25" i="14" s="1"/>
  <c r="T25" i="14" s="1"/>
  <c r="P398" i="14" a="1"/>
  <c r="P398" i="14" s="1"/>
  <c r="Q398" i="14" s="1" a="1"/>
  <c r="Q398" i="14" s="1"/>
  <c r="T398" i="14" s="1"/>
  <c r="Q471" i="14" a="1"/>
  <c r="Q471" i="14" s="1"/>
  <c r="T471" i="14" s="1"/>
  <c r="Q741" i="14" a="1"/>
  <c r="Q741" i="14" s="1"/>
  <c r="T741" i="14" s="1"/>
  <c r="P44" i="14" a="1"/>
  <c r="P44" i="14" s="1"/>
  <c r="Q44" i="14" s="1" a="1"/>
  <c r="Q44" i="14" s="1"/>
  <c r="T44" i="14" s="1"/>
  <c r="Q219" i="14" a="1"/>
  <c r="Q219" i="14" s="1"/>
  <c r="T219" i="14" s="1"/>
  <c r="Q650" i="14" a="1"/>
  <c r="Q650" i="14" s="1"/>
  <c r="T650" i="14" s="1"/>
  <c r="Q675" i="14" a="1"/>
  <c r="Q675" i="14" s="1"/>
  <c r="T675" i="14" s="1"/>
  <c r="Q694" i="14" a="1"/>
  <c r="Q694" i="14" s="1"/>
  <c r="T694" i="14" s="1"/>
  <c r="Q796" i="14" a="1"/>
  <c r="Q796" i="14" s="1"/>
  <c r="T796" i="14" s="1"/>
  <c r="Q686" i="14" a="1"/>
  <c r="Q686" i="14" s="1"/>
  <c r="T686" i="14" s="1"/>
  <c r="Q683" i="14" a="1"/>
  <c r="Q683" i="14" s="1"/>
  <c r="T683" i="14" s="1"/>
  <c r="Q669" i="14" a="1"/>
  <c r="Q669" i="14" s="1"/>
  <c r="T669" i="14" s="1"/>
  <c r="Q687" i="14" a="1"/>
  <c r="Q687" i="14" s="1"/>
  <c r="T687" i="14" s="1"/>
  <c r="Q356" i="14" a="1"/>
  <c r="Q356" i="14" s="1"/>
  <c r="T356" i="14" s="1"/>
  <c r="Q494" i="14" a="1"/>
  <c r="Q494" i="14" s="1"/>
  <c r="T494" i="14" s="1"/>
  <c r="Q178" i="14" a="1"/>
  <c r="Q178" i="14" s="1"/>
  <c r="T178" i="14" s="1"/>
  <c r="Q752" i="14" a="1"/>
  <c r="Q752" i="14" s="1"/>
  <c r="T752" i="14" s="1"/>
  <c r="Q290" i="14" a="1"/>
  <c r="Q290" i="14" s="1"/>
  <c r="T290" i="14" s="1"/>
  <c r="P505" i="14" a="1"/>
  <c r="P505" i="14" s="1"/>
  <c r="Q505" i="14" s="1" a="1"/>
  <c r="Q505" i="14" s="1"/>
  <c r="T505" i="14" s="1"/>
  <c r="Q247" i="14" a="1"/>
  <c r="Q247" i="14" s="1"/>
  <c r="T247" i="14" s="1"/>
  <c r="Q695" i="14" a="1"/>
  <c r="Q695" i="14" s="1"/>
  <c r="T695" i="14" s="1"/>
  <c r="Q48" i="14" a="1"/>
  <c r="Q48" i="14" s="1"/>
  <c r="T48" i="14" s="1"/>
  <c r="Q592" i="14" a="1"/>
  <c r="Q592" i="14" s="1"/>
  <c r="T592" i="14" s="1"/>
  <c r="Q670" i="14" a="1"/>
  <c r="Q670" i="14" s="1"/>
  <c r="T670" i="14" s="1"/>
  <c r="Q630" i="14" a="1"/>
  <c r="Q630" i="14" s="1"/>
  <c r="T630" i="14" s="1"/>
  <c r="Q338" i="14" a="1"/>
  <c r="Q338" i="14" s="1"/>
  <c r="T338" i="14" s="1"/>
  <c r="Q158" i="14" a="1"/>
  <c r="Q158" i="14" s="1"/>
  <c r="T158" i="14" s="1"/>
  <c r="Q474" i="14" a="1"/>
  <c r="Q474" i="14" s="1"/>
  <c r="T474" i="14" s="1"/>
  <c r="Q305" i="14" a="1"/>
  <c r="Q305" i="14" s="1"/>
  <c r="T305" i="14" s="1"/>
  <c r="Q436" i="14" a="1"/>
  <c r="Q436" i="14" s="1"/>
  <c r="T436" i="14" s="1"/>
  <c r="Q784" i="14" a="1"/>
  <c r="Q784" i="14" s="1"/>
  <c r="T784" i="14" s="1"/>
  <c r="Q227" i="14" a="1"/>
  <c r="Q227" i="14" s="1"/>
  <c r="T227" i="14" s="1"/>
  <c r="Q320" i="14" a="1"/>
  <c r="Q320" i="14" s="1"/>
  <c r="T320" i="14" s="1"/>
  <c r="BA38" i="14" l="1"/>
  <c r="BG38" i="14" s="1" a="1"/>
  <c r="BG38" i="14" s="1"/>
  <c r="BD38" i="14"/>
  <c r="BI38" i="14" s="1" a="1"/>
  <c r="BI38" i="14" s="1"/>
  <c r="AQ78" i="14" a="1"/>
  <c r="AQ78" i="14" s="1"/>
  <c r="BB317" i="14"/>
  <c r="BH317" i="14" s="1" a="1"/>
  <c r="BH317" i="14" s="1"/>
  <c r="BA133" i="14"/>
  <c r="BG133" i="14" s="1" a="1"/>
  <c r="BG133" i="14" s="1"/>
  <c r="BB677" i="14"/>
  <c r="BH677" i="14" s="1" a="1"/>
  <c r="BH677" i="14" s="1"/>
  <c r="BE317" i="14"/>
  <c r="BJ317" i="14" s="1" a="1"/>
  <c r="BJ317" i="14" s="1"/>
  <c r="BE677" i="14"/>
  <c r="BJ677" i="14" s="1" a="1"/>
  <c r="BJ677" i="14" s="1"/>
  <c r="BA117" i="14"/>
  <c r="BG117" i="14" s="1" a="1"/>
  <c r="BG117" i="14" s="1"/>
  <c r="BA628" i="14"/>
  <c r="BG628" i="14" s="1" a="1"/>
  <c r="BG628" i="14" s="1"/>
  <c r="BD466" i="14"/>
  <c r="BI466" i="14" s="1" a="1"/>
  <c r="BI466" i="14" s="1"/>
  <c r="BD149" i="14"/>
  <c r="BI149" i="14" s="1" a="1"/>
  <c r="BI149" i="14" s="1"/>
  <c r="BB745" i="14"/>
  <c r="BH745" i="14" s="1" a="1"/>
  <c r="BH745" i="14" s="1"/>
  <c r="AM643" i="14"/>
  <c r="AP643" i="14" s="1" a="1"/>
  <c r="AP643" i="14" s="1"/>
  <c r="AM503" i="14"/>
  <c r="AP503" i="14" s="1" a="1"/>
  <c r="AP503" i="14" s="1"/>
  <c r="BD484" i="14"/>
  <c r="BI484" i="14" s="1" a="1"/>
  <c r="BI484" i="14" s="1"/>
  <c r="BA480" i="14"/>
  <c r="BG480" i="14" s="1" a="1"/>
  <c r="BG480" i="14" s="1"/>
  <c r="AQ745" i="14" a="1"/>
  <c r="AQ745" i="14" s="1"/>
  <c r="BB5" i="14"/>
  <c r="BH5" i="14" s="1" a="1"/>
  <c r="BH5" i="14" s="1"/>
  <c r="BB501" i="14"/>
  <c r="BH501" i="14" s="1" a="1"/>
  <c r="BH501" i="14" s="1"/>
  <c r="BF466" i="14"/>
  <c r="BF59" i="14"/>
  <c r="BF7" i="14"/>
  <c r="BF484" i="14"/>
  <c r="BF270" i="14"/>
  <c r="BF111" i="14"/>
  <c r="BF390" i="14"/>
  <c r="BF622" i="14"/>
  <c r="BF571" i="14"/>
  <c r="BF21" i="14"/>
  <c r="BF5" i="14"/>
  <c r="BF487" i="14"/>
  <c r="BF582" i="14"/>
  <c r="BF193" i="14"/>
  <c r="BF116" i="14"/>
  <c r="BE528" i="14"/>
  <c r="BJ528" i="14" s="1" a="1"/>
  <c r="BJ528" i="14" s="1"/>
  <c r="BB528" i="14"/>
  <c r="BH528" i="14" s="1" a="1"/>
  <c r="BH528" i="14" s="1"/>
  <c r="BE392" i="14"/>
  <c r="BJ392" i="14" s="1" a="1"/>
  <c r="BJ392" i="14" s="1"/>
  <c r="BB392" i="14"/>
  <c r="BH392" i="14" s="1" a="1"/>
  <c r="BH392" i="14" s="1"/>
  <c r="BE568" i="14"/>
  <c r="BJ568" i="14" s="1" a="1"/>
  <c r="BJ568" i="14" s="1"/>
  <c r="BB568" i="14"/>
  <c r="BH568" i="14" s="1" a="1"/>
  <c r="BH568" i="14" s="1"/>
  <c r="BE401" i="14"/>
  <c r="BJ401" i="14" s="1" a="1"/>
  <c r="BJ401" i="14" s="1"/>
  <c r="BB401" i="14"/>
  <c r="BH401" i="14" s="1" a="1"/>
  <c r="BH401" i="14" s="1"/>
  <c r="BE80" i="14"/>
  <c r="BJ80" i="14" s="1" a="1"/>
  <c r="BJ80" i="14" s="1"/>
  <c r="BB80" i="14"/>
  <c r="BH80" i="14" s="1" a="1"/>
  <c r="BH80" i="14" s="1"/>
  <c r="BE505" i="14"/>
  <c r="BJ505" i="14" s="1" a="1"/>
  <c r="BJ505" i="14" s="1"/>
  <c r="BB505" i="14"/>
  <c r="BH505" i="14" s="1" a="1"/>
  <c r="BH505" i="14" s="1"/>
  <c r="BE653" i="14"/>
  <c r="BJ653" i="14" s="1" a="1"/>
  <c r="BJ653" i="14" s="1"/>
  <c r="BB653" i="14"/>
  <c r="BH653" i="14" s="1" a="1"/>
  <c r="BH653" i="14" s="1"/>
  <c r="BE518" i="14"/>
  <c r="BJ518" i="14" s="1" a="1"/>
  <c r="BJ518" i="14" s="1"/>
  <c r="BB518" i="14"/>
  <c r="BH518" i="14" s="1" a="1"/>
  <c r="BH518" i="14" s="1"/>
  <c r="BE749" i="14"/>
  <c r="BJ749" i="14" s="1" a="1"/>
  <c r="BJ749" i="14" s="1"/>
  <c r="BB749" i="14"/>
  <c r="BH749" i="14" s="1" a="1"/>
  <c r="BH749" i="14" s="1"/>
  <c r="BE684" i="14"/>
  <c r="BJ684" i="14" s="1" a="1"/>
  <c r="BJ684" i="14" s="1"/>
  <c r="BB684" i="14"/>
  <c r="BH684" i="14" s="1" a="1"/>
  <c r="BH684" i="14" s="1"/>
  <c r="BE610" i="14"/>
  <c r="BJ610" i="14" s="1" a="1"/>
  <c r="BJ610" i="14" s="1"/>
  <c r="BB610" i="14"/>
  <c r="BH610" i="14" s="1" a="1"/>
  <c r="BH610" i="14" s="1"/>
  <c r="BE447" i="14"/>
  <c r="BJ447" i="14" s="1" a="1"/>
  <c r="BJ447" i="14" s="1"/>
  <c r="BB447" i="14"/>
  <c r="BH447" i="14" s="1" a="1"/>
  <c r="BH447" i="14" s="1"/>
  <c r="BE500" i="14"/>
  <c r="BJ500" i="14" s="1" a="1"/>
  <c r="BJ500" i="14" s="1"/>
  <c r="BB500" i="14"/>
  <c r="BH500" i="14" s="1" a="1"/>
  <c r="BH500" i="14" s="1"/>
  <c r="BE159" i="14"/>
  <c r="BJ159" i="14" s="1" a="1"/>
  <c r="BJ159" i="14" s="1"/>
  <c r="BB159" i="14"/>
  <c r="BH159" i="14" s="1" a="1"/>
  <c r="BH159" i="14" s="1"/>
  <c r="BE522" i="14"/>
  <c r="BJ522" i="14" s="1" a="1"/>
  <c r="BJ522" i="14" s="1"/>
  <c r="BB522" i="14"/>
  <c r="BH522" i="14" s="1" a="1"/>
  <c r="BH522" i="14" s="1"/>
  <c r="BE364" i="14"/>
  <c r="BJ364" i="14" s="1" a="1"/>
  <c r="BJ364" i="14" s="1"/>
  <c r="BB364" i="14"/>
  <c r="BH364" i="14" s="1" a="1"/>
  <c r="BH364" i="14" s="1"/>
  <c r="BE639" i="14"/>
  <c r="BJ639" i="14" s="1" a="1"/>
  <c r="BJ639" i="14" s="1"/>
  <c r="BB639" i="14"/>
  <c r="BH639" i="14" s="1" a="1"/>
  <c r="BH639" i="14" s="1"/>
  <c r="BE717" i="14"/>
  <c r="BJ717" i="14" s="1" a="1"/>
  <c r="BJ717" i="14" s="1"/>
  <c r="BB717" i="14"/>
  <c r="BH717" i="14" s="1" a="1"/>
  <c r="BH717" i="14" s="1"/>
  <c r="BE6" i="14"/>
  <c r="BJ6" i="14" s="1" a="1"/>
  <c r="BJ6" i="14" s="1"/>
  <c r="BB6" i="14"/>
  <c r="BH6" i="14" s="1" a="1"/>
  <c r="BH6" i="14" s="1"/>
  <c r="BE9" i="14"/>
  <c r="BJ9" i="14" s="1" a="1"/>
  <c r="BJ9" i="14" s="1"/>
  <c r="BB9" i="14"/>
  <c r="BH9" i="14" s="1" a="1"/>
  <c r="BH9" i="14" s="1"/>
  <c r="BE214" i="14"/>
  <c r="BJ214" i="14" s="1" a="1"/>
  <c r="BJ214" i="14" s="1"/>
  <c r="BB214" i="14"/>
  <c r="BH214" i="14" s="1" a="1"/>
  <c r="BH214" i="14" s="1"/>
  <c r="BE241" i="14"/>
  <c r="BJ241" i="14" s="1" a="1"/>
  <c r="BJ241" i="14" s="1"/>
  <c r="BB241" i="14"/>
  <c r="BH241" i="14" s="1" a="1"/>
  <c r="BH241" i="14" s="1"/>
  <c r="BE444" i="14"/>
  <c r="BJ444" i="14" s="1" a="1"/>
  <c r="BJ444" i="14" s="1"/>
  <c r="BB444" i="14"/>
  <c r="BH444" i="14" s="1" a="1"/>
  <c r="BH444" i="14" s="1"/>
  <c r="BE299" i="14"/>
  <c r="BJ299" i="14" s="1" a="1"/>
  <c r="BJ299" i="14" s="1"/>
  <c r="BB299" i="14"/>
  <c r="BH299" i="14" s="1" a="1"/>
  <c r="BH299" i="14" s="1"/>
  <c r="BE355" i="14"/>
  <c r="BJ355" i="14" s="1" a="1"/>
  <c r="BJ355" i="14" s="1"/>
  <c r="BB355" i="14"/>
  <c r="BH355" i="14" s="1" a="1"/>
  <c r="BH355" i="14" s="1"/>
  <c r="BE36" i="14"/>
  <c r="BJ36" i="14" s="1" a="1"/>
  <c r="BJ36" i="14" s="1"/>
  <c r="BB36" i="14"/>
  <c r="BH36" i="14" s="1" a="1"/>
  <c r="BH36" i="14" s="1"/>
  <c r="BB778" i="14"/>
  <c r="BH778" i="14" s="1" a="1"/>
  <c r="BH778" i="14" s="1"/>
  <c r="BE778" i="14"/>
  <c r="BJ778" i="14" s="1" a="1"/>
  <c r="BJ778" i="14" s="1"/>
  <c r="BE668" i="14"/>
  <c r="BJ668" i="14" s="1" a="1"/>
  <c r="BJ668" i="14" s="1"/>
  <c r="BB668" i="14"/>
  <c r="BH668" i="14" s="1" a="1"/>
  <c r="BH668" i="14" s="1"/>
  <c r="BE675" i="14"/>
  <c r="BJ675" i="14" s="1" a="1"/>
  <c r="BJ675" i="14" s="1"/>
  <c r="BB675" i="14"/>
  <c r="BH675" i="14" s="1" a="1"/>
  <c r="BH675" i="14" s="1"/>
  <c r="BE138" i="14"/>
  <c r="BJ138" i="14" s="1" a="1"/>
  <c r="BJ138" i="14" s="1"/>
  <c r="BB138" i="14"/>
  <c r="BH138" i="14" s="1" a="1"/>
  <c r="BH138" i="14" s="1"/>
  <c r="BE296" i="14"/>
  <c r="BJ296" i="14" s="1" a="1"/>
  <c r="BJ296" i="14" s="1"/>
  <c r="BB296" i="14"/>
  <c r="BH296" i="14" s="1" a="1"/>
  <c r="BH296" i="14" s="1"/>
  <c r="BE576" i="14"/>
  <c r="BJ576" i="14" s="1" a="1"/>
  <c r="BJ576" i="14" s="1"/>
  <c r="BB576" i="14"/>
  <c r="BH576" i="14" s="1" a="1"/>
  <c r="BH576" i="14" s="1"/>
  <c r="BE579" i="14"/>
  <c r="BJ579" i="14" s="1" a="1"/>
  <c r="BJ579" i="14" s="1"/>
  <c r="BB579" i="14"/>
  <c r="BH579" i="14" s="1" a="1"/>
  <c r="BH579" i="14" s="1"/>
  <c r="BE324" i="14"/>
  <c r="BJ324" i="14" s="1" a="1"/>
  <c r="BJ324" i="14" s="1"/>
  <c r="BB324" i="14"/>
  <c r="BH324" i="14" s="1" a="1"/>
  <c r="BH324" i="14" s="1"/>
  <c r="BE439" i="14"/>
  <c r="BJ439" i="14" s="1" a="1"/>
  <c r="BJ439" i="14" s="1"/>
  <c r="BB439" i="14"/>
  <c r="BH439" i="14" s="1" a="1"/>
  <c r="BH439" i="14" s="1"/>
  <c r="BE283" i="14"/>
  <c r="BJ283" i="14" s="1" a="1"/>
  <c r="BJ283" i="14" s="1"/>
  <c r="BB283" i="14"/>
  <c r="BH283" i="14" s="1" a="1"/>
  <c r="BH283" i="14" s="1"/>
  <c r="BE379" i="14"/>
  <c r="BJ379" i="14" s="1" a="1"/>
  <c r="BJ379" i="14" s="1"/>
  <c r="BB379" i="14"/>
  <c r="BH379" i="14" s="1" a="1"/>
  <c r="BH379" i="14" s="1"/>
  <c r="BE391" i="14"/>
  <c r="BJ391" i="14" s="1" a="1"/>
  <c r="BJ391" i="14" s="1"/>
  <c r="BB391" i="14"/>
  <c r="BH391" i="14" s="1" a="1"/>
  <c r="BH391" i="14" s="1"/>
  <c r="BB699" i="14"/>
  <c r="BH699" i="14" s="1" a="1"/>
  <c r="BH699" i="14" s="1"/>
  <c r="BE699" i="14"/>
  <c r="BJ699" i="14" s="1" a="1"/>
  <c r="BJ699" i="14" s="1"/>
  <c r="BE37" i="14"/>
  <c r="BB37" i="14"/>
  <c r="BH37" i="14" s="1" a="1"/>
  <c r="BH37" i="14" s="1"/>
  <c r="BE86" i="14"/>
  <c r="BJ86" i="14" s="1" a="1"/>
  <c r="BJ86" i="14" s="1"/>
  <c r="BB86" i="14"/>
  <c r="BH86" i="14" s="1" a="1"/>
  <c r="BH86" i="14" s="1"/>
  <c r="BE792" i="14"/>
  <c r="BJ792" i="14" s="1" a="1"/>
  <c r="BJ792" i="14" s="1"/>
  <c r="BB792" i="14"/>
  <c r="BH792" i="14" s="1" a="1"/>
  <c r="BH792" i="14" s="1"/>
  <c r="BE316" i="14"/>
  <c r="BJ316" i="14" s="1" a="1"/>
  <c r="BJ316" i="14" s="1"/>
  <c r="BB316" i="14"/>
  <c r="BH316" i="14" s="1" a="1"/>
  <c r="BH316" i="14" s="1"/>
  <c r="BE455" i="14"/>
  <c r="BJ455" i="14" s="1" a="1"/>
  <c r="BJ455" i="14" s="1"/>
  <c r="BB455" i="14"/>
  <c r="BH455" i="14" s="1" a="1"/>
  <c r="BH455" i="14" s="1"/>
  <c r="BE756" i="14"/>
  <c r="BJ756" i="14" s="1" a="1"/>
  <c r="BJ756" i="14" s="1"/>
  <c r="BB756" i="14"/>
  <c r="BH756" i="14" s="1" a="1"/>
  <c r="BH756" i="14" s="1"/>
  <c r="BE465" i="14"/>
  <c r="BJ465" i="14" s="1" a="1"/>
  <c r="BJ465" i="14" s="1"/>
  <c r="BB465" i="14"/>
  <c r="BH465" i="14" s="1" a="1"/>
  <c r="BH465" i="14" s="1"/>
  <c r="BE313" i="14"/>
  <c r="BJ313" i="14" s="1" a="1"/>
  <c r="BJ313" i="14" s="1"/>
  <c r="BB313" i="14"/>
  <c r="BH313" i="14" s="1" a="1"/>
  <c r="BH313" i="14" s="1"/>
  <c r="BE508" i="14"/>
  <c r="BJ508" i="14" s="1" a="1"/>
  <c r="BJ508" i="14" s="1"/>
  <c r="BB508" i="14"/>
  <c r="BH508" i="14" s="1" a="1"/>
  <c r="BH508" i="14" s="1"/>
  <c r="BE301" i="14"/>
  <c r="BJ301" i="14" s="1" a="1"/>
  <c r="BJ301" i="14" s="1"/>
  <c r="BB301" i="14"/>
  <c r="BH301" i="14" s="1" a="1"/>
  <c r="BH301" i="14" s="1"/>
  <c r="BE25" i="14"/>
  <c r="BJ25" i="14" s="1" a="1"/>
  <c r="BJ25" i="14" s="1"/>
  <c r="BB25" i="14"/>
  <c r="BH25" i="14" s="1" a="1"/>
  <c r="BH25" i="14" s="1"/>
  <c r="BE274" i="14"/>
  <c r="BJ274" i="14" s="1" a="1"/>
  <c r="BJ274" i="14" s="1"/>
  <c r="BB274" i="14"/>
  <c r="BH274" i="14" s="1" a="1"/>
  <c r="BH274" i="14" s="1"/>
  <c r="BE334" i="14"/>
  <c r="BJ334" i="14" s="1" a="1"/>
  <c r="BJ334" i="14" s="1"/>
  <c r="BB334" i="14"/>
  <c r="BH334" i="14" s="1" a="1"/>
  <c r="BH334" i="14" s="1"/>
  <c r="BE227" i="14"/>
  <c r="BJ227" i="14" s="1" a="1"/>
  <c r="BJ227" i="14" s="1"/>
  <c r="BB227" i="14"/>
  <c r="BH227" i="14" s="1" a="1"/>
  <c r="BH227" i="14" s="1"/>
  <c r="BE119" i="14"/>
  <c r="BJ119" i="14" s="1" a="1"/>
  <c r="BJ119" i="14" s="1"/>
  <c r="BB119" i="14"/>
  <c r="BH119" i="14" s="1" a="1"/>
  <c r="BH119" i="14" s="1"/>
  <c r="BE448" i="14"/>
  <c r="BJ448" i="14" s="1" a="1"/>
  <c r="BJ448" i="14" s="1"/>
  <c r="BB448" i="14"/>
  <c r="BH448" i="14" s="1" a="1"/>
  <c r="BH448" i="14" s="1"/>
  <c r="BE688" i="14"/>
  <c r="BJ688" i="14" s="1" a="1"/>
  <c r="BJ688" i="14" s="1"/>
  <c r="BB688" i="14"/>
  <c r="BH688" i="14" s="1" a="1"/>
  <c r="BH688" i="14" s="1"/>
  <c r="BE424" i="14"/>
  <c r="BJ424" i="14" s="1" a="1"/>
  <c r="BJ424" i="14" s="1"/>
  <c r="BB424" i="14"/>
  <c r="BH424" i="14" s="1" a="1"/>
  <c r="BH424" i="14" s="1"/>
  <c r="BB746" i="14"/>
  <c r="BH746" i="14" s="1" a="1"/>
  <c r="BH746" i="14" s="1"/>
  <c r="BE746" i="14"/>
  <c r="BJ746" i="14" s="1" a="1"/>
  <c r="BJ746" i="14" s="1"/>
  <c r="BE457" i="14"/>
  <c r="BJ457" i="14" s="1" a="1"/>
  <c r="BJ457" i="14" s="1"/>
  <c r="BB457" i="14"/>
  <c r="BH457" i="14" s="1" a="1"/>
  <c r="BH457" i="14" s="1"/>
  <c r="BE561" i="14"/>
  <c r="BJ561" i="14" s="1" a="1"/>
  <c r="BJ561" i="14" s="1"/>
  <c r="BB561" i="14"/>
  <c r="BH561" i="14" s="1" a="1"/>
  <c r="BH561" i="14" s="1"/>
  <c r="BE374" i="14"/>
  <c r="BJ374" i="14" s="1" a="1"/>
  <c r="BJ374" i="14" s="1"/>
  <c r="BB374" i="14"/>
  <c r="BH374" i="14" s="1" a="1"/>
  <c r="BH374" i="14" s="1"/>
  <c r="BE793" i="14"/>
  <c r="BJ793" i="14" s="1" a="1"/>
  <c r="BJ793" i="14" s="1"/>
  <c r="BB793" i="14"/>
  <c r="BH793" i="14" s="1" a="1"/>
  <c r="BH793" i="14" s="1"/>
  <c r="BE513" i="14"/>
  <c r="BJ513" i="14" s="1" a="1"/>
  <c r="BJ513" i="14" s="1"/>
  <c r="BB513" i="14"/>
  <c r="BH513" i="14" s="1" a="1"/>
  <c r="BH513" i="14" s="1"/>
  <c r="BE152" i="14"/>
  <c r="BJ152" i="14" s="1" a="1"/>
  <c r="BJ152" i="14" s="1"/>
  <c r="BB152" i="14"/>
  <c r="BH152" i="14" s="1" a="1"/>
  <c r="BH152" i="14" s="1"/>
  <c r="BE375" i="14"/>
  <c r="BJ375" i="14" s="1" a="1"/>
  <c r="BJ375" i="14" s="1"/>
  <c r="BB375" i="14"/>
  <c r="BH375" i="14" s="1" a="1"/>
  <c r="BH375" i="14" s="1"/>
  <c r="BE137" i="14"/>
  <c r="BJ137" i="14" s="1" a="1"/>
  <c r="BJ137" i="14" s="1"/>
  <c r="BB137" i="14"/>
  <c r="BH137" i="14" s="1" a="1"/>
  <c r="BH137" i="14" s="1"/>
  <c r="BE367" i="14"/>
  <c r="BJ367" i="14" s="1" a="1"/>
  <c r="BJ367" i="14" s="1"/>
  <c r="BB367" i="14"/>
  <c r="BH367" i="14" s="1" a="1"/>
  <c r="BH367" i="14" s="1"/>
  <c r="BE665" i="14"/>
  <c r="BB665" i="14"/>
  <c r="BE760" i="14"/>
  <c r="BJ760" i="14" s="1" a="1"/>
  <c r="BJ760" i="14" s="1"/>
  <c r="BB760" i="14"/>
  <c r="BH760" i="14" s="1" a="1"/>
  <c r="BH760" i="14" s="1"/>
  <c r="BE325" i="14"/>
  <c r="BJ325" i="14" s="1" a="1"/>
  <c r="BJ325" i="14" s="1"/>
  <c r="BB325" i="14"/>
  <c r="BH325" i="14" s="1" a="1"/>
  <c r="BH325" i="14" s="1"/>
  <c r="BE721" i="14"/>
  <c r="BJ721" i="14" s="1" a="1"/>
  <c r="BJ721" i="14" s="1"/>
  <c r="BB721" i="14"/>
  <c r="BH721" i="14" s="1" a="1"/>
  <c r="BH721" i="14" s="1"/>
  <c r="BE118" i="14"/>
  <c r="BJ118" i="14" s="1" a="1"/>
  <c r="BJ118" i="14" s="1"/>
  <c r="BB118" i="14"/>
  <c r="BH118" i="14" s="1" a="1"/>
  <c r="BH118" i="14" s="1"/>
  <c r="BE540" i="14"/>
  <c r="BJ540" i="14" s="1" a="1"/>
  <c r="BJ540" i="14" s="1"/>
  <c r="BB540" i="14"/>
  <c r="BH540" i="14" s="1" a="1"/>
  <c r="BH540" i="14" s="1"/>
  <c r="BE575" i="14"/>
  <c r="BJ575" i="14" s="1" a="1"/>
  <c r="BJ575" i="14" s="1"/>
  <c r="BB575" i="14"/>
  <c r="BH575" i="14" s="1" a="1"/>
  <c r="BH575" i="14" s="1"/>
  <c r="BE592" i="14"/>
  <c r="BJ592" i="14" s="1" a="1"/>
  <c r="BJ592" i="14" s="1"/>
  <c r="BB592" i="14"/>
  <c r="BH592" i="14" s="1" a="1"/>
  <c r="BH592" i="14" s="1"/>
  <c r="BB618" i="14"/>
  <c r="BH618" i="14" s="1" a="1"/>
  <c r="BH618" i="14" s="1"/>
  <c r="BE618" i="14"/>
  <c r="BJ618" i="14" s="1" a="1"/>
  <c r="BJ618" i="14" s="1"/>
  <c r="BE140" i="14"/>
  <c r="BJ140" i="14" s="1" a="1"/>
  <c r="BJ140" i="14" s="1"/>
  <c r="BB140" i="14"/>
  <c r="BH140" i="14" s="1" a="1"/>
  <c r="BH140" i="14" s="1"/>
  <c r="BE190" i="14"/>
  <c r="BJ190" i="14" s="1" a="1"/>
  <c r="BJ190" i="14" s="1"/>
  <c r="BB190" i="14"/>
  <c r="BH190" i="14" s="1" a="1"/>
  <c r="BH190" i="14" s="1"/>
  <c r="BE630" i="14"/>
  <c r="BJ630" i="14" s="1" a="1"/>
  <c r="BJ630" i="14" s="1"/>
  <c r="BB630" i="14"/>
  <c r="BH630" i="14" s="1" a="1"/>
  <c r="BH630" i="14" s="1"/>
  <c r="BE735" i="14"/>
  <c r="BJ735" i="14" s="1" a="1"/>
  <c r="BJ735" i="14" s="1"/>
  <c r="BB735" i="14"/>
  <c r="BH735" i="14" s="1" a="1"/>
  <c r="BH735" i="14" s="1"/>
  <c r="BE29" i="14"/>
  <c r="BJ29" i="14" s="1" a="1"/>
  <c r="BJ29" i="14" s="1"/>
  <c r="BB29" i="14"/>
  <c r="BH29" i="14" s="1" a="1"/>
  <c r="BH29" i="14" s="1"/>
  <c r="BE613" i="14"/>
  <c r="BJ613" i="14" s="1" a="1"/>
  <c r="BJ613" i="14" s="1"/>
  <c r="BB613" i="14"/>
  <c r="BH613" i="14" s="1" a="1"/>
  <c r="BH613" i="14" s="1"/>
  <c r="BE271" i="14"/>
  <c r="BJ271" i="14" s="1" a="1"/>
  <c r="BJ271" i="14" s="1"/>
  <c r="BB271" i="14"/>
  <c r="BH271" i="14" s="1" a="1"/>
  <c r="BH271" i="14" s="1"/>
  <c r="BE358" i="14"/>
  <c r="BJ358" i="14" s="1" a="1"/>
  <c r="BJ358" i="14" s="1"/>
  <c r="BB358" i="14"/>
  <c r="BH358" i="14" s="1" a="1"/>
  <c r="BH358" i="14" s="1"/>
  <c r="BE66" i="14"/>
  <c r="BJ66" i="14" s="1" a="1"/>
  <c r="BJ66" i="14" s="1"/>
  <c r="BB66" i="14"/>
  <c r="BH66" i="14" s="1" a="1"/>
  <c r="BH66" i="14" s="1"/>
  <c r="BE384" i="14"/>
  <c r="BJ384" i="14" s="1" a="1"/>
  <c r="BJ384" i="14" s="1"/>
  <c r="BB384" i="14"/>
  <c r="BH384" i="14" s="1" a="1"/>
  <c r="BH384" i="14" s="1"/>
  <c r="BE50" i="14"/>
  <c r="BJ50" i="14" s="1" a="1"/>
  <c r="BJ50" i="14" s="1"/>
  <c r="BB50" i="14"/>
  <c r="BH50" i="14" s="1" a="1"/>
  <c r="BH50" i="14" s="1"/>
  <c r="BE247" i="14"/>
  <c r="BJ247" i="14" s="1" a="1"/>
  <c r="BJ247" i="14" s="1"/>
  <c r="BB247" i="14"/>
  <c r="BH247" i="14" s="1" a="1"/>
  <c r="BH247" i="14" s="1"/>
  <c r="BE454" i="14"/>
  <c r="BJ454" i="14" s="1" a="1"/>
  <c r="BJ454" i="14" s="1"/>
  <c r="BB454" i="14"/>
  <c r="BH454" i="14" s="1" a="1"/>
  <c r="BH454" i="14" s="1"/>
  <c r="BE35" i="14"/>
  <c r="BJ35" i="14" s="1" a="1"/>
  <c r="BJ35" i="14" s="1"/>
  <c r="BB35" i="14"/>
  <c r="BH35" i="14" s="1" a="1"/>
  <c r="BH35" i="14" s="1"/>
  <c r="BE108" i="14"/>
  <c r="BJ108" i="14" s="1" a="1"/>
  <c r="BJ108" i="14" s="1"/>
  <c r="BB108" i="14"/>
  <c r="BH108" i="14" s="1" a="1"/>
  <c r="BH108" i="14" s="1"/>
  <c r="BE366" i="14"/>
  <c r="BJ366" i="14" s="1" a="1"/>
  <c r="BJ366" i="14" s="1"/>
  <c r="BB366" i="14"/>
  <c r="BH366" i="14" s="1" a="1"/>
  <c r="BH366" i="14" s="1"/>
  <c r="BE123" i="14"/>
  <c r="BJ123" i="14" s="1" a="1"/>
  <c r="BJ123" i="14" s="1"/>
  <c r="BB123" i="14"/>
  <c r="BH123" i="14" s="1" a="1"/>
  <c r="BH123" i="14" s="1"/>
  <c r="BE800" i="14"/>
  <c r="BJ800" i="14" s="1" a="1"/>
  <c r="BJ800" i="14" s="1"/>
  <c r="BB800" i="14"/>
  <c r="BH800" i="14" s="1" a="1"/>
  <c r="BH800" i="14" s="1"/>
  <c r="BE139" i="14"/>
  <c r="BJ139" i="14" s="1" a="1"/>
  <c r="BJ139" i="14" s="1"/>
  <c r="BB139" i="14"/>
  <c r="BH139" i="14" s="1" a="1"/>
  <c r="BH139" i="14" s="1"/>
  <c r="BB698" i="14"/>
  <c r="BH698" i="14" s="1" a="1"/>
  <c r="BH698" i="14" s="1"/>
  <c r="BE698" i="14"/>
  <c r="BJ698" i="14" s="1" a="1"/>
  <c r="BJ698" i="14" s="1"/>
  <c r="BE585" i="14"/>
  <c r="BJ585" i="14" s="1" a="1"/>
  <c r="BJ585" i="14" s="1"/>
  <c r="BB585" i="14"/>
  <c r="BH585" i="14" s="1" a="1"/>
  <c r="BH585" i="14" s="1"/>
  <c r="BE645" i="14"/>
  <c r="BJ645" i="14" s="1" a="1"/>
  <c r="BJ645" i="14" s="1"/>
  <c r="BB645" i="14"/>
  <c r="BH645" i="14" s="1" a="1"/>
  <c r="BH645" i="14" s="1"/>
  <c r="BE703" i="14"/>
  <c r="BJ703" i="14" s="1" a="1"/>
  <c r="BJ703" i="14" s="1"/>
  <c r="BB703" i="14"/>
  <c r="BH703" i="14" s="1" a="1"/>
  <c r="BH703" i="14" s="1"/>
  <c r="BE757" i="14"/>
  <c r="BJ757" i="14" s="1" a="1"/>
  <c r="BJ757" i="14" s="1"/>
  <c r="BB757" i="14"/>
  <c r="BH757" i="14" s="1" a="1"/>
  <c r="BH757" i="14" s="1"/>
  <c r="BE541" i="14"/>
  <c r="BJ541" i="14" s="1" a="1"/>
  <c r="BJ541" i="14" s="1"/>
  <c r="BB541" i="14"/>
  <c r="BH541" i="14" s="1" a="1"/>
  <c r="BH541" i="14" s="1"/>
  <c r="BE360" i="14"/>
  <c r="BJ360" i="14" s="1" a="1"/>
  <c r="BJ360" i="14" s="1"/>
  <c r="BB360" i="14"/>
  <c r="BH360" i="14" s="1" a="1"/>
  <c r="BH360" i="14" s="1"/>
  <c r="BE149" i="14"/>
  <c r="BB149" i="14"/>
  <c r="BH149" i="14" s="1" a="1"/>
  <c r="BH149" i="14" s="1"/>
  <c r="BB715" i="14"/>
  <c r="BH715" i="14" s="1" a="1"/>
  <c r="BH715" i="14" s="1"/>
  <c r="BE715" i="14"/>
  <c r="BJ715" i="14" s="1" a="1"/>
  <c r="BJ715" i="14" s="1"/>
  <c r="BE415" i="14"/>
  <c r="BJ415" i="14" s="1" a="1"/>
  <c r="BJ415" i="14" s="1"/>
  <c r="BB415" i="14"/>
  <c r="BH415" i="14" s="1" a="1"/>
  <c r="BH415" i="14" s="1"/>
  <c r="BE294" i="14"/>
  <c r="BJ294" i="14" s="1" a="1"/>
  <c r="BJ294" i="14" s="1"/>
  <c r="BB294" i="14"/>
  <c r="BH294" i="14" s="1" a="1"/>
  <c r="BH294" i="14" s="1"/>
  <c r="BE435" i="14"/>
  <c r="BJ435" i="14" s="1" a="1"/>
  <c r="BJ435" i="14" s="1"/>
  <c r="BB435" i="14"/>
  <c r="BH435" i="14" s="1" a="1"/>
  <c r="BH435" i="14" s="1"/>
  <c r="BE145" i="14"/>
  <c r="BJ145" i="14" s="1" a="1"/>
  <c r="BJ145" i="14" s="1"/>
  <c r="BB145" i="14"/>
  <c r="BH145" i="14" s="1" a="1"/>
  <c r="BH145" i="14" s="1"/>
  <c r="BE497" i="14"/>
  <c r="BJ497" i="14" s="1" a="1"/>
  <c r="BJ497" i="14" s="1"/>
  <c r="BB497" i="14"/>
  <c r="BH497" i="14" s="1" a="1"/>
  <c r="BH497" i="14" s="1"/>
  <c r="BE421" i="14"/>
  <c r="BJ421" i="14" s="1" a="1"/>
  <c r="BJ421" i="14" s="1"/>
  <c r="BB421" i="14"/>
  <c r="BH421" i="14" s="1" a="1"/>
  <c r="BH421" i="14" s="1"/>
  <c r="BE612" i="14"/>
  <c r="BJ612" i="14" s="1" a="1"/>
  <c r="BJ612" i="14" s="1"/>
  <c r="BB612" i="14"/>
  <c r="BH612" i="14" s="1" a="1"/>
  <c r="BH612" i="14" s="1"/>
  <c r="BB322" i="14"/>
  <c r="BH322" i="14" s="1" a="1"/>
  <c r="BH322" i="14" s="1"/>
  <c r="BE322" i="14"/>
  <c r="BJ322" i="14" s="1" a="1"/>
  <c r="BJ322" i="14" s="1"/>
  <c r="BE23" i="14"/>
  <c r="BJ23" i="14" s="1" a="1"/>
  <c r="BJ23" i="14" s="1"/>
  <c r="BB23" i="14"/>
  <c r="BH23" i="14" s="1" a="1"/>
  <c r="BH23" i="14" s="1"/>
  <c r="BE532" i="14"/>
  <c r="BJ532" i="14" s="1" a="1"/>
  <c r="BJ532" i="14" s="1"/>
  <c r="BB532" i="14"/>
  <c r="BH532" i="14" s="1" a="1"/>
  <c r="BH532" i="14" s="1"/>
  <c r="BE337" i="14"/>
  <c r="BJ337" i="14" s="1" a="1"/>
  <c r="BJ337" i="14" s="1"/>
  <c r="BB337" i="14"/>
  <c r="BH337" i="14" s="1" a="1"/>
  <c r="BH337" i="14" s="1"/>
  <c r="BE494" i="14"/>
  <c r="BJ494" i="14" s="1" a="1"/>
  <c r="BJ494" i="14" s="1"/>
  <c r="BB494" i="14"/>
  <c r="BH494" i="14" s="1" a="1"/>
  <c r="BH494" i="14" s="1"/>
  <c r="BE302" i="14"/>
  <c r="BJ302" i="14" s="1" a="1"/>
  <c r="BJ302" i="14" s="1"/>
  <c r="BB302" i="14"/>
  <c r="BH302" i="14" s="1" a="1"/>
  <c r="BH302" i="14" s="1"/>
  <c r="BE303" i="14"/>
  <c r="BJ303" i="14" s="1" a="1"/>
  <c r="BJ303" i="14" s="1"/>
  <c r="BB303" i="14"/>
  <c r="BH303" i="14" s="1" a="1"/>
  <c r="BH303" i="14" s="1"/>
  <c r="BE110" i="14"/>
  <c r="BJ110" i="14" s="1" a="1"/>
  <c r="BJ110" i="14" s="1"/>
  <c r="BB110" i="14"/>
  <c r="BH110" i="14" s="1" a="1"/>
  <c r="BH110" i="14" s="1"/>
  <c r="BE600" i="14"/>
  <c r="BJ600" i="14" s="1" a="1"/>
  <c r="BJ600" i="14" s="1"/>
  <c r="BB600" i="14"/>
  <c r="BH600" i="14" s="1" a="1"/>
  <c r="BH600" i="14" s="1"/>
  <c r="BE496" i="14"/>
  <c r="BJ496" i="14" s="1" a="1"/>
  <c r="BJ496" i="14" s="1"/>
  <c r="BB496" i="14"/>
  <c r="BH496" i="14" s="1" a="1"/>
  <c r="BH496" i="14" s="1"/>
  <c r="BE789" i="14"/>
  <c r="BJ789" i="14" s="1" a="1"/>
  <c r="BJ789" i="14" s="1"/>
  <c r="BB789" i="14"/>
  <c r="BH789" i="14" s="1" a="1"/>
  <c r="BH789" i="14" s="1"/>
  <c r="BE84" i="14"/>
  <c r="BJ84" i="14" s="1" a="1"/>
  <c r="BJ84" i="14" s="1"/>
  <c r="BB84" i="14"/>
  <c r="BH84" i="14" s="1" a="1"/>
  <c r="BH84" i="14" s="1"/>
  <c r="BE428" i="14"/>
  <c r="BJ428" i="14" s="1" a="1"/>
  <c r="BJ428" i="14" s="1"/>
  <c r="BB428" i="14"/>
  <c r="BH428" i="14" s="1" a="1"/>
  <c r="BH428" i="14" s="1"/>
  <c r="BC111" i="14"/>
  <c r="BE425" i="14"/>
  <c r="BJ425" i="14" s="1" a="1"/>
  <c r="BJ425" i="14" s="1"/>
  <c r="BB425" i="14"/>
  <c r="BH425" i="14" s="1" a="1"/>
  <c r="BH425" i="14" s="1"/>
  <c r="BC390" i="14"/>
  <c r="BE649" i="14"/>
  <c r="BJ649" i="14" s="1" a="1"/>
  <c r="BJ649" i="14" s="1"/>
  <c r="BB649" i="14"/>
  <c r="BH649" i="14" s="1" a="1"/>
  <c r="BH649" i="14" s="1"/>
  <c r="BB506" i="14"/>
  <c r="BH506" i="14" s="1" a="1"/>
  <c r="BH506" i="14" s="1"/>
  <c r="BE506" i="14"/>
  <c r="BE264" i="14"/>
  <c r="BJ264" i="14" s="1" a="1"/>
  <c r="BJ264" i="14" s="1"/>
  <c r="BB264" i="14"/>
  <c r="BH264" i="14" s="1" a="1"/>
  <c r="BH264" i="14" s="1"/>
  <c r="BE433" i="14"/>
  <c r="BJ433" i="14" s="1" a="1"/>
  <c r="BJ433" i="14" s="1"/>
  <c r="BB433" i="14"/>
  <c r="BH433" i="14" s="1" a="1"/>
  <c r="BH433" i="14" s="1"/>
  <c r="BE210" i="14"/>
  <c r="BJ210" i="14" s="1" a="1"/>
  <c r="BJ210" i="14" s="1"/>
  <c r="BB210" i="14"/>
  <c r="BH210" i="14" s="1" a="1"/>
  <c r="BH210" i="14" s="1"/>
  <c r="BE219" i="14"/>
  <c r="BJ219" i="14" s="1" a="1"/>
  <c r="BJ219" i="14" s="1"/>
  <c r="BB219" i="14"/>
  <c r="BH219" i="14" s="1" a="1"/>
  <c r="BH219" i="14" s="1"/>
  <c r="BE754" i="14"/>
  <c r="BJ754" i="14" s="1" a="1"/>
  <c r="BJ754" i="14" s="1"/>
  <c r="BB754" i="14"/>
  <c r="BH754" i="14" s="1" a="1"/>
  <c r="BH754" i="14" s="1"/>
  <c r="BE728" i="14"/>
  <c r="BJ728" i="14" s="1" a="1"/>
  <c r="BJ728" i="14" s="1"/>
  <c r="BB728" i="14"/>
  <c r="BH728" i="14" s="1" a="1"/>
  <c r="BH728" i="14" s="1"/>
  <c r="BE373" i="14"/>
  <c r="BJ373" i="14" s="1" a="1"/>
  <c r="BJ373" i="14" s="1"/>
  <c r="BB373" i="14"/>
  <c r="BH373" i="14" s="1" a="1"/>
  <c r="BH373" i="14" s="1"/>
  <c r="BE27" i="14"/>
  <c r="BJ27" i="14" s="1" a="1"/>
  <c r="BJ27" i="14" s="1"/>
  <c r="BB27" i="14"/>
  <c r="BH27" i="14" s="1" a="1"/>
  <c r="BH27" i="14" s="1"/>
  <c r="BE99" i="14"/>
  <c r="BJ99" i="14" s="1" a="1"/>
  <c r="BJ99" i="14" s="1"/>
  <c r="BB99" i="14"/>
  <c r="BH99" i="14" s="1" a="1"/>
  <c r="BH99" i="14" s="1"/>
  <c r="BE520" i="14"/>
  <c r="BJ520" i="14" s="1" a="1"/>
  <c r="BJ520" i="14" s="1"/>
  <c r="BB520" i="14"/>
  <c r="BH520" i="14" s="1" a="1"/>
  <c r="BH520" i="14" s="1"/>
  <c r="BE517" i="14"/>
  <c r="BJ517" i="14" s="1" a="1"/>
  <c r="BJ517" i="14" s="1"/>
  <c r="BB517" i="14"/>
  <c r="BH517" i="14" s="1" a="1"/>
  <c r="BH517" i="14" s="1"/>
  <c r="BE782" i="14"/>
  <c r="BJ782" i="14" s="1" a="1"/>
  <c r="BJ782" i="14" s="1"/>
  <c r="BB782" i="14"/>
  <c r="BH782" i="14" s="1" a="1"/>
  <c r="BH782" i="14" s="1"/>
  <c r="BE217" i="14"/>
  <c r="BJ217" i="14" s="1" a="1"/>
  <c r="BJ217" i="14" s="1"/>
  <c r="BB217" i="14"/>
  <c r="BH217" i="14" s="1" a="1"/>
  <c r="BH217" i="14" s="1"/>
  <c r="BE427" i="14"/>
  <c r="BJ427" i="14" s="1" a="1"/>
  <c r="BJ427" i="14" s="1"/>
  <c r="BB427" i="14"/>
  <c r="BH427" i="14" s="1" a="1"/>
  <c r="BH427" i="14" s="1"/>
  <c r="BE225" i="14"/>
  <c r="BJ225" i="14" s="1" a="1"/>
  <c r="BJ225" i="14" s="1"/>
  <c r="BB225" i="14"/>
  <c r="BH225" i="14" s="1" a="1"/>
  <c r="BH225" i="14" s="1"/>
  <c r="BB706" i="14"/>
  <c r="BH706" i="14" s="1" a="1"/>
  <c r="BH706" i="14" s="1"/>
  <c r="BE706" i="14"/>
  <c r="BJ706" i="14" s="1" a="1"/>
  <c r="BJ706" i="14" s="1"/>
  <c r="BE697" i="14"/>
  <c r="BJ697" i="14" s="1" a="1"/>
  <c r="BJ697" i="14" s="1"/>
  <c r="BB697" i="14"/>
  <c r="BH697" i="14" s="1" a="1"/>
  <c r="BH697" i="14" s="1"/>
  <c r="BE551" i="14"/>
  <c r="BJ551" i="14" s="1" a="1"/>
  <c r="BJ551" i="14" s="1"/>
  <c r="BB551" i="14"/>
  <c r="BH551" i="14" s="1" a="1"/>
  <c r="BH551" i="14" s="1"/>
  <c r="BE321" i="14"/>
  <c r="BJ321" i="14" s="1" a="1"/>
  <c r="BJ321" i="14" s="1"/>
  <c r="BB321" i="14"/>
  <c r="BH321" i="14" s="1" a="1"/>
  <c r="BH321" i="14" s="1"/>
  <c r="BE250" i="14"/>
  <c r="BJ250" i="14" s="1" a="1"/>
  <c r="BJ250" i="14" s="1"/>
  <c r="BB250" i="14"/>
  <c r="BH250" i="14" s="1" a="1"/>
  <c r="BH250" i="14" s="1"/>
  <c r="BE707" i="14"/>
  <c r="BJ707" i="14" s="1" a="1"/>
  <c r="BJ707" i="14" s="1"/>
  <c r="BB707" i="14"/>
  <c r="BH707" i="14" s="1" a="1"/>
  <c r="BH707" i="14" s="1"/>
  <c r="BE230" i="14"/>
  <c r="BJ230" i="14" s="1" a="1"/>
  <c r="BJ230" i="14" s="1"/>
  <c r="BB230" i="14"/>
  <c r="BH230" i="14" s="1" a="1"/>
  <c r="BH230" i="14" s="1"/>
  <c r="BE203" i="14"/>
  <c r="BJ203" i="14" s="1" a="1"/>
  <c r="BJ203" i="14" s="1"/>
  <c r="BB203" i="14"/>
  <c r="BH203" i="14" s="1" a="1"/>
  <c r="BH203" i="14" s="1"/>
  <c r="BE629" i="14"/>
  <c r="BJ629" i="14" s="1" a="1"/>
  <c r="BJ629" i="14" s="1"/>
  <c r="BB629" i="14"/>
  <c r="BH629" i="14" s="1" a="1"/>
  <c r="BH629" i="14" s="1"/>
  <c r="BE458" i="14"/>
  <c r="BJ458" i="14" s="1" a="1"/>
  <c r="BJ458" i="14" s="1"/>
  <c r="BB458" i="14"/>
  <c r="BH458" i="14" s="1" a="1"/>
  <c r="BH458" i="14" s="1"/>
  <c r="BE39" i="14"/>
  <c r="BJ39" i="14" s="1" a="1"/>
  <c r="BJ39" i="14" s="1"/>
  <c r="BB39" i="14"/>
  <c r="BH39" i="14" s="1" a="1"/>
  <c r="BH39" i="14" s="1"/>
  <c r="BE708" i="14"/>
  <c r="BJ708" i="14" s="1" a="1"/>
  <c r="BJ708" i="14" s="1"/>
  <c r="BB708" i="14"/>
  <c r="BH708" i="14" s="1" a="1"/>
  <c r="BH708" i="14" s="1"/>
  <c r="BE765" i="14"/>
  <c r="BJ765" i="14" s="1" a="1"/>
  <c r="BJ765" i="14" s="1"/>
  <c r="BB765" i="14"/>
  <c r="BH765" i="14" s="1" a="1"/>
  <c r="BH765" i="14" s="1"/>
  <c r="BE664" i="14"/>
  <c r="BJ664" i="14" s="1" a="1"/>
  <c r="BJ664" i="14" s="1"/>
  <c r="BB664" i="14"/>
  <c r="BH664" i="14" s="1" a="1"/>
  <c r="BH664" i="14" s="1"/>
  <c r="BE200" i="14"/>
  <c r="BJ200" i="14" s="1" a="1"/>
  <c r="BJ200" i="14" s="1"/>
  <c r="BB200" i="14"/>
  <c r="BH200" i="14" s="1" a="1"/>
  <c r="BH200" i="14" s="1"/>
  <c r="BE174" i="14"/>
  <c r="BJ174" i="14" s="1" a="1"/>
  <c r="BJ174" i="14" s="1"/>
  <c r="BB174" i="14"/>
  <c r="BH174" i="14" s="1" a="1"/>
  <c r="BH174" i="14" s="1"/>
  <c r="BE239" i="14"/>
  <c r="BJ239" i="14" s="1" a="1"/>
  <c r="BJ239" i="14" s="1"/>
  <c r="BB239" i="14"/>
  <c r="BH239" i="14" s="1" a="1"/>
  <c r="BH239" i="14" s="1"/>
  <c r="BB130" i="14"/>
  <c r="BH130" i="14" s="1" a="1"/>
  <c r="BH130" i="14" s="1"/>
  <c r="BE130" i="14"/>
  <c r="BJ130" i="14" s="1" a="1"/>
  <c r="BJ130" i="14" s="1"/>
  <c r="BE90" i="14"/>
  <c r="BJ90" i="14" s="1" a="1"/>
  <c r="BJ90" i="14" s="1"/>
  <c r="BB90" i="14"/>
  <c r="BH90" i="14" s="1" a="1"/>
  <c r="BH90" i="14" s="1"/>
  <c r="BB554" i="14"/>
  <c r="BH554" i="14" s="1" a="1"/>
  <c r="BH554" i="14" s="1"/>
  <c r="BE554" i="14"/>
  <c r="BJ554" i="14" s="1" a="1"/>
  <c r="BJ554" i="14" s="1"/>
  <c r="BE93" i="14"/>
  <c r="BJ93" i="14" s="1" a="1"/>
  <c r="BJ93" i="14" s="1"/>
  <c r="BB93" i="14"/>
  <c r="BH93" i="14" s="1" a="1"/>
  <c r="BH93" i="14" s="1"/>
  <c r="BE655" i="14"/>
  <c r="BJ655" i="14" s="1" a="1"/>
  <c r="BJ655" i="14" s="1"/>
  <c r="BB655" i="14"/>
  <c r="BH655" i="14" s="1" a="1"/>
  <c r="BH655" i="14" s="1"/>
  <c r="BE41" i="14"/>
  <c r="BJ41" i="14" s="1" a="1"/>
  <c r="BJ41" i="14" s="1"/>
  <c r="BB41" i="14"/>
  <c r="BH41" i="14" s="1" a="1"/>
  <c r="BH41" i="14" s="1"/>
  <c r="BE537" i="14"/>
  <c r="BJ537" i="14" s="1" a="1"/>
  <c r="BJ537" i="14" s="1"/>
  <c r="BB537" i="14"/>
  <c r="BH537" i="14" s="1" a="1"/>
  <c r="BH537" i="14" s="1"/>
  <c r="BE254" i="14"/>
  <c r="BJ254" i="14" s="1" a="1"/>
  <c r="BJ254" i="14" s="1"/>
  <c r="BB254" i="14"/>
  <c r="BH254" i="14" s="1" a="1"/>
  <c r="BH254" i="14" s="1"/>
  <c r="BE377" i="14"/>
  <c r="BJ377" i="14" s="1" a="1"/>
  <c r="BJ377" i="14" s="1"/>
  <c r="BB377" i="14"/>
  <c r="BH377" i="14" s="1" a="1"/>
  <c r="BH377" i="14" s="1"/>
  <c r="BE77" i="14"/>
  <c r="BJ77" i="14" s="1" a="1"/>
  <c r="BJ77" i="14" s="1"/>
  <c r="BB77" i="14"/>
  <c r="BH77" i="14" s="1" a="1"/>
  <c r="BH77" i="14" s="1"/>
  <c r="BE761" i="14"/>
  <c r="BJ761" i="14" s="1" a="1"/>
  <c r="BJ761" i="14" s="1"/>
  <c r="BB761" i="14"/>
  <c r="BH761" i="14" s="1" a="1"/>
  <c r="BH761" i="14" s="1"/>
  <c r="BE168" i="14"/>
  <c r="BJ168" i="14" s="1" a="1"/>
  <c r="BJ168" i="14" s="1"/>
  <c r="BB168" i="14"/>
  <c r="BH168" i="14" s="1" a="1"/>
  <c r="BH168" i="14" s="1"/>
  <c r="BE224" i="14"/>
  <c r="BJ224" i="14" s="1" a="1"/>
  <c r="BJ224" i="14" s="1"/>
  <c r="BB224" i="14"/>
  <c r="BH224" i="14" s="1" a="1"/>
  <c r="BH224" i="14" s="1"/>
  <c r="BE472" i="14"/>
  <c r="BJ472" i="14" s="1" a="1"/>
  <c r="BJ472" i="14" s="1"/>
  <c r="BB472" i="14"/>
  <c r="BH472" i="14" s="1" a="1"/>
  <c r="BH472" i="14" s="1"/>
  <c r="BE345" i="14"/>
  <c r="BJ345" i="14" s="1" a="1"/>
  <c r="BJ345" i="14" s="1"/>
  <c r="BB345" i="14"/>
  <c r="BH345" i="14" s="1" a="1"/>
  <c r="BH345" i="14" s="1"/>
  <c r="BE300" i="14"/>
  <c r="BJ300" i="14" s="1" a="1"/>
  <c r="BJ300" i="14" s="1"/>
  <c r="BB300" i="14"/>
  <c r="BH300" i="14" s="1" a="1"/>
  <c r="BH300" i="14" s="1"/>
  <c r="BE608" i="14"/>
  <c r="BJ608" i="14" s="1" a="1"/>
  <c r="BJ608" i="14" s="1"/>
  <c r="BB608" i="14"/>
  <c r="BH608" i="14" s="1" a="1"/>
  <c r="BH608" i="14" s="1"/>
  <c r="BE331" i="14"/>
  <c r="BJ331" i="14" s="1" a="1"/>
  <c r="BJ331" i="14" s="1"/>
  <c r="BB331" i="14"/>
  <c r="BH331" i="14" s="1" a="1"/>
  <c r="BH331" i="14" s="1"/>
  <c r="BE161" i="14"/>
  <c r="BJ161" i="14" s="1" a="1"/>
  <c r="BJ161" i="14" s="1"/>
  <c r="BB161" i="14"/>
  <c r="BH161" i="14" s="1" a="1"/>
  <c r="BH161" i="14" s="1"/>
  <c r="BE493" i="14"/>
  <c r="BJ493" i="14" s="1" a="1"/>
  <c r="BJ493" i="14" s="1"/>
  <c r="BB493" i="14"/>
  <c r="BH493" i="14" s="1" a="1"/>
  <c r="BH493" i="14" s="1"/>
  <c r="BE340" i="14"/>
  <c r="BJ340" i="14" s="1" a="1"/>
  <c r="BJ340" i="14" s="1"/>
  <c r="BB340" i="14"/>
  <c r="BH340" i="14" s="1" a="1"/>
  <c r="BH340" i="14" s="1"/>
  <c r="BE273" i="14"/>
  <c r="BJ273" i="14" s="1" a="1"/>
  <c r="BJ273" i="14" s="1"/>
  <c r="BB273" i="14"/>
  <c r="BH273" i="14" s="1" a="1"/>
  <c r="BH273" i="14" s="1"/>
  <c r="BE469" i="14"/>
  <c r="BJ469" i="14" s="1" a="1"/>
  <c r="BJ469" i="14" s="1"/>
  <c r="BB469" i="14"/>
  <c r="BH469" i="14" s="1" a="1"/>
  <c r="BH469" i="14" s="1"/>
  <c r="BE678" i="14"/>
  <c r="BB678" i="14"/>
  <c r="BH678" i="14" s="1" a="1"/>
  <c r="BH678" i="14" s="1"/>
  <c r="BE530" i="14"/>
  <c r="BJ530" i="14" s="1" a="1"/>
  <c r="BJ530" i="14" s="1"/>
  <c r="BB530" i="14"/>
  <c r="BH530" i="14" s="1" a="1"/>
  <c r="BH530" i="14" s="1"/>
  <c r="BE15" i="14"/>
  <c r="BJ15" i="14" s="1" a="1"/>
  <c r="BJ15" i="14" s="1"/>
  <c r="BB15" i="14"/>
  <c r="BH15" i="14" s="1" a="1"/>
  <c r="BH15" i="14" s="1"/>
  <c r="BC242" i="14"/>
  <c r="BC135" i="14"/>
  <c r="BE350" i="14"/>
  <c r="BJ350" i="14" s="1" a="1"/>
  <c r="BJ350" i="14" s="1"/>
  <c r="BB350" i="14"/>
  <c r="BH350" i="14" s="1" a="1"/>
  <c r="BH350" i="14" s="1"/>
  <c r="BC117" i="14"/>
  <c r="BE386" i="14"/>
  <c r="BJ386" i="14" s="1" a="1"/>
  <c r="BJ386" i="14" s="1"/>
  <c r="BB386" i="14"/>
  <c r="BH386" i="14" s="1" a="1"/>
  <c r="BH386" i="14" s="1"/>
  <c r="BE319" i="14"/>
  <c r="BJ319" i="14" s="1" a="1"/>
  <c r="BJ319" i="14" s="1"/>
  <c r="BB319" i="14"/>
  <c r="BH319" i="14" s="1" a="1"/>
  <c r="BH319" i="14" s="1"/>
  <c r="BE277" i="14"/>
  <c r="BJ277" i="14" s="1" a="1"/>
  <c r="BJ277" i="14" s="1"/>
  <c r="BB277" i="14"/>
  <c r="BH277" i="14" s="1" a="1"/>
  <c r="BH277" i="14" s="1"/>
  <c r="BE795" i="14"/>
  <c r="BJ795" i="14" s="1" a="1"/>
  <c r="BJ795" i="14" s="1"/>
  <c r="BB795" i="14"/>
  <c r="BH795" i="14" s="1" a="1"/>
  <c r="BH795" i="14" s="1"/>
  <c r="BE486" i="14"/>
  <c r="BJ486" i="14" s="1" a="1"/>
  <c r="BJ486" i="14" s="1"/>
  <c r="BB486" i="14"/>
  <c r="BH486" i="14" s="1" a="1"/>
  <c r="BH486" i="14" s="1"/>
  <c r="BE150" i="14"/>
  <c r="BJ150" i="14" s="1" a="1"/>
  <c r="BJ150" i="14" s="1"/>
  <c r="BB150" i="14"/>
  <c r="BH150" i="14" s="1" a="1"/>
  <c r="BH150" i="14" s="1"/>
  <c r="BE291" i="14"/>
  <c r="BJ291" i="14" s="1" a="1"/>
  <c r="BJ291" i="14" s="1"/>
  <c r="BB291" i="14"/>
  <c r="BH291" i="14" s="1" a="1"/>
  <c r="BH291" i="14" s="1"/>
  <c r="BB683" i="14"/>
  <c r="BH683" i="14" s="1" a="1"/>
  <c r="BH683" i="14" s="1"/>
  <c r="BE683" i="14"/>
  <c r="BJ683" i="14" s="1" a="1"/>
  <c r="BJ683" i="14" s="1"/>
  <c r="BE646" i="14"/>
  <c r="BJ646" i="14" s="1" a="1"/>
  <c r="BJ646" i="14" s="1"/>
  <c r="BB646" i="14"/>
  <c r="BH646" i="14" s="1" a="1"/>
  <c r="BH646" i="14" s="1"/>
  <c r="BE124" i="14"/>
  <c r="BJ124" i="14" s="1" a="1"/>
  <c r="BJ124" i="14" s="1"/>
  <c r="BB124" i="14"/>
  <c r="BH124" i="14" s="1" a="1"/>
  <c r="BH124" i="14" s="1"/>
  <c r="BE151" i="14"/>
  <c r="BJ151" i="14" s="1" a="1"/>
  <c r="BJ151" i="14" s="1"/>
  <c r="BB151" i="14"/>
  <c r="BH151" i="14" s="1" a="1"/>
  <c r="BH151" i="14" s="1"/>
  <c r="BE61" i="14"/>
  <c r="BJ61" i="14" s="1" a="1"/>
  <c r="BJ61" i="14" s="1"/>
  <c r="BB61" i="14"/>
  <c r="BH61" i="14" s="1" a="1"/>
  <c r="BH61" i="14" s="1"/>
  <c r="BE667" i="14"/>
  <c r="BJ667" i="14" s="1" a="1"/>
  <c r="BJ667" i="14" s="1"/>
  <c r="BB667" i="14"/>
  <c r="BH667" i="14" s="1" a="1"/>
  <c r="BH667" i="14" s="1"/>
  <c r="BE718" i="14"/>
  <c r="BJ718" i="14" s="1" a="1"/>
  <c r="BJ718" i="14" s="1"/>
  <c r="BB718" i="14"/>
  <c r="BH718" i="14" s="1" a="1"/>
  <c r="BH718" i="14" s="1"/>
  <c r="BE732" i="14"/>
  <c r="BJ732" i="14" s="1" a="1"/>
  <c r="BJ732" i="14" s="1"/>
  <c r="BB732" i="14"/>
  <c r="BH732" i="14" s="1" a="1"/>
  <c r="BH732" i="14" s="1"/>
  <c r="BE320" i="14"/>
  <c r="BJ320" i="14" s="1" a="1"/>
  <c r="BJ320" i="14" s="1"/>
  <c r="BB320" i="14"/>
  <c r="BH320" i="14" s="1" a="1"/>
  <c r="BH320" i="14" s="1"/>
  <c r="BE338" i="14"/>
  <c r="BJ338" i="14" s="1" a="1"/>
  <c r="BJ338" i="14" s="1"/>
  <c r="BB338" i="14"/>
  <c r="BH338" i="14" s="1" a="1"/>
  <c r="BH338" i="14" s="1"/>
  <c r="BE670" i="14"/>
  <c r="BJ670" i="14" s="1" a="1"/>
  <c r="BJ670" i="14" s="1"/>
  <c r="BB670" i="14"/>
  <c r="BH670" i="14" s="1" a="1"/>
  <c r="BH670" i="14" s="1"/>
  <c r="BE395" i="14"/>
  <c r="BJ395" i="14" s="1" a="1"/>
  <c r="BJ395" i="14" s="1"/>
  <c r="BB395" i="14"/>
  <c r="BH395" i="14" s="1" a="1"/>
  <c r="BH395" i="14" s="1"/>
  <c r="BE483" i="14"/>
  <c r="BJ483" i="14" s="1" a="1"/>
  <c r="BJ483" i="14" s="1"/>
  <c r="BB483" i="14"/>
  <c r="BH483" i="14" s="1" a="1"/>
  <c r="BH483" i="14" s="1"/>
  <c r="BE489" i="14"/>
  <c r="BJ489" i="14" s="1" a="1"/>
  <c r="BJ489" i="14" s="1"/>
  <c r="BB489" i="14"/>
  <c r="BH489" i="14" s="1" a="1"/>
  <c r="BH489" i="14" s="1"/>
  <c r="BE98" i="14"/>
  <c r="BB98" i="14"/>
  <c r="BE621" i="14"/>
  <c r="BJ621" i="14" s="1" a="1"/>
  <c r="BJ621" i="14" s="1"/>
  <c r="BB621" i="14"/>
  <c r="BH621" i="14" s="1" a="1"/>
  <c r="BH621" i="14" s="1"/>
  <c r="BB490" i="14"/>
  <c r="BH490" i="14" s="1" a="1"/>
  <c r="BH490" i="14" s="1"/>
  <c r="BE490" i="14"/>
  <c r="BJ490" i="14" s="1" a="1"/>
  <c r="BJ490" i="14" s="1"/>
  <c r="BE515" i="14"/>
  <c r="BJ515" i="14" s="1" a="1"/>
  <c r="BJ515" i="14" s="1"/>
  <c r="BB515" i="14"/>
  <c r="BH515" i="14" s="1" a="1"/>
  <c r="BH515" i="14" s="1"/>
  <c r="BB186" i="14"/>
  <c r="BH186" i="14" s="1" a="1"/>
  <c r="BH186" i="14" s="1"/>
  <c r="BE186" i="14"/>
  <c r="BJ186" i="14" s="1" a="1"/>
  <c r="BJ186" i="14" s="1"/>
  <c r="BE105" i="14"/>
  <c r="BJ105" i="14" s="1" a="1"/>
  <c r="BJ105" i="14" s="1"/>
  <c r="BB105" i="14"/>
  <c r="BH105" i="14" s="1" a="1"/>
  <c r="BH105" i="14" s="1"/>
  <c r="BE257" i="14"/>
  <c r="BJ257" i="14" s="1" a="1"/>
  <c r="BJ257" i="14" s="1"/>
  <c r="BB257" i="14"/>
  <c r="BH257" i="14" s="1" a="1"/>
  <c r="BH257" i="14" s="1"/>
  <c r="BE599" i="14"/>
  <c r="BJ599" i="14" s="1" a="1"/>
  <c r="BJ599" i="14" s="1"/>
  <c r="BB599" i="14"/>
  <c r="BH599" i="14" s="1" a="1"/>
  <c r="BH599" i="14" s="1"/>
  <c r="BE504" i="14"/>
  <c r="BJ504" i="14" s="1" a="1"/>
  <c r="BJ504" i="14" s="1"/>
  <c r="BB504" i="14"/>
  <c r="BH504" i="14" s="1" a="1"/>
  <c r="BH504" i="14" s="1"/>
  <c r="BE542" i="14"/>
  <c r="BJ542" i="14" s="1" a="1"/>
  <c r="BJ542" i="14" s="1"/>
  <c r="BB542" i="14"/>
  <c r="BH542" i="14" s="1" a="1"/>
  <c r="BH542" i="14" s="1"/>
  <c r="BE451" i="14"/>
  <c r="BJ451" i="14" s="1" a="1"/>
  <c r="BJ451" i="14" s="1"/>
  <c r="BB451" i="14"/>
  <c r="BH451" i="14" s="1" a="1"/>
  <c r="BH451" i="14" s="1"/>
  <c r="BE141" i="14"/>
  <c r="BJ141" i="14" s="1" a="1"/>
  <c r="BJ141" i="14" s="1"/>
  <c r="BB141" i="14"/>
  <c r="BH141" i="14" s="1" a="1"/>
  <c r="BH141" i="14" s="1"/>
  <c r="BE46" i="14"/>
  <c r="BJ46" i="14" s="1" a="1"/>
  <c r="BJ46" i="14" s="1"/>
  <c r="BB46" i="14"/>
  <c r="BH46" i="14" s="1" a="1"/>
  <c r="BH46" i="14" s="1"/>
  <c r="BE11" i="14"/>
  <c r="BJ11" i="14" s="1" a="1"/>
  <c r="BJ11" i="14" s="1"/>
  <c r="BB11" i="14"/>
  <c r="BH11" i="14" s="1" a="1"/>
  <c r="BH11" i="14" s="1"/>
  <c r="BE146" i="14"/>
  <c r="BJ146" i="14" s="1" a="1"/>
  <c r="BJ146" i="14" s="1"/>
  <c r="BB146" i="14"/>
  <c r="BH146" i="14" s="1" a="1"/>
  <c r="BH146" i="14" s="1"/>
  <c r="BE463" i="14"/>
  <c r="BJ463" i="14" s="1" a="1"/>
  <c r="BJ463" i="14" s="1"/>
  <c r="BB463" i="14"/>
  <c r="BH463" i="14" s="1" a="1"/>
  <c r="BH463" i="14" s="1"/>
  <c r="BE654" i="14"/>
  <c r="BJ654" i="14" s="1" a="1"/>
  <c r="BJ654" i="14" s="1"/>
  <c r="BB654" i="14"/>
  <c r="BH654" i="14" s="1" a="1"/>
  <c r="BH654" i="14" s="1"/>
  <c r="BE269" i="14"/>
  <c r="BJ269" i="14" s="1" a="1"/>
  <c r="BJ269" i="14" s="1"/>
  <c r="BB269" i="14"/>
  <c r="BE288" i="14"/>
  <c r="BJ288" i="14" s="1" a="1"/>
  <c r="BJ288" i="14" s="1"/>
  <c r="BB288" i="14"/>
  <c r="BH288" i="14" s="1" a="1"/>
  <c r="BH288" i="14" s="1"/>
  <c r="BE586" i="14"/>
  <c r="BJ586" i="14" s="1" a="1"/>
  <c r="BJ586" i="14" s="1"/>
  <c r="BB586" i="14"/>
  <c r="BH586" i="14" s="1" a="1"/>
  <c r="BH586" i="14" s="1"/>
  <c r="BE17" i="14"/>
  <c r="BJ17" i="14" s="1" a="1"/>
  <c r="BJ17" i="14" s="1"/>
  <c r="BB17" i="14"/>
  <c r="BH17" i="14" s="1" a="1"/>
  <c r="BH17" i="14" s="1"/>
  <c r="BE560" i="14"/>
  <c r="BJ560" i="14" s="1" a="1"/>
  <c r="BJ560" i="14" s="1"/>
  <c r="BB560" i="14"/>
  <c r="BH560" i="14" s="1" a="1"/>
  <c r="BH560" i="14" s="1"/>
  <c r="BE79" i="14"/>
  <c r="BJ79" i="14" s="1" a="1"/>
  <c r="BJ79" i="14" s="1"/>
  <c r="BB79" i="14"/>
  <c r="BH79" i="14" s="1" a="1"/>
  <c r="BH79" i="14" s="1"/>
  <c r="BE349" i="14"/>
  <c r="BJ349" i="14" s="1" a="1"/>
  <c r="BJ349" i="14" s="1"/>
  <c r="BB349" i="14"/>
  <c r="BH349" i="14" s="1" a="1"/>
  <c r="BH349" i="14" s="1"/>
  <c r="BE189" i="14"/>
  <c r="BB189" i="14"/>
  <c r="BH189" i="14" s="1" a="1"/>
  <c r="BH189" i="14" s="1"/>
  <c r="BE347" i="14"/>
  <c r="BJ347" i="14" s="1" a="1"/>
  <c r="BJ347" i="14" s="1"/>
  <c r="BB347" i="14"/>
  <c r="BH347" i="14" s="1" a="1"/>
  <c r="BH347" i="14" s="1"/>
  <c r="BB682" i="14"/>
  <c r="BH682" i="14" s="1" a="1"/>
  <c r="BH682" i="14" s="1"/>
  <c r="BE682" i="14"/>
  <c r="BJ682" i="14" s="1" a="1"/>
  <c r="BJ682" i="14" s="1"/>
  <c r="BE764" i="14"/>
  <c r="BJ764" i="14" s="1" a="1"/>
  <c r="BJ764" i="14" s="1"/>
  <c r="BB764" i="14"/>
  <c r="BH764" i="14" s="1" a="1"/>
  <c r="BH764" i="14" s="1"/>
  <c r="BE94" i="14"/>
  <c r="BJ94" i="14" s="1" a="1"/>
  <c r="BJ94" i="14" s="1"/>
  <c r="BB94" i="14"/>
  <c r="BH94" i="14" s="1" a="1"/>
  <c r="BH94" i="14" s="1"/>
  <c r="BE772" i="14"/>
  <c r="BJ772" i="14" s="1" a="1"/>
  <c r="BJ772" i="14" s="1"/>
  <c r="BB772" i="14"/>
  <c r="BH772" i="14" s="1" a="1"/>
  <c r="BH772" i="14" s="1"/>
  <c r="BE56" i="14"/>
  <c r="BJ56" i="14" s="1" a="1"/>
  <c r="BJ56" i="14" s="1"/>
  <c r="BB56" i="14"/>
  <c r="BH56" i="14" s="1" a="1"/>
  <c r="BH56" i="14" s="1"/>
  <c r="BE16" i="14"/>
  <c r="BJ16" i="14" s="1" a="1"/>
  <c r="BJ16" i="14" s="1"/>
  <c r="BB16" i="14"/>
  <c r="BH16" i="14" s="1" a="1"/>
  <c r="BH16" i="14" s="1"/>
  <c r="BE709" i="14"/>
  <c r="BJ709" i="14" s="1" a="1"/>
  <c r="BJ709" i="14" s="1"/>
  <c r="BB709" i="14"/>
  <c r="BH709" i="14" s="1" a="1"/>
  <c r="BH709" i="14" s="1"/>
  <c r="BE173" i="14"/>
  <c r="BJ173" i="14" s="1" a="1"/>
  <c r="BJ173" i="14" s="1"/>
  <c r="BB173" i="14"/>
  <c r="BH173" i="14" s="1" a="1"/>
  <c r="BH173" i="14" s="1"/>
  <c r="BE371" i="14"/>
  <c r="BB371" i="14"/>
  <c r="BE236" i="14"/>
  <c r="BJ236" i="14" s="1" a="1"/>
  <c r="BJ236" i="14" s="1"/>
  <c r="BB236" i="14"/>
  <c r="BH236" i="14" s="1" a="1"/>
  <c r="BH236" i="14" s="1"/>
  <c r="BE647" i="14"/>
  <c r="BJ647" i="14" s="1" a="1"/>
  <c r="BJ647" i="14" s="1"/>
  <c r="BB647" i="14"/>
  <c r="BH647" i="14" s="1" a="1"/>
  <c r="BH647" i="14" s="1"/>
  <c r="BE413" i="14"/>
  <c r="BJ413" i="14" s="1" a="1"/>
  <c r="BJ413" i="14" s="1"/>
  <c r="BB413" i="14"/>
  <c r="BH413" i="14" s="1" a="1"/>
  <c r="BH413" i="14" s="1"/>
  <c r="BE304" i="14"/>
  <c r="BJ304" i="14" s="1" a="1"/>
  <c r="BJ304" i="14" s="1"/>
  <c r="BB304" i="14"/>
  <c r="BH304" i="14" s="1" a="1"/>
  <c r="BH304" i="14" s="1"/>
  <c r="BC21" i="14"/>
  <c r="BE474" i="14"/>
  <c r="BJ474" i="14" s="1" a="1"/>
  <c r="BJ474" i="14" s="1"/>
  <c r="BB474" i="14"/>
  <c r="BH474" i="14" s="1" a="1"/>
  <c r="BH474" i="14" s="1"/>
  <c r="BE412" i="14"/>
  <c r="BJ412" i="14" s="1" a="1"/>
  <c r="BJ412" i="14" s="1"/>
  <c r="BB412" i="14"/>
  <c r="BH412" i="14" s="1" a="1"/>
  <c r="BH412" i="14" s="1"/>
  <c r="BE546" i="14"/>
  <c r="BJ546" i="14" s="1" a="1"/>
  <c r="BJ546" i="14" s="1"/>
  <c r="BB546" i="14"/>
  <c r="BH546" i="14" s="1" a="1"/>
  <c r="BH546" i="14" s="1"/>
  <c r="BE430" i="14"/>
  <c r="BJ430" i="14" s="1" a="1"/>
  <c r="BJ430" i="14" s="1"/>
  <c r="BB430" i="14"/>
  <c r="BH430" i="14" s="1" a="1"/>
  <c r="BH430" i="14" s="1"/>
  <c r="BE485" i="14"/>
  <c r="BJ485" i="14" s="1" a="1"/>
  <c r="BJ485" i="14" s="1"/>
  <c r="BB485" i="14"/>
  <c r="BH485" i="14" s="1" a="1"/>
  <c r="BH485" i="14" s="1"/>
  <c r="BE266" i="14"/>
  <c r="BJ266" i="14" s="1" a="1"/>
  <c r="BJ266" i="14" s="1"/>
  <c r="BB266" i="14"/>
  <c r="BH266" i="14" s="1" a="1"/>
  <c r="BH266" i="14" s="1"/>
  <c r="BE591" i="14"/>
  <c r="BJ591" i="14" s="1" a="1"/>
  <c r="BJ591" i="14" s="1"/>
  <c r="BB591" i="14"/>
  <c r="BH591" i="14" s="1" a="1"/>
  <c r="BH591" i="14" s="1"/>
  <c r="BE136" i="14"/>
  <c r="BJ136" i="14" s="1" a="1"/>
  <c r="BJ136" i="14" s="1"/>
  <c r="BB136" i="14"/>
  <c r="BH136" i="14" s="1" a="1"/>
  <c r="BH136" i="14" s="1"/>
  <c r="BE253" i="14"/>
  <c r="BJ253" i="14" s="1" a="1"/>
  <c r="BJ253" i="14" s="1"/>
  <c r="BB253" i="14"/>
  <c r="BH253" i="14" s="1" a="1"/>
  <c r="BH253" i="14" s="1"/>
  <c r="BE179" i="14"/>
  <c r="BJ179" i="14" s="1" a="1"/>
  <c r="BJ179" i="14" s="1"/>
  <c r="BB179" i="14"/>
  <c r="BH179" i="14" s="1" a="1"/>
  <c r="BH179" i="14" s="1"/>
  <c r="BE652" i="14"/>
  <c r="BJ652" i="14" s="1" a="1"/>
  <c r="BJ652" i="14" s="1"/>
  <c r="BB652" i="14"/>
  <c r="BH652" i="14" s="1" a="1"/>
  <c r="BH652" i="14" s="1"/>
  <c r="BE378" i="14"/>
  <c r="BJ378" i="14" s="1" a="1"/>
  <c r="BJ378" i="14" s="1"/>
  <c r="BB378" i="14"/>
  <c r="BH378" i="14" s="1" a="1"/>
  <c r="BH378" i="14" s="1"/>
  <c r="BE464" i="14"/>
  <c r="BJ464" i="14" s="1" a="1"/>
  <c r="BJ464" i="14" s="1"/>
  <c r="BB464" i="14"/>
  <c r="BH464" i="14" s="1" a="1"/>
  <c r="BH464" i="14" s="1"/>
  <c r="BE460" i="14"/>
  <c r="BJ460" i="14" s="1" a="1"/>
  <c r="BJ460" i="14" s="1"/>
  <c r="BB460" i="14"/>
  <c r="BH460" i="14" s="1" a="1"/>
  <c r="BH460" i="14" s="1"/>
  <c r="BE623" i="14"/>
  <c r="BJ623" i="14" s="1" a="1"/>
  <c r="BJ623" i="14" s="1"/>
  <c r="BB623" i="14"/>
  <c r="BH623" i="14" s="1" a="1"/>
  <c r="BH623" i="14" s="1"/>
  <c r="BE550" i="14"/>
  <c r="BJ550" i="14" s="1" a="1"/>
  <c r="BJ550" i="14" s="1"/>
  <c r="BB550" i="14"/>
  <c r="BH550" i="14" s="1" a="1"/>
  <c r="BH550" i="14" s="1"/>
  <c r="BE640" i="14"/>
  <c r="BJ640" i="14" s="1" a="1"/>
  <c r="BJ640" i="14" s="1"/>
  <c r="BB640" i="14"/>
  <c r="BH640" i="14" s="1" a="1"/>
  <c r="BH640" i="14" s="1"/>
  <c r="BB514" i="14"/>
  <c r="BH514" i="14" s="1" a="1"/>
  <c r="BH514" i="14" s="1"/>
  <c r="BE514" i="14"/>
  <c r="BJ514" i="14" s="1" a="1"/>
  <c r="BJ514" i="14" s="1"/>
  <c r="BE751" i="14"/>
  <c r="BJ751" i="14" s="1" a="1"/>
  <c r="BJ751" i="14" s="1"/>
  <c r="BB751" i="14"/>
  <c r="BH751" i="14" s="1" a="1"/>
  <c r="BH751" i="14" s="1"/>
  <c r="BE237" i="14"/>
  <c r="BJ237" i="14" s="1" a="1"/>
  <c r="BJ237" i="14" s="1"/>
  <c r="BB237" i="14"/>
  <c r="BH237" i="14" s="1" a="1"/>
  <c r="BH237" i="14" s="1"/>
  <c r="BE281" i="14"/>
  <c r="BJ281" i="14" s="1" a="1"/>
  <c r="BJ281" i="14" s="1"/>
  <c r="BB281" i="14"/>
  <c r="BH281" i="14" s="1" a="1"/>
  <c r="BH281" i="14" s="1"/>
  <c r="BE740" i="14"/>
  <c r="BJ740" i="14" s="1" a="1"/>
  <c r="BJ740" i="14" s="1"/>
  <c r="BB740" i="14"/>
  <c r="BH740" i="14" s="1" a="1"/>
  <c r="BH740" i="14" s="1"/>
  <c r="BE657" i="14"/>
  <c r="BJ657" i="14" s="1" a="1"/>
  <c r="BJ657" i="14" s="1"/>
  <c r="BB657" i="14"/>
  <c r="BH657" i="14" s="1" a="1"/>
  <c r="BH657" i="14" s="1"/>
  <c r="BE342" i="14"/>
  <c r="BJ342" i="14" s="1" a="1"/>
  <c r="BJ342" i="14" s="1"/>
  <c r="BB342" i="14"/>
  <c r="BH342" i="14" s="1" a="1"/>
  <c r="BH342" i="14" s="1"/>
  <c r="BE512" i="14"/>
  <c r="BJ512" i="14" s="1" a="1"/>
  <c r="BJ512" i="14" s="1"/>
  <c r="BB512" i="14"/>
  <c r="BH512" i="14" s="1" a="1"/>
  <c r="BH512" i="14" s="1"/>
  <c r="BE607" i="14"/>
  <c r="BJ607" i="14" s="1" a="1"/>
  <c r="BJ607" i="14" s="1"/>
  <c r="BB607" i="14"/>
  <c r="BH607" i="14" s="1" a="1"/>
  <c r="BH607" i="14" s="1"/>
  <c r="BE58" i="14"/>
  <c r="BJ58" i="14" s="1" a="1"/>
  <c r="BJ58" i="14" s="1"/>
  <c r="BB58" i="14"/>
  <c r="BH58" i="14" s="1" a="1"/>
  <c r="BH58" i="14" s="1"/>
  <c r="BE240" i="14"/>
  <c r="BJ240" i="14" s="1" a="1"/>
  <c r="BJ240" i="14" s="1"/>
  <c r="BB240" i="14"/>
  <c r="BH240" i="14" s="1" a="1"/>
  <c r="BH240" i="14" s="1"/>
  <c r="BE694" i="14"/>
  <c r="BJ694" i="14" s="1" a="1"/>
  <c r="BJ694" i="14" s="1"/>
  <c r="BB694" i="14"/>
  <c r="BH694" i="14" s="1" a="1"/>
  <c r="BH694" i="14" s="1"/>
  <c r="BB106" i="14"/>
  <c r="BH106" i="14" s="1" a="1"/>
  <c r="BH106" i="14" s="1"/>
  <c r="BE106" i="14"/>
  <c r="BJ106" i="14" s="1" a="1"/>
  <c r="BJ106" i="14" s="1"/>
  <c r="BE57" i="14"/>
  <c r="BJ57" i="14" s="1" a="1"/>
  <c r="BJ57" i="14" s="1"/>
  <c r="BB57" i="14"/>
  <c r="BH57" i="14" s="1" a="1"/>
  <c r="BH57" i="14" s="1"/>
  <c r="BE750" i="14"/>
  <c r="BJ750" i="14" s="1" a="1"/>
  <c r="BJ750" i="14" s="1"/>
  <c r="BB750" i="14"/>
  <c r="BH750" i="14" s="1" a="1"/>
  <c r="BH750" i="14" s="1"/>
  <c r="BE681" i="14"/>
  <c r="BJ681" i="14" s="1" a="1"/>
  <c r="BJ681" i="14" s="1"/>
  <c r="BB681" i="14"/>
  <c r="BH681" i="14" s="1" a="1"/>
  <c r="BH681" i="14" s="1"/>
  <c r="BE382" i="14"/>
  <c r="BJ382" i="14" s="1" a="1"/>
  <c r="BJ382" i="14" s="1"/>
  <c r="BB382" i="14"/>
  <c r="BH382" i="14" s="1" a="1"/>
  <c r="BH382" i="14" s="1"/>
  <c r="BE289" i="14"/>
  <c r="BJ289" i="14" s="1" a="1"/>
  <c r="BJ289" i="14" s="1"/>
  <c r="BB289" i="14"/>
  <c r="BH289" i="14" s="1" a="1"/>
  <c r="BH289" i="14" s="1"/>
  <c r="BE286" i="14"/>
  <c r="BJ286" i="14" s="1" a="1"/>
  <c r="BJ286" i="14" s="1"/>
  <c r="BB286" i="14"/>
  <c r="BH286" i="14" s="1" a="1"/>
  <c r="BH286" i="14" s="1"/>
  <c r="BE38" i="14"/>
  <c r="BB38" i="14"/>
  <c r="BE423" i="14"/>
  <c r="BJ423" i="14" s="1" a="1"/>
  <c r="BJ423" i="14" s="1"/>
  <c r="BB423" i="14"/>
  <c r="BH423" i="14" s="1" a="1"/>
  <c r="BH423" i="14" s="1"/>
  <c r="BE310" i="14"/>
  <c r="BJ310" i="14" s="1" a="1"/>
  <c r="BJ310" i="14" s="1"/>
  <c r="BB310" i="14"/>
  <c r="BH310" i="14" s="1" a="1"/>
  <c r="BH310" i="14" s="1"/>
  <c r="BE243" i="14"/>
  <c r="BJ243" i="14" s="1" a="1"/>
  <c r="BJ243" i="14" s="1"/>
  <c r="BB243" i="14"/>
  <c r="BH243" i="14" s="1" a="1"/>
  <c r="BH243" i="14" s="1"/>
  <c r="BE784" i="14"/>
  <c r="BJ784" i="14" s="1" a="1"/>
  <c r="BJ784" i="14" s="1"/>
  <c r="BB784" i="14"/>
  <c r="BH784" i="14" s="1" a="1"/>
  <c r="BH784" i="14" s="1"/>
  <c r="BE416" i="14"/>
  <c r="BJ416" i="14" s="1" a="1"/>
  <c r="BJ416" i="14" s="1"/>
  <c r="BB416" i="14"/>
  <c r="BH416" i="14" s="1" a="1"/>
  <c r="BH416" i="14" s="1"/>
  <c r="BE417" i="14"/>
  <c r="BJ417" i="14" s="1" a="1"/>
  <c r="BJ417" i="14" s="1"/>
  <c r="BB417" i="14"/>
  <c r="BH417" i="14" s="1" a="1"/>
  <c r="BH417" i="14" s="1"/>
  <c r="BE133" i="14"/>
  <c r="BJ133" i="14" s="1" a="1"/>
  <c r="BJ133" i="14" s="1"/>
  <c r="BB133" i="14"/>
  <c r="BE312" i="14"/>
  <c r="BJ312" i="14" s="1" a="1"/>
  <c r="BJ312" i="14" s="1"/>
  <c r="BB312" i="14"/>
  <c r="BH312" i="14" s="1" a="1"/>
  <c r="BH312" i="14" s="1"/>
  <c r="BE215" i="14"/>
  <c r="BJ215" i="14" s="1" a="1"/>
  <c r="BJ215" i="14" s="1"/>
  <c r="BB215" i="14"/>
  <c r="BH215" i="14" s="1" a="1"/>
  <c r="BH215" i="14" s="1"/>
  <c r="BE361" i="14"/>
  <c r="BJ361" i="14" s="1" a="1"/>
  <c r="BJ361" i="14" s="1"/>
  <c r="BB361" i="14"/>
  <c r="BH361" i="14" s="1" a="1"/>
  <c r="BH361" i="14" s="1"/>
  <c r="BE553" i="14"/>
  <c r="BJ553" i="14" s="1" a="1"/>
  <c r="BJ553" i="14" s="1"/>
  <c r="BB553" i="14"/>
  <c r="BH553" i="14" s="1" a="1"/>
  <c r="BH553" i="14" s="1"/>
  <c r="BE680" i="14"/>
  <c r="BJ680" i="14" s="1" a="1"/>
  <c r="BJ680" i="14" s="1"/>
  <c r="BB680" i="14"/>
  <c r="BH680" i="14" s="1" a="1"/>
  <c r="BH680" i="14" s="1"/>
  <c r="BE2" i="14"/>
  <c r="BJ2" i="14" s="1" a="1"/>
  <c r="BJ2" i="14" s="1"/>
  <c r="BB2" i="14"/>
  <c r="BH2" i="14" s="1" a="1"/>
  <c r="BH2" i="14" s="1"/>
  <c r="BE165" i="14"/>
  <c r="BJ165" i="14" s="1" a="1"/>
  <c r="BJ165" i="14" s="1"/>
  <c r="BB165" i="14"/>
  <c r="BH165" i="14" s="1" a="1"/>
  <c r="BH165" i="14" s="1"/>
  <c r="BE258" i="14"/>
  <c r="BJ258" i="14" s="1" a="1"/>
  <c r="BJ258" i="14" s="1"/>
  <c r="BB258" i="14"/>
  <c r="BH258" i="14" s="1" a="1"/>
  <c r="BH258" i="14" s="1"/>
  <c r="BE545" i="14"/>
  <c r="BJ545" i="14" s="1" a="1"/>
  <c r="BJ545" i="14" s="1"/>
  <c r="BB545" i="14"/>
  <c r="BH545" i="14" s="1" a="1"/>
  <c r="BH545" i="14" s="1"/>
  <c r="BE567" i="14"/>
  <c r="BJ567" i="14" s="1" a="1"/>
  <c r="BJ567" i="14" s="1"/>
  <c r="BB567" i="14"/>
  <c r="BH567" i="14" s="1" a="1"/>
  <c r="BH567" i="14" s="1"/>
  <c r="BB786" i="14"/>
  <c r="BH786" i="14" s="1" a="1"/>
  <c r="BH786" i="14" s="1"/>
  <c r="BE786" i="14"/>
  <c r="BJ786" i="14" s="1" a="1"/>
  <c r="BJ786" i="14" s="1"/>
  <c r="BE570" i="14"/>
  <c r="BJ570" i="14" s="1" a="1"/>
  <c r="BJ570" i="14" s="1"/>
  <c r="BB570" i="14"/>
  <c r="BH570" i="14" s="1" a="1"/>
  <c r="BH570" i="14" s="1"/>
  <c r="BE587" i="14"/>
  <c r="BJ587" i="14" s="1" a="1"/>
  <c r="BJ587" i="14" s="1"/>
  <c r="BB587" i="14"/>
  <c r="BH587" i="14" s="1" a="1"/>
  <c r="BH587" i="14" s="1"/>
  <c r="BE686" i="14"/>
  <c r="BJ686" i="14" s="1" a="1"/>
  <c r="BJ686" i="14" s="1"/>
  <c r="BB686" i="14"/>
  <c r="BH686" i="14" s="1" a="1"/>
  <c r="BH686" i="14" s="1"/>
  <c r="BE167" i="14"/>
  <c r="BJ167" i="14" s="1" a="1"/>
  <c r="BJ167" i="14" s="1"/>
  <c r="BB167" i="14"/>
  <c r="BE365" i="14"/>
  <c r="BJ365" i="14" s="1" a="1"/>
  <c r="BJ365" i="14" s="1"/>
  <c r="BB365" i="14"/>
  <c r="BH365" i="14" s="1" a="1"/>
  <c r="BH365" i="14" s="1"/>
  <c r="BE716" i="14"/>
  <c r="BJ716" i="14" s="1" a="1"/>
  <c r="BJ716" i="14" s="1"/>
  <c r="BB716" i="14"/>
  <c r="BH716" i="14" s="1" a="1"/>
  <c r="BH716" i="14" s="1"/>
  <c r="BE199" i="14"/>
  <c r="BJ199" i="14" s="1" a="1"/>
  <c r="BJ199" i="14" s="1"/>
  <c r="BB199" i="14"/>
  <c r="BH199" i="14" s="1" a="1"/>
  <c r="BH199" i="14" s="1"/>
  <c r="BC429" i="14"/>
  <c r="BE737" i="14"/>
  <c r="BJ737" i="14" s="1" a="1"/>
  <c r="BJ737" i="14" s="1"/>
  <c r="BB737" i="14"/>
  <c r="BH737" i="14" s="1" a="1"/>
  <c r="BH737" i="14" s="1"/>
  <c r="BE197" i="14"/>
  <c r="BJ197" i="14" s="1" a="1"/>
  <c r="BJ197" i="14" s="1"/>
  <c r="BB197" i="14"/>
  <c r="BH197" i="14" s="1" a="1"/>
  <c r="BH197" i="14" s="1"/>
  <c r="BE569" i="14"/>
  <c r="BJ569" i="14" s="1" a="1"/>
  <c r="BJ569" i="14" s="1"/>
  <c r="BB569" i="14"/>
  <c r="BH569" i="14" s="1" a="1"/>
  <c r="BH569" i="14" s="1"/>
  <c r="BE445" i="14"/>
  <c r="BJ445" i="14" s="1" a="1"/>
  <c r="BJ445" i="14" s="1"/>
  <c r="BB445" i="14"/>
  <c r="BH445" i="14" s="1" a="1"/>
  <c r="BH445" i="14" s="1"/>
  <c r="BE572" i="14"/>
  <c r="BJ572" i="14" s="1" a="1"/>
  <c r="BJ572" i="14" s="1"/>
  <c r="BB572" i="14"/>
  <c r="BH572" i="14" s="1" a="1"/>
  <c r="BH572" i="14" s="1"/>
  <c r="BE233" i="14"/>
  <c r="BJ233" i="14" s="1" a="1"/>
  <c r="BJ233" i="14" s="1"/>
  <c r="BB233" i="14"/>
  <c r="BH233" i="14" s="1" a="1"/>
  <c r="BH233" i="14" s="1"/>
  <c r="BE244" i="14"/>
  <c r="BJ244" i="14" s="1" a="1"/>
  <c r="BJ244" i="14" s="1"/>
  <c r="BB244" i="14"/>
  <c r="BH244" i="14" s="1" a="1"/>
  <c r="BH244" i="14" s="1"/>
  <c r="BE248" i="14"/>
  <c r="BJ248" i="14" s="1" a="1"/>
  <c r="BJ248" i="14" s="1"/>
  <c r="BB248" i="14"/>
  <c r="BH248" i="14" s="1" a="1"/>
  <c r="BH248" i="14" s="1"/>
  <c r="BE563" i="14"/>
  <c r="BJ563" i="14" s="1" a="1"/>
  <c r="BJ563" i="14" s="1"/>
  <c r="BB563" i="14"/>
  <c r="BH563" i="14" s="1" a="1"/>
  <c r="BH563" i="14" s="1"/>
  <c r="BE695" i="14"/>
  <c r="BJ695" i="14" s="1" a="1"/>
  <c r="BJ695" i="14" s="1"/>
  <c r="BB695" i="14"/>
  <c r="BH695" i="14" s="1" a="1"/>
  <c r="BH695" i="14" s="1"/>
  <c r="BE666" i="14"/>
  <c r="BJ666" i="14" s="1" a="1"/>
  <c r="BJ666" i="14" s="1"/>
  <c r="BB666" i="14"/>
  <c r="BH666" i="14" s="1" a="1"/>
  <c r="BH666" i="14" s="1"/>
  <c r="BE409" i="14"/>
  <c r="BJ409" i="14" s="1" a="1"/>
  <c r="BJ409" i="14" s="1"/>
  <c r="BB409" i="14"/>
  <c r="BH409" i="14" s="1" a="1"/>
  <c r="BH409" i="14" s="1"/>
  <c r="BE4" i="14"/>
  <c r="BJ4" i="14" s="1" a="1"/>
  <c r="BJ4" i="14" s="1"/>
  <c r="BB4" i="14"/>
  <c r="BH4" i="14" s="1" a="1"/>
  <c r="BH4" i="14" s="1"/>
  <c r="BE601" i="14"/>
  <c r="BJ601" i="14" s="1" a="1"/>
  <c r="BJ601" i="14" s="1"/>
  <c r="BB601" i="14"/>
  <c r="BH601" i="14" s="1" a="1"/>
  <c r="BH601" i="14" s="1"/>
  <c r="BE693" i="14"/>
  <c r="BJ693" i="14" s="1" a="1"/>
  <c r="BJ693" i="14" s="1"/>
  <c r="BB693" i="14"/>
  <c r="BH693" i="14" s="1" a="1"/>
  <c r="BH693" i="14" s="1"/>
  <c r="BE671" i="14"/>
  <c r="BJ671" i="14" s="1" a="1"/>
  <c r="BJ671" i="14" s="1"/>
  <c r="BB671" i="14"/>
  <c r="BH671" i="14" s="1" a="1"/>
  <c r="BH671" i="14" s="1"/>
  <c r="BE70" i="14"/>
  <c r="BJ70" i="14" s="1" a="1"/>
  <c r="BJ70" i="14" s="1"/>
  <c r="BB70" i="14"/>
  <c r="BE163" i="14"/>
  <c r="BJ163" i="14" s="1" a="1"/>
  <c r="BJ163" i="14" s="1"/>
  <c r="BB163" i="14"/>
  <c r="BH163" i="14" s="1" a="1"/>
  <c r="BH163" i="14" s="1"/>
  <c r="BE268" i="14"/>
  <c r="BJ268" i="14" s="1" a="1"/>
  <c r="BJ268" i="14" s="1"/>
  <c r="BB268" i="14"/>
  <c r="BH268" i="14" s="1" a="1"/>
  <c r="BH268" i="14" s="1"/>
  <c r="BE658" i="14"/>
  <c r="BJ658" i="14" s="1" a="1"/>
  <c r="BJ658" i="14" s="1"/>
  <c r="BB658" i="14"/>
  <c r="BH658" i="14" s="1" a="1"/>
  <c r="BH658" i="14" s="1"/>
  <c r="BE543" i="14"/>
  <c r="BJ543" i="14" s="1" a="1"/>
  <c r="BJ543" i="14" s="1"/>
  <c r="BB543" i="14"/>
  <c r="BH543" i="14" s="1" a="1"/>
  <c r="BH543" i="14" s="1"/>
  <c r="BE380" i="14"/>
  <c r="BJ380" i="14" s="1" a="1"/>
  <c r="BJ380" i="14" s="1"/>
  <c r="BB380" i="14"/>
  <c r="BH380" i="14" s="1" a="1"/>
  <c r="BH380" i="14" s="1"/>
  <c r="BE509" i="14"/>
  <c r="BJ509" i="14" s="1" a="1"/>
  <c r="BJ509" i="14" s="1"/>
  <c r="BB509" i="14"/>
  <c r="BH509" i="14" s="1" a="1"/>
  <c r="BH509" i="14" s="1"/>
  <c r="BB314" i="14"/>
  <c r="BH314" i="14" s="1" a="1"/>
  <c r="BH314" i="14" s="1"/>
  <c r="BE314" i="14"/>
  <c r="BJ314" i="14" s="1" a="1"/>
  <c r="BJ314" i="14" s="1"/>
  <c r="BE352" i="14"/>
  <c r="BJ352" i="14" s="1" a="1"/>
  <c r="BJ352" i="14" s="1"/>
  <c r="BB352" i="14"/>
  <c r="BH352" i="14" s="1" a="1"/>
  <c r="BH352" i="14" s="1"/>
  <c r="BE407" i="14"/>
  <c r="BJ407" i="14" s="1" a="1"/>
  <c r="BJ407" i="14" s="1"/>
  <c r="BB407" i="14"/>
  <c r="BH407" i="14" s="1" a="1"/>
  <c r="BH407" i="14" s="1"/>
  <c r="BE221" i="14"/>
  <c r="BJ221" i="14" s="1" a="1"/>
  <c r="BJ221" i="14" s="1"/>
  <c r="BB221" i="14"/>
  <c r="BH221" i="14" s="1" a="1"/>
  <c r="BH221" i="14" s="1"/>
  <c r="BE114" i="14"/>
  <c r="BJ114" i="14" s="1" a="1"/>
  <c r="BJ114" i="14" s="1"/>
  <c r="BB114" i="14"/>
  <c r="BH114" i="14" s="1" a="1"/>
  <c r="BH114" i="14" s="1"/>
  <c r="BE381" i="14"/>
  <c r="BJ381" i="14" s="1" a="1"/>
  <c r="BJ381" i="14" s="1"/>
  <c r="BB381" i="14"/>
  <c r="BH381" i="14" s="1" a="1"/>
  <c r="BH381" i="14" s="1"/>
  <c r="BE327" i="14"/>
  <c r="BJ327" i="14" s="1" a="1"/>
  <c r="BJ327" i="14" s="1"/>
  <c r="BB327" i="14"/>
  <c r="BH327" i="14" s="1" a="1"/>
  <c r="BH327" i="14" s="1"/>
  <c r="BE388" i="14"/>
  <c r="BJ388" i="14" s="1" a="1"/>
  <c r="BJ388" i="14" s="1"/>
  <c r="BB388" i="14"/>
  <c r="BH388" i="14" s="1" a="1"/>
  <c r="BH388" i="14" s="1"/>
  <c r="BE679" i="14"/>
  <c r="BJ679" i="14" s="1" a="1"/>
  <c r="BJ679" i="14" s="1"/>
  <c r="BB679" i="14"/>
  <c r="BH679" i="14" s="1" a="1"/>
  <c r="BH679" i="14" s="1"/>
  <c r="BE206" i="14"/>
  <c r="BJ206" i="14" s="1" a="1"/>
  <c r="BJ206" i="14" s="1"/>
  <c r="BB206" i="14"/>
  <c r="BH206" i="14" s="1" a="1"/>
  <c r="BH206" i="14" s="1"/>
  <c r="BE307" i="14"/>
  <c r="BJ307" i="14" s="1" a="1"/>
  <c r="BJ307" i="14" s="1"/>
  <c r="BB307" i="14"/>
  <c r="BH307" i="14" s="1" a="1"/>
  <c r="BH307" i="14" s="1"/>
  <c r="BE533" i="14"/>
  <c r="BJ533" i="14" s="1" a="1"/>
  <c r="BJ533" i="14" s="1"/>
  <c r="BB533" i="14"/>
  <c r="BH533" i="14" s="1" a="1"/>
  <c r="BH533" i="14" s="1"/>
  <c r="BE284" i="14"/>
  <c r="BJ284" i="14" s="1" a="1"/>
  <c r="BJ284" i="14" s="1"/>
  <c r="BB284" i="14"/>
  <c r="BH284" i="14" s="1" a="1"/>
  <c r="BH284" i="14" s="1"/>
  <c r="BE71" i="14"/>
  <c r="BJ71" i="14" s="1" a="1"/>
  <c r="BJ71" i="14" s="1"/>
  <c r="BB71" i="14"/>
  <c r="BH71" i="14" s="1" a="1"/>
  <c r="BH71" i="14" s="1"/>
  <c r="BE690" i="14"/>
  <c r="BJ690" i="14" s="1" a="1"/>
  <c r="BJ690" i="14" s="1"/>
  <c r="BB690" i="14"/>
  <c r="BH690" i="14" s="1" a="1"/>
  <c r="BH690" i="14" s="1"/>
  <c r="BE175" i="14"/>
  <c r="BJ175" i="14" s="1" a="1"/>
  <c r="BJ175" i="14" s="1"/>
  <c r="BB175" i="14"/>
  <c r="BH175" i="14" s="1" a="1"/>
  <c r="BH175" i="14" s="1"/>
  <c r="BB298" i="14"/>
  <c r="BH298" i="14" s="1" a="1"/>
  <c r="BH298" i="14" s="1"/>
  <c r="BE298" i="14"/>
  <c r="BJ298" i="14" s="1" a="1"/>
  <c r="BJ298" i="14" s="1"/>
  <c r="BE95" i="14"/>
  <c r="BJ95" i="14" s="1" a="1"/>
  <c r="BJ95" i="14" s="1"/>
  <c r="BB95" i="14"/>
  <c r="BH95" i="14" s="1" a="1"/>
  <c r="BH95" i="14" s="1"/>
  <c r="BE446" i="14"/>
  <c r="BJ446" i="14" s="1" a="1"/>
  <c r="BJ446" i="14" s="1"/>
  <c r="BB446" i="14"/>
  <c r="BH446" i="14" s="1" a="1"/>
  <c r="BH446" i="14" s="1"/>
  <c r="BE589" i="14"/>
  <c r="BJ589" i="14" s="1" a="1"/>
  <c r="BJ589" i="14" s="1"/>
  <c r="BB589" i="14"/>
  <c r="BH589" i="14" s="1" a="1"/>
  <c r="BH589" i="14" s="1"/>
  <c r="BE81" i="14"/>
  <c r="BJ81" i="14" s="1" a="1"/>
  <c r="BJ81" i="14" s="1"/>
  <c r="BB81" i="14"/>
  <c r="BH81" i="14" s="1" a="1"/>
  <c r="BH81" i="14" s="1"/>
  <c r="BE692" i="14"/>
  <c r="BJ692" i="14" s="1" a="1"/>
  <c r="BJ692" i="14" s="1"/>
  <c r="BB692" i="14"/>
  <c r="BH692" i="14" s="1" a="1"/>
  <c r="BH692" i="14" s="1"/>
  <c r="BE396" i="14"/>
  <c r="BJ396" i="14" s="1" a="1"/>
  <c r="BJ396" i="14" s="1"/>
  <c r="BB396" i="14"/>
  <c r="BH396" i="14" s="1" a="1"/>
  <c r="BH396" i="14" s="1"/>
  <c r="BE49" i="14"/>
  <c r="BJ49" i="14" s="1" a="1"/>
  <c r="BJ49" i="14" s="1"/>
  <c r="BB49" i="14"/>
  <c r="BH49" i="14" s="1" a="1"/>
  <c r="BH49" i="14" s="1"/>
  <c r="BE208" i="14"/>
  <c r="BJ208" i="14" s="1" a="1"/>
  <c r="BJ208" i="14" s="1"/>
  <c r="BB208" i="14"/>
  <c r="BH208" i="14" s="1" a="1"/>
  <c r="BH208" i="14" s="1"/>
  <c r="BB674" i="14"/>
  <c r="BH674" i="14" s="1" a="1"/>
  <c r="BH674" i="14" s="1"/>
  <c r="BE674" i="14"/>
  <c r="BJ674" i="14" s="1" a="1"/>
  <c r="BJ674" i="14" s="1"/>
  <c r="BE406" i="14"/>
  <c r="BJ406" i="14" s="1" a="1"/>
  <c r="BJ406" i="14" s="1"/>
  <c r="BB406" i="14"/>
  <c r="BH406" i="14" s="1" a="1"/>
  <c r="BH406" i="14" s="1"/>
  <c r="BE705" i="14"/>
  <c r="BJ705" i="14" s="1" a="1"/>
  <c r="BJ705" i="14" s="1"/>
  <c r="BB705" i="14"/>
  <c r="BH705" i="14" s="1" a="1"/>
  <c r="BH705" i="14" s="1"/>
  <c r="BE134" i="14"/>
  <c r="BJ134" i="14" s="1" a="1"/>
  <c r="BJ134" i="14" s="1"/>
  <c r="BB134" i="14"/>
  <c r="BH134" i="14" s="1" a="1"/>
  <c r="BH134" i="14" s="1"/>
  <c r="BE502" i="14"/>
  <c r="BB502" i="14"/>
  <c r="BE766" i="14"/>
  <c r="BJ766" i="14" s="1" a="1"/>
  <c r="BJ766" i="14" s="1"/>
  <c r="BB766" i="14"/>
  <c r="BH766" i="14" s="1" a="1"/>
  <c r="BH766" i="14" s="1"/>
  <c r="BE101" i="14"/>
  <c r="BJ101" i="14" s="1" a="1"/>
  <c r="BJ101" i="14" s="1"/>
  <c r="BB101" i="14"/>
  <c r="BH101" i="14" s="1" a="1"/>
  <c r="BH101" i="14" s="1"/>
  <c r="BE558" i="14"/>
  <c r="BJ558" i="14" s="1" a="1"/>
  <c r="BJ558" i="14" s="1"/>
  <c r="BB558" i="14"/>
  <c r="BH558" i="14" s="1" a="1"/>
  <c r="BH558" i="14" s="1"/>
  <c r="BE72" i="14"/>
  <c r="BJ72" i="14" s="1" a="1"/>
  <c r="BJ72" i="14" s="1"/>
  <c r="BB72" i="14"/>
  <c r="BH72" i="14" s="1" a="1"/>
  <c r="BH72" i="14" s="1"/>
  <c r="BB787" i="14"/>
  <c r="BH787" i="14" s="1" a="1"/>
  <c r="BH787" i="14" s="1"/>
  <c r="BE787" i="14"/>
  <c r="BJ787" i="14" s="1" a="1"/>
  <c r="BJ787" i="14" s="1"/>
  <c r="BE602" i="14"/>
  <c r="BJ602" i="14" s="1" a="1"/>
  <c r="BJ602" i="14" s="1"/>
  <c r="BB602" i="14"/>
  <c r="BH602" i="14" s="1" a="1"/>
  <c r="BH602" i="14" s="1"/>
  <c r="BE410" i="14"/>
  <c r="BJ410" i="14" s="1" a="1"/>
  <c r="BJ410" i="14" s="1"/>
  <c r="BB410" i="14"/>
  <c r="BH410" i="14" s="1" a="1"/>
  <c r="BH410" i="14" s="1"/>
  <c r="BE651" i="14"/>
  <c r="BJ651" i="14" s="1" a="1"/>
  <c r="BJ651" i="14" s="1"/>
  <c r="BB651" i="14"/>
  <c r="BH651" i="14" s="1" a="1"/>
  <c r="BH651" i="14" s="1"/>
  <c r="BE198" i="14"/>
  <c r="BJ198" i="14" s="1" a="1"/>
  <c r="BJ198" i="14" s="1"/>
  <c r="BB198" i="14"/>
  <c r="BH198" i="14" s="1" a="1"/>
  <c r="BH198" i="14" s="1"/>
  <c r="BC487" i="14"/>
  <c r="BC582" i="14"/>
  <c r="BC628" i="14"/>
  <c r="BE411" i="14"/>
  <c r="BJ411" i="14" s="1" a="1"/>
  <c r="BJ411" i="14" s="1"/>
  <c r="BB411" i="14"/>
  <c r="BH411" i="14" s="1" a="1"/>
  <c r="BH411" i="14" s="1"/>
  <c r="BE590" i="14"/>
  <c r="BJ590" i="14" s="1" a="1"/>
  <c r="BJ590" i="14" s="1"/>
  <c r="BB590" i="14"/>
  <c r="BH590" i="14" s="1" a="1"/>
  <c r="BH590" i="14" s="1"/>
  <c r="BE127" i="14"/>
  <c r="BJ127" i="14" s="1" a="1"/>
  <c r="BJ127" i="14" s="1"/>
  <c r="BB127" i="14"/>
  <c r="BH127" i="14" s="1" a="1"/>
  <c r="BH127" i="14" s="1"/>
  <c r="BE164" i="14"/>
  <c r="BJ164" i="14" s="1" a="1"/>
  <c r="BJ164" i="14" s="1"/>
  <c r="BB164" i="14"/>
  <c r="BH164" i="14" s="1" a="1"/>
  <c r="BH164" i="14" s="1"/>
  <c r="BB450" i="14"/>
  <c r="BH450" i="14" s="1" a="1"/>
  <c r="BH450" i="14" s="1"/>
  <c r="BE450" i="14"/>
  <c r="BJ450" i="14" s="1" a="1"/>
  <c r="BJ450" i="14" s="1"/>
  <c r="BE157" i="14"/>
  <c r="BJ157" i="14" s="1" a="1"/>
  <c r="BJ157" i="14" s="1"/>
  <c r="BB157" i="14"/>
  <c r="BH157" i="14" s="1" a="1"/>
  <c r="BH157" i="14" s="1"/>
  <c r="BE565" i="14"/>
  <c r="BJ565" i="14" s="1" a="1"/>
  <c r="BJ565" i="14" s="1"/>
  <c r="BB565" i="14"/>
  <c r="BH565" i="14" s="1" a="1"/>
  <c r="BH565" i="14" s="1"/>
  <c r="BE598" i="14"/>
  <c r="BJ598" i="14" s="1" a="1"/>
  <c r="BJ598" i="14" s="1"/>
  <c r="BB598" i="14"/>
  <c r="BH598" i="14" s="1" a="1"/>
  <c r="BH598" i="14" s="1"/>
  <c r="BE12" i="14"/>
  <c r="BJ12" i="14" s="1" a="1"/>
  <c r="BJ12" i="14" s="1"/>
  <c r="BB12" i="14"/>
  <c r="BH12" i="14" s="1" a="1"/>
  <c r="BH12" i="14" s="1"/>
  <c r="BE619" i="14"/>
  <c r="BJ619" i="14" s="1" a="1"/>
  <c r="BJ619" i="14" s="1"/>
  <c r="BB619" i="14"/>
  <c r="BH619" i="14" s="1" a="1"/>
  <c r="BH619" i="14" s="1"/>
  <c r="BE63" i="14"/>
  <c r="BJ63" i="14" s="1" a="1"/>
  <c r="BJ63" i="14" s="1"/>
  <c r="BB63" i="14"/>
  <c r="BH63" i="14" s="1" a="1"/>
  <c r="BH63" i="14" s="1"/>
  <c r="BE631" i="14"/>
  <c r="BJ631" i="14" s="1" a="1"/>
  <c r="BJ631" i="14" s="1"/>
  <c r="BB631" i="14"/>
  <c r="BH631" i="14" s="1" a="1"/>
  <c r="BH631" i="14" s="1"/>
  <c r="BE353" i="14"/>
  <c r="BJ353" i="14" s="1" a="1"/>
  <c r="BJ353" i="14" s="1"/>
  <c r="BB353" i="14"/>
  <c r="BH353" i="14" s="1" a="1"/>
  <c r="BH353" i="14" s="1"/>
  <c r="BE552" i="14"/>
  <c r="BJ552" i="14" s="1" a="1"/>
  <c r="BJ552" i="14" s="1"/>
  <c r="BB552" i="14"/>
  <c r="BH552" i="14" s="1" a="1"/>
  <c r="BH552" i="14" s="1"/>
  <c r="BE33" i="14"/>
  <c r="BJ33" i="14" s="1" a="1"/>
  <c r="BJ33" i="14" s="1"/>
  <c r="BB33" i="14"/>
  <c r="BH33" i="14" s="1" a="1"/>
  <c r="BH33" i="14" s="1"/>
  <c r="BE132" i="14"/>
  <c r="BJ132" i="14" s="1" a="1"/>
  <c r="BJ132" i="14" s="1"/>
  <c r="BB132" i="14"/>
  <c r="BH132" i="14" s="1" a="1"/>
  <c r="BH132" i="14" s="1"/>
  <c r="BE40" i="14"/>
  <c r="BJ40" i="14" s="1" a="1"/>
  <c r="BJ40" i="14" s="1"/>
  <c r="BB40" i="14"/>
  <c r="BH40" i="14" s="1" a="1"/>
  <c r="BH40" i="14" s="1"/>
  <c r="BE431" i="14"/>
  <c r="BJ431" i="14" s="1" a="1"/>
  <c r="BJ431" i="14" s="1"/>
  <c r="BB431" i="14"/>
  <c r="BH431" i="14" s="1" a="1"/>
  <c r="BH431" i="14" s="1"/>
  <c r="BE129" i="14"/>
  <c r="BJ129" i="14" s="1" a="1"/>
  <c r="BJ129" i="14" s="1"/>
  <c r="BB129" i="14"/>
  <c r="BH129" i="14" s="1" a="1"/>
  <c r="BH129" i="14" s="1"/>
  <c r="BE614" i="14"/>
  <c r="BJ614" i="14" s="1" a="1"/>
  <c r="BJ614" i="14" s="1"/>
  <c r="BB614" i="14"/>
  <c r="BH614" i="14" s="1" a="1"/>
  <c r="BH614" i="14" s="1"/>
  <c r="BE34" i="14"/>
  <c r="BJ34" i="14" s="1" a="1"/>
  <c r="BJ34" i="14" s="1"/>
  <c r="BB34" i="14"/>
  <c r="BH34" i="14" s="1" a="1"/>
  <c r="BH34" i="14" s="1"/>
  <c r="BE440" i="14"/>
  <c r="BJ440" i="14" s="1" a="1"/>
  <c r="BJ440" i="14" s="1"/>
  <c r="BB440" i="14"/>
  <c r="BH440" i="14" s="1" a="1"/>
  <c r="BH440" i="14" s="1"/>
  <c r="BE328" i="14"/>
  <c r="BJ328" i="14" s="1" a="1"/>
  <c r="BJ328" i="14" s="1"/>
  <c r="BB328" i="14"/>
  <c r="BH328" i="14" s="1" a="1"/>
  <c r="BH328" i="14" s="1"/>
  <c r="BE687" i="14"/>
  <c r="BJ687" i="14" s="1" a="1"/>
  <c r="BJ687" i="14" s="1"/>
  <c r="BB687" i="14"/>
  <c r="BH687" i="14" s="1" a="1"/>
  <c r="BH687" i="14" s="1"/>
  <c r="BE370" i="14"/>
  <c r="BJ370" i="14" s="1" a="1"/>
  <c r="BJ370" i="14" s="1"/>
  <c r="BB370" i="14"/>
  <c r="BH370" i="14" s="1" a="1"/>
  <c r="BH370" i="14" s="1"/>
  <c r="BE73" i="14"/>
  <c r="BJ73" i="14" s="1" a="1"/>
  <c r="BJ73" i="14" s="1"/>
  <c r="BB73" i="14"/>
  <c r="BH73" i="14" s="1" a="1"/>
  <c r="BH73" i="14" s="1"/>
  <c r="BE211" i="14"/>
  <c r="BJ211" i="14" s="1" a="1"/>
  <c r="BJ211" i="14" s="1"/>
  <c r="BB211" i="14"/>
  <c r="BH211" i="14" s="1" a="1"/>
  <c r="BH211" i="14" s="1"/>
  <c r="BE102" i="14"/>
  <c r="BJ102" i="14" s="1" a="1"/>
  <c r="BJ102" i="14" s="1"/>
  <c r="BB102" i="14"/>
  <c r="BH102" i="14" s="1" a="1"/>
  <c r="BH102" i="14" s="1"/>
  <c r="BE734" i="14"/>
  <c r="BJ734" i="14" s="1" a="1"/>
  <c r="BJ734" i="14" s="1"/>
  <c r="BB734" i="14"/>
  <c r="BH734" i="14" s="1" a="1"/>
  <c r="BH734" i="14" s="1"/>
  <c r="BE285" i="14"/>
  <c r="BJ285" i="14" s="1" a="1"/>
  <c r="BJ285" i="14" s="1"/>
  <c r="BB285" i="14"/>
  <c r="BH285" i="14" s="1" a="1"/>
  <c r="BH285" i="14" s="1"/>
  <c r="BE473" i="14"/>
  <c r="BJ473" i="14" s="1" a="1"/>
  <c r="BJ473" i="14" s="1"/>
  <c r="BB473" i="14"/>
  <c r="BH473" i="14" s="1" a="1"/>
  <c r="BH473" i="14" s="1"/>
  <c r="BE615" i="14"/>
  <c r="BJ615" i="14" s="1" a="1"/>
  <c r="BJ615" i="14" s="1"/>
  <c r="BB615" i="14"/>
  <c r="BH615" i="14" s="1" a="1"/>
  <c r="BH615" i="14" s="1"/>
  <c r="BE252" i="14"/>
  <c r="BJ252" i="14" s="1" a="1"/>
  <c r="BJ252" i="14" s="1"/>
  <c r="BB252" i="14"/>
  <c r="BH252" i="14" s="1" a="1"/>
  <c r="BH252" i="14" s="1"/>
  <c r="BE92" i="14"/>
  <c r="BJ92" i="14" s="1" a="1"/>
  <c r="BJ92" i="14" s="1"/>
  <c r="BB92" i="14"/>
  <c r="BH92" i="14" s="1" a="1"/>
  <c r="BH92" i="14" s="1"/>
  <c r="BE82" i="14"/>
  <c r="BJ82" i="14" s="1" a="1"/>
  <c r="BJ82" i="14" s="1"/>
  <c r="BB82" i="14"/>
  <c r="BH82" i="14" s="1" a="1"/>
  <c r="BH82" i="14" s="1"/>
  <c r="BE403" i="14"/>
  <c r="BJ403" i="14" s="1" a="1"/>
  <c r="BJ403" i="14" s="1"/>
  <c r="BB403" i="14"/>
  <c r="BH403" i="14" s="1" a="1"/>
  <c r="BH403" i="14" s="1"/>
  <c r="BE109" i="14"/>
  <c r="BJ109" i="14" s="1" a="1"/>
  <c r="BJ109" i="14" s="1"/>
  <c r="BB109" i="14"/>
  <c r="BH109" i="14" s="1" a="1"/>
  <c r="BH109" i="14" s="1"/>
  <c r="BE710" i="14"/>
  <c r="BJ710" i="14" s="1" a="1"/>
  <c r="BJ710" i="14" s="1"/>
  <c r="BB710" i="14"/>
  <c r="BH710" i="14" s="1" a="1"/>
  <c r="BH710" i="14" s="1"/>
  <c r="BE744" i="14"/>
  <c r="BJ744" i="14" s="1" a="1"/>
  <c r="BJ744" i="14" s="1"/>
  <c r="BB744" i="14"/>
  <c r="BH744" i="14" s="1" a="1"/>
  <c r="BH744" i="14" s="1"/>
  <c r="BE581" i="14"/>
  <c r="BJ581" i="14" s="1" a="1"/>
  <c r="BJ581" i="14" s="1"/>
  <c r="BB581" i="14"/>
  <c r="BH581" i="14" s="1" a="1"/>
  <c r="BH581" i="14" s="1"/>
  <c r="BE441" i="14"/>
  <c r="BJ441" i="14" s="1" a="1"/>
  <c r="BJ441" i="14" s="1"/>
  <c r="BB441" i="14"/>
  <c r="BH441" i="14" s="1" a="1"/>
  <c r="BH441" i="14" s="1"/>
  <c r="BE566" i="14"/>
  <c r="BJ566" i="14" s="1" a="1"/>
  <c r="BJ566" i="14" s="1"/>
  <c r="BB566" i="14"/>
  <c r="BH566" i="14" s="1" a="1"/>
  <c r="BH566" i="14" s="1"/>
  <c r="BE246" i="14"/>
  <c r="BJ246" i="14" s="1" a="1"/>
  <c r="BJ246" i="14" s="1"/>
  <c r="BB246" i="14"/>
  <c r="BH246" i="14" s="1" a="1"/>
  <c r="BH246" i="14" s="1"/>
  <c r="BE260" i="14"/>
  <c r="BJ260" i="14" s="1" a="1"/>
  <c r="BJ260" i="14" s="1"/>
  <c r="BB260" i="14"/>
  <c r="BH260" i="14" s="1" a="1"/>
  <c r="BH260" i="14" s="1"/>
  <c r="BE245" i="14"/>
  <c r="BJ245" i="14" s="1" a="1"/>
  <c r="BJ245" i="14" s="1"/>
  <c r="BB245" i="14"/>
  <c r="BH245" i="14" s="1" a="1"/>
  <c r="BH245" i="14" s="1"/>
  <c r="BE32" i="14"/>
  <c r="BJ32" i="14" s="1" a="1"/>
  <c r="BJ32" i="14" s="1"/>
  <c r="BB32" i="14"/>
  <c r="BH32" i="14" s="1" a="1"/>
  <c r="BH32" i="14" s="1"/>
  <c r="BE632" i="14"/>
  <c r="BJ632" i="14" s="1" a="1"/>
  <c r="BJ632" i="14" s="1"/>
  <c r="BB632" i="14"/>
  <c r="BH632" i="14" s="1" a="1"/>
  <c r="BH632" i="14" s="1"/>
  <c r="BE232" i="14"/>
  <c r="BJ232" i="14" s="1" a="1"/>
  <c r="BJ232" i="14" s="1"/>
  <c r="BB232" i="14"/>
  <c r="BH232" i="14" s="1" a="1"/>
  <c r="BH232" i="14" s="1"/>
  <c r="BE685" i="14"/>
  <c r="BJ685" i="14" s="1" a="1"/>
  <c r="BJ685" i="14" s="1"/>
  <c r="BB685" i="14"/>
  <c r="BH685" i="14" s="1" a="1"/>
  <c r="BH685" i="14" s="1"/>
  <c r="BE113" i="14"/>
  <c r="BJ113" i="14" s="1" a="1"/>
  <c r="BJ113" i="14" s="1"/>
  <c r="BB113" i="14"/>
  <c r="BH113" i="14" s="1" a="1"/>
  <c r="BH113" i="14" s="1"/>
  <c r="BE3" i="14"/>
  <c r="BJ3" i="14" s="1" a="1"/>
  <c r="BJ3" i="14" s="1"/>
  <c r="BB3" i="14"/>
  <c r="BH3" i="14" s="1" a="1"/>
  <c r="BH3" i="14" s="1"/>
  <c r="BE336" i="14"/>
  <c r="BJ336" i="14" s="1" a="1"/>
  <c r="BJ336" i="14" s="1"/>
  <c r="BB336" i="14"/>
  <c r="BH336" i="14" s="1" a="1"/>
  <c r="BH336" i="14" s="1"/>
  <c r="BE229" i="14"/>
  <c r="BJ229" i="14" s="1" a="1"/>
  <c r="BJ229" i="14" s="1"/>
  <c r="BB229" i="14"/>
  <c r="BH229" i="14" s="1" a="1"/>
  <c r="BH229" i="14" s="1"/>
  <c r="BE511" i="14"/>
  <c r="BJ511" i="14" s="1" a="1"/>
  <c r="BJ511" i="14" s="1"/>
  <c r="BB511" i="14"/>
  <c r="BH511" i="14" s="1" a="1"/>
  <c r="BH511" i="14" s="1"/>
  <c r="BE641" i="14"/>
  <c r="BJ641" i="14" s="1" a="1"/>
  <c r="BJ641" i="14" s="1"/>
  <c r="BB641" i="14"/>
  <c r="BH641" i="14" s="1" a="1"/>
  <c r="BH641" i="14" s="1"/>
  <c r="BE204" i="14"/>
  <c r="BJ204" i="14" s="1" a="1"/>
  <c r="BJ204" i="14" s="1"/>
  <c r="BB204" i="14"/>
  <c r="BH204" i="14" s="1" a="1"/>
  <c r="BH204" i="14" s="1"/>
  <c r="BE525" i="14"/>
  <c r="BJ525" i="14" s="1" a="1"/>
  <c r="BJ525" i="14" s="1"/>
  <c r="BB525" i="14"/>
  <c r="BH525" i="14" s="1" a="1"/>
  <c r="BH525" i="14" s="1"/>
  <c r="BE209" i="14"/>
  <c r="BJ209" i="14" s="1" a="1"/>
  <c r="BJ209" i="14" s="1"/>
  <c r="BB209" i="14"/>
  <c r="BH209" i="14" s="1" a="1"/>
  <c r="BH209" i="14" s="1"/>
  <c r="BE216" i="14"/>
  <c r="BJ216" i="14" s="1" a="1"/>
  <c r="BJ216" i="14" s="1"/>
  <c r="BB216" i="14"/>
  <c r="BH216" i="14" s="1" a="1"/>
  <c r="BH216" i="14" s="1"/>
  <c r="BE357" i="14"/>
  <c r="BB357" i="14"/>
  <c r="BH357" i="14" s="1" a="1"/>
  <c r="BH357" i="14" s="1"/>
  <c r="BE276" i="14"/>
  <c r="BJ276" i="14" s="1" a="1"/>
  <c r="BJ276" i="14" s="1"/>
  <c r="BB276" i="14"/>
  <c r="BH276" i="14" s="1" a="1"/>
  <c r="BH276" i="14" s="1"/>
  <c r="BE308" i="14"/>
  <c r="BJ308" i="14" s="1" a="1"/>
  <c r="BJ308" i="14" s="1"/>
  <c r="BB308" i="14"/>
  <c r="BH308" i="14" s="1" a="1"/>
  <c r="BH308" i="14" s="1"/>
  <c r="BE128" i="14"/>
  <c r="BJ128" i="14" s="1" a="1"/>
  <c r="BJ128" i="14" s="1"/>
  <c r="BB128" i="14"/>
  <c r="BH128" i="14" s="1" a="1"/>
  <c r="BH128" i="14" s="1"/>
  <c r="BE476" i="14"/>
  <c r="BJ476" i="14" s="1" a="1"/>
  <c r="BJ476" i="14" s="1"/>
  <c r="BB476" i="14"/>
  <c r="BH476" i="14" s="1" a="1"/>
  <c r="BH476" i="14" s="1"/>
  <c r="BE788" i="14"/>
  <c r="BB788" i="14"/>
  <c r="BE491" i="14"/>
  <c r="BJ491" i="14" s="1" a="1"/>
  <c r="BJ491" i="14" s="1"/>
  <c r="BB491" i="14"/>
  <c r="BH491" i="14" s="1" a="1"/>
  <c r="BH491" i="14" s="1"/>
  <c r="BE176" i="14"/>
  <c r="BJ176" i="14" s="1" a="1"/>
  <c r="BJ176" i="14" s="1"/>
  <c r="BB176" i="14"/>
  <c r="BH176" i="14" s="1" a="1"/>
  <c r="BH176" i="14" s="1"/>
  <c r="BE731" i="14"/>
  <c r="BJ731" i="14" s="1" a="1"/>
  <c r="BJ731" i="14" s="1"/>
  <c r="BB731" i="14"/>
  <c r="BH731" i="14" s="1" a="1"/>
  <c r="BH731" i="14" s="1"/>
  <c r="BB722" i="14"/>
  <c r="BH722" i="14" s="1" a="1"/>
  <c r="BH722" i="14" s="1"/>
  <c r="BE722" i="14"/>
  <c r="BJ722" i="14" s="1" a="1"/>
  <c r="BJ722" i="14" s="1"/>
  <c r="BE470" i="14"/>
  <c r="BJ470" i="14" s="1" a="1"/>
  <c r="BJ470" i="14" s="1"/>
  <c r="BB470" i="14"/>
  <c r="BH470" i="14" s="1" a="1"/>
  <c r="BH470" i="14" s="1"/>
  <c r="BE659" i="14"/>
  <c r="BJ659" i="14" s="1" a="1"/>
  <c r="BJ659" i="14" s="1"/>
  <c r="BB659" i="14"/>
  <c r="BH659" i="14" s="1" a="1"/>
  <c r="BH659" i="14" s="1"/>
  <c r="BE700" i="14"/>
  <c r="BJ700" i="14" s="1" a="1"/>
  <c r="BJ700" i="14" s="1"/>
  <c r="BB700" i="14"/>
  <c r="BH700" i="14" s="1" a="1"/>
  <c r="BH700" i="14" s="1"/>
  <c r="BE356" i="14"/>
  <c r="BJ356" i="14" s="1" a="1"/>
  <c r="BJ356" i="14" s="1"/>
  <c r="BB356" i="14"/>
  <c r="BH356" i="14" s="1" a="1"/>
  <c r="BH356" i="14" s="1"/>
  <c r="BE262" i="14"/>
  <c r="BJ262" i="14" s="1" a="1"/>
  <c r="BJ262" i="14" s="1"/>
  <c r="BB262" i="14"/>
  <c r="BH262" i="14" s="1" a="1"/>
  <c r="BH262" i="14" s="1"/>
  <c r="BE507" i="14"/>
  <c r="BJ507" i="14" s="1" a="1"/>
  <c r="BJ507" i="14" s="1"/>
  <c r="BB507" i="14"/>
  <c r="BH507" i="14" s="1" a="1"/>
  <c r="BH507" i="14" s="1"/>
  <c r="BE519" i="14"/>
  <c r="BB519" i="14"/>
  <c r="BH519" i="14" s="1" a="1"/>
  <c r="BH519" i="14" s="1"/>
  <c r="BB738" i="14"/>
  <c r="BH738" i="14" s="1" a="1"/>
  <c r="BH738" i="14" s="1"/>
  <c r="BE738" i="14"/>
  <c r="BJ738" i="14" s="1" a="1"/>
  <c r="BJ738" i="14" s="1"/>
  <c r="BE584" i="14"/>
  <c r="BJ584" i="14" s="1" a="1"/>
  <c r="BJ584" i="14" s="1"/>
  <c r="BB584" i="14"/>
  <c r="BH584" i="14" s="1" a="1"/>
  <c r="BH584" i="14" s="1"/>
  <c r="BE45" i="14"/>
  <c r="BJ45" i="14" s="1" a="1"/>
  <c r="BJ45" i="14" s="1"/>
  <c r="BB45" i="14"/>
  <c r="BH45" i="14" s="1" a="1"/>
  <c r="BH45" i="14" s="1"/>
  <c r="BE758" i="14"/>
  <c r="BJ758" i="14" s="1" a="1"/>
  <c r="BJ758" i="14" s="1"/>
  <c r="BB758" i="14"/>
  <c r="BH758" i="14" s="1" a="1"/>
  <c r="BH758" i="14" s="1"/>
  <c r="BE743" i="14"/>
  <c r="BJ743" i="14" s="1" a="1"/>
  <c r="BJ743" i="14" s="1"/>
  <c r="BB743" i="14"/>
  <c r="BH743" i="14" s="1" a="1"/>
  <c r="BH743" i="14" s="1"/>
  <c r="BE648" i="14"/>
  <c r="BJ648" i="14" s="1" a="1"/>
  <c r="BJ648" i="14" s="1"/>
  <c r="BB648" i="14"/>
  <c r="BH648" i="14" s="1" a="1"/>
  <c r="BH648" i="14" s="1"/>
  <c r="BE282" i="14"/>
  <c r="BJ282" i="14" s="1" a="1"/>
  <c r="BJ282" i="14" s="1"/>
  <c r="BB282" i="14"/>
  <c r="BH282" i="14" s="1" a="1"/>
  <c r="BH282" i="14" s="1"/>
  <c r="BE201" i="14"/>
  <c r="BJ201" i="14" s="1" a="1"/>
  <c r="BJ201" i="14" s="1"/>
  <c r="BB201" i="14"/>
  <c r="BH201" i="14" s="1" a="1"/>
  <c r="BH201" i="14" s="1"/>
  <c r="BE142" i="14"/>
  <c r="BJ142" i="14" s="1" a="1"/>
  <c r="BJ142" i="14" s="1"/>
  <c r="BB142" i="14"/>
  <c r="BH142" i="14" s="1" a="1"/>
  <c r="BH142" i="14" s="1"/>
  <c r="BE478" i="14"/>
  <c r="BJ478" i="14" s="1" a="1"/>
  <c r="BJ478" i="14" s="1"/>
  <c r="BB478" i="14"/>
  <c r="BH478" i="14" s="1" a="1"/>
  <c r="BH478" i="14" s="1"/>
  <c r="BE595" i="14"/>
  <c r="BJ595" i="14" s="1" a="1"/>
  <c r="BJ595" i="14" s="1"/>
  <c r="BB595" i="14"/>
  <c r="BH595" i="14" s="1" a="1"/>
  <c r="BH595" i="14" s="1"/>
  <c r="BE10" i="14"/>
  <c r="BJ10" i="14" s="1" a="1"/>
  <c r="BJ10" i="14" s="1"/>
  <c r="BB10" i="14"/>
  <c r="BH10" i="14" s="1" a="1"/>
  <c r="BH10" i="14" s="1"/>
  <c r="BE387" i="14"/>
  <c r="BJ387" i="14" s="1" a="1"/>
  <c r="BJ387" i="14" s="1"/>
  <c r="BB387" i="14"/>
  <c r="BH387" i="14" s="1" a="1"/>
  <c r="BH387" i="14" s="1"/>
  <c r="BE14" i="14"/>
  <c r="BJ14" i="14" s="1" a="1"/>
  <c r="BJ14" i="14" s="1"/>
  <c r="BB14" i="14"/>
  <c r="BH14" i="14" s="1" a="1"/>
  <c r="BH14" i="14" s="1"/>
  <c r="BE18" i="14"/>
  <c r="BJ18" i="14" s="1" a="1"/>
  <c r="BJ18" i="14" s="1"/>
  <c r="BB18" i="14"/>
  <c r="BH18" i="14" s="1" a="1"/>
  <c r="BH18" i="14" s="1"/>
  <c r="BE131" i="14"/>
  <c r="BB131" i="14"/>
  <c r="BE279" i="14"/>
  <c r="BJ279" i="14" s="1" a="1"/>
  <c r="BJ279" i="14" s="1"/>
  <c r="BB279" i="14"/>
  <c r="BH279" i="14" s="1" a="1"/>
  <c r="BH279" i="14" s="1"/>
  <c r="BE526" i="14"/>
  <c r="BJ526" i="14" s="1" a="1"/>
  <c r="BJ526" i="14" s="1"/>
  <c r="BB526" i="14"/>
  <c r="BH526" i="14" s="1" a="1"/>
  <c r="BH526" i="14" s="1"/>
  <c r="BE660" i="14"/>
  <c r="BJ660" i="14" s="1" a="1"/>
  <c r="BJ660" i="14" s="1"/>
  <c r="BB660" i="14"/>
  <c r="BH660" i="14" s="1" a="1"/>
  <c r="BH660" i="14" s="1"/>
  <c r="BE557" i="14"/>
  <c r="BJ557" i="14" s="1" a="1"/>
  <c r="BJ557" i="14" s="1"/>
  <c r="BB557" i="14"/>
  <c r="BH557" i="14" s="1" a="1"/>
  <c r="BH557" i="14" s="1"/>
  <c r="BE742" i="14"/>
  <c r="BJ742" i="14" s="1" a="1"/>
  <c r="BJ742" i="14" s="1"/>
  <c r="BB742" i="14"/>
  <c r="BH742" i="14" s="1" a="1"/>
  <c r="BH742" i="14" s="1"/>
  <c r="BE69" i="14"/>
  <c r="BJ69" i="14" s="1" a="1"/>
  <c r="BJ69" i="14" s="1"/>
  <c r="BB69" i="14"/>
  <c r="BH69" i="14" s="1" a="1"/>
  <c r="BH69" i="14" s="1"/>
  <c r="BE87" i="14"/>
  <c r="BJ87" i="14" s="1" a="1"/>
  <c r="BJ87" i="14" s="1"/>
  <c r="BB87" i="14"/>
  <c r="BH87" i="14" s="1" a="1"/>
  <c r="BH87" i="14" s="1"/>
  <c r="BE31" i="14"/>
  <c r="BJ31" i="14" s="1" a="1"/>
  <c r="BJ31" i="14" s="1"/>
  <c r="BB31" i="14"/>
  <c r="BH31" i="14" s="1" a="1"/>
  <c r="BH31" i="14" s="1"/>
  <c r="BE577" i="14"/>
  <c r="BJ577" i="14" s="1" a="1"/>
  <c r="BJ577" i="14" s="1"/>
  <c r="BB577" i="14"/>
  <c r="BH577" i="14" s="1" a="1"/>
  <c r="BH577" i="14" s="1"/>
  <c r="BE531" i="14"/>
  <c r="BJ531" i="14" s="1" a="1"/>
  <c r="BJ531" i="14" s="1"/>
  <c r="BB531" i="14"/>
  <c r="BH531" i="14" s="1" a="1"/>
  <c r="BH531" i="14" s="1"/>
  <c r="BE166" i="14"/>
  <c r="BJ166" i="14" s="1" a="1"/>
  <c r="BJ166" i="14" s="1"/>
  <c r="BB166" i="14"/>
  <c r="BH166" i="14" s="1" a="1"/>
  <c r="BH166" i="14" s="1"/>
  <c r="BE462" i="14"/>
  <c r="BJ462" i="14" s="1" a="1"/>
  <c r="BJ462" i="14" s="1"/>
  <c r="BB462" i="14"/>
  <c r="BH462" i="14" s="1" a="1"/>
  <c r="BH462" i="14" s="1"/>
  <c r="BE178" i="14"/>
  <c r="BJ178" i="14" s="1" a="1"/>
  <c r="BJ178" i="14" s="1"/>
  <c r="BB178" i="14"/>
  <c r="BH178" i="14" s="1" a="1"/>
  <c r="BH178" i="14" s="1"/>
  <c r="BE785" i="14"/>
  <c r="BJ785" i="14" s="1" a="1"/>
  <c r="BJ785" i="14" s="1"/>
  <c r="BB785" i="14"/>
  <c r="BH785" i="14" s="1" a="1"/>
  <c r="BH785" i="14" s="1"/>
  <c r="BE47" i="14"/>
  <c r="BJ47" i="14" s="1" a="1"/>
  <c r="BJ47" i="14" s="1"/>
  <c r="BB47" i="14"/>
  <c r="BH47" i="14" s="1" a="1"/>
  <c r="BH47" i="14" s="1"/>
  <c r="BE205" i="14"/>
  <c r="BJ205" i="14" s="1" a="1"/>
  <c r="BJ205" i="14" s="1"/>
  <c r="BB205" i="14"/>
  <c r="BH205" i="14" s="1" a="1"/>
  <c r="BH205" i="14" s="1"/>
  <c r="BE326" i="14"/>
  <c r="BJ326" i="14" s="1" a="1"/>
  <c r="BJ326" i="14" s="1"/>
  <c r="BB326" i="14"/>
  <c r="BH326" i="14" s="1" a="1"/>
  <c r="BH326" i="14" s="1"/>
  <c r="BE521" i="14"/>
  <c r="BJ521" i="14" s="1" a="1"/>
  <c r="BJ521" i="14" s="1"/>
  <c r="BB521" i="14"/>
  <c r="BH521" i="14" s="1" a="1"/>
  <c r="BH521" i="14" s="1"/>
  <c r="BE184" i="14"/>
  <c r="BJ184" i="14" s="1" a="1"/>
  <c r="BJ184" i="14" s="1"/>
  <c r="BB184" i="14"/>
  <c r="BH184" i="14" s="1" a="1"/>
  <c r="BH184" i="14" s="1"/>
  <c r="BE588" i="14"/>
  <c r="BJ588" i="14" s="1" a="1"/>
  <c r="BJ588" i="14" s="1"/>
  <c r="BB588" i="14"/>
  <c r="BH588" i="14" s="1" a="1"/>
  <c r="BH588" i="14" s="1"/>
  <c r="BE477" i="14"/>
  <c r="BJ477" i="14" s="1" a="1"/>
  <c r="BJ477" i="14" s="1"/>
  <c r="BB477" i="14"/>
  <c r="BH477" i="14" s="1" a="1"/>
  <c r="BH477" i="14" s="1"/>
  <c r="BE293" i="14"/>
  <c r="BJ293" i="14" s="1" a="1"/>
  <c r="BJ293" i="14" s="1"/>
  <c r="BB293" i="14"/>
  <c r="BH293" i="14" s="1" a="1"/>
  <c r="BH293" i="14" s="1"/>
  <c r="BE544" i="14"/>
  <c r="BJ544" i="14" s="1" a="1"/>
  <c r="BJ544" i="14" s="1"/>
  <c r="BB544" i="14"/>
  <c r="BH544" i="14" s="1" a="1"/>
  <c r="BH544" i="14" s="1"/>
  <c r="BE638" i="14"/>
  <c r="BJ638" i="14" s="1" a="1"/>
  <c r="BJ638" i="14" s="1"/>
  <c r="BB638" i="14"/>
  <c r="BH638" i="14" s="1" a="1"/>
  <c r="BH638" i="14" s="1"/>
  <c r="BE169" i="14"/>
  <c r="BJ169" i="14" s="1" a="1"/>
  <c r="BJ169" i="14" s="1"/>
  <c r="BB169" i="14"/>
  <c r="BH169" i="14" s="1" a="1"/>
  <c r="BH169" i="14" s="1"/>
  <c r="BE499" i="14"/>
  <c r="BJ499" i="14" s="1" a="1"/>
  <c r="BJ499" i="14" s="1"/>
  <c r="BB499" i="14"/>
  <c r="BH499" i="14" s="1" a="1"/>
  <c r="BH499" i="14" s="1"/>
  <c r="BE8" i="14"/>
  <c r="BJ8" i="14" s="1" a="1"/>
  <c r="BJ8" i="14" s="1"/>
  <c r="BB8" i="14"/>
  <c r="BH8" i="14" s="1" a="1"/>
  <c r="BH8" i="14" s="1"/>
  <c r="BE726" i="14"/>
  <c r="BB726" i="14"/>
  <c r="BH726" i="14" s="1" a="1"/>
  <c r="BH726" i="14" s="1"/>
  <c r="BE191" i="14"/>
  <c r="BJ191" i="14" s="1" a="1"/>
  <c r="BJ191" i="14" s="1"/>
  <c r="BB191" i="14"/>
  <c r="BH191" i="14" s="1" a="1"/>
  <c r="BH191" i="14" s="1"/>
  <c r="BC480" i="14"/>
  <c r="BC7" i="14"/>
  <c r="BA797" i="14"/>
  <c r="BG797" i="14" s="1" a="1"/>
  <c r="BG797" i="14" s="1"/>
  <c r="BD797" i="14"/>
  <c r="BA399" i="14"/>
  <c r="BG399" i="14" s="1" a="1"/>
  <c r="BG399" i="14" s="1"/>
  <c r="BA389" i="14"/>
  <c r="BG389" i="14" s="1" a="1"/>
  <c r="BG389" i="14" s="1"/>
  <c r="BD399" i="14"/>
  <c r="BD389" i="14"/>
  <c r="BD693" i="14"/>
  <c r="BI693" i="14" s="1" a="1"/>
  <c r="BI693" i="14" s="1"/>
  <c r="BA147" i="14"/>
  <c r="BG147" i="14" s="1" a="1"/>
  <c r="BG147" i="14" s="1"/>
  <c r="AQ84" i="14" a="1"/>
  <c r="AQ84" i="14" s="1"/>
  <c r="AQ428" i="14" a="1"/>
  <c r="AQ428" i="14" s="1"/>
  <c r="AQ726" i="14" a="1"/>
  <c r="AQ726" i="14" s="1"/>
  <c r="AQ191" i="14" a="1"/>
  <c r="AQ191" i="14" s="1"/>
  <c r="AM38" i="14"/>
  <c r="BA642" i="14"/>
  <c r="AM582" i="14"/>
  <c r="AP582" i="14" s="1" a="1"/>
  <c r="AP582" i="14" s="1"/>
  <c r="AM797" i="14"/>
  <c r="AP797" i="14" s="1" a="1"/>
  <c r="AP797" i="14" s="1"/>
  <c r="AR797" i="14" s="1"/>
  <c r="AM726" i="14"/>
  <c r="AP726" i="14" s="1" a="1"/>
  <c r="AP726" i="14" s="1"/>
  <c r="AM399" i="14"/>
  <c r="AP399" i="14" s="1" a="1"/>
  <c r="AP399" i="14" s="1"/>
  <c r="AM389" i="14"/>
  <c r="AP389" i="14" s="1" a="1"/>
  <c r="AP389" i="14" s="1"/>
  <c r="AR389" i="14" s="1"/>
  <c r="AQ15" i="14" a="1"/>
  <c r="AQ15" i="14" s="1"/>
  <c r="AM56" i="14"/>
  <c r="BA418" i="14"/>
  <c r="AM466" i="14"/>
  <c r="AP466" i="14" s="1" a="1"/>
  <c r="AP466" i="14" s="1"/>
  <c r="AM79" i="14"/>
  <c r="AP79" i="14" s="1" a="1"/>
  <c r="AP79" i="14" s="1"/>
  <c r="BA49" i="14"/>
  <c r="BG49" i="14" s="1" a="1"/>
  <c r="BG49" i="14" s="1"/>
  <c r="BD344" i="14"/>
  <c r="BD564" i="14"/>
  <c r="BD70" i="14"/>
  <c r="BI70" i="14" s="1" a="1"/>
  <c r="BI70" i="14" s="1"/>
  <c r="BA466" i="14"/>
  <c r="AM628" i="14"/>
  <c r="AM133" i="14"/>
  <c r="AP133" i="14" s="1" a="1"/>
  <c r="AP133" i="14" s="1"/>
  <c r="AM117" i="14"/>
  <c r="AP117" i="14" s="1" a="1"/>
  <c r="AP117" i="14" s="1"/>
  <c r="AM45" i="14"/>
  <c r="AP45" i="14" s="1" a="1"/>
  <c r="AP45" i="14" s="1"/>
  <c r="AM488" i="14"/>
  <c r="AP488" i="14" s="1" a="1"/>
  <c r="AP488" i="14" s="1"/>
  <c r="AR488" i="14" s="1"/>
  <c r="BD628" i="14"/>
  <c r="AM659" i="14"/>
  <c r="AP659" i="14" s="1" a="1"/>
  <c r="AP659" i="14" s="1"/>
  <c r="AM418" i="14"/>
  <c r="BA726" i="14"/>
  <c r="BG726" i="14" s="1" a="1"/>
  <c r="BG726" i="14" s="1"/>
  <c r="BK726" i="14" s="1" a="1"/>
  <c r="BK726" i="14" s="1"/>
  <c r="AM419" i="14"/>
  <c r="AP419" i="14" s="1" a="1"/>
  <c r="AP419" i="14" s="1"/>
  <c r="BD188" i="14"/>
  <c r="BD133" i="14"/>
  <c r="BI133" i="14" s="1" a="1"/>
  <c r="BI133" i="14" s="1"/>
  <c r="BD117" i="14"/>
  <c r="BA643" i="14"/>
  <c r="BG643" i="14" s="1" a="1"/>
  <c r="BG643" i="14" s="1"/>
  <c r="BA56" i="14"/>
  <c r="BG56" i="14" s="1" a="1"/>
  <c r="BG56" i="14" s="1"/>
  <c r="AM49" i="14"/>
  <c r="BD418" i="14"/>
  <c r="AM344" i="14"/>
  <c r="AP344" i="14" s="1" a="1"/>
  <c r="AP344" i="14" s="1"/>
  <c r="AM564" i="14"/>
  <c r="AP564" i="14" s="1" a="1"/>
  <c r="AP564" i="14" s="1"/>
  <c r="AM70" i="14"/>
  <c r="AP70" i="14" s="1" a="1"/>
  <c r="AP70" i="14" s="1"/>
  <c r="BD643" i="14"/>
  <c r="BD56" i="14"/>
  <c r="BI56" i="14" s="1" a="1"/>
  <c r="BI56" i="14" s="1"/>
  <c r="BD49" i="14"/>
  <c r="BI49" i="14" s="1" a="1"/>
  <c r="BI49" i="14" s="1"/>
  <c r="BA344" i="14"/>
  <c r="BA564" i="14"/>
  <c r="AM201" i="14"/>
  <c r="AP201" i="14" s="1" a="1"/>
  <c r="AP201" i="14" s="1"/>
  <c r="AM20" i="14"/>
  <c r="AP20" i="14" s="1" a="1"/>
  <c r="AP20" i="14" s="1"/>
  <c r="AR20" i="14" s="1"/>
  <c r="AM163" i="14"/>
  <c r="AP163" i="14" s="1" a="1"/>
  <c r="AP163" i="14" s="1"/>
  <c r="BA79" i="14"/>
  <c r="BG79" i="14" s="1" a="1"/>
  <c r="BG79" i="14" s="1"/>
  <c r="BD642" i="14"/>
  <c r="BI642" i="14" s="1" a="1"/>
  <c r="BI642" i="14" s="1"/>
  <c r="AM138" i="14"/>
  <c r="AP138" i="14" s="1" a="1"/>
  <c r="AP138" i="14" s="1"/>
  <c r="BA163" i="14"/>
  <c r="BG163" i="14" s="1" a="1"/>
  <c r="BG163" i="14" s="1"/>
  <c r="BD79" i="14"/>
  <c r="BI79" i="14" s="1" a="1"/>
  <c r="BI79" i="14" s="1"/>
  <c r="AM180" i="14"/>
  <c r="AP180" i="14" s="1" a="1"/>
  <c r="AP180" i="14" s="1"/>
  <c r="AM696" i="14"/>
  <c r="AP696" i="14" s="1" a="1"/>
  <c r="AP696" i="14" s="1"/>
  <c r="BA138" i="14"/>
  <c r="BG138" i="14" s="1" a="1"/>
  <c r="BG138" i="14" s="1"/>
  <c r="BD323" i="14"/>
  <c r="BD163" i="14"/>
  <c r="BI163" i="14" s="1" a="1"/>
  <c r="BI163" i="14" s="1"/>
  <c r="BA180" i="14"/>
  <c r="BG180" i="14" s="1" a="1"/>
  <c r="BG180" i="14" s="1"/>
  <c r="BA696" i="14"/>
  <c r="BD138" i="14"/>
  <c r="BI138" i="14" s="1" a="1"/>
  <c r="BI138" i="14" s="1"/>
  <c r="BD355" i="14"/>
  <c r="BI355" i="14" s="1" a="1"/>
  <c r="BI355" i="14" s="1"/>
  <c r="BD28" i="14"/>
  <c r="AM234" i="14"/>
  <c r="AP234" i="14" s="1" a="1"/>
  <c r="AP234" i="14" s="1"/>
  <c r="AR234" i="14" s="1"/>
  <c r="BD180" i="14"/>
  <c r="BD696" i="14"/>
  <c r="BD9" i="14"/>
  <c r="BI9" i="14" s="1" a="1"/>
  <c r="BI9" i="14" s="1"/>
  <c r="BD379" i="14"/>
  <c r="BI379" i="14" s="1" a="1"/>
  <c r="BI379" i="14" s="1"/>
  <c r="AM642" i="14"/>
  <c r="AP642" i="14" s="1" a="1"/>
  <c r="AP642" i="14" s="1"/>
  <c r="AR642" i="14" s="1"/>
  <c r="AQ590" i="14" a="1"/>
  <c r="AQ590" i="14" s="1"/>
  <c r="AQ127" i="14" a="1"/>
  <c r="AQ127" i="14" s="1"/>
  <c r="AQ164" i="14" a="1"/>
  <c r="AQ164" i="14" s="1"/>
  <c r="AQ450" i="14" a="1"/>
  <c r="AQ450" i="14" s="1"/>
  <c r="AQ157" i="14" a="1"/>
  <c r="AQ157" i="14" s="1"/>
  <c r="AQ565" i="14" a="1"/>
  <c r="AQ565" i="14" s="1"/>
  <c r="AQ598" i="14" a="1"/>
  <c r="AQ598" i="14" s="1"/>
  <c r="AQ12" i="14" a="1"/>
  <c r="AQ12" i="14" s="1"/>
  <c r="AQ619" i="14" a="1"/>
  <c r="AQ619" i="14" s="1"/>
  <c r="AQ63" i="14" a="1"/>
  <c r="AQ63" i="14" s="1"/>
  <c r="AQ631" i="14" a="1"/>
  <c r="AQ631" i="14" s="1"/>
  <c r="AQ353" i="14" a="1"/>
  <c r="AQ353" i="14" s="1"/>
  <c r="AQ552" i="14" a="1"/>
  <c r="AQ552" i="14" s="1"/>
  <c r="AQ33" i="14" a="1"/>
  <c r="AQ33" i="14" s="1"/>
  <c r="AQ132" i="14" a="1"/>
  <c r="AQ132" i="14" s="1"/>
  <c r="AQ40" i="14" a="1"/>
  <c r="AQ40" i="14" s="1"/>
  <c r="AQ431" i="14" a="1"/>
  <c r="AQ431" i="14" s="1"/>
  <c r="AQ129" i="14" a="1"/>
  <c r="AQ129" i="14" s="1"/>
  <c r="AQ614" i="14" a="1"/>
  <c r="AQ614" i="14" s="1"/>
  <c r="AQ34" i="14" a="1"/>
  <c r="AQ34" i="14" s="1"/>
  <c r="AQ440" i="14" a="1"/>
  <c r="AQ440" i="14" s="1"/>
  <c r="AQ328" i="14" a="1"/>
  <c r="AQ328" i="14" s="1"/>
  <c r="AQ687" i="14" a="1"/>
  <c r="AQ687" i="14" s="1"/>
  <c r="AQ370" i="14" a="1"/>
  <c r="AQ370" i="14" s="1"/>
  <c r="AQ73" i="14" a="1"/>
  <c r="AQ73" i="14" s="1"/>
  <c r="AQ211" i="14" a="1"/>
  <c r="AQ211" i="14" s="1"/>
  <c r="AQ102" i="14" a="1"/>
  <c r="AQ102" i="14" s="1"/>
  <c r="AQ734" i="14" a="1"/>
  <c r="AQ734" i="14" s="1"/>
  <c r="AQ285" i="14" a="1"/>
  <c r="AQ285" i="14" s="1"/>
  <c r="AQ473" i="14" a="1"/>
  <c r="AQ473" i="14" s="1"/>
  <c r="AQ615" i="14" a="1"/>
  <c r="AQ615" i="14" s="1"/>
  <c r="AQ252" i="14" a="1"/>
  <c r="AQ252" i="14" s="1"/>
  <c r="AQ92" i="14" a="1"/>
  <c r="AQ92" i="14" s="1"/>
  <c r="AQ82" i="14" a="1"/>
  <c r="AQ82" i="14" s="1"/>
  <c r="AQ403" i="14" a="1"/>
  <c r="AQ403" i="14" s="1"/>
  <c r="AQ109" i="14" a="1"/>
  <c r="AQ109" i="14" s="1"/>
  <c r="AQ710" i="14" a="1"/>
  <c r="AQ710" i="14" s="1"/>
  <c r="AQ744" i="14" a="1"/>
  <c r="AQ744" i="14" s="1"/>
  <c r="AQ581" i="14" a="1"/>
  <c r="AQ581" i="14" s="1"/>
  <c r="AQ441" i="14" a="1"/>
  <c r="AQ441" i="14" s="1"/>
  <c r="AQ566" i="14" a="1"/>
  <c r="AQ566" i="14" s="1"/>
  <c r="AQ246" i="14" a="1"/>
  <c r="AQ246" i="14" s="1"/>
  <c r="AQ260" i="14" a="1"/>
  <c r="AQ260" i="14" s="1"/>
  <c r="AQ245" i="14" a="1"/>
  <c r="AQ245" i="14" s="1"/>
  <c r="AQ32" i="14" a="1"/>
  <c r="AQ32" i="14" s="1"/>
  <c r="AQ632" i="14" a="1"/>
  <c r="AQ632" i="14" s="1"/>
  <c r="AQ232" i="14" a="1"/>
  <c r="AQ232" i="14" s="1"/>
  <c r="AQ685" i="14" a="1"/>
  <c r="AQ685" i="14" s="1"/>
  <c r="AQ113" i="14" a="1"/>
  <c r="AQ113" i="14" s="1"/>
  <c r="AQ3" i="14" a="1"/>
  <c r="AQ3" i="14" s="1"/>
  <c r="AQ336" i="14" a="1"/>
  <c r="AQ336" i="14" s="1"/>
  <c r="AQ229" i="14" a="1"/>
  <c r="AQ229" i="14" s="1"/>
  <c r="AQ511" i="14" a="1"/>
  <c r="AQ511" i="14" s="1"/>
  <c r="AQ641" i="14" a="1"/>
  <c r="AQ641" i="14" s="1"/>
  <c r="AQ204" i="14" a="1"/>
  <c r="AQ204" i="14" s="1"/>
  <c r="AQ525" i="14" a="1"/>
  <c r="AQ525" i="14" s="1"/>
  <c r="AQ209" i="14" a="1"/>
  <c r="AQ209" i="14" s="1"/>
  <c r="AQ216" i="14" a="1"/>
  <c r="AQ216" i="14" s="1"/>
  <c r="AQ357" i="14" a="1"/>
  <c r="AQ357" i="14" s="1"/>
  <c r="AO487" i="14"/>
  <c r="AR582" i="14"/>
  <c r="AR643" i="14"/>
  <c r="AR21" i="14"/>
  <c r="AR466" i="14"/>
  <c r="AQ276" i="14" a="1"/>
  <c r="AQ276" i="14" s="1"/>
  <c r="AQ308" i="14" a="1"/>
  <c r="AQ308" i="14" s="1"/>
  <c r="AQ128" i="14" a="1"/>
  <c r="AQ128" i="14" s="1"/>
  <c r="AQ476" i="14" a="1"/>
  <c r="AQ476" i="14" s="1"/>
  <c r="AO788" i="14"/>
  <c r="AQ788" i="14" a="1"/>
  <c r="AQ788" i="14" s="1"/>
  <c r="AR788" i="14" s="1"/>
  <c r="AQ491" i="14" a="1"/>
  <c r="AQ491" i="14" s="1"/>
  <c r="AQ176" i="14" a="1"/>
  <c r="AQ176" i="14" s="1"/>
  <c r="AQ731" i="14" a="1"/>
  <c r="AQ731" i="14" s="1"/>
  <c r="AQ722" i="14" a="1"/>
  <c r="AQ722" i="14" s="1"/>
  <c r="AQ470" i="14" a="1"/>
  <c r="AQ470" i="14" s="1"/>
  <c r="AQ659" i="14" a="1"/>
  <c r="AQ659" i="14" s="1"/>
  <c r="AR659" i="14" s="1"/>
  <c r="AO659" i="14"/>
  <c r="AQ700" i="14" a="1"/>
  <c r="AQ700" i="14" s="1"/>
  <c r="AQ356" i="14" a="1"/>
  <c r="AQ356" i="14" s="1"/>
  <c r="AQ262" i="14" a="1"/>
  <c r="AQ262" i="14" s="1"/>
  <c r="AQ507" i="14" a="1"/>
  <c r="AQ507" i="14" s="1"/>
  <c r="AQ519" i="14" a="1"/>
  <c r="AQ519" i="14" s="1"/>
  <c r="AQ738" i="14" a="1"/>
  <c r="AQ738" i="14" s="1"/>
  <c r="AQ584" i="14" a="1"/>
  <c r="AQ584" i="14" s="1"/>
  <c r="AQ45" i="14" a="1"/>
  <c r="AQ45" i="14" s="1"/>
  <c r="AQ758" i="14" a="1"/>
  <c r="AQ758" i="14" s="1"/>
  <c r="AQ743" i="14" a="1"/>
  <c r="AQ743" i="14" s="1"/>
  <c r="AQ648" i="14" a="1"/>
  <c r="AQ648" i="14" s="1"/>
  <c r="AQ282" i="14" a="1"/>
  <c r="AQ282" i="14" s="1"/>
  <c r="AO201" i="14"/>
  <c r="AQ201" i="14" a="1"/>
  <c r="AQ201" i="14" s="1"/>
  <c r="AR201" i="14" s="1"/>
  <c r="AQ142" i="14" a="1"/>
  <c r="AQ142" i="14" s="1"/>
  <c r="AQ478" i="14" a="1"/>
  <c r="AQ478" i="14" s="1"/>
  <c r="AQ595" i="14" a="1"/>
  <c r="AQ595" i="14" s="1"/>
  <c r="AQ10" i="14" a="1"/>
  <c r="AQ10" i="14" s="1"/>
  <c r="AQ387" i="14" a="1"/>
  <c r="AQ387" i="14" s="1"/>
  <c r="AQ14" i="14" a="1"/>
  <c r="AQ14" i="14" s="1"/>
  <c r="AQ18" i="14" a="1"/>
  <c r="AQ18" i="14" s="1"/>
  <c r="AO131" i="14"/>
  <c r="AQ131" i="14" a="1"/>
  <c r="AQ131" i="14" s="1"/>
  <c r="AR131" i="14" s="1"/>
  <c r="AQ279" i="14" a="1"/>
  <c r="AQ279" i="14" s="1"/>
  <c r="AQ526" i="14" a="1"/>
  <c r="AQ526" i="14" s="1"/>
  <c r="AQ660" i="14" a="1"/>
  <c r="AQ660" i="14" s="1"/>
  <c r="AQ557" i="14" a="1"/>
  <c r="AQ557" i="14" s="1"/>
  <c r="AQ742" i="14" a="1"/>
  <c r="AQ742" i="14" s="1"/>
  <c r="AQ69" i="14" a="1"/>
  <c r="AQ69" i="14" s="1"/>
  <c r="AQ87" i="14" a="1"/>
  <c r="AQ87" i="14" s="1"/>
  <c r="AQ31" i="14" a="1"/>
  <c r="AQ31" i="14" s="1"/>
  <c r="AQ577" i="14" a="1"/>
  <c r="AQ577" i="14" s="1"/>
  <c r="AQ531" i="14" a="1"/>
  <c r="AQ531" i="14" s="1"/>
  <c r="AQ166" i="14" a="1"/>
  <c r="AQ166" i="14" s="1"/>
  <c r="AQ462" i="14" a="1"/>
  <c r="AQ462" i="14" s="1"/>
  <c r="AQ178" i="14" a="1"/>
  <c r="AQ178" i="14" s="1"/>
  <c r="AQ785" i="14" a="1"/>
  <c r="AQ785" i="14" s="1"/>
  <c r="AQ47" i="14" a="1"/>
  <c r="AQ47" i="14" s="1"/>
  <c r="AQ205" i="14" a="1"/>
  <c r="AQ205" i="14" s="1"/>
  <c r="AQ326" i="14" a="1"/>
  <c r="AQ326" i="14" s="1"/>
  <c r="AQ521" i="14" a="1"/>
  <c r="AQ521" i="14" s="1"/>
  <c r="AQ184" i="14" a="1"/>
  <c r="AQ184" i="14" s="1"/>
  <c r="AQ588" i="14" a="1"/>
  <c r="AQ588" i="14" s="1"/>
  <c r="AQ477" i="14" a="1"/>
  <c r="AQ477" i="14" s="1"/>
  <c r="AQ293" i="14" a="1"/>
  <c r="AQ293" i="14" s="1"/>
  <c r="AQ544" i="14" a="1"/>
  <c r="AQ544" i="14" s="1"/>
  <c r="AQ638" i="14" a="1"/>
  <c r="AQ638" i="14" s="1"/>
  <c r="AQ169" i="14" a="1"/>
  <c r="AQ169" i="14" s="1"/>
  <c r="AQ499" i="14" a="1"/>
  <c r="AQ499" i="14" s="1"/>
  <c r="AQ8" i="14" a="1"/>
  <c r="AQ8" i="14" s="1"/>
  <c r="AR487" i="14"/>
  <c r="AO582" i="14"/>
  <c r="AO643" i="14"/>
  <c r="AO21" i="14"/>
  <c r="AO466" i="14"/>
  <c r="AQ528" i="14" a="1"/>
  <c r="AQ528" i="14" s="1"/>
  <c r="AQ392" i="14" a="1"/>
  <c r="AQ392" i="14" s="1"/>
  <c r="AQ568" i="14" a="1"/>
  <c r="AQ568" i="14" s="1"/>
  <c r="AQ401" i="14" a="1"/>
  <c r="AQ401" i="14" s="1"/>
  <c r="AQ80" i="14" a="1"/>
  <c r="AQ80" i="14" s="1"/>
  <c r="AQ505" i="14" a="1"/>
  <c r="AQ505" i="14" s="1"/>
  <c r="AQ653" i="14" a="1"/>
  <c r="AQ653" i="14" s="1"/>
  <c r="AQ518" i="14" a="1"/>
  <c r="AQ518" i="14" s="1"/>
  <c r="AQ749" i="14" a="1"/>
  <c r="AQ749" i="14" s="1"/>
  <c r="AQ684" i="14" a="1"/>
  <c r="AQ684" i="14" s="1"/>
  <c r="AQ610" i="14" a="1"/>
  <c r="AQ610" i="14" s="1"/>
  <c r="AQ447" i="14" a="1"/>
  <c r="AQ447" i="14" s="1"/>
  <c r="AR447" i="14" s="1"/>
  <c r="AO447" i="14"/>
  <c r="AQ500" i="14" a="1"/>
  <c r="AQ500" i="14" s="1"/>
  <c r="AQ159" i="14" a="1"/>
  <c r="AQ159" i="14" s="1"/>
  <c r="AQ522" i="14" a="1"/>
  <c r="AQ522" i="14" s="1"/>
  <c r="AQ364" i="14" a="1"/>
  <c r="AQ364" i="14" s="1"/>
  <c r="AQ639" i="14" a="1"/>
  <c r="AQ639" i="14" s="1"/>
  <c r="AQ717" i="14" a="1"/>
  <c r="AQ717" i="14" s="1"/>
  <c r="AQ6" i="14" a="1"/>
  <c r="AQ6" i="14" s="1"/>
  <c r="AQ9" i="14" a="1"/>
  <c r="AQ9" i="14" s="1"/>
  <c r="AQ214" i="14" a="1"/>
  <c r="AQ214" i="14" s="1"/>
  <c r="AQ241" i="14" a="1"/>
  <c r="AQ241" i="14" s="1"/>
  <c r="AQ444" i="14" a="1"/>
  <c r="AQ444" i="14" s="1"/>
  <c r="AQ299" i="14" a="1"/>
  <c r="AQ299" i="14" s="1"/>
  <c r="AQ355" i="14" a="1"/>
  <c r="AQ355" i="14" s="1"/>
  <c r="AQ36" i="14" a="1"/>
  <c r="AQ36" i="14" s="1"/>
  <c r="AQ778" i="14" a="1"/>
  <c r="AQ778" i="14" s="1"/>
  <c r="AQ668" i="14" a="1"/>
  <c r="AQ668" i="14" s="1"/>
  <c r="AQ675" i="14" a="1"/>
  <c r="AQ675" i="14" s="1"/>
  <c r="AO138" i="14"/>
  <c r="AQ138" i="14" a="1"/>
  <c r="AQ138" i="14" s="1"/>
  <c r="AR138" i="14" s="1"/>
  <c r="AQ296" i="14" a="1"/>
  <c r="AQ296" i="14" s="1"/>
  <c r="AQ576" i="14" a="1"/>
  <c r="AQ576" i="14" s="1"/>
  <c r="AQ579" i="14" a="1"/>
  <c r="AQ579" i="14" s="1"/>
  <c r="AQ324" i="14" a="1"/>
  <c r="AQ324" i="14" s="1"/>
  <c r="AQ439" i="14" a="1"/>
  <c r="AQ439" i="14" s="1"/>
  <c r="AQ283" i="14" a="1"/>
  <c r="AQ283" i="14" s="1"/>
  <c r="AQ379" i="14" a="1"/>
  <c r="AQ379" i="14" s="1"/>
  <c r="AQ391" i="14" a="1"/>
  <c r="AQ391" i="14" s="1"/>
  <c r="AQ699" i="14" a="1"/>
  <c r="AQ699" i="14" s="1"/>
  <c r="AQ37" i="14" a="1"/>
  <c r="AQ37" i="14" s="1"/>
  <c r="AQ86" i="14" a="1"/>
  <c r="AQ86" i="14" s="1"/>
  <c r="AQ792" i="14" a="1"/>
  <c r="AQ792" i="14" s="1"/>
  <c r="AQ316" i="14" a="1"/>
  <c r="AQ316" i="14" s="1"/>
  <c r="AQ455" i="14" a="1"/>
  <c r="AQ455" i="14" s="1"/>
  <c r="AQ756" i="14" a="1"/>
  <c r="AQ756" i="14" s="1"/>
  <c r="AQ465" i="14" a="1"/>
  <c r="AQ465" i="14" s="1"/>
  <c r="AQ313" i="14" a="1"/>
  <c r="AQ313" i="14" s="1"/>
  <c r="AQ508" i="14" a="1"/>
  <c r="AQ508" i="14" s="1"/>
  <c r="AQ301" i="14" a="1"/>
  <c r="AQ301" i="14" s="1"/>
  <c r="AQ25" i="14" a="1"/>
  <c r="AQ25" i="14" s="1"/>
  <c r="AQ274" i="14" a="1"/>
  <c r="AQ274" i="14" s="1"/>
  <c r="AQ334" i="14" a="1"/>
  <c r="AQ334" i="14" s="1"/>
  <c r="AQ227" i="14" a="1"/>
  <c r="AQ227" i="14" s="1"/>
  <c r="AQ119" i="14" a="1"/>
  <c r="AQ119" i="14" s="1"/>
  <c r="AQ448" i="14" a="1"/>
  <c r="AQ448" i="14" s="1"/>
  <c r="AQ688" i="14" a="1"/>
  <c r="AQ688" i="14" s="1"/>
  <c r="AQ424" i="14" a="1"/>
  <c r="AQ424" i="14" s="1"/>
  <c r="AQ746" i="14" a="1"/>
  <c r="AQ746" i="14" s="1"/>
  <c r="AQ457" i="14" a="1"/>
  <c r="AQ457" i="14" s="1"/>
  <c r="AR7" i="14"/>
  <c r="AO503" i="14"/>
  <c r="AR180" i="14"/>
  <c r="AO234" i="14"/>
  <c r="AO399" i="14"/>
  <c r="BD242" i="14"/>
  <c r="AQ513" i="14" a="1"/>
  <c r="AQ513" i="14" s="1"/>
  <c r="AQ152" i="14" a="1"/>
  <c r="AQ152" i="14" s="1"/>
  <c r="AQ375" i="14" a="1"/>
  <c r="AQ375" i="14" s="1"/>
  <c r="AQ137" i="14" a="1"/>
  <c r="AQ137" i="14" s="1"/>
  <c r="AQ367" i="14" a="1"/>
  <c r="AQ367" i="14" s="1"/>
  <c r="AO665" i="14"/>
  <c r="AQ665" i="14" a="1"/>
  <c r="AQ665" i="14" s="1"/>
  <c r="AR665" i="14" s="1"/>
  <c r="AQ760" i="14" a="1"/>
  <c r="AQ760" i="14" s="1"/>
  <c r="AQ325" i="14" a="1"/>
  <c r="AQ325" i="14" s="1"/>
  <c r="AQ721" i="14" a="1"/>
  <c r="AQ721" i="14" s="1"/>
  <c r="AQ118" i="14" a="1"/>
  <c r="AQ118" i="14" s="1"/>
  <c r="AQ540" i="14" a="1"/>
  <c r="AQ540" i="14" s="1"/>
  <c r="AQ575" i="14" a="1"/>
  <c r="AQ575" i="14" s="1"/>
  <c r="AQ592" i="14" a="1"/>
  <c r="AQ592" i="14" s="1"/>
  <c r="AQ618" i="14" a="1"/>
  <c r="AQ618" i="14" s="1"/>
  <c r="AQ140" i="14" a="1"/>
  <c r="AQ140" i="14" s="1"/>
  <c r="AQ190" i="14" a="1"/>
  <c r="AQ190" i="14" s="1"/>
  <c r="AQ630" i="14" a="1"/>
  <c r="AQ630" i="14" s="1"/>
  <c r="AQ735" i="14" a="1"/>
  <c r="AQ735" i="14" s="1"/>
  <c r="AQ29" i="14" a="1"/>
  <c r="AQ29" i="14" s="1"/>
  <c r="AQ613" i="14" a="1"/>
  <c r="AQ613" i="14" s="1"/>
  <c r="AQ271" i="14" a="1"/>
  <c r="AQ271" i="14" s="1"/>
  <c r="AQ358" i="14" a="1"/>
  <c r="AQ358" i="14" s="1"/>
  <c r="AQ66" i="14" a="1"/>
  <c r="AQ66" i="14" s="1"/>
  <c r="AQ384" i="14" a="1"/>
  <c r="AQ384" i="14" s="1"/>
  <c r="AQ50" i="14" a="1"/>
  <c r="AQ50" i="14" s="1"/>
  <c r="AQ247" i="14" a="1"/>
  <c r="AQ247" i="14" s="1"/>
  <c r="AQ454" i="14" a="1"/>
  <c r="AQ454" i="14" s="1"/>
  <c r="AQ35" i="14" a="1"/>
  <c r="AQ35" i="14" s="1"/>
  <c r="AQ108" i="14" a="1"/>
  <c r="AQ108" i="14" s="1"/>
  <c r="AQ366" i="14" a="1"/>
  <c r="AQ366" i="14" s="1"/>
  <c r="AQ123" i="14" a="1"/>
  <c r="AQ123" i="14" s="1"/>
  <c r="AQ800" i="14" a="1"/>
  <c r="AQ800" i="14" s="1"/>
  <c r="AQ139" i="14" a="1"/>
  <c r="AQ139" i="14" s="1"/>
  <c r="AQ698" i="14" a="1"/>
  <c r="AQ698" i="14" s="1"/>
  <c r="AQ585" i="14" a="1"/>
  <c r="AQ585" i="14" s="1"/>
  <c r="AQ645" i="14" a="1"/>
  <c r="AQ645" i="14" s="1"/>
  <c r="AQ703" i="14" a="1"/>
  <c r="AQ703" i="14" s="1"/>
  <c r="AQ757" i="14" a="1"/>
  <c r="AQ757" i="14" s="1"/>
  <c r="AQ541" i="14" a="1"/>
  <c r="AQ541" i="14" s="1"/>
  <c r="AQ360" i="14" a="1"/>
  <c r="AQ360" i="14" s="1"/>
  <c r="AQ149" i="14" a="1"/>
  <c r="AQ149" i="14" s="1"/>
  <c r="AQ715" i="14" a="1"/>
  <c r="AQ715" i="14" s="1"/>
  <c r="AQ415" i="14" a="1"/>
  <c r="AQ415" i="14" s="1"/>
  <c r="AQ294" i="14" a="1"/>
  <c r="AQ294" i="14" s="1"/>
  <c r="AQ435" i="14" a="1"/>
  <c r="AQ435" i="14" s="1"/>
  <c r="AQ145" i="14" a="1"/>
  <c r="AQ145" i="14" s="1"/>
  <c r="AQ497" i="14" a="1"/>
  <c r="AQ497" i="14" s="1"/>
  <c r="AQ421" i="14" a="1"/>
  <c r="AQ421" i="14" s="1"/>
  <c r="AQ612" i="14" a="1"/>
  <c r="AQ612" i="14" s="1"/>
  <c r="AQ322" i="14" a="1"/>
  <c r="AQ322" i="14" s="1"/>
  <c r="AQ23" i="14" a="1"/>
  <c r="AQ23" i="14" s="1"/>
  <c r="AQ532" i="14" a="1"/>
  <c r="AQ532" i="14" s="1"/>
  <c r="AQ337" i="14" a="1"/>
  <c r="AQ337" i="14" s="1"/>
  <c r="AQ494" i="14" a="1"/>
  <c r="AQ494" i="14" s="1"/>
  <c r="AQ302" i="14" a="1"/>
  <c r="AQ302" i="14" s="1"/>
  <c r="AQ303" i="14" a="1"/>
  <c r="AQ303" i="14" s="1"/>
  <c r="AQ110" i="14" a="1"/>
  <c r="AQ110" i="14" s="1"/>
  <c r="AQ600" i="14" a="1"/>
  <c r="AQ600" i="14" s="1"/>
  <c r="AQ496" i="14" a="1"/>
  <c r="AQ496" i="14" s="1"/>
  <c r="AQ789" i="14" a="1"/>
  <c r="AQ789" i="14" s="1"/>
  <c r="AO7" i="14"/>
  <c r="AR503" i="14"/>
  <c r="AO180" i="14"/>
  <c r="AR564" i="14"/>
  <c r="AR399" i="14"/>
  <c r="AQ649" i="14" a="1"/>
  <c r="AQ649" i="14" s="1"/>
  <c r="AQ506" i="14" a="1"/>
  <c r="AQ506" i="14" s="1"/>
  <c r="AQ264" i="14" a="1"/>
  <c r="AQ264" i="14" s="1"/>
  <c r="AQ433" i="14" a="1"/>
  <c r="AQ433" i="14" s="1"/>
  <c r="AQ210" i="14" a="1"/>
  <c r="AQ210" i="14" s="1"/>
  <c r="AQ219" i="14" a="1"/>
  <c r="AQ219" i="14" s="1"/>
  <c r="AQ754" i="14" a="1"/>
  <c r="AQ754" i="14" s="1"/>
  <c r="AQ728" i="14" a="1"/>
  <c r="AQ728" i="14" s="1"/>
  <c r="AQ373" i="14" a="1"/>
  <c r="AQ373" i="14" s="1"/>
  <c r="AQ27" i="14" a="1"/>
  <c r="AQ27" i="14" s="1"/>
  <c r="AQ99" i="14" a="1"/>
  <c r="AQ99" i="14" s="1"/>
  <c r="AQ520" i="14" a="1"/>
  <c r="AQ520" i="14" s="1"/>
  <c r="AQ517" i="14" a="1"/>
  <c r="AQ517" i="14" s="1"/>
  <c r="AQ782" i="14" a="1"/>
  <c r="AQ782" i="14" s="1"/>
  <c r="AQ217" i="14" a="1"/>
  <c r="AQ217" i="14" s="1"/>
  <c r="AQ427" i="14" a="1"/>
  <c r="AQ427" i="14" s="1"/>
  <c r="AQ225" i="14" a="1"/>
  <c r="AQ225" i="14" s="1"/>
  <c r="AQ706" i="14" a="1"/>
  <c r="AQ706" i="14" s="1"/>
  <c r="AQ697" i="14" a="1"/>
  <c r="AQ697" i="14" s="1"/>
  <c r="AQ551" i="14" a="1"/>
  <c r="AQ551" i="14" s="1"/>
  <c r="AQ321" i="14" a="1"/>
  <c r="AQ321" i="14" s="1"/>
  <c r="AQ250" i="14" a="1"/>
  <c r="AQ250" i="14" s="1"/>
  <c r="AQ707" i="14" a="1"/>
  <c r="AQ707" i="14" s="1"/>
  <c r="AQ230" i="14" a="1"/>
  <c r="AQ230" i="14" s="1"/>
  <c r="AQ203" i="14" a="1"/>
  <c r="AQ203" i="14" s="1"/>
  <c r="AQ629" i="14" a="1"/>
  <c r="AQ629" i="14" s="1"/>
  <c r="AQ458" i="14" a="1"/>
  <c r="AQ458" i="14" s="1"/>
  <c r="AQ39" i="14" a="1"/>
  <c r="AQ39" i="14" s="1"/>
  <c r="AQ708" i="14" a="1"/>
  <c r="AQ708" i="14" s="1"/>
  <c r="AQ765" i="14" a="1"/>
  <c r="AQ765" i="14" s="1"/>
  <c r="AQ664" i="14" a="1"/>
  <c r="AQ664" i="14" s="1"/>
  <c r="AQ200" i="14" a="1"/>
  <c r="AQ200" i="14" s="1"/>
  <c r="AQ174" i="14" a="1"/>
  <c r="AQ174" i="14" s="1"/>
  <c r="AQ239" i="14" a="1"/>
  <c r="AQ239" i="14" s="1"/>
  <c r="AQ130" i="14" a="1"/>
  <c r="AQ130" i="14" s="1"/>
  <c r="AQ90" i="14" a="1"/>
  <c r="AQ90" i="14" s="1"/>
  <c r="AQ554" i="14" a="1"/>
  <c r="AQ554" i="14" s="1"/>
  <c r="AQ93" i="14" a="1"/>
  <c r="AQ93" i="14" s="1"/>
  <c r="AQ655" i="14" a="1"/>
  <c r="AQ655" i="14" s="1"/>
  <c r="AQ41" i="14" a="1"/>
  <c r="AQ41" i="14" s="1"/>
  <c r="AQ537" i="14" a="1"/>
  <c r="AQ537" i="14" s="1"/>
  <c r="AQ254" i="14" a="1"/>
  <c r="AQ254" i="14" s="1"/>
  <c r="AQ377" i="14" a="1"/>
  <c r="AQ377" i="14" s="1"/>
  <c r="AQ77" i="14" a="1"/>
  <c r="AQ77" i="14" s="1"/>
  <c r="AQ761" i="14" a="1"/>
  <c r="AQ761" i="14" s="1"/>
  <c r="AQ168" i="14" a="1"/>
  <c r="AQ168" i="14" s="1"/>
  <c r="AQ224" i="14" a="1"/>
  <c r="AQ224" i="14" s="1"/>
  <c r="AQ472" i="14" a="1"/>
  <c r="AQ472" i="14" s="1"/>
  <c r="AQ345" i="14" a="1"/>
  <c r="AQ345" i="14" s="1"/>
  <c r="AQ300" i="14" a="1"/>
  <c r="AQ300" i="14" s="1"/>
  <c r="AQ608" i="14" a="1"/>
  <c r="AQ608" i="14" s="1"/>
  <c r="AQ331" i="14" a="1"/>
  <c r="AQ331" i="14" s="1"/>
  <c r="AQ161" i="14" a="1"/>
  <c r="AQ161" i="14" s="1"/>
  <c r="AQ493" i="14" a="1"/>
  <c r="AQ493" i="14" s="1"/>
  <c r="AQ340" i="14" a="1"/>
  <c r="AQ340" i="14" s="1"/>
  <c r="AQ273" i="14" a="1"/>
  <c r="AQ273" i="14" s="1"/>
  <c r="AQ469" i="14" a="1"/>
  <c r="AQ469" i="14" s="1"/>
  <c r="AQ678" i="14" a="1"/>
  <c r="AQ678" i="14" s="1"/>
  <c r="AQ530" i="14" a="1"/>
  <c r="AQ530" i="14" s="1"/>
  <c r="AR111" i="14"/>
  <c r="AR390" i="14"/>
  <c r="AR696" i="14"/>
  <c r="AR344" i="14"/>
  <c r="BA267" i="14"/>
  <c r="BG267" i="14" s="1" a="1"/>
  <c r="BG267" i="14" s="1"/>
  <c r="BA548" i="14"/>
  <c r="BG548" i="14" s="1" a="1"/>
  <c r="BG548" i="14" s="1"/>
  <c r="BD459" i="14"/>
  <c r="AQ386" i="14" a="1"/>
  <c r="AQ386" i="14" s="1"/>
  <c r="AQ319" i="14" a="1"/>
  <c r="AQ319" i="14" s="1"/>
  <c r="AQ277" i="14" a="1"/>
  <c r="AQ277" i="14" s="1"/>
  <c r="AQ795" i="14" a="1"/>
  <c r="AQ795" i="14" s="1"/>
  <c r="AQ486" i="14" a="1"/>
  <c r="AQ486" i="14" s="1"/>
  <c r="AQ150" i="14" a="1"/>
  <c r="AQ150" i="14" s="1"/>
  <c r="AQ291" i="14" a="1"/>
  <c r="AQ291" i="14" s="1"/>
  <c r="AQ683" i="14" a="1"/>
  <c r="AQ683" i="14" s="1"/>
  <c r="AQ646" i="14" a="1"/>
  <c r="AQ646" i="14" s="1"/>
  <c r="AQ124" i="14" a="1"/>
  <c r="AQ124" i="14" s="1"/>
  <c r="AQ151" i="14" a="1"/>
  <c r="AQ151" i="14" s="1"/>
  <c r="AQ61" i="14" a="1"/>
  <c r="AQ61" i="14" s="1"/>
  <c r="AQ667" i="14" a="1"/>
  <c r="AQ667" i="14" s="1"/>
  <c r="AQ718" i="14" a="1"/>
  <c r="AQ718" i="14" s="1"/>
  <c r="AQ732" i="14" a="1"/>
  <c r="AQ732" i="14" s="1"/>
  <c r="AQ320" i="14" a="1"/>
  <c r="AQ320" i="14" s="1"/>
  <c r="AQ338" i="14" a="1"/>
  <c r="AQ338" i="14" s="1"/>
  <c r="AQ670" i="14" a="1"/>
  <c r="AQ670" i="14" s="1"/>
  <c r="AQ395" i="14" a="1"/>
  <c r="AQ395" i="14" s="1"/>
  <c r="AQ483" i="14" a="1"/>
  <c r="AQ483" i="14" s="1"/>
  <c r="AQ489" i="14" a="1"/>
  <c r="AQ489" i="14" s="1"/>
  <c r="AO98" i="14"/>
  <c r="AQ98" i="14" a="1"/>
  <c r="AQ98" i="14" s="1"/>
  <c r="AR98" i="14" s="1"/>
  <c r="AQ621" i="14" a="1"/>
  <c r="AQ621" i="14" s="1"/>
  <c r="AQ490" i="14" a="1"/>
  <c r="AQ490" i="14" s="1"/>
  <c r="AQ515" i="14" a="1"/>
  <c r="AQ515" i="14" s="1"/>
  <c r="AQ186" i="14" a="1"/>
  <c r="AQ186" i="14" s="1"/>
  <c r="AQ105" i="14" a="1"/>
  <c r="AQ105" i="14" s="1"/>
  <c r="AQ257" i="14" a="1"/>
  <c r="AQ257" i="14" s="1"/>
  <c r="AQ599" i="14" a="1"/>
  <c r="AQ599" i="14" s="1"/>
  <c r="AQ504" i="14" a="1"/>
  <c r="AQ504" i="14" s="1"/>
  <c r="AO542" i="14"/>
  <c r="AQ542" i="14" a="1"/>
  <c r="AQ542" i="14" s="1"/>
  <c r="AR542" i="14" s="1"/>
  <c r="AQ451" i="14" a="1"/>
  <c r="AQ451" i="14" s="1"/>
  <c r="AQ141" i="14" a="1"/>
  <c r="AQ141" i="14" s="1"/>
  <c r="AQ46" i="14" a="1"/>
  <c r="AQ46" i="14" s="1"/>
  <c r="AQ11" i="14" a="1"/>
  <c r="AQ11" i="14" s="1"/>
  <c r="AQ146" i="14" a="1"/>
  <c r="AQ146" i="14" s="1"/>
  <c r="AQ463" i="14" a="1"/>
  <c r="AQ463" i="14" s="1"/>
  <c r="AQ654" i="14" a="1"/>
  <c r="AQ654" i="14" s="1"/>
  <c r="AQ269" i="14" a="1"/>
  <c r="AQ269" i="14" s="1"/>
  <c r="AQ288" i="14" a="1"/>
  <c r="AQ288" i="14" s="1"/>
  <c r="AQ586" i="14" a="1"/>
  <c r="AQ586" i="14" s="1"/>
  <c r="AQ17" i="14" a="1"/>
  <c r="AQ17" i="14" s="1"/>
  <c r="AQ560" i="14" a="1"/>
  <c r="AQ560" i="14" s="1"/>
  <c r="AO79" i="14"/>
  <c r="AQ79" i="14" a="1"/>
  <c r="AQ79" i="14" s="1"/>
  <c r="AR79" i="14" s="1"/>
  <c r="AQ349" i="14" a="1"/>
  <c r="AQ349" i="14" s="1"/>
  <c r="AQ189" i="14" a="1"/>
  <c r="AQ189" i="14" s="1"/>
  <c r="AQ347" i="14" a="1"/>
  <c r="AQ347" i="14" s="1"/>
  <c r="AQ682" i="14" a="1"/>
  <c r="AQ682" i="14" s="1"/>
  <c r="AQ764" i="14" a="1"/>
  <c r="AQ764" i="14" s="1"/>
  <c r="AQ94" i="14" a="1"/>
  <c r="AQ94" i="14" s="1"/>
  <c r="AQ772" i="14" a="1"/>
  <c r="AQ772" i="14" s="1"/>
  <c r="AQ56" i="14" a="1"/>
  <c r="AQ56" i="14" s="1"/>
  <c r="AQ16" i="14" a="1"/>
  <c r="AQ16" i="14" s="1"/>
  <c r="AQ709" i="14" a="1"/>
  <c r="AQ709" i="14" s="1"/>
  <c r="AQ173" i="14" a="1"/>
  <c r="AQ173" i="14" s="1"/>
  <c r="AQ371" i="14" a="1"/>
  <c r="AQ371" i="14" s="1"/>
  <c r="AR371" i="14" s="1"/>
  <c r="AO371" i="14"/>
  <c r="AQ236" i="14" a="1"/>
  <c r="AQ236" i="14" s="1"/>
  <c r="AQ647" i="14" a="1"/>
  <c r="AQ647" i="14" s="1"/>
  <c r="AQ413" i="14" a="1"/>
  <c r="AQ413" i="14" s="1"/>
  <c r="AO111" i="14"/>
  <c r="AO390" i="14"/>
  <c r="AO696" i="14"/>
  <c r="AO344" i="14"/>
  <c r="AO726" i="14"/>
  <c r="AM379" i="14"/>
  <c r="AP379" i="14" s="1" a="1"/>
  <c r="AP379" i="14" s="1"/>
  <c r="BD548" i="14"/>
  <c r="AQ412" i="14" a="1"/>
  <c r="AQ412" i="14" s="1"/>
  <c r="AQ546" i="14" a="1"/>
  <c r="AQ546" i="14" s="1"/>
  <c r="AQ430" i="14" a="1"/>
  <c r="AQ430" i="14" s="1"/>
  <c r="AQ485" i="14" a="1"/>
  <c r="AQ485" i="14" s="1"/>
  <c r="AQ266" i="14" a="1"/>
  <c r="AQ266" i="14" s="1"/>
  <c r="AQ591" i="14" a="1"/>
  <c r="AQ591" i="14" s="1"/>
  <c r="AQ136" i="14" a="1"/>
  <c r="AQ136" i="14" s="1"/>
  <c r="AQ253" i="14" a="1"/>
  <c r="AQ253" i="14" s="1"/>
  <c r="AQ179" i="14" a="1"/>
  <c r="AQ179" i="14" s="1"/>
  <c r="AQ652" i="14" a="1"/>
  <c r="AQ652" i="14" s="1"/>
  <c r="AQ378" i="14" a="1"/>
  <c r="AQ378" i="14" s="1"/>
  <c r="AQ464" i="14" a="1"/>
  <c r="AQ464" i="14" s="1"/>
  <c r="AQ460" i="14" a="1"/>
  <c r="AQ460" i="14" s="1"/>
  <c r="AQ623" i="14" a="1"/>
  <c r="AQ623" i="14" s="1"/>
  <c r="AQ550" i="14" a="1"/>
  <c r="AQ550" i="14" s="1"/>
  <c r="AQ640" i="14" a="1"/>
  <c r="AQ640" i="14" s="1"/>
  <c r="AQ514" i="14" a="1"/>
  <c r="AQ514" i="14" s="1"/>
  <c r="AQ751" i="14" a="1"/>
  <c r="AQ751" i="14" s="1"/>
  <c r="AQ237" i="14" a="1"/>
  <c r="AQ237" i="14" s="1"/>
  <c r="AQ281" i="14" a="1"/>
  <c r="AQ281" i="14" s="1"/>
  <c r="AQ740" i="14" a="1"/>
  <c r="AQ740" i="14" s="1"/>
  <c r="AQ657" i="14" a="1"/>
  <c r="AQ657" i="14" s="1"/>
  <c r="AQ342" i="14" a="1"/>
  <c r="AQ342" i="14" s="1"/>
  <c r="AQ512" i="14" a="1"/>
  <c r="AQ512" i="14" s="1"/>
  <c r="AQ607" i="14" a="1"/>
  <c r="AQ607" i="14" s="1"/>
  <c r="AQ58" i="14" a="1"/>
  <c r="AQ58" i="14" s="1"/>
  <c r="AQ240" i="14" a="1"/>
  <c r="AQ240" i="14" s="1"/>
  <c r="AQ694" i="14" a="1"/>
  <c r="AQ694" i="14" s="1"/>
  <c r="AQ106" i="14" a="1"/>
  <c r="AQ106" i="14" s="1"/>
  <c r="AQ57" i="14" a="1"/>
  <c r="AQ57" i="14" s="1"/>
  <c r="AQ750" i="14" a="1"/>
  <c r="AQ750" i="14" s="1"/>
  <c r="AQ681" i="14" a="1"/>
  <c r="AQ681" i="14" s="1"/>
  <c r="AQ382" i="14" a="1"/>
  <c r="AQ382" i="14" s="1"/>
  <c r="AQ289" i="14" a="1"/>
  <c r="AQ289" i="14" s="1"/>
  <c r="AQ286" i="14" a="1"/>
  <c r="AQ286" i="14" s="1"/>
  <c r="AQ38" i="14" a="1"/>
  <c r="AQ38" i="14" s="1"/>
  <c r="AQ423" i="14" a="1"/>
  <c r="AQ423" i="14" s="1"/>
  <c r="AQ310" i="14" a="1"/>
  <c r="AQ310" i="14" s="1"/>
  <c r="AQ243" i="14" a="1"/>
  <c r="AQ243" i="14" s="1"/>
  <c r="AQ784" i="14" a="1"/>
  <c r="AQ784" i="14" s="1"/>
  <c r="AQ416" i="14" a="1"/>
  <c r="AQ416" i="14" s="1"/>
  <c r="AQ417" i="14" a="1"/>
  <c r="AQ417" i="14" s="1"/>
  <c r="AO133" i="14"/>
  <c r="AQ133" i="14" a="1"/>
  <c r="AQ133" i="14" s="1"/>
  <c r="AR133" i="14" s="1"/>
  <c r="AQ312" i="14" a="1"/>
  <c r="AQ312" i="14" s="1"/>
  <c r="AQ215" i="14" a="1"/>
  <c r="AQ215" i="14" s="1"/>
  <c r="AQ361" i="14" a="1"/>
  <c r="AQ361" i="14" s="1"/>
  <c r="AQ553" i="14" a="1"/>
  <c r="AQ553" i="14" s="1"/>
  <c r="AQ680" i="14" a="1"/>
  <c r="AQ680" i="14" s="1"/>
  <c r="AQ2" i="14" a="1"/>
  <c r="AQ2" i="14" s="1"/>
  <c r="AQ165" i="14" a="1"/>
  <c r="AQ165" i="14" s="1"/>
  <c r="AQ258" i="14" a="1"/>
  <c r="AQ258" i="14" s="1"/>
  <c r="AQ545" i="14" a="1"/>
  <c r="AQ545" i="14" s="1"/>
  <c r="AQ567" i="14" a="1"/>
  <c r="AQ567" i="14" s="1"/>
  <c r="AQ786" i="14" a="1"/>
  <c r="AQ786" i="14" s="1"/>
  <c r="AQ570" i="14" a="1"/>
  <c r="AQ570" i="14" s="1"/>
  <c r="AQ587" i="14" a="1"/>
  <c r="AQ587" i="14" s="1"/>
  <c r="AQ686" i="14" a="1"/>
  <c r="AQ686" i="14" s="1"/>
  <c r="AQ167" i="14" a="1"/>
  <c r="AQ167" i="14" s="1"/>
  <c r="AQ365" i="14" a="1"/>
  <c r="AQ365" i="14" s="1"/>
  <c r="AO419" i="14"/>
  <c r="AR117" i="14"/>
  <c r="AQ569" i="14" a="1"/>
  <c r="AQ569" i="14" s="1"/>
  <c r="AQ445" i="14" a="1"/>
  <c r="AQ445" i="14" s="1"/>
  <c r="AQ572" i="14" a="1"/>
  <c r="AQ572" i="14" s="1"/>
  <c r="AQ233" i="14" a="1"/>
  <c r="AQ233" i="14" s="1"/>
  <c r="AQ244" i="14" a="1"/>
  <c r="AQ244" i="14" s="1"/>
  <c r="AQ248" i="14" a="1"/>
  <c r="AQ248" i="14" s="1"/>
  <c r="AQ563" i="14" a="1"/>
  <c r="AQ563" i="14" s="1"/>
  <c r="AQ695" i="14" a="1"/>
  <c r="AQ695" i="14" s="1"/>
  <c r="AQ666" i="14" a="1"/>
  <c r="AQ666" i="14" s="1"/>
  <c r="AQ409" i="14" a="1"/>
  <c r="AQ409" i="14" s="1"/>
  <c r="AQ4" i="14" a="1"/>
  <c r="AQ4" i="14" s="1"/>
  <c r="AQ601" i="14" a="1"/>
  <c r="AQ601" i="14" s="1"/>
  <c r="AQ693" i="14" a="1"/>
  <c r="AQ693" i="14" s="1"/>
  <c r="AQ671" i="14" a="1"/>
  <c r="AQ671" i="14" s="1"/>
  <c r="AQ70" i="14" a="1"/>
  <c r="AQ70" i="14" s="1"/>
  <c r="AQ163" i="14" a="1"/>
  <c r="AQ163" i="14" s="1"/>
  <c r="AR163" i="14" s="1"/>
  <c r="AQ268" i="14" a="1"/>
  <c r="AQ268" i="14" s="1"/>
  <c r="AQ658" i="14" a="1"/>
  <c r="AQ658" i="14" s="1"/>
  <c r="AQ543" i="14" a="1"/>
  <c r="AQ543" i="14" s="1"/>
  <c r="AQ380" i="14" a="1"/>
  <c r="AQ380" i="14" s="1"/>
  <c r="AQ509" i="14" a="1"/>
  <c r="AQ509" i="14" s="1"/>
  <c r="AQ314" i="14" a="1"/>
  <c r="AQ314" i="14" s="1"/>
  <c r="AQ352" i="14" a="1"/>
  <c r="AQ352" i="14" s="1"/>
  <c r="AQ407" i="14" a="1"/>
  <c r="AQ407" i="14" s="1"/>
  <c r="AQ221" i="14" a="1"/>
  <c r="AQ221" i="14" s="1"/>
  <c r="AQ114" i="14" a="1"/>
  <c r="AQ114" i="14" s="1"/>
  <c r="AQ381" i="14" a="1"/>
  <c r="AQ381" i="14" s="1"/>
  <c r="AQ327" i="14" a="1"/>
  <c r="AQ327" i="14" s="1"/>
  <c r="AQ388" i="14" a="1"/>
  <c r="AQ388" i="14" s="1"/>
  <c r="AQ679" i="14" a="1"/>
  <c r="AQ679" i="14" s="1"/>
  <c r="AQ206" i="14" a="1"/>
  <c r="AQ206" i="14" s="1"/>
  <c r="AQ307" i="14" a="1"/>
  <c r="AQ307" i="14" s="1"/>
  <c r="AQ533" i="14" a="1"/>
  <c r="AQ533" i="14" s="1"/>
  <c r="AQ284" i="14" a="1"/>
  <c r="AQ284" i="14" s="1"/>
  <c r="AQ71" i="14" a="1"/>
  <c r="AQ71" i="14" s="1"/>
  <c r="AQ690" i="14" a="1"/>
  <c r="AQ690" i="14" s="1"/>
  <c r="AQ175" i="14" a="1"/>
  <c r="AQ175" i="14" s="1"/>
  <c r="AQ298" i="14" a="1"/>
  <c r="AQ298" i="14" s="1"/>
  <c r="AQ95" i="14" a="1"/>
  <c r="AQ95" i="14" s="1"/>
  <c r="AQ446" i="14" a="1"/>
  <c r="AQ446" i="14" s="1"/>
  <c r="AQ589" i="14" a="1"/>
  <c r="AQ589" i="14" s="1"/>
  <c r="AQ81" i="14" a="1"/>
  <c r="AQ81" i="14" s="1"/>
  <c r="AQ692" i="14" a="1"/>
  <c r="AQ692" i="14" s="1"/>
  <c r="AQ396" i="14" a="1"/>
  <c r="AQ396" i="14" s="1"/>
  <c r="AQ49" i="14" a="1"/>
  <c r="AQ49" i="14" s="1"/>
  <c r="AQ208" i="14" a="1"/>
  <c r="AQ208" i="14" s="1"/>
  <c r="AQ674" i="14" a="1"/>
  <c r="AQ674" i="14" s="1"/>
  <c r="AQ406" i="14" a="1"/>
  <c r="AQ406" i="14" s="1"/>
  <c r="AQ705" i="14" a="1"/>
  <c r="AQ705" i="14" s="1"/>
  <c r="AQ134" i="14" a="1"/>
  <c r="AQ134" i="14" s="1"/>
  <c r="AO502" i="14"/>
  <c r="AQ502" i="14" a="1"/>
  <c r="AQ502" i="14" s="1"/>
  <c r="AR502" i="14" s="1"/>
  <c r="AQ766" i="14" a="1"/>
  <c r="AQ766" i="14" s="1"/>
  <c r="AQ101" i="14" a="1"/>
  <c r="AQ101" i="14" s="1"/>
  <c r="AQ558" i="14" a="1"/>
  <c r="AQ558" i="14" s="1"/>
  <c r="AQ72" i="14" a="1"/>
  <c r="AQ72" i="14" s="1"/>
  <c r="AQ787" i="14" a="1"/>
  <c r="AQ787" i="14" s="1"/>
  <c r="AQ602" i="14" a="1"/>
  <c r="AQ602" i="14" s="1"/>
  <c r="AQ410" i="14" a="1"/>
  <c r="AQ410" i="14" s="1"/>
  <c r="AQ651" i="14" a="1"/>
  <c r="AQ651" i="14" s="1"/>
  <c r="AR419" i="14"/>
  <c r="AO117" i="14"/>
  <c r="BA193" i="14"/>
  <c r="BG193" i="14" s="1" a="1"/>
  <c r="BG193" i="14" s="1"/>
  <c r="BK193" i="14" s="1" a="1"/>
  <c r="BK193" i="14" s="1"/>
  <c r="BA484" i="14"/>
  <c r="BD480" i="14"/>
  <c r="BD556" i="14"/>
  <c r="BA503" i="14"/>
  <c r="BG503" i="14" s="1" a="1"/>
  <c r="BG503" i="14" s="1"/>
  <c r="BD503" i="14"/>
  <c r="AM366" i="14"/>
  <c r="AP366" i="14" s="1" a="1"/>
  <c r="AP366" i="14" s="1"/>
  <c r="BD431" i="14"/>
  <c r="BI431" i="14" s="1" a="1"/>
  <c r="BI431" i="14" s="1"/>
  <c r="AM242" i="14"/>
  <c r="BA366" i="14"/>
  <c r="BG366" i="14" s="1" a="1"/>
  <c r="BG366" i="14" s="1"/>
  <c r="BD162" i="14"/>
  <c r="BD68" i="14"/>
  <c r="BA574" i="14"/>
  <c r="BG574" i="14" s="1" a="1"/>
  <c r="BG574" i="14" s="1"/>
  <c r="BD366" i="14"/>
  <c r="BI366" i="14" s="1" a="1"/>
  <c r="BI366" i="14" s="1"/>
  <c r="AM480" i="14"/>
  <c r="AM506" i="14"/>
  <c r="AP506" i="14" s="1" a="1"/>
  <c r="AP506" i="14" s="1"/>
  <c r="AM359" i="14"/>
  <c r="BA359" i="14"/>
  <c r="BG359" i="14" s="1" a="1"/>
  <c r="BG359" i="14" s="1"/>
  <c r="BD359" i="14"/>
  <c r="AM169" i="14"/>
  <c r="AP169" i="14" s="1" a="1"/>
  <c r="AP169" i="14" s="1"/>
  <c r="BD659" i="14"/>
  <c r="BI659" i="14" s="1" a="1"/>
  <c r="BI659" i="14" s="1"/>
  <c r="BD169" i="14"/>
  <c r="BI169" i="14" s="1" a="1"/>
  <c r="BI169" i="14" s="1"/>
  <c r="AM66" i="14"/>
  <c r="AP66" i="14" s="1" a="1"/>
  <c r="AP66" i="14" s="1"/>
  <c r="BA169" i="14"/>
  <c r="BG169" i="14" s="1" a="1"/>
  <c r="BG169" i="14" s="1"/>
  <c r="BA252" i="14"/>
  <c r="BG252" i="14" s="1" a="1"/>
  <c r="BG252" i="14" s="1"/>
  <c r="BA557" i="14"/>
  <c r="BG557" i="14" s="1" a="1"/>
  <c r="BG557" i="14" s="1"/>
  <c r="AM501" i="14"/>
  <c r="BA442" i="14"/>
  <c r="AM557" i="14"/>
  <c r="AP557" i="14" s="1" a="1"/>
  <c r="AP557" i="14" s="1"/>
  <c r="BD557" i="14"/>
  <c r="BI557" i="14" s="1" a="1"/>
  <c r="BI557" i="14" s="1"/>
  <c r="AM548" i="14"/>
  <c r="AM215" i="14"/>
  <c r="AP215" i="14" s="1" a="1"/>
  <c r="AP215" i="14" s="1"/>
  <c r="AM442" i="14"/>
  <c r="BA717" i="14"/>
  <c r="BG717" i="14" s="1" a="1"/>
  <c r="BG717" i="14" s="1"/>
  <c r="BD579" i="14"/>
  <c r="BI579" i="14" s="1" a="1"/>
  <c r="BI579" i="14" s="1"/>
  <c r="AM321" i="14"/>
  <c r="AP321" i="14" s="1" a="1"/>
  <c r="AP321" i="14" s="1"/>
  <c r="BD489" i="14"/>
  <c r="BI489" i="14" s="1" a="1"/>
  <c r="BI489" i="14" s="1"/>
  <c r="BD31" i="14"/>
  <c r="BI31" i="14" s="1" a="1"/>
  <c r="BI31" i="14" s="1"/>
  <c r="BD321" i="14"/>
  <c r="BI321" i="14" s="1" a="1"/>
  <c r="BI321" i="14" s="1"/>
  <c r="BD442" i="14"/>
  <c r="BA321" i="14"/>
  <c r="BG321" i="14" s="1" a="1"/>
  <c r="BG321" i="14" s="1"/>
  <c r="AM221" i="14"/>
  <c r="AP221" i="14" s="1" a="1"/>
  <c r="AP221" i="14" s="1"/>
  <c r="T221" i="14"/>
  <c r="BA488" i="14"/>
  <c r="BA618" i="14"/>
  <c r="BG618" i="14" s="1" a="1"/>
  <c r="BG618" i="14" s="1"/>
  <c r="AM267" i="14"/>
  <c r="AM6" i="14"/>
  <c r="AP6" i="14" s="1" a="1"/>
  <c r="AP6" i="14" s="1"/>
  <c r="BD267" i="14"/>
  <c r="AM484" i="14"/>
  <c r="BD107" i="14"/>
  <c r="BD215" i="14"/>
  <c r="BI215" i="14" s="1" a="1"/>
  <c r="BI215" i="14" s="1"/>
  <c r="BD501" i="14"/>
  <c r="BD6" i="14"/>
  <c r="BI6" i="14" s="1" a="1"/>
  <c r="BI6" i="14" s="1"/>
  <c r="BA215" i="14"/>
  <c r="BG215" i="14" s="1" a="1"/>
  <c r="BG215" i="14" s="1"/>
  <c r="AM406" i="14"/>
  <c r="AP406" i="14" s="1" a="1"/>
  <c r="AP406" i="14" s="1"/>
  <c r="BA617" i="14"/>
  <c r="BG617" i="14" s="1" a="1"/>
  <c r="BG617" i="14" s="1"/>
  <c r="BD32" i="14"/>
  <c r="BI32" i="14" s="1" a="1"/>
  <c r="BI32" i="14" s="1"/>
  <c r="AM274" i="14"/>
  <c r="AP274" i="14" s="1" a="1"/>
  <c r="AP274" i="14" s="1"/>
  <c r="BA406" i="14"/>
  <c r="BG406" i="14" s="1" a="1"/>
  <c r="BG406" i="14" s="1"/>
  <c r="AM31" i="14"/>
  <c r="AP31" i="14" s="1" a="1"/>
  <c r="AP31" i="14" s="1"/>
  <c r="BA274" i="14"/>
  <c r="BG274" i="14" s="1" a="1"/>
  <c r="BG274" i="14" s="1"/>
  <c r="BA66" i="14"/>
  <c r="BG66" i="14" s="1" a="1"/>
  <c r="BG66" i="14" s="1"/>
  <c r="AM373" i="14"/>
  <c r="AP373" i="14" s="1" a="1"/>
  <c r="AP373" i="14" s="1"/>
  <c r="BD406" i="14"/>
  <c r="BI406" i="14" s="1" a="1"/>
  <c r="BI406" i="14" s="1"/>
  <c r="AM613" i="14"/>
  <c r="AP613" i="14" s="1" a="1"/>
  <c r="AP613" i="14" s="1"/>
  <c r="AM179" i="14"/>
  <c r="AP179" i="14" s="1" a="1"/>
  <c r="AP179" i="14" s="1"/>
  <c r="AM243" i="14"/>
  <c r="AP243" i="14" s="1" a="1"/>
  <c r="AP243" i="14" s="1"/>
  <c r="BA31" i="14"/>
  <c r="BG31" i="14" s="1" a="1"/>
  <c r="BG31" i="14" s="1"/>
  <c r="BD274" i="14"/>
  <c r="BI274" i="14" s="1" a="1"/>
  <c r="BI274" i="14" s="1"/>
  <c r="BD66" i="14"/>
  <c r="BI66" i="14" s="1" a="1"/>
  <c r="BI66" i="14" s="1"/>
  <c r="AM522" i="14"/>
  <c r="AP522" i="14" s="1" a="1"/>
  <c r="AP522" i="14" s="1"/>
  <c r="BA373" i="14"/>
  <c r="BG373" i="14" s="1" a="1"/>
  <c r="BG373" i="14" s="1"/>
  <c r="BA613" i="14"/>
  <c r="BG613" i="14" s="1" a="1"/>
  <c r="BG613" i="14" s="1"/>
  <c r="AM554" i="14"/>
  <c r="AP554" i="14" s="1" a="1"/>
  <c r="AP554" i="14" s="1"/>
  <c r="BD271" i="14"/>
  <c r="BI271" i="14" s="1" a="1"/>
  <c r="BI271" i="14" s="1"/>
  <c r="BA243" i="14"/>
  <c r="BG243" i="14" s="1" a="1"/>
  <c r="BG243" i="14" s="1"/>
  <c r="AM5" i="14"/>
  <c r="BA522" i="14"/>
  <c r="BG522" i="14" s="1" a="1"/>
  <c r="BG522" i="14" s="1"/>
  <c r="BD373" i="14"/>
  <c r="BI373" i="14" s="1" a="1"/>
  <c r="BI373" i="14" s="1"/>
  <c r="BD613" i="14"/>
  <c r="BI613" i="14" s="1" a="1"/>
  <c r="BI613" i="14" s="1"/>
  <c r="BA554" i="14"/>
  <c r="BG554" i="14" s="1" a="1"/>
  <c r="BG554" i="14" s="1"/>
  <c r="BD220" i="14"/>
  <c r="BD243" i="14"/>
  <c r="BI243" i="14" s="1" a="1"/>
  <c r="BI243" i="14" s="1"/>
  <c r="BA5" i="14"/>
  <c r="BG5" i="14" s="1" a="1"/>
  <c r="BG5" i="14" s="1"/>
  <c r="BK5" i="14" s="1" a="1"/>
  <c r="BK5" i="14" s="1"/>
  <c r="BD522" i="14"/>
  <c r="BI522" i="14" s="1" a="1"/>
  <c r="BI522" i="14" s="1"/>
  <c r="BD554" i="14"/>
  <c r="BI554" i="14" s="1" a="1"/>
  <c r="BI554" i="14" s="1"/>
  <c r="AM412" i="14"/>
  <c r="AP412" i="14" s="1" a="1"/>
  <c r="AP412" i="14" s="1"/>
  <c r="BA501" i="14"/>
  <c r="BA6" i="14"/>
  <c r="BG6" i="14" s="1" a="1"/>
  <c r="BG6" i="14" s="1"/>
  <c r="BD402" i="14"/>
  <c r="BI402" i="14" s="1" a="1"/>
  <c r="BI402" i="14" s="1"/>
  <c r="BA435" i="14"/>
  <c r="BG435" i="14" s="1" a="1"/>
  <c r="BG435" i="14" s="1"/>
  <c r="BD108" i="14"/>
  <c r="BI108" i="14" s="1" a="1"/>
  <c r="BI108" i="14" s="1"/>
  <c r="BA108" i="14"/>
  <c r="BG108" i="14" s="1" a="1"/>
  <c r="BG108" i="14" s="1"/>
  <c r="AM108" i="14"/>
  <c r="AP108" i="14" s="1" a="1"/>
  <c r="AP108" i="14" s="1"/>
  <c r="AM137" i="14"/>
  <c r="AP137" i="14" s="1" a="1"/>
  <c r="AP137" i="14" s="1"/>
  <c r="BA179" i="14"/>
  <c r="BG179" i="14" s="1" a="1"/>
  <c r="BG179" i="14" s="1"/>
  <c r="BD222" i="14"/>
  <c r="AM523" i="14"/>
  <c r="AD571" i="14"/>
  <c r="BA137" i="14"/>
  <c r="BG137" i="14" s="1" a="1"/>
  <c r="BG137" i="14" s="1"/>
  <c r="AM308" i="14"/>
  <c r="AP308" i="14" s="1" a="1"/>
  <c r="AP308" i="14" s="1"/>
  <c r="BD179" i="14"/>
  <c r="BI179" i="14" s="1" a="1"/>
  <c r="BI179" i="14" s="1"/>
  <c r="AD412" i="14"/>
  <c r="BA153" i="14"/>
  <c r="BA103" i="14"/>
  <c r="BD137" i="14"/>
  <c r="BI137" i="14" s="1" a="1"/>
  <c r="BI137" i="14" s="1"/>
  <c r="BA308" i="14"/>
  <c r="BG308" i="14" s="1" a="1"/>
  <c r="BG308" i="14" s="1"/>
  <c r="AM590" i="14"/>
  <c r="AP590" i="14" s="1" a="1"/>
  <c r="AP590" i="14" s="1"/>
  <c r="BD103" i="14"/>
  <c r="AM479" i="14"/>
  <c r="BD308" i="14"/>
  <c r="BI308" i="14" s="1" a="1"/>
  <c r="BI308" i="14" s="1"/>
  <c r="BA590" i="14"/>
  <c r="BG590" i="14" s="1" a="1"/>
  <c r="BG590" i="14" s="1"/>
  <c r="BA479" i="14"/>
  <c r="AM526" i="14"/>
  <c r="AP526" i="14" s="1" a="1"/>
  <c r="AP526" i="14" s="1"/>
  <c r="AM569" i="14"/>
  <c r="AP569" i="14" s="1" a="1"/>
  <c r="AP569" i="14" s="1"/>
  <c r="BD590" i="14"/>
  <c r="BI590" i="14" s="1" a="1"/>
  <c r="BI590" i="14" s="1"/>
  <c r="BA412" i="14"/>
  <c r="BG412" i="14" s="1" a="1"/>
  <c r="BG412" i="14" s="1"/>
  <c r="BD479" i="14"/>
  <c r="BA526" i="14"/>
  <c r="BG526" i="14" s="1" a="1"/>
  <c r="BG526" i="14" s="1"/>
  <c r="AM32" i="14"/>
  <c r="AP32" i="14" s="1" a="1"/>
  <c r="AP32" i="14" s="1"/>
  <c r="BA569" i="14"/>
  <c r="BG569" i="14" s="1" a="1"/>
  <c r="BG569" i="14" s="1"/>
  <c r="AM162" i="14"/>
  <c r="BA571" i="14"/>
  <c r="BG571" i="14" s="1" a="1"/>
  <c r="BG571" i="14" s="1"/>
  <c r="BK571" i="14" s="1" a="1"/>
  <c r="BK571" i="14" s="1"/>
  <c r="BD526" i="14"/>
  <c r="BI526" i="14" s="1" a="1"/>
  <c r="BI526" i="14" s="1"/>
  <c r="BA32" i="14"/>
  <c r="BG32" i="14" s="1" a="1"/>
  <c r="BG32" i="14" s="1"/>
  <c r="BD569" i="14"/>
  <c r="BI569" i="14" s="1" a="1"/>
  <c r="BI569" i="14" s="1"/>
  <c r="AM68" i="14"/>
  <c r="BA162" i="14"/>
  <c r="AM772" i="14"/>
  <c r="AP772" i="14" s="1" a="1"/>
  <c r="AP772" i="14" s="1"/>
  <c r="BA723" i="14"/>
  <c r="AD659" i="14"/>
  <c r="AM271" i="14"/>
  <c r="AP271" i="14" s="1" a="1"/>
  <c r="AP271" i="14" s="1"/>
  <c r="BA136" i="14"/>
  <c r="BG136" i="14" s="1" a="1"/>
  <c r="BG136" i="14" s="1"/>
  <c r="AM618" i="14"/>
  <c r="AP618" i="14" s="1" a="1"/>
  <c r="AP618" i="14" s="1"/>
  <c r="BA271" i="14"/>
  <c r="BG271" i="14" s="1" a="1"/>
  <c r="BG271" i="14" s="1"/>
  <c r="AM571" i="14"/>
  <c r="BA659" i="14"/>
  <c r="BG659" i="14" s="1" a="1"/>
  <c r="BG659" i="14" s="1"/>
  <c r="BD618" i="14"/>
  <c r="BI618" i="14" s="1" a="1"/>
  <c r="BI618" i="14" s="1"/>
  <c r="BK618" i="14" s="1" a="1"/>
  <c r="BK618" i="14" s="1"/>
  <c r="BA68" i="14"/>
  <c r="BA523" i="14"/>
  <c r="BD523" i="14"/>
  <c r="AM566" i="14"/>
  <c r="AP566" i="14" s="1" a="1"/>
  <c r="AP566" i="14" s="1"/>
  <c r="AM723" i="14"/>
  <c r="BA513" i="14"/>
  <c r="BG513" i="14" s="1" a="1"/>
  <c r="BG513" i="14" s="1"/>
  <c r="BA566" i="14"/>
  <c r="BG566" i="14" s="1" a="1"/>
  <c r="BG566" i="14" s="1"/>
  <c r="BD723" i="14"/>
  <c r="BD566" i="14"/>
  <c r="BI566" i="14" s="1" a="1"/>
  <c r="BI566" i="14" s="1"/>
  <c r="AM212" i="14"/>
  <c r="AM355" i="14"/>
  <c r="AP355" i="14" s="1" a="1"/>
  <c r="AP355" i="14" s="1"/>
  <c r="BA212" i="14"/>
  <c r="BG212" i="14" s="1" a="1"/>
  <c r="BG212" i="14" s="1"/>
  <c r="AM375" i="14"/>
  <c r="AP375" i="14" s="1" a="1"/>
  <c r="AP375" i="14" s="1"/>
  <c r="BA355" i="14"/>
  <c r="BG355" i="14" s="1" a="1"/>
  <c r="BG355" i="14" s="1"/>
  <c r="BK355" i="14" s="1" a="1"/>
  <c r="BK355" i="14" s="1"/>
  <c r="BD234" i="14"/>
  <c r="AM85" i="14"/>
  <c r="BD212" i="14"/>
  <c r="BA375" i="14"/>
  <c r="BG375" i="14" s="1" a="1"/>
  <c r="BG375" i="14" s="1"/>
  <c r="AM624" i="14"/>
  <c r="BD375" i="14"/>
  <c r="BI375" i="14" s="1" a="1"/>
  <c r="BI375" i="14" s="1"/>
  <c r="BD312" i="14"/>
  <c r="BI312" i="14" s="1" a="1"/>
  <c r="BI312" i="14" s="1"/>
  <c r="BA624" i="14"/>
  <c r="AM222" i="14"/>
  <c r="BA772" i="14"/>
  <c r="BG772" i="14" s="1" a="1"/>
  <c r="BG772" i="14" s="1"/>
  <c r="BD624" i="14"/>
  <c r="BA222" i="14"/>
  <c r="BD735" i="14"/>
  <c r="BI735" i="14" s="1" a="1"/>
  <c r="BI735" i="14" s="1"/>
  <c r="AM693" i="14"/>
  <c r="AP693" i="14" s="1" a="1"/>
  <c r="AP693" i="14" s="1"/>
  <c r="AM545" i="14"/>
  <c r="AP545" i="14" s="1" a="1"/>
  <c r="AP545" i="14" s="1"/>
  <c r="AM489" i="14"/>
  <c r="AP489" i="14" s="1" a="1"/>
  <c r="AP489" i="14" s="1"/>
  <c r="BA545" i="14"/>
  <c r="BG545" i="14" s="1" a="1"/>
  <c r="BG545" i="14" s="1"/>
  <c r="BD545" i="14"/>
  <c r="BI545" i="14" s="1" a="1"/>
  <c r="BI545" i="14" s="1"/>
  <c r="AM513" i="14"/>
  <c r="AP513" i="14" s="1" a="1"/>
  <c r="AP513" i="14" s="1"/>
  <c r="BD513" i="14"/>
  <c r="BI513" i="14" s="1" a="1"/>
  <c r="BI513" i="14" s="1"/>
  <c r="BD269" i="14"/>
  <c r="BI269" i="14" s="1" a="1"/>
  <c r="BI269" i="14" s="1"/>
  <c r="BD58" i="14"/>
  <c r="BI58" i="14" s="1" a="1"/>
  <c r="BI58" i="14" s="1"/>
  <c r="AM556" i="14"/>
  <c r="BA556" i="14"/>
  <c r="BD153" i="14"/>
  <c r="AM58" i="14"/>
  <c r="AP58" i="14" s="1" a="1"/>
  <c r="AP58" i="14" s="1"/>
  <c r="BA58" i="14"/>
  <c r="BG58" i="14" s="1" a="1"/>
  <c r="BG58" i="14" s="1"/>
  <c r="AM413" i="14"/>
  <c r="AP413" i="14" s="1" a="1"/>
  <c r="AP413" i="14" s="1"/>
  <c r="BA312" i="14"/>
  <c r="BG312" i="14" s="1" a="1"/>
  <c r="BG312" i="14" s="1"/>
  <c r="BA542" i="14"/>
  <c r="BG542" i="14" s="1" a="1"/>
  <c r="BG542" i="14" s="1"/>
  <c r="AM177" i="14"/>
  <c r="AM59" i="14"/>
  <c r="BA413" i="14"/>
  <c r="BG413" i="14" s="1" a="1"/>
  <c r="BG413" i="14" s="1"/>
  <c r="BD177" i="14"/>
  <c r="BI177" i="14" s="1" a="1"/>
  <c r="BI177" i="14" s="1"/>
  <c r="BA59" i="14"/>
  <c r="BG59" i="14" s="1" a="1"/>
  <c r="BG59" i="14" s="1"/>
  <c r="BK59" i="14" s="1" a="1"/>
  <c r="BK59" i="14" s="1"/>
  <c r="BD413" i="14"/>
  <c r="BI413" i="14" s="1" a="1"/>
  <c r="BI413" i="14" s="1"/>
  <c r="BA177" i="14"/>
  <c r="AM562" i="14"/>
  <c r="AM431" i="14"/>
  <c r="AP431" i="14" s="1" a="1"/>
  <c r="AP431" i="14" s="1"/>
  <c r="BD717" i="14"/>
  <c r="BI717" i="14" s="1" a="1"/>
  <c r="BI717" i="14" s="1"/>
  <c r="BA562" i="14"/>
  <c r="BA431" i="14"/>
  <c r="BG431" i="14" s="1" a="1"/>
  <c r="BG431" i="14" s="1"/>
  <c r="BD135" i="14"/>
  <c r="BD562" i="14"/>
  <c r="BD530" i="14"/>
  <c r="BI530" i="14" s="1" a="1"/>
  <c r="BI530" i="14" s="1"/>
  <c r="BA150" i="14"/>
  <c r="BG150" i="14" s="1" a="1"/>
  <c r="BG150" i="14" s="1"/>
  <c r="BD623" i="14"/>
  <c r="BI623" i="14" s="1" a="1"/>
  <c r="BI623" i="14" s="1"/>
  <c r="BA266" i="14"/>
  <c r="BG266" i="14" s="1" a="1"/>
  <c r="BG266" i="14" s="1"/>
  <c r="BD578" i="14"/>
  <c r="BD792" i="14"/>
  <c r="BI792" i="14" s="1" a="1"/>
  <c r="BI792" i="14" s="1"/>
  <c r="AM326" i="14"/>
  <c r="AP326" i="14" s="1" a="1"/>
  <c r="AP326" i="14" s="1"/>
  <c r="BD515" i="14"/>
  <c r="BI515" i="14" s="1" a="1"/>
  <c r="BI515" i="14" s="1"/>
  <c r="BD702" i="14"/>
  <c r="AM711" i="14"/>
  <c r="BA672" i="14"/>
  <c r="BA232" i="14"/>
  <c r="BG232" i="14" s="1" a="1"/>
  <c r="BG232" i="14" s="1"/>
  <c r="AM758" i="14"/>
  <c r="AP758" i="14" s="1" a="1"/>
  <c r="AP758" i="14" s="1"/>
  <c r="BA221" i="14"/>
  <c r="BG221" i="14" s="1" a="1"/>
  <c r="BG221" i="14" s="1"/>
  <c r="BD409" i="14"/>
  <c r="BI409" i="14" s="1" a="1"/>
  <c r="BI409" i="14" s="1"/>
  <c r="AM589" i="14"/>
  <c r="AP589" i="14" s="1" a="1"/>
  <c r="AP589" i="14" s="1"/>
  <c r="BA662" i="14"/>
  <c r="BD621" i="14"/>
  <c r="BI621" i="14" s="1" a="1"/>
  <c r="BI621" i="14" s="1"/>
  <c r="BD134" i="14"/>
  <c r="BI134" i="14" s="1" a="1"/>
  <c r="BI134" i="14" s="1"/>
  <c r="BD228" i="14"/>
  <c r="BD448" i="14"/>
  <c r="BI448" i="14" s="1" a="1"/>
  <c r="BI448" i="14" s="1"/>
  <c r="AM492" i="14"/>
  <c r="BD482" i="14"/>
  <c r="BA248" i="14"/>
  <c r="BG248" i="14" s="1" a="1"/>
  <c r="BG248" i="14" s="1"/>
  <c r="BD417" i="14"/>
  <c r="BI417" i="14" s="1" a="1"/>
  <c r="BI417" i="14" s="1"/>
  <c r="BD677" i="14"/>
  <c r="BD412" i="14"/>
  <c r="BI412" i="14" s="1" a="1"/>
  <c r="BI412" i="14" s="1"/>
  <c r="BD563" i="14"/>
  <c r="BI563" i="14" s="1" a="1"/>
  <c r="BI563" i="14" s="1"/>
  <c r="BD165" i="14"/>
  <c r="BI165" i="14" s="1" a="1"/>
  <c r="BI165" i="14" s="1"/>
  <c r="BD275" i="14"/>
  <c r="BD774" i="14"/>
  <c r="BD458" i="14"/>
  <c r="BI458" i="14" s="1" a="1"/>
  <c r="BI458" i="14" s="1"/>
  <c r="BD256" i="14"/>
  <c r="BD486" i="14"/>
  <c r="BI486" i="14" s="1" a="1"/>
  <c r="BI486" i="14" s="1"/>
  <c r="BD544" i="14"/>
  <c r="BI544" i="14" s="1" a="1"/>
  <c r="BI544" i="14" s="1"/>
  <c r="BA369" i="14"/>
  <c r="BD198" i="14"/>
  <c r="BI198" i="14" s="1" a="1"/>
  <c r="BI198" i="14" s="1"/>
  <c r="BA637" i="14"/>
  <c r="BA205" i="14"/>
  <c r="BG205" i="14" s="1" a="1"/>
  <c r="BG205" i="14" s="1"/>
  <c r="BD713" i="14"/>
  <c r="BD720" i="14"/>
  <c r="BA273" i="14"/>
  <c r="BG273" i="14" s="1" a="1"/>
  <c r="BG273" i="14" s="1"/>
  <c r="AM657" i="14"/>
  <c r="AP657" i="14" s="1" a="1"/>
  <c r="AP657" i="14" s="1"/>
  <c r="BA318" i="14"/>
  <c r="BD349" i="14"/>
  <c r="BI349" i="14" s="1" a="1"/>
  <c r="BI349" i="14" s="1"/>
  <c r="BD214" i="14"/>
  <c r="BI214" i="14" s="1" a="1"/>
  <c r="BI214" i="14" s="1"/>
  <c r="BD507" i="14"/>
  <c r="BI507" i="14" s="1" a="1"/>
  <c r="BI507" i="14" s="1"/>
  <c r="BD264" i="14"/>
  <c r="BI264" i="14" s="1" a="1"/>
  <c r="BI264" i="14" s="1"/>
  <c r="AD135" i="14"/>
  <c r="BD517" i="14"/>
  <c r="BI517" i="14" s="1" a="1"/>
  <c r="BI517" i="14" s="1"/>
  <c r="BD252" i="14"/>
  <c r="BI252" i="14" s="1" a="1"/>
  <c r="BI252" i="14" s="1"/>
  <c r="BD136" i="14"/>
  <c r="BI136" i="14" s="1" a="1"/>
  <c r="BI136" i="14" s="1"/>
  <c r="BK136" i="14" s="1" a="1"/>
  <c r="BK136" i="14" s="1"/>
  <c r="BD354" i="14"/>
  <c r="BA793" i="14"/>
  <c r="BG793" i="14" s="1" a="1"/>
  <c r="BG793" i="14" s="1"/>
  <c r="BA778" i="14"/>
  <c r="BG778" i="14" s="1" a="1"/>
  <c r="BG778" i="14" s="1"/>
  <c r="BA234" i="14"/>
  <c r="AM622" i="14"/>
  <c r="BD254" i="14"/>
  <c r="BI254" i="14" s="1" a="1"/>
  <c r="BI254" i="14" s="1"/>
  <c r="AM575" i="14"/>
  <c r="AP575" i="14" s="1" a="1"/>
  <c r="AP575" i="14" s="1"/>
  <c r="BA379" i="14"/>
  <c r="BG379" i="14" s="1" a="1"/>
  <c r="BG379" i="14" s="1"/>
  <c r="BK379" i="14" s="1" a="1"/>
  <c r="BK379" i="14" s="1"/>
  <c r="AM345" i="14"/>
  <c r="AP345" i="14" s="1" a="1"/>
  <c r="AP345" i="14" s="1"/>
  <c r="BA622" i="14"/>
  <c r="AM677" i="14"/>
  <c r="AM275" i="14"/>
  <c r="BA323" i="14"/>
  <c r="AD506" i="14"/>
  <c r="BA575" i="14"/>
  <c r="BG575" i="14" s="1" a="1"/>
  <c r="BG575" i="14" s="1"/>
  <c r="AM774" i="14"/>
  <c r="BA345" i="14"/>
  <c r="BG345" i="14" s="1" a="1"/>
  <c r="BG345" i="14" s="1"/>
  <c r="AM417" i="14"/>
  <c r="AP417" i="14" s="1" a="1"/>
  <c r="AP417" i="14" s="1"/>
  <c r="BA677" i="14"/>
  <c r="BG677" i="14" s="1" a="1"/>
  <c r="BG677" i="14" s="1"/>
  <c r="AM36" i="14"/>
  <c r="AP36" i="14" s="1" a="1"/>
  <c r="AP36" i="14" s="1"/>
  <c r="BA275" i="14"/>
  <c r="BD170" i="14"/>
  <c r="BI170" i="14" s="1" a="1"/>
  <c r="BI170" i="14" s="1"/>
  <c r="BA458" i="14"/>
  <c r="BG458" i="14" s="1" a="1"/>
  <c r="BG458" i="14" s="1"/>
  <c r="BD542" i="14"/>
  <c r="BI542" i="14" s="1" a="1"/>
  <c r="BI542" i="14" s="1"/>
  <c r="BD575" i="14"/>
  <c r="BI575" i="14" s="1" a="1"/>
  <c r="BI575" i="14" s="1"/>
  <c r="BA774" i="14"/>
  <c r="BG774" i="14" s="1" a="1"/>
  <c r="BG774" i="14" s="1"/>
  <c r="BD345" i="14"/>
  <c r="BI345" i="14" s="1" a="1"/>
  <c r="BI345" i="14" s="1"/>
  <c r="BA417" i="14"/>
  <c r="BG417" i="14" s="1" a="1"/>
  <c r="BG417" i="14" s="1"/>
  <c r="BA36" i="14"/>
  <c r="BG36" i="14" s="1" a="1"/>
  <c r="BG36" i="14" s="1"/>
  <c r="AM165" i="14"/>
  <c r="AP165" i="14" s="1" a="1"/>
  <c r="AP165" i="14" s="1"/>
  <c r="AD647" i="14"/>
  <c r="BD36" i="14"/>
  <c r="BI36" i="14" s="1" a="1"/>
  <c r="BI36" i="14" s="1"/>
  <c r="BA165" i="14"/>
  <c r="BG165" i="14" s="1" a="1"/>
  <c r="BG165" i="14" s="1"/>
  <c r="BK165" i="14" s="1" a="1"/>
  <c r="BK165" i="14" s="1"/>
  <c r="AM563" i="14"/>
  <c r="AP563" i="14" s="1" a="1"/>
  <c r="AP563" i="14" s="1"/>
  <c r="BD772" i="14"/>
  <c r="BI772" i="14" s="1" a="1"/>
  <c r="BI772" i="14" s="1"/>
  <c r="BA710" i="14"/>
  <c r="BG710" i="14" s="1" a="1"/>
  <c r="BG710" i="14" s="1"/>
  <c r="BD167" i="14"/>
  <c r="BI167" i="14" s="1" a="1"/>
  <c r="BI167" i="14" s="1"/>
  <c r="BA563" i="14"/>
  <c r="BG563" i="14" s="1" a="1"/>
  <c r="BG563" i="14" s="1"/>
  <c r="AD370" i="14"/>
  <c r="AD383" i="14"/>
  <c r="AD234" i="14"/>
  <c r="AD260" i="14"/>
  <c r="BD710" i="14"/>
  <c r="BI710" i="14" s="1" a="1"/>
  <c r="BI710" i="14" s="1"/>
  <c r="AD116" i="14"/>
  <c r="AM2" i="14"/>
  <c r="AP2" i="14" s="1" a="1"/>
  <c r="AP2" i="14" s="1"/>
  <c r="AM254" i="14"/>
  <c r="AP254" i="14" s="1" a="1"/>
  <c r="AP254" i="14" s="1"/>
  <c r="AM189" i="14"/>
  <c r="AP189" i="14" s="1" a="1"/>
  <c r="AP189" i="14" s="1"/>
  <c r="AM270" i="14"/>
  <c r="BA2" i="14"/>
  <c r="BG2" i="14" s="1" a="1"/>
  <c r="BG2" i="14" s="1"/>
  <c r="BA254" i="14"/>
  <c r="BG254" i="14" s="1" a="1"/>
  <c r="BG254" i="14" s="1"/>
  <c r="BA189" i="14"/>
  <c r="BG189" i="14" s="1" a="1"/>
  <c r="BG189" i="14" s="1"/>
  <c r="BK189" i="14" s="1" a="1"/>
  <c r="BK189" i="14" s="1"/>
  <c r="AM188" i="14"/>
  <c r="BA270" i="14"/>
  <c r="BD2" i="14"/>
  <c r="BI2" i="14" s="1" a="1"/>
  <c r="BI2" i="14" s="1"/>
  <c r="BA188" i="14"/>
  <c r="AM116" i="14"/>
  <c r="AM458" i="14"/>
  <c r="AP458" i="14" s="1" a="1"/>
  <c r="AP458" i="14" s="1"/>
  <c r="BA116" i="14"/>
  <c r="AM252" i="14"/>
  <c r="AP252" i="14" s="1" a="1"/>
  <c r="AP252" i="14" s="1"/>
  <c r="BA191" i="14"/>
  <c r="BG191" i="14" s="1" a="1"/>
  <c r="BG191" i="14" s="1"/>
  <c r="AM710" i="14"/>
  <c r="AP710" i="14" s="1" a="1"/>
  <c r="AP710" i="14" s="1"/>
  <c r="BD343" i="14"/>
  <c r="AD252" i="14"/>
  <c r="AD706" i="14"/>
  <c r="AD324" i="14"/>
  <c r="AD96" i="14"/>
  <c r="AD763" i="14"/>
  <c r="AD504" i="14"/>
  <c r="AD705" i="14"/>
  <c r="AD197" i="14"/>
  <c r="BA779" i="14"/>
  <c r="AD300" i="14"/>
  <c r="AD43" i="14"/>
  <c r="AD540" i="14"/>
  <c r="AD287" i="14"/>
  <c r="BD429" i="14"/>
  <c r="BA45" i="14"/>
  <c r="BG45" i="14" s="1" a="1"/>
  <c r="BG45" i="14" s="1"/>
  <c r="AM214" i="14"/>
  <c r="AP214" i="14" s="1" a="1"/>
  <c r="AP214" i="14" s="1"/>
  <c r="AM170" i="14"/>
  <c r="BA85" i="14"/>
  <c r="BD45" i="14"/>
  <c r="BI45" i="14" s="1" a="1"/>
  <c r="BI45" i="14" s="1"/>
  <c r="BD574" i="14"/>
  <c r="BA170" i="14"/>
  <c r="AM323" i="14"/>
  <c r="BD85" i="14"/>
  <c r="AD651" i="14"/>
  <c r="AD704" i="14"/>
  <c r="AD632" i="14"/>
  <c r="BA349" i="14"/>
  <c r="BG349" i="14" s="1" a="1"/>
  <c r="BG349" i="14" s="1"/>
  <c r="BK349" i="14" s="1" a="1"/>
  <c r="BK349" i="14" s="1"/>
  <c r="BD540" i="14"/>
  <c r="BI540" i="14" s="1" a="1"/>
  <c r="BI540" i="14" s="1"/>
  <c r="AD579" i="14"/>
  <c r="BA107" i="14"/>
  <c r="BD793" i="14"/>
  <c r="BI793" i="14" s="1" a="1"/>
  <c r="BI793" i="14" s="1"/>
  <c r="AD485" i="14"/>
  <c r="AD591" i="14"/>
  <c r="AD367" i="14"/>
  <c r="AM560" i="14"/>
  <c r="AP560" i="14" s="1" a="1"/>
  <c r="AP560" i="14" s="1"/>
  <c r="BA354" i="14"/>
  <c r="AM579" i="14"/>
  <c r="AP579" i="14" s="1" a="1"/>
  <c r="AP579" i="14" s="1"/>
  <c r="AD51" i="14"/>
  <c r="AD423" i="14"/>
  <c r="AD259" i="14"/>
  <c r="BA560" i="14"/>
  <c r="BG560" i="14" s="1" a="1"/>
  <c r="BG560" i="14" s="1"/>
  <c r="AM429" i="14"/>
  <c r="BA579" i="14"/>
  <c r="BG579" i="14" s="1" a="1"/>
  <c r="BG579" i="14" s="1"/>
  <c r="AD429" i="14"/>
  <c r="BD560" i="14"/>
  <c r="BI560" i="14" s="1" a="1"/>
  <c r="BI560" i="14" s="1"/>
  <c r="AD125" i="14"/>
  <c r="AD542" i="14"/>
  <c r="AD622" i="14"/>
  <c r="AD748" i="14"/>
  <c r="AD119" i="14"/>
  <c r="AD307" i="14"/>
  <c r="AD718" i="14"/>
  <c r="AD201" i="14"/>
  <c r="AD541" i="14"/>
  <c r="AD784" i="14"/>
  <c r="AD343" i="14"/>
  <c r="AD17" i="14"/>
  <c r="AD408" i="14"/>
  <c r="AD448" i="14"/>
  <c r="AD555" i="14"/>
  <c r="AD57" i="14"/>
  <c r="AD363" i="14"/>
  <c r="AD772" i="14"/>
  <c r="AD438" i="14"/>
  <c r="AD270" i="14"/>
  <c r="AD341" i="14"/>
  <c r="AD426" i="14"/>
  <c r="AD608" i="14"/>
  <c r="AD332" i="14"/>
  <c r="AD580" i="14"/>
  <c r="AD120" i="14"/>
  <c r="AD544" i="14"/>
  <c r="AD219" i="14"/>
  <c r="AD5" i="14"/>
  <c r="AD215" i="14"/>
  <c r="AD764" i="14"/>
  <c r="AD537" i="14"/>
  <c r="AD352" i="14"/>
  <c r="AD92" i="14"/>
  <c r="AM103" i="14"/>
  <c r="AM153" i="14"/>
  <c r="BD318" i="14"/>
  <c r="BD435" i="14"/>
  <c r="BI435" i="14" s="1" a="1"/>
  <c r="BI435" i="14" s="1"/>
  <c r="AM793" i="14"/>
  <c r="BA20" i="14"/>
  <c r="AM136" i="14"/>
  <c r="AP136" i="14" s="1" a="1"/>
  <c r="AP136" i="14" s="1"/>
  <c r="BD617" i="14"/>
  <c r="BD347" i="14"/>
  <c r="BI347" i="14" s="1" a="1"/>
  <c r="BI347" i="14" s="1"/>
  <c r="BD583" i="14"/>
  <c r="AM354" i="14"/>
  <c r="AM349" i="14"/>
  <c r="AP349" i="14" s="1" a="1"/>
  <c r="AP349" i="14" s="1"/>
  <c r="BD20" i="14"/>
  <c r="AD34" i="14"/>
  <c r="AD306" i="14"/>
  <c r="AD181" i="14"/>
  <c r="AD385" i="14"/>
  <c r="BA201" i="14"/>
  <c r="BG201" i="14" s="1" a="1"/>
  <c r="BG201" i="14" s="1"/>
  <c r="BA214" i="14"/>
  <c r="BG214" i="14" s="1" a="1"/>
  <c r="BG214" i="14" s="1"/>
  <c r="BA506" i="14"/>
  <c r="BG506" i="14" s="1" a="1"/>
  <c r="BG506" i="14" s="1"/>
  <c r="BK506" i="14" s="1" a="1"/>
  <c r="BK506" i="14" s="1"/>
  <c r="BD201" i="14"/>
  <c r="BI201" i="14" s="1" a="1"/>
  <c r="BI201" i="14" s="1"/>
  <c r="AM550" i="14"/>
  <c r="AP550" i="14" s="1" a="1"/>
  <c r="AP550" i="14" s="1"/>
  <c r="BD485" i="14"/>
  <c r="BI485" i="14" s="1" a="1"/>
  <c r="BI485" i="14" s="1"/>
  <c r="AD269" i="14"/>
  <c r="AM507" i="14"/>
  <c r="AP507" i="14" s="1" a="1"/>
  <c r="AP507" i="14" s="1"/>
  <c r="AM264" i="14"/>
  <c r="AP264" i="14" s="1" a="1"/>
  <c r="AP264" i="14" s="1"/>
  <c r="AM37" i="14"/>
  <c r="AP37" i="14" s="1" a="1"/>
  <c r="AP37" i="14" s="1"/>
  <c r="BA550" i="14"/>
  <c r="BG550" i="14" s="1" a="1"/>
  <c r="BG550" i="14" s="1"/>
  <c r="AD20" i="14"/>
  <c r="AM318" i="14"/>
  <c r="BA507" i="14"/>
  <c r="BG507" i="14" s="1" a="1"/>
  <c r="BG507" i="14" s="1"/>
  <c r="BA264" i="14"/>
  <c r="BG264" i="14" s="1" a="1"/>
  <c r="BG264" i="14" s="1"/>
  <c r="AM435" i="14"/>
  <c r="AP435" i="14" s="1" a="1"/>
  <c r="AP435" i="14" s="1"/>
  <c r="BA37" i="14"/>
  <c r="BG37" i="14" s="1" a="1"/>
  <c r="BG37" i="14" s="1"/>
  <c r="BK37" i="14" s="1" a="1"/>
  <c r="BK37" i="14" s="1"/>
  <c r="AM617" i="14"/>
  <c r="BD550" i="14"/>
  <c r="BI550" i="14" s="1" a="1"/>
  <c r="BI550" i="14" s="1"/>
  <c r="AD309" i="14"/>
  <c r="AD395" i="14"/>
  <c r="AD325" i="14"/>
  <c r="AD752" i="14"/>
  <c r="AD336" i="14"/>
  <c r="AD797" i="14"/>
  <c r="AD707" i="14"/>
  <c r="AD87" i="14"/>
  <c r="AD458" i="14"/>
  <c r="AD168" i="14"/>
  <c r="BD195" i="14"/>
  <c r="AD588" i="14"/>
  <c r="BA693" i="14"/>
  <c r="BG693" i="14" s="1" a="1"/>
  <c r="BG693" i="14" s="1"/>
  <c r="BK693" i="14" s="1" a="1"/>
  <c r="BK693" i="14" s="1"/>
  <c r="AM678" i="14"/>
  <c r="AP678" i="14" s="1" a="1"/>
  <c r="AP678" i="14" s="1"/>
  <c r="AM357" i="14"/>
  <c r="AP357" i="14" s="1" a="1"/>
  <c r="AP357" i="14" s="1"/>
  <c r="BA489" i="14"/>
  <c r="BG489" i="14" s="1" a="1"/>
  <c r="BG489" i="14" s="1"/>
  <c r="BK489" i="14" s="1" a="1"/>
  <c r="BK489" i="14" s="1"/>
  <c r="BD488" i="14"/>
  <c r="AM402" i="14"/>
  <c r="AD431" i="14"/>
  <c r="AM583" i="14"/>
  <c r="BA357" i="14"/>
  <c r="BG357" i="14" s="1" a="1"/>
  <c r="BG357" i="14" s="1"/>
  <c r="BK357" i="14" s="1" a="1"/>
  <c r="BK357" i="14" s="1"/>
  <c r="BD248" i="14"/>
  <c r="BI248" i="14" s="1" a="1"/>
  <c r="BI248" i="14" s="1"/>
  <c r="BA402" i="14"/>
  <c r="AD692" i="14"/>
  <c r="AD80" i="14"/>
  <c r="BA583" i="14"/>
  <c r="AM195" i="14"/>
  <c r="AM433" i="14"/>
  <c r="AP433" i="14" s="1" a="1"/>
  <c r="AP433" i="14" s="1"/>
  <c r="AD717" i="14"/>
  <c r="AM459" i="14"/>
  <c r="BA195" i="14"/>
  <c r="AM671" i="14"/>
  <c r="AP671" i="14" s="1" a="1"/>
  <c r="AP671" i="14" s="1"/>
  <c r="BA433" i="14"/>
  <c r="BG433" i="14" s="1" a="1"/>
  <c r="BG433" i="14" s="1"/>
  <c r="BA459" i="14"/>
  <c r="AM347" i="14"/>
  <c r="AP347" i="14" s="1" a="1"/>
  <c r="AP347" i="14" s="1"/>
  <c r="BA671" i="14"/>
  <c r="BG671" i="14" s="1" a="1"/>
  <c r="BG671" i="14" s="1"/>
  <c r="BD433" i="14"/>
  <c r="BI433" i="14" s="1" a="1"/>
  <c r="BI433" i="14" s="1"/>
  <c r="BD316" i="14"/>
  <c r="BI316" i="14" s="1" a="1"/>
  <c r="BI316" i="14" s="1"/>
  <c r="BA347" i="14"/>
  <c r="BG347" i="14" s="1" a="1"/>
  <c r="BG347" i="14" s="1"/>
  <c r="BD671" i="14"/>
  <c r="BI671" i="14" s="1" a="1"/>
  <c r="BI671" i="14" s="1"/>
  <c r="AM135" i="14"/>
  <c r="AM574" i="14"/>
  <c r="AM717" i="14"/>
  <c r="AP717" i="14" s="1" a="1"/>
  <c r="AP717" i="14" s="1"/>
  <c r="BD124" i="14"/>
  <c r="BI124" i="14" s="1" a="1"/>
  <c r="BI124" i="14" s="1"/>
  <c r="AM735" i="14"/>
  <c r="AP735" i="14" s="1" a="1"/>
  <c r="AP735" i="14" s="1"/>
  <c r="AD59" i="14"/>
  <c r="AD377" i="14"/>
  <c r="AD617" i="14"/>
  <c r="AD354" i="14"/>
  <c r="AD636" i="14"/>
  <c r="AD362" i="14"/>
  <c r="AD15" i="14"/>
  <c r="AD563" i="14"/>
  <c r="AD194" i="14"/>
  <c r="AD472" i="14"/>
  <c r="AD685" i="14"/>
  <c r="AD109" i="14"/>
  <c r="AD410" i="14"/>
  <c r="AD382" i="14"/>
  <c r="AD328" i="14"/>
  <c r="AD68" i="14"/>
  <c r="AD364" i="14"/>
  <c r="AD357" i="14"/>
  <c r="AD469" i="14"/>
  <c r="AD124" i="14"/>
  <c r="AD402" i="14"/>
  <c r="AD489" i="14"/>
  <c r="AD127" i="14"/>
  <c r="AD372" i="14"/>
  <c r="AD129" i="14"/>
  <c r="AD200" i="14"/>
  <c r="AD488" i="14"/>
  <c r="AD303" i="14"/>
  <c r="AD683" i="14"/>
  <c r="AD379" i="14"/>
  <c r="AD421" i="14"/>
  <c r="AD422" i="14"/>
  <c r="AD323" i="14"/>
  <c r="AD361" i="14"/>
  <c r="AD373" i="14"/>
  <c r="AD178" i="14"/>
  <c r="AD264" i="14"/>
  <c r="AD322" i="14"/>
  <c r="AD746" i="14"/>
  <c r="AD779" i="14"/>
  <c r="AD774" i="14"/>
  <c r="AD459" i="14"/>
  <c r="AD156" i="14"/>
  <c r="AD281" i="14"/>
  <c r="AD547" i="14"/>
  <c r="AD559" i="14"/>
  <c r="AD703" i="14"/>
  <c r="AD279" i="14"/>
  <c r="AD271" i="14"/>
  <c r="AD355" i="14"/>
  <c r="AD556" i="14"/>
  <c r="AD166" i="14"/>
  <c r="AD106" i="14"/>
  <c r="AD337" i="14"/>
  <c r="AD118" i="14"/>
  <c r="AD689" i="14"/>
  <c r="AD729" i="14"/>
  <c r="AD736" i="14"/>
  <c r="AD60" i="14"/>
  <c r="AD64" i="14"/>
  <c r="AD314" i="14"/>
  <c r="AD189" i="14"/>
  <c r="AD186" i="14"/>
  <c r="AD456" i="14"/>
  <c r="AD216" i="14"/>
  <c r="AD195" i="14"/>
  <c r="AD738" i="14"/>
  <c r="AD598" i="14"/>
  <c r="AD660" i="14"/>
  <c r="AD374" i="14"/>
  <c r="AD597" i="14"/>
  <c r="AD13" i="14"/>
  <c r="AD14" i="14"/>
  <c r="AD347" i="14"/>
  <c r="AD583" i="14"/>
  <c r="AD673" i="14"/>
  <c r="BA22" i="14"/>
  <c r="AD451" i="14"/>
  <c r="AD730" i="14"/>
  <c r="AD242" i="14"/>
  <c r="AD460" i="14"/>
  <c r="AD694" i="14"/>
  <c r="AD40" i="14"/>
  <c r="AD250" i="14"/>
  <c r="AM276" i="14"/>
  <c r="AP276" i="14" s="1" a="1"/>
  <c r="AP276" i="14" s="1"/>
  <c r="BD599" i="14"/>
  <c r="BI599" i="14" s="1" a="1"/>
  <c r="BI599" i="14" s="1"/>
  <c r="BD657" i="14"/>
  <c r="BI657" i="14" s="1" a="1"/>
  <c r="BI657" i="14" s="1"/>
  <c r="AD538" i="14"/>
  <c r="AD778" i="14"/>
  <c r="AD152" i="14"/>
  <c r="AD121" i="14"/>
  <c r="AD416" i="14"/>
  <c r="AD285" i="14"/>
  <c r="AD19" i="14"/>
  <c r="AD136" i="14"/>
  <c r="AD153" i="14"/>
  <c r="BD747" i="14"/>
  <c r="AD292" i="14"/>
  <c r="AD294" i="14"/>
  <c r="AD376" i="14"/>
  <c r="AD75" i="14"/>
  <c r="AM240" i="14"/>
  <c r="AP240" i="14" s="1" a="1"/>
  <c r="AP240" i="14" s="1"/>
  <c r="AD480" i="14"/>
  <c r="AD755" i="14"/>
  <c r="AD52" i="14"/>
  <c r="AD400" i="14"/>
  <c r="AD574" i="14"/>
  <c r="AD475" i="14"/>
  <c r="AD435" i="14"/>
  <c r="AD37" i="14"/>
  <c r="AD699" i="14"/>
  <c r="AD476" i="14"/>
  <c r="BD205" i="14"/>
  <c r="BI205" i="14" s="1" a="1"/>
  <c r="BI205" i="14" s="1"/>
  <c r="BA663" i="14"/>
  <c r="AM193" i="14"/>
  <c r="AM269" i="14"/>
  <c r="AP269" i="14" s="1" a="1"/>
  <c r="AP269" i="14" s="1"/>
  <c r="BA447" i="14"/>
  <c r="BG447" i="14" s="1" a="1"/>
  <c r="BG447" i="14" s="1"/>
  <c r="BD273" i="14"/>
  <c r="BI273" i="14" s="1" a="1"/>
  <c r="BI273" i="14" s="1"/>
  <c r="BA240" i="14"/>
  <c r="BG240" i="14" s="1" a="1"/>
  <c r="BG240" i="14" s="1"/>
  <c r="BA276" i="14"/>
  <c r="BG276" i="14" s="1" a="1"/>
  <c r="BG276" i="14" s="1"/>
  <c r="BA198" i="14"/>
  <c r="BG198" i="14" s="1" a="1"/>
  <c r="BG198" i="14" s="1"/>
  <c r="BA747" i="14"/>
  <c r="BD147" i="14"/>
  <c r="AM167" i="14"/>
  <c r="AP167" i="14" s="1" a="1"/>
  <c r="AP167" i="14" s="1"/>
  <c r="BA419" i="14"/>
  <c r="AD678" i="14"/>
  <c r="AD447" i="14"/>
  <c r="AD330" i="14"/>
  <c r="AD241" i="14"/>
  <c r="AD122" i="14"/>
  <c r="AD204" i="14"/>
  <c r="BD663" i="14"/>
  <c r="BD447" i="14"/>
  <c r="BI447" i="14" s="1" a="1"/>
  <c r="BI447" i="14" s="1"/>
  <c r="AM107" i="14"/>
  <c r="BD240" i="14"/>
  <c r="BI240" i="14" s="1" a="1"/>
  <c r="BI240" i="14" s="1"/>
  <c r="BD276" i="14"/>
  <c r="BI276" i="14" s="1" a="1"/>
  <c r="BI276" i="14" s="1"/>
  <c r="AM312" i="14"/>
  <c r="AP312" i="14" s="1" a="1"/>
  <c r="AP312" i="14" s="1"/>
  <c r="BD419" i="14"/>
  <c r="AD771" i="14"/>
  <c r="AD233" i="14"/>
  <c r="AD240" i="14"/>
  <c r="AD551" i="14"/>
  <c r="AD768" i="14"/>
  <c r="AD595" i="14"/>
  <c r="AD167" i="14"/>
  <c r="AD151" i="14"/>
  <c r="AD468" i="14"/>
  <c r="AD483" i="14"/>
  <c r="AD312" i="14"/>
  <c r="AD41" i="14"/>
  <c r="AD610" i="14"/>
  <c r="AD193" i="14"/>
  <c r="AD640" i="14"/>
  <c r="AD732" i="14"/>
  <c r="AD612" i="14"/>
  <c r="AD744" i="14"/>
  <c r="AD657" i="14"/>
  <c r="AD149" i="14"/>
  <c r="AD686" i="14"/>
  <c r="AD107" i="14"/>
  <c r="AD288" i="14"/>
  <c r="AD46" i="14"/>
  <c r="AD735" i="14"/>
  <c r="AD8" i="14"/>
  <c r="AM220" i="14"/>
  <c r="BA678" i="14"/>
  <c r="BG678" i="14" s="1" a="1"/>
  <c r="BG678" i="14" s="1"/>
  <c r="BK678" i="14" s="1" a="1"/>
  <c r="BK678" i="14" s="1"/>
  <c r="BD637" i="14"/>
  <c r="AM486" i="14"/>
  <c r="AP486" i="14" s="1" a="1"/>
  <c r="AP486" i="14" s="1"/>
  <c r="BA657" i="14"/>
  <c r="BG657" i="14" s="1" a="1"/>
  <c r="BG657" i="14" s="1"/>
  <c r="AM149" i="14"/>
  <c r="AP149" i="14" s="1" a="1"/>
  <c r="AP149" i="14" s="1"/>
  <c r="AM519" i="14"/>
  <c r="AP519" i="14" s="1" a="1"/>
  <c r="AP519" i="14" s="1"/>
  <c r="AD147" i="14"/>
  <c r="AD220" i="14"/>
  <c r="AD9" i="14"/>
  <c r="AD23" i="14"/>
  <c r="AD654" i="14"/>
  <c r="AD519" i="14"/>
  <c r="AD786" i="14"/>
  <c r="AM9" i="14"/>
  <c r="AP9" i="14" s="1" a="1"/>
  <c r="AP9" i="14" s="1"/>
  <c r="BA735" i="14"/>
  <c r="BG735" i="14" s="1" a="1"/>
  <c r="BG735" i="14" s="1"/>
  <c r="BK735" i="14" s="1" a="1"/>
  <c r="BK735" i="14" s="1"/>
  <c r="BA9" i="14"/>
  <c r="BG9" i="14" s="1" a="1"/>
  <c r="BG9" i="14" s="1"/>
  <c r="BK9" i="14" s="1" a="1"/>
  <c r="BK9" i="14" s="1"/>
  <c r="BA220" i="14"/>
  <c r="AM28" i="14"/>
  <c r="BA149" i="14"/>
  <c r="BG149" i="14" s="1" a="1"/>
  <c r="BG149" i="14" s="1"/>
  <c r="BK149" i="14" s="1" a="1"/>
  <c r="BK149" i="14" s="1"/>
  <c r="BA519" i="14"/>
  <c r="BG519" i="14" s="1" a="1"/>
  <c r="BG519" i="14" s="1"/>
  <c r="BK519" i="14" s="1" a="1"/>
  <c r="BK519" i="14" s="1"/>
  <c r="BD561" i="14"/>
  <c r="BI561" i="14" s="1" a="1"/>
  <c r="BI561" i="14" s="1"/>
  <c r="BD311" i="14"/>
  <c r="BI311" i="14" s="1" a="1"/>
  <c r="BI311" i="14" s="1"/>
  <c r="AD599" i="14"/>
  <c r="AD140" i="14"/>
  <c r="AD71" i="14"/>
  <c r="AD639" i="14"/>
  <c r="AD638" i="14"/>
  <c r="AD493" i="14"/>
  <c r="BD369" i="14"/>
  <c r="AM599" i="14"/>
  <c r="AP599" i="14" s="1" a="1"/>
  <c r="AP599" i="14" s="1"/>
  <c r="BA28" i="14"/>
  <c r="BD19" i="14"/>
  <c r="AD28" i="14"/>
  <c r="AD419" i="14"/>
  <c r="AD45" i="14"/>
  <c r="BA599" i="14"/>
  <c r="BG599" i="14" s="1" a="1"/>
  <c r="BG599" i="14" s="1"/>
  <c r="AM273" i="14"/>
  <c r="AP273" i="14" s="1" a="1"/>
  <c r="AP273" i="14" s="1"/>
  <c r="AM747" i="14"/>
  <c r="AM147" i="14"/>
  <c r="BA461" i="14"/>
  <c r="BD654" i="14"/>
  <c r="BI654" i="14" s="1" a="1"/>
  <c r="BI654" i="14" s="1"/>
  <c r="AD747" i="14"/>
  <c r="AD276" i="14"/>
  <c r="AD54" i="14"/>
  <c r="AD301" i="14"/>
  <c r="AD231" i="14"/>
  <c r="AD664" i="14"/>
  <c r="AM663" i="14"/>
  <c r="AD342" i="14"/>
  <c r="AD693" i="14"/>
  <c r="AD44" i="14"/>
  <c r="AD688" i="14"/>
  <c r="AD691" i="14"/>
  <c r="AD630" i="14"/>
  <c r="AD681" i="14"/>
  <c r="AD726" i="14"/>
  <c r="AD24" i="14"/>
  <c r="AD517" i="14"/>
  <c r="AD658" i="14"/>
  <c r="AD740" i="14"/>
  <c r="AD280" i="14"/>
  <c r="AD290" i="14"/>
  <c r="AD245" i="14"/>
  <c r="AD733" i="14"/>
  <c r="AD317" i="14"/>
  <c r="AD77" i="14"/>
  <c r="AD188" i="14"/>
  <c r="AD415" i="14"/>
  <c r="AD128" i="14"/>
  <c r="AD615" i="14"/>
  <c r="AD491" i="14"/>
  <c r="AD238" i="14"/>
  <c r="AD254" i="14"/>
  <c r="AD518" i="14"/>
  <c r="AD191" i="14"/>
  <c r="AD11" i="14"/>
  <c r="AD461" i="14"/>
  <c r="BA168" i="14"/>
  <c r="BG168" i="14" s="1" a="1"/>
  <c r="BG168" i="14" s="1"/>
  <c r="AD403" i="14"/>
  <c r="AD486" i="14"/>
  <c r="AD603" i="14"/>
  <c r="AD633" i="14"/>
  <c r="AD780" i="14"/>
  <c r="AD187" i="14"/>
  <c r="AD90" i="14"/>
  <c r="AD605" i="14"/>
  <c r="AD29" i="14"/>
  <c r="AD154" i="14"/>
  <c r="AD172" i="14"/>
  <c r="AD629" i="14"/>
  <c r="AD644" i="14"/>
  <c r="AD258" i="14"/>
  <c r="AD103" i="14"/>
  <c r="AD213" i="14"/>
  <c r="AD85" i="14"/>
  <c r="AD606" i="14"/>
  <c r="AM448" i="14"/>
  <c r="AP448" i="14" s="1" a="1"/>
  <c r="AP448" i="14" s="1"/>
  <c r="BA492" i="14"/>
  <c r="AM248" i="14"/>
  <c r="AP248" i="14" s="1" a="1"/>
  <c r="AP248" i="14" s="1"/>
  <c r="BD492" i="14"/>
  <c r="AM779" i="14"/>
  <c r="BD779" i="14"/>
  <c r="AM228" i="14"/>
  <c r="BD662" i="14"/>
  <c r="AM482" i="14"/>
  <c r="BK133" i="14" a="1"/>
  <c r="BK133" i="14" s="1"/>
  <c r="AM461" i="14"/>
  <c r="BD266" i="14"/>
  <c r="BI266" i="14" s="1" a="1"/>
  <c r="BI266" i="14" s="1"/>
  <c r="BA702" i="14"/>
  <c r="BA515" i="14"/>
  <c r="BG515" i="14" s="1" a="1"/>
  <c r="BG515" i="14" s="1"/>
  <c r="BA792" i="14"/>
  <c r="BG792" i="14" s="1" a="1"/>
  <c r="BG792" i="14" s="1"/>
  <c r="BD326" i="14"/>
  <c r="BI326" i="14" s="1" a="1"/>
  <c r="BI326" i="14" s="1"/>
  <c r="BA589" i="14"/>
  <c r="BG589" i="14" s="1" a="1"/>
  <c r="BG589" i="14" s="1"/>
  <c r="BD589" i="14"/>
  <c r="BI589" i="14" s="1" a="1"/>
  <c r="BI589" i="14" s="1"/>
  <c r="BD232" i="14"/>
  <c r="BI232" i="14" s="1" a="1"/>
  <c r="BI232" i="14" s="1"/>
  <c r="BD150" i="14"/>
  <c r="BI150" i="14" s="1" a="1"/>
  <c r="BI150" i="14" s="1"/>
  <c r="AM515" i="14"/>
  <c r="AP515" i="14" s="1" a="1"/>
  <c r="AP515" i="14" s="1"/>
  <c r="BD191" i="14"/>
  <c r="BI191" i="14" s="1" a="1"/>
  <c r="BI191" i="14" s="1"/>
  <c r="BA326" i="14"/>
  <c r="BG326" i="14" s="1" a="1"/>
  <c r="BG326" i="14" s="1"/>
  <c r="AM792" i="14"/>
  <c r="AP792" i="14" s="1" a="1"/>
  <c r="AP792" i="14" s="1"/>
  <c r="AM702" i="14"/>
  <c r="AM19" i="14"/>
  <c r="AM124" i="14"/>
  <c r="AP124" i="14" s="1" a="1"/>
  <c r="AP124" i="14" s="1"/>
  <c r="BA19" i="14"/>
  <c r="AM191" i="14"/>
  <c r="AM672" i="14"/>
  <c r="BA711" i="14"/>
  <c r="BD672" i="14"/>
  <c r="BD711" i="14"/>
  <c r="AM578" i="14"/>
  <c r="AM311" i="14"/>
  <c r="AM485" i="14"/>
  <c r="AP485" i="14" s="1" a="1"/>
  <c r="AP485" i="14" s="1"/>
  <c r="BA578" i="14"/>
  <c r="BA124" i="14"/>
  <c r="BG124" i="14" s="1" a="1"/>
  <c r="BG124" i="14" s="1"/>
  <c r="BA311" i="14"/>
  <c r="BA485" i="14"/>
  <c r="BG485" i="14" s="1" a="1"/>
  <c r="BG485" i="14" s="1"/>
  <c r="AM530" i="14"/>
  <c r="AP530" i="14" s="1" a="1"/>
  <c r="AP530" i="14" s="1"/>
  <c r="AM266" i="14"/>
  <c r="AP266" i="14" s="1" a="1"/>
  <c r="AP266" i="14" s="1"/>
  <c r="AM778" i="14"/>
  <c r="AP778" i="14" s="1" a="1"/>
  <c r="AP778" i="14" s="1"/>
  <c r="AM561" i="14"/>
  <c r="BK131" i="14" a="1"/>
  <c r="BK131" i="14" s="1"/>
  <c r="AM540" i="14"/>
  <c r="AP540" i="14" s="1" a="1"/>
  <c r="AP540" i="14" s="1"/>
  <c r="AM623" i="14"/>
  <c r="AP623" i="14" s="1" a="1"/>
  <c r="AP623" i="14" s="1"/>
  <c r="BA530" i="14"/>
  <c r="BG530" i="14" s="1" a="1"/>
  <c r="BG530" i="14" s="1"/>
  <c r="BD778" i="14"/>
  <c r="BI778" i="14" s="1" a="1"/>
  <c r="BI778" i="14" s="1"/>
  <c r="BA561" i="14"/>
  <c r="BG561" i="14" s="1" a="1"/>
  <c r="BG561" i="14" s="1"/>
  <c r="BA540" i="14"/>
  <c r="BG540" i="14" s="1" a="1"/>
  <c r="BG540" i="14" s="1"/>
  <c r="AM316" i="14"/>
  <c r="AP316" i="14" s="1" a="1"/>
  <c r="AP316" i="14" s="1"/>
  <c r="BA623" i="14"/>
  <c r="BG623" i="14" s="1" a="1"/>
  <c r="BG623" i="14" s="1"/>
  <c r="AM150" i="14"/>
  <c r="AP150" i="14" s="1" a="1"/>
  <c r="AP150" i="14" s="1"/>
  <c r="BA316" i="14"/>
  <c r="BG316" i="14" s="1" a="1"/>
  <c r="BG316" i="14" s="1"/>
  <c r="BK522" i="14" a="1"/>
  <c r="BK522" i="14" s="1"/>
  <c r="BK7" i="14" a="1"/>
  <c r="BK7" i="14" s="1"/>
  <c r="AM205" i="14"/>
  <c r="AP205" i="14" s="1" a="1"/>
  <c r="AP205" i="14" s="1"/>
  <c r="AM637" i="14"/>
  <c r="BD22" i="14"/>
  <c r="BK487" i="14" a="1"/>
  <c r="BK487" i="14" s="1"/>
  <c r="AM369" i="14"/>
  <c r="BK38" i="14" a="1"/>
  <c r="BK38" i="14" s="1"/>
  <c r="BK98" i="14" a="1"/>
  <c r="BK98" i="14" s="1"/>
  <c r="AM198" i="14"/>
  <c r="BA486" i="14"/>
  <c r="BG486" i="14" s="1" a="1"/>
  <c r="BG486" i="14" s="1"/>
  <c r="AM713" i="14"/>
  <c r="AM256" i="14"/>
  <c r="BA713" i="14"/>
  <c r="AM544" i="14"/>
  <c r="AP544" i="14" s="1" a="1"/>
  <c r="AP544" i="14" s="1"/>
  <c r="BK269" i="14" a="1"/>
  <c r="BK269" i="14" s="1"/>
  <c r="AM720" i="14"/>
  <c r="BK582" i="14" a="1"/>
  <c r="BK582" i="14" s="1"/>
  <c r="BK21" i="14" a="1"/>
  <c r="BK21" i="14" s="1"/>
  <c r="BK390" i="14" a="1"/>
  <c r="BK390" i="14" s="1"/>
  <c r="AM22" i="14"/>
  <c r="BA256" i="14"/>
  <c r="BG256" i="14" s="1" a="1"/>
  <c r="BG256" i="14" s="1"/>
  <c r="BA544" i="14"/>
  <c r="BG544" i="14" s="1" a="1"/>
  <c r="BG544" i="14" s="1"/>
  <c r="BA720" i="14"/>
  <c r="BA448" i="14"/>
  <c r="BG448" i="14" s="1" a="1"/>
  <c r="BG448" i="14" s="1"/>
  <c r="BD221" i="14"/>
  <c r="BI221" i="14" s="1" a="1"/>
  <c r="BI221" i="14" s="1"/>
  <c r="BA482" i="14"/>
  <c r="BG482" i="14" s="1" a="1"/>
  <c r="BG482" i="14" s="1"/>
  <c r="BA654" i="14"/>
  <c r="BG654" i="14" s="1" a="1"/>
  <c r="BG654" i="14" s="1"/>
  <c r="BA758" i="14"/>
  <c r="BG758" i="14" s="1" a="1"/>
  <c r="BG758" i="14" s="1"/>
  <c r="BA228" i="14"/>
  <c r="BD461" i="14"/>
  <c r="AM621" i="14"/>
  <c r="AP621" i="14" s="1" a="1"/>
  <c r="AP621" i="14" s="1"/>
  <c r="AM654" i="14"/>
  <c r="AP654" i="14" s="1" a="1"/>
  <c r="AP654" i="14" s="1"/>
  <c r="BD758" i="14"/>
  <c r="BI758" i="14" s="1" a="1"/>
  <c r="BI758" i="14" s="1"/>
  <c r="BA621" i="14"/>
  <c r="BG621" i="14" s="1" a="1"/>
  <c r="BG621" i="14" s="1"/>
  <c r="AM343" i="14"/>
  <c r="BA343" i="14"/>
  <c r="AM517" i="14"/>
  <c r="AP517" i="14" s="1" a="1"/>
  <c r="AP517" i="14" s="1"/>
  <c r="AM134" i="14"/>
  <c r="AP134" i="14" s="1" a="1"/>
  <c r="AP134" i="14" s="1"/>
  <c r="AM409" i="14"/>
  <c r="AP409" i="14" s="1" a="1"/>
  <c r="AP409" i="14" s="1"/>
  <c r="AM168" i="14"/>
  <c r="AP168" i="14" s="1" a="1"/>
  <c r="AP168" i="14" s="1"/>
  <c r="BA517" i="14"/>
  <c r="BG517" i="14" s="1" a="1"/>
  <c r="BG517" i="14" s="1"/>
  <c r="AM662" i="14"/>
  <c r="BA134" i="14"/>
  <c r="BG134" i="14" s="1" a="1"/>
  <c r="BG134" i="14" s="1"/>
  <c r="BA409" i="14"/>
  <c r="BG409" i="14" s="1" a="1"/>
  <c r="BG409" i="14" s="1"/>
  <c r="AM232" i="14"/>
  <c r="AP232" i="14" s="1" a="1"/>
  <c r="AP232" i="14" s="1"/>
  <c r="BD168" i="14"/>
  <c r="BI168" i="14" s="1" a="1"/>
  <c r="BI168" i="14" s="1"/>
  <c r="BK274" i="14" a="1"/>
  <c r="BK274" i="14" s="1"/>
  <c r="BK49" i="14" a="1"/>
  <c r="BK49" i="14" s="1"/>
  <c r="BK502" i="14" a="1"/>
  <c r="BK502" i="14" s="1"/>
  <c r="BK788" i="14" a="1"/>
  <c r="BK788" i="14" s="1"/>
  <c r="BK111" i="14" a="1"/>
  <c r="BK111" i="14" s="1"/>
  <c r="BK163" i="14" a="1"/>
  <c r="BK163" i="14" s="1"/>
  <c r="BK70" i="14" a="1"/>
  <c r="BK70" i="14" s="1"/>
  <c r="BK167" i="14" a="1"/>
  <c r="BK167" i="14" s="1"/>
  <c r="BK66" i="14" a="1"/>
  <c r="BK66" i="14" s="1"/>
  <c r="BK56" i="14" a="1"/>
  <c r="BK56" i="14" s="1"/>
  <c r="BK371" i="14" a="1"/>
  <c r="BK371" i="14" s="1"/>
  <c r="BK665" i="14" a="1"/>
  <c r="BK665" i="14" s="1"/>
  <c r="BD475" i="14"/>
  <c r="BA475" i="14"/>
  <c r="AM475" i="14"/>
  <c r="BD141" i="14"/>
  <c r="BI141" i="14" s="1" a="1"/>
  <c r="BI141" i="14" s="1"/>
  <c r="BA141" i="14"/>
  <c r="BG141" i="14" s="1" a="1"/>
  <c r="BG141" i="14" s="1"/>
  <c r="AM141" i="14"/>
  <c r="AP141" i="14" s="1" a="1"/>
  <c r="AP141" i="14" s="1"/>
  <c r="BD152" i="14"/>
  <c r="BI152" i="14" s="1" a="1"/>
  <c r="BI152" i="14" s="1"/>
  <c r="BA152" i="14"/>
  <c r="BG152" i="14" s="1" a="1"/>
  <c r="BG152" i="14" s="1"/>
  <c r="AM152" i="14"/>
  <c r="AP152" i="14" s="1" a="1"/>
  <c r="AP152" i="14" s="1"/>
  <c r="BD236" i="14"/>
  <c r="BI236" i="14" s="1" a="1"/>
  <c r="BI236" i="14" s="1"/>
  <c r="BA236" i="14"/>
  <c r="BG236" i="14" s="1" a="1"/>
  <c r="BG236" i="14" s="1"/>
  <c r="AM236" i="14"/>
  <c r="AP236" i="14" s="1" a="1"/>
  <c r="AP236" i="14" s="1"/>
  <c r="BD547" i="14"/>
  <c r="BA547" i="14"/>
  <c r="AM547" i="14"/>
  <c r="BD438" i="14"/>
  <c r="BA438" i="14"/>
  <c r="AM438" i="14"/>
  <c r="BD88" i="14"/>
  <c r="BA88" i="14"/>
  <c r="AM88" i="14"/>
  <c r="BD467" i="14"/>
  <c r="BA467" i="14"/>
  <c r="AM467" i="14"/>
  <c r="BD555" i="14"/>
  <c r="BA555" i="14"/>
  <c r="AM555" i="14"/>
  <c r="BD422" i="14"/>
  <c r="BI422" i="14" s="1" a="1"/>
  <c r="BI422" i="14" s="1"/>
  <c r="BA422" i="14"/>
  <c r="AM422" i="14"/>
  <c r="BD670" i="14"/>
  <c r="BI670" i="14" s="1" a="1"/>
  <c r="BI670" i="14" s="1"/>
  <c r="BA670" i="14"/>
  <c r="BG670" i="14" s="1" a="1"/>
  <c r="BG670" i="14" s="1"/>
  <c r="AM670" i="14"/>
  <c r="AP670" i="14" s="1" a="1"/>
  <c r="AP670" i="14" s="1"/>
  <c r="BA780" i="14"/>
  <c r="BD780" i="14"/>
  <c r="AM780" i="14"/>
  <c r="BD288" i="14"/>
  <c r="BI288" i="14" s="1" a="1"/>
  <c r="BI288" i="14" s="1"/>
  <c r="BA288" i="14"/>
  <c r="BG288" i="14" s="1" a="1"/>
  <c r="BG288" i="14" s="1"/>
  <c r="AM288" i="14"/>
  <c r="AP288" i="14" s="1" a="1"/>
  <c r="AP288" i="14" s="1"/>
  <c r="BD627" i="14"/>
  <c r="BA627" i="14"/>
  <c r="AM627" i="14"/>
  <c r="BD449" i="14"/>
  <c r="BA449" i="14"/>
  <c r="BG449" i="14" s="1" a="1"/>
  <c r="BG449" i="14" s="1"/>
  <c r="AM449" i="14"/>
  <c r="BD584" i="14"/>
  <c r="BI584" i="14" s="1" a="1"/>
  <c r="BI584" i="14" s="1"/>
  <c r="BA584" i="14"/>
  <c r="BG584" i="14" s="1" a="1"/>
  <c r="BG584" i="14" s="1"/>
  <c r="AM584" i="14"/>
  <c r="AP584" i="14" s="1" a="1"/>
  <c r="AP584" i="14" s="1"/>
  <c r="BD473" i="14"/>
  <c r="BI473" i="14" s="1" a="1"/>
  <c r="BI473" i="14" s="1"/>
  <c r="BA473" i="14"/>
  <c r="BG473" i="14" s="1" a="1"/>
  <c r="BG473" i="14" s="1"/>
  <c r="AM473" i="14"/>
  <c r="AP473" i="14" s="1" a="1"/>
  <c r="AP473" i="14" s="1"/>
  <c r="BD291" i="14"/>
  <c r="BI291" i="14" s="1" a="1"/>
  <c r="BI291" i="14" s="1"/>
  <c r="BA291" i="14"/>
  <c r="BG291" i="14" s="1" a="1"/>
  <c r="BG291" i="14" s="1"/>
  <c r="AM291" i="14"/>
  <c r="AP291" i="14" s="1" a="1"/>
  <c r="AP291" i="14" s="1"/>
  <c r="BD732" i="14"/>
  <c r="BI732" i="14" s="1" a="1"/>
  <c r="BI732" i="14" s="1"/>
  <c r="BA732" i="14"/>
  <c r="BG732" i="14" s="1" a="1"/>
  <c r="BG732" i="14" s="1"/>
  <c r="AM732" i="14"/>
  <c r="AP732" i="14" s="1" a="1"/>
  <c r="AP732" i="14" s="1"/>
  <c r="BA691" i="14"/>
  <c r="BD691" i="14"/>
  <c r="AM691" i="14"/>
  <c r="BD718" i="14"/>
  <c r="BI718" i="14" s="1" a="1"/>
  <c r="BI718" i="14" s="1"/>
  <c r="BA718" i="14"/>
  <c r="BG718" i="14" s="1" a="1"/>
  <c r="BG718" i="14" s="1"/>
  <c r="AM718" i="14"/>
  <c r="AP718" i="14" s="1" a="1"/>
  <c r="AP718" i="14" s="1"/>
  <c r="BD4" i="14"/>
  <c r="BI4" i="14" s="1" a="1"/>
  <c r="BI4" i="14" s="1"/>
  <c r="BA4" i="14"/>
  <c r="BG4" i="14" s="1" a="1"/>
  <c r="BG4" i="14" s="1"/>
  <c r="AM4" i="14"/>
  <c r="AP4" i="14" s="1" a="1"/>
  <c r="AP4" i="14" s="1"/>
  <c r="BD535" i="14"/>
  <c r="BA535" i="14"/>
  <c r="AM535" i="14"/>
  <c r="BD689" i="14"/>
  <c r="BA689" i="14"/>
  <c r="BG689" i="14" s="1" a="1"/>
  <c r="BG689" i="14" s="1"/>
  <c r="AM689" i="14"/>
  <c r="BD667" i="14"/>
  <c r="BI667" i="14" s="1" a="1"/>
  <c r="BI667" i="14" s="1"/>
  <c r="BA667" i="14"/>
  <c r="BG667" i="14" s="1" a="1"/>
  <c r="BG667" i="14" s="1"/>
  <c r="AM667" i="14"/>
  <c r="AP667" i="14" s="1" a="1"/>
  <c r="AP667" i="14" s="1"/>
  <c r="BD612" i="14"/>
  <c r="BI612" i="14" s="1" a="1"/>
  <c r="BI612" i="14" s="1"/>
  <c r="BA612" i="14"/>
  <c r="BG612" i="14" s="1" a="1"/>
  <c r="BG612" i="14" s="1"/>
  <c r="AM612" i="14"/>
  <c r="AP612" i="14" s="1" a="1"/>
  <c r="AP612" i="14" s="1"/>
  <c r="BD337" i="14"/>
  <c r="BI337" i="14" s="1" a="1"/>
  <c r="BI337" i="14" s="1"/>
  <c r="BA337" i="14"/>
  <c r="BG337" i="14" s="1" a="1"/>
  <c r="BG337" i="14" s="1"/>
  <c r="AM337" i="14"/>
  <c r="AP337" i="14" s="1" a="1"/>
  <c r="AP337" i="14" s="1"/>
  <c r="BD680" i="14"/>
  <c r="BI680" i="14" s="1" a="1"/>
  <c r="BI680" i="14" s="1"/>
  <c r="BA680" i="14"/>
  <c r="BG680" i="14" s="1" a="1"/>
  <c r="BG680" i="14" s="1"/>
  <c r="AM680" i="14"/>
  <c r="AP680" i="14" s="1" a="1"/>
  <c r="AP680" i="14" s="1"/>
  <c r="BA441" i="14"/>
  <c r="BG441" i="14" s="1" a="1"/>
  <c r="BG441" i="14" s="1"/>
  <c r="BD441" i="14"/>
  <c r="BI441" i="14" s="1" a="1"/>
  <c r="BI441" i="14" s="1"/>
  <c r="AM441" i="14"/>
  <c r="AP441" i="14" s="1" a="1"/>
  <c r="AP441" i="14" s="1"/>
  <c r="BD217" i="14"/>
  <c r="BI217" i="14" s="1" a="1"/>
  <c r="BI217" i="14" s="1"/>
  <c r="BA217" i="14"/>
  <c r="BG217" i="14" s="1" a="1"/>
  <c r="BG217" i="14" s="1"/>
  <c r="AM217" i="14"/>
  <c r="AP217" i="14" s="1" a="1"/>
  <c r="AP217" i="14" s="1"/>
  <c r="BD430" i="14"/>
  <c r="BI430" i="14" s="1" a="1"/>
  <c r="BI430" i="14" s="1"/>
  <c r="BA430" i="14"/>
  <c r="BG430" i="14" s="1" a="1"/>
  <c r="BG430" i="14" s="1"/>
  <c r="AM430" i="14"/>
  <c r="AP430" i="14" s="1" a="1"/>
  <c r="AP430" i="14" s="1"/>
  <c r="BD537" i="14"/>
  <c r="BI537" i="14" s="1" a="1"/>
  <c r="BI537" i="14" s="1"/>
  <c r="BA537" i="14"/>
  <c r="BG537" i="14" s="1" a="1"/>
  <c r="BG537" i="14" s="1"/>
  <c r="AM537" i="14"/>
  <c r="AP537" i="14" s="1" a="1"/>
  <c r="AP537" i="14" s="1"/>
  <c r="BD436" i="14"/>
  <c r="BA436" i="14"/>
  <c r="AM436" i="14"/>
  <c r="BD338" i="14"/>
  <c r="BI338" i="14" s="1" a="1"/>
  <c r="BI338" i="14" s="1"/>
  <c r="BA338" i="14"/>
  <c r="BG338" i="14" s="1" a="1"/>
  <c r="BG338" i="14" s="1"/>
  <c r="AM338" i="14"/>
  <c r="AP338" i="14" s="1" a="1"/>
  <c r="AP338" i="14" s="1"/>
  <c r="BD592" i="14"/>
  <c r="BI592" i="14" s="1" a="1"/>
  <c r="BI592" i="14" s="1"/>
  <c r="BA592" i="14"/>
  <c r="BG592" i="14" s="1" a="1"/>
  <c r="BG592" i="14" s="1"/>
  <c r="AM592" i="14"/>
  <c r="AP592" i="14" s="1" a="1"/>
  <c r="AP592" i="14" s="1"/>
  <c r="BD247" i="14"/>
  <c r="BI247" i="14" s="1" a="1"/>
  <c r="BI247" i="14" s="1"/>
  <c r="BA247" i="14"/>
  <c r="BG247" i="14" s="1" a="1"/>
  <c r="BG247" i="14" s="1"/>
  <c r="AM247" i="14"/>
  <c r="AP247" i="14" s="1" a="1"/>
  <c r="AP247" i="14" s="1"/>
  <c r="BA121" i="14"/>
  <c r="BD121" i="14"/>
  <c r="AM121" i="14"/>
  <c r="BD356" i="14"/>
  <c r="BI356" i="14" s="1" a="1"/>
  <c r="BI356" i="14" s="1"/>
  <c r="BA356" i="14"/>
  <c r="BG356" i="14" s="1" a="1"/>
  <c r="BG356" i="14" s="1"/>
  <c r="AM356" i="14"/>
  <c r="AP356" i="14" s="1" a="1"/>
  <c r="AP356" i="14" s="1"/>
  <c r="BD721" i="14"/>
  <c r="BI721" i="14" s="1" a="1"/>
  <c r="BI721" i="14" s="1"/>
  <c r="BA721" i="14"/>
  <c r="BG721" i="14" s="1" a="1"/>
  <c r="BG721" i="14" s="1"/>
  <c r="AM721" i="14"/>
  <c r="AP721" i="14" s="1" a="1"/>
  <c r="AP721" i="14" s="1"/>
  <c r="BD61" i="14"/>
  <c r="BI61" i="14" s="1" a="1"/>
  <c r="BI61" i="14" s="1"/>
  <c r="BA61" i="14"/>
  <c r="BG61" i="14" s="1" a="1"/>
  <c r="BG61" i="14" s="1"/>
  <c r="AM61" i="14"/>
  <c r="AP61" i="14" s="1" a="1"/>
  <c r="AP61" i="14" s="1"/>
  <c r="BD742" i="14"/>
  <c r="BI742" i="14" s="1" a="1"/>
  <c r="BI742" i="14" s="1"/>
  <c r="BA742" i="14"/>
  <c r="BG742" i="14" s="1" a="1"/>
  <c r="BG742" i="14" s="1"/>
  <c r="AM742" i="14"/>
  <c r="AP742" i="14" s="1" a="1"/>
  <c r="AP742" i="14" s="1"/>
  <c r="BD709" i="14"/>
  <c r="BI709" i="14" s="1" a="1"/>
  <c r="BI709" i="14" s="1"/>
  <c r="BA709" i="14"/>
  <c r="BG709" i="14" s="1" a="1"/>
  <c r="BG709" i="14" s="1"/>
  <c r="AM709" i="14"/>
  <c r="AP709" i="14" s="1" a="1"/>
  <c r="AP709" i="14" s="1"/>
  <c r="BD89" i="14"/>
  <c r="BA89" i="14"/>
  <c r="AM89" i="14"/>
  <c r="BA740" i="14"/>
  <c r="BG740" i="14" s="1" a="1"/>
  <c r="BG740" i="14" s="1"/>
  <c r="BD740" i="14"/>
  <c r="BI740" i="14" s="1" a="1"/>
  <c r="BI740" i="14" s="1"/>
  <c r="AM740" i="14"/>
  <c r="AP740" i="14" s="1" a="1"/>
  <c r="AP740" i="14" s="1"/>
  <c r="BD504" i="14"/>
  <c r="BI504" i="14" s="1" a="1"/>
  <c r="BI504" i="14" s="1"/>
  <c r="BA504" i="14"/>
  <c r="BG504" i="14" s="1" a="1"/>
  <c r="BG504" i="14" s="1"/>
  <c r="AM504" i="14"/>
  <c r="AP504" i="14" s="1" a="1"/>
  <c r="AP504" i="14" s="1"/>
  <c r="BD416" i="14"/>
  <c r="BI416" i="14" s="1" a="1"/>
  <c r="BI416" i="14" s="1"/>
  <c r="BA416" i="14"/>
  <c r="BG416" i="14" s="1" a="1"/>
  <c r="BG416" i="14" s="1"/>
  <c r="AM416" i="14"/>
  <c r="AP416" i="14" s="1" a="1"/>
  <c r="AP416" i="14" s="1"/>
  <c r="BD148" i="14"/>
  <c r="BA148" i="14"/>
  <c r="BG148" i="14" s="1" a="1"/>
  <c r="BG148" i="14" s="1"/>
  <c r="AM148" i="14"/>
  <c r="BD625" i="14"/>
  <c r="BA625" i="14"/>
  <c r="AM625" i="14"/>
  <c r="BD397" i="14"/>
  <c r="BA397" i="14"/>
  <c r="AM397" i="14"/>
  <c r="BD310" i="14"/>
  <c r="BI310" i="14" s="1" a="1"/>
  <c r="BI310" i="14" s="1"/>
  <c r="BA310" i="14"/>
  <c r="BG310" i="14" s="1" a="1"/>
  <c r="BG310" i="14" s="1"/>
  <c r="AM310" i="14"/>
  <c r="AP310" i="14" s="1" a="1"/>
  <c r="AP310" i="14" s="1"/>
  <c r="BD235" i="14"/>
  <c r="BI235" i="14" s="1" a="1"/>
  <c r="BI235" i="14" s="1"/>
  <c r="BA235" i="14"/>
  <c r="AM235" i="14"/>
  <c r="BD395" i="14"/>
  <c r="BI395" i="14" s="1" a="1"/>
  <c r="BI395" i="14" s="1"/>
  <c r="BA395" i="14"/>
  <c r="BG395" i="14" s="1" a="1"/>
  <c r="BG395" i="14" s="1"/>
  <c r="AM395" i="14"/>
  <c r="AP395" i="14" s="1" a="1"/>
  <c r="AP395" i="14" s="1"/>
  <c r="BD407" i="14"/>
  <c r="BI407" i="14" s="1" a="1"/>
  <c r="BI407" i="14" s="1"/>
  <c r="BA407" i="14"/>
  <c r="BG407" i="14" s="1" a="1"/>
  <c r="BG407" i="14" s="1"/>
  <c r="AM407" i="14"/>
  <c r="AP407" i="14" s="1" a="1"/>
  <c r="AP407" i="14" s="1"/>
  <c r="BD749" i="14"/>
  <c r="BI749" i="14" s="1" a="1"/>
  <c r="BI749" i="14" s="1"/>
  <c r="BA749" i="14"/>
  <c r="BG749" i="14" s="1" a="1"/>
  <c r="BG749" i="14" s="1"/>
  <c r="AM749" i="14"/>
  <c r="AP749" i="14" s="1" a="1"/>
  <c r="AP749" i="14" s="1"/>
  <c r="BD39" i="14"/>
  <c r="BI39" i="14" s="1" a="1"/>
  <c r="BI39" i="14" s="1"/>
  <c r="BA39" i="14"/>
  <c r="BG39" i="14" s="1" a="1"/>
  <c r="BG39" i="14" s="1"/>
  <c r="AM39" i="14"/>
  <c r="AP39" i="14" s="1" a="1"/>
  <c r="AP39" i="14" s="1"/>
  <c r="BD182" i="14"/>
  <c r="BI182" i="14" s="1" a="1"/>
  <c r="BI182" i="14" s="1"/>
  <c r="BA182" i="14"/>
  <c r="AM182" i="14"/>
  <c r="BD324" i="14"/>
  <c r="BI324" i="14" s="1" a="1"/>
  <c r="BI324" i="14" s="1"/>
  <c r="BA324" i="14"/>
  <c r="BG324" i="14" s="1" a="1"/>
  <c r="BG324" i="14" s="1"/>
  <c r="AM324" i="14"/>
  <c r="AP324" i="14" s="1" a="1"/>
  <c r="AP324" i="14" s="1"/>
  <c r="BD783" i="14"/>
  <c r="BI783" i="14" s="1" a="1"/>
  <c r="BI783" i="14" s="1"/>
  <c r="BA783" i="14"/>
  <c r="AM783" i="14"/>
  <c r="BD674" i="14"/>
  <c r="BI674" i="14" s="1" a="1"/>
  <c r="BI674" i="14" s="1"/>
  <c r="BA674" i="14"/>
  <c r="BG674" i="14" s="1" a="1"/>
  <c r="BG674" i="14" s="1"/>
  <c r="AM674" i="14"/>
  <c r="AP674" i="14" s="1" a="1"/>
  <c r="AP674" i="14" s="1"/>
  <c r="BD598" i="14"/>
  <c r="BI598" i="14" s="1" a="1"/>
  <c r="BI598" i="14" s="1"/>
  <c r="BA598" i="14"/>
  <c r="BG598" i="14" s="1" a="1"/>
  <c r="BG598" i="14" s="1"/>
  <c r="AM598" i="14"/>
  <c r="AP598" i="14" s="1" a="1"/>
  <c r="AP598" i="14" s="1"/>
  <c r="BD208" i="14"/>
  <c r="BI208" i="14" s="1" a="1"/>
  <c r="BI208" i="14" s="1"/>
  <c r="BA208" i="14"/>
  <c r="BG208" i="14" s="1" a="1"/>
  <c r="BG208" i="14" s="1"/>
  <c r="AM208" i="14"/>
  <c r="AP208" i="14" s="1" a="1"/>
  <c r="AP208" i="14" s="1"/>
  <c r="BA706" i="14"/>
  <c r="BG706" i="14" s="1" a="1"/>
  <c r="BG706" i="14" s="1"/>
  <c r="BD706" i="14"/>
  <c r="BI706" i="14" s="1" a="1"/>
  <c r="BI706" i="14" s="1"/>
  <c r="AM706" i="14"/>
  <c r="AP706" i="14" s="1" a="1"/>
  <c r="AP706" i="14" s="1"/>
  <c r="BD635" i="14"/>
  <c r="BA635" i="14"/>
  <c r="AM635" i="14"/>
  <c r="BD607" i="14"/>
  <c r="BI607" i="14" s="1" a="1"/>
  <c r="BI607" i="14" s="1"/>
  <c r="BA607" i="14"/>
  <c r="BG607" i="14" s="1" a="1"/>
  <c r="BG607" i="14" s="1"/>
  <c r="AM607" i="14"/>
  <c r="AP607" i="14" s="1" a="1"/>
  <c r="AP607" i="14" s="1"/>
  <c r="BD282" i="14"/>
  <c r="BI282" i="14" s="1" a="1"/>
  <c r="BI282" i="14" s="1"/>
  <c r="BA282" i="14"/>
  <c r="BG282" i="14" s="1" a="1"/>
  <c r="BG282" i="14" s="1"/>
  <c r="AM282" i="14"/>
  <c r="AP282" i="14" s="1" a="1"/>
  <c r="AP282" i="14" s="1"/>
  <c r="BD93" i="14"/>
  <c r="BI93" i="14" s="1" a="1"/>
  <c r="BI93" i="14" s="1"/>
  <c r="BA93" i="14"/>
  <c r="BG93" i="14" s="1" a="1"/>
  <c r="BG93" i="14" s="1"/>
  <c r="AM93" i="14"/>
  <c r="AP93" i="14" s="1" a="1"/>
  <c r="AP93" i="14" s="1"/>
  <c r="BD224" i="14"/>
  <c r="BI224" i="14" s="1" a="1"/>
  <c r="BI224" i="14" s="1"/>
  <c r="BA224" i="14"/>
  <c r="BG224" i="14" s="1" a="1"/>
  <c r="BG224" i="14" s="1"/>
  <c r="AM224" i="14"/>
  <c r="AP224" i="14" s="1" a="1"/>
  <c r="AP224" i="14" s="1"/>
  <c r="BD211" i="14"/>
  <c r="BI211" i="14" s="1" a="1"/>
  <c r="BI211" i="14" s="1"/>
  <c r="BA211" i="14"/>
  <c r="BG211" i="14" s="1" a="1"/>
  <c r="BG211" i="14" s="1"/>
  <c r="AM211" i="14"/>
  <c r="AP211" i="14" s="1" a="1"/>
  <c r="AP211" i="14" s="1"/>
  <c r="BD300" i="14"/>
  <c r="BI300" i="14" s="1" a="1"/>
  <c r="BI300" i="14" s="1"/>
  <c r="BA300" i="14"/>
  <c r="BG300" i="14" s="1" a="1"/>
  <c r="BG300" i="14" s="1"/>
  <c r="AM300" i="14"/>
  <c r="AP300" i="14" s="1" a="1"/>
  <c r="AP300" i="14" s="1"/>
  <c r="BD456" i="14"/>
  <c r="BA456" i="14"/>
  <c r="AM456" i="14"/>
  <c r="BD322" i="14"/>
  <c r="BI322" i="14" s="1" a="1"/>
  <c r="BI322" i="14" s="1"/>
  <c r="BA322" i="14"/>
  <c r="BG322" i="14" s="1" a="1"/>
  <c r="BG322" i="14" s="1"/>
  <c r="AM322" i="14"/>
  <c r="AP322" i="14" s="1" a="1"/>
  <c r="AP322" i="14" s="1"/>
  <c r="BD524" i="14"/>
  <c r="BA524" i="14"/>
  <c r="AM524" i="14"/>
  <c r="BD477" i="14"/>
  <c r="BI477" i="14" s="1" a="1"/>
  <c r="BI477" i="14" s="1"/>
  <c r="BA477" i="14"/>
  <c r="BG477" i="14" s="1" a="1"/>
  <c r="BG477" i="14" s="1"/>
  <c r="AM477" i="14"/>
  <c r="AP477" i="14" s="1" a="1"/>
  <c r="AP477" i="14" s="1"/>
  <c r="BD268" i="14"/>
  <c r="BI268" i="14" s="1" a="1"/>
  <c r="BI268" i="14" s="1"/>
  <c r="BA268" i="14"/>
  <c r="BG268" i="14" s="1" a="1"/>
  <c r="BG268" i="14" s="1"/>
  <c r="AM268" i="14"/>
  <c r="AP268" i="14" s="1" a="1"/>
  <c r="AP268" i="14" s="1"/>
  <c r="BD127" i="14"/>
  <c r="BI127" i="14" s="1" a="1"/>
  <c r="BI127" i="14" s="1"/>
  <c r="BA127" i="14"/>
  <c r="BG127" i="14" s="1" a="1"/>
  <c r="BG127" i="14" s="1"/>
  <c r="AM127" i="14"/>
  <c r="AP127" i="14" s="1" a="1"/>
  <c r="AP127" i="14" s="1"/>
  <c r="BD775" i="14"/>
  <c r="BA775" i="14"/>
  <c r="AM775" i="14"/>
  <c r="BD414" i="14"/>
  <c r="BI414" i="14" s="1" a="1"/>
  <c r="BI414" i="14" s="1"/>
  <c r="BA414" i="14"/>
  <c r="AM414" i="14"/>
  <c r="BD705" i="14"/>
  <c r="BI705" i="14" s="1" a="1"/>
  <c r="BI705" i="14" s="1"/>
  <c r="BA705" i="14"/>
  <c r="BG705" i="14" s="1" a="1"/>
  <c r="BG705" i="14" s="1"/>
  <c r="AM705" i="14"/>
  <c r="AP705" i="14" s="1" a="1"/>
  <c r="AP705" i="14" s="1"/>
  <c r="BD472" i="14"/>
  <c r="BI472" i="14" s="1" a="1"/>
  <c r="BI472" i="14" s="1"/>
  <c r="BA472" i="14"/>
  <c r="BG472" i="14" s="1" a="1"/>
  <c r="BG472" i="14" s="1"/>
  <c r="AM472" i="14"/>
  <c r="AP472" i="14" s="1" a="1"/>
  <c r="AP472" i="14" s="1"/>
  <c r="BD196" i="14"/>
  <c r="BA196" i="14"/>
  <c r="AM196" i="14"/>
  <c r="BD527" i="14"/>
  <c r="BA527" i="14"/>
  <c r="AM527" i="14"/>
  <c r="BD154" i="14"/>
  <c r="BA154" i="14"/>
  <c r="AM154" i="14"/>
  <c r="BD173" i="14"/>
  <c r="BI173" i="14" s="1" a="1"/>
  <c r="BI173" i="14" s="1"/>
  <c r="BA173" i="14"/>
  <c r="BG173" i="14" s="1" a="1"/>
  <c r="BG173" i="14" s="1"/>
  <c r="AM173" i="14"/>
  <c r="AP173" i="14" s="1" a="1"/>
  <c r="AP173" i="14" s="1"/>
  <c r="BA754" i="14"/>
  <c r="BG754" i="14" s="1" a="1"/>
  <c r="BG754" i="14" s="1"/>
  <c r="BD754" i="14"/>
  <c r="BI754" i="14" s="1" a="1"/>
  <c r="BI754" i="14" s="1"/>
  <c r="AM754" i="14"/>
  <c r="AP754" i="14" s="1" a="1"/>
  <c r="AP754" i="14" s="1"/>
  <c r="BD368" i="14"/>
  <c r="BA368" i="14"/>
  <c r="BG368" i="14" s="1" a="1"/>
  <c r="BG368" i="14" s="1"/>
  <c r="AM368" i="14"/>
  <c r="BD491" i="14"/>
  <c r="BI491" i="14" s="1" a="1"/>
  <c r="BI491" i="14" s="1"/>
  <c r="BA491" i="14"/>
  <c r="BG491" i="14" s="1" a="1"/>
  <c r="BG491" i="14" s="1"/>
  <c r="AM491" i="14"/>
  <c r="AP491" i="14" s="1" a="1"/>
  <c r="AP491" i="14" s="1"/>
  <c r="BD231" i="14"/>
  <c r="BA231" i="14"/>
  <c r="AM231" i="14"/>
  <c r="BD626" i="14"/>
  <c r="BA626" i="14"/>
  <c r="BG626" i="14" s="1" a="1"/>
  <c r="BG626" i="14" s="1"/>
  <c r="AM626" i="14"/>
  <c r="BD640" i="14"/>
  <c r="BI640" i="14" s="1" a="1"/>
  <c r="BI640" i="14" s="1"/>
  <c r="BA640" i="14"/>
  <c r="BG640" i="14" s="1" a="1"/>
  <c r="BG640" i="14" s="1"/>
  <c r="AM640" i="14"/>
  <c r="AP640" i="14" s="1" a="1"/>
  <c r="AP640" i="14" s="1"/>
  <c r="BD653" i="14"/>
  <c r="BI653" i="14" s="1" a="1"/>
  <c r="BI653" i="14" s="1"/>
  <c r="BA653" i="14"/>
  <c r="BG653" i="14" s="1" a="1"/>
  <c r="BG653" i="14" s="1"/>
  <c r="AM653" i="14"/>
  <c r="AP653" i="14" s="1" a="1"/>
  <c r="AP653" i="14" s="1"/>
  <c r="BD82" i="14"/>
  <c r="BI82" i="14" s="1" a="1"/>
  <c r="BI82" i="14" s="1"/>
  <c r="BA82" i="14"/>
  <c r="BG82" i="14" s="1" a="1"/>
  <c r="BG82" i="14" s="1"/>
  <c r="AM82" i="14"/>
  <c r="AP82" i="14" s="1" a="1"/>
  <c r="AP82" i="14" s="1"/>
  <c r="BD445" i="14"/>
  <c r="BI445" i="14" s="1" a="1"/>
  <c r="BI445" i="14" s="1"/>
  <c r="BA445" i="14"/>
  <c r="BG445" i="14" s="1" a="1"/>
  <c r="BG445" i="14" s="1"/>
  <c r="AM445" i="14"/>
  <c r="AP445" i="14" s="1" a="1"/>
  <c r="AP445" i="14" s="1"/>
  <c r="BD346" i="14"/>
  <c r="BA346" i="14"/>
  <c r="AM346" i="14"/>
  <c r="BD175" i="14"/>
  <c r="BI175" i="14" s="1" a="1"/>
  <c r="BI175" i="14" s="1"/>
  <c r="BA175" i="14"/>
  <c r="BG175" i="14" s="1" a="1"/>
  <c r="BG175" i="14" s="1"/>
  <c r="AM175" i="14"/>
  <c r="AP175" i="14" s="1" a="1"/>
  <c r="AP175" i="14" s="1"/>
  <c r="BD387" i="14"/>
  <c r="BI387" i="14" s="1" a="1"/>
  <c r="BI387" i="14" s="1"/>
  <c r="BA387" i="14"/>
  <c r="BG387" i="14" s="1" a="1"/>
  <c r="BG387" i="14" s="1"/>
  <c r="AM387" i="14"/>
  <c r="AP387" i="14" s="1" a="1"/>
  <c r="AP387" i="14" s="1"/>
  <c r="BA756" i="14"/>
  <c r="BG756" i="14" s="1" a="1"/>
  <c r="BG756" i="14" s="1"/>
  <c r="BD756" i="14"/>
  <c r="BI756" i="14" s="1" a="1"/>
  <c r="BI756" i="14" s="1"/>
  <c r="AM756" i="14"/>
  <c r="AP756" i="14" s="1" a="1"/>
  <c r="AP756" i="14" s="1"/>
  <c r="BD302" i="14"/>
  <c r="BI302" i="14" s="1" a="1"/>
  <c r="BI302" i="14" s="1"/>
  <c r="BA302" i="14"/>
  <c r="BG302" i="14" s="1" a="1"/>
  <c r="BG302" i="14" s="1"/>
  <c r="AM302" i="14"/>
  <c r="AP302" i="14" s="1" a="1"/>
  <c r="AP302" i="14" s="1"/>
  <c r="BD278" i="14"/>
  <c r="BI278" i="14" s="1" a="1"/>
  <c r="BI278" i="14" s="1"/>
  <c r="BA278" i="14"/>
  <c r="AM278" i="14"/>
  <c r="BD53" i="14"/>
  <c r="BA53" i="14"/>
  <c r="AM53" i="14"/>
  <c r="BD761" i="14"/>
  <c r="BI761" i="14" s="1" a="1"/>
  <c r="BI761" i="14" s="1"/>
  <c r="BA761" i="14"/>
  <c r="BG761" i="14" s="1" a="1"/>
  <c r="BG761" i="14" s="1"/>
  <c r="AM761" i="14"/>
  <c r="AP761" i="14" s="1" a="1"/>
  <c r="AP761" i="14" s="1"/>
  <c r="BA787" i="14"/>
  <c r="BG787" i="14" s="1" a="1"/>
  <c r="BG787" i="14" s="1"/>
  <c r="BD787" i="14"/>
  <c r="BI787" i="14" s="1" a="1"/>
  <c r="BI787" i="14" s="1"/>
  <c r="AM787" i="14"/>
  <c r="AP787" i="14" s="1" a="1"/>
  <c r="AP787" i="14" s="1"/>
  <c r="BD194" i="14"/>
  <c r="BA194" i="14"/>
  <c r="AM194" i="14"/>
  <c r="BD606" i="14"/>
  <c r="BA606" i="14"/>
  <c r="AM606" i="14"/>
  <c r="BD446" i="14"/>
  <c r="BI446" i="14" s="1" a="1"/>
  <c r="BI446" i="14" s="1"/>
  <c r="BA446" i="14"/>
  <c r="BG446" i="14" s="1" a="1"/>
  <c r="BG446" i="14" s="1"/>
  <c r="AM446" i="14"/>
  <c r="AP446" i="14" s="1" a="1"/>
  <c r="AP446" i="14" s="1"/>
  <c r="BD351" i="14"/>
  <c r="BA351" i="14"/>
  <c r="BG351" i="14" s="1" a="1"/>
  <c r="BG351" i="14" s="1"/>
  <c r="AM351" i="14"/>
  <c r="BD336" i="14"/>
  <c r="BI336" i="14" s="1" a="1"/>
  <c r="BI336" i="14" s="1"/>
  <c r="BA336" i="14"/>
  <c r="BG336" i="14" s="1" a="1"/>
  <c r="BG336" i="14" s="1"/>
  <c r="AM336" i="14"/>
  <c r="AP336" i="14" s="1" a="1"/>
  <c r="AP336" i="14" s="1"/>
  <c r="BD604" i="14"/>
  <c r="BA604" i="14"/>
  <c r="AM604" i="14"/>
  <c r="BD258" i="14"/>
  <c r="BI258" i="14" s="1" a="1"/>
  <c r="BI258" i="14" s="1"/>
  <c r="BA258" i="14"/>
  <c r="BG258" i="14" s="1" a="1"/>
  <c r="BG258" i="14" s="1"/>
  <c r="AM258" i="14"/>
  <c r="AP258" i="14" s="1" a="1"/>
  <c r="AP258" i="14" s="1"/>
  <c r="BD216" i="14"/>
  <c r="BI216" i="14" s="1" a="1"/>
  <c r="BI216" i="14" s="1"/>
  <c r="BA216" i="14"/>
  <c r="BG216" i="14" s="1" a="1"/>
  <c r="BG216" i="14" s="1"/>
  <c r="AM216" i="14"/>
  <c r="AP216" i="14" s="1" a="1"/>
  <c r="AP216" i="14" s="1"/>
  <c r="BA722" i="14"/>
  <c r="BG722" i="14" s="1" a="1"/>
  <c r="BG722" i="14" s="1"/>
  <c r="BD722" i="14"/>
  <c r="BI722" i="14" s="1" a="1"/>
  <c r="BI722" i="14" s="1"/>
  <c r="AM722" i="14"/>
  <c r="AP722" i="14" s="1" a="1"/>
  <c r="AP722" i="14" s="1"/>
  <c r="BA700" i="14"/>
  <c r="BG700" i="14" s="1" a="1"/>
  <c r="BG700" i="14" s="1"/>
  <c r="BD700" i="14"/>
  <c r="BI700" i="14" s="1" a="1"/>
  <c r="BI700" i="14" s="1"/>
  <c r="AM700" i="14"/>
  <c r="AP700" i="14" s="1" a="1"/>
  <c r="AP700" i="14" s="1"/>
  <c r="BD3" i="14"/>
  <c r="BI3" i="14" s="1" a="1"/>
  <c r="BI3" i="14" s="1"/>
  <c r="BA3" i="14"/>
  <c r="BG3" i="14" s="1" a="1"/>
  <c r="BG3" i="14" s="1"/>
  <c r="AM3" i="14"/>
  <c r="AP3" i="14" s="1" a="1"/>
  <c r="AP3" i="14" s="1"/>
  <c r="BD736" i="14"/>
  <c r="BA736" i="14"/>
  <c r="AM736" i="14"/>
  <c r="BD206" i="14"/>
  <c r="BI206" i="14" s="1" a="1"/>
  <c r="BI206" i="14" s="1"/>
  <c r="BA206" i="14"/>
  <c r="BG206" i="14" s="1" a="1"/>
  <c r="BG206" i="14" s="1"/>
  <c r="AM206" i="14"/>
  <c r="AP206" i="14" s="1" a="1"/>
  <c r="AP206" i="14" s="1"/>
  <c r="BD497" i="14"/>
  <c r="BI497" i="14" s="1" a="1"/>
  <c r="BI497" i="14" s="1"/>
  <c r="BA497" i="14"/>
  <c r="BG497" i="14" s="1" a="1"/>
  <c r="BG497" i="14" s="1"/>
  <c r="AM497" i="14"/>
  <c r="AP497" i="14" s="1" a="1"/>
  <c r="AP497" i="14" s="1"/>
  <c r="BD664" i="14"/>
  <c r="BI664" i="14" s="1" a="1"/>
  <c r="BI664" i="14" s="1"/>
  <c r="BA664" i="14"/>
  <c r="BG664" i="14" s="1" a="1"/>
  <c r="BG664" i="14" s="1"/>
  <c r="AM664" i="14"/>
  <c r="AP664" i="14" s="1" a="1"/>
  <c r="AP664" i="14" s="1"/>
  <c r="BD335" i="14"/>
  <c r="BA335" i="14"/>
  <c r="AM335" i="14"/>
  <c r="BD171" i="14"/>
  <c r="BA171" i="14"/>
  <c r="BG171" i="14" s="1" a="1"/>
  <c r="BG171" i="14" s="1"/>
  <c r="AM171" i="14"/>
  <c r="BD360" i="14"/>
  <c r="BI360" i="14" s="1" a="1"/>
  <c r="BI360" i="14" s="1"/>
  <c r="BA360" i="14"/>
  <c r="BG360" i="14" s="1" a="1"/>
  <c r="BG360" i="14" s="1"/>
  <c r="AM360" i="14"/>
  <c r="AP360" i="14" s="1" a="1"/>
  <c r="AP360" i="14" s="1"/>
  <c r="BD75" i="14"/>
  <c r="BA75" i="14"/>
  <c r="AM75" i="14"/>
  <c r="BA249" i="14"/>
  <c r="BD249" i="14"/>
  <c r="AM249" i="14"/>
  <c r="BD470" i="14"/>
  <c r="BI470" i="14" s="1" a="1"/>
  <c r="BI470" i="14" s="1"/>
  <c r="BA470" i="14"/>
  <c r="BG470" i="14" s="1" a="1"/>
  <c r="BG470" i="14" s="1"/>
  <c r="AM470" i="14"/>
  <c r="AP470" i="14" s="1" a="1"/>
  <c r="AP470" i="14" s="1"/>
  <c r="BD227" i="14"/>
  <c r="BI227" i="14" s="1" a="1"/>
  <c r="BI227" i="14" s="1"/>
  <c r="BA227" i="14"/>
  <c r="BG227" i="14" s="1" a="1"/>
  <c r="BG227" i="14" s="1"/>
  <c r="AM227" i="14"/>
  <c r="AP227" i="14" s="1" a="1"/>
  <c r="AP227" i="14" s="1"/>
  <c r="BA715" i="14"/>
  <c r="BG715" i="14" s="1" a="1"/>
  <c r="BG715" i="14" s="1"/>
  <c r="BD715" i="14"/>
  <c r="BI715" i="14" s="1" a="1"/>
  <c r="BI715" i="14" s="1"/>
  <c r="AM715" i="14"/>
  <c r="AP715" i="14" s="1" a="1"/>
  <c r="AP715" i="14" s="1"/>
  <c r="BD44" i="14"/>
  <c r="BA44" i="14"/>
  <c r="AM44" i="14"/>
  <c r="BD398" i="14"/>
  <c r="BA398" i="14"/>
  <c r="AM398" i="14"/>
  <c r="BD251" i="14"/>
  <c r="BA251" i="14"/>
  <c r="AM251" i="14"/>
  <c r="BD538" i="14"/>
  <c r="BI538" i="14" s="1" a="1"/>
  <c r="BI538" i="14" s="1"/>
  <c r="BA538" i="14"/>
  <c r="AM538" i="14"/>
  <c r="BD795" i="14"/>
  <c r="BI795" i="14" s="1" a="1"/>
  <c r="BI795" i="14" s="1"/>
  <c r="BA795" i="14"/>
  <c r="BG795" i="14" s="1" a="1"/>
  <c r="BG795" i="14" s="1"/>
  <c r="AM795" i="14"/>
  <c r="AP795" i="14" s="1" a="1"/>
  <c r="AP795" i="14" s="1"/>
  <c r="BD314" i="14"/>
  <c r="BI314" i="14" s="1" a="1"/>
  <c r="BI314" i="14" s="1"/>
  <c r="BA314" i="14"/>
  <c r="BG314" i="14" s="1" a="1"/>
  <c r="BG314" i="14" s="1"/>
  <c r="AM314" i="14"/>
  <c r="AP314" i="14" s="1" a="1"/>
  <c r="AP314" i="14" s="1"/>
  <c r="BD10" i="14"/>
  <c r="BI10" i="14" s="1" a="1"/>
  <c r="BI10" i="14" s="1"/>
  <c r="BA10" i="14"/>
  <c r="BG10" i="14" s="1" a="1"/>
  <c r="BG10" i="14" s="1"/>
  <c r="AM10" i="14"/>
  <c r="AP10" i="14" s="1" a="1"/>
  <c r="AP10" i="14" s="1"/>
  <c r="BA65" i="14"/>
  <c r="BG65" i="14" s="1" a="1"/>
  <c r="BG65" i="14" s="1"/>
  <c r="BD65" i="14"/>
  <c r="AM65" i="14"/>
  <c r="BD634" i="14"/>
  <c r="BA634" i="14"/>
  <c r="AM634" i="14"/>
  <c r="BD532" i="14"/>
  <c r="BI532" i="14" s="1" a="1"/>
  <c r="BI532" i="14" s="1"/>
  <c r="BA532" i="14"/>
  <c r="BG532" i="14" s="1" a="1"/>
  <c r="BG532" i="14" s="1"/>
  <c r="AM532" i="14"/>
  <c r="AP532" i="14" s="1" a="1"/>
  <c r="AP532" i="14" s="1"/>
  <c r="BD610" i="14"/>
  <c r="BI610" i="14" s="1" a="1"/>
  <c r="BI610" i="14" s="1"/>
  <c r="BA610" i="14"/>
  <c r="BG610" i="14" s="1" a="1"/>
  <c r="BG610" i="14" s="1"/>
  <c r="AM610" i="14"/>
  <c r="AP610" i="14" s="1" a="1"/>
  <c r="AP610" i="14" s="1"/>
  <c r="BD244" i="14"/>
  <c r="BI244" i="14" s="1" a="1"/>
  <c r="BI244" i="14" s="1"/>
  <c r="BA244" i="14"/>
  <c r="BG244" i="14" s="1" a="1"/>
  <c r="BG244" i="14" s="1"/>
  <c r="AM244" i="14"/>
  <c r="AP244" i="14" s="1" a="1"/>
  <c r="AP244" i="14" s="1"/>
  <c r="BD172" i="14"/>
  <c r="BI172" i="14" s="1" a="1"/>
  <c r="BI172" i="14" s="1"/>
  <c r="BA172" i="14"/>
  <c r="AM172" i="14"/>
  <c r="BD334" i="14"/>
  <c r="BI334" i="14" s="1" a="1"/>
  <c r="BI334" i="14" s="1"/>
  <c r="BA334" i="14"/>
  <c r="BG334" i="14" s="1" a="1"/>
  <c r="BG334" i="14" s="1"/>
  <c r="AM334" i="14"/>
  <c r="AP334" i="14" s="1" a="1"/>
  <c r="AP334" i="14" s="1"/>
  <c r="BD294" i="14"/>
  <c r="BI294" i="14" s="1" a="1"/>
  <c r="BI294" i="14" s="1"/>
  <c r="BA294" i="14"/>
  <c r="BG294" i="14" s="1" a="1"/>
  <c r="BG294" i="14" s="1"/>
  <c r="AM294" i="14"/>
  <c r="AP294" i="14" s="1" a="1"/>
  <c r="AP294" i="14" s="1"/>
  <c r="BD681" i="14"/>
  <c r="BI681" i="14" s="1" a="1"/>
  <c r="BI681" i="14" s="1"/>
  <c r="BA681" i="14"/>
  <c r="BG681" i="14" s="1" a="1"/>
  <c r="BG681" i="14" s="1"/>
  <c r="AM681" i="14"/>
  <c r="AP681" i="14" s="1" a="1"/>
  <c r="AP681" i="14" s="1"/>
  <c r="BD101" i="14"/>
  <c r="BI101" i="14" s="1" a="1"/>
  <c r="BI101" i="14" s="1"/>
  <c r="BA101" i="14"/>
  <c r="BG101" i="14" s="1" a="1"/>
  <c r="BG101" i="14" s="1"/>
  <c r="AM101" i="14"/>
  <c r="AP101" i="14" s="1" a="1"/>
  <c r="AP101" i="14" s="1"/>
  <c r="BD440" i="14"/>
  <c r="BI440" i="14" s="1" a="1"/>
  <c r="BI440" i="14" s="1"/>
  <c r="BA440" i="14"/>
  <c r="BG440" i="14" s="1" a="1"/>
  <c r="BG440" i="14" s="1"/>
  <c r="AM440" i="14"/>
  <c r="AP440" i="14" s="1" a="1"/>
  <c r="AP440" i="14" s="1"/>
  <c r="BD496" i="14"/>
  <c r="BI496" i="14" s="1" a="1"/>
  <c r="BI496" i="14" s="1"/>
  <c r="BA496" i="14"/>
  <c r="BG496" i="14" s="1" a="1"/>
  <c r="BG496" i="14" s="1"/>
  <c r="AM496" i="14"/>
  <c r="AP496" i="14" s="1" a="1"/>
  <c r="AP496" i="14" s="1"/>
  <c r="BD468" i="14"/>
  <c r="BA468" i="14"/>
  <c r="BG468" i="14" s="1" a="1"/>
  <c r="BG468" i="14" s="1"/>
  <c r="AM468" i="14"/>
  <c r="BD95" i="14"/>
  <c r="BI95" i="14" s="1" a="1"/>
  <c r="BI95" i="14" s="1"/>
  <c r="BA95" i="14"/>
  <c r="BG95" i="14" s="1" a="1"/>
  <c r="BG95" i="14" s="1"/>
  <c r="AM95" i="14"/>
  <c r="AP95" i="14" s="1" a="1"/>
  <c r="AP95" i="14" s="1"/>
  <c r="BA724" i="14"/>
  <c r="BG724" i="14" s="1" a="1"/>
  <c r="BG724" i="14" s="1"/>
  <c r="BD724" i="14"/>
  <c r="AM724" i="14"/>
  <c r="BD383" i="14"/>
  <c r="BA383" i="14"/>
  <c r="BG383" i="14" s="1" a="1"/>
  <c r="BG383" i="14" s="1"/>
  <c r="AM383" i="14"/>
  <c r="BD483" i="14"/>
  <c r="BI483" i="14" s="1" a="1"/>
  <c r="BI483" i="14" s="1"/>
  <c r="BA483" i="14"/>
  <c r="BG483" i="14" s="1" a="1"/>
  <c r="BG483" i="14" s="1"/>
  <c r="AM483" i="14"/>
  <c r="AP483" i="14" s="1" a="1"/>
  <c r="AP483" i="14" s="1"/>
  <c r="BD391" i="14"/>
  <c r="BI391" i="14" s="1" a="1"/>
  <c r="BI391" i="14" s="1"/>
  <c r="BA391" i="14"/>
  <c r="BG391" i="14" s="1" a="1"/>
  <c r="BG391" i="14" s="1"/>
  <c r="AM391" i="14"/>
  <c r="AP391" i="14" s="1" a="1"/>
  <c r="AP391" i="14" s="1"/>
  <c r="BD157" i="14"/>
  <c r="BI157" i="14" s="1" a="1"/>
  <c r="BI157" i="14" s="1"/>
  <c r="BA157" i="14"/>
  <c r="BG157" i="14" s="1" a="1"/>
  <c r="BG157" i="14" s="1"/>
  <c r="AM157" i="14"/>
  <c r="AP157" i="14" s="1" a="1"/>
  <c r="AP157" i="14" s="1"/>
  <c r="BD106" i="14"/>
  <c r="BI106" i="14" s="1" a="1"/>
  <c r="BI106" i="14" s="1"/>
  <c r="BA106" i="14"/>
  <c r="BG106" i="14" s="1" a="1"/>
  <c r="BG106" i="14" s="1"/>
  <c r="AM106" i="14"/>
  <c r="AP106" i="14" s="1" a="1"/>
  <c r="AP106" i="14" s="1"/>
  <c r="BD516" i="14"/>
  <c r="BI516" i="14" s="1" a="1"/>
  <c r="BI516" i="14" s="1"/>
  <c r="BA516" i="14"/>
  <c r="BG516" i="14" s="1" a="1"/>
  <c r="BG516" i="14" s="1"/>
  <c r="AM516" i="14"/>
  <c r="BA361" i="14"/>
  <c r="BG361" i="14" s="1" a="1"/>
  <c r="BG361" i="14" s="1"/>
  <c r="BD361" i="14"/>
  <c r="BI361" i="14" s="1" a="1"/>
  <c r="BI361" i="14" s="1"/>
  <c r="AM361" i="14"/>
  <c r="AP361" i="14" s="1" a="1"/>
  <c r="AP361" i="14" s="1"/>
  <c r="BD115" i="14"/>
  <c r="BA115" i="14"/>
  <c r="AM115" i="14"/>
  <c r="BD751" i="14"/>
  <c r="BI751" i="14" s="1" a="1"/>
  <c r="BI751" i="14" s="1"/>
  <c r="BA751" i="14"/>
  <c r="BG751" i="14" s="1" a="1"/>
  <c r="BG751" i="14" s="1"/>
  <c r="AM751" i="14"/>
  <c r="AP751" i="14" s="1" a="1"/>
  <c r="AP751" i="14" s="1"/>
  <c r="BD421" i="14"/>
  <c r="BI421" i="14" s="1" a="1"/>
  <c r="BI421" i="14" s="1"/>
  <c r="BA421" i="14"/>
  <c r="BG421" i="14" s="1" a="1"/>
  <c r="BG421" i="14" s="1"/>
  <c r="AM421" i="14"/>
  <c r="AP421" i="14" s="1" a="1"/>
  <c r="AP421" i="14" s="1"/>
  <c r="BD510" i="14"/>
  <c r="BI510" i="14" s="1" a="1"/>
  <c r="BI510" i="14" s="1"/>
  <c r="BA510" i="14"/>
  <c r="AM510" i="14"/>
  <c r="BD100" i="14"/>
  <c r="BA100" i="14"/>
  <c r="AM100" i="14"/>
  <c r="BD392" i="14"/>
  <c r="BI392" i="14" s="1" a="1"/>
  <c r="BI392" i="14" s="1"/>
  <c r="BA392" i="14"/>
  <c r="BG392" i="14" s="1" a="1"/>
  <c r="BG392" i="14" s="1"/>
  <c r="AM392" i="14"/>
  <c r="AP392" i="14" s="1" a="1"/>
  <c r="AP392" i="14" s="1"/>
  <c r="BD476" i="14"/>
  <c r="BI476" i="14" s="1" a="1"/>
  <c r="BI476" i="14" s="1"/>
  <c r="BA476" i="14"/>
  <c r="BG476" i="14" s="1" a="1"/>
  <c r="BG476" i="14" s="1"/>
  <c r="AM476" i="14"/>
  <c r="AP476" i="14" s="1" a="1"/>
  <c r="AP476" i="14" s="1"/>
  <c r="BD570" i="14"/>
  <c r="BI570" i="14" s="1" a="1"/>
  <c r="BI570" i="14" s="1"/>
  <c r="BA570" i="14"/>
  <c r="BG570" i="14" s="1" a="1"/>
  <c r="BG570" i="14" s="1"/>
  <c r="AM570" i="14"/>
  <c r="AP570" i="14" s="1" a="1"/>
  <c r="AP570" i="14" s="1"/>
  <c r="BD404" i="14"/>
  <c r="BA404" i="14"/>
  <c r="AM404" i="14"/>
  <c r="BD603" i="14"/>
  <c r="BA603" i="14"/>
  <c r="AM603" i="14"/>
  <c r="BD462" i="14"/>
  <c r="BI462" i="14" s="1" a="1"/>
  <c r="BI462" i="14" s="1"/>
  <c r="BA462" i="14"/>
  <c r="BG462" i="14" s="1" a="1"/>
  <c r="BG462" i="14" s="1"/>
  <c r="AM462" i="14"/>
  <c r="AP462" i="14" s="1" a="1"/>
  <c r="AP462" i="14" s="1"/>
  <c r="BD588" i="14"/>
  <c r="BI588" i="14" s="1" a="1"/>
  <c r="BI588" i="14" s="1"/>
  <c r="BA588" i="14"/>
  <c r="BG588" i="14" s="1" a="1"/>
  <c r="BG588" i="14" s="1"/>
  <c r="AM588" i="14"/>
  <c r="AP588" i="14" s="1" a="1"/>
  <c r="AP588" i="14" s="1"/>
  <c r="BD644" i="14"/>
  <c r="BA644" i="14"/>
  <c r="AM644" i="14"/>
  <c r="BD534" i="14"/>
  <c r="BA534" i="14"/>
  <c r="AM534" i="14"/>
  <c r="BD520" i="14"/>
  <c r="BI520" i="14" s="1" a="1"/>
  <c r="BI520" i="14" s="1"/>
  <c r="BA520" i="14"/>
  <c r="BG520" i="14" s="1" a="1"/>
  <c r="BG520" i="14" s="1"/>
  <c r="AM520" i="14"/>
  <c r="AP520" i="14" s="1" a="1"/>
  <c r="AP520" i="14" s="1"/>
  <c r="BD420" i="14"/>
  <c r="BA420" i="14"/>
  <c r="AM420" i="14"/>
  <c r="BD60" i="14"/>
  <c r="BA60" i="14"/>
  <c r="AM60" i="14"/>
  <c r="BD707" i="14"/>
  <c r="BI707" i="14" s="1" a="1"/>
  <c r="BI707" i="14" s="1"/>
  <c r="BA707" i="14"/>
  <c r="BG707" i="14" s="1" a="1"/>
  <c r="BG707" i="14" s="1"/>
  <c r="AM707" i="14"/>
  <c r="AP707" i="14" s="1" a="1"/>
  <c r="AP707" i="14" s="1"/>
  <c r="BD110" i="14"/>
  <c r="BI110" i="14" s="1" a="1"/>
  <c r="BI110" i="14" s="1"/>
  <c r="BA110" i="14"/>
  <c r="BG110" i="14" s="1" a="1"/>
  <c r="BG110" i="14" s="1"/>
  <c r="AM110" i="14"/>
  <c r="AP110" i="14" s="1" a="1"/>
  <c r="AP110" i="14" s="1"/>
  <c r="BD374" i="14"/>
  <c r="BI374" i="14" s="1" a="1"/>
  <c r="BI374" i="14" s="1"/>
  <c r="BA374" i="14"/>
  <c r="BG374" i="14" s="1" a="1"/>
  <c r="BG374" i="14" s="1"/>
  <c r="AM374" i="14"/>
  <c r="BD272" i="14"/>
  <c r="BA272" i="14"/>
  <c r="AM272" i="14"/>
  <c r="BD77" i="14"/>
  <c r="BI77" i="14" s="1" a="1"/>
  <c r="BI77" i="14" s="1"/>
  <c r="BA77" i="14"/>
  <c r="BG77" i="14" s="1" a="1"/>
  <c r="BG77" i="14" s="1"/>
  <c r="AM77" i="14"/>
  <c r="AP77" i="14" s="1" a="1"/>
  <c r="AP77" i="14" s="1"/>
  <c r="BD572" i="14"/>
  <c r="BI572" i="14" s="1" a="1"/>
  <c r="BI572" i="14" s="1"/>
  <c r="BA572" i="14"/>
  <c r="BG572" i="14" s="1" a="1"/>
  <c r="BG572" i="14" s="1"/>
  <c r="AM572" i="14"/>
  <c r="AP572" i="14" s="1" a="1"/>
  <c r="AP572" i="14" s="1"/>
  <c r="BD656" i="14"/>
  <c r="BA656" i="14"/>
  <c r="AM656" i="14"/>
  <c r="BD531" i="14"/>
  <c r="BI531" i="14" s="1" a="1"/>
  <c r="BI531" i="14" s="1"/>
  <c r="BA531" i="14"/>
  <c r="BG531" i="14" s="1" a="1"/>
  <c r="BG531" i="14" s="1"/>
  <c r="AM531" i="14"/>
  <c r="AP531" i="14" s="1" a="1"/>
  <c r="AP531" i="14" s="1"/>
  <c r="BD99" i="14"/>
  <c r="BI99" i="14" s="1" a="1"/>
  <c r="BI99" i="14" s="1"/>
  <c r="BA99" i="14"/>
  <c r="BG99" i="14" s="1" a="1"/>
  <c r="BG99" i="14" s="1"/>
  <c r="AM99" i="14"/>
  <c r="AP99" i="14" s="1" a="1"/>
  <c r="AP99" i="14" s="1"/>
  <c r="BD615" i="14"/>
  <c r="BI615" i="14" s="1" a="1"/>
  <c r="BI615" i="14" s="1"/>
  <c r="BA615" i="14"/>
  <c r="BG615" i="14" s="1" a="1"/>
  <c r="BG615" i="14" s="1"/>
  <c r="AM615" i="14"/>
  <c r="AP615" i="14" s="1" a="1"/>
  <c r="AP615" i="14" s="1"/>
  <c r="BD393" i="14"/>
  <c r="BA393" i="14"/>
  <c r="AM393" i="14"/>
  <c r="BA113" i="14"/>
  <c r="BG113" i="14" s="1" a="1"/>
  <c r="BG113" i="14" s="1"/>
  <c r="BD113" i="14"/>
  <c r="BI113" i="14" s="1" a="1"/>
  <c r="BI113" i="14" s="1"/>
  <c r="AM113" i="14"/>
  <c r="AP113" i="14" s="1" a="1"/>
  <c r="AP113" i="14" s="1"/>
  <c r="BA377" i="14"/>
  <c r="BG377" i="14" s="1" a="1"/>
  <c r="BG377" i="14" s="1"/>
  <c r="BD377" i="14"/>
  <c r="BI377" i="14" s="1" a="1"/>
  <c r="BI377" i="14" s="1"/>
  <c r="AM377" i="14"/>
  <c r="AP377" i="14" s="1" a="1"/>
  <c r="AP377" i="14" s="1"/>
  <c r="BD332" i="14"/>
  <c r="BA332" i="14"/>
  <c r="AM332" i="14"/>
  <c r="BD226" i="14"/>
  <c r="BA226" i="14"/>
  <c r="AM226" i="14"/>
  <c r="BD648" i="14"/>
  <c r="BI648" i="14" s="1" a="1"/>
  <c r="BI648" i="14" s="1"/>
  <c r="BA648" i="14"/>
  <c r="BG648" i="14" s="1" a="1"/>
  <c r="BG648" i="14" s="1"/>
  <c r="AM648" i="14"/>
  <c r="AP648" i="14" s="1" a="1"/>
  <c r="AP648" i="14" s="1"/>
  <c r="BD650" i="14"/>
  <c r="BA650" i="14"/>
  <c r="AM650" i="14"/>
  <c r="BA764" i="14"/>
  <c r="BG764" i="14" s="1" a="1"/>
  <c r="BG764" i="14" s="1"/>
  <c r="BD764" i="14"/>
  <c r="BI764" i="14" s="1" a="1"/>
  <c r="BI764" i="14" s="1"/>
  <c r="AM764" i="14"/>
  <c r="AP764" i="14" s="1" a="1"/>
  <c r="AP764" i="14" s="1"/>
  <c r="BD460" i="14"/>
  <c r="BI460" i="14" s="1" a="1"/>
  <c r="BI460" i="14" s="1"/>
  <c r="BA460" i="14"/>
  <c r="BG460" i="14" s="1" a="1"/>
  <c r="BG460" i="14" s="1"/>
  <c r="AM460" i="14"/>
  <c r="AP460" i="14" s="1" a="1"/>
  <c r="AP460" i="14" s="1"/>
  <c r="BD633" i="14"/>
  <c r="BA633" i="14"/>
  <c r="AM633" i="14"/>
  <c r="BD608" i="14"/>
  <c r="BI608" i="14" s="1" a="1"/>
  <c r="BI608" i="14" s="1"/>
  <c r="BA608" i="14"/>
  <c r="BG608" i="14" s="1" a="1"/>
  <c r="BG608" i="14" s="1"/>
  <c r="AM608" i="14"/>
  <c r="AP608" i="14" s="1" a="1"/>
  <c r="AP608" i="14" s="1"/>
  <c r="BD378" i="14"/>
  <c r="BI378" i="14" s="1" a="1"/>
  <c r="BI378" i="14" s="1"/>
  <c r="BA378" i="14"/>
  <c r="BG378" i="14" s="1" a="1"/>
  <c r="BG378" i="14" s="1"/>
  <c r="AM378" i="14"/>
  <c r="AP378" i="14" s="1" a="1"/>
  <c r="AP378" i="14" s="1"/>
  <c r="BD729" i="14"/>
  <c r="BA729" i="14"/>
  <c r="AM729" i="14"/>
  <c r="BD15" i="14"/>
  <c r="BI15" i="14" s="1" a="1"/>
  <c r="BI15" i="14" s="1"/>
  <c r="BA15" i="14"/>
  <c r="BG15" i="14" s="1" a="1"/>
  <c r="BG15" i="14" s="1"/>
  <c r="AM15" i="14"/>
  <c r="BD62" i="14"/>
  <c r="BA62" i="14"/>
  <c r="AM62" i="14"/>
  <c r="BD630" i="14"/>
  <c r="BI630" i="14" s="1" a="1"/>
  <c r="BI630" i="14" s="1"/>
  <c r="BA630" i="14"/>
  <c r="BG630" i="14" s="1" a="1"/>
  <c r="BG630" i="14" s="1"/>
  <c r="AM630" i="14"/>
  <c r="AP630" i="14" s="1" a="1"/>
  <c r="AP630" i="14" s="1"/>
  <c r="BD50" i="14"/>
  <c r="BI50" i="14" s="1" a="1"/>
  <c r="BI50" i="14" s="1"/>
  <c r="BA50" i="14"/>
  <c r="BG50" i="14" s="1" a="1"/>
  <c r="BG50" i="14" s="1"/>
  <c r="AM50" i="14"/>
  <c r="AP50" i="14" s="1" a="1"/>
  <c r="AP50" i="14" s="1"/>
  <c r="BD469" i="14"/>
  <c r="BI469" i="14" s="1" a="1"/>
  <c r="BI469" i="14" s="1"/>
  <c r="BA469" i="14"/>
  <c r="BG469" i="14" s="1" a="1"/>
  <c r="BG469" i="14" s="1"/>
  <c r="AM469" i="14"/>
  <c r="AP469" i="14" s="1" a="1"/>
  <c r="AP469" i="14" s="1"/>
  <c r="BD757" i="14"/>
  <c r="BI757" i="14" s="1" a="1"/>
  <c r="BI757" i="14" s="1"/>
  <c r="BA757" i="14"/>
  <c r="BG757" i="14" s="1" a="1"/>
  <c r="BG757" i="14" s="1"/>
  <c r="AM757" i="14"/>
  <c r="AP757" i="14" s="1" a="1"/>
  <c r="AP757" i="14" s="1"/>
  <c r="BD298" i="14"/>
  <c r="BI298" i="14" s="1" a="1"/>
  <c r="BI298" i="14" s="1"/>
  <c r="BA298" i="14"/>
  <c r="BG298" i="14" s="1" a="1"/>
  <c r="BG298" i="14" s="1"/>
  <c r="AM298" i="14"/>
  <c r="AP298" i="14" s="1" a="1"/>
  <c r="AP298" i="14" s="1"/>
  <c r="BD207" i="14"/>
  <c r="BA207" i="14"/>
  <c r="AM207" i="14"/>
  <c r="BD521" i="14"/>
  <c r="BI521" i="14" s="1" a="1"/>
  <c r="BI521" i="14" s="1"/>
  <c r="BA521" i="14"/>
  <c r="BG521" i="14" s="1" a="1"/>
  <c r="BG521" i="14" s="1"/>
  <c r="AM521" i="14"/>
  <c r="AP521" i="14" s="1" a="1"/>
  <c r="AP521" i="14" s="1"/>
  <c r="BD765" i="14"/>
  <c r="BI765" i="14" s="1" a="1"/>
  <c r="BI765" i="14" s="1"/>
  <c r="BA765" i="14"/>
  <c r="BG765" i="14" s="1" a="1"/>
  <c r="BG765" i="14" s="1"/>
  <c r="AM765" i="14"/>
  <c r="AP765" i="14" s="1" a="1"/>
  <c r="AP765" i="14" s="1"/>
  <c r="BD30" i="14"/>
  <c r="BI30" i="14" s="1" a="1"/>
  <c r="BI30" i="14" s="1"/>
  <c r="BA30" i="14"/>
  <c r="BG30" i="14" s="1" a="1"/>
  <c r="BG30" i="14" s="1"/>
  <c r="AM30" i="14"/>
  <c r="BD498" i="14"/>
  <c r="BA498" i="14"/>
  <c r="AM498" i="14"/>
  <c r="BD614" i="14"/>
  <c r="BI614" i="14" s="1" a="1"/>
  <c r="BI614" i="14" s="1"/>
  <c r="BA614" i="14"/>
  <c r="BG614" i="14" s="1" a="1"/>
  <c r="BG614" i="14" s="1"/>
  <c r="AM614" i="14"/>
  <c r="AP614" i="14" s="1" a="1"/>
  <c r="AP614" i="14" s="1"/>
  <c r="BD102" i="14"/>
  <c r="BI102" i="14" s="1" a="1"/>
  <c r="BI102" i="14" s="1"/>
  <c r="BA102" i="14"/>
  <c r="BG102" i="14" s="1" a="1"/>
  <c r="BG102" i="14" s="1"/>
  <c r="AM102" i="14"/>
  <c r="AP102" i="14" s="1" a="1"/>
  <c r="AP102" i="14" s="1"/>
  <c r="BD676" i="14"/>
  <c r="BA676" i="14"/>
  <c r="AM676" i="14"/>
  <c r="BD601" i="14"/>
  <c r="BI601" i="14" s="1" a="1"/>
  <c r="BI601" i="14" s="1"/>
  <c r="BA601" i="14"/>
  <c r="BG601" i="14" s="1" a="1"/>
  <c r="BG601" i="14" s="1"/>
  <c r="AM601" i="14"/>
  <c r="AP601" i="14" s="1" a="1"/>
  <c r="AP601" i="14" s="1"/>
  <c r="BD602" i="14"/>
  <c r="BI602" i="14" s="1" a="1"/>
  <c r="BI602" i="14" s="1"/>
  <c r="BA602" i="14"/>
  <c r="BG602" i="14" s="1" a="1"/>
  <c r="BG602" i="14" s="1"/>
  <c r="AM602" i="14"/>
  <c r="AP602" i="14" s="1" a="1"/>
  <c r="AP602" i="14" s="1"/>
  <c r="BD16" i="14"/>
  <c r="BI16" i="14" s="1" a="1"/>
  <c r="BI16" i="14" s="1"/>
  <c r="BA16" i="14"/>
  <c r="BG16" i="14" s="1" a="1"/>
  <c r="BG16" i="14" s="1"/>
  <c r="AM16" i="14"/>
  <c r="AP16" i="14" s="1" a="1"/>
  <c r="AP16" i="14" s="1"/>
  <c r="BD686" i="14"/>
  <c r="BI686" i="14" s="1" a="1"/>
  <c r="BI686" i="14" s="1"/>
  <c r="BA686" i="14"/>
  <c r="BG686" i="14" s="1" a="1"/>
  <c r="BG686" i="14" s="1"/>
  <c r="AM686" i="14"/>
  <c r="AP686" i="14" s="1" a="1"/>
  <c r="AP686" i="14" s="1"/>
  <c r="BD784" i="14"/>
  <c r="BI784" i="14" s="1" a="1"/>
  <c r="BI784" i="14" s="1"/>
  <c r="BA784" i="14"/>
  <c r="BG784" i="14" s="1" a="1"/>
  <c r="BG784" i="14" s="1"/>
  <c r="AM784" i="14"/>
  <c r="AP784" i="14" s="1" a="1"/>
  <c r="AP784" i="14" s="1"/>
  <c r="BD668" i="14"/>
  <c r="BI668" i="14" s="1" a="1"/>
  <c r="BI668" i="14" s="1"/>
  <c r="BA668" i="14"/>
  <c r="BG668" i="14" s="1" a="1"/>
  <c r="BG668" i="14" s="1"/>
  <c r="AM668" i="14"/>
  <c r="AP668" i="14" s="1" a="1"/>
  <c r="AP668" i="14" s="1"/>
  <c r="BD48" i="14"/>
  <c r="BA48" i="14"/>
  <c r="AM48" i="14"/>
  <c r="BD733" i="14"/>
  <c r="BA733" i="14"/>
  <c r="BG733" i="14" s="1" a="1"/>
  <c r="BG733" i="14" s="1"/>
  <c r="AM733" i="14"/>
  <c r="BD719" i="14"/>
  <c r="BI719" i="14" s="1" a="1"/>
  <c r="BI719" i="14" s="1"/>
  <c r="BA719" i="14"/>
  <c r="AM719" i="14"/>
  <c r="BD331" i="14"/>
  <c r="BI331" i="14" s="1" a="1"/>
  <c r="BI331" i="14" s="1"/>
  <c r="BA331" i="14"/>
  <c r="BG331" i="14" s="1" a="1"/>
  <c r="BG331" i="14" s="1"/>
  <c r="AM331" i="14"/>
  <c r="AP331" i="14" s="1" a="1"/>
  <c r="AP331" i="14" s="1"/>
  <c r="BD265" i="14"/>
  <c r="BI265" i="14" s="1" a="1"/>
  <c r="BI265" i="14" s="1"/>
  <c r="BA265" i="14"/>
  <c r="AM265" i="14"/>
  <c r="BD727" i="14"/>
  <c r="BA727" i="14"/>
  <c r="AM727" i="14"/>
  <c r="BD697" i="14"/>
  <c r="BI697" i="14" s="1" a="1"/>
  <c r="BI697" i="14" s="1"/>
  <c r="BA697" i="14"/>
  <c r="BG697" i="14" s="1" a="1"/>
  <c r="BG697" i="14" s="1"/>
  <c r="AM697" i="14"/>
  <c r="AP697" i="14" s="1" a="1"/>
  <c r="AP697" i="14" s="1"/>
  <c r="BD798" i="14"/>
  <c r="BA798" i="14"/>
  <c r="BG798" i="14" s="1" a="1"/>
  <c r="BG798" i="14" s="1"/>
  <c r="AM798" i="14"/>
  <c r="BD280" i="14"/>
  <c r="BA280" i="14"/>
  <c r="AM280" i="14"/>
  <c r="BD585" i="14"/>
  <c r="BI585" i="14" s="1" a="1"/>
  <c r="BI585" i="14" s="1"/>
  <c r="BA585" i="14"/>
  <c r="BG585" i="14" s="1" a="1"/>
  <c r="BG585" i="14" s="1"/>
  <c r="AM585" i="14"/>
  <c r="AP585" i="14" s="1" a="1"/>
  <c r="AP585" i="14" s="1"/>
  <c r="BD605" i="14"/>
  <c r="BA605" i="14"/>
  <c r="AM605" i="14"/>
  <c r="BD539" i="14"/>
  <c r="BA539" i="14"/>
  <c r="AM539" i="14"/>
  <c r="BD348" i="14"/>
  <c r="BA348" i="14"/>
  <c r="AM348" i="14"/>
  <c r="BD114" i="14"/>
  <c r="BI114" i="14" s="1" a="1"/>
  <c r="BI114" i="14" s="1"/>
  <c r="BA114" i="14"/>
  <c r="BG114" i="14" s="1" a="1"/>
  <c r="BG114" i="14" s="1"/>
  <c r="AM114" i="14"/>
  <c r="AP114" i="14" s="1" a="1"/>
  <c r="AP114" i="14" s="1"/>
  <c r="BD299" i="14"/>
  <c r="BI299" i="14" s="1" a="1"/>
  <c r="BI299" i="14" s="1"/>
  <c r="BA299" i="14"/>
  <c r="BG299" i="14" s="1" a="1"/>
  <c r="BG299" i="14" s="1"/>
  <c r="AM299" i="14"/>
  <c r="AP299" i="14" s="1" a="1"/>
  <c r="AP299" i="14" s="1"/>
  <c r="BA57" i="14"/>
  <c r="BG57" i="14" s="1" a="1"/>
  <c r="BG57" i="14" s="1"/>
  <c r="BD57" i="14"/>
  <c r="BI57" i="14" s="1" a="1"/>
  <c r="BI57" i="14" s="1"/>
  <c r="AM57" i="14"/>
  <c r="AP57" i="14" s="1" a="1"/>
  <c r="AP57" i="14" s="1"/>
  <c r="BD731" i="14"/>
  <c r="BI731" i="14" s="1" a="1"/>
  <c r="BI731" i="14" s="1"/>
  <c r="BA731" i="14"/>
  <c r="BG731" i="14" s="1" a="1"/>
  <c r="BG731" i="14" s="1"/>
  <c r="AM731" i="14"/>
  <c r="AP731" i="14" s="1" a="1"/>
  <c r="AP731" i="14" s="1"/>
  <c r="BD576" i="14"/>
  <c r="BI576" i="14" s="1" a="1"/>
  <c r="BI576" i="14" s="1"/>
  <c r="BA576" i="14"/>
  <c r="BG576" i="14" s="1" a="1"/>
  <c r="BG576" i="14" s="1"/>
  <c r="AM576" i="14"/>
  <c r="AP576" i="14" s="1" a="1"/>
  <c r="AP576" i="14" s="1"/>
  <c r="BD259" i="14"/>
  <c r="BA259" i="14"/>
  <c r="AM259" i="14"/>
  <c r="BD97" i="14"/>
  <c r="BA97" i="14"/>
  <c r="AM97" i="14"/>
  <c r="BD443" i="14"/>
  <c r="BA443" i="14"/>
  <c r="AM443" i="14"/>
  <c r="BD352" i="14"/>
  <c r="BI352" i="14" s="1" a="1"/>
  <c r="BI352" i="14" s="1"/>
  <c r="BA352" i="14"/>
  <c r="BG352" i="14" s="1" a="1"/>
  <c r="BG352" i="14" s="1"/>
  <c r="AM352" i="14"/>
  <c r="AP352" i="14" s="1" a="1"/>
  <c r="AP352" i="14" s="1"/>
  <c r="BD143" i="14"/>
  <c r="BA143" i="14"/>
  <c r="BG143" i="14" s="1" a="1"/>
  <c r="BG143" i="14" s="1"/>
  <c r="AM143" i="14"/>
  <c r="BA746" i="14"/>
  <c r="BG746" i="14" s="1" a="1"/>
  <c r="BG746" i="14" s="1"/>
  <c r="BD746" i="14"/>
  <c r="BI746" i="14" s="1" a="1"/>
  <c r="BI746" i="14" s="1"/>
  <c r="AM746" i="14"/>
  <c r="AP746" i="14" s="1" a="1"/>
  <c r="AP746" i="14" s="1"/>
  <c r="BD192" i="14"/>
  <c r="BA192" i="14"/>
  <c r="AM192" i="14"/>
  <c r="BD785" i="14"/>
  <c r="BI785" i="14" s="1" a="1"/>
  <c r="BI785" i="14" s="1"/>
  <c r="BA785" i="14"/>
  <c r="BG785" i="14" s="1" a="1"/>
  <c r="BG785" i="14" s="1"/>
  <c r="AM785" i="14"/>
  <c r="AP785" i="14" s="1" a="1"/>
  <c r="AP785" i="14" s="1"/>
  <c r="BD464" i="14"/>
  <c r="BI464" i="14" s="1" a="1"/>
  <c r="BI464" i="14" s="1"/>
  <c r="BA464" i="14"/>
  <c r="BG464" i="14" s="1" a="1"/>
  <c r="BG464" i="14" s="1"/>
  <c r="AM464" i="14"/>
  <c r="AP464" i="14" s="1" a="1"/>
  <c r="AP464" i="14" s="1"/>
  <c r="BA313" i="14"/>
  <c r="BG313" i="14" s="1" a="1"/>
  <c r="BG313" i="14" s="1"/>
  <c r="BD313" i="14"/>
  <c r="BI313" i="14" s="1" a="1"/>
  <c r="BI313" i="14" s="1"/>
  <c r="AM313" i="14"/>
  <c r="AP313" i="14" s="1" a="1"/>
  <c r="AP313" i="14" s="1"/>
  <c r="BD586" i="14"/>
  <c r="BI586" i="14" s="1" a="1"/>
  <c r="BI586" i="14" s="1"/>
  <c r="BA586" i="14"/>
  <c r="BG586" i="14" s="1" a="1"/>
  <c r="BG586" i="14" s="1"/>
  <c r="AM586" i="14"/>
  <c r="AP586" i="14" s="1" a="1"/>
  <c r="AP586" i="14" s="1"/>
  <c r="BD725" i="14"/>
  <c r="BA725" i="14"/>
  <c r="AM725" i="14"/>
  <c r="BA233" i="14"/>
  <c r="BG233" i="14" s="1" a="1"/>
  <c r="BG233" i="14" s="1"/>
  <c r="BD233" i="14"/>
  <c r="BI233" i="14" s="1" a="1"/>
  <c r="BI233" i="14" s="1"/>
  <c r="AM233" i="14"/>
  <c r="AP233" i="14" s="1" a="1"/>
  <c r="AP233" i="14" s="1"/>
  <c r="BD525" i="14"/>
  <c r="BI525" i="14" s="1" a="1"/>
  <c r="BI525" i="14" s="1"/>
  <c r="BA525" i="14"/>
  <c r="BG525" i="14" s="1" a="1"/>
  <c r="BG525" i="14" s="1"/>
  <c r="AM525" i="14"/>
  <c r="AP525" i="14" s="1" a="1"/>
  <c r="AP525" i="14" s="1"/>
  <c r="BD200" i="14"/>
  <c r="BI200" i="14" s="1" a="1"/>
  <c r="BI200" i="14" s="1"/>
  <c r="BA200" i="14"/>
  <c r="BG200" i="14" s="1" a="1"/>
  <c r="BG200" i="14" s="1"/>
  <c r="AM200" i="14"/>
  <c r="AP200" i="14" s="1" a="1"/>
  <c r="AP200" i="14" s="1"/>
  <c r="BD546" i="14"/>
  <c r="BI546" i="14" s="1" a="1"/>
  <c r="BI546" i="14" s="1"/>
  <c r="BA546" i="14"/>
  <c r="BG546" i="14" s="1" a="1"/>
  <c r="BG546" i="14" s="1"/>
  <c r="AM546" i="14"/>
  <c r="AP546" i="14" s="1" a="1"/>
  <c r="AP546" i="14" s="1"/>
  <c r="BD330" i="14"/>
  <c r="BA330" i="14"/>
  <c r="AM330" i="14"/>
  <c r="BD499" i="14"/>
  <c r="BI499" i="14" s="1" a="1"/>
  <c r="BI499" i="14" s="1"/>
  <c r="BA499" i="14"/>
  <c r="BG499" i="14" s="1" a="1"/>
  <c r="BG499" i="14" s="1"/>
  <c r="AM499" i="14"/>
  <c r="AP499" i="14" s="1" a="1"/>
  <c r="AP499" i="14" s="1"/>
  <c r="BD364" i="14"/>
  <c r="BI364" i="14" s="1" a="1"/>
  <c r="BI364" i="14" s="1"/>
  <c r="BA364" i="14"/>
  <c r="BG364" i="14" s="1" a="1"/>
  <c r="BG364" i="14" s="1"/>
  <c r="AM364" i="14"/>
  <c r="AP364" i="14" s="1" a="1"/>
  <c r="AP364" i="14" s="1"/>
  <c r="BD78" i="14"/>
  <c r="BI78" i="14" s="1" a="1"/>
  <c r="BI78" i="14" s="1"/>
  <c r="BA78" i="14"/>
  <c r="AM78" i="14"/>
  <c r="BD92" i="14"/>
  <c r="BI92" i="14" s="1" a="1"/>
  <c r="BI92" i="14" s="1"/>
  <c r="BA92" i="14"/>
  <c r="BG92" i="14" s="1" a="1"/>
  <c r="BG92" i="14" s="1"/>
  <c r="AM92" i="14"/>
  <c r="AP92" i="14" s="1" a="1"/>
  <c r="AP92" i="14" s="1"/>
  <c r="BD800" i="14"/>
  <c r="BI800" i="14" s="1" a="1"/>
  <c r="BI800" i="14" s="1"/>
  <c r="BA800" i="14"/>
  <c r="BG800" i="14" s="1" a="1"/>
  <c r="BG800" i="14" s="1"/>
  <c r="AM800" i="14"/>
  <c r="AP800" i="14" s="1" a="1"/>
  <c r="AP800" i="14" s="1"/>
  <c r="BD83" i="14"/>
  <c r="BA83" i="14"/>
  <c r="AM83" i="14"/>
  <c r="BD309" i="14"/>
  <c r="BI309" i="14" s="1" a="1"/>
  <c r="BI309" i="14" s="1"/>
  <c r="BA309" i="14"/>
  <c r="AM309" i="14"/>
  <c r="BD76" i="14"/>
  <c r="BI76" i="14" s="1" a="1"/>
  <c r="BI76" i="14" s="1"/>
  <c r="BA76" i="14"/>
  <c r="AM76" i="14"/>
  <c r="BA770" i="14"/>
  <c r="BD770" i="14"/>
  <c r="AM770" i="14"/>
  <c r="BD69" i="14"/>
  <c r="BI69" i="14" s="1" a="1"/>
  <c r="BI69" i="14" s="1"/>
  <c r="BA69" i="14"/>
  <c r="BG69" i="14" s="1" a="1"/>
  <c r="BG69" i="14" s="1"/>
  <c r="AM69" i="14"/>
  <c r="AP69" i="14" s="1" a="1"/>
  <c r="AP69" i="14" s="1"/>
  <c r="BD529" i="14"/>
  <c r="BA529" i="14"/>
  <c r="AM529" i="14"/>
  <c r="BD565" i="14"/>
  <c r="BI565" i="14" s="1" a="1"/>
  <c r="BI565" i="14" s="1"/>
  <c r="BA565" i="14"/>
  <c r="BG565" i="14" s="1" a="1"/>
  <c r="BG565" i="14" s="1"/>
  <c r="AM565" i="14"/>
  <c r="AP565" i="14" s="1" a="1"/>
  <c r="AP565" i="14" s="1"/>
  <c r="BD104" i="14"/>
  <c r="BA104" i="14"/>
  <c r="AM104" i="14"/>
  <c r="BA786" i="14"/>
  <c r="BG786" i="14" s="1" a="1"/>
  <c r="BG786" i="14" s="1"/>
  <c r="BD786" i="14"/>
  <c r="BI786" i="14" s="1" a="1"/>
  <c r="BI786" i="14" s="1"/>
  <c r="AM786" i="14"/>
  <c r="AP786" i="14" s="1" a="1"/>
  <c r="AP786" i="14" s="1"/>
  <c r="BA257" i="14"/>
  <c r="BG257" i="14" s="1" a="1"/>
  <c r="BG257" i="14" s="1"/>
  <c r="BD257" i="14"/>
  <c r="BI257" i="14" s="1" a="1"/>
  <c r="BI257" i="14" s="1"/>
  <c r="AM257" i="14"/>
  <c r="AP257" i="14" s="1" a="1"/>
  <c r="AP257" i="14" s="1"/>
  <c r="BD13" i="14"/>
  <c r="BI13" i="14" s="1" a="1"/>
  <c r="BI13" i="14" s="1"/>
  <c r="BA13" i="14"/>
  <c r="AM13" i="14"/>
  <c r="BD229" i="14"/>
  <c r="BI229" i="14" s="1" a="1"/>
  <c r="BI229" i="14" s="1"/>
  <c r="BA229" i="14"/>
  <c r="BG229" i="14" s="1" a="1"/>
  <c r="BG229" i="14" s="1"/>
  <c r="AM229" i="14"/>
  <c r="AP229" i="14" s="1" a="1"/>
  <c r="AP229" i="14" s="1"/>
  <c r="BD759" i="14"/>
  <c r="BA759" i="14"/>
  <c r="AM759" i="14"/>
  <c r="BD14" i="14"/>
  <c r="BI14" i="14" s="1" a="1"/>
  <c r="BI14" i="14" s="1"/>
  <c r="BA14" i="14"/>
  <c r="BG14" i="14" s="1" a="1"/>
  <c r="BG14" i="14" s="1"/>
  <c r="AM14" i="14"/>
  <c r="AP14" i="14" s="1" a="1"/>
  <c r="AP14" i="14" s="1"/>
  <c r="BD260" i="14"/>
  <c r="BI260" i="14" s="1" a="1"/>
  <c r="BI260" i="14" s="1"/>
  <c r="BA260" i="14"/>
  <c r="BG260" i="14" s="1" a="1"/>
  <c r="BG260" i="14" s="1"/>
  <c r="AM260" i="14"/>
  <c r="AP260" i="14" s="1" a="1"/>
  <c r="AP260" i="14" s="1"/>
  <c r="BD594" i="14"/>
  <c r="BA594" i="14"/>
  <c r="AM594" i="14"/>
  <c r="BD11" i="14"/>
  <c r="BI11" i="14" s="1" a="1"/>
  <c r="BI11" i="14" s="1"/>
  <c r="BA11" i="14"/>
  <c r="BG11" i="14" s="1" a="1"/>
  <c r="BG11" i="14" s="1"/>
  <c r="AM11" i="14"/>
  <c r="AP11" i="14" s="1" a="1"/>
  <c r="AP11" i="14" s="1"/>
  <c r="BD197" i="14"/>
  <c r="BI197" i="14" s="1" a="1"/>
  <c r="BI197" i="14" s="1"/>
  <c r="BA197" i="14"/>
  <c r="BG197" i="14" s="1" a="1"/>
  <c r="BG197" i="14" s="1"/>
  <c r="AM197" i="14"/>
  <c r="BD130" i="14"/>
  <c r="BI130" i="14" s="1" a="1"/>
  <c r="BI130" i="14" s="1"/>
  <c r="BA130" i="14"/>
  <c r="BG130" i="14" s="1" a="1"/>
  <c r="BG130" i="14" s="1"/>
  <c r="AM130" i="14"/>
  <c r="AP130" i="14" s="1" a="1"/>
  <c r="AP130" i="14" s="1"/>
  <c r="BD777" i="14"/>
  <c r="BI777" i="14" s="1" a="1"/>
  <c r="BI777" i="14" s="1"/>
  <c r="BA777" i="14"/>
  <c r="AM777" i="14"/>
  <c r="BD341" i="14"/>
  <c r="BA341" i="14"/>
  <c r="AM341" i="14"/>
  <c r="BD350" i="14"/>
  <c r="BI350" i="14" s="1" a="1"/>
  <c r="BI350" i="14" s="1"/>
  <c r="BA350" i="14"/>
  <c r="BG350" i="14" s="1" a="1"/>
  <c r="BG350" i="14" s="1"/>
  <c r="AM350" i="14"/>
  <c r="BD54" i="14"/>
  <c r="BA54" i="14"/>
  <c r="AM54" i="14"/>
  <c r="BD512" i="14"/>
  <c r="BI512" i="14" s="1" a="1"/>
  <c r="BI512" i="14" s="1"/>
  <c r="BA512" i="14"/>
  <c r="BG512" i="14" s="1" a="1"/>
  <c r="BG512" i="14" s="1"/>
  <c r="AM512" i="14"/>
  <c r="AP512" i="14" s="1" a="1"/>
  <c r="AP512" i="14" s="1"/>
  <c r="BD685" i="14"/>
  <c r="BI685" i="14" s="1" a="1"/>
  <c r="BI685" i="14" s="1"/>
  <c r="BA685" i="14"/>
  <c r="BG685" i="14" s="1" a="1"/>
  <c r="BG685" i="14" s="1"/>
  <c r="AM685" i="14"/>
  <c r="AP685" i="14" s="1" a="1"/>
  <c r="AP685" i="14" s="1"/>
  <c r="BD790" i="14"/>
  <c r="BI790" i="14" s="1" a="1"/>
  <c r="BI790" i="14" s="1"/>
  <c r="BA790" i="14"/>
  <c r="AM790" i="14"/>
  <c r="BD184" i="14"/>
  <c r="BI184" i="14" s="1" a="1"/>
  <c r="BI184" i="14" s="1"/>
  <c r="BA184" i="14"/>
  <c r="BG184" i="14" s="1" a="1"/>
  <c r="BG184" i="14" s="1"/>
  <c r="AM184" i="14"/>
  <c r="AP184" i="14" s="1" a="1"/>
  <c r="AP184" i="14" s="1"/>
  <c r="BD493" i="14"/>
  <c r="BI493" i="14" s="1" a="1"/>
  <c r="BI493" i="14" s="1"/>
  <c r="BA493" i="14"/>
  <c r="BG493" i="14" s="1" a="1"/>
  <c r="BG493" i="14" s="1"/>
  <c r="AM493" i="14"/>
  <c r="AP493" i="14" s="1" a="1"/>
  <c r="AP493" i="14" s="1"/>
  <c r="BA683" i="14"/>
  <c r="BG683" i="14" s="1" a="1"/>
  <c r="BG683" i="14" s="1"/>
  <c r="BD683" i="14"/>
  <c r="BI683" i="14" s="1" a="1"/>
  <c r="BI683" i="14" s="1"/>
  <c r="AM683" i="14"/>
  <c r="AP683" i="14" s="1" a="1"/>
  <c r="AP683" i="14" s="1"/>
  <c r="BD160" i="14"/>
  <c r="BA160" i="14"/>
  <c r="AM160" i="14"/>
  <c r="BD481" i="14"/>
  <c r="BA481" i="14"/>
  <c r="AM481" i="14"/>
  <c r="BD536" i="14"/>
  <c r="BI536" i="14" s="1" a="1"/>
  <c r="BI536" i="14" s="1"/>
  <c r="BA536" i="14"/>
  <c r="BG536" i="14" s="1" a="1"/>
  <c r="BG536" i="14" s="1"/>
  <c r="AM536" i="14"/>
  <c r="BD658" i="14"/>
  <c r="BI658" i="14" s="1" a="1"/>
  <c r="BI658" i="14" s="1"/>
  <c r="BA658" i="14"/>
  <c r="BG658" i="14" s="1" a="1"/>
  <c r="BG658" i="14" s="1"/>
  <c r="AM658" i="14"/>
  <c r="AP658" i="14" s="1" a="1"/>
  <c r="AP658" i="14" s="1"/>
  <c r="BD543" i="14"/>
  <c r="BI543" i="14" s="1" a="1"/>
  <c r="BI543" i="14" s="1"/>
  <c r="BA543" i="14"/>
  <c r="BG543" i="14" s="1" a="1"/>
  <c r="BG543" i="14" s="1"/>
  <c r="AM543" i="14"/>
  <c r="AP543" i="14" s="1" a="1"/>
  <c r="AP543" i="14" s="1"/>
  <c r="BD353" i="14"/>
  <c r="BI353" i="14" s="1" a="1"/>
  <c r="BI353" i="14" s="1"/>
  <c r="BA353" i="14"/>
  <c r="BG353" i="14" s="1" a="1"/>
  <c r="BG353" i="14" s="1"/>
  <c r="AM353" i="14"/>
  <c r="AP353" i="14" s="1" a="1"/>
  <c r="AP353" i="14" s="1"/>
  <c r="BD51" i="14"/>
  <c r="BA51" i="14"/>
  <c r="AM51" i="14"/>
  <c r="BD81" i="14"/>
  <c r="BI81" i="14" s="1" a="1"/>
  <c r="BI81" i="14" s="1"/>
  <c r="BA81" i="14"/>
  <c r="BG81" i="14" s="1" a="1"/>
  <c r="BG81" i="14" s="1"/>
  <c r="AM81" i="14"/>
  <c r="AP81" i="14" s="1" a="1"/>
  <c r="AP81" i="14" s="1"/>
  <c r="BD769" i="14"/>
  <c r="BA769" i="14"/>
  <c r="AM769" i="14"/>
  <c r="BD86" i="14"/>
  <c r="BI86" i="14" s="1" a="1"/>
  <c r="BI86" i="14" s="1"/>
  <c r="BA86" i="14"/>
  <c r="BG86" i="14" s="1" a="1"/>
  <c r="BG86" i="14" s="1"/>
  <c r="AM86" i="14"/>
  <c r="AP86" i="14" s="1" a="1"/>
  <c r="AP86" i="14" s="1"/>
  <c r="BD342" i="14"/>
  <c r="BI342" i="14" s="1" a="1"/>
  <c r="BI342" i="14" s="1"/>
  <c r="BA342" i="14"/>
  <c r="BG342" i="14" s="1" a="1"/>
  <c r="BG342" i="14" s="1"/>
  <c r="AM342" i="14"/>
  <c r="AP342" i="14" s="1" a="1"/>
  <c r="AP342" i="14" s="1"/>
  <c r="BD328" i="14"/>
  <c r="BI328" i="14" s="1" a="1"/>
  <c r="BI328" i="14" s="1"/>
  <c r="BA328" i="14"/>
  <c r="BG328" i="14" s="1" a="1"/>
  <c r="BG328" i="14" s="1"/>
  <c r="AM328" i="14"/>
  <c r="AP328" i="14" s="1" a="1"/>
  <c r="AP328" i="14" s="1"/>
  <c r="BD455" i="14"/>
  <c r="BI455" i="14" s="1" a="1"/>
  <c r="BI455" i="14" s="1"/>
  <c r="BA455" i="14"/>
  <c r="BG455" i="14" s="1" a="1"/>
  <c r="BG455" i="14" s="1"/>
  <c r="AM455" i="14"/>
  <c r="AP455" i="14" s="1" a="1"/>
  <c r="AP455" i="14" s="1"/>
  <c r="BD728" i="14"/>
  <c r="BI728" i="14" s="1" a="1"/>
  <c r="BI728" i="14" s="1"/>
  <c r="BA728" i="14"/>
  <c r="BG728" i="14" s="1" a="1"/>
  <c r="BG728" i="14" s="1"/>
  <c r="AM728" i="14"/>
  <c r="AP728" i="14" s="1" a="1"/>
  <c r="AP728" i="14" s="1"/>
  <c r="BD381" i="14"/>
  <c r="BI381" i="14" s="1" a="1"/>
  <c r="BI381" i="14" s="1"/>
  <c r="BA381" i="14"/>
  <c r="BG381" i="14" s="1" a="1"/>
  <c r="BG381" i="14" s="1"/>
  <c r="AM381" i="14"/>
  <c r="AP381" i="14" s="1" a="1"/>
  <c r="AP381" i="14" s="1"/>
  <c r="BD597" i="14"/>
  <c r="BA597" i="14"/>
  <c r="AM597" i="14"/>
  <c r="BD118" i="14"/>
  <c r="BI118" i="14" s="1" a="1"/>
  <c r="BI118" i="14" s="1"/>
  <c r="BA118" i="14"/>
  <c r="BG118" i="14" s="1" a="1"/>
  <c r="BG118" i="14" s="1"/>
  <c r="AM118" i="14"/>
  <c r="AP118" i="14" s="1" a="1"/>
  <c r="AP118" i="14" s="1"/>
  <c r="BD558" i="14"/>
  <c r="BI558" i="14" s="1" a="1"/>
  <c r="BI558" i="14" s="1"/>
  <c r="BA558" i="14"/>
  <c r="BG558" i="14" s="1" a="1"/>
  <c r="BG558" i="14" s="1"/>
  <c r="AM558" i="14"/>
  <c r="AP558" i="14" s="1" a="1"/>
  <c r="AP558" i="14" s="1"/>
  <c r="BA714" i="14"/>
  <c r="BD714" i="14"/>
  <c r="AM714" i="14"/>
  <c r="BD63" i="14"/>
  <c r="BI63" i="14" s="1" a="1"/>
  <c r="BI63" i="14" s="1"/>
  <c r="BA63" i="14"/>
  <c r="BG63" i="14" s="1" a="1"/>
  <c r="BG63" i="14" s="1"/>
  <c r="AM63" i="14"/>
  <c r="AP63" i="14" s="1" a="1"/>
  <c r="AP63" i="14" s="1"/>
  <c r="BD190" i="14"/>
  <c r="BI190" i="14" s="1" a="1"/>
  <c r="BI190" i="14" s="1"/>
  <c r="BA190" i="14"/>
  <c r="BG190" i="14" s="1" a="1"/>
  <c r="BG190" i="14" s="1"/>
  <c r="AM190" i="14"/>
  <c r="AP190" i="14" s="1" a="1"/>
  <c r="AP190" i="14" s="1"/>
  <c r="BA185" i="14"/>
  <c r="BG185" i="14" s="1" a="1"/>
  <c r="BG185" i="14" s="1"/>
  <c r="BD185" i="14"/>
  <c r="AM185" i="14"/>
  <c r="BD427" i="14"/>
  <c r="BI427" i="14" s="1" a="1"/>
  <c r="BI427" i="14" s="1"/>
  <c r="BA427" i="14"/>
  <c r="BG427" i="14" s="1" a="1"/>
  <c r="BG427" i="14" s="1"/>
  <c r="AM427" i="14"/>
  <c r="AP427" i="14" s="1" a="1"/>
  <c r="AP427" i="14" s="1"/>
  <c r="BD91" i="14"/>
  <c r="BA91" i="14"/>
  <c r="AM91" i="14"/>
  <c r="BA305" i="14"/>
  <c r="BD305" i="14"/>
  <c r="AM305" i="14"/>
  <c r="BD290" i="14"/>
  <c r="BA290" i="14"/>
  <c r="AM290" i="14"/>
  <c r="BD687" i="14"/>
  <c r="BI687" i="14" s="1" a="1"/>
  <c r="BI687" i="14" s="1"/>
  <c r="BA687" i="14"/>
  <c r="BG687" i="14" s="1" a="1"/>
  <c r="BG687" i="14" s="1"/>
  <c r="AM687" i="14"/>
  <c r="AP687" i="14" s="1" a="1"/>
  <c r="AP687" i="14" s="1"/>
  <c r="BD474" i="14"/>
  <c r="BI474" i="14" s="1" a="1"/>
  <c r="BI474" i="14" s="1"/>
  <c r="BA474" i="14"/>
  <c r="BG474" i="14" s="1" a="1"/>
  <c r="BG474" i="14" s="1"/>
  <c r="AM474" i="14"/>
  <c r="BD666" i="14"/>
  <c r="BI666" i="14" s="1" a="1"/>
  <c r="BI666" i="14" s="1"/>
  <c r="BA666" i="14"/>
  <c r="BG666" i="14" s="1" a="1"/>
  <c r="BG666" i="14" s="1"/>
  <c r="AM666" i="14"/>
  <c r="AP666" i="14" s="1" a="1"/>
  <c r="AP666" i="14" s="1"/>
  <c r="BD771" i="14"/>
  <c r="BI771" i="14" s="1" a="1"/>
  <c r="BI771" i="14" s="1"/>
  <c r="BA771" i="14"/>
  <c r="AM771" i="14"/>
  <c r="BD408" i="14"/>
  <c r="BA408" i="14"/>
  <c r="BG408" i="14" s="1" a="1"/>
  <c r="BG408" i="14" s="1"/>
  <c r="AM408" i="14"/>
  <c r="BD142" i="14"/>
  <c r="BI142" i="14" s="1" a="1"/>
  <c r="BI142" i="14" s="1"/>
  <c r="BA142" i="14"/>
  <c r="BG142" i="14" s="1" a="1"/>
  <c r="BG142" i="14" s="1"/>
  <c r="AM142" i="14"/>
  <c r="AP142" i="14" s="1" a="1"/>
  <c r="AP142" i="14" s="1"/>
  <c r="BD646" i="14"/>
  <c r="BI646" i="14" s="1" a="1"/>
  <c r="BI646" i="14" s="1"/>
  <c r="BA646" i="14"/>
  <c r="BG646" i="14" s="1" a="1"/>
  <c r="BG646" i="14" s="1"/>
  <c r="AM646" i="14"/>
  <c r="AP646" i="14" s="1" a="1"/>
  <c r="AP646" i="14" s="1"/>
  <c r="BD631" i="14"/>
  <c r="BI631" i="14" s="1" a="1"/>
  <c r="BI631" i="14" s="1"/>
  <c r="BA631" i="14"/>
  <c r="BG631" i="14" s="1" a="1"/>
  <c r="BG631" i="14" s="1"/>
  <c r="AM631" i="14"/>
  <c r="AP631" i="14" s="1" a="1"/>
  <c r="AP631" i="14" s="1"/>
  <c r="BD703" i="14"/>
  <c r="BI703" i="14" s="1" a="1"/>
  <c r="BI703" i="14" s="1"/>
  <c r="BA703" i="14"/>
  <c r="BG703" i="14" s="1" a="1"/>
  <c r="BG703" i="14" s="1"/>
  <c r="AM703" i="14"/>
  <c r="AP703" i="14" s="1" a="1"/>
  <c r="AP703" i="14" s="1"/>
  <c r="BD796" i="14"/>
  <c r="BI796" i="14" s="1" a="1"/>
  <c r="BI796" i="14" s="1"/>
  <c r="BA796" i="14"/>
  <c r="AM796" i="14"/>
  <c r="BD794" i="14"/>
  <c r="BA794" i="14"/>
  <c r="AM794" i="14"/>
  <c r="BD388" i="14"/>
  <c r="BI388" i="14" s="1" a="1"/>
  <c r="BI388" i="14" s="1"/>
  <c r="BA388" i="14"/>
  <c r="BG388" i="14" s="1" a="1"/>
  <c r="BG388" i="14" s="1"/>
  <c r="AM388" i="14"/>
  <c r="AP388" i="14" s="1" a="1"/>
  <c r="AP388" i="14" s="1"/>
  <c r="BD463" i="14"/>
  <c r="BI463" i="14" s="1" a="1"/>
  <c r="BI463" i="14" s="1"/>
  <c r="BA463" i="14"/>
  <c r="BG463" i="14" s="1" a="1"/>
  <c r="BG463" i="14" s="1"/>
  <c r="AM463" i="14"/>
  <c r="AP463" i="14" s="1" a="1"/>
  <c r="AP463" i="14" s="1"/>
  <c r="BD372" i="14"/>
  <c r="BI372" i="14" s="1" a="1"/>
  <c r="BI372" i="14" s="1"/>
  <c r="BA372" i="14"/>
  <c r="AM372" i="14"/>
  <c r="BD365" i="14"/>
  <c r="BI365" i="14" s="1" a="1"/>
  <c r="BI365" i="14" s="1"/>
  <c r="BA365" i="14"/>
  <c r="BG365" i="14" s="1" a="1"/>
  <c r="BG365" i="14" s="1"/>
  <c r="AM365" i="14"/>
  <c r="AP365" i="14" s="1" a="1"/>
  <c r="AP365" i="14" s="1"/>
  <c r="BD744" i="14"/>
  <c r="BI744" i="14" s="1" a="1"/>
  <c r="BI744" i="14" s="1"/>
  <c r="BA744" i="14"/>
  <c r="BG744" i="14" s="1" a="1"/>
  <c r="BG744" i="14" s="1"/>
  <c r="AM744" i="14"/>
  <c r="AP744" i="14" s="1" a="1"/>
  <c r="AP744" i="14" s="1"/>
  <c r="BD410" i="14"/>
  <c r="BI410" i="14" s="1" a="1"/>
  <c r="BI410" i="14" s="1"/>
  <c r="BA410" i="14"/>
  <c r="BG410" i="14" s="1" a="1"/>
  <c r="BG410" i="14" s="1"/>
  <c r="AM410" i="14"/>
  <c r="AP410" i="14" s="1" a="1"/>
  <c r="AP410" i="14" s="1"/>
  <c r="BD223" i="14"/>
  <c r="BI223" i="14" s="1" a="1"/>
  <c r="BI223" i="14" s="1"/>
  <c r="BA223" i="14"/>
  <c r="AM223" i="14"/>
  <c r="BD552" i="14"/>
  <c r="BI552" i="14" s="1" a="1"/>
  <c r="BI552" i="14" s="1"/>
  <c r="BA552" i="14"/>
  <c r="BG552" i="14" s="1" a="1"/>
  <c r="BG552" i="14" s="1"/>
  <c r="AM552" i="14"/>
  <c r="AP552" i="14" s="1" a="1"/>
  <c r="AP552" i="14" s="1"/>
  <c r="BD593" i="14"/>
  <c r="BA593" i="14"/>
  <c r="AM593" i="14"/>
  <c r="BD528" i="14"/>
  <c r="BI528" i="14" s="1" a="1"/>
  <c r="BI528" i="14" s="1"/>
  <c r="BA528" i="14"/>
  <c r="BG528" i="14" s="1" a="1"/>
  <c r="BG528" i="14" s="1"/>
  <c r="AM528" i="14"/>
  <c r="AP528" i="14" s="1" a="1"/>
  <c r="AP528" i="14" s="1"/>
  <c r="BD293" i="14"/>
  <c r="BI293" i="14" s="1" a="1"/>
  <c r="BI293" i="14" s="1"/>
  <c r="BA293" i="14"/>
  <c r="BG293" i="14" s="1" a="1"/>
  <c r="BG293" i="14" s="1"/>
  <c r="AM293" i="14"/>
  <c r="AP293" i="14" s="1" a="1"/>
  <c r="AP293" i="14" s="1"/>
  <c r="BD315" i="14"/>
  <c r="BI315" i="14" s="1" a="1"/>
  <c r="BI315" i="14" s="1"/>
  <c r="BA315" i="14"/>
  <c r="AM315" i="14"/>
  <c r="BD203" i="14"/>
  <c r="BI203" i="14" s="1" a="1"/>
  <c r="BI203" i="14" s="1"/>
  <c r="BA203" i="14"/>
  <c r="BG203" i="14" s="1" a="1"/>
  <c r="BG203" i="14" s="1"/>
  <c r="AM203" i="14"/>
  <c r="AP203" i="14" s="1" a="1"/>
  <c r="AP203" i="14" s="1"/>
  <c r="BD17" i="14"/>
  <c r="BI17" i="14" s="1" a="1"/>
  <c r="BI17" i="14" s="1"/>
  <c r="BA17" i="14"/>
  <c r="BG17" i="14" s="1" a="1"/>
  <c r="BG17" i="14" s="1"/>
  <c r="AM17" i="14"/>
  <c r="AP17" i="14" s="1" a="1"/>
  <c r="AP17" i="14" s="1"/>
  <c r="BD411" i="14"/>
  <c r="BI411" i="14" s="1" a="1"/>
  <c r="BI411" i="14" s="1"/>
  <c r="BA411" i="14"/>
  <c r="BG411" i="14" s="1" a="1"/>
  <c r="BG411" i="14" s="1"/>
  <c r="AM411" i="14"/>
  <c r="BD453" i="14"/>
  <c r="BA453" i="14"/>
  <c r="BG453" i="14" s="1" a="1"/>
  <c r="BG453" i="14" s="1"/>
  <c r="AM453" i="14"/>
  <c r="BD541" i="14"/>
  <c r="BI541" i="14" s="1" a="1"/>
  <c r="BI541" i="14" s="1"/>
  <c r="BA541" i="14"/>
  <c r="BG541" i="14" s="1" a="1"/>
  <c r="BG541" i="14" s="1"/>
  <c r="AM541" i="14"/>
  <c r="AP541" i="14" s="1" a="1"/>
  <c r="AP541" i="14" s="1"/>
  <c r="BD405" i="14"/>
  <c r="BA405" i="14"/>
  <c r="AM405" i="14"/>
  <c r="BA241" i="14"/>
  <c r="BG241" i="14" s="1" a="1"/>
  <c r="BG241" i="14" s="1"/>
  <c r="BD241" i="14"/>
  <c r="BI241" i="14" s="1" a="1"/>
  <c r="BI241" i="14" s="1"/>
  <c r="AM241" i="14"/>
  <c r="AP241" i="14" s="1" a="1"/>
  <c r="AP241" i="14" s="1"/>
  <c r="BD789" i="14"/>
  <c r="BI789" i="14" s="1" a="1"/>
  <c r="BI789" i="14" s="1"/>
  <c r="BA789" i="14"/>
  <c r="BG789" i="14" s="1" a="1"/>
  <c r="BG789" i="14" s="1"/>
  <c r="AM789" i="14"/>
  <c r="AP789" i="14" s="1" a="1"/>
  <c r="AP789" i="14" s="1"/>
  <c r="BD591" i="14"/>
  <c r="BI591" i="14" s="1" a="1"/>
  <c r="BI591" i="14" s="1"/>
  <c r="BA591" i="14"/>
  <c r="BG591" i="14" s="1" a="1"/>
  <c r="BG591" i="14" s="1"/>
  <c r="AM591" i="14"/>
  <c r="AP591" i="14" s="1" a="1"/>
  <c r="AP591" i="14" s="1"/>
  <c r="BD673" i="14"/>
  <c r="BA673" i="14"/>
  <c r="AM673" i="14"/>
  <c r="BD166" i="14"/>
  <c r="BI166" i="14" s="1" a="1"/>
  <c r="BI166" i="14" s="1"/>
  <c r="BA166" i="14"/>
  <c r="BG166" i="14" s="1" a="1"/>
  <c r="BG166" i="14" s="1"/>
  <c r="AM166" i="14"/>
  <c r="AP166" i="14" s="1" a="1"/>
  <c r="AP166" i="14" s="1"/>
  <c r="BD766" i="14"/>
  <c r="BI766" i="14" s="1" a="1"/>
  <c r="BI766" i="14" s="1"/>
  <c r="BA766" i="14"/>
  <c r="BG766" i="14" s="1" a="1"/>
  <c r="BG766" i="14" s="1"/>
  <c r="AM766" i="14"/>
  <c r="AP766" i="14" s="1" a="1"/>
  <c r="AP766" i="14" s="1"/>
  <c r="BD403" i="14"/>
  <c r="BI403" i="14" s="1" a="1"/>
  <c r="BI403" i="14" s="1"/>
  <c r="BA403" i="14"/>
  <c r="BG403" i="14" s="1" a="1"/>
  <c r="BG403" i="14" s="1"/>
  <c r="AM403" i="14"/>
  <c r="AP403" i="14" s="1" a="1"/>
  <c r="AP403" i="14" s="1"/>
  <c r="BD333" i="14"/>
  <c r="BA333" i="14"/>
  <c r="AM333" i="14"/>
  <c r="BD250" i="14"/>
  <c r="BI250" i="14" s="1" a="1"/>
  <c r="BI250" i="14" s="1"/>
  <c r="BA250" i="14"/>
  <c r="BG250" i="14" s="1" a="1"/>
  <c r="BG250" i="14" s="1"/>
  <c r="AM250" i="14"/>
  <c r="AP250" i="14" s="1" a="1"/>
  <c r="AP250" i="14" s="1"/>
  <c r="BD327" i="14"/>
  <c r="BI327" i="14" s="1" a="1"/>
  <c r="BI327" i="14" s="1"/>
  <c r="BA327" i="14"/>
  <c r="BG327" i="14" s="1" a="1"/>
  <c r="BG327" i="14" s="1"/>
  <c r="AM327" i="14"/>
  <c r="AP327" i="14" s="1" a="1"/>
  <c r="AP327" i="14" s="1"/>
  <c r="BD112" i="14"/>
  <c r="BI112" i="14" s="1" a="1"/>
  <c r="BI112" i="14" s="1"/>
  <c r="BA112" i="14"/>
  <c r="AM112" i="14"/>
  <c r="BD799" i="14"/>
  <c r="BA799" i="14"/>
  <c r="AM799" i="14"/>
  <c r="BD40" i="14"/>
  <c r="BI40" i="14" s="1" a="1"/>
  <c r="BI40" i="14" s="1"/>
  <c r="BA40" i="14"/>
  <c r="BG40" i="14" s="1" a="1"/>
  <c r="BG40" i="14" s="1"/>
  <c r="AM40" i="14"/>
  <c r="AP40" i="14" s="1" a="1"/>
  <c r="AP40" i="14" s="1"/>
  <c r="BD619" i="14"/>
  <c r="BI619" i="14" s="1" a="1"/>
  <c r="BI619" i="14" s="1"/>
  <c r="BA619" i="14"/>
  <c r="BG619" i="14" s="1" a="1"/>
  <c r="BG619" i="14" s="1"/>
  <c r="AM619" i="14"/>
  <c r="AP619" i="14" s="1" a="1"/>
  <c r="AP619" i="14" s="1"/>
  <c r="BD213" i="14"/>
  <c r="BA213" i="14"/>
  <c r="AM213" i="14"/>
  <c r="BD317" i="14"/>
  <c r="BA317" i="14"/>
  <c r="AM317" i="14"/>
  <c r="BD125" i="14"/>
  <c r="BA125" i="14"/>
  <c r="AM125" i="14"/>
  <c r="BD684" i="14"/>
  <c r="BI684" i="14" s="1" a="1"/>
  <c r="BI684" i="14" s="1"/>
  <c r="BA684" i="14"/>
  <c r="BG684" i="14" s="1" a="1"/>
  <c r="BG684" i="14" s="1"/>
  <c r="AM684" i="14"/>
  <c r="AP684" i="14" s="1" a="1"/>
  <c r="AP684" i="14" s="1"/>
  <c r="BD126" i="14"/>
  <c r="BA126" i="14"/>
  <c r="AM126" i="14"/>
  <c r="BD595" i="14"/>
  <c r="BI595" i="14" s="1" a="1"/>
  <c r="BI595" i="14" s="1"/>
  <c r="BA595" i="14"/>
  <c r="BG595" i="14" s="1" a="1"/>
  <c r="BG595" i="14" s="1"/>
  <c r="AM595" i="14"/>
  <c r="AP595" i="14" s="1" a="1"/>
  <c r="AP595" i="14" s="1"/>
  <c r="BD573" i="14"/>
  <c r="BI573" i="14" s="1" a="1"/>
  <c r="BI573" i="14" s="1"/>
  <c r="BA573" i="14"/>
  <c r="AM573" i="14"/>
  <c r="BD325" i="14"/>
  <c r="BI325" i="14" s="1" a="1"/>
  <c r="BI325" i="14" s="1"/>
  <c r="BA325" i="14"/>
  <c r="BG325" i="14" s="1" a="1"/>
  <c r="BG325" i="14" s="1"/>
  <c r="AM325" i="14"/>
  <c r="AP325" i="14" s="1" a="1"/>
  <c r="AP325" i="14" s="1"/>
  <c r="BA297" i="14"/>
  <c r="BD297" i="14"/>
  <c r="AM297" i="14"/>
  <c r="BD296" i="14"/>
  <c r="BI296" i="14" s="1" a="1"/>
  <c r="BI296" i="14" s="1"/>
  <c r="BA296" i="14"/>
  <c r="BG296" i="14" s="1" a="1"/>
  <c r="BG296" i="14" s="1"/>
  <c r="AM296" i="14"/>
  <c r="AP296" i="14" s="1" a="1"/>
  <c r="AP296" i="14" s="1"/>
  <c r="BD363" i="14"/>
  <c r="BA363" i="14"/>
  <c r="AM363" i="14"/>
  <c r="BD174" i="14"/>
  <c r="BI174" i="14" s="1" a="1"/>
  <c r="BI174" i="14" s="1"/>
  <c r="BA174" i="14"/>
  <c r="BG174" i="14" s="1" a="1"/>
  <c r="BG174" i="14" s="1"/>
  <c r="AM174" i="14"/>
  <c r="AP174" i="14" s="1" a="1"/>
  <c r="AP174" i="14" s="1"/>
  <c r="BD616" i="14"/>
  <c r="BA616" i="14"/>
  <c r="AM616" i="14"/>
  <c r="BD94" i="14"/>
  <c r="BI94" i="14" s="1" a="1"/>
  <c r="BI94" i="14" s="1"/>
  <c r="BA94" i="14"/>
  <c r="BG94" i="14" s="1" a="1"/>
  <c r="BG94" i="14" s="1"/>
  <c r="AM94" i="14"/>
  <c r="AP94" i="14" s="1" a="1"/>
  <c r="AP94" i="14" s="1"/>
  <c r="BD362" i="14"/>
  <c r="BA362" i="14"/>
  <c r="AM362" i="14"/>
  <c r="BD55" i="14"/>
  <c r="BA55" i="14"/>
  <c r="AM55" i="14"/>
  <c r="BD156" i="14"/>
  <c r="BA156" i="14"/>
  <c r="AM156" i="14"/>
  <c r="BA692" i="14"/>
  <c r="BG692" i="14" s="1" a="1"/>
  <c r="BG692" i="14" s="1"/>
  <c r="BD692" i="14"/>
  <c r="BI692" i="14" s="1" a="1"/>
  <c r="BI692" i="14" s="1"/>
  <c r="AM692" i="14"/>
  <c r="AP692" i="14" s="1" a="1"/>
  <c r="AP692" i="14" s="1"/>
  <c r="BD596" i="14"/>
  <c r="BA596" i="14"/>
  <c r="AM596" i="14"/>
  <c r="BD776" i="14"/>
  <c r="BA776" i="14"/>
  <c r="AM776" i="14"/>
  <c r="BD753" i="14"/>
  <c r="BA753" i="14"/>
  <c r="AM753" i="14"/>
  <c r="BD295" i="14"/>
  <c r="BA295" i="14"/>
  <c r="AM295" i="14"/>
  <c r="BD119" i="14"/>
  <c r="BI119" i="14" s="1" a="1"/>
  <c r="BI119" i="14" s="1"/>
  <c r="BA119" i="14"/>
  <c r="BG119" i="14" s="1" a="1"/>
  <c r="BG119" i="14" s="1"/>
  <c r="AM119" i="14"/>
  <c r="AP119" i="14" s="1" a="1"/>
  <c r="AP119" i="14" s="1"/>
  <c r="BD495" i="14"/>
  <c r="BA495" i="14"/>
  <c r="AM495" i="14"/>
  <c r="BD74" i="14"/>
  <c r="BA74" i="14"/>
  <c r="AM74" i="14"/>
  <c r="BD255" i="14"/>
  <c r="BA255" i="14"/>
  <c r="AM255" i="14"/>
  <c r="BD439" i="14"/>
  <c r="BI439" i="14" s="1" a="1"/>
  <c r="BI439" i="14" s="1"/>
  <c r="BA439" i="14"/>
  <c r="BG439" i="14" s="1" a="1"/>
  <c r="BG439" i="14" s="1"/>
  <c r="AM439" i="14"/>
  <c r="AP439" i="14" s="1" a="1"/>
  <c r="AP439" i="14" s="1"/>
  <c r="BD781" i="14"/>
  <c r="BA781" i="14"/>
  <c r="AM781" i="14"/>
  <c r="BD187" i="14"/>
  <c r="BA187" i="14"/>
  <c r="AM187" i="14"/>
  <c r="BD26" i="14"/>
  <c r="BA26" i="14"/>
  <c r="AM26" i="14"/>
  <c r="BD340" i="14"/>
  <c r="BI340" i="14" s="1" a="1"/>
  <c r="BI340" i="14" s="1"/>
  <c r="BA340" i="14"/>
  <c r="BG340" i="14" s="1" a="1"/>
  <c r="BG340" i="14" s="1"/>
  <c r="AM340" i="14"/>
  <c r="AP340" i="14" s="1" a="1"/>
  <c r="AP340" i="14" s="1"/>
  <c r="BD580" i="14"/>
  <c r="BA580" i="14"/>
  <c r="AM580" i="14"/>
  <c r="BD209" i="14"/>
  <c r="BI209" i="14" s="1" a="1"/>
  <c r="BI209" i="14" s="1"/>
  <c r="BA209" i="14"/>
  <c r="BG209" i="14" s="1" a="1"/>
  <c r="BG209" i="14" s="1"/>
  <c r="AM209" i="14"/>
  <c r="AP209" i="14" s="1" a="1"/>
  <c r="AP209" i="14" s="1"/>
  <c r="BD301" i="14"/>
  <c r="BI301" i="14" s="1" a="1"/>
  <c r="BI301" i="14" s="1"/>
  <c r="BA301" i="14"/>
  <c r="BG301" i="14" s="1" a="1"/>
  <c r="BG301" i="14" s="1"/>
  <c r="AM301" i="14"/>
  <c r="AP301" i="14" s="1" a="1"/>
  <c r="AP301" i="14" s="1"/>
  <c r="BD263" i="14"/>
  <c r="BA263" i="14"/>
  <c r="BG263" i="14" s="1" a="1"/>
  <c r="BG263" i="14" s="1"/>
  <c r="AM263" i="14"/>
  <c r="BD261" i="14"/>
  <c r="BA261" i="14"/>
  <c r="AM261" i="14"/>
  <c r="BA105" i="14"/>
  <c r="BG105" i="14" s="1" a="1"/>
  <c r="BG105" i="14" s="1"/>
  <c r="BD105" i="14"/>
  <c r="BI105" i="14" s="1" a="1"/>
  <c r="BI105" i="14" s="1"/>
  <c r="AM105" i="14"/>
  <c r="AP105" i="14" s="1" a="1"/>
  <c r="AP105" i="14" s="1"/>
  <c r="BD652" i="14"/>
  <c r="BI652" i="14" s="1" a="1"/>
  <c r="BI652" i="14" s="1"/>
  <c r="BA652" i="14"/>
  <c r="BG652" i="14" s="1" a="1"/>
  <c r="BG652" i="14" s="1"/>
  <c r="AM652" i="14"/>
  <c r="AP652" i="14" s="1" a="1"/>
  <c r="AP652" i="14" s="1"/>
  <c r="BD87" i="14"/>
  <c r="BI87" i="14" s="1" a="1"/>
  <c r="BI87" i="14" s="1"/>
  <c r="BA87" i="14"/>
  <c r="BG87" i="14" s="1" a="1"/>
  <c r="BG87" i="14" s="1"/>
  <c r="AM87" i="14"/>
  <c r="AP87" i="14" s="1" a="1"/>
  <c r="AP87" i="14" s="1"/>
  <c r="BD743" i="14"/>
  <c r="BI743" i="14" s="1" a="1"/>
  <c r="BI743" i="14" s="1"/>
  <c r="BA743" i="14"/>
  <c r="BG743" i="14" s="1" a="1"/>
  <c r="BG743" i="14" s="1"/>
  <c r="AM743" i="14"/>
  <c r="AP743" i="14" s="1" a="1"/>
  <c r="AP743" i="14" s="1"/>
  <c r="BA682" i="14"/>
  <c r="BG682" i="14" s="1" a="1"/>
  <c r="BG682" i="14" s="1"/>
  <c r="BD682" i="14"/>
  <c r="BI682" i="14" s="1" a="1"/>
  <c r="BI682" i="14" s="1"/>
  <c r="AM682" i="14"/>
  <c r="AP682" i="14" s="1" a="1"/>
  <c r="AP682" i="14" s="1"/>
  <c r="BD400" i="14"/>
  <c r="BA400" i="14"/>
  <c r="AM400" i="14"/>
  <c r="BD72" i="14"/>
  <c r="BI72" i="14" s="1" a="1"/>
  <c r="BI72" i="14" s="1"/>
  <c r="BA72" i="14"/>
  <c r="BG72" i="14" s="1" a="1"/>
  <c r="BG72" i="14" s="1"/>
  <c r="AM72" i="14"/>
  <c r="AP72" i="14" s="1" a="1"/>
  <c r="AP72" i="14" s="1"/>
  <c r="BD139" i="14"/>
  <c r="BI139" i="14" s="1" a="1"/>
  <c r="BI139" i="14" s="1"/>
  <c r="BA139" i="14"/>
  <c r="BG139" i="14" s="1" a="1"/>
  <c r="BG139" i="14" s="1"/>
  <c r="AM139" i="14"/>
  <c r="AP139" i="14" s="1" a="1"/>
  <c r="AP139" i="14" s="1"/>
  <c r="BD320" i="14"/>
  <c r="BI320" i="14" s="1" a="1"/>
  <c r="BI320" i="14" s="1"/>
  <c r="BA320" i="14"/>
  <c r="BG320" i="14" s="1" a="1"/>
  <c r="BG320" i="14" s="1"/>
  <c r="AM320" i="14"/>
  <c r="AP320" i="14" s="1" a="1"/>
  <c r="AP320" i="14" s="1"/>
  <c r="BD178" i="14"/>
  <c r="BI178" i="14" s="1" a="1"/>
  <c r="BI178" i="14" s="1"/>
  <c r="BA178" i="14"/>
  <c r="BG178" i="14" s="1" a="1"/>
  <c r="BG178" i="14" s="1"/>
  <c r="AM178" i="14"/>
  <c r="AP178" i="14" s="1" a="1"/>
  <c r="AP178" i="14" s="1"/>
  <c r="BD471" i="14"/>
  <c r="BA471" i="14"/>
  <c r="AM471" i="14"/>
  <c r="BD151" i="14"/>
  <c r="BI151" i="14" s="1" a="1"/>
  <c r="BI151" i="14" s="1"/>
  <c r="BA151" i="14"/>
  <c r="BG151" i="14" s="1" a="1"/>
  <c r="BG151" i="14" s="1"/>
  <c r="AM151" i="14"/>
  <c r="AP151" i="14" s="1" a="1"/>
  <c r="AP151" i="14" s="1"/>
  <c r="BD186" i="14"/>
  <c r="BI186" i="14" s="1" a="1"/>
  <c r="BI186" i="14" s="1"/>
  <c r="BA186" i="14"/>
  <c r="BG186" i="14" s="1" a="1"/>
  <c r="BG186" i="14" s="1"/>
  <c r="AM186" i="14"/>
  <c r="AP186" i="14" s="1" a="1"/>
  <c r="AP186" i="14" s="1"/>
  <c r="BD122" i="14"/>
  <c r="BA122" i="14"/>
  <c r="BG122" i="14" s="1" a="1"/>
  <c r="BG122" i="14" s="1"/>
  <c r="AM122" i="14"/>
  <c r="BD551" i="14"/>
  <c r="BI551" i="14" s="1" a="1"/>
  <c r="BI551" i="14" s="1"/>
  <c r="BA551" i="14"/>
  <c r="BG551" i="14" s="1" a="1"/>
  <c r="BG551" i="14" s="1"/>
  <c r="AM551" i="14"/>
  <c r="AP551" i="14" s="1" a="1"/>
  <c r="AP551" i="14" s="1"/>
  <c r="BA698" i="14"/>
  <c r="BG698" i="14" s="1" a="1"/>
  <c r="BG698" i="14" s="1"/>
  <c r="BD698" i="14"/>
  <c r="BI698" i="14" s="1" a="1"/>
  <c r="BI698" i="14" s="1"/>
  <c r="AM698" i="14"/>
  <c r="AP698" i="14" s="1" a="1"/>
  <c r="AP698" i="14" s="1"/>
  <c r="BD457" i="14"/>
  <c r="BI457" i="14" s="1" a="1"/>
  <c r="BI457" i="14" s="1"/>
  <c r="BA457" i="14"/>
  <c r="BG457" i="14" s="1" a="1"/>
  <c r="BG457" i="14" s="1"/>
  <c r="AM457" i="14"/>
  <c r="AP457" i="14" s="1" a="1"/>
  <c r="AP457" i="14" s="1"/>
  <c r="BD245" i="14"/>
  <c r="BI245" i="14" s="1" a="1"/>
  <c r="BI245" i="14" s="1"/>
  <c r="BA245" i="14"/>
  <c r="BG245" i="14" s="1" a="1"/>
  <c r="BG245" i="14" s="1"/>
  <c r="AM245" i="14"/>
  <c r="AP245" i="14" s="1" a="1"/>
  <c r="AP245" i="14" s="1"/>
  <c r="BD730" i="14"/>
  <c r="BA730" i="14"/>
  <c r="AM730" i="14"/>
  <c r="BD181" i="14"/>
  <c r="BI181" i="14" s="1" a="1"/>
  <c r="BI181" i="14" s="1"/>
  <c r="BA181" i="14"/>
  <c r="AM181" i="14"/>
  <c r="BD452" i="14"/>
  <c r="BA452" i="14"/>
  <c r="AM452" i="14"/>
  <c r="BA739" i="14"/>
  <c r="BD739" i="14"/>
  <c r="AM739" i="14"/>
  <c r="BD638" i="14"/>
  <c r="BI638" i="14" s="1" a="1"/>
  <c r="BI638" i="14" s="1"/>
  <c r="BA638" i="14"/>
  <c r="BG638" i="14" s="1" a="1"/>
  <c r="BG638" i="14" s="1"/>
  <c r="AM638" i="14"/>
  <c r="AP638" i="14" s="1" a="1"/>
  <c r="AP638" i="14" s="1"/>
  <c r="BD380" i="14"/>
  <c r="BI380" i="14" s="1" a="1"/>
  <c r="BI380" i="14" s="1"/>
  <c r="BA380" i="14"/>
  <c r="BG380" i="14" s="1" a="1"/>
  <c r="BG380" i="14" s="1"/>
  <c r="AM380" i="14"/>
  <c r="AP380" i="14" s="1" a="1"/>
  <c r="AP380" i="14" s="1"/>
  <c r="BA690" i="14"/>
  <c r="BG690" i="14" s="1" a="1"/>
  <c r="BG690" i="14" s="1"/>
  <c r="BD690" i="14"/>
  <c r="BI690" i="14" s="1" a="1"/>
  <c r="BI690" i="14" s="1"/>
  <c r="AM690" i="14"/>
  <c r="AP690" i="14" s="1" a="1"/>
  <c r="AP690" i="14" s="1"/>
  <c r="BD694" i="14"/>
  <c r="BI694" i="14" s="1" a="1"/>
  <c r="BI694" i="14" s="1"/>
  <c r="BA694" i="14"/>
  <c r="BG694" i="14" s="1" a="1"/>
  <c r="BG694" i="14" s="1"/>
  <c r="AM694" i="14"/>
  <c r="AP694" i="14" s="1" a="1"/>
  <c r="AP694" i="14" s="1"/>
  <c r="BD339" i="14"/>
  <c r="BA339" i="14"/>
  <c r="AM339" i="14"/>
  <c r="BD25" i="14"/>
  <c r="BI25" i="14" s="1" a="1"/>
  <c r="BI25" i="14" s="1"/>
  <c r="BA25" i="14"/>
  <c r="BG25" i="14" s="1" a="1"/>
  <c r="BG25" i="14" s="1"/>
  <c r="AM25" i="14"/>
  <c r="AP25" i="14" s="1" a="1"/>
  <c r="AP25" i="14" s="1"/>
  <c r="BD225" i="14"/>
  <c r="BI225" i="14" s="1" a="1"/>
  <c r="BI225" i="14" s="1"/>
  <c r="BA225" i="14"/>
  <c r="BG225" i="14" s="1" a="1"/>
  <c r="BG225" i="14" s="1"/>
  <c r="AM225" i="14"/>
  <c r="AP225" i="14" s="1" a="1"/>
  <c r="AP225" i="14" s="1"/>
  <c r="BD47" i="14"/>
  <c r="BI47" i="14" s="1" a="1"/>
  <c r="BI47" i="14" s="1"/>
  <c r="BA47" i="14"/>
  <c r="BG47" i="14" s="1" a="1"/>
  <c r="BG47" i="14" s="1"/>
  <c r="AM47" i="14"/>
  <c r="AP47" i="14" s="1" a="1"/>
  <c r="AP47" i="14" s="1"/>
  <c r="BD701" i="14"/>
  <c r="BA701" i="14"/>
  <c r="AM701" i="14"/>
  <c r="BD230" i="14"/>
  <c r="BI230" i="14" s="1" a="1"/>
  <c r="BI230" i="14" s="1"/>
  <c r="BA230" i="14"/>
  <c r="BG230" i="14" s="1" a="1"/>
  <c r="BG230" i="14" s="1"/>
  <c r="AM230" i="14"/>
  <c r="AP230" i="14" s="1" a="1"/>
  <c r="AP230" i="14" s="1"/>
  <c r="BD401" i="14"/>
  <c r="BI401" i="14" s="1" a="1"/>
  <c r="BI401" i="14" s="1"/>
  <c r="BA401" i="14"/>
  <c r="BG401" i="14" s="1" a="1"/>
  <c r="BG401" i="14" s="1"/>
  <c r="AM401" i="14"/>
  <c r="AP401" i="14" s="1" a="1"/>
  <c r="AP401" i="14" s="1"/>
  <c r="BD42" i="14"/>
  <c r="BA42" i="14"/>
  <c r="AM42" i="14"/>
  <c r="BD423" i="14"/>
  <c r="BI423" i="14" s="1" a="1"/>
  <c r="BI423" i="14" s="1"/>
  <c r="BA423" i="14"/>
  <c r="BG423" i="14" s="1" a="1"/>
  <c r="BG423" i="14" s="1"/>
  <c r="AM423" i="14"/>
  <c r="AP423" i="14" s="1" a="1"/>
  <c r="AP423" i="14" s="1"/>
  <c r="BD434" i="14"/>
  <c r="BA434" i="14"/>
  <c r="AM434" i="14"/>
  <c r="BD33" i="14"/>
  <c r="BI33" i="14" s="1" a="1"/>
  <c r="BI33" i="14" s="1"/>
  <c r="BA33" i="14"/>
  <c r="BG33" i="14" s="1" a="1"/>
  <c r="BG33" i="14" s="1"/>
  <c r="AM33" i="14"/>
  <c r="AP33" i="14" s="1" a="1"/>
  <c r="AP33" i="14" s="1"/>
  <c r="BD773" i="14"/>
  <c r="BA773" i="14"/>
  <c r="AM773" i="14"/>
  <c r="BD639" i="14"/>
  <c r="BI639" i="14" s="1" a="1"/>
  <c r="BI639" i="14" s="1"/>
  <c r="BA639" i="14"/>
  <c r="BG639" i="14" s="1" a="1"/>
  <c r="BG639" i="14" s="1"/>
  <c r="AM639" i="14"/>
  <c r="AP639" i="14" s="1" a="1"/>
  <c r="AP639" i="14" s="1"/>
  <c r="BD262" i="14"/>
  <c r="BI262" i="14" s="1" a="1"/>
  <c r="BI262" i="14" s="1"/>
  <c r="BA262" i="14"/>
  <c r="BG262" i="14" s="1" a="1"/>
  <c r="BG262" i="14" s="1"/>
  <c r="AM262" i="14"/>
  <c r="AP262" i="14" s="1" a="1"/>
  <c r="AP262" i="14" s="1"/>
  <c r="BD750" i="14"/>
  <c r="BI750" i="14" s="1" a="1"/>
  <c r="BI750" i="14" s="1"/>
  <c r="BA750" i="14"/>
  <c r="BG750" i="14" s="1" a="1"/>
  <c r="BG750" i="14" s="1"/>
  <c r="AM750" i="14"/>
  <c r="AP750" i="14" s="1" a="1"/>
  <c r="AP750" i="14" s="1"/>
  <c r="BD465" i="14"/>
  <c r="BI465" i="14" s="1" a="1"/>
  <c r="BI465" i="14" s="1"/>
  <c r="BA465" i="14"/>
  <c r="BG465" i="14" s="1" a="1"/>
  <c r="BG465" i="14" s="1"/>
  <c r="AM465" i="14"/>
  <c r="AP465" i="14" s="1" a="1"/>
  <c r="AP465" i="14" s="1"/>
  <c r="BD645" i="14"/>
  <c r="BI645" i="14" s="1" a="1"/>
  <c r="BI645" i="14" s="1"/>
  <c r="BA645" i="14"/>
  <c r="BG645" i="14" s="1" a="1"/>
  <c r="BG645" i="14" s="1"/>
  <c r="AM645" i="14"/>
  <c r="AP645" i="14" s="1" a="1"/>
  <c r="AP645" i="14" s="1"/>
  <c r="BD279" i="14"/>
  <c r="BI279" i="14" s="1" a="1"/>
  <c r="BI279" i="14" s="1"/>
  <c r="BA279" i="14"/>
  <c r="BG279" i="14" s="1" a="1"/>
  <c r="BG279" i="14" s="1"/>
  <c r="AM279" i="14"/>
  <c r="AP279" i="14" s="1" a="1"/>
  <c r="AP279" i="14" s="1"/>
  <c r="BD237" i="14"/>
  <c r="BI237" i="14" s="1" a="1"/>
  <c r="BI237" i="14" s="1"/>
  <c r="BA237" i="14"/>
  <c r="BG237" i="14" s="1" a="1"/>
  <c r="BG237" i="14" s="1"/>
  <c r="AM237" i="14"/>
  <c r="AP237" i="14" s="1" a="1"/>
  <c r="AP237" i="14" s="1"/>
  <c r="BD218" i="14"/>
  <c r="BA218" i="14"/>
  <c r="AM218" i="14"/>
  <c r="BD577" i="14"/>
  <c r="BI577" i="14" s="1" a="1"/>
  <c r="BI577" i="14" s="1"/>
  <c r="BA577" i="14"/>
  <c r="BG577" i="14" s="1" a="1"/>
  <c r="BG577" i="14" s="1"/>
  <c r="AM577" i="14"/>
  <c r="AP577" i="14" s="1" a="1"/>
  <c r="AP577" i="14" s="1"/>
  <c r="BD508" i="14"/>
  <c r="BI508" i="14" s="1" a="1"/>
  <c r="BI508" i="14" s="1"/>
  <c r="BA508" i="14"/>
  <c r="BG508" i="14" s="1" a="1"/>
  <c r="BG508" i="14" s="1"/>
  <c r="AM508" i="14"/>
  <c r="AP508" i="14" s="1" a="1"/>
  <c r="AP508" i="14" s="1"/>
  <c r="BD620" i="14"/>
  <c r="BI620" i="14" s="1" a="1"/>
  <c r="BI620" i="14" s="1"/>
  <c r="BA620" i="14"/>
  <c r="AM620" i="14"/>
  <c r="BD164" i="14"/>
  <c r="BI164" i="14" s="1" a="1"/>
  <c r="BI164" i="14" s="1"/>
  <c r="BA164" i="14"/>
  <c r="BG164" i="14" s="1" a="1"/>
  <c r="BG164" i="14" s="1"/>
  <c r="AM164" i="14"/>
  <c r="AP164" i="14" s="1" a="1"/>
  <c r="AP164" i="14" s="1"/>
  <c r="BD386" i="14"/>
  <c r="BI386" i="14" s="1" a="1"/>
  <c r="BI386" i="14" s="1"/>
  <c r="BA386" i="14"/>
  <c r="BG386" i="14" s="1" a="1"/>
  <c r="BG386" i="14" s="1"/>
  <c r="AM386" i="14"/>
  <c r="AP386" i="14" s="1" a="1"/>
  <c r="AP386" i="14" s="1"/>
  <c r="BD737" i="14"/>
  <c r="BI737" i="14" s="1" a="1"/>
  <c r="BI737" i="14" s="1"/>
  <c r="BA737" i="14"/>
  <c r="BG737" i="14" s="1" a="1"/>
  <c r="BG737" i="14" s="1"/>
  <c r="AM737" i="14"/>
  <c r="BD52" i="14"/>
  <c r="BA52" i="14"/>
  <c r="AM52" i="14"/>
  <c r="BD96" i="14"/>
  <c r="BI96" i="14" s="1" a="1"/>
  <c r="BI96" i="14" s="1"/>
  <c r="BA96" i="14"/>
  <c r="AM96" i="14"/>
  <c r="BD704" i="14"/>
  <c r="BA704" i="14"/>
  <c r="AM704" i="14"/>
  <c r="BD73" i="14"/>
  <c r="BI73" i="14" s="1" a="1"/>
  <c r="BI73" i="14" s="1"/>
  <c r="BA73" i="14"/>
  <c r="BG73" i="14" s="1" a="1"/>
  <c r="BG73" i="14" s="1"/>
  <c r="AM73" i="14"/>
  <c r="AP73" i="14" s="1" a="1"/>
  <c r="AP73" i="14" s="1"/>
  <c r="BD553" i="14"/>
  <c r="BI553" i="14" s="1" a="1"/>
  <c r="BI553" i="14" s="1"/>
  <c r="BA553" i="14"/>
  <c r="BG553" i="14" s="1" a="1"/>
  <c r="BG553" i="14" s="1"/>
  <c r="AM553" i="14"/>
  <c r="AP553" i="14" s="1" a="1"/>
  <c r="AP553" i="14" s="1"/>
  <c r="BD204" i="14"/>
  <c r="BI204" i="14" s="1" a="1"/>
  <c r="BI204" i="14" s="1"/>
  <c r="BA204" i="14"/>
  <c r="BG204" i="14" s="1" a="1"/>
  <c r="BG204" i="14" s="1"/>
  <c r="AM204" i="14"/>
  <c r="AP204" i="14" s="1" a="1"/>
  <c r="AP204" i="14" s="1"/>
  <c r="BD35" i="14"/>
  <c r="BI35" i="14" s="1" a="1"/>
  <c r="BI35" i="14" s="1"/>
  <c r="BA35" i="14"/>
  <c r="BG35" i="14" s="1" a="1"/>
  <c r="BG35" i="14" s="1"/>
  <c r="AM35" i="14"/>
  <c r="AP35" i="14" s="1" a="1"/>
  <c r="AP35" i="14" s="1"/>
  <c r="BD8" i="14"/>
  <c r="BI8" i="14" s="1" a="1"/>
  <c r="BI8" i="14" s="1"/>
  <c r="BA8" i="14"/>
  <c r="BG8" i="14" s="1" a="1"/>
  <c r="BG8" i="14" s="1"/>
  <c r="AM8" i="14"/>
  <c r="AP8" i="14" s="1" a="1"/>
  <c r="AP8" i="14" s="1"/>
  <c r="BD432" i="14"/>
  <c r="BA432" i="14"/>
  <c r="AM432" i="14"/>
  <c r="BD284" i="14"/>
  <c r="BI284" i="14" s="1" a="1"/>
  <c r="BI284" i="14" s="1"/>
  <c r="BA284" i="14"/>
  <c r="BG284" i="14" s="1" a="1"/>
  <c r="BG284" i="14" s="1"/>
  <c r="AM284" i="14"/>
  <c r="AP284" i="14" s="1" a="1"/>
  <c r="AP284" i="14" s="1"/>
  <c r="BD424" i="14"/>
  <c r="BI424" i="14" s="1" a="1"/>
  <c r="BI424" i="14" s="1"/>
  <c r="BA424" i="14"/>
  <c r="BG424" i="14" s="1" a="1"/>
  <c r="BG424" i="14" s="1"/>
  <c r="AM424" i="14"/>
  <c r="AP424" i="14" s="1" a="1"/>
  <c r="AP424" i="14" s="1"/>
  <c r="BD183" i="14"/>
  <c r="BA183" i="14"/>
  <c r="AM183" i="14"/>
  <c r="BD611" i="14"/>
  <c r="BA611" i="14"/>
  <c r="AM611" i="14"/>
  <c r="BD712" i="14"/>
  <c r="BA712" i="14"/>
  <c r="BG712" i="14" s="1" a="1"/>
  <c r="BG712" i="14" s="1"/>
  <c r="AM712" i="14"/>
  <c r="BD734" i="14"/>
  <c r="BI734" i="14" s="1" a="1"/>
  <c r="BI734" i="14" s="1"/>
  <c r="BA734" i="14"/>
  <c r="BG734" i="14" s="1" a="1"/>
  <c r="BG734" i="14" s="1"/>
  <c r="AM734" i="14"/>
  <c r="AP734" i="14" s="1" a="1"/>
  <c r="AP734" i="14" s="1"/>
  <c r="BD444" i="14"/>
  <c r="BI444" i="14" s="1" a="1"/>
  <c r="BI444" i="14" s="1"/>
  <c r="BA444" i="14"/>
  <c r="BG444" i="14" s="1" a="1"/>
  <c r="BG444" i="14" s="1"/>
  <c r="AM444" i="14"/>
  <c r="AP444" i="14" s="1" a="1"/>
  <c r="AP444" i="14" s="1"/>
  <c r="BD90" i="14"/>
  <c r="BI90" i="14" s="1" a="1"/>
  <c r="BI90" i="14" s="1"/>
  <c r="BA90" i="14"/>
  <c r="BG90" i="14" s="1" a="1"/>
  <c r="BG90" i="14" s="1"/>
  <c r="AM90" i="14"/>
  <c r="AP90" i="14" s="1" a="1"/>
  <c r="AP90" i="14" s="1"/>
  <c r="BD568" i="14"/>
  <c r="BI568" i="14" s="1" a="1"/>
  <c r="BI568" i="14" s="1"/>
  <c r="BA568" i="14"/>
  <c r="BG568" i="14" s="1" a="1"/>
  <c r="BG568" i="14" s="1"/>
  <c r="AM568" i="14"/>
  <c r="AP568" i="14" s="1" a="1"/>
  <c r="AP568" i="14" s="1"/>
  <c r="BD587" i="14"/>
  <c r="BI587" i="14" s="1" a="1"/>
  <c r="BI587" i="14" s="1"/>
  <c r="BA587" i="14"/>
  <c r="BG587" i="14" s="1" a="1"/>
  <c r="BG587" i="14" s="1"/>
  <c r="AM587" i="14"/>
  <c r="AP587" i="14" s="1" a="1"/>
  <c r="AP587" i="14" s="1"/>
  <c r="BA129" i="14"/>
  <c r="BG129" i="14" s="1" a="1"/>
  <c r="BG129" i="14" s="1"/>
  <c r="BD129" i="14"/>
  <c r="BI129" i="14" s="1" a="1"/>
  <c r="BI129" i="14" s="1"/>
  <c r="AM129" i="14"/>
  <c r="AP129" i="14" s="1" a="1"/>
  <c r="AP129" i="14" s="1"/>
  <c r="BD629" i="14"/>
  <c r="BI629" i="14" s="1" a="1"/>
  <c r="BI629" i="14" s="1"/>
  <c r="BA629" i="14"/>
  <c r="BG629" i="14" s="1" a="1"/>
  <c r="BG629" i="14" s="1"/>
  <c r="AM629" i="14"/>
  <c r="AP629" i="14" s="1" a="1"/>
  <c r="AP629" i="14" s="1"/>
  <c r="BD500" i="14"/>
  <c r="BI500" i="14" s="1" a="1"/>
  <c r="BI500" i="14" s="1"/>
  <c r="BA500" i="14"/>
  <c r="BG500" i="14" s="1" a="1"/>
  <c r="BG500" i="14" s="1"/>
  <c r="AM500" i="14"/>
  <c r="AP500" i="14" s="1" a="1"/>
  <c r="AP500" i="14" s="1"/>
  <c r="BD600" i="14"/>
  <c r="BI600" i="14" s="1" a="1"/>
  <c r="BI600" i="14" s="1"/>
  <c r="BA600" i="14"/>
  <c r="BG600" i="14" s="1" a="1"/>
  <c r="BG600" i="14" s="1"/>
  <c r="AM600" i="14"/>
  <c r="AP600" i="14" s="1" a="1"/>
  <c r="AP600" i="14" s="1"/>
  <c r="BD329" i="14"/>
  <c r="BA329" i="14"/>
  <c r="AM329" i="14"/>
  <c r="BD239" i="14"/>
  <c r="BI239" i="14" s="1" a="1"/>
  <c r="BI239" i="14" s="1"/>
  <c r="BA239" i="14"/>
  <c r="BG239" i="14" s="1" a="1"/>
  <c r="BG239" i="14" s="1"/>
  <c r="AM239" i="14"/>
  <c r="AP239" i="14" s="1" a="1"/>
  <c r="AP239" i="14" s="1"/>
  <c r="BD376" i="14"/>
  <c r="BA376" i="14"/>
  <c r="AM376" i="14"/>
  <c r="BD64" i="14"/>
  <c r="BI64" i="14" s="1" a="1"/>
  <c r="BI64" i="14" s="1"/>
  <c r="BA64" i="14"/>
  <c r="AM64" i="14"/>
  <c r="BD24" i="14"/>
  <c r="BA24" i="14"/>
  <c r="AM24" i="14"/>
  <c r="BD253" i="14"/>
  <c r="BI253" i="14" s="1" a="1"/>
  <c r="BI253" i="14" s="1"/>
  <c r="BA253" i="14"/>
  <c r="BG253" i="14" s="1" a="1"/>
  <c r="BG253" i="14" s="1"/>
  <c r="AM253" i="14"/>
  <c r="AP253" i="14" s="1" a="1"/>
  <c r="AP253" i="14" s="1"/>
  <c r="BD202" i="14"/>
  <c r="BA202" i="14"/>
  <c r="AM202" i="14"/>
  <c r="BD760" i="14"/>
  <c r="BI760" i="14" s="1" a="1"/>
  <c r="BI760" i="14" s="1"/>
  <c r="BA760" i="14"/>
  <c r="BG760" i="14" s="1" a="1"/>
  <c r="BG760" i="14" s="1"/>
  <c r="AM760" i="14"/>
  <c r="AP760" i="14" s="1" a="1"/>
  <c r="AP760" i="14" s="1"/>
  <c r="BD287" i="14"/>
  <c r="BA287" i="14"/>
  <c r="AM287" i="14"/>
  <c r="BD358" i="14"/>
  <c r="BI358" i="14" s="1" a="1"/>
  <c r="BI358" i="14" s="1"/>
  <c r="BA358" i="14"/>
  <c r="BG358" i="14" s="1" a="1"/>
  <c r="BG358" i="14" s="1"/>
  <c r="AM358" i="14"/>
  <c r="AP358" i="14" s="1" a="1"/>
  <c r="AP358" i="14" s="1"/>
  <c r="BD478" i="14"/>
  <c r="BI478" i="14" s="1" a="1"/>
  <c r="BI478" i="14" s="1"/>
  <c r="BA478" i="14"/>
  <c r="BG478" i="14" s="1" a="1"/>
  <c r="BG478" i="14" s="1"/>
  <c r="AM478" i="14"/>
  <c r="AP478" i="14" s="1" a="1"/>
  <c r="AP478" i="14" s="1"/>
  <c r="BD651" i="14"/>
  <c r="BI651" i="14" s="1" a="1"/>
  <c r="BI651" i="14" s="1"/>
  <c r="BA651" i="14"/>
  <c r="BG651" i="14" s="1" a="1"/>
  <c r="BG651" i="14" s="1"/>
  <c r="AM651" i="14"/>
  <c r="AP651" i="14" s="1" a="1"/>
  <c r="AP651" i="14" s="1"/>
  <c r="BD549" i="14"/>
  <c r="BA549" i="14"/>
  <c r="BG549" i="14" s="1" a="1"/>
  <c r="BG549" i="14" s="1"/>
  <c r="AM549" i="14"/>
  <c r="BD307" i="14"/>
  <c r="BI307" i="14" s="1" a="1"/>
  <c r="BI307" i="14" s="1"/>
  <c r="BA307" i="14"/>
  <c r="BG307" i="14" s="1" a="1"/>
  <c r="BG307" i="14" s="1"/>
  <c r="AM307" i="14"/>
  <c r="AP307" i="14" s="1" a="1"/>
  <c r="AP307" i="14" s="1"/>
  <c r="BD292" i="14"/>
  <c r="BA292" i="14"/>
  <c r="AM292" i="14"/>
  <c r="BD394" i="14"/>
  <c r="BA394" i="14"/>
  <c r="AM394" i="14"/>
  <c r="BD748" i="14"/>
  <c r="BA748" i="14"/>
  <c r="AM748" i="14"/>
  <c r="BD752" i="14"/>
  <c r="BI752" i="14" s="1" a="1"/>
  <c r="BI752" i="14" s="1"/>
  <c r="BA752" i="14"/>
  <c r="AM752" i="14"/>
  <c r="BD123" i="14"/>
  <c r="BI123" i="14" s="1" a="1"/>
  <c r="BI123" i="14" s="1"/>
  <c r="BA123" i="14"/>
  <c r="BG123" i="14" s="1" a="1"/>
  <c r="BG123" i="14" s="1"/>
  <c r="AM123" i="14"/>
  <c r="AP123" i="14" s="1" a="1"/>
  <c r="AP123" i="14" s="1"/>
  <c r="BD655" i="14"/>
  <c r="BI655" i="14" s="1" a="1"/>
  <c r="BI655" i="14" s="1"/>
  <c r="BA655" i="14"/>
  <c r="BG655" i="14" s="1" a="1"/>
  <c r="BG655" i="14" s="1"/>
  <c r="AM655" i="14"/>
  <c r="AP655" i="14" s="1" a="1"/>
  <c r="AP655" i="14" s="1"/>
  <c r="BD745" i="14"/>
  <c r="BA745" i="14"/>
  <c r="AM745" i="14"/>
  <c r="BD367" i="14"/>
  <c r="BI367" i="14" s="1" a="1"/>
  <c r="BI367" i="14" s="1"/>
  <c r="BA367" i="14"/>
  <c r="BG367" i="14" s="1" a="1"/>
  <c r="BG367" i="14" s="1"/>
  <c r="AM367" i="14"/>
  <c r="AP367" i="14" s="1" a="1"/>
  <c r="AP367" i="14" s="1"/>
  <c r="BD511" i="14"/>
  <c r="BI511" i="14" s="1" a="1"/>
  <c r="BI511" i="14" s="1"/>
  <c r="BA511" i="14"/>
  <c r="BG511" i="14" s="1" a="1"/>
  <c r="BG511" i="14" s="1"/>
  <c r="AM511" i="14"/>
  <c r="AP511" i="14" s="1" a="1"/>
  <c r="AP511" i="14" s="1"/>
  <c r="BD285" i="14"/>
  <c r="BI285" i="14" s="1" a="1"/>
  <c r="BI285" i="14" s="1"/>
  <c r="BA285" i="14"/>
  <c r="BG285" i="14" s="1" a="1"/>
  <c r="BG285" i="14" s="1"/>
  <c r="AM285" i="14"/>
  <c r="AP285" i="14" s="1" a="1"/>
  <c r="AP285" i="14" s="1"/>
  <c r="BD286" i="14"/>
  <c r="BI286" i="14" s="1" a="1"/>
  <c r="BI286" i="14" s="1"/>
  <c r="BA286" i="14"/>
  <c r="BG286" i="14" s="1" a="1"/>
  <c r="BG286" i="14" s="1"/>
  <c r="AM286" i="14"/>
  <c r="AP286" i="14" s="1" a="1"/>
  <c r="AP286" i="14" s="1"/>
  <c r="BD514" i="14"/>
  <c r="BI514" i="14" s="1" a="1"/>
  <c r="BI514" i="14" s="1"/>
  <c r="BA514" i="14"/>
  <c r="BG514" i="14" s="1" a="1"/>
  <c r="BG514" i="14" s="1"/>
  <c r="AM514" i="14"/>
  <c r="AP514" i="14" s="1" a="1"/>
  <c r="AP514" i="14" s="1"/>
  <c r="BD505" i="14"/>
  <c r="BI505" i="14" s="1" a="1"/>
  <c r="BI505" i="14" s="1"/>
  <c r="BA505" i="14"/>
  <c r="BG505" i="14" s="1" a="1"/>
  <c r="BG505" i="14" s="1"/>
  <c r="AM505" i="14"/>
  <c r="AP505" i="14" s="1" a="1"/>
  <c r="AP505" i="14" s="1"/>
  <c r="BD219" i="14"/>
  <c r="BI219" i="14" s="1" a="1"/>
  <c r="BI219" i="14" s="1"/>
  <c r="BA219" i="14"/>
  <c r="BG219" i="14" s="1" a="1"/>
  <c r="BG219" i="14" s="1"/>
  <c r="AM219" i="14"/>
  <c r="AP219" i="14" s="1" a="1"/>
  <c r="AP219" i="14" s="1"/>
  <c r="BD567" i="14"/>
  <c r="BI567" i="14" s="1" a="1"/>
  <c r="BI567" i="14" s="1"/>
  <c r="BA567" i="14"/>
  <c r="BG567" i="14" s="1" a="1"/>
  <c r="BG567" i="14" s="1"/>
  <c r="AM567" i="14"/>
  <c r="AP567" i="14" s="1" a="1"/>
  <c r="AP567" i="14" s="1"/>
  <c r="BD46" i="14"/>
  <c r="BI46" i="14" s="1" a="1"/>
  <c r="BI46" i="14" s="1"/>
  <c r="BA46" i="14"/>
  <c r="BG46" i="14" s="1" a="1"/>
  <c r="BG46" i="14" s="1"/>
  <c r="AM46" i="14"/>
  <c r="AP46" i="14" s="1" a="1"/>
  <c r="AP46" i="14" s="1"/>
  <c r="BD451" i="14"/>
  <c r="BI451" i="14" s="1" a="1"/>
  <c r="BI451" i="14" s="1"/>
  <c r="BA451" i="14"/>
  <c r="BG451" i="14" s="1" a="1"/>
  <c r="BG451" i="14" s="1"/>
  <c r="AM451" i="14"/>
  <c r="AP451" i="14" s="1" a="1"/>
  <c r="AP451" i="14" s="1"/>
  <c r="BD109" i="14"/>
  <c r="BI109" i="14" s="1" a="1"/>
  <c r="BI109" i="14" s="1"/>
  <c r="BA109" i="14"/>
  <c r="BG109" i="14" s="1" a="1"/>
  <c r="BG109" i="14" s="1"/>
  <c r="AM109" i="14"/>
  <c r="AP109" i="14" s="1" a="1"/>
  <c r="AP109" i="14" s="1"/>
  <c r="BD80" i="14"/>
  <c r="BI80" i="14" s="1" a="1"/>
  <c r="BI80" i="14" s="1"/>
  <c r="BA80" i="14"/>
  <c r="BG80" i="14" s="1" a="1"/>
  <c r="BG80" i="14" s="1"/>
  <c r="AM80" i="14"/>
  <c r="AP80" i="14" s="1" a="1"/>
  <c r="AP80" i="14" s="1"/>
  <c r="BD238" i="14"/>
  <c r="BA238" i="14"/>
  <c r="AM238" i="14"/>
  <c r="BD370" i="14"/>
  <c r="BI370" i="14" s="1" a="1"/>
  <c r="BI370" i="14" s="1"/>
  <c r="BA370" i="14"/>
  <c r="BG370" i="14" s="1" a="1"/>
  <c r="BG370" i="14" s="1"/>
  <c r="AM370" i="14"/>
  <c r="AP370" i="14" s="1" a="1"/>
  <c r="AP370" i="14" s="1"/>
  <c r="BD176" i="14"/>
  <c r="BI176" i="14" s="1" a="1"/>
  <c r="BI176" i="14" s="1"/>
  <c r="BA176" i="14"/>
  <c r="BG176" i="14" s="1" a="1"/>
  <c r="BG176" i="14" s="1"/>
  <c r="AM176" i="14"/>
  <c r="AP176" i="14" s="1" a="1"/>
  <c r="AP176" i="14" s="1"/>
  <c r="BA762" i="14"/>
  <c r="BD762" i="14"/>
  <c r="AM762" i="14"/>
  <c r="BD12" i="14"/>
  <c r="BI12" i="14" s="1" a="1"/>
  <c r="BI12" i="14" s="1"/>
  <c r="BA12" i="14"/>
  <c r="BG12" i="14" s="1" a="1"/>
  <c r="BG12" i="14" s="1"/>
  <c r="AM12" i="14"/>
  <c r="AP12" i="14" s="1" a="1"/>
  <c r="AP12" i="14" s="1"/>
  <c r="BD199" i="14"/>
  <c r="BI199" i="14" s="1" a="1"/>
  <c r="BI199" i="14" s="1"/>
  <c r="BA199" i="14"/>
  <c r="BG199" i="14" s="1" a="1"/>
  <c r="BG199" i="14" s="1"/>
  <c r="AM199" i="14"/>
  <c r="BD509" i="14"/>
  <c r="BI509" i="14" s="1" a="1"/>
  <c r="BI509" i="14" s="1"/>
  <c r="BA509" i="14"/>
  <c r="BG509" i="14" s="1" a="1"/>
  <c r="BG509" i="14" s="1"/>
  <c r="AM509" i="14"/>
  <c r="AP509" i="14" s="1" a="1"/>
  <c r="AP509" i="14" s="1"/>
  <c r="BD384" i="14"/>
  <c r="BI384" i="14" s="1" a="1"/>
  <c r="BI384" i="14" s="1"/>
  <c r="BA384" i="14"/>
  <c r="BG384" i="14" s="1" a="1"/>
  <c r="BG384" i="14" s="1"/>
  <c r="AM384" i="14"/>
  <c r="AP384" i="14" s="1" a="1"/>
  <c r="AP384" i="14" s="1"/>
  <c r="BD669" i="14"/>
  <c r="BA669" i="14"/>
  <c r="AM669" i="14"/>
  <c r="BD210" i="14"/>
  <c r="BI210" i="14" s="1" a="1"/>
  <c r="BI210" i="14" s="1"/>
  <c r="BA210" i="14"/>
  <c r="BG210" i="14" s="1" a="1"/>
  <c r="BG210" i="14" s="1"/>
  <c r="AM210" i="14"/>
  <c r="AP210" i="14" s="1" a="1"/>
  <c r="AP210" i="14" s="1"/>
  <c r="BD158" i="14"/>
  <c r="BI158" i="14" s="1" a="1"/>
  <c r="BI158" i="14" s="1"/>
  <c r="BA158" i="14"/>
  <c r="AM158" i="14"/>
  <c r="BD649" i="14"/>
  <c r="BI649" i="14" s="1" a="1"/>
  <c r="BI649" i="14" s="1"/>
  <c r="BA649" i="14"/>
  <c r="BG649" i="14" s="1" a="1"/>
  <c r="BG649" i="14" s="1"/>
  <c r="AM649" i="14"/>
  <c r="AP649" i="14" s="1" a="1"/>
  <c r="AP649" i="14" s="1"/>
  <c r="BD695" i="14"/>
  <c r="BI695" i="14" s="1" a="1"/>
  <c r="BI695" i="14" s="1"/>
  <c r="BA695" i="14"/>
  <c r="BG695" i="14" s="1" a="1"/>
  <c r="BG695" i="14" s="1"/>
  <c r="AM695" i="14"/>
  <c r="AP695" i="14" s="1" a="1"/>
  <c r="AP695" i="14" s="1"/>
  <c r="BA699" i="14"/>
  <c r="BG699" i="14" s="1" a="1"/>
  <c r="BG699" i="14" s="1"/>
  <c r="BD699" i="14"/>
  <c r="BI699" i="14" s="1" a="1"/>
  <c r="BI699" i="14" s="1"/>
  <c r="AM699" i="14"/>
  <c r="AP699" i="14" s="1" a="1"/>
  <c r="AP699" i="14" s="1"/>
  <c r="BD494" i="14"/>
  <c r="BI494" i="14" s="1" a="1"/>
  <c r="BI494" i="14" s="1"/>
  <c r="BA494" i="14"/>
  <c r="BG494" i="14" s="1" a="1"/>
  <c r="BG494" i="14" s="1"/>
  <c r="AM494" i="14"/>
  <c r="AP494" i="14" s="1" a="1"/>
  <c r="AP494" i="14" s="1"/>
  <c r="BD641" i="14"/>
  <c r="BI641" i="14" s="1" a="1"/>
  <c r="BI641" i="14" s="1"/>
  <c r="BA641" i="14"/>
  <c r="BG641" i="14" s="1" a="1"/>
  <c r="BG641" i="14" s="1"/>
  <c r="AM641" i="14"/>
  <c r="AP641" i="14" s="1" a="1"/>
  <c r="AP641" i="14" s="1"/>
  <c r="BD675" i="14"/>
  <c r="BI675" i="14" s="1" a="1"/>
  <c r="BI675" i="14" s="1"/>
  <c r="BA675" i="14"/>
  <c r="BG675" i="14" s="1" a="1"/>
  <c r="BG675" i="14" s="1"/>
  <c r="AM675" i="14"/>
  <c r="AP675" i="14" s="1" a="1"/>
  <c r="AP675" i="14" s="1"/>
  <c r="BD741" i="14"/>
  <c r="BA741" i="14"/>
  <c r="AM741" i="14"/>
  <c r="BD277" i="14"/>
  <c r="BI277" i="14" s="1" a="1"/>
  <c r="BI277" i="14" s="1"/>
  <c r="BA277" i="14"/>
  <c r="BG277" i="14" s="1" a="1"/>
  <c r="BG277" i="14" s="1"/>
  <c r="AM277" i="14"/>
  <c r="AP277" i="14" s="1" a="1"/>
  <c r="AP277" i="14" s="1"/>
  <c r="BD319" i="14"/>
  <c r="BI319" i="14" s="1" a="1"/>
  <c r="BI319" i="14" s="1"/>
  <c r="BA319" i="14"/>
  <c r="BG319" i="14" s="1" a="1"/>
  <c r="BG319" i="14" s="1"/>
  <c r="AM319" i="14"/>
  <c r="AP319" i="14" s="1" a="1"/>
  <c r="AP319" i="14" s="1"/>
  <c r="BD155" i="14"/>
  <c r="BA155" i="14"/>
  <c r="BG155" i="14" s="1" a="1"/>
  <c r="BG155" i="14" s="1"/>
  <c r="AM155" i="14"/>
  <c r="BD647" i="14"/>
  <c r="BI647" i="14" s="1" a="1"/>
  <c r="BI647" i="14" s="1"/>
  <c r="BA647" i="14"/>
  <c r="BG647" i="14" s="1" a="1"/>
  <c r="BG647" i="14" s="1"/>
  <c r="AM647" i="14"/>
  <c r="AP647" i="14" s="1" a="1"/>
  <c r="AP647" i="14" s="1"/>
  <c r="BD34" i="14"/>
  <c r="BI34" i="14" s="1" a="1"/>
  <c r="BI34" i="14" s="1"/>
  <c r="BA34" i="14"/>
  <c r="BG34" i="14" s="1" a="1"/>
  <c r="BG34" i="14" s="1"/>
  <c r="AM34" i="14"/>
  <c r="AP34" i="14" s="1" a="1"/>
  <c r="AP34" i="14" s="1"/>
  <c r="BD450" i="14"/>
  <c r="BI450" i="14" s="1" a="1"/>
  <c r="BI450" i="14" s="1"/>
  <c r="BA450" i="14"/>
  <c r="BG450" i="14" s="1" a="1"/>
  <c r="BG450" i="14" s="1"/>
  <c r="AM450" i="14"/>
  <c r="AP450" i="14" s="1" a="1"/>
  <c r="AP450" i="14" s="1"/>
  <c r="BD661" i="14"/>
  <c r="BA661" i="14"/>
  <c r="AM661" i="14"/>
  <c r="BA738" i="14"/>
  <c r="BG738" i="14" s="1" a="1"/>
  <c r="BG738" i="14" s="1"/>
  <c r="BD738" i="14"/>
  <c r="BI738" i="14" s="1" a="1"/>
  <c r="BI738" i="14" s="1"/>
  <c r="AM738" i="14"/>
  <c r="AP738" i="14" s="1" a="1"/>
  <c r="AP738" i="14" s="1"/>
  <c r="BD415" i="14"/>
  <c r="BI415" i="14" s="1" a="1"/>
  <c r="BI415" i="14" s="1"/>
  <c r="BA415" i="14"/>
  <c r="BG415" i="14" s="1" a="1"/>
  <c r="BG415" i="14" s="1"/>
  <c r="AM415" i="14"/>
  <c r="AP415" i="14" s="1" a="1"/>
  <c r="AP415" i="14" s="1"/>
  <c r="BD437" i="14"/>
  <c r="BA437" i="14"/>
  <c r="AM437" i="14"/>
  <c r="BD382" i="14"/>
  <c r="BI382" i="14" s="1" a="1"/>
  <c r="BI382" i="14" s="1"/>
  <c r="BA382" i="14"/>
  <c r="BG382" i="14" s="1" a="1"/>
  <c r="BG382" i="14" s="1"/>
  <c r="AM382" i="14"/>
  <c r="AP382" i="14" s="1" a="1"/>
  <c r="AP382" i="14" s="1"/>
  <c r="BD688" i="14"/>
  <c r="BI688" i="14" s="1" a="1"/>
  <c r="BI688" i="14" s="1"/>
  <c r="BA688" i="14"/>
  <c r="BG688" i="14" s="1" a="1"/>
  <c r="BG688" i="14" s="1"/>
  <c r="AM688" i="14"/>
  <c r="AP688" i="14" s="1" a="1"/>
  <c r="AP688" i="14" s="1"/>
  <c r="BD609" i="14"/>
  <c r="BA609" i="14"/>
  <c r="AM609" i="14"/>
  <c r="BD27" i="14"/>
  <c r="BI27" i="14" s="1" a="1"/>
  <c r="BI27" i="14" s="1"/>
  <c r="BA27" i="14"/>
  <c r="BG27" i="14" s="1" a="1"/>
  <c r="BG27" i="14" s="1"/>
  <c r="AM27" i="14"/>
  <c r="AP27" i="14" s="1" a="1"/>
  <c r="AP27" i="14" s="1"/>
  <c r="BD782" i="14"/>
  <c r="BI782" i="14" s="1" a="1"/>
  <c r="BI782" i="14" s="1"/>
  <c r="BA782" i="14"/>
  <c r="BG782" i="14" s="1" a="1"/>
  <c r="BG782" i="14" s="1"/>
  <c r="AM782" i="14"/>
  <c r="AP782" i="14" s="1" a="1"/>
  <c r="AP782" i="14" s="1"/>
  <c r="BD791" i="14"/>
  <c r="BA791" i="14"/>
  <c r="AM791" i="14"/>
  <c r="BD767" i="14"/>
  <c r="BA767" i="14"/>
  <c r="AM767" i="14"/>
  <c r="BD43" i="14"/>
  <c r="BA43" i="14"/>
  <c r="AM43" i="14"/>
  <c r="BA425" i="14"/>
  <c r="BG425" i="14" s="1" a="1"/>
  <c r="BG425" i="14" s="1"/>
  <c r="BD425" i="14"/>
  <c r="BI425" i="14" s="1" a="1"/>
  <c r="BI425" i="14" s="1"/>
  <c r="AM425" i="14"/>
  <c r="BD490" i="14"/>
  <c r="BI490" i="14" s="1" a="1"/>
  <c r="BI490" i="14" s="1"/>
  <c r="BA490" i="14"/>
  <c r="BG490" i="14" s="1" a="1"/>
  <c r="BG490" i="14" s="1"/>
  <c r="AM490" i="14"/>
  <c r="AP490" i="14" s="1" a="1"/>
  <c r="AP490" i="14" s="1"/>
  <c r="BD679" i="14"/>
  <c r="BI679" i="14" s="1" a="1"/>
  <c r="BI679" i="14" s="1"/>
  <c r="BA679" i="14"/>
  <c r="BG679" i="14" s="1" a="1"/>
  <c r="BG679" i="14" s="1"/>
  <c r="AM679" i="14"/>
  <c r="AP679" i="14" s="1" a="1"/>
  <c r="AP679" i="14" s="1"/>
  <c r="BA716" i="14"/>
  <c r="BG716" i="14" s="1" a="1"/>
  <c r="BG716" i="14" s="1"/>
  <c r="BD716" i="14"/>
  <c r="BI716" i="14" s="1" a="1"/>
  <c r="BI716" i="14" s="1"/>
  <c r="AM716" i="14"/>
  <c r="BD132" i="14"/>
  <c r="BI132" i="14" s="1" a="1"/>
  <c r="BI132" i="14" s="1"/>
  <c r="BA132" i="14"/>
  <c r="BG132" i="14" s="1" a="1"/>
  <c r="BG132" i="14" s="1"/>
  <c r="AM132" i="14"/>
  <c r="AP132" i="14" s="1" a="1"/>
  <c r="AP132" i="14" s="1"/>
  <c r="BD559" i="14"/>
  <c r="BA559" i="14"/>
  <c r="AM559" i="14"/>
  <c r="BA385" i="14"/>
  <c r="BD385" i="14"/>
  <c r="AM385" i="14"/>
  <c r="BD71" i="14"/>
  <c r="BI71" i="14" s="1" a="1"/>
  <c r="BI71" i="14" s="1"/>
  <c r="BA71" i="14"/>
  <c r="BG71" i="14" s="1" a="1"/>
  <c r="BG71" i="14" s="1"/>
  <c r="AM71" i="14"/>
  <c r="AP71" i="14" s="1" a="1"/>
  <c r="AP71" i="14" s="1"/>
  <c r="BD145" i="14"/>
  <c r="BI145" i="14" s="1" a="1"/>
  <c r="BI145" i="14" s="1"/>
  <c r="BA145" i="14"/>
  <c r="BG145" i="14" s="1" a="1"/>
  <c r="BG145" i="14" s="1"/>
  <c r="AM145" i="14"/>
  <c r="AP145" i="14" s="1" a="1"/>
  <c r="AP145" i="14" s="1"/>
  <c r="BD159" i="14"/>
  <c r="BI159" i="14" s="1" a="1"/>
  <c r="BI159" i="14" s="1"/>
  <c r="BA159" i="14"/>
  <c r="BG159" i="14" s="1" a="1"/>
  <c r="BG159" i="14" s="1"/>
  <c r="AM159" i="14"/>
  <c r="AP159" i="14" s="1" a="1"/>
  <c r="AP159" i="14" s="1"/>
  <c r="BD396" i="14"/>
  <c r="BI396" i="14" s="1" a="1"/>
  <c r="BI396" i="14" s="1"/>
  <c r="BA396" i="14"/>
  <c r="BG396" i="14" s="1" a="1"/>
  <c r="BG396" i="14" s="1"/>
  <c r="AM396" i="14"/>
  <c r="AP396" i="14" s="1" a="1"/>
  <c r="AP396" i="14" s="1"/>
  <c r="BA763" i="14"/>
  <c r="BD763" i="14"/>
  <c r="AM763" i="14"/>
  <c r="BD29" i="14"/>
  <c r="BI29" i="14" s="1" a="1"/>
  <c r="BI29" i="14" s="1"/>
  <c r="BA29" i="14"/>
  <c r="BG29" i="14" s="1" a="1"/>
  <c r="BG29" i="14" s="1"/>
  <c r="AM29" i="14"/>
  <c r="AP29" i="14" s="1" a="1"/>
  <c r="AP29" i="14" s="1"/>
  <c r="BD632" i="14"/>
  <c r="BI632" i="14" s="1" a="1"/>
  <c r="BI632" i="14" s="1"/>
  <c r="BA632" i="14"/>
  <c r="BG632" i="14" s="1" a="1"/>
  <c r="BG632" i="14" s="1"/>
  <c r="AM632" i="14"/>
  <c r="AP632" i="14" s="1" a="1"/>
  <c r="AP632" i="14" s="1"/>
  <c r="BD67" i="14"/>
  <c r="BA67" i="14"/>
  <c r="AM67" i="14"/>
  <c r="BD303" i="14"/>
  <c r="BI303" i="14" s="1" a="1"/>
  <c r="BI303" i="14" s="1"/>
  <c r="BA303" i="14"/>
  <c r="BG303" i="14" s="1" a="1"/>
  <c r="BG303" i="14" s="1"/>
  <c r="AM303" i="14"/>
  <c r="AP303" i="14" s="1" a="1"/>
  <c r="AP303" i="14" s="1"/>
  <c r="BD581" i="14"/>
  <c r="BI581" i="14" s="1" a="1"/>
  <c r="BI581" i="14" s="1"/>
  <c r="BA581" i="14"/>
  <c r="BG581" i="14" s="1" a="1"/>
  <c r="BG581" i="14" s="1"/>
  <c r="AM581" i="14"/>
  <c r="AP581" i="14" s="1" a="1"/>
  <c r="AP581" i="14" s="1"/>
  <c r="BD283" i="14"/>
  <c r="BI283" i="14" s="1" a="1"/>
  <c r="BI283" i="14" s="1"/>
  <c r="BA283" i="14"/>
  <c r="BG283" i="14" s="1" a="1"/>
  <c r="BG283" i="14" s="1"/>
  <c r="AM283" i="14"/>
  <c r="AP283" i="14" s="1" a="1"/>
  <c r="AP283" i="14" s="1"/>
  <c r="BD144" i="14"/>
  <c r="BA144" i="14"/>
  <c r="AM144" i="14"/>
  <c r="BD426" i="14"/>
  <c r="BA426" i="14"/>
  <c r="AM426" i="14"/>
  <c r="BD128" i="14"/>
  <c r="BI128" i="14" s="1" a="1"/>
  <c r="BI128" i="14" s="1"/>
  <c r="BA128" i="14"/>
  <c r="BG128" i="14" s="1" a="1"/>
  <c r="BG128" i="14" s="1"/>
  <c r="AM128" i="14"/>
  <c r="AP128" i="14" s="1" a="1"/>
  <c r="AP128" i="14" s="1"/>
  <c r="BD660" i="14"/>
  <c r="BI660" i="14" s="1" a="1"/>
  <c r="BI660" i="14" s="1"/>
  <c r="BA660" i="14"/>
  <c r="BG660" i="14" s="1" a="1"/>
  <c r="BG660" i="14" s="1"/>
  <c r="AM660" i="14"/>
  <c r="AP660" i="14" s="1" a="1"/>
  <c r="AP660" i="14" s="1"/>
  <c r="BD120" i="14"/>
  <c r="BA120" i="14"/>
  <c r="AM120" i="14"/>
  <c r="BD146" i="14"/>
  <c r="BI146" i="14" s="1" a="1"/>
  <c r="BI146" i="14" s="1"/>
  <c r="BA146" i="14"/>
  <c r="BG146" i="14" s="1" a="1"/>
  <c r="BG146" i="14" s="1"/>
  <c r="AM146" i="14"/>
  <c r="AP146" i="14" s="1" a="1"/>
  <c r="AP146" i="14" s="1"/>
  <c r="BD304" i="14"/>
  <c r="BI304" i="14" s="1" a="1"/>
  <c r="BI304" i="14" s="1"/>
  <c r="BA304" i="14"/>
  <c r="BG304" i="14" s="1" a="1"/>
  <c r="BG304" i="14" s="1"/>
  <c r="AM304" i="14"/>
  <c r="BA41" i="14"/>
  <c r="BG41" i="14" s="1" a="1"/>
  <c r="BG41" i="14" s="1"/>
  <c r="BD41" i="14"/>
  <c r="BI41" i="14" s="1" a="1"/>
  <c r="BI41" i="14" s="1"/>
  <c r="AM41" i="14"/>
  <c r="AP41" i="14" s="1" a="1"/>
  <c r="AP41" i="14" s="1"/>
  <c r="BD18" i="14"/>
  <c r="BI18" i="14" s="1" a="1"/>
  <c r="BI18" i="14" s="1"/>
  <c r="BA18" i="14"/>
  <c r="BG18" i="14" s="1" a="1"/>
  <c r="BG18" i="14" s="1"/>
  <c r="AM18" i="14"/>
  <c r="AP18" i="14" s="1" a="1"/>
  <c r="AP18" i="14" s="1"/>
  <c r="BD768" i="14"/>
  <c r="BA768" i="14"/>
  <c r="AM768" i="14"/>
  <c r="BD23" i="14"/>
  <c r="BI23" i="14" s="1" a="1"/>
  <c r="BI23" i="14" s="1"/>
  <c r="BA23" i="14"/>
  <c r="BG23" i="14" s="1" a="1"/>
  <c r="BG23" i="14" s="1"/>
  <c r="AM23" i="14"/>
  <c r="AP23" i="14" s="1" a="1"/>
  <c r="AP23" i="14" s="1"/>
  <c r="BD281" i="14"/>
  <c r="BI281" i="14" s="1" a="1"/>
  <c r="BI281" i="14" s="1"/>
  <c r="BA281" i="14"/>
  <c r="BG281" i="14" s="1" a="1"/>
  <c r="BG281" i="14" s="1"/>
  <c r="AM281" i="14"/>
  <c r="AP281" i="14" s="1" a="1"/>
  <c r="AP281" i="14" s="1"/>
  <c r="BD161" i="14"/>
  <c r="BI161" i="14" s="1" a="1"/>
  <c r="BI161" i="14" s="1"/>
  <c r="BA161" i="14"/>
  <c r="BG161" i="14" s="1" a="1"/>
  <c r="BG161" i="14" s="1"/>
  <c r="AM161" i="14"/>
  <c r="AP161" i="14" s="1" a="1"/>
  <c r="AP161" i="14" s="1"/>
  <c r="BD636" i="14"/>
  <c r="BA636" i="14"/>
  <c r="AM636" i="14"/>
  <c r="BD708" i="14"/>
  <c r="BI708" i="14" s="1" a="1"/>
  <c r="BI708" i="14" s="1"/>
  <c r="BA708" i="14"/>
  <c r="BG708" i="14" s="1" a="1"/>
  <c r="BG708" i="14" s="1"/>
  <c r="AM708" i="14"/>
  <c r="AP708" i="14" s="1" a="1"/>
  <c r="AP708" i="14" s="1"/>
  <c r="BD289" i="14"/>
  <c r="BI289" i="14" s="1" a="1"/>
  <c r="BI289" i="14" s="1"/>
  <c r="BA289" i="14"/>
  <c r="BG289" i="14" s="1" a="1"/>
  <c r="BG289" i="14" s="1"/>
  <c r="AM289" i="14"/>
  <c r="AP289" i="14" s="1" a="1"/>
  <c r="AP289" i="14" s="1"/>
  <c r="BD533" i="14"/>
  <c r="BI533" i="14" s="1" a="1"/>
  <c r="BI533" i="14" s="1"/>
  <c r="BA533" i="14"/>
  <c r="BG533" i="14" s="1" a="1"/>
  <c r="BG533" i="14" s="1"/>
  <c r="AM533" i="14"/>
  <c r="AP533" i="14" s="1" a="1"/>
  <c r="AP533" i="14" s="1"/>
  <c r="BD518" i="14"/>
  <c r="BI518" i="14" s="1" a="1"/>
  <c r="BI518" i="14" s="1"/>
  <c r="BA518" i="14"/>
  <c r="BG518" i="14" s="1" a="1"/>
  <c r="BG518" i="14" s="1"/>
  <c r="AM518" i="14"/>
  <c r="AP518" i="14" s="1" a="1"/>
  <c r="AP518" i="14" s="1"/>
  <c r="BD84" i="14"/>
  <c r="BI84" i="14" s="1" a="1"/>
  <c r="BI84" i="14" s="1"/>
  <c r="BA84" i="14"/>
  <c r="BG84" i="14" s="1" a="1"/>
  <c r="BG84" i="14" s="1"/>
  <c r="AM84" i="14"/>
  <c r="BD454" i="14"/>
  <c r="BI454" i="14" s="1" a="1"/>
  <c r="BI454" i="14" s="1"/>
  <c r="BA454" i="14"/>
  <c r="BG454" i="14" s="1" a="1"/>
  <c r="BG454" i="14" s="1"/>
  <c r="AM454" i="14"/>
  <c r="AP454" i="14" s="1" a="1"/>
  <c r="AP454" i="14" s="1"/>
  <c r="BD428" i="14"/>
  <c r="BI428" i="14" s="1" a="1"/>
  <c r="BI428" i="14" s="1"/>
  <c r="BA428" i="14"/>
  <c r="BG428" i="14" s="1" a="1"/>
  <c r="BG428" i="14" s="1"/>
  <c r="AM428" i="14"/>
  <c r="BD306" i="14"/>
  <c r="BA306" i="14"/>
  <c r="AM306" i="14"/>
  <c r="BD140" i="14"/>
  <c r="BI140" i="14" s="1" a="1"/>
  <c r="BI140" i="14" s="1"/>
  <c r="BA140" i="14"/>
  <c r="BG140" i="14" s="1" a="1"/>
  <c r="BG140" i="14" s="1"/>
  <c r="AM140" i="14"/>
  <c r="AP140" i="14" s="1" a="1"/>
  <c r="AP140" i="14" s="1"/>
  <c r="BA755" i="14"/>
  <c r="BD755" i="14"/>
  <c r="AM755" i="14"/>
  <c r="BD246" i="14"/>
  <c r="BI246" i="14" s="1" a="1"/>
  <c r="BI246" i="14" s="1"/>
  <c r="BA246" i="14"/>
  <c r="BG246" i="14" s="1" a="1"/>
  <c r="BG246" i="14" s="1"/>
  <c r="AM246" i="14"/>
  <c r="AP246" i="14" s="1" a="1"/>
  <c r="AP246" i="14" s="1"/>
  <c r="AO564" i="14" l="1"/>
  <c r="AR726" i="14"/>
  <c r="AO797" i="14"/>
  <c r="BK412" i="14" a="1"/>
  <c r="BK412" i="14" s="1"/>
  <c r="AO389" i="14"/>
  <c r="BK31" i="14" a="1"/>
  <c r="BK31" i="14" s="1"/>
  <c r="BK530" i="14" a="1"/>
  <c r="BK530" i="14" s="1"/>
  <c r="AO20" i="14"/>
  <c r="BK215" i="14" a="1"/>
  <c r="BK215" i="14" s="1"/>
  <c r="BC788" i="14"/>
  <c r="BH788" i="14" a="1"/>
  <c r="BH788" i="14" s="1"/>
  <c r="BF502" i="14"/>
  <c r="BJ502" i="14" a="1"/>
  <c r="BJ502" i="14" s="1"/>
  <c r="BC167" i="14"/>
  <c r="BH167" i="14" a="1"/>
  <c r="BH167" i="14" s="1"/>
  <c r="BF371" i="14"/>
  <c r="BJ371" i="14" a="1"/>
  <c r="BJ371" i="14" s="1"/>
  <c r="BF506" i="14"/>
  <c r="BJ506" i="14" a="1"/>
  <c r="BJ506" i="14" s="1"/>
  <c r="BC665" i="14"/>
  <c r="BH665" i="14" a="1"/>
  <c r="BH665" i="14" s="1"/>
  <c r="BF788" i="14"/>
  <c r="BJ788" i="14" a="1"/>
  <c r="BJ788" i="14" s="1"/>
  <c r="BC269" i="14"/>
  <c r="BH269" i="14" a="1"/>
  <c r="BH269" i="14" s="1"/>
  <c r="BF678" i="14"/>
  <c r="BJ678" i="14" a="1"/>
  <c r="BJ678" i="14" s="1"/>
  <c r="BF665" i="14"/>
  <c r="BJ665" i="14" a="1"/>
  <c r="BJ665" i="14" s="1"/>
  <c r="BF37" i="14"/>
  <c r="BJ37" i="14" a="1"/>
  <c r="BJ37" i="14" s="1"/>
  <c r="BC131" i="14"/>
  <c r="BH131" i="14" a="1"/>
  <c r="BH131" i="14" s="1"/>
  <c r="BF726" i="14"/>
  <c r="BJ726" i="14" a="1"/>
  <c r="BJ726" i="14" s="1"/>
  <c r="BF131" i="14"/>
  <c r="BJ131" i="14" a="1"/>
  <c r="BJ131" i="14" s="1"/>
  <c r="BF519" i="14"/>
  <c r="BJ519" i="14" a="1"/>
  <c r="BJ519" i="14" s="1"/>
  <c r="BF357" i="14"/>
  <c r="BJ357" i="14" a="1"/>
  <c r="BJ357" i="14" s="1"/>
  <c r="BC98" i="14"/>
  <c r="BH98" i="14" a="1"/>
  <c r="BH98" i="14" s="1"/>
  <c r="BF149" i="14"/>
  <c r="BJ149" i="14" a="1"/>
  <c r="BJ149" i="14" s="1"/>
  <c r="BC38" i="14"/>
  <c r="BH38" i="14" a="1"/>
  <c r="BH38" i="14" s="1"/>
  <c r="BF189" i="14"/>
  <c r="BJ189" i="14" a="1"/>
  <c r="BJ189" i="14" s="1"/>
  <c r="BF98" i="14"/>
  <c r="BJ98" i="14" a="1"/>
  <c r="BJ98" i="14" s="1"/>
  <c r="BF38" i="14"/>
  <c r="BJ38" i="14" a="1"/>
  <c r="BJ38" i="14" s="1"/>
  <c r="BC133" i="14"/>
  <c r="BH133" i="14" a="1"/>
  <c r="BH133" i="14" s="1"/>
  <c r="BC502" i="14"/>
  <c r="BH502" i="14" a="1"/>
  <c r="BH502" i="14" s="1"/>
  <c r="BC70" i="14"/>
  <c r="BH70" i="14" a="1"/>
  <c r="BH70" i="14" s="1"/>
  <c r="BC371" i="14"/>
  <c r="BH371" i="14" a="1"/>
  <c r="BH371" i="14" s="1"/>
  <c r="BK409" i="14" a="1"/>
  <c r="BK409" i="14" s="1"/>
  <c r="BK579" i="14" a="1"/>
  <c r="BK579" i="14" s="1"/>
  <c r="BK205" i="14" a="1"/>
  <c r="BK205" i="14" s="1"/>
  <c r="BK58" i="14" a="1"/>
  <c r="BK58" i="14" s="1"/>
  <c r="BK507" i="14" a="1"/>
  <c r="BK507" i="14" s="1"/>
  <c r="BI768" i="14" a="1"/>
  <c r="BI768" i="14" s="1"/>
  <c r="BF768" i="14"/>
  <c r="BI426" i="14" a="1"/>
  <c r="BI426" i="14" s="1"/>
  <c r="BF426" i="14"/>
  <c r="BI748" i="14" a="1"/>
  <c r="BI748" i="14" s="1"/>
  <c r="BF748" i="14"/>
  <c r="BI287" i="14" a="1"/>
  <c r="BI287" i="14" s="1"/>
  <c r="BF287" i="14"/>
  <c r="BI329" i="14" a="1"/>
  <c r="BI329" i="14" s="1"/>
  <c r="BF329" i="14"/>
  <c r="BI434" i="14" a="1"/>
  <c r="BI434" i="14" s="1"/>
  <c r="BF434" i="14"/>
  <c r="BI580" i="14" a="1"/>
  <c r="BI580" i="14" s="1"/>
  <c r="BF580" i="14"/>
  <c r="BI495" i="14" a="1"/>
  <c r="BI495" i="14" s="1"/>
  <c r="BF495" i="14"/>
  <c r="BI55" i="14" a="1"/>
  <c r="BI55" i="14" s="1"/>
  <c r="BF55" i="14"/>
  <c r="BI453" i="14" a="1"/>
  <c r="BI453" i="14" s="1"/>
  <c r="BF453" i="14"/>
  <c r="BI794" i="14" a="1"/>
  <c r="BI794" i="14" s="1"/>
  <c r="BF794" i="14"/>
  <c r="BI733" i="14" a="1"/>
  <c r="BI733" i="14" s="1"/>
  <c r="BF733" i="14"/>
  <c r="BI676" i="14" a="1"/>
  <c r="BI676" i="14" s="1"/>
  <c r="BF676" i="14"/>
  <c r="BI332" i="14" a="1"/>
  <c r="BI332" i="14" s="1"/>
  <c r="BF332" i="14"/>
  <c r="BI468" i="14" a="1"/>
  <c r="BI468" i="14" s="1"/>
  <c r="BF468" i="14"/>
  <c r="BG634" i="14" a="1"/>
  <c r="BG634" i="14" s="1"/>
  <c r="BC634" i="14"/>
  <c r="BI75" i="14" a="1"/>
  <c r="BI75" i="14" s="1"/>
  <c r="BF75" i="14"/>
  <c r="BI626" i="14" a="1"/>
  <c r="BI626" i="14" s="1"/>
  <c r="BF626" i="14"/>
  <c r="BI196" i="14" a="1"/>
  <c r="BI196" i="14" s="1"/>
  <c r="BF196" i="14"/>
  <c r="BI524" i="14" a="1"/>
  <c r="BI524" i="14" s="1"/>
  <c r="BF524" i="14"/>
  <c r="BI625" i="14" a="1"/>
  <c r="BI625" i="14" s="1"/>
  <c r="BF625" i="14"/>
  <c r="BI121" i="14" a="1"/>
  <c r="BI121" i="14" s="1"/>
  <c r="BF121" i="14"/>
  <c r="BI689" i="14" a="1"/>
  <c r="BI689" i="14" s="1"/>
  <c r="BF689" i="14"/>
  <c r="BI467" i="14" a="1"/>
  <c r="BI467" i="14" s="1"/>
  <c r="BF467" i="14"/>
  <c r="BI492" i="14" a="1"/>
  <c r="BI492" i="14" s="1"/>
  <c r="BF492" i="14"/>
  <c r="BI747" i="14" a="1"/>
  <c r="BI747" i="14" s="1"/>
  <c r="BF747" i="14"/>
  <c r="BI583" i="14" a="1"/>
  <c r="BI583" i="14" s="1"/>
  <c r="BF583" i="14"/>
  <c r="BI242" i="14" a="1"/>
  <c r="BI242" i="14" s="1"/>
  <c r="BK242" i="14" s="1" a="1"/>
  <c r="BK242" i="14" s="1"/>
  <c r="BF242" i="14"/>
  <c r="BI180" i="14" a="1"/>
  <c r="BI180" i="14" s="1"/>
  <c r="BK180" i="14" s="1" a="1"/>
  <c r="BK180" i="14" s="1"/>
  <c r="BF180" i="14"/>
  <c r="BI323" i="14" a="1"/>
  <c r="BI323" i="14" s="1"/>
  <c r="BF323" i="14"/>
  <c r="BI643" i="14" a="1"/>
  <c r="BI643" i="14" s="1"/>
  <c r="BK643" i="14" s="1" a="1"/>
  <c r="BK643" i="14" s="1"/>
  <c r="BF643" i="14"/>
  <c r="BI117" i="14" a="1"/>
  <c r="BI117" i="14" s="1"/>
  <c r="BK117" i="14" s="1" a="1"/>
  <c r="BK117" i="14" s="1"/>
  <c r="BF117" i="14"/>
  <c r="BI344" i="14" a="1"/>
  <c r="BI344" i="14" s="1"/>
  <c r="BF344" i="14"/>
  <c r="BI797" i="14" a="1"/>
  <c r="BI797" i="14" s="1"/>
  <c r="BK797" i="14" s="1" a="1"/>
  <c r="BK797" i="14" s="1"/>
  <c r="BF797" i="14"/>
  <c r="BC574" i="14"/>
  <c r="BF209" i="14"/>
  <c r="BF511" i="14"/>
  <c r="BF113" i="14"/>
  <c r="BF32" i="14"/>
  <c r="BF566" i="14"/>
  <c r="BF710" i="14"/>
  <c r="BF92" i="14"/>
  <c r="BF285" i="14"/>
  <c r="BF73" i="14"/>
  <c r="BF440" i="14"/>
  <c r="BF431" i="14"/>
  <c r="BF552" i="14"/>
  <c r="BF619" i="14"/>
  <c r="BF157" i="14"/>
  <c r="BF590" i="14"/>
  <c r="BF787" i="14"/>
  <c r="BF716" i="14"/>
  <c r="BF587" i="14"/>
  <c r="BF545" i="14"/>
  <c r="BF680" i="14"/>
  <c r="BF312" i="14"/>
  <c r="BF784" i="14"/>
  <c r="BF681" i="14"/>
  <c r="BF694" i="14"/>
  <c r="BF512" i="14"/>
  <c r="BF281" i="14"/>
  <c r="BF640" i="14"/>
  <c r="BF464" i="14"/>
  <c r="BF253" i="14"/>
  <c r="BF485" i="14"/>
  <c r="BF474" i="14"/>
  <c r="BF278" i="14"/>
  <c r="BF76" i="14"/>
  <c r="BF172" i="14"/>
  <c r="BI155" i="14" a="1"/>
  <c r="BI155" i="14" s="1"/>
  <c r="BF155" i="14"/>
  <c r="BI611" i="14" a="1"/>
  <c r="BI611" i="14" s="1"/>
  <c r="BF611" i="14"/>
  <c r="BI739" i="14" a="1"/>
  <c r="BI739" i="14" s="1"/>
  <c r="BF739" i="14"/>
  <c r="BI187" i="14" a="1"/>
  <c r="BI187" i="14" s="1"/>
  <c r="BF187" i="14"/>
  <c r="BI753" i="14" a="1"/>
  <c r="BI753" i="14" s="1"/>
  <c r="BF753" i="14"/>
  <c r="BI616" i="14" a="1"/>
  <c r="BI616" i="14" s="1"/>
  <c r="BF616" i="14"/>
  <c r="BI126" i="14" a="1"/>
  <c r="BI126" i="14" s="1"/>
  <c r="BF126" i="14"/>
  <c r="BI290" i="14" a="1"/>
  <c r="BI290" i="14" s="1"/>
  <c r="BF290" i="14"/>
  <c r="BI481" i="14" a="1"/>
  <c r="BI481" i="14" s="1"/>
  <c r="BF481" i="14"/>
  <c r="BI54" i="14" a="1"/>
  <c r="BI54" i="14" s="1"/>
  <c r="BF54" i="14"/>
  <c r="BI770" i="14" a="1"/>
  <c r="BI770" i="14" s="1"/>
  <c r="BF770" i="14"/>
  <c r="BI143" i="14" a="1"/>
  <c r="BI143" i="14" s="1"/>
  <c r="BF143" i="14"/>
  <c r="BI498" i="14" a="1"/>
  <c r="BI498" i="14" s="1"/>
  <c r="BF498" i="14"/>
  <c r="BI393" i="14" a="1"/>
  <c r="BI393" i="14" s="1"/>
  <c r="BF393" i="14"/>
  <c r="BI724" i="14" a="1"/>
  <c r="BI724" i="14" s="1"/>
  <c r="BF724" i="14"/>
  <c r="BI634" i="14" a="1"/>
  <c r="BI634" i="14" s="1"/>
  <c r="BF634" i="14"/>
  <c r="BI44" i="14" a="1"/>
  <c r="BI44" i="14" s="1"/>
  <c r="BF44" i="14"/>
  <c r="BI335" i="14" a="1"/>
  <c r="BI335" i="14" s="1"/>
  <c r="BF335" i="14"/>
  <c r="BI346" i="14" a="1"/>
  <c r="BI346" i="14" s="1"/>
  <c r="BF346" i="14"/>
  <c r="BI368" i="14" a="1"/>
  <c r="BI368" i="14" s="1"/>
  <c r="BF368" i="14"/>
  <c r="BI547" i="14" a="1"/>
  <c r="BI547" i="14" s="1"/>
  <c r="BF547" i="14"/>
  <c r="BI343" i="14" a="1"/>
  <c r="BI343" i="14" s="1"/>
  <c r="BF343" i="14"/>
  <c r="BI677" i="14" a="1"/>
  <c r="BI677" i="14" s="1"/>
  <c r="BF677" i="14"/>
  <c r="BI479" i="14" a="1"/>
  <c r="BI479" i="14" s="1"/>
  <c r="BF479" i="14"/>
  <c r="BI503" i="14" a="1"/>
  <c r="BI503" i="14" s="1"/>
  <c r="BK503" i="14" s="1" a="1"/>
  <c r="BK503" i="14" s="1"/>
  <c r="BF503" i="14"/>
  <c r="BF638" i="14"/>
  <c r="BF588" i="14"/>
  <c r="BF205" i="14"/>
  <c r="BF462" i="14"/>
  <c r="BF31" i="14"/>
  <c r="BF557" i="14"/>
  <c r="BF10" i="14"/>
  <c r="BF201" i="14"/>
  <c r="BF758" i="14"/>
  <c r="BF700" i="14"/>
  <c r="BF731" i="14"/>
  <c r="BF476" i="14"/>
  <c r="BC399" i="14"/>
  <c r="BF450" i="14"/>
  <c r="BF198" i="14"/>
  <c r="BF766" i="14"/>
  <c r="BF406" i="14"/>
  <c r="BF396" i="14"/>
  <c r="BF446" i="14"/>
  <c r="BF690" i="14"/>
  <c r="BF307" i="14"/>
  <c r="BF327" i="14"/>
  <c r="BF407" i="14"/>
  <c r="BF380" i="14"/>
  <c r="BF163" i="14"/>
  <c r="BF601" i="14"/>
  <c r="BF695" i="14"/>
  <c r="BF233" i="14"/>
  <c r="BF197" i="14"/>
  <c r="BF236" i="14"/>
  <c r="BF16" i="14"/>
  <c r="BF764" i="14"/>
  <c r="BF349" i="14"/>
  <c r="BF586" i="14"/>
  <c r="BF463" i="14"/>
  <c r="BF141" i="14"/>
  <c r="BF599" i="14"/>
  <c r="BF315" i="14"/>
  <c r="BF642" i="14"/>
  <c r="BF158" i="14"/>
  <c r="BI559" i="14" a="1"/>
  <c r="BI559" i="14" s="1"/>
  <c r="BF559" i="14"/>
  <c r="BI791" i="14" a="1"/>
  <c r="BI791" i="14" s="1"/>
  <c r="BF791" i="14"/>
  <c r="BI741" i="14" a="1"/>
  <c r="BI741" i="14" s="1"/>
  <c r="BF741" i="14"/>
  <c r="BI376" i="14" a="1"/>
  <c r="BI376" i="14" s="1"/>
  <c r="BF376" i="14"/>
  <c r="BI218" i="14" a="1"/>
  <c r="BI218" i="14" s="1"/>
  <c r="BF218" i="14"/>
  <c r="BI773" i="14" a="1"/>
  <c r="BI773" i="14" s="1"/>
  <c r="BF773" i="14"/>
  <c r="BI122" i="14" a="1"/>
  <c r="BI122" i="14" s="1"/>
  <c r="BF122" i="14"/>
  <c r="BI400" i="14" a="1"/>
  <c r="BI400" i="14" s="1"/>
  <c r="BF400" i="14"/>
  <c r="BI255" i="14" a="1"/>
  <c r="BI255" i="14" s="1"/>
  <c r="BF255" i="14"/>
  <c r="BI317" i="14" a="1"/>
  <c r="BI317" i="14" s="1"/>
  <c r="BF317" i="14"/>
  <c r="BI333" i="14" a="1"/>
  <c r="BI333" i="14" s="1"/>
  <c r="BF333" i="14"/>
  <c r="BI405" i="14" a="1"/>
  <c r="BI405" i="14" s="1"/>
  <c r="BF405" i="14"/>
  <c r="BI408" i="14" a="1"/>
  <c r="BI408" i="14" s="1"/>
  <c r="BF408" i="14"/>
  <c r="BI51" i="14" a="1"/>
  <c r="BI51" i="14" s="1"/>
  <c r="BF51" i="14"/>
  <c r="BI97" i="14" a="1"/>
  <c r="BI97" i="14" s="1"/>
  <c r="BF97" i="14"/>
  <c r="BI539" i="14" a="1"/>
  <c r="BI539" i="14" s="1"/>
  <c r="BF539" i="14"/>
  <c r="BI60" i="14" a="1"/>
  <c r="BI60" i="14" s="1"/>
  <c r="BF60" i="14"/>
  <c r="BI404" i="14" a="1"/>
  <c r="BI404" i="14" s="1"/>
  <c r="BF404" i="14"/>
  <c r="BI115" i="14" a="1"/>
  <c r="BI115" i="14" s="1"/>
  <c r="BF115" i="14"/>
  <c r="BI154" i="14" a="1"/>
  <c r="BI154" i="14" s="1"/>
  <c r="BF154" i="14"/>
  <c r="BI461" i="14" a="1"/>
  <c r="BI461" i="14" s="1"/>
  <c r="BF461" i="14"/>
  <c r="BI637" i="14" a="1"/>
  <c r="BI637" i="14" s="1"/>
  <c r="BF637" i="14"/>
  <c r="BI617" i="14" a="1"/>
  <c r="BI617" i="14" s="1"/>
  <c r="BF617" i="14"/>
  <c r="BI85" i="14" a="1"/>
  <c r="BI85" i="14" s="1"/>
  <c r="BF85" i="14"/>
  <c r="BI720" i="14" a="1"/>
  <c r="BI720" i="14" s="1"/>
  <c r="BF720" i="14"/>
  <c r="BI256" i="14" a="1"/>
  <c r="BI256" i="14" s="1"/>
  <c r="BK256" i="14" s="1" a="1"/>
  <c r="BK256" i="14" s="1"/>
  <c r="BF256" i="14"/>
  <c r="BI702" i="14" a="1"/>
  <c r="BI702" i="14" s="1"/>
  <c r="BF702" i="14"/>
  <c r="BI523" i="14" a="1"/>
  <c r="BI523" i="14" s="1"/>
  <c r="BF523" i="14"/>
  <c r="BI103" i="14" a="1"/>
  <c r="BI103" i="14" s="1"/>
  <c r="BF103" i="14"/>
  <c r="BI459" i="14" a="1"/>
  <c r="BI459" i="14" s="1"/>
  <c r="BF459" i="14"/>
  <c r="BI28" i="14" a="1"/>
  <c r="BI28" i="14" s="1"/>
  <c r="BF28" i="14"/>
  <c r="BI188" i="14" a="1"/>
  <c r="BI188" i="14" s="1"/>
  <c r="BF188" i="14"/>
  <c r="BC536" i="14"/>
  <c r="BF525" i="14"/>
  <c r="BF229" i="14"/>
  <c r="BF685" i="14"/>
  <c r="BF245" i="14"/>
  <c r="BF441" i="14"/>
  <c r="BF109" i="14"/>
  <c r="BF252" i="14"/>
  <c r="BF734" i="14"/>
  <c r="BF370" i="14"/>
  <c r="BF34" i="14"/>
  <c r="BF40" i="14"/>
  <c r="BF353" i="14"/>
  <c r="BF12" i="14"/>
  <c r="BF411" i="14"/>
  <c r="BF674" i="14"/>
  <c r="BF365" i="14"/>
  <c r="BF570" i="14"/>
  <c r="BF258" i="14"/>
  <c r="BF553" i="14"/>
  <c r="BF133" i="14"/>
  <c r="BF243" i="14"/>
  <c r="BF286" i="14"/>
  <c r="BF750" i="14"/>
  <c r="BF240" i="14"/>
  <c r="BF342" i="14"/>
  <c r="BF237" i="14"/>
  <c r="BF550" i="14"/>
  <c r="BF378" i="14"/>
  <c r="BF136" i="14"/>
  <c r="BF430" i="14"/>
  <c r="BF771" i="14"/>
  <c r="BF372" i="14"/>
  <c r="BF752" i="14"/>
  <c r="BF777" i="14"/>
  <c r="BI609" i="14" a="1"/>
  <c r="BI609" i="14" s="1"/>
  <c r="BF609" i="14"/>
  <c r="BI762" i="14" a="1"/>
  <c r="BI762" i="14" s="1"/>
  <c r="BF762" i="14"/>
  <c r="BI394" i="14" a="1"/>
  <c r="BI394" i="14" s="1"/>
  <c r="BF394" i="14"/>
  <c r="BI339" i="14" a="1"/>
  <c r="BI339" i="14" s="1"/>
  <c r="BF339" i="14"/>
  <c r="BI730" i="14" a="1"/>
  <c r="BI730" i="14" s="1"/>
  <c r="BF730" i="14"/>
  <c r="BI471" i="14" a="1"/>
  <c r="BI471" i="14" s="1"/>
  <c r="BF471" i="14"/>
  <c r="BI362" i="14" a="1"/>
  <c r="BI362" i="14" s="1"/>
  <c r="BF362" i="14"/>
  <c r="BI305" i="14" a="1"/>
  <c r="BI305" i="14" s="1"/>
  <c r="BF305" i="14"/>
  <c r="BG529" i="14" a="1"/>
  <c r="BG529" i="14" s="1"/>
  <c r="BC529" i="14"/>
  <c r="BI83" i="14" a="1"/>
  <c r="BI83" i="14" s="1"/>
  <c r="BF83" i="14"/>
  <c r="BI192" i="14" a="1"/>
  <c r="BI192" i="14" s="1"/>
  <c r="BF192" i="14"/>
  <c r="BI280" i="14" a="1"/>
  <c r="BI280" i="14" s="1"/>
  <c r="BF280" i="14"/>
  <c r="BI48" i="14" a="1"/>
  <c r="BI48" i="14" s="1"/>
  <c r="BF48" i="14"/>
  <c r="BI534" i="14" a="1"/>
  <c r="BI534" i="14" s="1"/>
  <c r="BF534" i="14"/>
  <c r="BI65" i="14" a="1"/>
  <c r="BI65" i="14" s="1"/>
  <c r="BK65" i="14" s="1" a="1"/>
  <c r="BK65" i="14" s="1"/>
  <c r="BF65" i="14"/>
  <c r="BI251" i="14" a="1"/>
  <c r="BI251" i="14" s="1"/>
  <c r="BF251" i="14"/>
  <c r="BI606" i="14" a="1"/>
  <c r="BI606" i="14" s="1"/>
  <c r="BF606" i="14"/>
  <c r="BI231" i="14" a="1"/>
  <c r="BI231" i="14" s="1"/>
  <c r="BF231" i="14"/>
  <c r="BI635" i="14" a="1"/>
  <c r="BI635" i="14" s="1"/>
  <c r="BF635" i="14"/>
  <c r="BI148" i="14" a="1"/>
  <c r="BI148" i="14" s="1"/>
  <c r="BF148" i="14"/>
  <c r="BI535" i="14" a="1"/>
  <c r="BI535" i="14" s="1"/>
  <c r="BF535" i="14"/>
  <c r="BI691" i="14" a="1"/>
  <c r="BI691" i="14" s="1"/>
  <c r="BF691" i="14"/>
  <c r="BI449" i="14" a="1"/>
  <c r="BI449" i="14" s="1"/>
  <c r="BK449" i="14" s="1" a="1"/>
  <c r="BK449" i="14" s="1"/>
  <c r="BF449" i="14"/>
  <c r="BI780" i="14" a="1"/>
  <c r="BI780" i="14" s="1"/>
  <c r="BF780" i="14"/>
  <c r="BI88" i="14" a="1"/>
  <c r="BI88" i="14" s="1"/>
  <c r="BF88" i="14"/>
  <c r="BI711" i="14" a="1"/>
  <c r="BI711" i="14" s="1"/>
  <c r="BF711" i="14"/>
  <c r="BI195" i="14" a="1"/>
  <c r="BI195" i="14" s="1"/>
  <c r="BF195" i="14"/>
  <c r="BI429" i="14" a="1"/>
  <c r="BI429" i="14" s="1"/>
  <c r="BK429" i="14" s="1" a="1"/>
  <c r="BK429" i="14" s="1"/>
  <c r="BF429" i="14"/>
  <c r="BI713" i="14" a="1"/>
  <c r="BI713" i="14" s="1"/>
  <c r="BF713" i="14"/>
  <c r="BI562" i="14" a="1"/>
  <c r="BI562" i="14" s="1"/>
  <c r="BF562" i="14"/>
  <c r="BI501" i="14" a="1"/>
  <c r="BI501" i="14" s="1"/>
  <c r="BF501" i="14"/>
  <c r="BI68" i="14" a="1"/>
  <c r="BI68" i="14" s="1"/>
  <c r="BF68" i="14"/>
  <c r="BI556" i="14" a="1"/>
  <c r="BI556" i="14" s="1"/>
  <c r="BF556" i="14"/>
  <c r="BI548" i="14" a="1"/>
  <c r="BI548" i="14" s="1"/>
  <c r="BK548" i="14" s="1" a="1"/>
  <c r="BK548" i="14" s="1"/>
  <c r="BF548" i="14"/>
  <c r="BC267" i="14"/>
  <c r="BF8" i="14"/>
  <c r="BF544" i="14"/>
  <c r="BF184" i="14"/>
  <c r="BF47" i="14"/>
  <c r="BF166" i="14"/>
  <c r="BF87" i="14"/>
  <c r="BF660" i="14"/>
  <c r="BF18" i="14"/>
  <c r="BF595" i="14"/>
  <c r="BF282" i="14"/>
  <c r="BF45" i="14"/>
  <c r="BF507" i="14"/>
  <c r="BF659" i="14"/>
  <c r="BF176" i="14"/>
  <c r="BF128" i="14"/>
  <c r="BC797" i="14"/>
  <c r="BF651" i="14"/>
  <c r="BF72" i="14"/>
  <c r="BF692" i="14"/>
  <c r="BF95" i="14"/>
  <c r="BF71" i="14"/>
  <c r="BF206" i="14"/>
  <c r="BF381" i="14"/>
  <c r="BF352" i="14"/>
  <c r="BF543" i="14"/>
  <c r="BF70" i="14"/>
  <c r="BF4" i="14"/>
  <c r="BF563" i="14"/>
  <c r="BF572" i="14"/>
  <c r="BF737" i="14"/>
  <c r="BF786" i="14"/>
  <c r="BF304" i="14"/>
  <c r="BF56" i="14"/>
  <c r="BF79" i="14"/>
  <c r="BF288" i="14"/>
  <c r="BF146" i="14"/>
  <c r="BF451" i="14"/>
  <c r="BF257" i="14"/>
  <c r="BF706" i="14"/>
  <c r="BF170" i="14"/>
  <c r="BF112" i="14"/>
  <c r="BF783" i="14"/>
  <c r="BF719" i="14"/>
  <c r="BF510" i="14"/>
  <c r="BI144" i="14" a="1"/>
  <c r="BI144" i="14" s="1"/>
  <c r="BF144" i="14"/>
  <c r="BI306" i="14" a="1"/>
  <c r="BI306" i="14" s="1"/>
  <c r="BF306" i="14"/>
  <c r="BI636" i="14" a="1"/>
  <c r="BI636" i="14" s="1"/>
  <c r="BF636" i="14"/>
  <c r="BI43" i="14" a="1"/>
  <c r="BI43" i="14" s="1"/>
  <c r="BF43" i="14"/>
  <c r="BI437" i="14" a="1"/>
  <c r="BI437" i="14" s="1"/>
  <c r="BF437" i="14"/>
  <c r="BI745" i="14" a="1"/>
  <c r="BI745" i="14" s="1"/>
  <c r="BF745" i="14"/>
  <c r="BI549" i="14" a="1"/>
  <c r="BI549" i="14" s="1"/>
  <c r="BF549" i="14"/>
  <c r="BI24" i="14" a="1"/>
  <c r="BI24" i="14" s="1"/>
  <c r="BF24" i="14"/>
  <c r="BI183" i="14" a="1"/>
  <c r="BI183" i="14" s="1"/>
  <c r="BF183" i="14"/>
  <c r="BI261" i="14" a="1"/>
  <c r="BI261" i="14" s="1"/>
  <c r="BF261" i="14"/>
  <c r="BI781" i="14" a="1"/>
  <c r="BI781" i="14" s="1"/>
  <c r="BF781" i="14"/>
  <c r="BI776" i="14" a="1"/>
  <c r="BI776" i="14" s="1"/>
  <c r="BF776" i="14"/>
  <c r="BI297" i="14" a="1"/>
  <c r="BI297" i="14" s="1"/>
  <c r="BF297" i="14"/>
  <c r="BI185" i="14" a="1"/>
  <c r="BI185" i="14" s="1"/>
  <c r="BF185" i="14"/>
  <c r="BI769" i="14" a="1"/>
  <c r="BI769" i="14" s="1"/>
  <c r="BF769" i="14"/>
  <c r="BI160" i="14" a="1"/>
  <c r="BI160" i="14" s="1"/>
  <c r="BF160" i="14"/>
  <c r="BI529" i="14" a="1"/>
  <c r="BI529" i="14" s="1"/>
  <c r="BF529" i="14"/>
  <c r="BI725" i="14" a="1"/>
  <c r="BI725" i="14" s="1"/>
  <c r="BF725" i="14"/>
  <c r="BI727" i="14" a="1"/>
  <c r="BI727" i="14" s="1"/>
  <c r="BF727" i="14"/>
  <c r="BI249" i="14" a="1"/>
  <c r="BI249" i="14" s="1"/>
  <c r="BF249" i="14"/>
  <c r="BI775" i="14" a="1"/>
  <c r="BI775" i="14" s="1"/>
  <c r="BF775" i="14"/>
  <c r="BI672" i="14" a="1"/>
  <c r="BI672" i="14" s="1"/>
  <c r="BF672" i="14"/>
  <c r="BI662" i="14" a="1"/>
  <c r="BI662" i="14" s="1"/>
  <c r="BF662" i="14"/>
  <c r="BI19" i="14" a="1"/>
  <c r="BI19" i="14" s="1"/>
  <c r="BF19" i="14"/>
  <c r="BI774" i="14" a="1"/>
  <c r="BI774" i="14" s="1"/>
  <c r="BK774" i="14" s="1" a="1"/>
  <c r="BK774" i="14" s="1"/>
  <c r="BF774" i="14"/>
  <c r="BI482" i="14" a="1"/>
  <c r="BI482" i="14" s="1"/>
  <c r="BK482" i="14" s="1" a="1"/>
  <c r="BK482" i="14" s="1"/>
  <c r="BF482" i="14"/>
  <c r="BI135" i="14" a="1"/>
  <c r="BI135" i="14" s="1"/>
  <c r="BK135" i="14" s="1" a="1"/>
  <c r="BK135" i="14" s="1"/>
  <c r="BF135" i="14"/>
  <c r="BI624" i="14" a="1"/>
  <c r="BI624" i="14" s="1"/>
  <c r="BF624" i="14"/>
  <c r="BI212" i="14" a="1"/>
  <c r="BI212" i="14" s="1"/>
  <c r="BK212" i="14" s="1" a="1"/>
  <c r="BK212" i="14" s="1"/>
  <c r="BF212" i="14"/>
  <c r="BI359" i="14" a="1"/>
  <c r="BI359" i="14" s="1"/>
  <c r="BK359" i="14" s="1" a="1"/>
  <c r="BK359" i="14" s="1"/>
  <c r="BF359" i="14"/>
  <c r="BI162" i="14" a="1"/>
  <c r="BI162" i="14" s="1"/>
  <c r="BF162" i="14"/>
  <c r="BI480" i="14" a="1"/>
  <c r="BI480" i="14" s="1"/>
  <c r="BK480" i="14" s="1" a="1"/>
  <c r="BK480" i="14" s="1"/>
  <c r="BF480" i="14"/>
  <c r="BI418" i="14" a="1"/>
  <c r="BI418" i="14" s="1"/>
  <c r="BF418" i="14"/>
  <c r="BI389" i="14" a="1"/>
  <c r="BI389" i="14" s="1"/>
  <c r="BK389" i="14" s="1" a="1"/>
  <c r="BK389" i="14" s="1"/>
  <c r="BF389" i="14"/>
  <c r="BF204" i="14"/>
  <c r="BF336" i="14"/>
  <c r="BF232" i="14"/>
  <c r="BF260" i="14"/>
  <c r="BF581" i="14"/>
  <c r="BF403" i="14"/>
  <c r="BF615" i="14"/>
  <c r="BF102" i="14"/>
  <c r="BF687" i="14"/>
  <c r="BF614" i="14"/>
  <c r="BF132" i="14"/>
  <c r="BF631" i="14"/>
  <c r="BF598" i="14"/>
  <c r="BF164" i="14"/>
  <c r="BF298" i="14"/>
  <c r="BF314" i="14"/>
  <c r="BF167" i="14"/>
  <c r="BF165" i="14"/>
  <c r="BF361" i="14"/>
  <c r="BF417" i="14"/>
  <c r="BF310" i="14"/>
  <c r="BF289" i="14"/>
  <c r="BF57" i="14"/>
  <c r="BF58" i="14"/>
  <c r="BF657" i="14"/>
  <c r="BF751" i="14"/>
  <c r="BF623" i="14"/>
  <c r="BF652" i="14"/>
  <c r="BF591" i="14"/>
  <c r="BF546" i="14"/>
  <c r="BC413" i="14"/>
  <c r="BC173" i="14"/>
  <c r="BC772" i="14"/>
  <c r="BC347" i="14"/>
  <c r="BC560" i="14"/>
  <c r="BC105" i="14"/>
  <c r="BC621" i="14"/>
  <c r="BC395" i="14"/>
  <c r="BC732" i="14"/>
  <c r="BC151" i="14"/>
  <c r="BC291" i="14"/>
  <c r="BC277" i="14"/>
  <c r="BF350" i="14"/>
  <c r="BF493" i="14"/>
  <c r="BF300" i="14"/>
  <c r="BF168" i="14"/>
  <c r="BF254" i="14"/>
  <c r="BF93" i="14"/>
  <c r="BF414" i="14"/>
  <c r="BF573" i="14"/>
  <c r="BF790" i="14"/>
  <c r="BF78" i="14"/>
  <c r="BF235" i="14"/>
  <c r="BF223" i="14"/>
  <c r="BI755" i="14" a="1"/>
  <c r="BI755" i="14" s="1"/>
  <c r="BF755" i="14"/>
  <c r="BI661" i="14" a="1"/>
  <c r="BI661" i="14" s="1"/>
  <c r="BF661" i="14"/>
  <c r="BI669" i="14" a="1"/>
  <c r="BI669" i="14" s="1"/>
  <c r="BF669" i="14"/>
  <c r="BI238" i="14" a="1"/>
  <c r="BI238" i="14" s="1"/>
  <c r="BF238" i="14"/>
  <c r="BI432" i="14" a="1"/>
  <c r="BI432" i="14" s="1"/>
  <c r="BF432" i="14"/>
  <c r="BI52" i="14" a="1"/>
  <c r="BI52" i="14" s="1"/>
  <c r="BF52" i="14"/>
  <c r="BI452" i="14" a="1"/>
  <c r="BI452" i="14" s="1"/>
  <c r="BF452" i="14"/>
  <c r="BI74" i="14" a="1"/>
  <c r="BI74" i="14" s="1"/>
  <c r="BF74" i="14"/>
  <c r="BI156" i="14" a="1"/>
  <c r="BI156" i="14" s="1"/>
  <c r="BF156" i="14"/>
  <c r="BI213" i="14" a="1"/>
  <c r="BI213" i="14" s="1"/>
  <c r="BF213" i="14"/>
  <c r="BG673" i="14" a="1"/>
  <c r="BG673" i="14" s="1"/>
  <c r="BC673" i="14"/>
  <c r="BI593" i="14" a="1"/>
  <c r="BI593" i="14" s="1"/>
  <c r="BF593" i="14"/>
  <c r="BI714" i="14" a="1"/>
  <c r="BI714" i="14" s="1"/>
  <c r="BF714" i="14"/>
  <c r="BI330" i="14" a="1"/>
  <c r="BI330" i="14" s="1"/>
  <c r="BF330" i="14"/>
  <c r="BI259" i="14" a="1"/>
  <c r="BI259" i="14" s="1"/>
  <c r="BF259" i="14"/>
  <c r="BI605" i="14" a="1"/>
  <c r="BI605" i="14" s="1"/>
  <c r="BF605" i="14"/>
  <c r="BI207" i="14" a="1"/>
  <c r="BI207" i="14" s="1"/>
  <c r="BF207" i="14"/>
  <c r="BI729" i="14" a="1"/>
  <c r="BI729" i="14" s="1"/>
  <c r="BF729" i="14"/>
  <c r="BI226" i="14" a="1"/>
  <c r="BI226" i="14" s="1"/>
  <c r="BF226" i="14"/>
  <c r="BI656" i="14" a="1"/>
  <c r="BI656" i="14" s="1"/>
  <c r="BF656" i="14"/>
  <c r="BI420" i="14" a="1"/>
  <c r="BI420" i="14" s="1"/>
  <c r="BF420" i="14"/>
  <c r="BI736" i="14" a="1"/>
  <c r="BI736" i="14" s="1"/>
  <c r="BF736" i="14"/>
  <c r="BI351" i="14" a="1"/>
  <c r="BI351" i="14" s="1"/>
  <c r="BF351" i="14"/>
  <c r="BI527" i="14" a="1"/>
  <c r="BI527" i="14" s="1"/>
  <c r="BF527" i="14"/>
  <c r="BI397" i="14" a="1"/>
  <c r="BI397" i="14" s="1"/>
  <c r="BF397" i="14"/>
  <c r="BI436" i="14" a="1"/>
  <c r="BI436" i="14" s="1"/>
  <c r="BF436" i="14"/>
  <c r="BI555" i="14" a="1"/>
  <c r="BI555" i="14" s="1"/>
  <c r="BF555" i="14"/>
  <c r="BI475" i="14" a="1"/>
  <c r="BI475" i="14" s="1"/>
  <c r="BF475" i="14"/>
  <c r="BI663" i="14" a="1"/>
  <c r="BI663" i="14" s="1"/>
  <c r="BF663" i="14"/>
  <c r="BI488" i="14" a="1"/>
  <c r="BI488" i="14" s="1"/>
  <c r="BF488" i="14"/>
  <c r="BI20" i="14" a="1"/>
  <c r="BI20" i="14" s="1"/>
  <c r="BF20" i="14"/>
  <c r="BI574" i="14" a="1"/>
  <c r="BI574" i="14" s="1"/>
  <c r="BK574" i="14" s="1" a="1"/>
  <c r="BK574" i="14" s="1"/>
  <c r="BF574" i="14"/>
  <c r="BI275" i="14" a="1"/>
  <c r="BI275" i="14" s="1"/>
  <c r="BF275" i="14"/>
  <c r="BI723" i="14" a="1"/>
  <c r="BI723" i="14" s="1"/>
  <c r="BF723" i="14"/>
  <c r="BI220" i="14" a="1"/>
  <c r="BI220" i="14" s="1"/>
  <c r="BF220" i="14"/>
  <c r="BI107" i="14" a="1"/>
  <c r="BI107" i="14" s="1"/>
  <c r="BF107" i="14"/>
  <c r="BK557" i="14" a="1"/>
  <c r="BK557" i="14" s="1"/>
  <c r="BK366" i="14" a="1"/>
  <c r="BK366" i="14" s="1"/>
  <c r="BG484" i="14" a="1"/>
  <c r="BG484" i="14" s="1"/>
  <c r="BK484" i="14" s="1" a="1"/>
  <c r="BK484" i="14" s="1"/>
  <c r="BC484" i="14"/>
  <c r="BI399" i="14" a="1"/>
  <c r="BI399" i="14" s="1"/>
  <c r="BK399" i="14" s="1" a="1"/>
  <c r="BK399" i="14" s="1"/>
  <c r="BF399" i="14"/>
  <c r="BC453" i="14"/>
  <c r="BF499" i="14"/>
  <c r="BF293" i="14"/>
  <c r="BF521" i="14"/>
  <c r="BF785" i="14"/>
  <c r="BF531" i="14"/>
  <c r="BF69" i="14"/>
  <c r="BF526" i="14"/>
  <c r="BF14" i="14"/>
  <c r="BF478" i="14"/>
  <c r="BF648" i="14"/>
  <c r="BF584" i="14"/>
  <c r="BF262" i="14"/>
  <c r="BF470" i="14"/>
  <c r="BF491" i="14"/>
  <c r="BF308" i="14"/>
  <c r="BC643" i="14"/>
  <c r="BF410" i="14"/>
  <c r="BF558" i="14"/>
  <c r="BF134" i="14"/>
  <c r="BF208" i="14"/>
  <c r="BF81" i="14"/>
  <c r="BF284" i="14"/>
  <c r="BF679" i="14"/>
  <c r="BF114" i="14"/>
  <c r="BF658" i="14"/>
  <c r="BF671" i="14"/>
  <c r="BF409" i="14"/>
  <c r="BF248" i="14"/>
  <c r="BF445" i="14"/>
  <c r="BC215" i="14"/>
  <c r="BF106" i="14"/>
  <c r="BF514" i="14"/>
  <c r="BF413" i="14"/>
  <c r="BF173" i="14"/>
  <c r="BF772" i="14"/>
  <c r="BF347" i="14"/>
  <c r="BF560" i="14"/>
  <c r="BF269" i="14"/>
  <c r="BF11" i="14"/>
  <c r="BF542" i="14"/>
  <c r="BF105" i="14"/>
  <c r="BF621" i="14"/>
  <c r="BF395" i="14"/>
  <c r="BF732" i="14"/>
  <c r="BF151" i="14"/>
  <c r="BF291" i="14"/>
  <c r="BF277" i="14"/>
  <c r="BF311" i="14"/>
  <c r="BF13" i="14"/>
  <c r="BF796" i="14"/>
  <c r="BF536" i="14"/>
  <c r="BI385" i="14" a="1"/>
  <c r="BI385" i="14" s="1"/>
  <c r="BF385" i="14"/>
  <c r="BI292" i="14" a="1"/>
  <c r="BI292" i="14" s="1"/>
  <c r="BF292" i="14"/>
  <c r="BI202" i="14" a="1"/>
  <c r="BI202" i="14" s="1"/>
  <c r="BF202" i="14"/>
  <c r="BI712" i="14" a="1"/>
  <c r="BI712" i="14" s="1"/>
  <c r="BF712" i="14"/>
  <c r="BI42" i="14" a="1"/>
  <c r="BI42" i="14" s="1"/>
  <c r="BF42" i="14"/>
  <c r="BI26" i="14" a="1"/>
  <c r="BI26" i="14" s="1"/>
  <c r="BF26" i="14"/>
  <c r="BI295" i="14" a="1"/>
  <c r="BI295" i="14" s="1"/>
  <c r="BF295" i="14"/>
  <c r="BI799" i="14" a="1"/>
  <c r="BI799" i="14" s="1"/>
  <c r="BF799" i="14"/>
  <c r="BI673" i="14" a="1"/>
  <c r="BI673" i="14" s="1"/>
  <c r="BF673" i="14"/>
  <c r="BI594" i="14" a="1"/>
  <c r="BI594" i="14" s="1"/>
  <c r="BF594" i="14"/>
  <c r="BI104" i="14" a="1"/>
  <c r="BI104" i="14" s="1"/>
  <c r="BF104" i="14"/>
  <c r="BI798" i="14" a="1"/>
  <c r="BI798" i="14" s="1"/>
  <c r="BF798" i="14"/>
  <c r="BI633" i="14" a="1"/>
  <c r="BI633" i="14" s="1"/>
  <c r="BF633" i="14"/>
  <c r="BI272" i="14" a="1"/>
  <c r="BI272" i="14" s="1"/>
  <c r="BF272" i="14"/>
  <c r="BI644" i="14" a="1"/>
  <c r="BI644" i="14" s="1"/>
  <c r="BF644" i="14"/>
  <c r="BI100" i="14" a="1"/>
  <c r="BI100" i="14" s="1"/>
  <c r="BF100" i="14"/>
  <c r="BI398" i="14" a="1"/>
  <c r="BI398" i="14" s="1"/>
  <c r="BF398" i="14"/>
  <c r="BI171" i="14" a="1"/>
  <c r="BI171" i="14" s="1"/>
  <c r="BF171" i="14"/>
  <c r="BI194" i="14" a="1"/>
  <c r="BI194" i="14" s="1"/>
  <c r="BF194" i="14"/>
  <c r="BI456" i="14" a="1"/>
  <c r="BI456" i="14" s="1"/>
  <c r="BF456" i="14"/>
  <c r="BI627" i="14" a="1"/>
  <c r="BI627" i="14" s="1"/>
  <c r="BF627" i="14"/>
  <c r="BI438" i="14" a="1"/>
  <c r="BI438" i="14" s="1"/>
  <c r="BF438" i="14"/>
  <c r="BI22" i="14" a="1"/>
  <c r="BI22" i="14" s="1"/>
  <c r="BF22" i="14"/>
  <c r="BI779" i="14" a="1"/>
  <c r="BI779" i="14" s="1"/>
  <c r="BF779" i="14"/>
  <c r="BI147" i="14" a="1"/>
  <c r="BI147" i="14" s="1"/>
  <c r="BK147" i="14" s="1" a="1"/>
  <c r="BK147" i="14" s="1"/>
  <c r="BF147" i="14"/>
  <c r="BI354" i="14" a="1"/>
  <c r="BI354" i="14" s="1"/>
  <c r="BF354" i="14"/>
  <c r="BI578" i="14" a="1"/>
  <c r="BI578" i="14" s="1"/>
  <c r="BF578" i="14"/>
  <c r="BI153" i="14" a="1"/>
  <c r="BI153" i="14" s="1"/>
  <c r="BF153" i="14"/>
  <c r="BI234" i="14" a="1"/>
  <c r="BI234" i="14" s="1"/>
  <c r="BF234" i="14"/>
  <c r="BI222" i="14" a="1"/>
  <c r="BI222" i="14" s="1"/>
  <c r="BF222" i="14"/>
  <c r="BC169" i="14"/>
  <c r="BF738" i="14"/>
  <c r="BF722" i="14"/>
  <c r="BF216" i="14"/>
  <c r="BF641" i="14"/>
  <c r="BF3" i="14"/>
  <c r="BF632" i="14"/>
  <c r="BF246" i="14"/>
  <c r="BF744" i="14"/>
  <c r="BF82" i="14"/>
  <c r="BF473" i="14"/>
  <c r="BF211" i="14"/>
  <c r="BF328" i="14"/>
  <c r="BF129" i="14"/>
  <c r="BF33" i="14"/>
  <c r="BF63" i="14"/>
  <c r="BF565" i="14"/>
  <c r="BF127" i="14"/>
  <c r="BC49" i="14"/>
  <c r="BF199" i="14"/>
  <c r="BF686" i="14"/>
  <c r="BF567" i="14"/>
  <c r="BF2" i="14"/>
  <c r="BF215" i="14"/>
  <c r="BF416" i="14"/>
  <c r="BF423" i="14"/>
  <c r="BF382" i="14"/>
  <c r="BF607" i="14"/>
  <c r="BF740" i="14"/>
  <c r="BF460" i="14"/>
  <c r="BF179" i="14"/>
  <c r="BF266" i="14"/>
  <c r="BF412" i="14"/>
  <c r="BF620" i="14"/>
  <c r="BF64" i="14"/>
  <c r="BF538" i="14"/>
  <c r="BF402" i="14"/>
  <c r="BF181" i="14"/>
  <c r="BF309" i="14"/>
  <c r="BF516" i="14"/>
  <c r="BI120" i="14" a="1"/>
  <c r="BI120" i="14" s="1"/>
  <c r="BF120" i="14"/>
  <c r="BI67" i="14" a="1"/>
  <c r="BI67" i="14" s="1"/>
  <c r="BF67" i="14"/>
  <c r="BI763" i="14" a="1"/>
  <c r="BI763" i="14" s="1"/>
  <c r="BF763" i="14"/>
  <c r="BI767" i="14" a="1"/>
  <c r="BI767" i="14" s="1"/>
  <c r="BF767" i="14"/>
  <c r="BI704" i="14" a="1"/>
  <c r="BI704" i="14" s="1"/>
  <c r="BF704" i="14"/>
  <c r="BI701" i="14" a="1"/>
  <c r="BI701" i="14" s="1"/>
  <c r="BF701" i="14"/>
  <c r="BI263" i="14" a="1"/>
  <c r="BI263" i="14" s="1"/>
  <c r="BF263" i="14"/>
  <c r="BI596" i="14" a="1"/>
  <c r="BI596" i="14" s="1"/>
  <c r="BF596" i="14"/>
  <c r="BI363" i="14" a="1"/>
  <c r="BI363" i="14" s="1"/>
  <c r="BF363" i="14"/>
  <c r="BI125" i="14" a="1"/>
  <c r="BI125" i="14" s="1"/>
  <c r="BF125" i="14"/>
  <c r="BI91" i="14" a="1"/>
  <c r="BI91" i="14" s="1"/>
  <c r="BF91" i="14"/>
  <c r="BI597" i="14" a="1"/>
  <c r="BI597" i="14" s="1"/>
  <c r="BF597" i="14"/>
  <c r="BI341" i="14" a="1"/>
  <c r="BI341" i="14" s="1"/>
  <c r="BF341" i="14"/>
  <c r="BI759" i="14" a="1"/>
  <c r="BI759" i="14" s="1"/>
  <c r="BF759" i="14"/>
  <c r="BI443" i="14" a="1"/>
  <c r="BI443" i="14" s="1"/>
  <c r="BF443" i="14"/>
  <c r="BI348" i="14" a="1"/>
  <c r="BI348" i="14" s="1"/>
  <c r="BF348" i="14"/>
  <c r="BI62" i="14" a="1"/>
  <c r="BI62" i="14" s="1"/>
  <c r="BF62" i="14"/>
  <c r="BI650" i="14" a="1"/>
  <c r="BI650" i="14" s="1"/>
  <c r="BF650" i="14"/>
  <c r="BI603" i="14" a="1"/>
  <c r="BI603" i="14" s="1"/>
  <c r="BF603" i="14"/>
  <c r="BI383" i="14" a="1"/>
  <c r="BI383" i="14" s="1"/>
  <c r="BF383" i="14"/>
  <c r="BI604" i="14" a="1"/>
  <c r="BI604" i="14" s="1"/>
  <c r="BF604" i="14"/>
  <c r="BI53" i="14" a="1"/>
  <c r="BI53" i="14" s="1"/>
  <c r="BF53" i="14"/>
  <c r="BG524" i="14" a="1"/>
  <c r="BG524" i="14" s="1"/>
  <c r="BC524" i="14"/>
  <c r="BI89" i="14" a="1"/>
  <c r="BI89" i="14" s="1"/>
  <c r="BF89" i="14"/>
  <c r="BI369" i="14" a="1"/>
  <c r="BI369" i="14" s="1"/>
  <c r="BF369" i="14"/>
  <c r="BI419" i="14" a="1"/>
  <c r="BI419" i="14" s="1"/>
  <c r="BF419" i="14"/>
  <c r="BI318" i="14" a="1"/>
  <c r="BI318" i="14" s="1"/>
  <c r="BF318" i="14"/>
  <c r="BI228" i="14" a="1"/>
  <c r="BI228" i="14" s="1"/>
  <c r="BF228" i="14"/>
  <c r="BI267" i="14" a="1"/>
  <c r="BI267" i="14" s="1"/>
  <c r="BK267" i="14" s="1" a="1"/>
  <c r="BK267" i="14" s="1"/>
  <c r="BF267" i="14"/>
  <c r="BI442" i="14" a="1"/>
  <c r="BI442" i="14" s="1"/>
  <c r="BF442" i="14"/>
  <c r="BK169" i="14" a="1"/>
  <c r="BK169" i="14" s="1"/>
  <c r="BI696" i="14" a="1"/>
  <c r="BI696" i="14" s="1"/>
  <c r="BF696" i="14"/>
  <c r="BI628" i="14" a="1"/>
  <c r="BI628" i="14" s="1"/>
  <c r="BK628" i="14" s="1" a="1"/>
  <c r="BK628" i="14" s="1"/>
  <c r="BF628" i="14"/>
  <c r="BI564" i="14" a="1"/>
  <c r="BI564" i="14" s="1"/>
  <c r="BF564" i="14"/>
  <c r="BF191" i="14"/>
  <c r="BF169" i="14"/>
  <c r="BF477" i="14"/>
  <c r="BF326" i="14"/>
  <c r="BF178" i="14"/>
  <c r="BF577" i="14"/>
  <c r="BF742" i="14"/>
  <c r="BF279" i="14"/>
  <c r="BF387" i="14"/>
  <c r="BF142" i="14"/>
  <c r="BF743" i="14"/>
  <c r="BF356" i="14"/>
  <c r="BF276" i="14"/>
  <c r="BF602" i="14"/>
  <c r="BF101" i="14"/>
  <c r="BF705" i="14"/>
  <c r="BF49" i="14"/>
  <c r="BF589" i="14"/>
  <c r="BF175" i="14"/>
  <c r="BF533" i="14"/>
  <c r="BF388" i="14"/>
  <c r="BF221" i="14"/>
  <c r="BF509" i="14"/>
  <c r="BF268" i="14"/>
  <c r="BF693" i="14"/>
  <c r="BF666" i="14"/>
  <c r="BF244" i="14"/>
  <c r="BF569" i="14"/>
  <c r="BF647" i="14"/>
  <c r="BF709" i="14"/>
  <c r="BF94" i="14"/>
  <c r="BF17" i="14"/>
  <c r="BF654" i="14"/>
  <c r="BF46" i="14"/>
  <c r="BF504" i="14"/>
  <c r="BF746" i="14"/>
  <c r="BF422" i="14"/>
  <c r="BF96" i="14"/>
  <c r="BF182" i="14"/>
  <c r="BF265" i="14"/>
  <c r="BF177" i="14"/>
  <c r="BF30" i="14"/>
  <c r="BF239" i="14"/>
  <c r="BF765" i="14"/>
  <c r="BF629" i="14"/>
  <c r="BF250" i="14"/>
  <c r="BF782" i="14"/>
  <c r="BF27" i="14"/>
  <c r="BF219" i="14"/>
  <c r="BF496" i="14"/>
  <c r="BF302" i="14"/>
  <c r="BF23" i="14"/>
  <c r="BF497" i="14"/>
  <c r="BF415" i="14"/>
  <c r="BF541" i="14"/>
  <c r="BF585" i="14"/>
  <c r="BF123" i="14"/>
  <c r="BF454" i="14"/>
  <c r="BF66" i="14"/>
  <c r="BF29" i="14"/>
  <c r="BF140" i="14"/>
  <c r="BF540" i="14"/>
  <c r="BF760" i="14"/>
  <c r="BF375" i="14"/>
  <c r="BF793" i="14"/>
  <c r="BF119" i="14"/>
  <c r="BF25" i="14"/>
  <c r="BF465" i="14"/>
  <c r="BF792" i="14"/>
  <c r="BF391" i="14"/>
  <c r="BF324" i="14"/>
  <c r="BF138" i="14"/>
  <c r="BF36" i="14"/>
  <c r="BF241" i="14"/>
  <c r="BF717" i="14"/>
  <c r="BF159" i="14"/>
  <c r="BF684" i="14"/>
  <c r="BF505" i="14"/>
  <c r="BF392" i="14"/>
  <c r="BF186" i="14"/>
  <c r="BF554" i="14"/>
  <c r="BF322" i="14"/>
  <c r="BF715" i="14"/>
  <c r="BF698" i="14"/>
  <c r="BF618" i="14"/>
  <c r="BF670" i="14"/>
  <c r="BF718" i="14"/>
  <c r="BF124" i="14"/>
  <c r="BF150" i="14"/>
  <c r="BF319" i="14"/>
  <c r="BF469" i="14"/>
  <c r="BF161" i="14"/>
  <c r="BF345" i="14"/>
  <c r="BF761" i="14"/>
  <c r="BF537" i="14"/>
  <c r="BF174" i="14"/>
  <c r="BF708" i="14"/>
  <c r="BF203" i="14"/>
  <c r="BF321" i="14"/>
  <c r="BF225" i="14"/>
  <c r="BF517" i="14"/>
  <c r="BF373" i="14"/>
  <c r="BF210" i="14"/>
  <c r="BF649" i="14"/>
  <c r="BF428" i="14"/>
  <c r="BF600" i="14"/>
  <c r="BF494" i="14"/>
  <c r="BF145" i="14"/>
  <c r="BF757" i="14"/>
  <c r="BF366" i="14"/>
  <c r="BF247" i="14"/>
  <c r="BF358" i="14"/>
  <c r="BF735" i="14"/>
  <c r="BF118" i="14"/>
  <c r="BF152" i="14"/>
  <c r="BF374" i="14"/>
  <c r="BF424" i="14"/>
  <c r="BF227" i="14"/>
  <c r="BF301" i="14"/>
  <c r="BF756" i="14"/>
  <c r="BF86" i="14"/>
  <c r="BF379" i="14"/>
  <c r="BF579" i="14"/>
  <c r="BF675" i="14"/>
  <c r="BF355" i="14"/>
  <c r="BF214" i="14"/>
  <c r="BF639" i="14"/>
  <c r="BF500" i="14"/>
  <c r="BF749" i="14"/>
  <c r="BF80" i="14"/>
  <c r="BF528" i="14"/>
  <c r="BC15" i="14"/>
  <c r="BC331" i="14"/>
  <c r="BC41" i="14"/>
  <c r="BC90" i="14"/>
  <c r="BC230" i="14"/>
  <c r="BC551" i="14"/>
  <c r="BC427" i="14"/>
  <c r="BC520" i="14"/>
  <c r="BC728" i="14"/>
  <c r="BC433" i="14"/>
  <c r="BF515" i="14"/>
  <c r="BF489" i="14"/>
  <c r="BF338" i="14"/>
  <c r="BF667" i="14"/>
  <c r="BF646" i="14"/>
  <c r="BF486" i="14"/>
  <c r="BF386" i="14"/>
  <c r="BF15" i="14"/>
  <c r="BF273" i="14"/>
  <c r="BF331" i="14"/>
  <c r="BF472" i="14"/>
  <c r="BF77" i="14"/>
  <c r="BF41" i="14"/>
  <c r="BF90" i="14"/>
  <c r="BF200" i="14"/>
  <c r="BF39" i="14"/>
  <c r="BF230" i="14"/>
  <c r="BF551" i="14"/>
  <c r="BF427" i="14"/>
  <c r="BF520" i="14"/>
  <c r="BF728" i="14"/>
  <c r="BF433" i="14"/>
  <c r="BF84" i="14"/>
  <c r="BF110" i="14"/>
  <c r="BF337" i="14"/>
  <c r="BF612" i="14"/>
  <c r="BF435" i="14"/>
  <c r="BF703" i="14"/>
  <c r="BF139" i="14"/>
  <c r="BF108" i="14"/>
  <c r="BF50" i="14"/>
  <c r="BF271" i="14"/>
  <c r="BF630" i="14"/>
  <c r="BF592" i="14"/>
  <c r="BF721" i="14"/>
  <c r="BF367" i="14"/>
  <c r="BF513" i="14"/>
  <c r="BF561" i="14"/>
  <c r="BF688" i="14"/>
  <c r="BF334" i="14"/>
  <c r="BF508" i="14"/>
  <c r="BF455" i="14"/>
  <c r="BF283" i="14"/>
  <c r="BF576" i="14"/>
  <c r="BF668" i="14"/>
  <c r="BF299" i="14"/>
  <c r="BF9" i="14"/>
  <c r="BF364" i="14"/>
  <c r="BF447" i="14"/>
  <c r="BF518" i="14"/>
  <c r="BF401" i="14"/>
  <c r="BF682" i="14"/>
  <c r="BF490" i="14"/>
  <c r="BF683" i="14"/>
  <c r="BF130" i="14"/>
  <c r="BF699" i="14"/>
  <c r="BF778" i="14"/>
  <c r="BF483" i="14"/>
  <c r="BF320" i="14"/>
  <c r="BF61" i="14"/>
  <c r="BF795" i="14"/>
  <c r="BF530" i="14"/>
  <c r="BF340" i="14"/>
  <c r="BF608" i="14"/>
  <c r="BF224" i="14"/>
  <c r="BF377" i="14"/>
  <c r="BF655" i="14"/>
  <c r="BF664" i="14"/>
  <c r="BF458" i="14"/>
  <c r="BF707" i="14"/>
  <c r="BF697" i="14"/>
  <c r="BF217" i="14"/>
  <c r="BF99" i="14"/>
  <c r="BF754" i="14"/>
  <c r="BF264" i="14"/>
  <c r="BF425" i="14"/>
  <c r="BF789" i="14"/>
  <c r="BF303" i="14"/>
  <c r="BF532" i="14"/>
  <c r="BF421" i="14"/>
  <c r="BF294" i="14"/>
  <c r="BF360" i="14"/>
  <c r="BF645" i="14"/>
  <c r="BF800" i="14"/>
  <c r="BF35" i="14"/>
  <c r="BF384" i="14"/>
  <c r="BF613" i="14"/>
  <c r="BF190" i="14"/>
  <c r="BF575" i="14"/>
  <c r="BF325" i="14"/>
  <c r="BF137" i="14"/>
  <c r="BF457" i="14"/>
  <c r="BF448" i="14"/>
  <c r="BF274" i="14"/>
  <c r="BF313" i="14"/>
  <c r="BF316" i="14"/>
  <c r="BF439" i="14"/>
  <c r="BF296" i="14"/>
  <c r="BF444" i="14"/>
  <c r="BF6" i="14"/>
  <c r="BF522" i="14"/>
  <c r="BF610" i="14"/>
  <c r="BF653" i="14"/>
  <c r="BF568" i="14"/>
  <c r="BG768" i="14" a="1"/>
  <c r="BG768" i="14" s="1"/>
  <c r="BC768" i="14"/>
  <c r="BG426" i="14" a="1"/>
  <c r="BG426" i="14" s="1"/>
  <c r="BK426" i="14" s="1" a="1"/>
  <c r="BK426" i="14" s="1"/>
  <c r="BC426" i="14"/>
  <c r="BG763" i="14" a="1"/>
  <c r="BG763" i="14" s="1"/>
  <c r="BK763" i="14" s="1" a="1"/>
  <c r="BK763" i="14" s="1"/>
  <c r="BC763" i="14"/>
  <c r="BG611" i="14" a="1"/>
  <c r="BG611" i="14" s="1"/>
  <c r="BC611" i="14"/>
  <c r="BG620" i="14" a="1"/>
  <c r="BG620" i="14" s="1"/>
  <c r="BC620" i="14"/>
  <c r="BG187" i="14" a="1"/>
  <c r="BG187" i="14" s="1"/>
  <c r="BC187" i="14"/>
  <c r="BG753" i="14" a="1"/>
  <c r="BG753" i="14" s="1"/>
  <c r="BC753" i="14"/>
  <c r="BG616" i="14" a="1"/>
  <c r="BG616" i="14" s="1"/>
  <c r="BC616" i="14"/>
  <c r="BG126" i="14" a="1"/>
  <c r="BG126" i="14" s="1"/>
  <c r="BC126" i="14"/>
  <c r="BG112" i="14" a="1"/>
  <c r="BG112" i="14" s="1"/>
  <c r="BK112" i="14" s="1" a="1"/>
  <c r="BK112" i="14" s="1"/>
  <c r="BC112" i="14"/>
  <c r="BG290" i="14" a="1"/>
  <c r="BG290" i="14" s="1"/>
  <c r="BC290" i="14"/>
  <c r="BG481" i="14" a="1"/>
  <c r="BG481" i="14" s="1"/>
  <c r="BC481" i="14"/>
  <c r="BG54" i="14" a="1"/>
  <c r="BG54" i="14" s="1"/>
  <c r="BK54" i="14" s="1" a="1"/>
  <c r="BK54" i="14" s="1"/>
  <c r="BC54" i="14"/>
  <c r="BG498" i="14" a="1"/>
  <c r="BG498" i="14" s="1"/>
  <c r="BC498" i="14"/>
  <c r="BG393" i="14" a="1"/>
  <c r="BG393" i="14" s="1"/>
  <c r="BK393" i="14" s="1" a="1"/>
  <c r="BK393" i="14" s="1"/>
  <c r="BC393" i="14"/>
  <c r="BG510" i="14" a="1"/>
  <c r="BG510" i="14" s="1"/>
  <c r="BC510" i="14"/>
  <c r="BG44" i="14" a="1"/>
  <c r="BG44" i="14" s="1"/>
  <c r="BC44" i="14"/>
  <c r="BG335" i="14" a="1"/>
  <c r="BG335" i="14" s="1"/>
  <c r="BC335" i="14"/>
  <c r="BG346" i="14" a="1"/>
  <c r="BG346" i="14" s="1"/>
  <c r="BK346" i="14" s="1" a="1"/>
  <c r="BK346" i="14" s="1"/>
  <c r="BC346" i="14"/>
  <c r="BG414" i="14" a="1"/>
  <c r="BG414" i="14" s="1"/>
  <c r="BC414" i="14"/>
  <c r="BG547" i="14" a="1"/>
  <c r="BG547" i="14" s="1"/>
  <c r="BC547" i="14"/>
  <c r="BG702" i="14" a="1"/>
  <c r="BG702" i="14" s="1"/>
  <c r="BC702" i="14"/>
  <c r="BG747" i="14" a="1"/>
  <c r="BG747" i="14" s="1"/>
  <c r="BK747" i="14" s="1" a="1"/>
  <c r="BK747" i="14" s="1"/>
  <c r="BC747" i="14"/>
  <c r="BG663" i="14" a="1"/>
  <c r="BG663" i="14" s="1"/>
  <c r="BC663" i="14"/>
  <c r="BG195" i="14" a="1"/>
  <c r="BG195" i="14" s="1"/>
  <c r="BC195" i="14"/>
  <c r="BG402" i="14" a="1"/>
  <c r="BG402" i="14" s="1"/>
  <c r="BK402" i="14" s="1" a="1"/>
  <c r="BK402" i="14" s="1"/>
  <c r="BC402" i="14"/>
  <c r="BG85" i="14" a="1"/>
  <c r="BG85" i="14" s="1"/>
  <c r="BC85" i="14"/>
  <c r="BK542" i="14" a="1"/>
  <c r="BK542" i="14" s="1"/>
  <c r="BG318" i="14" a="1"/>
  <c r="BG318" i="14" s="1"/>
  <c r="BC318" i="14"/>
  <c r="BG369" i="14" a="1"/>
  <c r="BG369" i="14" s="1"/>
  <c r="BC369" i="14"/>
  <c r="BG556" i="14" a="1"/>
  <c r="BG556" i="14" s="1"/>
  <c r="BC556" i="14"/>
  <c r="BG624" i="14" a="1"/>
  <c r="BG624" i="14" s="1"/>
  <c r="BK624" i="14" s="1" a="1"/>
  <c r="BK624" i="14" s="1"/>
  <c r="BC624" i="14"/>
  <c r="BG162" i="14" a="1"/>
  <c r="BG162" i="14" s="1"/>
  <c r="BC162" i="14"/>
  <c r="BG153" i="14" a="1"/>
  <c r="BG153" i="14" s="1"/>
  <c r="BC153" i="14"/>
  <c r="BK179" i="14" a="1"/>
  <c r="BK179" i="14" s="1"/>
  <c r="BG501" i="14" a="1"/>
  <c r="BG501" i="14" s="1"/>
  <c r="BC501" i="14"/>
  <c r="BC686" i="14"/>
  <c r="BC567" i="14"/>
  <c r="BC2" i="14"/>
  <c r="BC416" i="14"/>
  <c r="BC423" i="14"/>
  <c r="BC382" i="14"/>
  <c r="BC607" i="14"/>
  <c r="BC740" i="14"/>
  <c r="BC460" i="14"/>
  <c r="BC179" i="14"/>
  <c r="BC266" i="14"/>
  <c r="BC412" i="14"/>
  <c r="BC571" i="14"/>
  <c r="BC171" i="14"/>
  <c r="BC549" i="14"/>
  <c r="BC561" i="14"/>
  <c r="BC688" i="14"/>
  <c r="BC334" i="14"/>
  <c r="BC508" i="14"/>
  <c r="BC455" i="14"/>
  <c r="BC37" i="14"/>
  <c r="BC283" i="14"/>
  <c r="BC576" i="14"/>
  <c r="BC668" i="14"/>
  <c r="BC299" i="14"/>
  <c r="BC9" i="14"/>
  <c r="BC364" i="14"/>
  <c r="BC447" i="14"/>
  <c r="BC518" i="14"/>
  <c r="BC401" i="14"/>
  <c r="BG471" i="14" a="1"/>
  <c r="BG471" i="14" s="1"/>
  <c r="BC471" i="14"/>
  <c r="BG362" i="14" a="1"/>
  <c r="BG362" i="14" s="1"/>
  <c r="BC362" i="14"/>
  <c r="BG559" i="14" a="1"/>
  <c r="BG559" i="14" s="1"/>
  <c r="BC559" i="14"/>
  <c r="BG791" i="14" a="1"/>
  <c r="BG791" i="14" s="1"/>
  <c r="BK791" i="14" s="1" a="1"/>
  <c r="BK791" i="14" s="1"/>
  <c r="BC791" i="14"/>
  <c r="BG741" i="14" a="1"/>
  <c r="BG741" i="14" s="1"/>
  <c r="BC741" i="14"/>
  <c r="BG376" i="14" a="1"/>
  <c r="BG376" i="14" s="1"/>
  <c r="BC376" i="14"/>
  <c r="BG96" i="14" a="1"/>
  <c r="BG96" i="14" s="1"/>
  <c r="BC96" i="14"/>
  <c r="BG218" i="14" a="1"/>
  <c r="BG218" i="14" s="1"/>
  <c r="BK218" i="14" s="1" a="1"/>
  <c r="BK218" i="14" s="1"/>
  <c r="BC218" i="14"/>
  <c r="BG773" i="14" a="1"/>
  <c r="BG773" i="14" s="1"/>
  <c r="BK773" i="14" s="1" a="1"/>
  <c r="BK773" i="14" s="1"/>
  <c r="BC773" i="14"/>
  <c r="BG400" i="14" a="1"/>
  <c r="BG400" i="14" s="1"/>
  <c r="BC400" i="14"/>
  <c r="BG255" i="14" a="1"/>
  <c r="BG255" i="14" s="1"/>
  <c r="BC255" i="14"/>
  <c r="BG317" i="14" a="1"/>
  <c r="BG317" i="14" s="1"/>
  <c r="BK317" i="14" s="1" a="1"/>
  <c r="BK317" i="14" s="1"/>
  <c r="BC317" i="14"/>
  <c r="BG333" i="14" a="1"/>
  <c r="BG333" i="14" s="1"/>
  <c r="BC333" i="14"/>
  <c r="BG405" i="14" a="1"/>
  <c r="BG405" i="14" s="1"/>
  <c r="BC405" i="14"/>
  <c r="BG51" i="14" a="1"/>
  <c r="BG51" i="14" s="1"/>
  <c r="BC51" i="14"/>
  <c r="BG777" i="14" a="1"/>
  <c r="BG777" i="14" s="1"/>
  <c r="BK777" i="14" s="1" a="1"/>
  <c r="BK777" i="14" s="1"/>
  <c r="BC777" i="14"/>
  <c r="BG97" i="14" a="1"/>
  <c r="BG97" i="14" s="1"/>
  <c r="BC97" i="14"/>
  <c r="BG539" i="14" a="1"/>
  <c r="BG539" i="14" s="1"/>
  <c r="BC539" i="14"/>
  <c r="BG60" i="14" a="1"/>
  <c r="BG60" i="14" s="1"/>
  <c r="BK60" i="14" s="1" a="1"/>
  <c r="BK60" i="14" s="1"/>
  <c r="BC60" i="14"/>
  <c r="BG404" i="14" a="1"/>
  <c r="BG404" i="14" s="1"/>
  <c r="BK404" i="14" s="1" a="1"/>
  <c r="BK404" i="14" s="1"/>
  <c r="BC404" i="14"/>
  <c r="BG115" i="14" a="1"/>
  <c r="BG115" i="14" s="1"/>
  <c r="BC115" i="14"/>
  <c r="BG278" i="14" a="1"/>
  <c r="BG278" i="14" s="1"/>
  <c r="BC278" i="14"/>
  <c r="BG154" i="14" a="1"/>
  <c r="BG154" i="14" s="1"/>
  <c r="BC154" i="14"/>
  <c r="BG783" i="14" a="1"/>
  <c r="BG783" i="14" s="1"/>
  <c r="BK783" i="14" s="1" a="1"/>
  <c r="BK783" i="14" s="1"/>
  <c r="BC783" i="14"/>
  <c r="BG121" i="14" a="1"/>
  <c r="BG121" i="14" s="1"/>
  <c r="BK121" i="14" s="1" a="1"/>
  <c r="BK121" i="14" s="1"/>
  <c r="BC121" i="14"/>
  <c r="BG422" i="14" a="1"/>
  <c r="BG422" i="14" s="1"/>
  <c r="BC422" i="14"/>
  <c r="BG343" i="14" a="1"/>
  <c r="BG343" i="14" s="1"/>
  <c r="BK343" i="14" s="1" a="1"/>
  <c r="BK343" i="14" s="1"/>
  <c r="BC343" i="14"/>
  <c r="BG228" i="14" a="1"/>
  <c r="BG228" i="14" s="1"/>
  <c r="BK228" i="14" s="1" a="1"/>
  <c r="BK228" i="14" s="1"/>
  <c r="BC228" i="14"/>
  <c r="BG19" i="14" a="1"/>
  <c r="BG19" i="14" s="1"/>
  <c r="BK19" i="14" s="1" a="1"/>
  <c r="BK19" i="14" s="1"/>
  <c r="BC19" i="14"/>
  <c r="BK150" i="14" a="1"/>
  <c r="BK150" i="14" s="1"/>
  <c r="BG779" i="14" a="1"/>
  <c r="BG779" i="14" s="1"/>
  <c r="BC779" i="14"/>
  <c r="BG188" i="14" a="1"/>
  <c r="BG188" i="14" s="1"/>
  <c r="BC188" i="14"/>
  <c r="BG672" i="14" a="1"/>
  <c r="BG672" i="14" s="1"/>
  <c r="BC672" i="14"/>
  <c r="BC65" i="14"/>
  <c r="BC733" i="14"/>
  <c r="BC143" i="14"/>
  <c r="BC155" i="14"/>
  <c r="BC212" i="14"/>
  <c r="BC408" i="14"/>
  <c r="BG770" i="14" a="1"/>
  <c r="BG770" i="14" s="1"/>
  <c r="BC770" i="14"/>
  <c r="BG83" i="14" a="1"/>
  <c r="BG83" i="14" s="1"/>
  <c r="BC83" i="14"/>
  <c r="BC542" i="14"/>
  <c r="BC273" i="14"/>
  <c r="BC77" i="14"/>
  <c r="BC200" i="14"/>
  <c r="BG306" i="14" a="1"/>
  <c r="BG306" i="14" s="1"/>
  <c r="BC306" i="14"/>
  <c r="BG636" i="14" a="1"/>
  <c r="BG636" i="14" s="1"/>
  <c r="BC636" i="14"/>
  <c r="BG43" i="14" a="1"/>
  <c r="BG43" i="14" s="1"/>
  <c r="BC43" i="14"/>
  <c r="BG437" i="14" a="1"/>
  <c r="BG437" i="14" s="1"/>
  <c r="BC437" i="14"/>
  <c r="BG745" i="14" a="1"/>
  <c r="BG745" i="14" s="1"/>
  <c r="BC745" i="14"/>
  <c r="BG24" i="14" a="1"/>
  <c r="BG24" i="14" s="1"/>
  <c r="BK24" i="14" s="1" a="1"/>
  <c r="BK24" i="14" s="1"/>
  <c r="BC24" i="14"/>
  <c r="BG183" i="14" a="1"/>
  <c r="BG183" i="14" s="1"/>
  <c r="BC183" i="14"/>
  <c r="BG261" i="14" a="1"/>
  <c r="BG261" i="14" s="1"/>
  <c r="BC261" i="14"/>
  <c r="BG781" i="14" a="1"/>
  <c r="BG781" i="14" s="1"/>
  <c r="BC781" i="14"/>
  <c r="BG776" i="14" a="1"/>
  <c r="BG776" i="14" s="1"/>
  <c r="BK776" i="14" s="1" a="1"/>
  <c r="BK776" i="14" s="1"/>
  <c r="BC776" i="14"/>
  <c r="BG315" i="14" a="1"/>
  <c r="BG315" i="14" s="1"/>
  <c r="BC315" i="14"/>
  <c r="BG769" i="14" a="1"/>
  <c r="BG769" i="14" s="1"/>
  <c r="BC769" i="14"/>
  <c r="BG160" i="14" a="1"/>
  <c r="BG160" i="14" s="1"/>
  <c r="BC160" i="14"/>
  <c r="BG78" i="14" a="1"/>
  <c r="BG78" i="14" s="1"/>
  <c r="BC78" i="14"/>
  <c r="BG725" i="14" a="1"/>
  <c r="BG725" i="14" s="1"/>
  <c r="BC725" i="14"/>
  <c r="BG727" i="14" a="1"/>
  <c r="BG727" i="14" s="1"/>
  <c r="BC727" i="14"/>
  <c r="BG775" i="14" a="1"/>
  <c r="BG775" i="14" s="1"/>
  <c r="BC775" i="14"/>
  <c r="BK517" i="14" a="1"/>
  <c r="BK517" i="14" s="1"/>
  <c r="BG492" i="14" a="1"/>
  <c r="BG492" i="14" s="1"/>
  <c r="BC492" i="14"/>
  <c r="BG270" i="14" a="1"/>
  <c r="BG270" i="14" s="1"/>
  <c r="BK270" i="14" s="1" a="1"/>
  <c r="BK270" i="14" s="1"/>
  <c r="BC270" i="14"/>
  <c r="BG275" i="14" a="1"/>
  <c r="BG275" i="14" s="1"/>
  <c r="BK275" i="14" s="1" a="1"/>
  <c r="BK275" i="14" s="1"/>
  <c r="BC275" i="14"/>
  <c r="BG323" i="14" a="1"/>
  <c r="BG323" i="14" s="1"/>
  <c r="BK323" i="14" s="1" a="1"/>
  <c r="BK323" i="14" s="1"/>
  <c r="BC323" i="14"/>
  <c r="BG662" i="14" a="1"/>
  <c r="BG662" i="14" s="1"/>
  <c r="BK662" i="14" s="1" a="1"/>
  <c r="BK662" i="14" s="1"/>
  <c r="BC662" i="14"/>
  <c r="BG177" i="14" a="1"/>
  <c r="BG177" i="14" s="1"/>
  <c r="BK177" i="14" s="1" a="1"/>
  <c r="BK177" i="14" s="1"/>
  <c r="BC177" i="14"/>
  <c r="BC263" i="14"/>
  <c r="BC626" i="14"/>
  <c r="BC516" i="14"/>
  <c r="BC677" i="14"/>
  <c r="BC298" i="14"/>
  <c r="BC314" i="14"/>
  <c r="BC689" i="14"/>
  <c r="BC122" i="14"/>
  <c r="BG573" i="14" a="1"/>
  <c r="BG573" i="14" s="1"/>
  <c r="BK573" i="14" s="1" a="1"/>
  <c r="BK573" i="14" s="1"/>
  <c r="BC573" i="14"/>
  <c r="BG796" i="14" a="1"/>
  <c r="BG796" i="14" s="1"/>
  <c r="BK796" i="14" s="1" a="1"/>
  <c r="BK796" i="14" s="1"/>
  <c r="BC796" i="14"/>
  <c r="BG192" i="14" a="1"/>
  <c r="BG192" i="14" s="1"/>
  <c r="BC192" i="14"/>
  <c r="BC724" i="14"/>
  <c r="BC11" i="14"/>
  <c r="BC472" i="14"/>
  <c r="BC39" i="14"/>
  <c r="BG661" i="14" a="1"/>
  <c r="BG661" i="14" s="1"/>
  <c r="BK661" i="14" s="1" a="1"/>
  <c r="BK661" i="14" s="1"/>
  <c r="BC661" i="14"/>
  <c r="BG669" i="14" a="1"/>
  <c r="BG669" i="14" s="1"/>
  <c r="BC669" i="14"/>
  <c r="BG762" i="14" a="1"/>
  <c r="BG762" i="14" s="1"/>
  <c r="BC762" i="14"/>
  <c r="BG238" i="14" a="1"/>
  <c r="BG238" i="14" s="1"/>
  <c r="BC238" i="14"/>
  <c r="BG752" i="14" a="1"/>
  <c r="BG752" i="14" s="1"/>
  <c r="BK752" i="14" s="1" a="1"/>
  <c r="BK752" i="14" s="1"/>
  <c r="BC752" i="14"/>
  <c r="BG432" i="14" a="1"/>
  <c r="BG432" i="14" s="1"/>
  <c r="BC432" i="14"/>
  <c r="BG52" i="14" a="1"/>
  <c r="BG52" i="14" s="1"/>
  <c r="BK52" i="14" s="1" a="1"/>
  <c r="BK52" i="14" s="1"/>
  <c r="BC52" i="14"/>
  <c r="BG452" i="14" a="1"/>
  <c r="BG452" i="14" s="1"/>
  <c r="BK452" i="14" s="1" a="1"/>
  <c r="BK452" i="14" s="1"/>
  <c r="BC452" i="14"/>
  <c r="BG74" i="14" a="1"/>
  <c r="BG74" i="14" s="1"/>
  <c r="BC74" i="14"/>
  <c r="BG156" i="14" a="1"/>
  <c r="BG156" i="14" s="1"/>
  <c r="BC156" i="14"/>
  <c r="BG213" i="14" a="1"/>
  <c r="BG213" i="14" s="1"/>
  <c r="BK213" i="14" s="1" a="1"/>
  <c r="BK213" i="14" s="1"/>
  <c r="BC213" i="14"/>
  <c r="BG593" i="14" a="1"/>
  <c r="BG593" i="14" s="1"/>
  <c r="BC593" i="14"/>
  <c r="BG771" i="14" a="1"/>
  <c r="BG771" i="14" s="1"/>
  <c r="BK771" i="14" s="1" a="1"/>
  <c r="BK771" i="14" s="1"/>
  <c r="BC771" i="14"/>
  <c r="BG305" i="14" a="1"/>
  <c r="BG305" i="14" s="1"/>
  <c r="BC305" i="14"/>
  <c r="BG13" i="14" a="1"/>
  <c r="BG13" i="14" s="1"/>
  <c r="BK13" i="14" s="1" a="1"/>
  <c r="BK13" i="14" s="1"/>
  <c r="BC13" i="14"/>
  <c r="BG76" i="14" a="1"/>
  <c r="BG76" i="14" s="1"/>
  <c r="BK76" i="14" s="1" a="1"/>
  <c r="BK76" i="14" s="1"/>
  <c r="BC76" i="14"/>
  <c r="BG330" i="14" a="1"/>
  <c r="BG330" i="14" s="1"/>
  <c r="BK330" i="14" s="1" a="1"/>
  <c r="BK330" i="14" s="1"/>
  <c r="BC330" i="14"/>
  <c r="BG259" i="14" a="1"/>
  <c r="BG259" i="14" s="1"/>
  <c r="BC259" i="14"/>
  <c r="BG605" i="14" a="1"/>
  <c r="BG605" i="14" s="1"/>
  <c r="BC605" i="14"/>
  <c r="BG719" i="14" a="1"/>
  <c r="BG719" i="14" s="1"/>
  <c r="BK719" i="14" s="1" a="1"/>
  <c r="BK719" i="14" s="1"/>
  <c r="BC719" i="14"/>
  <c r="BG207" i="14" a="1"/>
  <c r="BG207" i="14" s="1"/>
  <c r="BC207" i="14"/>
  <c r="BG729" i="14" a="1"/>
  <c r="BG729" i="14" s="1"/>
  <c r="BC729" i="14"/>
  <c r="BG226" i="14" a="1"/>
  <c r="BG226" i="14" s="1"/>
  <c r="BK226" i="14" s="1" a="1"/>
  <c r="BK226" i="14" s="1"/>
  <c r="BC226" i="14"/>
  <c r="BG656" i="14" a="1"/>
  <c r="BG656" i="14" s="1"/>
  <c r="BC656" i="14"/>
  <c r="BG420" i="14" a="1"/>
  <c r="BG420" i="14" s="1"/>
  <c r="BC420" i="14"/>
  <c r="BG172" i="14" a="1"/>
  <c r="BG172" i="14" s="1"/>
  <c r="BC172" i="14"/>
  <c r="BG736" i="14" a="1"/>
  <c r="BG736" i="14" s="1"/>
  <c r="BK736" i="14" s="1" a="1"/>
  <c r="BK736" i="14" s="1"/>
  <c r="BC736" i="14"/>
  <c r="BG527" i="14" a="1"/>
  <c r="BG527" i="14" s="1"/>
  <c r="BC527" i="14"/>
  <c r="BG397" i="14" a="1"/>
  <c r="BG397" i="14" s="1"/>
  <c r="BC397" i="14"/>
  <c r="BG436" i="14" a="1"/>
  <c r="BG436" i="14" s="1"/>
  <c r="BC436" i="14"/>
  <c r="BG691" i="14" a="1"/>
  <c r="BG691" i="14" s="1"/>
  <c r="BC691" i="14"/>
  <c r="BG780" i="14" a="1"/>
  <c r="BG780" i="14" s="1"/>
  <c r="BK780" i="14" s="1" a="1"/>
  <c r="BK780" i="14" s="1"/>
  <c r="BC780" i="14"/>
  <c r="BG555" i="14" a="1"/>
  <c r="BG555" i="14" s="1"/>
  <c r="BK555" i="14" s="1" a="1"/>
  <c r="BK555" i="14" s="1"/>
  <c r="BC555" i="14"/>
  <c r="BG475" i="14" a="1"/>
  <c r="BG475" i="14" s="1"/>
  <c r="BC475" i="14"/>
  <c r="BK621" i="14" a="1"/>
  <c r="BK621" i="14" s="1"/>
  <c r="BG713" i="14" a="1"/>
  <c r="BG713" i="14" s="1"/>
  <c r="BK713" i="14" s="1" a="1"/>
  <c r="BK713" i="14" s="1"/>
  <c r="BC713" i="14"/>
  <c r="BG220" i="14" a="1"/>
  <c r="BG220" i="14" s="1"/>
  <c r="BC220" i="14"/>
  <c r="BG107" i="14" a="1"/>
  <c r="BG107" i="14" s="1"/>
  <c r="BC107" i="14"/>
  <c r="BG234" i="14" a="1"/>
  <c r="BG234" i="14" s="1"/>
  <c r="BC234" i="14"/>
  <c r="BG222" i="14" a="1"/>
  <c r="BG222" i="14" s="1"/>
  <c r="BC222" i="14"/>
  <c r="BK375" i="14" a="1"/>
  <c r="BK375" i="14" s="1"/>
  <c r="BG523" i="14" a="1"/>
  <c r="BG523" i="14" s="1"/>
  <c r="BK523" i="14" s="1" a="1"/>
  <c r="BK523" i="14" s="1"/>
  <c r="BC523" i="14"/>
  <c r="BG488" i="14" a="1"/>
  <c r="BG488" i="14" s="1"/>
  <c r="BK488" i="14" s="1" a="1"/>
  <c r="BK488" i="14" s="1"/>
  <c r="BC488" i="14"/>
  <c r="BG442" i="14" a="1"/>
  <c r="BG442" i="14" s="1"/>
  <c r="BC442" i="14"/>
  <c r="BC449" i="14"/>
  <c r="BC59" i="14"/>
  <c r="BC30" i="14"/>
  <c r="BG609" i="14" a="1"/>
  <c r="BG609" i="14" s="1"/>
  <c r="BK609" i="14" s="1" a="1"/>
  <c r="BK609" i="14" s="1"/>
  <c r="BC609" i="14"/>
  <c r="BG394" i="14" a="1"/>
  <c r="BG394" i="14" s="1"/>
  <c r="BC394" i="14"/>
  <c r="BG739" i="14" a="1"/>
  <c r="BG739" i="14" s="1"/>
  <c r="BK739" i="14" s="1" a="1"/>
  <c r="BK739" i="14" s="1"/>
  <c r="BC739" i="14"/>
  <c r="BG730" i="14" a="1"/>
  <c r="BG730" i="14" s="1"/>
  <c r="BC730" i="14"/>
  <c r="BG223" i="14" a="1"/>
  <c r="BG223" i="14" s="1"/>
  <c r="BK223" i="14" s="1" a="1"/>
  <c r="BK223" i="14" s="1"/>
  <c r="BC223" i="14"/>
  <c r="BG280" i="14" a="1"/>
  <c r="BG280" i="14" s="1"/>
  <c r="BC280" i="14"/>
  <c r="BG48" i="14" a="1"/>
  <c r="BG48" i="14" s="1"/>
  <c r="BC48" i="14"/>
  <c r="BG231" i="14" a="1"/>
  <c r="BG231" i="14" s="1"/>
  <c r="BC231" i="14"/>
  <c r="BG635" i="14" a="1"/>
  <c r="BG635" i="14" s="1"/>
  <c r="BC635" i="14"/>
  <c r="BG535" i="14" a="1"/>
  <c r="BG535" i="14" s="1"/>
  <c r="BC535" i="14"/>
  <c r="BG292" i="14" a="1"/>
  <c r="BG292" i="14" s="1"/>
  <c r="BK292" i="14" s="1" a="1"/>
  <c r="BK292" i="14" s="1"/>
  <c r="BC292" i="14"/>
  <c r="BG202" i="14" a="1"/>
  <c r="BG202" i="14" s="1"/>
  <c r="BC202" i="14"/>
  <c r="BG42" i="14" a="1"/>
  <c r="BG42" i="14" s="1"/>
  <c r="BC42" i="14"/>
  <c r="BG26" i="14" a="1"/>
  <c r="BG26" i="14" s="1"/>
  <c r="BC26" i="14"/>
  <c r="BG295" i="14" a="1"/>
  <c r="BG295" i="14" s="1"/>
  <c r="BC295" i="14"/>
  <c r="BG297" i="14" a="1"/>
  <c r="BG297" i="14" s="1"/>
  <c r="BC297" i="14"/>
  <c r="BG799" i="14" a="1"/>
  <c r="BG799" i="14" s="1"/>
  <c r="BC799" i="14"/>
  <c r="BG594" i="14" a="1"/>
  <c r="BG594" i="14" s="1"/>
  <c r="BC594" i="14"/>
  <c r="BG104" i="14" a="1"/>
  <c r="BG104" i="14" s="1"/>
  <c r="BC104" i="14"/>
  <c r="BG633" i="14" a="1"/>
  <c r="BG633" i="14" s="1"/>
  <c r="BC633" i="14"/>
  <c r="BG272" i="14" a="1"/>
  <c r="BG272" i="14" s="1"/>
  <c r="BK272" i="14" s="1" a="1"/>
  <c r="BK272" i="14" s="1"/>
  <c r="BC272" i="14"/>
  <c r="BG644" i="14" a="1"/>
  <c r="BG644" i="14" s="1"/>
  <c r="BC644" i="14"/>
  <c r="BG100" i="14" a="1"/>
  <c r="BG100" i="14" s="1"/>
  <c r="BC100" i="14"/>
  <c r="BG398" i="14" a="1"/>
  <c r="BG398" i="14" s="1"/>
  <c r="BC398" i="14"/>
  <c r="BG249" i="14" a="1"/>
  <c r="BG249" i="14" s="1"/>
  <c r="BK249" i="14" s="1" a="1"/>
  <c r="BK249" i="14" s="1"/>
  <c r="BC249" i="14"/>
  <c r="BG194" i="14" a="1"/>
  <c r="BG194" i="14" s="1"/>
  <c r="BC194" i="14"/>
  <c r="BG456" i="14" a="1"/>
  <c r="BG456" i="14" s="1"/>
  <c r="BC456" i="14"/>
  <c r="BG627" i="14" a="1"/>
  <c r="BG627" i="14" s="1"/>
  <c r="BC627" i="14"/>
  <c r="BG438" i="14" a="1"/>
  <c r="BG438" i="14" s="1"/>
  <c r="BK438" i="14" s="1" a="1"/>
  <c r="BK438" i="14" s="1"/>
  <c r="BC438" i="14"/>
  <c r="BG311" i="14" a="1"/>
  <c r="BG311" i="14" s="1"/>
  <c r="BC311" i="14"/>
  <c r="BG461" i="14" a="1"/>
  <c r="BG461" i="14" s="1"/>
  <c r="BC461" i="14"/>
  <c r="BG419" i="14" a="1"/>
  <c r="BG419" i="14" s="1"/>
  <c r="BC419" i="14"/>
  <c r="BG22" i="14" a="1"/>
  <c r="BG22" i="14" s="1"/>
  <c r="BC22" i="14"/>
  <c r="BG459" i="14" a="1"/>
  <c r="BG459" i="14" s="1"/>
  <c r="BK459" i="14" s="1" a="1"/>
  <c r="BK459" i="14" s="1"/>
  <c r="BC459" i="14"/>
  <c r="BG583" i="14" a="1"/>
  <c r="BG583" i="14" s="1"/>
  <c r="BK583" i="14" s="1" a="1"/>
  <c r="BK583" i="14" s="1"/>
  <c r="BC583" i="14"/>
  <c r="BG20" i="14" a="1"/>
  <c r="BG20" i="14" s="1"/>
  <c r="BK20" i="14" s="1" a="1"/>
  <c r="BK20" i="14" s="1"/>
  <c r="BC20" i="14"/>
  <c r="BG170" i="14" a="1"/>
  <c r="BG170" i="14" s="1"/>
  <c r="BC170" i="14"/>
  <c r="BG68" i="14" a="1"/>
  <c r="BG68" i="14" s="1"/>
  <c r="BC68" i="14"/>
  <c r="BG564" i="14" a="1"/>
  <c r="BG564" i="14" s="1"/>
  <c r="BK564" i="14" s="1" a="1"/>
  <c r="BK564" i="14" s="1"/>
  <c r="BC564" i="14"/>
  <c r="AP628" i="14" a="1"/>
  <c r="AP628" i="14" s="1"/>
  <c r="AR628" i="14" s="1"/>
  <c r="AO628" i="14"/>
  <c r="BG418" i="14" a="1"/>
  <c r="BG418" i="14" s="1"/>
  <c r="BC418" i="14"/>
  <c r="BG642" i="14" a="1"/>
  <c r="BG642" i="14" s="1"/>
  <c r="BK642" i="14" s="1" a="1"/>
  <c r="BK642" i="14" s="1"/>
  <c r="BC642" i="14"/>
  <c r="BC191" i="14"/>
  <c r="BC477" i="14"/>
  <c r="BC326" i="14"/>
  <c r="BC178" i="14"/>
  <c r="BC577" i="14"/>
  <c r="BC742" i="14"/>
  <c r="BC351" i="14"/>
  <c r="BC712" i="14"/>
  <c r="BG534" i="14" a="1"/>
  <c r="BG534" i="14" s="1"/>
  <c r="BK534" i="14" s="1" a="1"/>
  <c r="BK534" i="14" s="1"/>
  <c r="BC534" i="14"/>
  <c r="BG755" i="14" a="1"/>
  <c r="BG755" i="14" s="1"/>
  <c r="BC755" i="14"/>
  <c r="BG120" i="14" a="1"/>
  <c r="BG120" i="14" s="1"/>
  <c r="BC120" i="14"/>
  <c r="BG67" i="14" a="1"/>
  <c r="BG67" i="14" s="1"/>
  <c r="BC67" i="14"/>
  <c r="BG767" i="14" a="1"/>
  <c r="BG767" i="14" s="1"/>
  <c r="BK767" i="14" s="1" a="1"/>
  <c r="BK767" i="14" s="1"/>
  <c r="BC767" i="14"/>
  <c r="BG158" i="14" a="1"/>
  <c r="BG158" i="14" s="1"/>
  <c r="BK158" i="14" s="1" a="1"/>
  <c r="BK158" i="14" s="1"/>
  <c r="BC158" i="14"/>
  <c r="BG64" i="14" a="1"/>
  <c r="BG64" i="14" s="1"/>
  <c r="BC64" i="14"/>
  <c r="BG704" i="14" a="1"/>
  <c r="BG704" i="14" s="1"/>
  <c r="BC704" i="14"/>
  <c r="BG701" i="14" a="1"/>
  <c r="BG701" i="14" s="1"/>
  <c r="BC701" i="14"/>
  <c r="BG596" i="14" a="1"/>
  <c r="BG596" i="14" s="1"/>
  <c r="BK596" i="14" s="1" a="1"/>
  <c r="BK596" i="14" s="1"/>
  <c r="BC596" i="14"/>
  <c r="BG363" i="14" a="1"/>
  <c r="BG363" i="14" s="1"/>
  <c r="BC363" i="14"/>
  <c r="BG125" i="14" a="1"/>
  <c r="BG125" i="14" s="1"/>
  <c r="BC125" i="14"/>
  <c r="BG372" i="14" a="1"/>
  <c r="BG372" i="14" s="1"/>
  <c r="BK372" i="14" s="1" a="1"/>
  <c r="BK372" i="14" s="1"/>
  <c r="BC372" i="14"/>
  <c r="BG91" i="14" a="1"/>
  <c r="BG91" i="14" s="1"/>
  <c r="BC91" i="14"/>
  <c r="BG714" i="14" a="1"/>
  <c r="BG714" i="14" s="1"/>
  <c r="BC714" i="14"/>
  <c r="BG597" i="14" a="1"/>
  <c r="BG597" i="14" s="1"/>
  <c r="BC597" i="14"/>
  <c r="BG341" i="14" a="1"/>
  <c r="BG341" i="14" s="1"/>
  <c r="BC341" i="14"/>
  <c r="BG759" i="14" a="1"/>
  <c r="BG759" i="14" s="1"/>
  <c r="BC759" i="14"/>
  <c r="BG443" i="14" a="1"/>
  <c r="BG443" i="14" s="1"/>
  <c r="BC443" i="14"/>
  <c r="BG348" i="14" a="1"/>
  <c r="BG348" i="14" s="1"/>
  <c r="BC348" i="14"/>
  <c r="BG265" i="14" a="1"/>
  <c r="BG265" i="14" s="1"/>
  <c r="BK265" i="14" s="1" a="1"/>
  <c r="BK265" i="14" s="1"/>
  <c r="BC265" i="14"/>
  <c r="BG62" i="14" a="1"/>
  <c r="BG62" i="14" s="1"/>
  <c r="BC62" i="14"/>
  <c r="BG650" i="14" a="1"/>
  <c r="BG650" i="14" s="1"/>
  <c r="BC650" i="14"/>
  <c r="BG603" i="14" a="1"/>
  <c r="BG603" i="14" s="1"/>
  <c r="BC603" i="14"/>
  <c r="BG604" i="14" a="1"/>
  <c r="BG604" i="14" s="1"/>
  <c r="BC604" i="14"/>
  <c r="BG53" i="14" a="1"/>
  <c r="BG53" i="14" s="1"/>
  <c r="BC53" i="14"/>
  <c r="BG235" i="14" a="1"/>
  <c r="BG235" i="14" s="1"/>
  <c r="BC235" i="14"/>
  <c r="BG89" i="14" a="1"/>
  <c r="BG89" i="14" s="1"/>
  <c r="BC89" i="14"/>
  <c r="BG711" i="14" a="1"/>
  <c r="BG711" i="14" s="1"/>
  <c r="BK711" i="14" s="1" a="1"/>
  <c r="BK711" i="14" s="1"/>
  <c r="BC711" i="14"/>
  <c r="BG28" i="14" a="1"/>
  <c r="BG28" i="14" s="1"/>
  <c r="BC28" i="14"/>
  <c r="BG354" i="14" a="1"/>
  <c r="BG354" i="14" s="1"/>
  <c r="BC354" i="14"/>
  <c r="BG116" i="14" a="1"/>
  <c r="BG116" i="14" s="1"/>
  <c r="BK116" i="14" s="1" a="1"/>
  <c r="BK116" i="14" s="1"/>
  <c r="BC116" i="14"/>
  <c r="BG622" i="14" a="1"/>
  <c r="BG622" i="14" s="1"/>
  <c r="BK622" i="14" s="1" a="1"/>
  <c r="BK622" i="14" s="1"/>
  <c r="BC622" i="14"/>
  <c r="BG637" i="14" a="1"/>
  <c r="BG637" i="14" s="1"/>
  <c r="BK637" i="14" s="1" a="1"/>
  <c r="BK637" i="14" s="1"/>
  <c r="BC637" i="14"/>
  <c r="BG723" i="14" a="1"/>
  <c r="BG723" i="14" s="1"/>
  <c r="BC723" i="14"/>
  <c r="BG696" i="14" a="1"/>
  <c r="BG696" i="14" s="1"/>
  <c r="BK696" i="14" s="1" a="1"/>
  <c r="BK696" i="14" s="1"/>
  <c r="BC696" i="14"/>
  <c r="BG344" i="14" a="1"/>
  <c r="BG344" i="14" s="1"/>
  <c r="BC344" i="14"/>
  <c r="AP49" i="14" a="1"/>
  <c r="AP49" i="14" s="1"/>
  <c r="AR49" i="14" s="1"/>
  <c r="AO49" i="14"/>
  <c r="AP418" i="14" a="1"/>
  <c r="AP418" i="14" s="1"/>
  <c r="AR418" i="14" s="1"/>
  <c r="AO418" i="14"/>
  <c r="BG466" i="14" a="1"/>
  <c r="BG466" i="14" s="1"/>
  <c r="BK466" i="14" s="1" a="1"/>
  <c r="BK466" i="14" s="1"/>
  <c r="BC466" i="14"/>
  <c r="AP56" i="14" a="1"/>
  <c r="AP56" i="14" s="1"/>
  <c r="AR56" i="14" s="1"/>
  <c r="AO56" i="14"/>
  <c r="AP38" i="14" a="1"/>
  <c r="AP38" i="14" s="1"/>
  <c r="AR38" i="14" s="1"/>
  <c r="AO38" i="14"/>
  <c r="BC482" i="14"/>
  <c r="BC798" i="14"/>
  <c r="BC368" i="14"/>
  <c r="BG144" i="14" a="1"/>
  <c r="BG144" i="14" s="1"/>
  <c r="BC144" i="14"/>
  <c r="BG339" i="14" a="1"/>
  <c r="BG339" i="14" s="1"/>
  <c r="BK339" i="14" s="1" a="1"/>
  <c r="BK339" i="14" s="1"/>
  <c r="BC339" i="14"/>
  <c r="BG251" i="14" a="1"/>
  <c r="BG251" i="14" s="1"/>
  <c r="BC251" i="14"/>
  <c r="BG606" i="14" a="1"/>
  <c r="BG606" i="14" s="1"/>
  <c r="BC606" i="14"/>
  <c r="BG88" i="14" a="1"/>
  <c r="BG88" i="14" s="1"/>
  <c r="BK88" i="14" s="1" a="1"/>
  <c r="BK88" i="14" s="1"/>
  <c r="BC88" i="14"/>
  <c r="BG385" i="14" a="1"/>
  <c r="BG385" i="14" s="1"/>
  <c r="BC385" i="14"/>
  <c r="BG748" i="14" a="1"/>
  <c r="BG748" i="14" s="1"/>
  <c r="BC748" i="14"/>
  <c r="BG287" i="14" a="1"/>
  <c r="BG287" i="14" s="1"/>
  <c r="BC287" i="14"/>
  <c r="BG329" i="14" a="1"/>
  <c r="BG329" i="14" s="1"/>
  <c r="BK329" i="14" s="1" a="1"/>
  <c r="BK329" i="14" s="1"/>
  <c r="BC329" i="14"/>
  <c r="BG434" i="14" a="1"/>
  <c r="BG434" i="14" s="1"/>
  <c r="BK434" i="14" s="1" a="1"/>
  <c r="BK434" i="14" s="1"/>
  <c r="BC434" i="14"/>
  <c r="BG181" i="14" a="1"/>
  <c r="BG181" i="14" s="1"/>
  <c r="BC181" i="14"/>
  <c r="BG580" i="14" a="1"/>
  <c r="BG580" i="14" s="1"/>
  <c r="BC580" i="14"/>
  <c r="BG495" i="14" a="1"/>
  <c r="BG495" i="14" s="1"/>
  <c r="BC495" i="14"/>
  <c r="BG55" i="14" a="1"/>
  <c r="BG55" i="14" s="1"/>
  <c r="BC55" i="14"/>
  <c r="BG794" i="14" a="1"/>
  <c r="BG794" i="14" s="1"/>
  <c r="BC794" i="14"/>
  <c r="BG790" i="14" a="1"/>
  <c r="BG790" i="14" s="1"/>
  <c r="BC790" i="14"/>
  <c r="BG309" i="14" a="1"/>
  <c r="BG309" i="14" s="1"/>
  <c r="BK309" i="14" s="1" a="1"/>
  <c r="BK309" i="14" s="1"/>
  <c r="BC309" i="14"/>
  <c r="BG676" i="14" a="1"/>
  <c r="BG676" i="14" s="1"/>
  <c r="BC676" i="14"/>
  <c r="BG332" i="14" a="1"/>
  <c r="BG332" i="14" s="1"/>
  <c r="BC332" i="14"/>
  <c r="BG538" i="14" a="1"/>
  <c r="BG538" i="14" s="1"/>
  <c r="BC538" i="14"/>
  <c r="BG75" i="14" a="1"/>
  <c r="BG75" i="14" s="1"/>
  <c r="BK75" i="14" s="1" a="1"/>
  <c r="BK75" i="14" s="1"/>
  <c r="BC75" i="14"/>
  <c r="BG196" i="14" a="1"/>
  <c r="BG196" i="14" s="1"/>
  <c r="BK196" i="14" s="1" a="1"/>
  <c r="BK196" i="14" s="1"/>
  <c r="BC196" i="14"/>
  <c r="BG182" i="14" a="1"/>
  <c r="BG182" i="14" s="1"/>
  <c r="BK182" i="14" s="1" a="1"/>
  <c r="BK182" i="14" s="1"/>
  <c r="BC182" i="14"/>
  <c r="BG625" i="14" a="1"/>
  <c r="BG625" i="14" s="1"/>
  <c r="BC625" i="14"/>
  <c r="BG467" i="14" a="1"/>
  <c r="BG467" i="14" s="1"/>
  <c r="BK467" i="14" s="1" a="1"/>
  <c r="BK467" i="14" s="1"/>
  <c r="BC467" i="14"/>
  <c r="BG720" i="14" a="1"/>
  <c r="BG720" i="14" s="1"/>
  <c r="BK720" i="14" s="1" a="1"/>
  <c r="BK720" i="14" s="1"/>
  <c r="BC720" i="14"/>
  <c r="BK486" i="14" a="1"/>
  <c r="BK486" i="14" s="1"/>
  <c r="BG578" i="14" a="1"/>
  <c r="BG578" i="14" s="1"/>
  <c r="BC578" i="14"/>
  <c r="BG562" i="14" a="1"/>
  <c r="BG562" i="14" s="1"/>
  <c r="BC562" i="14"/>
  <c r="BG479" i="14" a="1"/>
  <c r="BG479" i="14" s="1"/>
  <c r="BK479" i="14" s="1" a="1"/>
  <c r="BK479" i="14" s="1"/>
  <c r="BC479" i="14"/>
  <c r="BG103" i="14" a="1"/>
  <c r="BG103" i="14" s="1"/>
  <c r="BK103" i="14" s="1" a="1"/>
  <c r="BK103" i="14" s="1"/>
  <c r="BC103" i="14"/>
  <c r="BC148" i="14"/>
  <c r="BC383" i="14"/>
  <c r="BC5" i="14"/>
  <c r="BC468" i="14"/>
  <c r="BC774" i="14"/>
  <c r="BC185" i="14"/>
  <c r="BC256" i="14"/>
  <c r="BC279" i="14"/>
  <c r="BC387" i="14"/>
  <c r="BC142" i="14"/>
  <c r="BC743" i="14"/>
  <c r="BC356" i="14"/>
  <c r="BC276" i="14"/>
  <c r="BC209" i="14"/>
  <c r="BC511" i="14"/>
  <c r="BC113" i="14"/>
  <c r="BC32" i="14"/>
  <c r="BC566" i="14"/>
  <c r="BC710" i="14"/>
  <c r="BC92" i="14"/>
  <c r="BC285" i="14"/>
  <c r="BC73" i="14"/>
  <c r="BC440" i="14"/>
  <c r="BC431" i="14"/>
  <c r="BC552" i="14"/>
  <c r="BC619" i="14"/>
  <c r="BC157" i="14"/>
  <c r="BC590" i="14"/>
  <c r="BC198" i="14"/>
  <c r="BC602" i="14"/>
  <c r="BC101" i="14"/>
  <c r="BC705" i="14"/>
  <c r="BC589" i="14"/>
  <c r="BC175" i="14"/>
  <c r="BC533" i="14"/>
  <c r="BC388" i="14"/>
  <c r="BC221" i="14"/>
  <c r="BC509" i="14"/>
  <c r="BC268" i="14"/>
  <c r="BC693" i="14"/>
  <c r="BC666" i="14"/>
  <c r="BC244" i="14"/>
  <c r="BC569" i="14"/>
  <c r="BC106" i="14"/>
  <c r="BC514" i="14"/>
  <c r="BC425" i="14"/>
  <c r="BC789" i="14"/>
  <c r="BC303" i="14"/>
  <c r="BC532" i="14"/>
  <c r="BC421" i="14"/>
  <c r="BC294" i="14"/>
  <c r="BC360" i="14"/>
  <c r="BC645" i="14"/>
  <c r="BC800" i="14"/>
  <c r="BC35" i="14"/>
  <c r="BC384" i="14"/>
  <c r="BC613" i="14"/>
  <c r="BC190" i="14"/>
  <c r="BC575" i="14"/>
  <c r="BC325" i="14"/>
  <c r="BC137" i="14"/>
  <c r="BC180" i="14"/>
  <c r="BC738" i="14"/>
  <c r="BC722" i="14"/>
  <c r="BC716" i="14"/>
  <c r="BC587" i="14"/>
  <c r="BC545" i="14"/>
  <c r="BC680" i="14"/>
  <c r="BC312" i="14"/>
  <c r="BC784" i="14"/>
  <c r="BC681" i="14"/>
  <c r="BC694" i="14"/>
  <c r="BC512" i="14"/>
  <c r="BC281" i="14"/>
  <c r="BC640" i="14"/>
  <c r="BC464" i="14"/>
  <c r="BC253" i="14"/>
  <c r="BC485" i="14"/>
  <c r="BC647" i="14"/>
  <c r="BC709" i="14"/>
  <c r="BC94" i="14"/>
  <c r="BC189" i="14"/>
  <c r="BC17" i="14"/>
  <c r="BC654" i="14"/>
  <c r="BC46" i="14"/>
  <c r="BC504" i="14"/>
  <c r="BC670" i="14"/>
  <c r="BC718" i="14"/>
  <c r="BC124" i="14"/>
  <c r="BC150" i="14"/>
  <c r="BC319" i="14"/>
  <c r="BC530" i="14"/>
  <c r="BC340" i="14"/>
  <c r="BC608" i="14"/>
  <c r="BC224" i="14"/>
  <c r="BC377" i="14"/>
  <c r="BC655" i="14"/>
  <c r="BC664" i="14"/>
  <c r="BC458" i="14"/>
  <c r="BC707" i="14"/>
  <c r="BC697" i="14"/>
  <c r="BC217" i="14"/>
  <c r="BC99" i="14"/>
  <c r="BC754" i="14"/>
  <c r="BC264" i="14"/>
  <c r="BC457" i="14"/>
  <c r="BC448" i="14"/>
  <c r="BC274" i="14"/>
  <c r="BC313" i="14"/>
  <c r="BC316" i="14"/>
  <c r="BC439" i="14"/>
  <c r="BC296" i="14"/>
  <c r="BC444" i="14"/>
  <c r="BC6" i="14"/>
  <c r="BC522" i="14"/>
  <c r="BC610" i="14"/>
  <c r="BC653" i="14"/>
  <c r="BC568" i="14"/>
  <c r="BC548" i="14"/>
  <c r="BC726" i="14"/>
  <c r="BC638" i="14"/>
  <c r="BC588" i="14"/>
  <c r="BC205" i="14"/>
  <c r="BC462" i="14"/>
  <c r="BC31" i="14"/>
  <c r="BC557" i="14"/>
  <c r="BC10" i="14"/>
  <c r="BC201" i="14"/>
  <c r="BC758" i="14"/>
  <c r="BC519" i="14"/>
  <c r="BC700" i="14"/>
  <c r="BC731" i="14"/>
  <c r="BC476" i="14"/>
  <c r="BC525" i="14"/>
  <c r="BC229" i="14"/>
  <c r="BC685" i="14"/>
  <c r="BC245" i="14"/>
  <c r="BC441" i="14"/>
  <c r="BC109" i="14"/>
  <c r="BC252" i="14"/>
  <c r="BC734" i="14"/>
  <c r="BC370" i="14"/>
  <c r="BC34" i="14"/>
  <c r="BC40" i="14"/>
  <c r="BC353" i="14"/>
  <c r="BC12" i="14"/>
  <c r="BC766" i="14"/>
  <c r="BC406" i="14"/>
  <c r="BC396" i="14"/>
  <c r="BC446" i="14"/>
  <c r="BC690" i="14"/>
  <c r="BC307" i="14"/>
  <c r="BC327" i="14"/>
  <c r="BC407" i="14"/>
  <c r="BC380" i="14"/>
  <c r="BC163" i="14"/>
  <c r="BC601" i="14"/>
  <c r="BC695" i="14"/>
  <c r="BC233" i="14"/>
  <c r="BC737" i="14"/>
  <c r="BC186" i="14"/>
  <c r="BC130" i="14"/>
  <c r="BC496" i="14"/>
  <c r="BC302" i="14"/>
  <c r="BC23" i="14"/>
  <c r="BC497" i="14"/>
  <c r="BC415" i="14"/>
  <c r="BC541" i="14"/>
  <c r="BC585" i="14"/>
  <c r="BC123" i="14"/>
  <c r="BC454" i="14"/>
  <c r="BC66" i="14"/>
  <c r="BC29" i="14"/>
  <c r="BC140" i="14"/>
  <c r="BC540" i="14"/>
  <c r="BC760" i="14"/>
  <c r="BC375" i="14"/>
  <c r="BC699" i="14"/>
  <c r="BC778" i="14"/>
  <c r="BC147" i="14"/>
  <c r="BC503" i="14"/>
  <c r="BC450" i="14"/>
  <c r="BC787" i="14"/>
  <c r="BC365" i="14"/>
  <c r="BC570" i="14"/>
  <c r="BC258" i="14"/>
  <c r="BC553" i="14"/>
  <c r="BC243" i="14"/>
  <c r="BC286" i="14"/>
  <c r="BC750" i="14"/>
  <c r="BC240" i="14"/>
  <c r="BC342" i="14"/>
  <c r="BC237" i="14"/>
  <c r="BC550" i="14"/>
  <c r="BC378" i="14"/>
  <c r="BC136" i="14"/>
  <c r="BC430" i="14"/>
  <c r="BC236" i="14"/>
  <c r="BC16" i="14"/>
  <c r="BC764" i="14"/>
  <c r="BC349" i="14"/>
  <c r="BC586" i="14"/>
  <c r="BC463" i="14"/>
  <c r="BC141" i="14"/>
  <c r="BC599" i="14"/>
  <c r="BC515" i="14"/>
  <c r="BC489" i="14"/>
  <c r="BC338" i="14"/>
  <c r="BC667" i="14"/>
  <c r="BC646" i="14"/>
  <c r="BC486" i="14"/>
  <c r="BC386" i="14"/>
  <c r="BC678" i="14"/>
  <c r="BC493" i="14"/>
  <c r="BC300" i="14"/>
  <c r="BC168" i="14"/>
  <c r="BC254" i="14"/>
  <c r="BC93" i="14"/>
  <c r="BC239" i="14"/>
  <c r="BC765" i="14"/>
  <c r="BC629" i="14"/>
  <c r="BC250" i="14"/>
  <c r="BC782" i="14"/>
  <c r="BC27" i="14"/>
  <c r="BC219" i="14"/>
  <c r="BC793" i="14"/>
  <c r="BC119" i="14"/>
  <c r="BC25" i="14"/>
  <c r="BC465" i="14"/>
  <c r="BC792" i="14"/>
  <c r="BC391" i="14"/>
  <c r="BC324" i="14"/>
  <c r="BC138" i="14"/>
  <c r="BC36" i="14"/>
  <c r="BC241" i="14"/>
  <c r="BC717" i="14"/>
  <c r="BC159" i="14"/>
  <c r="BC684" i="14"/>
  <c r="BC505" i="14"/>
  <c r="BC392" i="14"/>
  <c r="BC8" i="14"/>
  <c r="BC544" i="14"/>
  <c r="BC184" i="14"/>
  <c r="BC47" i="14"/>
  <c r="BC166" i="14"/>
  <c r="BC87" i="14"/>
  <c r="BC660" i="14"/>
  <c r="BC18" i="14"/>
  <c r="BC595" i="14"/>
  <c r="BC282" i="14"/>
  <c r="BC45" i="14"/>
  <c r="BC507" i="14"/>
  <c r="BC659" i="14"/>
  <c r="BC176" i="14"/>
  <c r="BC128" i="14"/>
  <c r="BC357" i="14"/>
  <c r="BC204" i="14"/>
  <c r="BC336" i="14"/>
  <c r="BC232" i="14"/>
  <c r="BC260" i="14"/>
  <c r="BC581" i="14"/>
  <c r="BC403" i="14"/>
  <c r="BC615" i="14"/>
  <c r="BC102" i="14"/>
  <c r="BC687" i="14"/>
  <c r="BC614" i="14"/>
  <c r="BC132" i="14"/>
  <c r="BC631" i="14"/>
  <c r="BC598" i="14"/>
  <c r="BC164" i="14"/>
  <c r="BC411" i="14"/>
  <c r="BC651" i="14"/>
  <c r="BC72" i="14"/>
  <c r="BC692" i="14"/>
  <c r="BC95" i="14"/>
  <c r="BC71" i="14"/>
  <c r="BC206" i="14"/>
  <c r="BC381" i="14"/>
  <c r="BC352" i="14"/>
  <c r="BC543" i="14"/>
  <c r="BC4" i="14"/>
  <c r="BC563" i="14"/>
  <c r="BC572" i="14"/>
  <c r="BC474" i="14"/>
  <c r="BC304" i="14"/>
  <c r="BC350" i="14"/>
  <c r="BC706" i="14"/>
  <c r="BC506" i="14"/>
  <c r="BC428" i="14"/>
  <c r="BC600" i="14"/>
  <c r="BC494" i="14"/>
  <c r="BC145" i="14"/>
  <c r="BC757" i="14"/>
  <c r="BC366" i="14"/>
  <c r="BC247" i="14"/>
  <c r="BC358" i="14"/>
  <c r="BC735" i="14"/>
  <c r="BC118" i="14"/>
  <c r="BC152" i="14"/>
  <c r="BC746" i="14"/>
  <c r="BC674" i="14"/>
  <c r="BC359" i="14"/>
  <c r="BC617" i="14"/>
  <c r="BC199" i="14"/>
  <c r="BC165" i="14"/>
  <c r="BC361" i="14"/>
  <c r="BC417" i="14"/>
  <c r="BC310" i="14"/>
  <c r="BC289" i="14"/>
  <c r="BC57" i="14"/>
  <c r="BC58" i="14"/>
  <c r="BC657" i="14"/>
  <c r="BC751" i="14"/>
  <c r="BC623" i="14"/>
  <c r="BC652" i="14"/>
  <c r="BC591" i="14"/>
  <c r="BC546" i="14"/>
  <c r="BC56" i="14"/>
  <c r="BC79" i="14"/>
  <c r="BC288" i="14"/>
  <c r="BC146" i="14"/>
  <c r="BC451" i="14"/>
  <c r="BC257" i="14"/>
  <c r="BC483" i="14"/>
  <c r="BC320" i="14"/>
  <c r="BC61" i="14"/>
  <c r="BC795" i="14"/>
  <c r="BC469" i="14"/>
  <c r="BC161" i="14"/>
  <c r="BC345" i="14"/>
  <c r="BC761" i="14"/>
  <c r="BC537" i="14"/>
  <c r="BC174" i="14"/>
  <c r="BC708" i="14"/>
  <c r="BC203" i="14"/>
  <c r="BC321" i="14"/>
  <c r="BC225" i="14"/>
  <c r="BC517" i="14"/>
  <c r="BC373" i="14"/>
  <c r="BC210" i="14"/>
  <c r="BC649" i="14"/>
  <c r="BC322" i="14"/>
  <c r="BC715" i="14"/>
  <c r="BC698" i="14"/>
  <c r="BC618" i="14"/>
  <c r="BC374" i="14"/>
  <c r="BC424" i="14"/>
  <c r="BC227" i="14"/>
  <c r="BC301" i="14"/>
  <c r="BC756" i="14"/>
  <c r="BC86" i="14"/>
  <c r="BC379" i="14"/>
  <c r="BC579" i="14"/>
  <c r="BC675" i="14"/>
  <c r="BC355" i="14"/>
  <c r="BC214" i="14"/>
  <c r="BC639" i="14"/>
  <c r="BC500" i="14"/>
  <c r="BC749" i="14"/>
  <c r="BC80" i="14"/>
  <c r="BC528" i="14"/>
  <c r="BC499" i="14"/>
  <c r="BC293" i="14"/>
  <c r="BC521" i="14"/>
  <c r="BC785" i="14"/>
  <c r="BC531" i="14"/>
  <c r="BC69" i="14"/>
  <c r="BC526" i="14"/>
  <c r="BC14" i="14"/>
  <c r="BC478" i="14"/>
  <c r="BC648" i="14"/>
  <c r="BC584" i="14"/>
  <c r="BC262" i="14"/>
  <c r="BC470" i="14"/>
  <c r="BC491" i="14"/>
  <c r="BC308" i="14"/>
  <c r="BC216" i="14"/>
  <c r="BC641" i="14"/>
  <c r="BC3" i="14"/>
  <c r="BC632" i="14"/>
  <c r="BC246" i="14"/>
  <c r="BC744" i="14"/>
  <c r="BC82" i="14"/>
  <c r="BC473" i="14"/>
  <c r="BC211" i="14"/>
  <c r="BC328" i="14"/>
  <c r="BC129" i="14"/>
  <c r="BC33" i="14"/>
  <c r="BC63" i="14"/>
  <c r="BC565" i="14"/>
  <c r="BC127" i="14"/>
  <c r="BC193" i="14"/>
  <c r="BC410" i="14"/>
  <c r="BC558" i="14"/>
  <c r="BC134" i="14"/>
  <c r="BC208" i="14"/>
  <c r="BC81" i="14"/>
  <c r="BC284" i="14"/>
  <c r="BC679" i="14"/>
  <c r="BC114" i="14"/>
  <c r="BC658" i="14"/>
  <c r="BC671" i="14"/>
  <c r="BC409" i="14"/>
  <c r="BC248" i="14"/>
  <c r="BC445" i="14"/>
  <c r="BC197" i="14"/>
  <c r="BC786" i="14"/>
  <c r="BC682" i="14"/>
  <c r="BC490" i="14"/>
  <c r="BC683" i="14"/>
  <c r="BC554" i="14"/>
  <c r="BC389" i="14"/>
  <c r="BC84" i="14"/>
  <c r="BC110" i="14"/>
  <c r="BC337" i="14"/>
  <c r="BC612" i="14"/>
  <c r="BC435" i="14"/>
  <c r="BC149" i="14"/>
  <c r="BC703" i="14"/>
  <c r="BC139" i="14"/>
  <c r="BC108" i="14"/>
  <c r="BC50" i="14"/>
  <c r="BC271" i="14"/>
  <c r="BC630" i="14"/>
  <c r="BC592" i="14"/>
  <c r="BC721" i="14"/>
  <c r="BC367" i="14"/>
  <c r="BC513" i="14"/>
  <c r="BK308" i="14" a="1"/>
  <c r="BK308" i="14" s="1"/>
  <c r="BK108" i="14" a="1"/>
  <c r="BK108" i="14" s="1"/>
  <c r="BK68" i="14" a="1"/>
  <c r="BK68" i="14" s="1"/>
  <c r="AO488" i="14"/>
  <c r="BK36" i="14" a="1"/>
  <c r="BK36" i="14" s="1"/>
  <c r="AO163" i="14"/>
  <c r="AO70" i="14"/>
  <c r="AR45" i="14"/>
  <c r="BK2" i="14" a="1"/>
  <c r="BK2" i="14" s="1"/>
  <c r="AR70" i="14"/>
  <c r="AO45" i="14"/>
  <c r="BK138" i="14" a="1"/>
  <c r="BK138" i="14" s="1"/>
  <c r="BK79" i="14" a="1"/>
  <c r="BK79" i="14" s="1"/>
  <c r="AO642" i="14"/>
  <c r="AR406" i="14"/>
  <c r="BK556" i="14" a="1"/>
  <c r="BK556" i="14" s="1"/>
  <c r="BK513" i="14" a="1"/>
  <c r="BK513" i="14" s="1"/>
  <c r="BK220" i="14" a="1"/>
  <c r="BK220" i="14" s="1"/>
  <c r="BK566" i="14" a="1"/>
  <c r="BK566" i="14" s="1"/>
  <c r="BK659" i="14" a="1"/>
  <c r="BK659" i="14" s="1"/>
  <c r="BK717" i="14" a="1"/>
  <c r="BK717" i="14" s="1"/>
  <c r="AR243" i="14"/>
  <c r="AP755" i="14" a="1"/>
  <c r="AP755" i="14" s="1"/>
  <c r="AR755" i="14" s="1"/>
  <c r="AO755" i="14"/>
  <c r="AP199" i="14" a="1"/>
  <c r="AP199" i="14" s="1"/>
  <c r="AR199" i="14" s="1"/>
  <c r="AO199" i="14"/>
  <c r="AP292" i="14" a="1"/>
  <c r="AP292" i="14" s="1"/>
  <c r="AR292" i="14" s="1"/>
  <c r="AO292" i="14"/>
  <c r="AP202" i="14" a="1"/>
  <c r="AP202" i="14" s="1"/>
  <c r="AR202" i="14" s="1"/>
  <c r="AO202" i="14"/>
  <c r="AP712" i="14" a="1"/>
  <c r="AP712" i="14" s="1"/>
  <c r="AR712" i="14" s="1"/>
  <c r="AO712" i="14"/>
  <c r="AP42" i="14" a="1"/>
  <c r="AP42" i="14" s="1"/>
  <c r="AR42" i="14" s="1"/>
  <c r="AO42" i="14"/>
  <c r="AP26" i="14" a="1"/>
  <c r="AP26" i="14" s="1"/>
  <c r="AR26" i="14" s="1"/>
  <c r="AO26" i="14"/>
  <c r="AP295" i="14" a="1"/>
  <c r="AP295" i="14" s="1"/>
  <c r="AR295" i="14" s="1"/>
  <c r="AO295" i="14"/>
  <c r="AP799" i="14" a="1"/>
  <c r="AP799" i="14" s="1"/>
  <c r="AR799" i="14" s="1"/>
  <c r="AO799" i="14"/>
  <c r="AP673" i="14" a="1"/>
  <c r="AP673" i="14" s="1"/>
  <c r="AR673" i="14" s="1"/>
  <c r="AO673" i="14"/>
  <c r="AP714" i="14" a="1"/>
  <c r="AP714" i="14" s="1"/>
  <c r="AR714" i="14" s="1"/>
  <c r="AO714" i="14"/>
  <c r="AP536" i="14" a="1"/>
  <c r="AP536" i="14" s="1"/>
  <c r="AR536" i="14" s="1"/>
  <c r="AO536" i="14"/>
  <c r="AP594" i="14" a="1"/>
  <c r="AP594" i="14" s="1"/>
  <c r="AR594" i="14" s="1"/>
  <c r="AO594" i="14"/>
  <c r="AP104" i="14" a="1"/>
  <c r="AP104" i="14" s="1"/>
  <c r="AR104" i="14" s="1"/>
  <c r="AO104" i="14"/>
  <c r="AP798" i="14" a="1"/>
  <c r="AP798" i="14" s="1"/>
  <c r="AR798" i="14" s="1"/>
  <c r="AO798" i="14"/>
  <c r="AP633" i="14" a="1"/>
  <c r="AP633" i="14" s="1"/>
  <c r="AR633" i="14" s="1"/>
  <c r="AO633" i="14"/>
  <c r="AP272" i="14" a="1"/>
  <c r="AP272" i="14" s="1"/>
  <c r="AR272" i="14" s="1"/>
  <c r="AO272" i="14"/>
  <c r="AP644" i="14" a="1"/>
  <c r="AP644" i="14" s="1"/>
  <c r="AR644" i="14" s="1"/>
  <c r="AO644" i="14"/>
  <c r="AP100" i="14" a="1"/>
  <c r="AP100" i="14" s="1"/>
  <c r="AR100" i="14" s="1"/>
  <c r="AO100" i="14"/>
  <c r="AP398" i="14" a="1"/>
  <c r="AP398" i="14" s="1"/>
  <c r="AR398" i="14" s="1"/>
  <c r="AO398" i="14"/>
  <c r="AP171" i="14" a="1"/>
  <c r="AP171" i="14" s="1"/>
  <c r="AR171" i="14" s="1"/>
  <c r="AO171" i="14"/>
  <c r="AP194" i="14" a="1"/>
  <c r="AP194" i="14" s="1"/>
  <c r="AR194" i="14" s="1"/>
  <c r="AO194" i="14"/>
  <c r="AP456" i="14" a="1"/>
  <c r="AP456" i="14" s="1"/>
  <c r="AR456" i="14" s="1"/>
  <c r="AO456" i="14"/>
  <c r="AP627" i="14" a="1"/>
  <c r="AP627" i="14" s="1"/>
  <c r="AR627" i="14" s="1"/>
  <c r="AO627" i="14"/>
  <c r="AP438" i="14" a="1"/>
  <c r="AP438" i="14" s="1"/>
  <c r="AR438" i="14" s="1"/>
  <c r="AO438" i="14"/>
  <c r="AP561" i="14" a="1"/>
  <c r="AP561" i="14" s="1"/>
  <c r="AR561" i="14" s="1"/>
  <c r="AO561" i="14"/>
  <c r="AP191" i="14" a="1"/>
  <c r="AP191" i="14" s="1"/>
  <c r="AR191" i="14" s="1"/>
  <c r="AO191" i="14"/>
  <c r="AP747" i="14" a="1"/>
  <c r="AP747" i="14" s="1"/>
  <c r="AR747" i="14" s="1"/>
  <c r="AO747" i="14"/>
  <c r="AP193" i="14" a="1"/>
  <c r="AP193" i="14" s="1"/>
  <c r="AR193" i="14" s="1"/>
  <c r="AO193" i="14"/>
  <c r="AP222" i="14" a="1"/>
  <c r="AP222" i="14" s="1"/>
  <c r="AR222" i="14" s="1"/>
  <c r="AO222" i="14"/>
  <c r="BK569" i="14" a="1"/>
  <c r="BK569" i="14" s="1"/>
  <c r="BK6" i="14" a="1"/>
  <c r="BK6" i="14" s="1"/>
  <c r="AP484" i="14" a="1"/>
  <c r="AP484" i="14" s="1"/>
  <c r="AR484" i="14" s="1"/>
  <c r="AO484" i="14"/>
  <c r="AP442" i="14" a="1"/>
  <c r="AP442" i="14" s="1"/>
  <c r="AR442" i="14" s="1"/>
  <c r="AO442" i="14"/>
  <c r="AP359" i="14" a="1"/>
  <c r="AP359" i="14" s="1"/>
  <c r="AR359" i="14" s="1"/>
  <c r="AO359" i="14"/>
  <c r="AP242" i="14" a="1"/>
  <c r="AP242" i="14" s="1"/>
  <c r="AR242" i="14" s="1"/>
  <c r="AO242" i="14"/>
  <c r="AO787" i="14"/>
  <c r="AO766" i="14"/>
  <c r="AO406" i="14"/>
  <c r="AO396" i="14"/>
  <c r="AO446" i="14"/>
  <c r="AO690" i="14"/>
  <c r="AO307" i="14"/>
  <c r="AO327" i="14"/>
  <c r="AR407" i="14"/>
  <c r="AO380" i="14"/>
  <c r="AO601" i="14"/>
  <c r="AR695" i="14"/>
  <c r="AO233" i="14"/>
  <c r="AO686" i="14"/>
  <c r="AR567" i="14"/>
  <c r="AR2" i="14"/>
  <c r="AO215" i="14"/>
  <c r="AO416" i="14"/>
  <c r="AR423" i="14"/>
  <c r="AR382" i="14"/>
  <c r="AO106" i="14"/>
  <c r="AO607" i="14"/>
  <c r="AO740" i="14"/>
  <c r="AO514" i="14"/>
  <c r="AO460" i="14"/>
  <c r="AO179" i="14"/>
  <c r="AR266" i="14"/>
  <c r="AO412" i="14"/>
  <c r="AR236" i="14"/>
  <c r="AR16" i="14"/>
  <c r="AR764" i="14"/>
  <c r="AO349" i="14"/>
  <c r="AR586" i="14"/>
  <c r="AO463" i="14"/>
  <c r="AR141" i="14"/>
  <c r="AO599" i="14"/>
  <c r="AO515" i="14"/>
  <c r="AO489" i="14"/>
  <c r="AO338" i="14"/>
  <c r="AR667" i="14"/>
  <c r="AR646" i="14"/>
  <c r="AR486" i="14"/>
  <c r="AO386" i="14"/>
  <c r="AO530" i="14"/>
  <c r="AO340" i="14"/>
  <c r="AR608" i="14"/>
  <c r="AO224" i="14"/>
  <c r="AR377" i="14"/>
  <c r="AO655" i="14"/>
  <c r="AR130" i="14"/>
  <c r="AO664" i="14"/>
  <c r="AO458" i="14"/>
  <c r="AO707" i="14"/>
  <c r="AO697" i="14"/>
  <c r="AO217" i="14"/>
  <c r="AO99" i="14"/>
  <c r="AO754" i="14"/>
  <c r="AO264" i="14"/>
  <c r="AO789" i="14"/>
  <c r="AO303" i="14"/>
  <c r="AR532" i="14"/>
  <c r="AR421" i="14"/>
  <c r="AR294" i="14"/>
  <c r="AO360" i="14"/>
  <c r="AR645" i="14"/>
  <c r="AO800" i="14"/>
  <c r="AO35" i="14"/>
  <c r="AO384" i="14"/>
  <c r="AR613" i="14"/>
  <c r="AO190" i="14"/>
  <c r="AO575" i="14"/>
  <c r="AO325" i="14"/>
  <c r="AO137" i="14"/>
  <c r="AO746" i="14"/>
  <c r="AO119" i="14"/>
  <c r="AO25" i="14"/>
  <c r="AR465" i="14"/>
  <c r="AO792" i="14"/>
  <c r="AR391" i="14"/>
  <c r="AO324" i="14"/>
  <c r="AO36" i="14"/>
  <c r="AO241" i="14"/>
  <c r="AO717" i="14"/>
  <c r="AO159" i="14"/>
  <c r="AO684" i="14"/>
  <c r="AR505" i="14"/>
  <c r="AO392" i="14"/>
  <c r="AO8" i="14"/>
  <c r="AR544" i="14"/>
  <c r="AR184" i="14"/>
  <c r="AO47" i="14"/>
  <c r="AR166" i="14"/>
  <c r="AO87" i="14"/>
  <c r="AR660" i="14"/>
  <c r="AO18" i="14"/>
  <c r="AR595" i="14"/>
  <c r="AR282" i="14"/>
  <c r="AR507" i="14"/>
  <c r="AO176" i="14"/>
  <c r="AO128" i="14"/>
  <c r="AO525" i="14"/>
  <c r="AR229" i="14"/>
  <c r="AR685" i="14"/>
  <c r="AR245" i="14"/>
  <c r="AO441" i="14"/>
  <c r="AR109" i="14"/>
  <c r="AR252" i="14"/>
  <c r="AR734" i="14"/>
  <c r="AO370" i="14"/>
  <c r="AR34" i="14"/>
  <c r="AR40" i="14"/>
  <c r="AO353" i="14"/>
  <c r="AR12" i="14"/>
  <c r="AR450" i="14"/>
  <c r="AP67" i="14" a="1"/>
  <c r="AP67" i="14" s="1"/>
  <c r="AR67" i="14" s="1"/>
  <c r="AO67" i="14"/>
  <c r="AP385" i="14" a="1"/>
  <c r="AP385" i="14" s="1"/>
  <c r="AR385" i="14" s="1"/>
  <c r="AO385" i="14"/>
  <c r="AP767" i="14" a="1"/>
  <c r="AP767" i="14" s="1"/>
  <c r="AR767" i="14" s="1"/>
  <c r="AO767" i="14"/>
  <c r="AP158" i="14" a="1"/>
  <c r="AP158" i="14" s="1"/>
  <c r="AR158" i="14" s="1"/>
  <c r="AO158" i="14"/>
  <c r="AP64" i="14" a="1"/>
  <c r="AP64" i="14" s="1"/>
  <c r="AR64" i="14" s="1"/>
  <c r="AO64" i="14"/>
  <c r="AP704" i="14" a="1"/>
  <c r="AP704" i="14" s="1"/>
  <c r="AR704" i="14" s="1"/>
  <c r="AO704" i="14"/>
  <c r="AP701" i="14" a="1"/>
  <c r="AP701" i="14" s="1"/>
  <c r="AR701" i="14" s="1"/>
  <c r="AO701" i="14"/>
  <c r="AP263" i="14" a="1"/>
  <c r="AP263" i="14" s="1"/>
  <c r="AR263" i="14" s="1"/>
  <c r="AO263" i="14"/>
  <c r="AP596" i="14" a="1"/>
  <c r="AP596" i="14" s="1"/>
  <c r="AR596" i="14" s="1"/>
  <c r="AO596" i="14"/>
  <c r="AP363" i="14" a="1"/>
  <c r="AP363" i="14" s="1"/>
  <c r="AR363" i="14" s="1"/>
  <c r="AO363" i="14"/>
  <c r="AP125" i="14" a="1"/>
  <c r="AP125" i="14" s="1"/>
  <c r="AR125" i="14" s="1"/>
  <c r="AO125" i="14"/>
  <c r="AP372" i="14" a="1"/>
  <c r="AP372" i="14" s="1"/>
  <c r="AR372" i="14" s="1"/>
  <c r="AO372" i="14"/>
  <c r="AP91" i="14" a="1"/>
  <c r="AP91" i="14" s="1"/>
  <c r="AR91" i="14" s="1"/>
  <c r="AO91" i="14"/>
  <c r="AP597" i="14" a="1"/>
  <c r="AP597" i="14" s="1"/>
  <c r="AR597" i="14" s="1"/>
  <c r="AO597" i="14"/>
  <c r="AP341" i="14" a="1"/>
  <c r="AP341" i="14" s="1"/>
  <c r="AR341" i="14" s="1"/>
  <c r="AO341" i="14"/>
  <c r="AP759" i="14" a="1"/>
  <c r="AP759" i="14" s="1"/>
  <c r="AR759" i="14" s="1"/>
  <c r="AO759" i="14"/>
  <c r="AP443" i="14" a="1"/>
  <c r="AP443" i="14" s="1"/>
  <c r="AR443" i="14" s="1"/>
  <c r="AO443" i="14"/>
  <c r="AP348" i="14" a="1"/>
  <c r="AP348" i="14" s="1"/>
  <c r="AR348" i="14" s="1"/>
  <c r="AO348" i="14"/>
  <c r="AP265" i="14" a="1"/>
  <c r="AP265" i="14" s="1"/>
  <c r="AR265" i="14" s="1"/>
  <c r="AO265" i="14"/>
  <c r="AP62" i="14" a="1"/>
  <c r="AP62" i="14" s="1"/>
  <c r="AR62" i="14" s="1"/>
  <c r="AO62" i="14"/>
  <c r="AP650" i="14" a="1"/>
  <c r="AP650" i="14" s="1"/>
  <c r="AR650" i="14" s="1"/>
  <c r="AO650" i="14"/>
  <c r="AP603" i="14" a="1"/>
  <c r="AP603" i="14" s="1"/>
  <c r="AR603" i="14" s="1"/>
  <c r="AO603" i="14"/>
  <c r="AP383" i="14" a="1"/>
  <c r="AP383" i="14" s="1"/>
  <c r="AR383" i="14" s="1"/>
  <c r="AO383" i="14"/>
  <c r="AP604" i="14" a="1"/>
  <c r="AP604" i="14" s="1"/>
  <c r="AR604" i="14" s="1"/>
  <c r="AO604" i="14"/>
  <c r="AP53" i="14" a="1"/>
  <c r="AP53" i="14" s="1"/>
  <c r="AR53" i="14" s="1"/>
  <c r="AO53" i="14"/>
  <c r="AP235" i="14" a="1"/>
  <c r="AP235" i="14" s="1"/>
  <c r="AR235" i="14" s="1"/>
  <c r="AO235" i="14"/>
  <c r="AP89" i="14" a="1"/>
  <c r="AP89" i="14" s="1"/>
  <c r="AR89" i="14" s="1"/>
  <c r="AO89" i="14"/>
  <c r="AP198" i="14" a="1"/>
  <c r="AP198" i="14" s="1"/>
  <c r="AR198" i="14" s="1"/>
  <c r="AO198" i="14"/>
  <c r="AP311" i="14" a="1"/>
  <c r="AP311" i="14" s="1"/>
  <c r="AR311" i="14" s="1"/>
  <c r="AO311" i="14"/>
  <c r="AP779" i="14" a="1"/>
  <c r="AP779" i="14" s="1"/>
  <c r="AR779" i="14" s="1"/>
  <c r="AO779" i="14"/>
  <c r="AP617" i="14" a="1"/>
  <c r="AP617" i="14" s="1"/>
  <c r="AR617" i="14" s="1"/>
  <c r="AO617" i="14"/>
  <c r="AP354" i="14" a="1"/>
  <c r="AP354" i="14" s="1"/>
  <c r="AR354" i="14" s="1"/>
  <c r="AO354" i="14"/>
  <c r="AP429" i="14" a="1"/>
  <c r="AP429" i="14" s="1"/>
  <c r="AR429" i="14" s="1"/>
  <c r="AO429" i="14"/>
  <c r="AP116" i="14" a="1"/>
  <c r="AP116" i="14" s="1"/>
  <c r="AR116" i="14" s="1"/>
  <c r="AO116" i="14"/>
  <c r="AP270" i="14" a="1"/>
  <c r="AP270" i="14" s="1"/>
  <c r="AR270" i="14" s="1"/>
  <c r="AO270" i="14"/>
  <c r="AP774" i="14" a="1"/>
  <c r="AP774" i="14" s="1"/>
  <c r="AR774" i="14" s="1"/>
  <c r="AO774" i="14"/>
  <c r="AP59" i="14" a="1"/>
  <c r="AP59" i="14" s="1"/>
  <c r="AR59" i="14" s="1"/>
  <c r="AO59" i="14"/>
  <c r="AP571" i="14" a="1"/>
  <c r="AP571" i="14" s="1"/>
  <c r="AR571" i="14" s="1"/>
  <c r="AO571" i="14"/>
  <c r="AO651" i="14"/>
  <c r="AR72" i="14"/>
  <c r="AR674" i="14"/>
  <c r="AO692" i="14"/>
  <c r="AR95" i="14"/>
  <c r="AR71" i="14"/>
  <c r="AR206" i="14"/>
  <c r="AO381" i="14"/>
  <c r="AR352" i="14"/>
  <c r="AO543" i="14"/>
  <c r="AR4" i="14"/>
  <c r="AO563" i="14"/>
  <c r="AO572" i="14"/>
  <c r="AO587" i="14"/>
  <c r="AO545" i="14"/>
  <c r="AR680" i="14"/>
  <c r="AO312" i="14"/>
  <c r="AR784" i="14"/>
  <c r="AO681" i="14"/>
  <c r="AR694" i="14"/>
  <c r="AR512" i="14"/>
  <c r="AR281" i="14"/>
  <c r="AO640" i="14"/>
  <c r="AR464" i="14"/>
  <c r="AR253" i="14"/>
  <c r="AO485" i="14"/>
  <c r="AO236" i="14"/>
  <c r="AO16" i="14"/>
  <c r="AO764" i="14"/>
  <c r="AR349" i="14"/>
  <c r="AO586" i="14"/>
  <c r="AR463" i="14"/>
  <c r="AO141" i="14"/>
  <c r="AR599" i="14"/>
  <c r="AR515" i="14"/>
  <c r="AR489" i="14"/>
  <c r="AR338" i="14"/>
  <c r="AO667" i="14"/>
  <c r="AO646" i="14"/>
  <c r="AO486" i="14"/>
  <c r="AR386" i="14"/>
  <c r="AR678" i="14"/>
  <c r="AO493" i="14"/>
  <c r="AR300" i="14"/>
  <c r="AR168" i="14"/>
  <c r="AR254" i="14"/>
  <c r="AR93" i="14"/>
  <c r="AR239" i="14"/>
  <c r="AR765" i="14"/>
  <c r="AR629" i="14"/>
  <c r="AO250" i="14"/>
  <c r="AR706" i="14"/>
  <c r="AR782" i="14"/>
  <c r="AR27" i="14"/>
  <c r="AR219" i="14"/>
  <c r="AR506" i="14"/>
  <c r="AR496" i="14"/>
  <c r="AR302" i="14"/>
  <c r="AR23" i="14"/>
  <c r="AO497" i="14"/>
  <c r="AO415" i="14"/>
  <c r="AO541" i="14"/>
  <c r="AO585" i="14"/>
  <c r="AR123" i="14"/>
  <c r="AR454" i="14"/>
  <c r="AO66" i="14"/>
  <c r="AR29" i="14"/>
  <c r="AR140" i="14"/>
  <c r="AO540" i="14"/>
  <c r="AR760" i="14"/>
  <c r="AO375" i="14"/>
  <c r="AR424" i="14"/>
  <c r="AR227" i="14"/>
  <c r="AR301" i="14"/>
  <c r="AR756" i="14"/>
  <c r="AR86" i="14"/>
  <c r="AO379" i="14"/>
  <c r="AR579" i="14"/>
  <c r="AR675" i="14"/>
  <c r="AO355" i="14"/>
  <c r="AO214" i="14"/>
  <c r="AR639" i="14"/>
  <c r="AR500" i="14"/>
  <c r="AR749" i="14"/>
  <c r="AR80" i="14"/>
  <c r="AR528" i="14"/>
  <c r="AO499" i="14"/>
  <c r="AR293" i="14"/>
  <c r="AO521" i="14"/>
  <c r="AR785" i="14"/>
  <c r="AO531" i="14"/>
  <c r="AR69" i="14"/>
  <c r="AR526" i="14"/>
  <c r="AO14" i="14"/>
  <c r="AR478" i="14"/>
  <c r="AR648" i="14"/>
  <c r="AR584" i="14"/>
  <c r="AO262" i="14"/>
  <c r="AR470" i="14"/>
  <c r="AO491" i="14"/>
  <c r="AR308" i="14"/>
  <c r="AR525" i="14"/>
  <c r="AO229" i="14"/>
  <c r="AO685" i="14"/>
  <c r="AO245" i="14"/>
  <c r="AR441" i="14"/>
  <c r="AO109" i="14"/>
  <c r="AO252" i="14"/>
  <c r="AO734" i="14"/>
  <c r="AR370" i="14"/>
  <c r="AO34" i="14"/>
  <c r="AO40" i="14"/>
  <c r="AR353" i="14"/>
  <c r="AO12" i="14"/>
  <c r="AO450" i="14"/>
  <c r="AP768" i="14" a="1"/>
  <c r="AP768" i="14" s="1"/>
  <c r="AR768" i="14" s="1"/>
  <c r="AO768" i="14"/>
  <c r="AP426" i="14" a="1"/>
  <c r="AP426" i="14" s="1"/>
  <c r="AR426" i="14" s="1"/>
  <c r="AO426" i="14"/>
  <c r="AP763" i="14" a="1"/>
  <c r="AP763" i="14" s="1"/>
  <c r="AR763" i="14" s="1"/>
  <c r="AO763" i="14"/>
  <c r="AP716" i="14" a="1"/>
  <c r="AP716" i="14" s="1"/>
  <c r="AR716" i="14" s="1"/>
  <c r="AO716" i="14"/>
  <c r="AP748" i="14" a="1"/>
  <c r="AP748" i="14" s="1"/>
  <c r="AR748" i="14" s="1"/>
  <c r="AO748" i="14"/>
  <c r="AP287" i="14" a="1"/>
  <c r="AP287" i="14" s="1"/>
  <c r="AR287" i="14" s="1"/>
  <c r="AO287" i="14"/>
  <c r="AP329" i="14" a="1"/>
  <c r="AP329" i="14" s="1"/>
  <c r="AR329" i="14" s="1"/>
  <c r="AO329" i="14"/>
  <c r="AP737" i="14" a="1"/>
  <c r="AP737" i="14" s="1"/>
  <c r="AR737" i="14" s="1"/>
  <c r="AO737" i="14"/>
  <c r="AP434" i="14" a="1"/>
  <c r="AP434" i="14" s="1"/>
  <c r="AR434" i="14" s="1"/>
  <c r="AO434" i="14"/>
  <c r="AP181" i="14" a="1"/>
  <c r="AP181" i="14" s="1"/>
  <c r="AR181" i="14" s="1"/>
  <c r="AO181" i="14"/>
  <c r="AP580" i="14" a="1"/>
  <c r="AP580" i="14" s="1"/>
  <c r="AR580" i="14" s="1"/>
  <c r="AO580" i="14"/>
  <c r="AP495" i="14" a="1"/>
  <c r="AP495" i="14" s="1"/>
  <c r="AR495" i="14" s="1"/>
  <c r="AO495" i="14"/>
  <c r="AP55" i="14" a="1"/>
  <c r="AP55" i="14" s="1"/>
  <c r="AR55" i="14" s="1"/>
  <c r="AO55" i="14"/>
  <c r="AP453" i="14" a="1"/>
  <c r="AP453" i="14" s="1"/>
  <c r="AR453" i="14" s="1"/>
  <c r="AO453" i="14"/>
  <c r="AP794" i="14" a="1"/>
  <c r="AP794" i="14" s="1"/>
  <c r="AR794" i="14" s="1"/>
  <c r="AO794" i="14"/>
  <c r="AP790" i="14" a="1"/>
  <c r="AP790" i="14" s="1"/>
  <c r="AR790" i="14" s="1"/>
  <c r="AO790" i="14"/>
  <c r="AP197" i="14" a="1"/>
  <c r="AP197" i="14" s="1"/>
  <c r="AR197" i="14" s="1"/>
  <c r="AO197" i="14"/>
  <c r="AP309" i="14" a="1"/>
  <c r="AP309" i="14" s="1"/>
  <c r="AR309" i="14" s="1"/>
  <c r="AO309" i="14"/>
  <c r="AP733" i="14" a="1"/>
  <c r="AP733" i="14" s="1"/>
  <c r="AR733" i="14" s="1"/>
  <c r="AO733" i="14"/>
  <c r="AP676" i="14" a="1"/>
  <c r="AP676" i="14" s="1"/>
  <c r="AR676" i="14" s="1"/>
  <c r="AO676" i="14"/>
  <c r="AP332" i="14" a="1"/>
  <c r="AP332" i="14" s="1"/>
  <c r="AR332" i="14" s="1"/>
  <c r="AO332" i="14"/>
  <c r="AP516" i="14" a="1"/>
  <c r="AP516" i="14" s="1"/>
  <c r="AR516" i="14" s="1"/>
  <c r="AO516" i="14"/>
  <c r="AP468" i="14" a="1"/>
  <c r="AP468" i="14" s="1"/>
  <c r="AR468" i="14" s="1"/>
  <c r="AO468" i="14"/>
  <c r="AP538" i="14" a="1"/>
  <c r="AP538" i="14" s="1"/>
  <c r="AR538" i="14" s="1"/>
  <c r="AO538" i="14"/>
  <c r="AP75" i="14" a="1"/>
  <c r="AP75" i="14" s="1"/>
  <c r="AR75" i="14" s="1"/>
  <c r="AO75" i="14"/>
  <c r="AP626" i="14" a="1"/>
  <c r="AP626" i="14" s="1"/>
  <c r="AR626" i="14" s="1"/>
  <c r="AO626" i="14"/>
  <c r="AP196" i="14" a="1"/>
  <c r="AP196" i="14" s="1"/>
  <c r="AR196" i="14" s="1"/>
  <c r="AO196" i="14"/>
  <c r="AP524" i="14" a="1"/>
  <c r="AP524" i="14" s="1"/>
  <c r="AR524" i="14" s="1"/>
  <c r="AO524" i="14"/>
  <c r="AP182" i="14" a="1"/>
  <c r="AP182" i="14" s="1"/>
  <c r="AR182" i="14" s="1"/>
  <c r="AO182" i="14"/>
  <c r="AP625" i="14" a="1"/>
  <c r="AP625" i="14" s="1"/>
  <c r="AR625" i="14" s="1"/>
  <c r="AO625" i="14"/>
  <c r="AP689" i="14" a="1"/>
  <c r="AP689" i="14" s="1"/>
  <c r="AR689" i="14" s="1"/>
  <c r="AO689" i="14"/>
  <c r="AP467" i="14" a="1"/>
  <c r="AP467" i="14" s="1"/>
  <c r="AR467" i="14" s="1"/>
  <c r="AO467" i="14"/>
  <c r="AP459" i="14" a="1"/>
  <c r="AP459" i="14" s="1"/>
  <c r="AR459" i="14" s="1"/>
  <c r="AO459" i="14"/>
  <c r="AP153" i="14" a="1"/>
  <c r="AP153" i="14" s="1"/>
  <c r="AR153" i="14" s="1"/>
  <c r="AO153" i="14"/>
  <c r="AP170" i="14" a="1"/>
  <c r="AP170" i="14" s="1"/>
  <c r="AR170" i="14" s="1"/>
  <c r="AO170" i="14"/>
  <c r="BK458" i="14" a="1"/>
  <c r="BK458" i="14" s="1"/>
  <c r="AP177" i="14" a="1"/>
  <c r="AP177" i="14" s="1"/>
  <c r="AR177" i="14" s="1"/>
  <c r="AO177" i="14"/>
  <c r="AP556" i="14" a="1"/>
  <c r="AP556" i="14" s="1"/>
  <c r="AR556" i="14" s="1"/>
  <c r="AO556" i="14"/>
  <c r="AP723" i="14" a="1"/>
  <c r="AP723" i="14" s="1"/>
  <c r="AR723" i="14" s="1"/>
  <c r="AO723" i="14"/>
  <c r="AP68" i="14" a="1"/>
  <c r="AP68" i="14" s="1"/>
  <c r="AR68" i="14" s="1"/>
  <c r="AO68" i="14"/>
  <c r="AP548" i="14" a="1"/>
  <c r="AP548" i="14" s="1"/>
  <c r="AR548" i="14" s="1"/>
  <c r="AO548" i="14"/>
  <c r="AP480" i="14" a="1"/>
  <c r="AP480" i="14" s="1"/>
  <c r="AR480" i="14" s="1"/>
  <c r="AO480" i="14"/>
  <c r="AR651" i="14"/>
  <c r="AO72" i="14"/>
  <c r="AO674" i="14"/>
  <c r="AR692" i="14"/>
  <c r="AO95" i="14"/>
  <c r="AO71" i="14"/>
  <c r="AO206" i="14"/>
  <c r="AR381" i="14"/>
  <c r="AO352" i="14"/>
  <c r="AR543" i="14"/>
  <c r="AO4" i="14"/>
  <c r="AR563" i="14"/>
  <c r="AR572" i="14"/>
  <c r="AR587" i="14"/>
  <c r="AR545" i="14"/>
  <c r="AO680" i="14"/>
  <c r="AR312" i="14"/>
  <c r="AO784" i="14"/>
  <c r="AR681" i="14"/>
  <c r="AO694" i="14"/>
  <c r="AO512" i="14"/>
  <c r="AO281" i="14"/>
  <c r="AR640" i="14"/>
  <c r="AO464" i="14"/>
  <c r="AO253" i="14"/>
  <c r="AR485" i="14"/>
  <c r="AR682" i="14"/>
  <c r="AR288" i="14"/>
  <c r="AR146" i="14"/>
  <c r="AO451" i="14"/>
  <c r="AR257" i="14"/>
  <c r="AR490" i="14"/>
  <c r="AO483" i="14"/>
  <c r="AR320" i="14"/>
  <c r="AR61" i="14"/>
  <c r="AO683" i="14"/>
  <c r="AR795" i="14"/>
  <c r="AO678" i="14"/>
  <c r="AR493" i="14"/>
  <c r="AO300" i="14"/>
  <c r="AO168" i="14"/>
  <c r="AO254" i="14"/>
  <c r="AO93" i="14"/>
  <c r="AO239" i="14"/>
  <c r="AO765" i="14"/>
  <c r="AO629" i="14"/>
  <c r="AR250" i="14"/>
  <c r="AO706" i="14"/>
  <c r="AO782" i="14"/>
  <c r="AO27" i="14"/>
  <c r="AO219" i="14"/>
  <c r="AO506" i="14"/>
  <c r="AO496" i="14"/>
  <c r="AO302" i="14"/>
  <c r="AO23" i="14"/>
  <c r="AR497" i="14"/>
  <c r="AR415" i="14"/>
  <c r="AR541" i="14"/>
  <c r="AR585" i="14"/>
  <c r="AO123" i="14"/>
  <c r="AO454" i="14"/>
  <c r="AR66" i="14"/>
  <c r="AO29" i="14"/>
  <c r="AO140" i="14"/>
  <c r="AR540" i="14"/>
  <c r="AO760" i="14"/>
  <c r="AR375" i="14"/>
  <c r="AO424" i="14"/>
  <c r="AO227" i="14"/>
  <c r="AO301" i="14"/>
  <c r="AO756" i="14"/>
  <c r="AO86" i="14"/>
  <c r="AR379" i="14"/>
  <c r="AO579" i="14"/>
  <c r="AO675" i="14"/>
  <c r="AR355" i="14"/>
  <c r="AR214" i="14"/>
  <c r="AO639" i="14"/>
  <c r="AO500" i="14"/>
  <c r="AO749" i="14"/>
  <c r="AO80" i="14"/>
  <c r="AO528" i="14"/>
  <c r="AR499" i="14"/>
  <c r="AO293" i="14"/>
  <c r="AR521" i="14"/>
  <c r="AO785" i="14"/>
  <c r="AR531" i="14"/>
  <c r="AO69" i="14"/>
  <c r="AO526" i="14"/>
  <c r="AR14" i="14"/>
  <c r="AO478" i="14"/>
  <c r="AO648" i="14"/>
  <c r="AO584" i="14"/>
  <c r="AR262" i="14"/>
  <c r="AO470" i="14"/>
  <c r="AR491" i="14"/>
  <c r="AO308" i="14"/>
  <c r="AO357" i="14"/>
  <c r="AR204" i="14"/>
  <c r="AR336" i="14"/>
  <c r="AR232" i="14"/>
  <c r="AR260" i="14"/>
  <c r="AO581" i="14"/>
  <c r="AO403" i="14"/>
  <c r="AR615" i="14"/>
  <c r="AO102" i="14"/>
  <c r="AR687" i="14"/>
  <c r="AR614" i="14"/>
  <c r="AR132" i="14"/>
  <c r="AO631" i="14"/>
  <c r="AR598" i="14"/>
  <c r="AR164" i="14"/>
  <c r="AP304" i="14" a="1"/>
  <c r="AP304" i="14" s="1"/>
  <c r="AR304" i="14" s="1"/>
  <c r="AO304" i="14"/>
  <c r="AP425" i="14" a="1"/>
  <c r="AP425" i="14" s="1"/>
  <c r="AR425" i="14" s="1"/>
  <c r="AO425" i="14"/>
  <c r="AP155" i="14" a="1"/>
  <c r="AP155" i="14" s="1"/>
  <c r="AR155" i="14" s="1"/>
  <c r="AO155" i="14"/>
  <c r="AP611" i="14" a="1"/>
  <c r="AP611" i="14" s="1"/>
  <c r="AR611" i="14" s="1"/>
  <c r="AO611" i="14"/>
  <c r="AP620" i="14" a="1"/>
  <c r="AP620" i="14" s="1"/>
  <c r="AR620" i="14" s="1"/>
  <c r="AO620" i="14"/>
  <c r="AP187" i="14" a="1"/>
  <c r="AP187" i="14" s="1"/>
  <c r="AR187" i="14" s="1"/>
  <c r="AO187" i="14"/>
  <c r="AP753" i="14" a="1"/>
  <c r="AP753" i="14" s="1"/>
  <c r="AR753" i="14" s="1"/>
  <c r="AO753" i="14"/>
  <c r="AP616" i="14" a="1"/>
  <c r="AP616" i="14" s="1"/>
  <c r="AR616" i="14" s="1"/>
  <c r="AO616" i="14"/>
  <c r="AP126" i="14" a="1"/>
  <c r="AP126" i="14" s="1"/>
  <c r="AR126" i="14" s="1"/>
  <c r="AO126" i="14"/>
  <c r="AP112" i="14" a="1"/>
  <c r="AP112" i="14" s="1"/>
  <c r="AR112" i="14" s="1"/>
  <c r="AO112" i="14"/>
  <c r="AP290" i="14" a="1"/>
  <c r="AP290" i="14" s="1"/>
  <c r="AR290" i="14" s="1"/>
  <c r="AO290" i="14"/>
  <c r="AP481" i="14" a="1"/>
  <c r="AP481" i="14" s="1"/>
  <c r="AR481" i="14" s="1"/>
  <c r="AO481" i="14"/>
  <c r="AP54" i="14" a="1"/>
  <c r="AP54" i="14" s="1"/>
  <c r="AR54" i="14" s="1"/>
  <c r="AO54" i="14"/>
  <c r="AP143" i="14" a="1"/>
  <c r="AP143" i="14" s="1"/>
  <c r="AR143" i="14" s="1"/>
  <c r="AO143" i="14"/>
  <c r="AP498" i="14" a="1"/>
  <c r="AP498" i="14" s="1"/>
  <c r="AR498" i="14" s="1"/>
  <c r="AO498" i="14"/>
  <c r="AP393" i="14" a="1"/>
  <c r="AP393" i="14" s="1"/>
  <c r="AR393" i="14" s="1"/>
  <c r="AO393" i="14"/>
  <c r="AP374" i="14" a="1"/>
  <c r="AP374" i="14" s="1"/>
  <c r="AR374" i="14" s="1"/>
  <c r="AO374" i="14"/>
  <c r="AP510" i="14" a="1"/>
  <c r="AP510" i="14" s="1"/>
  <c r="AR510" i="14" s="1"/>
  <c r="AO510" i="14"/>
  <c r="AP634" i="14" a="1"/>
  <c r="AP634" i="14" s="1"/>
  <c r="AR634" i="14" s="1"/>
  <c r="AO634" i="14"/>
  <c r="AP44" i="14" a="1"/>
  <c r="AP44" i="14" s="1"/>
  <c r="AR44" i="14" s="1"/>
  <c r="AO44" i="14"/>
  <c r="AP335" i="14" a="1"/>
  <c r="AP335" i="14" s="1"/>
  <c r="AR335" i="14" s="1"/>
  <c r="AO335" i="14"/>
  <c r="AP346" i="14" a="1"/>
  <c r="AP346" i="14" s="1"/>
  <c r="AR346" i="14" s="1"/>
  <c r="AO346" i="14"/>
  <c r="AP368" i="14" a="1"/>
  <c r="AP368" i="14" s="1"/>
  <c r="AR368" i="14" s="1"/>
  <c r="AO368" i="14"/>
  <c r="AP414" i="14" a="1"/>
  <c r="AP414" i="14" s="1"/>
  <c r="AR414" i="14" s="1"/>
  <c r="AO414" i="14"/>
  <c r="AP121" i="14" a="1"/>
  <c r="AP121" i="14" s="1"/>
  <c r="AR121" i="14" s="1"/>
  <c r="AO121" i="14"/>
  <c r="AP547" i="14" a="1"/>
  <c r="AP547" i="14" s="1"/>
  <c r="AR547" i="14" s="1"/>
  <c r="AO547" i="14"/>
  <c r="AP256" i="14" a="1"/>
  <c r="AP256" i="14" s="1"/>
  <c r="AR256" i="14" s="1"/>
  <c r="AO256" i="14"/>
  <c r="AP578" i="14" a="1"/>
  <c r="AP578" i="14" s="1"/>
  <c r="AR578" i="14" s="1"/>
  <c r="AO578" i="14"/>
  <c r="AP19" i="14" a="1"/>
  <c r="AP19" i="14" s="1"/>
  <c r="AR19" i="14" s="1"/>
  <c r="AO19" i="14"/>
  <c r="AP461" i="14" a="1"/>
  <c r="AP461" i="14" s="1"/>
  <c r="AR461" i="14" s="1"/>
  <c r="AO461" i="14"/>
  <c r="AP103" i="14" a="1"/>
  <c r="AP103" i="14" s="1"/>
  <c r="AR103" i="14" s="1"/>
  <c r="AO103" i="14"/>
  <c r="AP711" i="14" a="1"/>
  <c r="AP711" i="14" s="1"/>
  <c r="AR711" i="14" s="1"/>
  <c r="AO711" i="14"/>
  <c r="AP562" i="14" a="1"/>
  <c r="AP562" i="14" s="1"/>
  <c r="AR562" i="14" s="1"/>
  <c r="AO562" i="14"/>
  <c r="AP479" i="14" a="1"/>
  <c r="AP479" i="14" s="1"/>
  <c r="AR479" i="14" s="1"/>
  <c r="AO479" i="14"/>
  <c r="AP267" i="14" a="1"/>
  <c r="AP267" i="14" s="1"/>
  <c r="AR267" i="14" s="1"/>
  <c r="AO267" i="14"/>
  <c r="AR410" i="14"/>
  <c r="AR558" i="14"/>
  <c r="AO134" i="14"/>
  <c r="AR208" i="14"/>
  <c r="AR81" i="14"/>
  <c r="AO298" i="14"/>
  <c r="AR284" i="14"/>
  <c r="AR679" i="14"/>
  <c r="AR114" i="14"/>
  <c r="AO314" i="14"/>
  <c r="AR658" i="14"/>
  <c r="AR671" i="14"/>
  <c r="AO409" i="14"/>
  <c r="AO248" i="14"/>
  <c r="AO445" i="14"/>
  <c r="AO365" i="14"/>
  <c r="AR570" i="14"/>
  <c r="AO258" i="14"/>
  <c r="AO553" i="14"/>
  <c r="AR286" i="14"/>
  <c r="AR750" i="14"/>
  <c r="AR240" i="14"/>
  <c r="AO342" i="14"/>
  <c r="AR237" i="14"/>
  <c r="AR550" i="14"/>
  <c r="AO378" i="14"/>
  <c r="AR136" i="14"/>
  <c r="AR430" i="14"/>
  <c r="AO682" i="14"/>
  <c r="AO288" i="14"/>
  <c r="AO146" i="14"/>
  <c r="AR451" i="14"/>
  <c r="AO257" i="14"/>
  <c r="AO490" i="14"/>
  <c r="AR483" i="14"/>
  <c r="AO320" i="14"/>
  <c r="AO61" i="14"/>
  <c r="AR683" i="14"/>
  <c r="AO795" i="14"/>
  <c r="AO469" i="14"/>
  <c r="AR161" i="14"/>
  <c r="AO345" i="14"/>
  <c r="AR761" i="14"/>
  <c r="AO537" i="14"/>
  <c r="AR554" i="14"/>
  <c r="AR174" i="14"/>
  <c r="AR708" i="14"/>
  <c r="AR203" i="14"/>
  <c r="AR321" i="14"/>
  <c r="AR225" i="14"/>
  <c r="AO517" i="14"/>
  <c r="AO373" i="14"/>
  <c r="AO210" i="14"/>
  <c r="AO649" i="14"/>
  <c r="AR600" i="14"/>
  <c r="AR494" i="14"/>
  <c r="AO322" i="14"/>
  <c r="AR145" i="14"/>
  <c r="AO715" i="14"/>
  <c r="AR757" i="14"/>
  <c r="AR698" i="14"/>
  <c r="AO366" i="14"/>
  <c r="AR247" i="14"/>
  <c r="AO358" i="14"/>
  <c r="AR735" i="14"/>
  <c r="AR618" i="14"/>
  <c r="AR118" i="14"/>
  <c r="AR152" i="14"/>
  <c r="AR688" i="14"/>
  <c r="AR334" i="14"/>
  <c r="AR508" i="14"/>
  <c r="AO455" i="14"/>
  <c r="AR37" i="14"/>
  <c r="AR283" i="14"/>
  <c r="AO576" i="14"/>
  <c r="AO668" i="14"/>
  <c r="AR299" i="14"/>
  <c r="AR9" i="14"/>
  <c r="AR364" i="14"/>
  <c r="AR518" i="14"/>
  <c r="AO401" i="14"/>
  <c r="AR169" i="14"/>
  <c r="AO477" i="14"/>
  <c r="AO326" i="14"/>
  <c r="AO178" i="14"/>
  <c r="AR577" i="14"/>
  <c r="AR742" i="14"/>
  <c r="AR279" i="14"/>
  <c r="AO387" i="14"/>
  <c r="AO142" i="14"/>
  <c r="AR743" i="14"/>
  <c r="AR738" i="14"/>
  <c r="AR356" i="14"/>
  <c r="AR722" i="14"/>
  <c r="AR276" i="14"/>
  <c r="AR357" i="14"/>
  <c r="AO204" i="14"/>
  <c r="AO336" i="14"/>
  <c r="AO232" i="14"/>
  <c r="AO260" i="14"/>
  <c r="AR581" i="14"/>
  <c r="AR403" i="14"/>
  <c r="AO615" i="14"/>
  <c r="AR102" i="14"/>
  <c r="AO687" i="14"/>
  <c r="AO614" i="14"/>
  <c r="AO132" i="14"/>
  <c r="AR631" i="14"/>
  <c r="AO598" i="14"/>
  <c r="AO164" i="14"/>
  <c r="AP428" i="14" a="1"/>
  <c r="AP428" i="14" s="1"/>
  <c r="AR428" i="14" s="1"/>
  <c r="AO428" i="14"/>
  <c r="AP559" i="14" a="1"/>
  <c r="AP559" i="14" s="1"/>
  <c r="AR559" i="14" s="1"/>
  <c r="AO559" i="14"/>
  <c r="AP791" i="14" a="1"/>
  <c r="AP791" i="14" s="1"/>
  <c r="AR791" i="14" s="1"/>
  <c r="AO791" i="14"/>
  <c r="AP741" i="14" a="1"/>
  <c r="AP741" i="14" s="1"/>
  <c r="AR741" i="14" s="1"/>
  <c r="AO741" i="14"/>
  <c r="AP376" i="14" a="1"/>
  <c r="AP376" i="14" s="1"/>
  <c r="AR376" i="14" s="1"/>
  <c r="AO376" i="14"/>
  <c r="AP96" i="14" a="1"/>
  <c r="AP96" i="14" s="1"/>
  <c r="AR96" i="14" s="1"/>
  <c r="AO96" i="14"/>
  <c r="AP218" i="14" a="1"/>
  <c r="AP218" i="14" s="1"/>
  <c r="AR218" i="14" s="1"/>
  <c r="AO218" i="14"/>
  <c r="AP773" i="14" a="1"/>
  <c r="AP773" i="14" s="1"/>
  <c r="AR773" i="14" s="1"/>
  <c r="AO773" i="14"/>
  <c r="AP739" i="14" a="1"/>
  <c r="AP739" i="14" s="1"/>
  <c r="AR739" i="14" s="1"/>
  <c r="AO739" i="14"/>
  <c r="AP122" i="14" a="1"/>
  <c r="AP122" i="14" s="1"/>
  <c r="AR122" i="14" s="1"/>
  <c r="AO122" i="14"/>
  <c r="AP400" i="14" a="1"/>
  <c r="AP400" i="14" s="1"/>
  <c r="AR400" i="14" s="1"/>
  <c r="AO400" i="14"/>
  <c r="AP255" i="14" a="1"/>
  <c r="AP255" i="14" s="1"/>
  <c r="AR255" i="14" s="1"/>
  <c r="AO255" i="14"/>
  <c r="AP317" i="14" a="1"/>
  <c r="AP317" i="14" s="1"/>
  <c r="AR317" i="14" s="1"/>
  <c r="AO317" i="14"/>
  <c r="AP333" i="14" a="1"/>
  <c r="AP333" i="14" s="1"/>
  <c r="AR333" i="14" s="1"/>
  <c r="AO333" i="14"/>
  <c r="AP405" i="14" a="1"/>
  <c r="AP405" i="14" s="1"/>
  <c r="AR405" i="14" s="1"/>
  <c r="AO405" i="14"/>
  <c r="AP408" i="14" a="1"/>
  <c r="AP408" i="14" s="1"/>
  <c r="AR408" i="14" s="1"/>
  <c r="AO408" i="14"/>
  <c r="AP51" i="14" a="1"/>
  <c r="AP51" i="14" s="1"/>
  <c r="AR51" i="14" s="1"/>
  <c r="AO51" i="14"/>
  <c r="AP777" i="14" a="1"/>
  <c r="AP777" i="14" s="1"/>
  <c r="AR777" i="14" s="1"/>
  <c r="AO777" i="14"/>
  <c r="AP770" i="14" a="1"/>
  <c r="AP770" i="14" s="1"/>
  <c r="AR770" i="14" s="1"/>
  <c r="AO770" i="14"/>
  <c r="AP97" i="14" a="1"/>
  <c r="AP97" i="14" s="1"/>
  <c r="AR97" i="14" s="1"/>
  <c r="AO97" i="14"/>
  <c r="AP539" i="14" a="1"/>
  <c r="AP539" i="14" s="1"/>
  <c r="AR539" i="14" s="1"/>
  <c r="AO539" i="14"/>
  <c r="AP15" i="14" a="1"/>
  <c r="AP15" i="14" s="1"/>
  <c r="AR15" i="14" s="1"/>
  <c r="AO15" i="14"/>
  <c r="AP60" i="14" a="1"/>
  <c r="AP60" i="14" s="1"/>
  <c r="AR60" i="14" s="1"/>
  <c r="AO60" i="14"/>
  <c r="AP404" i="14" a="1"/>
  <c r="AP404" i="14" s="1"/>
  <c r="AR404" i="14" s="1"/>
  <c r="AO404" i="14"/>
  <c r="AP115" i="14" a="1"/>
  <c r="AP115" i="14" s="1"/>
  <c r="AR115" i="14" s="1"/>
  <c r="AO115" i="14"/>
  <c r="AP724" i="14" a="1"/>
  <c r="AP724" i="14" s="1"/>
  <c r="AR724" i="14" s="1"/>
  <c r="AO724" i="14"/>
  <c r="AP278" i="14" a="1"/>
  <c r="AP278" i="14" s="1"/>
  <c r="AR278" i="14" s="1"/>
  <c r="AO278" i="14"/>
  <c r="AP154" i="14" a="1"/>
  <c r="AP154" i="14" s="1"/>
  <c r="AR154" i="14" s="1"/>
  <c r="AO154" i="14"/>
  <c r="AP783" i="14" a="1"/>
  <c r="AP783" i="14" s="1"/>
  <c r="AR783" i="14" s="1"/>
  <c r="AO783" i="14"/>
  <c r="AP422" i="14" a="1"/>
  <c r="AP422" i="14" s="1"/>
  <c r="AR422" i="14" s="1"/>
  <c r="AO422" i="14"/>
  <c r="AP720" i="14" a="1"/>
  <c r="AP720" i="14" s="1"/>
  <c r="AR720" i="14" s="1"/>
  <c r="AO720" i="14"/>
  <c r="AP713" i="14" a="1"/>
  <c r="AP713" i="14" s="1"/>
  <c r="AR713" i="14" s="1"/>
  <c r="AO713" i="14"/>
  <c r="AP369" i="14" a="1"/>
  <c r="AP369" i="14" s="1"/>
  <c r="AR369" i="14" s="1"/>
  <c r="AO369" i="14"/>
  <c r="AP702" i="14" a="1"/>
  <c r="AP702" i="14" s="1"/>
  <c r="AR702" i="14" s="1"/>
  <c r="AO702" i="14"/>
  <c r="AP28" i="14" a="1"/>
  <c r="AP28" i="14" s="1"/>
  <c r="AR28" i="14" s="1"/>
  <c r="AO28" i="14"/>
  <c r="AP583" i="14" a="1"/>
  <c r="AP583" i="14" s="1"/>
  <c r="AR583" i="14" s="1"/>
  <c r="AO583" i="14"/>
  <c r="AP622" i="14" a="1"/>
  <c r="AP622" i="14" s="1"/>
  <c r="AR622" i="14" s="1"/>
  <c r="AO622" i="14"/>
  <c r="AP624" i="14" a="1"/>
  <c r="AP624" i="14" s="1"/>
  <c r="AR624" i="14" s="1"/>
  <c r="AO624" i="14"/>
  <c r="AP5" i="14" a="1"/>
  <c r="AP5" i="14" s="1"/>
  <c r="AR5" i="14" s="1"/>
  <c r="AO5" i="14"/>
  <c r="AO410" i="14"/>
  <c r="AO558" i="14"/>
  <c r="AR134" i="14"/>
  <c r="AO208" i="14"/>
  <c r="AO81" i="14"/>
  <c r="AR298" i="14"/>
  <c r="AO284" i="14"/>
  <c r="AO679" i="14"/>
  <c r="AO114" i="14"/>
  <c r="AR314" i="14"/>
  <c r="AO658" i="14"/>
  <c r="AO671" i="14"/>
  <c r="AR409" i="14"/>
  <c r="AR248" i="14"/>
  <c r="AR445" i="14"/>
  <c r="AR365" i="14"/>
  <c r="AO570" i="14"/>
  <c r="AR258" i="14"/>
  <c r="AR553" i="14"/>
  <c r="AO243" i="14"/>
  <c r="AO286" i="14"/>
  <c r="AO750" i="14"/>
  <c r="AO240" i="14"/>
  <c r="AR342" i="14"/>
  <c r="AO237" i="14"/>
  <c r="AO550" i="14"/>
  <c r="AR378" i="14"/>
  <c r="AO136" i="14"/>
  <c r="AO430" i="14"/>
  <c r="AO413" i="14"/>
  <c r="AR173" i="14"/>
  <c r="AR772" i="14"/>
  <c r="AO347" i="14"/>
  <c r="AR560" i="14"/>
  <c r="AR269" i="14"/>
  <c r="AR11" i="14"/>
  <c r="AR105" i="14"/>
  <c r="AR621" i="14"/>
  <c r="AO395" i="14"/>
  <c r="AR732" i="14"/>
  <c r="AR151" i="14"/>
  <c r="AR291" i="14"/>
  <c r="AR277" i="14"/>
  <c r="AR469" i="14"/>
  <c r="AO161" i="14"/>
  <c r="AR345" i="14"/>
  <c r="AO761" i="14"/>
  <c r="AR537" i="14"/>
  <c r="AO554" i="14"/>
  <c r="AO174" i="14"/>
  <c r="AO708" i="14"/>
  <c r="AO203" i="14"/>
  <c r="AO321" i="14"/>
  <c r="AO225" i="14"/>
  <c r="AR517" i="14"/>
  <c r="AR373" i="14"/>
  <c r="AR210" i="14"/>
  <c r="AR649" i="14"/>
  <c r="AO600" i="14"/>
  <c r="AO494" i="14"/>
  <c r="AR322" i="14"/>
  <c r="AO145" i="14"/>
  <c r="AR715" i="14"/>
  <c r="AO757" i="14"/>
  <c r="AO698" i="14"/>
  <c r="AR366" i="14"/>
  <c r="AO247" i="14"/>
  <c r="AR358" i="14"/>
  <c r="AO735" i="14"/>
  <c r="AO618" i="14"/>
  <c r="AO118" i="14"/>
  <c r="AO152" i="14"/>
  <c r="AO688" i="14"/>
  <c r="AO334" i="14"/>
  <c r="AO508" i="14"/>
  <c r="AR455" i="14"/>
  <c r="AO37" i="14"/>
  <c r="AO283" i="14"/>
  <c r="AR576" i="14"/>
  <c r="AR668" i="14"/>
  <c r="AO299" i="14"/>
  <c r="AO9" i="14"/>
  <c r="AO364" i="14"/>
  <c r="AO518" i="14"/>
  <c r="AR401" i="14"/>
  <c r="AO169" i="14"/>
  <c r="AR477" i="14"/>
  <c r="AR326" i="14"/>
  <c r="AR178" i="14"/>
  <c r="AO577" i="14"/>
  <c r="AO742" i="14"/>
  <c r="AO279" i="14"/>
  <c r="AR387" i="14"/>
  <c r="AR142" i="14"/>
  <c r="AO743" i="14"/>
  <c r="AO738" i="14"/>
  <c r="AO356" i="14"/>
  <c r="AO722" i="14"/>
  <c r="AO276" i="14"/>
  <c r="AO216" i="14"/>
  <c r="AR641" i="14"/>
  <c r="AR3" i="14"/>
  <c r="AR632" i="14"/>
  <c r="AO246" i="14"/>
  <c r="AR744" i="14"/>
  <c r="AR82" i="14"/>
  <c r="AO473" i="14"/>
  <c r="AR211" i="14"/>
  <c r="AR328" i="14"/>
  <c r="AR129" i="14"/>
  <c r="AR33" i="14"/>
  <c r="AR63" i="14"/>
  <c r="AR565" i="14"/>
  <c r="AR127" i="14"/>
  <c r="AP609" i="14" a="1"/>
  <c r="AP609" i="14" s="1"/>
  <c r="AR609" i="14" s="1"/>
  <c r="AO609" i="14"/>
  <c r="AP394" i="14" a="1"/>
  <c r="AP394" i="14" s="1"/>
  <c r="AR394" i="14" s="1"/>
  <c r="AO394" i="14"/>
  <c r="AP339" i="14" a="1"/>
  <c r="AP339" i="14" s="1"/>
  <c r="AR339" i="14" s="1"/>
  <c r="AO339" i="14"/>
  <c r="AP730" i="14" a="1"/>
  <c r="AP730" i="14" s="1"/>
  <c r="AR730" i="14" s="1"/>
  <c r="AO730" i="14"/>
  <c r="AP471" i="14" a="1"/>
  <c r="AP471" i="14" s="1"/>
  <c r="AR471" i="14" s="1"/>
  <c r="AO471" i="14"/>
  <c r="AP362" i="14" a="1"/>
  <c r="AP362" i="14" s="1"/>
  <c r="AR362" i="14" s="1"/>
  <c r="AO362" i="14"/>
  <c r="AP573" i="14" a="1"/>
  <c r="AP573" i="14" s="1"/>
  <c r="AR573" i="14" s="1"/>
  <c r="AO573" i="14"/>
  <c r="AP411" i="14" a="1"/>
  <c r="AP411" i="14" s="1"/>
  <c r="AR411" i="14" s="1"/>
  <c r="AO411" i="14"/>
  <c r="AP223" i="14" a="1"/>
  <c r="AP223" i="14" s="1"/>
  <c r="AR223" i="14" s="1"/>
  <c r="AO223" i="14"/>
  <c r="AP796" i="14" a="1"/>
  <c r="AP796" i="14" s="1"/>
  <c r="AR796" i="14" s="1"/>
  <c r="AO796" i="14"/>
  <c r="AP474" i="14" a="1"/>
  <c r="AP474" i="14" s="1"/>
  <c r="AR474" i="14" s="1"/>
  <c r="AO474" i="14"/>
  <c r="AP83" i="14" a="1"/>
  <c r="AP83" i="14" s="1"/>
  <c r="AR83" i="14" s="1"/>
  <c r="AO83" i="14"/>
  <c r="AP192" i="14" a="1"/>
  <c r="AP192" i="14" s="1"/>
  <c r="AR192" i="14" s="1"/>
  <c r="AO192" i="14"/>
  <c r="AP280" i="14" a="1"/>
  <c r="AP280" i="14" s="1"/>
  <c r="AR280" i="14" s="1"/>
  <c r="AO280" i="14"/>
  <c r="AP48" i="14" a="1"/>
  <c r="AP48" i="14" s="1"/>
  <c r="AR48" i="14" s="1"/>
  <c r="AO48" i="14"/>
  <c r="AP534" i="14" a="1"/>
  <c r="AP534" i="14" s="1"/>
  <c r="AR534" i="14" s="1"/>
  <c r="AO534" i="14"/>
  <c r="AP251" i="14" a="1"/>
  <c r="AP251" i="14" s="1"/>
  <c r="AR251" i="14" s="1"/>
  <c r="AO251" i="14"/>
  <c r="AP606" i="14" a="1"/>
  <c r="AP606" i="14" s="1"/>
  <c r="AR606" i="14" s="1"/>
  <c r="AO606" i="14"/>
  <c r="AP231" i="14" a="1"/>
  <c r="AP231" i="14" s="1"/>
  <c r="AR231" i="14" s="1"/>
  <c r="AO231" i="14"/>
  <c r="AP635" i="14" a="1"/>
  <c r="AP635" i="14" s="1"/>
  <c r="AR635" i="14" s="1"/>
  <c r="AO635" i="14"/>
  <c r="AP148" i="14" a="1"/>
  <c r="AP148" i="14" s="1"/>
  <c r="AR148" i="14" s="1"/>
  <c r="AO148" i="14"/>
  <c r="AP535" i="14" a="1"/>
  <c r="AP535" i="14" s="1"/>
  <c r="AR535" i="14" s="1"/>
  <c r="AO535" i="14"/>
  <c r="AP449" i="14" a="1"/>
  <c r="AP449" i="14" s="1"/>
  <c r="AR449" i="14" s="1"/>
  <c r="AO449" i="14"/>
  <c r="AP88" i="14" a="1"/>
  <c r="AP88" i="14" s="1"/>
  <c r="AR88" i="14" s="1"/>
  <c r="AO88" i="14"/>
  <c r="AP662" i="14" a="1"/>
  <c r="AP662" i="14" s="1"/>
  <c r="AR662" i="14" s="1"/>
  <c r="AO662" i="14"/>
  <c r="AP482" i="14" a="1"/>
  <c r="AP482" i="14" s="1"/>
  <c r="AR482" i="14" s="1"/>
  <c r="AO482" i="14"/>
  <c r="AP107" i="14" a="1"/>
  <c r="AP107" i="14" s="1"/>
  <c r="AR107" i="14" s="1"/>
  <c r="AO107" i="14"/>
  <c r="AP195" i="14" a="1"/>
  <c r="AP195" i="14" s="1"/>
  <c r="AR195" i="14" s="1"/>
  <c r="AO195" i="14"/>
  <c r="AP323" i="14" a="1"/>
  <c r="AP323" i="14" s="1"/>
  <c r="AR323" i="14" s="1"/>
  <c r="AO323" i="14"/>
  <c r="AP188" i="14" a="1"/>
  <c r="AP188" i="14" s="1"/>
  <c r="AR188" i="14" s="1"/>
  <c r="AO188" i="14"/>
  <c r="AP275" i="14" a="1"/>
  <c r="AP275" i="14" s="1"/>
  <c r="AR275" i="14" s="1"/>
  <c r="AO275" i="14"/>
  <c r="AP212" i="14" a="1"/>
  <c r="AP212" i="14" s="1"/>
  <c r="AR212" i="14" s="1"/>
  <c r="AO212" i="14"/>
  <c r="AR602" i="14"/>
  <c r="AR101" i="14"/>
  <c r="AR705" i="14"/>
  <c r="AR589" i="14"/>
  <c r="AR175" i="14"/>
  <c r="AO533" i="14"/>
  <c r="AR388" i="14"/>
  <c r="AR221" i="14"/>
  <c r="AO509" i="14"/>
  <c r="AR268" i="14"/>
  <c r="AR693" i="14"/>
  <c r="AR666" i="14"/>
  <c r="AR244" i="14"/>
  <c r="AR569" i="14"/>
  <c r="AR167" i="14"/>
  <c r="AR786" i="14"/>
  <c r="AR165" i="14"/>
  <c r="AO361" i="14"/>
  <c r="AO417" i="14"/>
  <c r="AO310" i="14"/>
  <c r="AR289" i="14"/>
  <c r="AR57" i="14"/>
  <c r="AR58" i="14"/>
  <c r="AR657" i="14"/>
  <c r="AR751" i="14"/>
  <c r="AR623" i="14"/>
  <c r="AR652" i="14"/>
  <c r="AR591" i="14"/>
  <c r="AR546" i="14"/>
  <c r="AR413" i="14"/>
  <c r="AO173" i="14"/>
  <c r="AO772" i="14"/>
  <c r="AR347" i="14"/>
  <c r="AO560" i="14"/>
  <c r="AO269" i="14"/>
  <c r="AO11" i="14"/>
  <c r="AO105" i="14"/>
  <c r="AO621" i="14"/>
  <c r="AR395" i="14"/>
  <c r="AO732" i="14"/>
  <c r="AO151" i="14"/>
  <c r="AO291" i="14"/>
  <c r="AO277" i="14"/>
  <c r="AR273" i="14"/>
  <c r="AR331" i="14"/>
  <c r="AR472" i="14"/>
  <c r="AR77" i="14"/>
  <c r="AR41" i="14"/>
  <c r="AR90" i="14"/>
  <c r="AR200" i="14"/>
  <c r="AR39" i="14"/>
  <c r="AO230" i="14"/>
  <c r="AO551" i="14"/>
  <c r="AO427" i="14"/>
  <c r="AR520" i="14"/>
  <c r="AR728" i="14"/>
  <c r="AO433" i="14"/>
  <c r="AO110" i="14"/>
  <c r="AR337" i="14"/>
  <c r="AR612" i="14"/>
  <c r="AO435" i="14"/>
  <c r="AR149" i="14"/>
  <c r="AR703" i="14"/>
  <c r="AR139" i="14"/>
  <c r="AR108" i="14"/>
  <c r="AR50" i="14"/>
  <c r="AR271" i="14"/>
  <c r="AR630" i="14"/>
  <c r="AR592" i="14"/>
  <c r="AR721" i="14"/>
  <c r="AO367" i="14"/>
  <c r="AO513" i="14"/>
  <c r="AO457" i="14"/>
  <c r="AR448" i="14"/>
  <c r="AO274" i="14"/>
  <c r="AR313" i="14"/>
  <c r="AR316" i="14"/>
  <c r="AR699" i="14"/>
  <c r="AO439" i="14"/>
  <c r="AR296" i="14"/>
  <c r="AR778" i="14"/>
  <c r="AR444" i="14"/>
  <c r="AO6" i="14"/>
  <c r="AR522" i="14"/>
  <c r="AR610" i="14"/>
  <c r="AR653" i="14"/>
  <c r="AR568" i="14"/>
  <c r="AR638" i="14"/>
  <c r="AR588" i="14"/>
  <c r="AR205" i="14"/>
  <c r="AR462" i="14"/>
  <c r="AR31" i="14"/>
  <c r="AO557" i="14"/>
  <c r="AR10" i="14"/>
  <c r="AR758" i="14"/>
  <c r="AO519" i="14"/>
  <c r="AO700" i="14"/>
  <c r="AR731" i="14"/>
  <c r="AR476" i="14"/>
  <c r="AR216" i="14"/>
  <c r="AO641" i="14"/>
  <c r="AO3" i="14"/>
  <c r="AO632" i="14"/>
  <c r="AR246" i="14"/>
  <c r="AO744" i="14"/>
  <c r="AO82" i="14"/>
  <c r="AR473" i="14"/>
  <c r="AO211" i="14"/>
  <c r="AO328" i="14"/>
  <c r="AO129" i="14"/>
  <c r="AO33" i="14"/>
  <c r="AO63" i="14"/>
  <c r="AO565" i="14"/>
  <c r="AO127" i="14"/>
  <c r="AP144" i="14" a="1"/>
  <c r="AP144" i="14" s="1"/>
  <c r="AR144" i="14" s="1"/>
  <c r="AO144" i="14"/>
  <c r="AP306" i="14" a="1"/>
  <c r="AP306" i="14" s="1"/>
  <c r="AR306" i="14" s="1"/>
  <c r="AO306" i="14"/>
  <c r="AP636" i="14" a="1"/>
  <c r="AP636" i="14" s="1"/>
  <c r="AR636" i="14" s="1"/>
  <c r="AO636" i="14"/>
  <c r="AP43" i="14" a="1"/>
  <c r="AP43" i="14" s="1"/>
  <c r="AR43" i="14" s="1"/>
  <c r="AO43" i="14"/>
  <c r="AP437" i="14" a="1"/>
  <c r="AP437" i="14" s="1"/>
  <c r="AR437" i="14" s="1"/>
  <c r="AO437" i="14"/>
  <c r="AP762" i="14" a="1"/>
  <c r="AP762" i="14" s="1"/>
  <c r="AR762" i="14" s="1"/>
  <c r="AO762" i="14"/>
  <c r="AP745" i="14" a="1"/>
  <c r="AP745" i="14" s="1"/>
  <c r="AR745" i="14" s="1"/>
  <c r="AO745" i="14"/>
  <c r="AP549" i="14" a="1"/>
  <c r="AP549" i="14" s="1"/>
  <c r="AR549" i="14" s="1"/>
  <c r="AO549" i="14"/>
  <c r="AP24" i="14" a="1"/>
  <c r="AP24" i="14" s="1"/>
  <c r="AR24" i="14" s="1"/>
  <c r="AO24" i="14"/>
  <c r="AP183" i="14" a="1"/>
  <c r="AP183" i="14" s="1"/>
  <c r="AR183" i="14" s="1"/>
  <c r="AO183" i="14"/>
  <c r="AP261" i="14" a="1"/>
  <c r="AP261" i="14" s="1"/>
  <c r="AR261" i="14" s="1"/>
  <c r="AO261" i="14"/>
  <c r="AP781" i="14" a="1"/>
  <c r="AP781" i="14" s="1"/>
  <c r="AR781" i="14" s="1"/>
  <c r="AO781" i="14"/>
  <c r="AP776" i="14" a="1"/>
  <c r="AP776" i="14" s="1"/>
  <c r="AR776" i="14" s="1"/>
  <c r="AO776" i="14"/>
  <c r="AP315" i="14" a="1"/>
  <c r="AP315" i="14" s="1"/>
  <c r="AR315" i="14" s="1"/>
  <c r="AO315" i="14"/>
  <c r="AP305" i="14" a="1"/>
  <c r="AP305" i="14" s="1"/>
  <c r="AR305" i="14" s="1"/>
  <c r="AO305" i="14"/>
  <c r="AP769" i="14" a="1"/>
  <c r="AP769" i="14" s="1"/>
  <c r="AR769" i="14" s="1"/>
  <c r="AO769" i="14"/>
  <c r="AP160" i="14" a="1"/>
  <c r="AP160" i="14" s="1"/>
  <c r="AR160" i="14" s="1"/>
  <c r="AO160" i="14"/>
  <c r="AP350" i="14" a="1"/>
  <c r="AP350" i="14" s="1"/>
  <c r="AR350" i="14" s="1"/>
  <c r="AO350" i="14"/>
  <c r="AP529" i="14" a="1"/>
  <c r="AP529" i="14" s="1"/>
  <c r="AR529" i="14" s="1"/>
  <c r="AO529" i="14"/>
  <c r="AP78" i="14" a="1"/>
  <c r="AP78" i="14" s="1"/>
  <c r="AR78" i="14" s="1"/>
  <c r="AO78" i="14"/>
  <c r="AP725" i="14" a="1"/>
  <c r="AP725" i="14" s="1"/>
  <c r="AR725" i="14" s="1"/>
  <c r="AO725" i="14"/>
  <c r="AP727" i="14" a="1"/>
  <c r="AP727" i="14" s="1"/>
  <c r="AR727" i="14" s="1"/>
  <c r="AO727" i="14"/>
  <c r="AP30" i="14" a="1"/>
  <c r="AP30" i="14" s="1"/>
  <c r="AR30" i="14" s="1"/>
  <c r="AO30" i="14"/>
  <c r="AP65" i="14" a="1"/>
  <c r="AP65" i="14" s="1"/>
  <c r="AR65" i="14" s="1"/>
  <c r="AO65" i="14"/>
  <c r="AP775" i="14" a="1"/>
  <c r="AP775" i="14" s="1"/>
  <c r="AR775" i="14" s="1"/>
  <c r="AO775" i="14"/>
  <c r="AP691" i="14" a="1"/>
  <c r="AP691" i="14" s="1"/>
  <c r="AR691" i="14" s="1"/>
  <c r="AO691" i="14"/>
  <c r="AP780" i="14" a="1"/>
  <c r="AP780" i="14" s="1"/>
  <c r="AR780" i="14" s="1"/>
  <c r="AO780" i="14"/>
  <c r="AP663" i="14" a="1"/>
  <c r="AP663" i="14" s="1"/>
  <c r="AR663" i="14" s="1"/>
  <c r="AO663" i="14"/>
  <c r="AP220" i="14" a="1"/>
  <c r="AP220" i="14" s="1"/>
  <c r="AR220" i="14" s="1"/>
  <c r="AO220" i="14"/>
  <c r="AP574" i="14" a="1"/>
  <c r="AP574" i="14" s="1"/>
  <c r="AR574" i="14" s="1"/>
  <c r="AO574" i="14"/>
  <c r="AP402" i="14" a="1"/>
  <c r="AP402" i="14" s="1"/>
  <c r="AR402" i="14" s="1"/>
  <c r="AO402" i="14"/>
  <c r="AP318" i="14" a="1"/>
  <c r="AP318" i="14" s="1"/>
  <c r="AR318" i="14" s="1"/>
  <c r="AO318" i="14"/>
  <c r="AP677" i="14" a="1"/>
  <c r="AP677" i="14" s="1"/>
  <c r="AR677" i="14" s="1"/>
  <c r="AO677" i="14"/>
  <c r="AP501" i="14" a="1"/>
  <c r="AP501" i="14" s="1"/>
  <c r="AR501" i="14" s="1"/>
  <c r="AO501" i="14"/>
  <c r="AO602" i="14"/>
  <c r="AO101" i="14"/>
  <c r="AO705" i="14"/>
  <c r="AO589" i="14"/>
  <c r="AO175" i="14"/>
  <c r="AR533" i="14"/>
  <c r="AO388" i="14"/>
  <c r="AO221" i="14"/>
  <c r="AR509" i="14"/>
  <c r="AO268" i="14"/>
  <c r="AO693" i="14"/>
  <c r="AO666" i="14"/>
  <c r="AO244" i="14"/>
  <c r="AO569" i="14"/>
  <c r="AO167" i="14"/>
  <c r="AO786" i="14"/>
  <c r="AO165" i="14"/>
  <c r="AR361" i="14"/>
  <c r="AR417" i="14"/>
  <c r="AR310" i="14"/>
  <c r="AO289" i="14"/>
  <c r="AO57" i="14"/>
  <c r="AO58" i="14"/>
  <c r="AO657" i="14"/>
  <c r="AO751" i="14"/>
  <c r="AO623" i="14"/>
  <c r="AO652" i="14"/>
  <c r="AO591" i="14"/>
  <c r="AO546" i="14"/>
  <c r="AR647" i="14"/>
  <c r="AO709" i="14"/>
  <c r="AO94" i="14"/>
  <c r="AR189" i="14"/>
  <c r="AR17" i="14"/>
  <c r="AR654" i="14"/>
  <c r="AO46" i="14"/>
  <c r="AR504" i="14"/>
  <c r="AO186" i="14"/>
  <c r="AR670" i="14"/>
  <c r="AR718" i="14"/>
  <c r="AR124" i="14"/>
  <c r="AR150" i="14"/>
  <c r="AR319" i="14"/>
  <c r="AO273" i="14"/>
  <c r="AO331" i="14"/>
  <c r="AO472" i="14"/>
  <c r="AO77" i="14"/>
  <c r="AO41" i="14"/>
  <c r="AO90" i="14"/>
  <c r="AO200" i="14"/>
  <c r="AO39" i="14"/>
  <c r="AR230" i="14"/>
  <c r="AR551" i="14"/>
  <c r="AR427" i="14"/>
  <c r="AO520" i="14"/>
  <c r="AO728" i="14"/>
  <c r="AR433" i="14"/>
  <c r="AR110" i="14"/>
  <c r="AO337" i="14"/>
  <c r="AO612" i="14"/>
  <c r="AR435" i="14"/>
  <c r="AO149" i="14"/>
  <c r="AO703" i="14"/>
  <c r="AO139" i="14"/>
  <c r="AO108" i="14"/>
  <c r="AO50" i="14"/>
  <c r="AO271" i="14"/>
  <c r="AO630" i="14"/>
  <c r="AO592" i="14"/>
  <c r="AO721" i="14"/>
  <c r="AR367" i="14"/>
  <c r="AR513" i="14"/>
  <c r="AR457" i="14"/>
  <c r="AO448" i="14"/>
  <c r="AR274" i="14"/>
  <c r="AO313" i="14"/>
  <c r="AO316" i="14"/>
  <c r="AO699" i="14"/>
  <c r="AR439" i="14"/>
  <c r="AO296" i="14"/>
  <c r="AO778" i="14"/>
  <c r="AO444" i="14"/>
  <c r="AR6" i="14"/>
  <c r="AO522" i="14"/>
  <c r="AO610" i="14"/>
  <c r="AO653" i="14"/>
  <c r="AO568" i="14"/>
  <c r="AO638" i="14"/>
  <c r="AO588" i="14"/>
  <c r="AO205" i="14"/>
  <c r="AO462" i="14"/>
  <c r="AO31" i="14"/>
  <c r="AR557" i="14"/>
  <c r="AO10" i="14"/>
  <c r="AO758" i="14"/>
  <c r="AR519" i="14"/>
  <c r="AR700" i="14"/>
  <c r="AO731" i="14"/>
  <c r="AO476" i="14"/>
  <c r="AR209" i="14"/>
  <c r="AO511" i="14"/>
  <c r="AR113" i="14"/>
  <c r="AR32" i="14"/>
  <c r="AR566" i="14"/>
  <c r="AR710" i="14"/>
  <c r="AR92" i="14"/>
  <c r="AR285" i="14"/>
  <c r="AR73" i="14"/>
  <c r="AR440" i="14"/>
  <c r="AO431" i="14"/>
  <c r="AR552" i="14"/>
  <c r="AO619" i="14"/>
  <c r="AR157" i="14"/>
  <c r="AR590" i="14"/>
  <c r="AP120" i="14" a="1"/>
  <c r="AP120" i="14" s="1"/>
  <c r="AR120" i="14" s="1"/>
  <c r="AO120" i="14"/>
  <c r="AP84" i="14" a="1"/>
  <c r="AP84" i="14" s="1"/>
  <c r="AR84" i="14" s="1"/>
  <c r="AO84" i="14"/>
  <c r="AP661" i="14" a="1"/>
  <c r="AP661" i="14" s="1"/>
  <c r="AR661" i="14" s="1"/>
  <c r="AO661" i="14"/>
  <c r="AP669" i="14" a="1"/>
  <c r="AP669" i="14" s="1"/>
  <c r="AR669" i="14" s="1"/>
  <c r="AO669" i="14"/>
  <c r="AP238" i="14" a="1"/>
  <c r="AP238" i="14" s="1"/>
  <c r="AR238" i="14" s="1"/>
  <c r="AO238" i="14"/>
  <c r="AP752" i="14" a="1"/>
  <c r="AP752" i="14" s="1"/>
  <c r="AR752" i="14" s="1"/>
  <c r="AO752" i="14"/>
  <c r="AP432" i="14" a="1"/>
  <c r="AP432" i="14" s="1"/>
  <c r="AR432" i="14" s="1"/>
  <c r="AO432" i="14"/>
  <c r="AP52" i="14" a="1"/>
  <c r="AP52" i="14" s="1"/>
  <c r="AR52" i="14" s="1"/>
  <c r="AO52" i="14"/>
  <c r="AP452" i="14" a="1"/>
  <c r="AP452" i="14" s="1"/>
  <c r="AR452" i="14" s="1"/>
  <c r="AO452" i="14"/>
  <c r="AP74" i="14" a="1"/>
  <c r="AP74" i="14" s="1"/>
  <c r="AR74" i="14" s="1"/>
  <c r="AO74" i="14"/>
  <c r="AP156" i="14" a="1"/>
  <c r="AP156" i="14" s="1"/>
  <c r="AR156" i="14" s="1"/>
  <c r="AO156" i="14"/>
  <c r="AP297" i="14" a="1"/>
  <c r="AP297" i="14" s="1"/>
  <c r="AR297" i="14" s="1"/>
  <c r="AO297" i="14"/>
  <c r="AP213" i="14" a="1"/>
  <c r="AP213" i="14" s="1"/>
  <c r="AR213" i="14" s="1"/>
  <c r="AO213" i="14"/>
  <c r="AP593" i="14" a="1"/>
  <c r="AP593" i="14" s="1"/>
  <c r="AR593" i="14" s="1"/>
  <c r="AO593" i="14"/>
  <c r="AP771" i="14" a="1"/>
  <c r="AP771" i="14" s="1"/>
  <c r="AR771" i="14" s="1"/>
  <c r="AO771" i="14"/>
  <c r="AP185" i="14" a="1"/>
  <c r="AP185" i="14" s="1"/>
  <c r="AR185" i="14" s="1"/>
  <c r="AO185" i="14"/>
  <c r="AP13" i="14" a="1"/>
  <c r="AP13" i="14" s="1"/>
  <c r="AR13" i="14" s="1"/>
  <c r="AO13" i="14"/>
  <c r="AP76" i="14" a="1"/>
  <c r="AP76" i="14" s="1"/>
  <c r="AR76" i="14" s="1"/>
  <c r="AO76" i="14"/>
  <c r="AP330" i="14" a="1"/>
  <c r="AP330" i="14" s="1"/>
  <c r="AR330" i="14" s="1"/>
  <c r="AO330" i="14"/>
  <c r="AP259" i="14" a="1"/>
  <c r="AP259" i="14" s="1"/>
  <c r="AR259" i="14" s="1"/>
  <c r="AO259" i="14"/>
  <c r="AP605" i="14" a="1"/>
  <c r="AP605" i="14" s="1"/>
  <c r="AR605" i="14" s="1"/>
  <c r="AO605" i="14"/>
  <c r="AP719" i="14" a="1"/>
  <c r="AP719" i="14" s="1"/>
  <c r="AR719" i="14" s="1"/>
  <c r="AO719" i="14"/>
  <c r="AP207" i="14" a="1"/>
  <c r="AP207" i="14" s="1"/>
  <c r="AR207" i="14" s="1"/>
  <c r="AO207" i="14"/>
  <c r="AP729" i="14" a="1"/>
  <c r="AP729" i="14" s="1"/>
  <c r="AR729" i="14" s="1"/>
  <c r="AO729" i="14"/>
  <c r="AP226" i="14" a="1"/>
  <c r="AP226" i="14" s="1"/>
  <c r="AR226" i="14" s="1"/>
  <c r="AO226" i="14"/>
  <c r="AP656" i="14" a="1"/>
  <c r="AP656" i="14" s="1"/>
  <c r="AR656" i="14" s="1"/>
  <c r="AO656" i="14"/>
  <c r="AP420" i="14" a="1"/>
  <c r="AP420" i="14" s="1"/>
  <c r="AR420" i="14" s="1"/>
  <c r="AO420" i="14"/>
  <c r="AP172" i="14" a="1"/>
  <c r="AP172" i="14" s="1"/>
  <c r="AR172" i="14" s="1"/>
  <c r="AO172" i="14"/>
  <c r="AP249" i="14" a="1"/>
  <c r="AP249" i="14" s="1"/>
  <c r="AR249" i="14" s="1"/>
  <c r="AO249" i="14"/>
  <c r="AP736" i="14" a="1"/>
  <c r="AP736" i="14" s="1"/>
  <c r="AR736" i="14" s="1"/>
  <c r="AO736" i="14"/>
  <c r="AP351" i="14" a="1"/>
  <c r="AP351" i="14" s="1"/>
  <c r="AR351" i="14" s="1"/>
  <c r="AO351" i="14"/>
  <c r="AP527" i="14" a="1"/>
  <c r="AP527" i="14" s="1"/>
  <c r="AR527" i="14" s="1"/>
  <c r="AO527" i="14"/>
  <c r="AP397" i="14" a="1"/>
  <c r="AP397" i="14" s="1"/>
  <c r="AR397" i="14" s="1"/>
  <c r="AO397" i="14"/>
  <c r="AP436" i="14" a="1"/>
  <c r="AP436" i="14" s="1"/>
  <c r="AR436" i="14" s="1"/>
  <c r="AO436" i="14"/>
  <c r="AP555" i="14" a="1"/>
  <c r="AP555" i="14" s="1"/>
  <c r="AR555" i="14" s="1"/>
  <c r="AO555" i="14"/>
  <c r="AP475" i="14" a="1"/>
  <c r="AP475" i="14" s="1"/>
  <c r="AR475" i="14" s="1"/>
  <c r="AO475" i="14"/>
  <c r="AP343" i="14" a="1"/>
  <c r="AP343" i="14" s="1"/>
  <c r="AR343" i="14" s="1"/>
  <c r="AO343" i="14"/>
  <c r="AP22" i="14" a="1"/>
  <c r="AP22" i="14" s="1"/>
  <c r="AR22" i="14" s="1"/>
  <c r="AO22" i="14"/>
  <c r="AP637" i="14" a="1"/>
  <c r="AP637" i="14" s="1"/>
  <c r="AR637" i="14" s="1"/>
  <c r="AO637" i="14"/>
  <c r="AP672" i="14" a="1"/>
  <c r="AP672" i="14" s="1"/>
  <c r="AR672" i="14" s="1"/>
  <c r="AO672" i="14"/>
  <c r="AP228" i="14" a="1"/>
  <c r="AP228" i="14" s="1"/>
  <c r="AR228" i="14" s="1"/>
  <c r="AO228" i="14"/>
  <c r="AP147" i="14" a="1"/>
  <c r="AP147" i="14" s="1"/>
  <c r="AR147" i="14" s="1"/>
  <c r="AO147" i="14"/>
  <c r="AP135" i="14" a="1"/>
  <c r="AP135" i="14" s="1"/>
  <c r="AR135" i="14" s="1"/>
  <c r="AO135" i="14"/>
  <c r="AP793" i="14" a="1"/>
  <c r="AP793" i="14" s="1"/>
  <c r="AR793" i="14" s="1"/>
  <c r="AO793" i="14"/>
  <c r="AP492" i="14" a="1"/>
  <c r="AP492" i="14" s="1"/>
  <c r="AR492" i="14" s="1"/>
  <c r="AO492" i="14"/>
  <c r="AP85" i="14" a="1"/>
  <c r="AP85" i="14" s="1"/>
  <c r="AR85" i="14" s="1"/>
  <c r="AO85" i="14"/>
  <c r="AP162" i="14" a="1"/>
  <c r="AP162" i="14" s="1"/>
  <c r="AR162" i="14" s="1"/>
  <c r="AO162" i="14"/>
  <c r="AP523" i="14" a="1"/>
  <c r="AP523" i="14" s="1"/>
  <c r="AR523" i="14" s="1"/>
  <c r="AO523" i="14"/>
  <c r="AR787" i="14"/>
  <c r="AR766" i="14"/>
  <c r="AR396" i="14"/>
  <c r="AR446" i="14"/>
  <c r="AR690" i="14"/>
  <c r="AR307" i="14"/>
  <c r="AR327" i="14"/>
  <c r="AO407" i="14"/>
  <c r="AR380" i="14"/>
  <c r="AR601" i="14"/>
  <c r="AO695" i="14"/>
  <c r="AR233" i="14"/>
  <c r="AR686" i="14"/>
  <c r="AO567" i="14"/>
  <c r="AO2" i="14"/>
  <c r="AR215" i="14"/>
  <c r="AR416" i="14"/>
  <c r="AO423" i="14"/>
  <c r="AO382" i="14"/>
  <c r="AR106" i="14"/>
  <c r="AR607" i="14"/>
  <c r="AR740" i="14"/>
  <c r="AR514" i="14"/>
  <c r="AR460" i="14"/>
  <c r="AR179" i="14"/>
  <c r="AO266" i="14"/>
  <c r="AR412" i="14"/>
  <c r="AO647" i="14"/>
  <c r="AR709" i="14"/>
  <c r="AR94" i="14"/>
  <c r="AO189" i="14"/>
  <c r="AO17" i="14"/>
  <c r="AO654" i="14"/>
  <c r="AR46" i="14"/>
  <c r="AO504" i="14"/>
  <c r="AR186" i="14"/>
  <c r="AO670" i="14"/>
  <c r="AO718" i="14"/>
  <c r="AO124" i="14"/>
  <c r="AO150" i="14"/>
  <c r="AO319" i="14"/>
  <c r="AR530" i="14"/>
  <c r="AR340" i="14"/>
  <c r="AO608" i="14"/>
  <c r="AR224" i="14"/>
  <c r="AO377" i="14"/>
  <c r="AR655" i="14"/>
  <c r="AO130" i="14"/>
  <c r="AR664" i="14"/>
  <c r="AR458" i="14"/>
  <c r="AR707" i="14"/>
  <c r="AR697" i="14"/>
  <c r="AR217" i="14"/>
  <c r="AR99" i="14"/>
  <c r="AR754" i="14"/>
  <c r="AR264" i="14"/>
  <c r="AR789" i="14"/>
  <c r="AR303" i="14"/>
  <c r="AO532" i="14"/>
  <c r="AO421" i="14"/>
  <c r="AO294" i="14"/>
  <c r="AR360" i="14"/>
  <c r="AO645" i="14"/>
  <c r="AR800" i="14"/>
  <c r="AR35" i="14"/>
  <c r="AR384" i="14"/>
  <c r="AO613" i="14"/>
  <c r="AR190" i="14"/>
  <c r="AR575" i="14"/>
  <c r="AR325" i="14"/>
  <c r="AR137" i="14"/>
  <c r="AR746" i="14"/>
  <c r="AR119" i="14"/>
  <c r="AR25" i="14"/>
  <c r="AO465" i="14"/>
  <c r="AR792" i="14"/>
  <c r="AO391" i="14"/>
  <c r="AR324" i="14"/>
  <c r="AR36" i="14"/>
  <c r="AR241" i="14"/>
  <c r="AR717" i="14"/>
  <c r="AR159" i="14"/>
  <c r="AR684" i="14"/>
  <c r="AO505" i="14"/>
  <c r="AR392" i="14"/>
  <c r="AR8" i="14"/>
  <c r="AO544" i="14"/>
  <c r="AO184" i="14"/>
  <c r="AR47" i="14"/>
  <c r="AO166" i="14"/>
  <c r="AR87" i="14"/>
  <c r="AO660" i="14"/>
  <c r="AR18" i="14"/>
  <c r="AO595" i="14"/>
  <c r="AO282" i="14"/>
  <c r="AO507" i="14"/>
  <c r="AR176" i="14"/>
  <c r="AR128" i="14"/>
  <c r="AO209" i="14"/>
  <c r="AR511" i="14"/>
  <c r="AO113" i="14"/>
  <c r="AO32" i="14"/>
  <c r="AO566" i="14"/>
  <c r="AO710" i="14"/>
  <c r="AO92" i="14"/>
  <c r="AO285" i="14"/>
  <c r="AO73" i="14"/>
  <c r="AO440" i="14"/>
  <c r="AR431" i="14"/>
  <c r="AO552" i="14"/>
  <c r="AR619" i="14"/>
  <c r="AO157" i="14"/>
  <c r="AO590" i="14"/>
  <c r="BK232" i="14" a="1"/>
  <c r="BK232" i="14" s="1"/>
  <c r="BK554" i="14" a="1"/>
  <c r="BK554" i="14" s="1"/>
  <c r="BK590" i="14" a="1"/>
  <c r="BK590" i="14" s="1"/>
  <c r="BK563" i="14" a="1"/>
  <c r="BK563" i="14" s="1"/>
  <c r="BK373" i="14" a="1"/>
  <c r="BK373" i="14" s="1"/>
  <c r="BK617" i="14" a="1"/>
  <c r="BK617" i="14" s="1"/>
  <c r="BK431" i="14" a="1"/>
  <c r="BK431" i="14" s="1"/>
  <c r="BK613" i="14" a="1"/>
  <c r="BK613" i="14" s="1"/>
  <c r="BK32" i="14" a="1"/>
  <c r="BK32" i="14" s="1"/>
  <c r="BK198" i="14" a="1"/>
  <c r="BK198" i="14" s="1"/>
  <c r="BK575" i="14" a="1"/>
  <c r="BK575" i="14" s="1"/>
  <c r="BK252" i="14" a="1"/>
  <c r="BK252" i="14" s="1"/>
  <c r="BK312" i="14" a="1"/>
  <c r="BK312" i="14" s="1"/>
  <c r="BK526" i="14" a="1"/>
  <c r="BK526" i="14" s="1"/>
  <c r="BK321" i="14" a="1"/>
  <c r="BK321" i="14" s="1"/>
  <c r="BK578" i="14" a="1"/>
  <c r="BK578" i="14" s="1"/>
  <c r="BK273" i="14" a="1"/>
  <c r="BK273" i="14" s="1"/>
  <c r="BK170" i="14" a="1"/>
  <c r="BK170" i="14" s="1"/>
  <c r="BK677" i="14" a="1"/>
  <c r="BK677" i="14" s="1"/>
  <c r="BK254" i="14" a="1"/>
  <c r="BK254" i="14" s="1"/>
  <c r="BK347" i="14" a="1"/>
  <c r="BK347" i="14" s="1"/>
  <c r="BK672" i="14" a="1"/>
  <c r="BK672" i="14" s="1"/>
  <c r="BK544" i="14" a="1"/>
  <c r="BK544" i="14" s="1"/>
  <c r="BK134" i="14" a="1"/>
  <c r="BK134" i="14" s="1"/>
  <c r="BK623" i="14" a="1"/>
  <c r="BK623" i="14" s="1"/>
  <c r="BK214" i="14" a="1"/>
  <c r="BK214" i="14" s="1"/>
  <c r="BK792" i="14" a="1"/>
  <c r="BK792" i="14" s="1"/>
  <c r="BK550" i="14" a="1"/>
  <c r="BK550" i="14" s="1"/>
  <c r="BK221" i="14" a="1"/>
  <c r="BK221" i="14" s="1"/>
  <c r="BK168" i="14" a="1"/>
  <c r="BK168" i="14" s="1"/>
  <c r="BK560" i="14" a="1"/>
  <c r="BK560" i="14" s="1"/>
  <c r="BK354" i="14" a="1"/>
  <c r="BK354" i="14" s="1"/>
  <c r="BK345" i="14" a="1"/>
  <c r="BK345" i="14" s="1"/>
  <c r="BK243" i="14" a="1"/>
  <c r="BK243" i="14" s="1"/>
  <c r="BK406" i="14" a="1"/>
  <c r="BK406" i="14" s="1"/>
  <c r="BK545" i="14" a="1"/>
  <c r="BK545" i="14" s="1"/>
  <c r="BK435" i="14" a="1"/>
  <c r="BK435" i="14" s="1"/>
  <c r="BK271" i="14" a="1"/>
  <c r="BK271" i="14" s="1"/>
  <c r="BK723" i="14" a="1"/>
  <c r="BK723" i="14" s="1"/>
  <c r="BK137" i="14" a="1"/>
  <c r="BK137" i="14" s="1"/>
  <c r="BK540" i="14" a="1"/>
  <c r="BK540" i="14" s="1"/>
  <c r="BK793" i="14" a="1"/>
  <c r="BK793" i="14" s="1"/>
  <c r="BK772" i="14" a="1"/>
  <c r="BK772" i="14" s="1"/>
  <c r="BK264" i="14" a="1"/>
  <c r="BK264" i="14" s="1"/>
  <c r="BK234" i="14" a="1"/>
  <c r="BK234" i="14" s="1"/>
  <c r="BK45" i="14" a="1"/>
  <c r="BK45" i="14" s="1"/>
  <c r="BK318" i="14" a="1"/>
  <c r="BK318" i="14" s="1"/>
  <c r="BK448" i="14" a="1"/>
  <c r="BK448" i="14" s="1"/>
  <c r="BK561" i="14" a="1"/>
  <c r="BK561" i="14" s="1"/>
  <c r="BK417" i="14" a="1"/>
  <c r="BK417" i="14" s="1"/>
  <c r="BK413" i="14" a="1"/>
  <c r="BK413" i="14" s="1"/>
  <c r="BK710" i="14" a="1"/>
  <c r="BK710" i="14" s="1"/>
  <c r="BK369" i="14" a="1"/>
  <c r="BK369" i="14" s="1"/>
  <c r="BK191" i="14" a="1"/>
  <c r="BK191" i="14" s="1"/>
  <c r="BK515" i="14" a="1"/>
  <c r="BK515" i="14" s="1"/>
  <c r="BK266" i="14" a="1"/>
  <c r="BK266" i="14" s="1"/>
  <c r="BK248" i="14" a="1"/>
  <c r="BK248" i="14" s="1"/>
  <c r="BK778" i="14" a="1"/>
  <c r="BK778" i="14" s="1"/>
  <c r="BK311" i="14" a="1"/>
  <c r="BK311" i="14" s="1"/>
  <c r="BK599" i="14" a="1"/>
  <c r="BK599" i="14" s="1"/>
  <c r="BK485" i="14" a="1"/>
  <c r="BK485" i="14" s="1"/>
  <c r="BK316" i="14" a="1"/>
  <c r="BK316" i="14" s="1"/>
  <c r="BK326" i="14" a="1"/>
  <c r="BK326" i="14" s="1"/>
  <c r="BK663" i="14" a="1"/>
  <c r="BK663" i="14" s="1"/>
  <c r="BK433" i="14" a="1"/>
  <c r="BK433" i="14" s="1"/>
  <c r="BK201" i="14" a="1"/>
  <c r="BK201" i="14" s="1"/>
  <c r="BK447" i="14" a="1"/>
  <c r="BK447" i="14" s="1"/>
  <c r="BK22" i="14" a="1"/>
  <c r="BK22" i="14" s="1"/>
  <c r="BK671" i="14" a="1"/>
  <c r="BK671" i="14" s="1"/>
  <c r="BK124" i="14" a="1"/>
  <c r="BK124" i="14" s="1"/>
  <c r="BK240" i="14" a="1"/>
  <c r="BK240" i="14" s="1"/>
  <c r="BK657" i="14" a="1"/>
  <c r="BK657" i="14" s="1"/>
  <c r="BK276" i="14" a="1"/>
  <c r="BK276" i="14" s="1"/>
  <c r="BK654" i="14" a="1"/>
  <c r="BK654" i="14" s="1"/>
  <c r="BK708" i="14" a="1"/>
  <c r="BK708" i="14" s="1"/>
  <c r="BK304" i="14" a="1"/>
  <c r="BK304" i="14" s="1"/>
  <c r="BK581" i="14" a="1"/>
  <c r="BK581" i="14" s="1"/>
  <c r="BK367" i="14" a="1"/>
  <c r="BK367" i="14" s="1"/>
  <c r="BK307" i="14" a="1"/>
  <c r="BK307" i="14" s="1"/>
  <c r="BK589" i="14" a="1"/>
  <c r="BK589" i="14" s="1"/>
  <c r="BK342" i="14" a="1"/>
  <c r="BK342" i="14" s="1"/>
  <c r="BK536" i="14" a="1"/>
  <c r="BK536" i="14" s="1"/>
  <c r="BK440" i="14" a="1"/>
  <c r="BK440" i="14" s="1"/>
  <c r="BK532" i="14" a="1"/>
  <c r="BK532" i="14" s="1"/>
  <c r="BK398" i="14" a="1"/>
  <c r="BK398" i="14" s="1"/>
  <c r="BK194" i="14" a="1"/>
  <c r="BK194" i="14" s="1"/>
  <c r="BK175" i="14" a="1"/>
  <c r="BK175" i="14" s="1"/>
  <c r="BK491" i="14" a="1"/>
  <c r="BK491" i="14" s="1"/>
  <c r="BK705" i="14" a="1"/>
  <c r="BK705" i="14" s="1"/>
  <c r="BK749" i="14" a="1"/>
  <c r="BK749" i="14" s="1"/>
  <c r="BK356" i="14" a="1"/>
  <c r="BK356" i="14" s="1"/>
  <c r="BK277" i="14" a="1"/>
  <c r="BK277" i="14" s="1"/>
  <c r="BK424" i="14" a="1"/>
  <c r="BK424" i="14" s="1"/>
  <c r="BK638" i="14" a="1"/>
  <c r="BK638" i="14" s="1"/>
  <c r="BK551" i="14" a="1"/>
  <c r="BK551" i="14" s="1"/>
  <c r="BK263" i="14" a="1"/>
  <c r="BK263" i="14" s="1"/>
  <c r="BK241" i="14" a="1"/>
  <c r="BK241" i="14" s="1"/>
  <c r="BK597" i="14" a="1"/>
  <c r="BK597" i="14" s="1"/>
  <c r="BK683" i="14" a="1"/>
  <c r="BK683" i="14" s="1"/>
  <c r="BK69" i="14" a="1"/>
  <c r="BK69" i="14" s="1"/>
  <c r="BK364" i="14" a="1"/>
  <c r="BK364" i="14" s="1"/>
  <c r="BK348" i="14" a="1"/>
  <c r="BK348" i="14" s="1"/>
  <c r="BK294" i="14" a="1"/>
  <c r="BK294" i="14" s="1"/>
  <c r="BK145" i="14" a="1"/>
  <c r="BK145" i="14" s="1"/>
  <c r="BK382" i="14" a="1"/>
  <c r="BK382" i="14" s="1"/>
  <c r="BK155" i="14" a="1"/>
  <c r="BK155" i="14" s="1"/>
  <c r="BK695" i="14" a="1"/>
  <c r="BK695" i="14" s="1"/>
  <c r="BK770" i="14" a="1"/>
  <c r="BK770" i="14" s="1"/>
  <c r="BK253" i="14" a="1"/>
  <c r="BK253" i="14" s="1"/>
  <c r="BK629" i="14" a="1"/>
  <c r="BK629" i="14" s="1"/>
  <c r="BK611" i="14" a="1"/>
  <c r="BK611" i="14" s="1"/>
  <c r="BK4" i="14" a="1"/>
  <c r="BK4" i="14" s="1"/>
  <c r="BK627" i="14" a="1"/>
  <c r="BK627" i="14" s="1"/>
  <c r="BK173" i="14" a="1"/>
  <c r="BK173" i="14" s="1"/>
  <c r="BK235" i="14" a="1"/>
  <c r="BK235" i="14" s="1"/>
  <c r="BK337" i="14" a="1"/>
  <c r="BK337" i="14" s="1"/>
  <c r="BK457" i="14" a="1"/>
  <c r="BK457" i="14" s="1"/>
  <c r="BK499" i="14" a="1"/>
  <c r="BK499" i="14" s="1"/>
  <c r="BK313" i="14" a="1"/>
  <c r="BK313" i="14" s="1"/>
  <c r="BK518" i="14" a="1"/>
  <c r="BK518" i="14" s="1"/>
  <c r="BK27" i="14" a="1"/>
  <c r="BK27" i="14" s="1"/>
  <c r="BK450" i="14" a="1"/>
  <c r="BK450" i="14" s="1"/>
  <c r="BK641" i="14" a="1"/>
  <c r="BK641" i="14" s="1"/>
  <c r="BK80" i="14" a="1"/>
  <c r="BK80" i="14" s="1"/>
  <c r="BK286" i="14" a="1"/>
  <c r="BK286" i="14" s="1"/>
  <c r="BK748" i="14" a="1"/>
  <c r="BK748" i="14" s="1"/>
  <c r="BK8" i="14" a="1"/>
  <c r="BK8" i="14" s="1"/>
  <c r="BK737" i="14" a="1"/>
  <c r="BK737" i="14" s="1"/>
  <c r="BK25" i="14" a="1"/>
  <c r="BK25" i="14" s="1"/>
  <c r="BK181" i="14" a="1"/>
  <c r="BK181" i="14" s="1"/>
  <c r="BK151" i="14" a="1"/>
  <c r="BK151" i="14" s="1"/>
  <c r="BK743" i="14" a="1"/>
  <c r="BK743" i="14" s="1"/>
  <c r="BK580" i="14" a="1"/>
  <c r="BK580" i="14" s="1"/>
  <c r="BK619" i="14" a="1"/>
  <c r="BK619" i="14" s="1"/>
  <c r="BK766" i="14" a="1"/>
  <c r="BK766" i="14" s="1"/>
  <c r="BK453" i="14" a="1"/>
  <c r="BK453" i="14" s="1"/>
  <c r="BK552" i="14" a="1"/>
  <c r="BK552" i="14" s="1"/>
  <c r="BK794" i="14" a="1"/>
  <c r="BK794" i="14" s="1"/>
  <c r="BK666" i="14" a="1"/>
  <c r="BK666" i="14" s="1"/>
  <c r="BK190" i="14" a="1"/>
  <c r="BK190" i="14" s="1"/>
  <c r="BK455" i="14" a="1"/>
  <c r="BK455" i="14" s="1"/>
  <c r="BK790" i="14" a="1"/>
  <c r="BK790" i="14" s="1"/>
  <c r="BK197" i="14" a="1"/>
  <c r="BK197" i="14" s="1"/>
  <c r="BK546" i="14" a="1"/>
  <c r="BK546" i="14" s="1"/>
  <c r="BK785" i="14" a="1"/>
  <c r="BK785" i="14" s="1"/>
  <c r="BK576" i="14" a="1"/>
  <c r="BK576" i="14" s="1"/>
  <c r="BK585" i="14" a="1"/>
  <c r="BK585" i="14" s="1"/>
  <c r="BK733" i="14" a="1"/>
  <c r="BK733" i="14" s="1"/>
  <c r="BK298" i="14" a="1"/>
  <c r="BK298" i="14" s="1"/>
  <c r="BK332" i="14" a="1"/>
  <c r="BK332" i="14" s="1"/>
  <c r="BK572" i="14" a="1"/>
  <c r="BK572" i="14" s="1"/>
  <c r="BK520" i="14" a="1"/>
  <c r="BK520" i="14" s="1"/>
  <c r="BK476" i="14" a="1"/>
  <c r="BK476" i="14" s="1"/>
  <c r="BK516" i="14" a="1"/>
  <c r="BK516" i="14" s="1"/>
  <c r="BK468" i="14" a="1"/>
  <c r="BK468" i="14" s="1"/>
  <c r="BK244" i="14" a="1"/>
  <c r="BK244" i="14" s="1"/>
  <c r="BK538" i="14" a="1"/>
  <c r="BK538" i="14" s="1"/>
  <c r="BK3" i="14" a="1"/>
  <c r="BK3" i="14" s="1"/>
  <c r="BK446" i="14" a="1"/>
  <c r="BK446" i="14" s="1"/>
  <c r="BK626" i="14" a="1"/>
  <c r="BK626" i="14" s="1"/>
  <c r="BK524" i="14" a="1"/>
  <c r="BK524" i="14" s="1"/>
  <c r="BK607" i="14" a="1"/>
  <c r="BK607" i="14" s="1"/>
  <c r="BK61" i="14" a="1"/>
  <c r="BK61" i="14" s="1"/>
  <c r="BK101" i="14" a="1"/>
  <c r="BK101" i="14" s="1"/>
  <c r="BK634" i="14" a="1"/>
  <c r="BK634" i="14" s="1"/>
  <c r="BK787" i="14" a="1"/>
  <c r="BK787" i="14" s="1"/>
  <c r="BK331" i="14" a="1"/>
  <c r="BK331" i="14" s="1"/>
  <c r="BK648" i="14" a="1"/>
  <c r="BK648" i="14" s="1"/>
  <c r="BK531" i="14" a="1"/>
  <c r="BK531" i="14" s="1"/>
  <c r="BK288" i="14" a="1"/>
  <c r="BK288" i="14" s="1"/>
  <c r="BK547" i="14" a="1"/>
  <c r="BK547" i="14" s="1"/>
  <c r="BK246" i="14" a="1"/>
  <c r="BK246" i="14" s="1"/>
  <c r="BK533" i="14" a="1"/>
  <c r="BK533" i="14" s="1"/>
  <c r="BK18" i="14" a="1"/>
  <c r="BK18" i="14" s="1"/>
  <c r="BK77" i="14" a="1"/>
  <c r="BK77" i="14" s="1"/>
  <c r="BK392" i="14" a="1"/>
  <c r="BK392" i="14" s="1"/>
  <c r="BK496" i="14" a="1"/>
  <c r="BK496" i="14" s="1"/>
  <c r="BK610" i="14" a="1"/>
  <c r="BK610" i="14" s="1"/>
  <c r="BK251" i="14" a="1"/>
  <c r="BK251" i="14" s="1"/>
  <c r="BK360" i="14" a="1"/>
  <c r="BK360" i="14" s="1"/>
  <c r="BK606" i="14" a="1"/>
  <c r="BK606" i="14" s="1"/>
  <c r="BK387" i="14" a="1"/>
  <c r="BK387" i="14" s="1"/>
  <c r="BK472" i="14" a="1"/>
  <c r="BK472" i="14" s="1"/>
  <c r="BK322" i="14" a="1"/>
  <c r="BK322" i="14" s="1"/>
  <c r="BK39" i="14" a="1"/>
  <c r="BK39" i="14" s="1"/>
  <c r="BK148" i="14" a="1"/>
  <c r="BK148" i="14" s="1"/>
  <c r="BK721" i="14" a="1"/>
  <c r="BK721" i="14" s="1"/>
  <c r="BK430" i="14" a="1"/>
  <c r="BK430" i="14" s="1"/>
  <c r="BK141" i="14" a="1"/>
  <c r="BK141" i="14" s="1"/>
  <c r="BK690" i="14" a="1"/>
  <c r="BK690" i="14" s="1"/>
  <c r="BK126" i="14" a="1"/>
  <c r="BK126" i="14" s="1"/>
  <c r="BK50" i="14" a="1"/>
  <c r="BK50" i="14" s="1"/>
  <c r="BK368" i="14" a="1"/>
  <c r="BK368" i="14" s="1"/>
  <c r="BK559" i="14" a="1"/>
  <c r="BK559" i="14" s="1"/>
  <c r="BK738" i="14" a="1"/>
  <c r="BK738" i="14" s="1"/>
  <c r="BK376" i="14" a="1"/>
  <c r="BK376" i="14" s="1"/>
  <c r="BK400" i="14" a="1"/>
  <c r="BK400" i="14" s="1"/>
  <c r="BK692" i="14" a="1"/>
  <c r="BK692" i="14" s="1"/>
  <c r="BK306" i="14" a="1"/>
  <c r="BK306" i="14" s="1"/>
  <c r="BK146" i="14" a="1"/>
  <c r="BK146" i="14" s="1"/>
  <c r="BK303" i="14" a="1"/>
  <c r="BK303" i="14" s="1"/>
  <c r="BK71" i="14" a="1"/>
  <c r="BK71" i="14" s="1"/>
  <c r="BK43" i="14" a="1"/>
  <c r="BK43" i="14" s="1"/>
  <c r="BK319" i="14" a="1"/>
  <c r="BK319" i="14" s="1"/>
  <c r="BK649" i="14" a="1"/>
  <c r="BK649" i="14" s="1"/>
  <c r="BK745" i="14" a="1"/>
  <c r="BK745" i="14" s="1"/>
  <c r="BK549" i="14" a="1"/>
  <c r="BK549" i="14" s="1"/>
  <c r="BK183" i="14" a="1"/>
  <c r="BK183" i="14" s="1"/>
  <c r="BK73" i="14" a="1"/>
  <c r="BK73" i="14" s="1"/>
  <c r="BK508" i="14" a="1"/>
  <c r="BK508" i="14" s="1"/>
  <c r="BK262" i="14" a="1"/>
  <c r="BK262" i="14" s="1"/>
  <c r="BK230" i="14" a="1"/>
  <c r="BK230" i="14" s="1"/>
  <c r="BK139" i="14" a="1"/>
  <c r="BK139" i="14" s="1"/>
  <c r="BK261" i="14" a="1"/>
  <c r="BK261" i="14" s="1"/>
  <c r="BK781" i="14" a="1"/>
  <c r="BK781" i="14" s="1"/>
  <c r="BK174" i="14" a="1"/>
  <c r="BK174" i="14" s="1"/>
  <c r="BK684" i="14" a="1"/>
  <c r="BK684" i="14" s="1"/>
  <c r="BK327" i="14" a="1"/>
  <c r="BK327" i="14" s="1"/>
  <c r="BK789" i="14" a="1"/>
  <c r="BK789" i="14" s="1"/>
  <c r="BK315" i="14" a="1"/>
  <c r="BK315" i="14" s="1"/>
  <c r="BK365" i="14" a="1"/>
  <c r="BK365" i="14" s="1"/>
  <c r="BK646" i="14" a="1"/>
  <c r="BK646" i="14" s="1"/>
  <c r="BK769" i="14" a="1"/>
  <c r="BK769" i="14" s="1"/>
  <c r="BK160" i="14" a="1"/>
  <c r="BK160" i="14" s="1"/>
  <c r="BK350" i="14" a="1"/>
  <c r="BK350" i="14" s="1"/>
  <c r="BK14" i="14" a="1"/>
  <c r="BK14" i="14" s="1"/>
  <c r="BK529" i="14" a="1"/>
  <c r="BK529" i="14" s="1"/>
  <c r="BK725" i="14" a="1"/>
  <c r="BK725" i="14" s="1"/>
  <c r="BK114" i="14" a="1"/>
  <c r="BK114" i="14" s="1"/>
  <c r="BK727" i="14" a="1"/>
  <c r="BK727" i="14" s="1"/>
  <c r="BK686" i="14" a="1"/>
  <c r="BK686" i="14" s="1"/>
  <c r="BK30" i="14" a="1"/>
  <c r="BK30" i="14" s="1"/>
  <c r="BK630" i="14" a="1"/>
  <c r="BK630" i="14" s="1"/>
  <c r="BK615" i="14" a="1"/>
  <c r="BK615" i="14" s="1"/>
  <c r="BK462" i="14" a="1"/>
  <c r="BK462" i="14" s="1"/>
  <c r="BK421" i="14" a="1"/>
  <c r="BK421" i="14" s="1"/>
  <c r="BK483" i="14" a="1"/>
  <c r="BK483" i="14" s="1"/>
  <c r="BK681" i="14" a="1"/>
  <c r="BK681" i="14" s="1"/>
  <c r="BK664" i="14" a="1"/>
  <c r="BK664" i="14" s="1"/>
  <c r="BK258" i="14" a="1"/>
  <c r="BK258" i="14" s="1"/>
  <c r="BK761" i="14" a="1"/>
  <c r="BK761" i="14" s="1"/>
  <c r="BK445" i="14" a="1"/>
  <c r="BK445" i="14" s="1"/>
  <c r="BK775" i="14" a="1"/>
  <c r="BK775" i="14" s="1"/>
  <c r="BK211" i="14" a="1"/>
  <c r="BK211" i="14" s="1"/>
  <c r="BK598" i="14" a="1"/>
  <c r="BK598" i="14" s="1"/>
  <c r="BK395" i="14" a="1"/>
  <c r="BK395" i="14" s="1"/>
  <c r="BK247" i="14" a="1"/>
  <c r="BK247" i="14" s="1"/>
  <c r="BK680" i="14" a="1"/>
  <c r="BK680" i="14" s="1"/>
  <c r="BK236" i="14" a="1"/>
  <c r="BK236" i="14" s="1"/>
  <c r="BK361" i="14" a="1"/>
  <c r="BK361" i="14" s="1"/>
  <c r="BK640" i="14" a="1"/>
  <c r="BK640" i="14" s="1"/>
  <c r="BK537" i="14" a="1"/>
  <c r="BK537" i="14" s="1"/>
  <c r="BK689" i="14" a="1"/>
  <c r="BK689" i="14" s="1"/>
  <c r="BK441" i="14" a="1"/>
  <c r="BK441" i="14" s="1"/>
  <c r="BK718" i="14" a="1"/>
  <c r="BK718" i="14" s="1"/>
  <c r="BK84" i="14" a="1"/>
  <c r="BK84" i="14" s="1"/>
  <c r="BK23" i="14" a="1"/>
  <c r="BK23" i="14" s="1"/>
  <c r="BK128" i="14" a="1"/>
  <c r="BK128" i="14" s="1"/>
  <c r="BK29" i="14" a="1"/>
  <c r="BK29" i="14" s="1"/>
  <c r="BK132" i="14" a="1"/>
  <c r="BK132" i="14" s="1"/>
  <c r="BK675" i="14" a="1"/>
  <c r="BK675" i="14" s="1"/>
  <c r="BK669" i="14" a="1"/>
  <c r="BK669" i="14" s="1"/>
  <c r="BK358" i="14" a="1"/>
  <c r="BK358" i="14" s="1"/>
  <c r="BK239" i="14" a="1"/>
  <c r="BK239" i="14" s="1"/>
  <c r="BK90" i="14" a="1"/>
  <c r="BK90" i="14" s="1"/>
  <c r="BK432" i="14" a="1"/>
  <c r="BK432" i="14" s="1"/>
  <c r="BK33" i="14" a="1"/>
  <c r="BK33" i="14" s="1"/>
  <c r="BK225" i="14" a="1"/>
  <c r="BK225" i="14" s="1"/>
  <c r="BK186" i="14" a="1"/>
  <c r="BK186" i="14" s="1"/>
  <c r="BK209" i="14" a="1"/>
  <c r="BK209" i="14" s="1"/>
  <c r="BK156" i="14" a="1"/>
  <c r="BK156" i="14" s="1"/>
  <c r="BK403" i="14" a="1"/>
  <c r="BK403" i="14" s="1"/>
  <c r="BK541" i="14" a="1"/>
  <c r="BK541" i="14" s="1"/>
  <c r="BK388" i="14" a="1"/>
  <c r="BK388" i="14" s="1"/>
  <c r="BK584" i="14" a="1"/>
  <c r="BK584" i="14" s="1"/>
  <c r="BK758" i="14" a="1"/>
  <c r="BK758" i="14" s="1"/>
  <c r="BK140" i="14" a="1"/>
  <c r="BK140" i="14" s="1"/>
  <c r="BK591" i="14" a="1"/>
  <c r="BK591" i="14" s="1"/>
  <c r="BK203" i="14" a="1"/>
  <c r="BK203" i="14" s="1"/>
  <c r="BK744" i="14" a="1"/>
  <c r="BK744" i="14" s="1"/>
  <c r="BK631" i="14" a="1"/>
  <c r="BK631" i="14" s="1"/>
  <c r="BK260" i="14" a="1"/>
  <c r="BK260" i="14" s="1"/>
  <c r="BK565" i="14" a="1"/>
  <c r="BK565" i="14" s="1"/>
  <c r="BK425" i="14" a="1"/>
  <c r="BK425" i="14" s="1"/>
  <c r="BK46" i="14" a="1"/>
  <c r="BK46" i="14" s="1"/>
  <c r="BK105" i="14" a="1"/>
  <c r="BK105" i="14" s="1"/>
  <c r="BK115" i="14" a="1"/>
  <c r="BK115" i="14" s="1"/>
  <c r="BK334" i="14" a="1"/>
  <c r="BK334" i="14" s="1"/>
  <c r="BK314" i="14" a="1"/>
  <c r="BK314" i="14" s="1"/>
  <c r="BK206" i="14" a="1"/>
  <c r="BK206" i="14" s="1"/>
  <c r="BK336" i="14" a="1"/>
  <c r="BK336" i="14" s="1"/>
  <c r="BK278" i="14" a="1"/>
  <c r="BK278" i="14" s="1"/>
  <c r="BK653" i="14" a="1"/>
  <c r="BK653" i="14" s="1"/>
  <c r="BK268" i="14" a="1"/>
  <c r="BK268" i="14" s="1"/>
  <c r="BK93" i="14" a="1"/>
  <c r="BK93" i="14" s="1"/>
  <c r="BK310" i="14" a="1"/>
  <c r="BK310" i="14" s="1"/>
  <c r="BK709" i="14" a="1"/>
  <c r="BK709" i="14" s="1"/>
  <c r="BK338" i="14" a="1"/>
  <c r="BK338" i="14" s="1"/>
  <c r="BK612" i="14" a="1"/>
  <c r="BK612" i="14" s="1"/>
  <c r="BK396" i="14" a="1"/>
  <c r="BK396" i="14" s="1"/>
  <c r="BK34" i="14" a="1"/>
  <c r="BK34" i="14" s="1"/>
  <c r="BK285" i="14" a="1"/>
  <c r="BK285" i="14" s="1"/>
  <c r="BK474" i="14" a="1"/>
  <c r="BK474" i="14" s="1"/>
  <c r="BK328" i="14" a="1"/>
  <c r="BK328" i="14" s="1"/>
  <c r="BK786" i="14" a="1"/>
  <c r="BK786" i="14" s="1"/>
  <c r="BK102" i="14" a="1"/>
  <c r="BK102" i="14" s="1"/>
  <c r="BK185" i="14" a="1"/>
  <c r="BK185" i="14" s="1"/>
  <c r="BK728" i="14" a="1"/>
  <c r="BK728" i="14" s="1"/>
  <c r="BK353" i="14" a="1"/>
  <c r="BK353" i="14" s="1"/>
  <c r="BK184" i="14" a="1"/>
  <c r="BK184" i="14" s="1"/>
  <c r="BK130" i="14" a="1"/>
  <c r="BK130" i="14" s="1"/>
  <c r="BK464" i="14" a="1"/>
  <c r="BK464" i="14" s="1"/>
  <c r="BK259" i="14" a="1"/>
  <c r="BK259" i="14" s="1"/>
  <c r="BK605" i="14" a="1"/>
  <c r="BK605" i="14" s="1"/>
  <c r="BK601" i="14" a="1"/>
  <c r="BK601" i="14" s="1"/>
  <c r="BK729" i="14" a="1"/>
  <c r="BK729" i="14" s="1"/>
  <c r="BK289" i="14" a="1"/>
  <c r="BK289" i="14" s="1"/>
  <c r="BK41" i="14" a="1"/>
  <c r="BK41" i="14" s="1"/>
  <c r="BK699" i="14" a="1"/>
  <c r="BK699" i="14" s="1"/>
  <c r="BK694" i="14" a="1"/>
  <c r="BK694" i="14" s="1"/>
  <c r="BK652" i="14" a="1"/>
  <c r="BK652" i="14" s="1"/>
  <c r="BK26" i="14" a="1"/>
  <c r="BK26" i="14" s="1"/>
  <c r="BK94" i="14" a="1"/>
  <c r="BK94" i="14" s="1"/>
  <c r="BK595" i="14" a="1"/>
  <c r="BK595" i="14" s="1"/>
  <c r="BK410" i="14" a="1"/>
  <c r="BK410" i="14" s="1"/>
  <c r="BK714" i="14" a="1"/>
  <c r="BK714" i="14" s="1"/>
  <c r="BK746" i="14" a="1"/>
  <c r="BK746" i="14" s="1"/>
  <c r="BK57" i="14" a="1"/>
  <c r="BK57" i="14" s="1"/>
  <c r="BK614" i="14" a="1"/>
  <c r="BK614" i="14" s="1"/>
  <c r="BK113" i="14" a="1"/>
  <c r="BK113" i="14" s="1"/>
  <c r="BK567" i="14" a="1"/>
  <c r="BK567" i="14" s="1"/>
  <c r="BK129" i="14" a="1"/>
  <c r="BK129" i="14" s="1"/>
  <c r="BK380" i="14" a="1"/>
  <c r="BK380" i="14" s="1"/>
  <c r="BK698" i="14" a="1"/>
  <c r="BK698" i="14" s="1"/>
  <c r="BK305" i="14" a="1"/>
  <c r="BK305" i="14" s="1"/>
  <c r="BK118" i="14" a="1"/>
  <c r="BK118" i="14" s="1"/>
  <c r="BK78" i="14" a="1"/>
  <c r="BK78" i="14" s="1"/>
  <c r="BK352" i="14" a="1"/>
  <c r="BK352" i="14" s="1"/>
  <c r="BK764" i="14" a="1"/>
  <c r="BK764" i="14" s="1"/>
  <c r="BK110" i="14" a="1"/>
  <c r="BK110" i="14" s="1"/>
  <c r="BK570" i="14" a="1"/>
  <c r="BK570" i="14" s="1"/>
  <c r="BK95" i="14" a="1"/>
  <c r="BK95" i="14" s="1"/>
  <c r="BK172" i="14" a="1"/>
  <c r="BK172" i="14" s="1"/>
  <c r="BK795" i="14" a="1"/>
  <c r="BK795" i="14" s="1"/>
  <c r="BK715" i="14" a="1"/>
  <c r="BK715" i="14" s="1"/>
  <c r="BK351" i="14" a="1"/>
  <c r="BK351" i="14" s="1"/>
  <c r="BK302" i="14" a="1"/>
  <c r="BK302" i="14" s="1"/>
  <c r="BK754" i="14" a="1"/>
  <c r="BK754" i="14" s="1"/>
  <c r="BK477" i="14" a="1"/>
  <c r="BK477" i="14" s="1"/>
  <c r="BK282" i="14" a="1"/>
  <c r="BK282" i="14" s="1"/>
  <c r="BK324" i="14" a="1"/>
  <c r="BK324" i="14" s="1"/>
  <c r="BK740" i="14" a="1"/>
  <c r="BK740" i="14" s="1"/>
  <c r="BK742" i="14" a="1"/>
  <c r="BK742" i="14" s="1"/>
  <c r="BK436" i="14" a="1"/>
  <c r="BK436" i="14" s="1"/>
  <c r="BK667" i="14" a="1"/>
  <c r="BK667" i="14" s="1"/>
  <c r="BK473" i="14" a="1"/>
  <c r="BK473" i="14" s="1"/>
  <c r="BK475" i="14" a="1"/>
  <c r="BK475" i="14" s="1"/>
  <c r="BK283" i="14" a="1"/>
  <c r="BK283" i="14" s="1"/>
  <c r="BK159" i="14" a="1"/>
  <c r="BK159" i="14" s="1"/>
  <c r="BK490" i="14" a="1"/>
  <c r="BK490" i="14" s="1"/>
  <c r="BK782" i="14" a="1"/>
  <c r="BK782" i="14" s="1"/>
  <c r="BK688" i="14" a="1"/>
  <c r="BK688" i="14" s="1"/>
  <c r="BK647" i="14" a="1"/>
  <c r="BK647" i="14" s="1"/>
  <c r="BK199" i="14" a="1"/>
  <c r="BK199" i="14" s="1"/>
  <c r="BK451" i="14" a="1"/>
  <c r="BK451" i="14" s="1"/>
  <c r="BK514" i="14" a="1"/>
  <c r="BK514" i="14" s="1"/>
  <c r="BK511" i="14" a="1"/>
  <c r="BK511" i="14" s="1"/>
  <c r="BK202" i="14" a="1"/>
  <c r="BK202" i="14" s="1"/>
  <c r="BK500" i="14" a="1"/>
  <c r="BK500" i="14" s="1"/>
  <c r="BK712" i="14" a="1"/>
  <c r="BK712" i="14" s="1"/>
  <c r="BK204" i="14" a="1"/>
  <c r="BK204" i="14" s="1"/>
  <c r="BK164" i="14" a="1"/>
  <c r="BK164" i="14" s="1"/>
  <c r="BK237" i="14" a="1"/>
  <c r="BK237" i="14" s="1"/>
  <c r="BK465" i="14" a="1"/>
  <c r="BK465" i="14" s="1"/>
  <c r="BK245" i="14" a="1"/>
  <c r="BK245" i="14" s="1"/>
  <c r="BK178" i="14" a="1"/>
  <c r="BK178" i="14" s="1"/>
  <c r="BK682" i="14" a="1"/>
  <c r="BK682" i="14" s="1"/>
  <c r="BK297" i="14" a="1"/>
  <c r="BK297" i="14" s="1"/>
  <c r="BK673" i="14" a="1"/>
  <c r="BK673" i="14" s="1"/>
  <c r="BK17" i="14" a="1"/>
  <c r="BK17" i="14" s="1"/>
  <c r="BK703" i="14" a="1"/>
  <c r="BK703" i="14" s="1"/>
  <c r="BK687" i="14" a="1"/>
  <c r="BK687" i="14" s="1"/>
  <c r="BK512" i="14" a="1"/>
  <c r="BK512" i="14" s="1"/>
  <c r="BK594" i="14" a="1"/>
  <c r="BK594" i="14" s="1"/>
  <c r="BK800" i="14" a="1"/>
  <c r="BK800" i="14" s="1"/>
  <c r="BK525" i="14" a="1"/>
  <c r="BK525" i="14" s="1"/>
  <c r="BK798" i="14" a="1"/>
  <c r="BK798" i="14" s="1"/>
  <c r="BK668" i="14" a="1"/>
  <c r="BK668" i="14" s="1"/>
  <c r="BK469" i="14" a="1"/>
  <c r="BK469" i="14" s="1"/>
  <c r="BK633" i="14" a="1"/>
  <c r="BK633" i="14" s="1"/>
  <c r="BK428" i="14" a="1"/>
  <c r="BK428" i="14" s="1"/>
  <c r="BK161" i="14" a="1"/>
  <c r="BK161" i="14" s="1"/>
  <c r="BK120" i="14" a="1"/>
  <c r="BK120" i="14" s="1"/>
  <c r="BK415" i="14" a="1"/>
  <c r="BK415" i="14" s="1"/>
  <c r="BK176" i="14" a="1"/>
  <c r="BK176" i="14" s="1"/>
  <c r="BK219" i="14" a="1"/>
  <c r="BK219" i="14" s="1"/>
  <c r="BK655" i="14" a="1"/>
  <c r="BK655" i="14" s="1"/>
  <c r="BK651" i="14" a="1"/>
  <c r="BK651" i="14" s="1"/>
  <c r="BK64" i="14" a="1"/>
  <c r="BK64" i="14" s="1"/>
  <c r="BK587" i="14" a="1"/>
  <c r="BK587" i="14" s="1"/>
  <c r="BK704" i="14" a="1"/>
  <c r="BK704" i="14" s="1"/>
  <c r="BK577" i="14" a="1"/>
  <c r="BK577" i="14" s="1"/>
  <c r="BK639" i="14" a="1"/>
  <c r="BK639" i="14" s="1"/>
  <c r="BK72" i="14" a="1"/>
  <c r="BK72" i="14" s="1"/>
  <c r="BK439" i="14" a="1"/>
  <c r="BK439" i="14" s="1"/>
  <c r="BK363" i="14" a="1"/>
  <c r="BK363" i="14" s="1"/>
  <c r="BK250" i="14" a="1"/>
  <c r="BK250" i="14" s="1"/>
  <c r="BK293" i="14" a="1"/>
  <c r="BK293" i="14" s="1"/>
  <c r="BK142" i="14" a="1"/>
  <c r="BK142" i="14" s="1"/>
  <c r="BK81" i="14" a="1"/>
  <c r="BK81" i="14" s="1"/>
  <c r="BK586" i="14" a="1"/>
  <c r="BK586" i="14" s="1"/>
  <c r="BK443" i="14" a="1"/>
  <c r="BK443" i="14" s="1"/>
  <c r="BK16" i="14" a="1"/>
  <c r="BK16" i="14" s="1"/>
  <c r="BK765" i="14" a="1"/>
  <c r="BK765" i="14" s="1"/>
  <c r="BK99" i="14" a="1"/>
  <c r="BK99" i="14" s="1"/>
  <c r="BK707" i="14" a="1"/>
  <c r="BK707" i="14" s="1"/>
  <c r="BK644" i="14" a="1"/>
  <c r="BK644" i="14" s="1"/>
  <c r="BK603" i="14" a="1"/>
  <c r="BK603" i="14" s="1"/>
  <c r="BK751" i="14" a="1"/>
  <c r="BK751" i="14" s="1"/>
  <c r="BK157" i="14" a="1"/>
  <c r="BK157" i="14" s="1"/>
  <c r="BK383" i="14" a="1"/>
  <c r="BK383" i="14" s="1"/>
  <c r="BK10" i="14" a="1"/>
  <c r="BK10" i="14" s="1"/>
  <c r="BK227" i="14" a="1"/>
  <c r="BK227" i="14" s="1"/>
  <c r="BK171" i="14" a="1"/>
  <c r="BK171" i="14" s="1"/>
  <c r="BK497" i="14" a="1"/>
  <c r="BK497" i="14" s="1"/>
  <c r="BK722" i="14" a="1"/>
  <c r="BK722" i="14" s="1"/>
  <c r="BK82" i="14" a="1"/>
  <c r="BK82" i="14" s="1"/>
  <c r="BK127" i="14" a="1"/>
  <c r="BK127" i="14" s="1"/>
  <c r="BK456" i="14" a="1"/>
  <c r="BK456" i="14" s="1"/>
  <c r="BK224" i="14" a="1"/>
  <c r="BK224" i="14" s="1"/>
  <c r="BK706" i="14" a="1"/>
  <c r="BK706" i="14" s="1"/>
  <c r="BK674" i="14" a="1"/>
  <c r="BK674" i="14" s="1"/>
  <c r="BK416" i="14" a="1"/>
  <c r="BK416" i="14" s="1"/>
  <c r="BK89" i="14" a="1"/>
  <c r="BK89" i="14" s="1"/>
  <c r="BK592" i="14" a="1"/>
  <c r="BK592" i="14" s="1"/>
  <c r="BK217" i="14" a="1"/>
  <c r="BK217" i="14" s="1"/>
  <c r="BK732" i="14" a="1"/>
  <c r="BK732" i="14" s="1"/>
  <c r="BK670" i="14" a="1"/>
  <c r="BK670" i="14" s="1"/>
  <c r="BK152" i="14" a="1"/>
  <c r="BK152" i="14" s="1"/>
  <c r="BK716" i="14" a="1"/>
  <c r="BK716" i="14" s="1"/>
  <c r="BK384" i="14" a="1"/>
  <c r="BK384" i="14" s="1"/>
  <c r="BK12" i="14" a="1"/>
  <c r="BK12" i="14" s="1"/>
  <c r="BK444" i="14" a="1"/>
  <c r="BK444" i="14" s="1"/>
  <c r="BK553" i="14" a="1"/>
  <c r="BK553" i="14" s="1"/>
  <c r="BK620" i="14" a="1"/>
  <c r="BK620" i="14" s="1"/>
  <c r="BK279" i="14" a="1"/>
  <c r="BK279" i="14" s="1"/>
  <c r="BK750" i="14" a="1"/>
  <c r="BK750" i="14" s="1"/>
  <c r="BK401" i="14" a="1"/>
  <c r="BK401" i="14" s="1"/>
  <c r="BK320" i="14" a="1"/>
  <c r="BK320" i="14" s="1"/>
  <c r="BK495" i="14" a="1"/>
  <c r="BK495" i="14" s="1"/>
  <c r="BK616" i="14" a="1"/>
  <c r="BK616" i="14" s="1"/>
  <c r="BK325" i="14" a="1"/>
  <c r="BK325" i="14" s="1"/>
  <c r="BK290" i="14" a="1"/>
  <c r="BK290" i="14" s="1"/>
  <c r="BK558" i="14" a="1"/>
  <c r="BK558" i="14" s="1"/>
  <c r="BK86" i="14" a="1"/>
  <c r="BK86" i="14" s="1"/>
  <c r="BK543" i="14" a="1"/>
  <c r="BK543" i="14" s="1"/>
  <c r="BK481" i="14" a="1"/>
  <c r="BK481" i="14" s="1"/>
  <c r="BK257" i="14" a="1"/>
  <c r="BK257" i="14" s="1"/>
  <c r="BK92" i="14" a="1"/>
  <c r="BK92" i="14" s="1"/>
  <c r="BK233" i="14" a="1"/>
  <c r="BK233" i="14" s="1"/>
  <c r="BK143" i="14" a="1"/>
  <c r="BK143" i="14" s="1"/>
  <c r="BK299" i="14" a="1"/>
  <c r="BK299" i="14" s="1"/>
  <c r="BK697" i="14" a="1"/>
  <c r="BK697" i="14" s="1"/>
  <c r="BK784" i="14" a="1"/>
  <c r="BK784" i="14" s="1"/>
  <c r="BK498" i="14" a="1"/>
  <c r="BK498" i="14" s="1"/>
  <c r="BK378" i="14" a="1"/>
  <c r="BK378" i="14" s="1"/>
  <c r="BK460" i="14" a="1"/>
  <c r="BK460" i="14" s="1"/>
  <c r="BK374" i="14" a="1"/>
  <c r="BK374" i="14" s="1"/>
  <c r="BK588" i="14" a="1"/>
  <c r="BK588" i="14" s="1"/>
  <c r="BK510" i="14" a="1"/>
  <c r="BK510" i="14" s="1"/>
  <c r="BK391" i="14" a="1"/>
  <c r="BK391" i="14" s="1"/>
  <c r="BK44" i="14" a="1"/>
  <c r="BK44" i="14" s="1"/>
  <c r="BK335" i="14" a="1"/>
  <c r="BK335" i="14" s="1"/>
  <c r="BK216" i="14" a="1"/>
  <c r="BK216" i="14" s="1"/>
  <c r="BK756" i="14" a="1"/>
  <c r="BK756" i="14" s="1"/>
  <c r="BK414" i="14" a="1"/>
  <c r="BK414" i="14" s="1"/>
  <c r="BK300" i="14" a="1"/>
  <c r="BK300" i="14" s="1"/>
  <c r="BK208" i="14" a="1"/>
  <c r="BK208" i="14" s="1"/>
  <c r="BK407" i="14" a="1"/>
  <c r="BK407" i="14" s="1"/>
  <c r="BK504" i="14" a="1"/>
  <c r="BK504" i="14" s="1"/>
  <c r="BK454" i="14" a="1"/>
  <c r="BK454" i="14" s="1"/>
  <c r="BK281" i="14" a="1"/>
  <c r="BK281" i="14" s="1"/>
  <c r="BK660" i="14" a="1"/>
  <c r="BK660" i="14" s="1"/>
  <c r="BK632" i="14" a="1"/>
  <c r="BK632" i="14" s="1"/>
  <c r="BK210" i="14" a="1"/>
  <c r="BK210" i="14" s="1"/>
  <c r="BK370" i="14" a="1"/>
  <c r="BK370" i="14" s="1"/>
  <c r="BK505" i="14" a="1"/>
  <c r="BK505" i="14" s="1"/>
  <c r="BK123" i="14" a="1"/>
  <c r="BK123" i="14" s="1"/>
  <c r="BK478" i="14" a="1"/>
  <c r="BK478" i="14" s="1"/>
  <c r="BK568" i="14" a="1"/>
  <c r="BK568" i="14" s="1"/>
  <c r="BK284" i="14" a="1"/>
  <c r="BK284" i="14" s="1"/>
  <c r="BK96" i="14" a="1"/>
  <c r="BK96" i="14" s="1"/>
  <c r="BK47" i="14" a="1"/>
  <c r="BK47" i="14" s="1"/>
  <c r="BK122" i="14" a="1"/>
  <c r="BK122" i="14" s="1"/>
  <c r="BK301" i="14" a="1"/>
  <c r="BK301" i="14" s="1"/>
  <c r="BK255" i="14" a="1"/>
  <c r="BK255" i="14" s="1"/>
  <c r="BK296" i="14" a="1"/>
  <c r="BK296" i="14" s="1"/>
  <c r="BK405" i="14" a="1"/>
  <c r="BK405" i="14" s="1"/>
  <c r="BK528" i="14" a="1"/>
  <c r="BK528" i="14" s="1"/>
  <c r="BK463" i="14" a="1"/>
  <c r="BK463" i="14" s="1"/>
  <c r="BK408" i="14" a="1"/>
  <c r="BK408" i="14" s="1"/>
  <c r="BK427" i="14" a="1"/>
  <c r="BK427" i="14" s="1"/>
  <c r="BK381" i="14" a="1"/>
  <c r="BK381" i="14" s="1"/>
  <c r="BK51" i="14" a="1"/>
  <c r="BK51" i="14" s="1"/>
  <c r="BK493" i="14" a="1"/>
  <c r="BK493" i="14" s="1"/>
  <c r="BK229" i="14" a="1"/>
  <c r="BK229" i="14" s="1"/>
  <c r="BK539" i="14" a="1"/>
  <c r="BK539" i="14" s="1"/>
  <c r="BK602" i="14" a="1"/>
  <c r="BK602" i="14" s="1"/>
  <c r="BK521" i="14" a="1"/>
  <c r="BK521" i="14" s="1"/>
  <c r="BK15" i="14" a="1"/>
  <c r="BK15" i="14" s="1"/>
  <c r="BK154" i="14" a="1"/>
  <c r="BK154" i="14" s="1"/>
  <c r="BK291" i="14" a="1"/>
  <c r="BK291" i="14" s="1"/>
  <c r="BK422" i="14" a="1"/>
  <c r="BK422" i="14" s="1"/>
  <c r="BK679" i="14" a="1"/>
  <c r="BK679" i="14" s="1"/>
  <c r="BK494" i="14" a="1"/>
  <c r="BK494" i="14" s="1"/>
  <c r="BK509" i="14" a="1"/>
  <c r="BK509" i="14" s="1"/>
  <c r="BK109" i="14" a="1"/>
  <c r="BK109" i="14" s="1"/>
  <c r="BK760" i="14" a="1"/>
  <c r="BK760" i="14" s="1"/>
  <c r="BK600" i="14" a="1"/>
  <c r="BK600" i="14" s="1"/>
  <c r="BK734" i="14" a="1"/>
  <c r="BK734" i="14" s="1"/>
  <c r="BK35" i="14" a="1"/>
  <c r="BK35" i="14" s="1"/>
  <c r="BK386" i="14" a="1"/>
  <c r="BK386" i="14" s="1"/>
  <c r="BK645" i="14" a="1"/>
  <c r="BK645" i="14" s="1"/>
  <c r="BK423" i="14" a="1"/>
  <c r="BK423" i="14" s="1"/>
  <c r="BK730" i="14" a="1"/>
  <c r="BK730" i="14" s="1"/>
  <c r="BK87" i="14" a="1"/>
  <c r="BK87" i="14" s="1"/>
  <c r="BK340" i="14" a="1"/>
  <c r="BK340" i="14" s="1"/>
  <c r="BK119" i="14" a="1"/>
  <c r="BK119" i="14" s="1"/>
  <c r="BK40" i="14" a="1"/>
  <c r="BK40" i="14" s="1"/>
  <c r="BK166" i="14" a="1"/>
  <c r="BK166" i="14" s="1"/>
  <c r="BK411" i="14" a="1"/>
  <c r="BK411" i="14" s="1"/>
  <c r="BK63" i="14" a="1"/>
  <c r="BK63" i="14" s="1"/>
  <c r="BK658" i="14" a="1"/>
  <c r="BK658" i="14" s="1"/>
  <c r="BK685" i="14" a="1"/>
  <c r="BK685" i="14" s="1"/>
  <c r="BK11" i="14" a="1"/>
  <c r="BK11" i="14" s="1"/>
  <c r="BK200" i="14" a="1"/>
  <c r="BK200" i="14" s="1"/>
  <c r="BK731" i="14" a="1"/>
  <c r="BK731" i="14" s="1"/>
  <c r="BK280" i="14" a="1"/>
  <c r="BK280" i="14" s="1"/>
  <c r="BK48" i="14" a="1"/>
  <c r="BK48" i="14" s="1"/>
  <c r="BK757" i="14" a="1"/>
  <c r="BK757" i="14" s="1"/>
  <c r="BK724" i="14" a="1"/>
  <c r="BK724" i="14" s="1"/>
  <c r="BK470" i="14" a="1"/>
  <c r="BK470" i="14" s="1"/>
  <c r="BK608" i="14" a="1"/>
  <c r="BK608" i="14" s="1"/>
  <c r="BK377" i="14" a="1"/>
  <c r="BK377" i="14" s="1"/>
  <c r="BK106" i="14" a="1"/>
  <c r="BK106" i="14" s="1"/>
  <c r="BK700" i="14" a="1"/>
  <c r="BK700" i="14" s="1"/>
  <c r="BK535" i="14" a="1"/>
  <c r="BK535" i="14" s="1"/>
  <c r="BK418" i="14" l="1" a="1"/>
  <c r="BK418" i="14" s="1"/>
  <c r="BK107" i="14" a="1"/>
  <c r="BK107" i="14" s="1"/>
  <c r="BK74" i="14" a="1"/>
  <c r="BK74" i="14" s="1"/>
  <c r="BK97" i="14" a="1"/>
  <c r="BK97" i="14" s="1"/>
  <c r="BK333" i="14" a="1"/>
  <c r="BK333" i="14" s="1"/>
  <c r="BK741" i="14" a="1"/>
  <c r="BK741" i="14" s="1"/>
  <c r="BK28" i="14" a="1"/>
  <c r="BK28" i="14" s="1"/>
  <c r="BK62" i="14" a="1"/>
  <c r="BK62" i="14" s="1"/>
  <c r="BK527" i="14" a="1"/>
  <c r="BK527" i="14" s="1"/>
  <c r="BK656" i="14" a="1"/>
  <c r="BK656" i="14" s="1"/>
  <c r="BK593" i="14" a="1"/>
  <c r="BK593" i="14" s="1"/>
  <c r="BK238" i="14" a="1"/>
  <c r="BK238" i="14" s="1"/>
  <c r="BK702" i="14" a="1"/>
  <c r="BK702" i="14" s="1"/>
  <c r="BK187" i="14" a="1"/>
  <c r="BK187" i="14" s="1"/>
  <c r="BK144" i="14" a="1"/>
  <c r="BK144" i="14" s="1"/>
  <c r="BK604" i="14" a="1"/>
  <c r="BK604" i="14" s="1"/>
  <c r="BK341" i="14" a="1"/>
  <c r="BK341" i="14" s="1"/>
  <c r="BK104" i="14" a="1"/>
  <c r="BK104" i="14" s="1"/>
  <c r="BK295" i="14" a="1"/>
  <c r="BK295" i="14" s="1"/>
  <c r="BK437" i="14" a="1"/>
  <c r="BK437" i="14" s="1"/>
  <c r="BK222" i="14" a="1"/>
  <c r="BK222" i="14" s="1"/>
  <c r="BK562" i="14" a="1"/>
  <c r="BK562" i="14" s="1"/>
  <c r="BK691" i="14" a="1"/>
  <c r="BK691" i="14" s="1"/>
  <c r="BK231" i="14" a="1"/>
  <c r="BK231" i="14" s="1"/>
  <c r="BK762" i="14" a="1"/>
  <c r="BK762" i="14" s="1"/>
  <c r="BK287" i="14" a="1"/>
  <c r="BK287" i="14" s="1"/>
  <c r="BK779" i="14" a="1"/>
  <c r="BK779" i="14" s="1"/>
  <c r="BK83" i="14" a="1"/>
  <c r="BK83" i="14" s="1"/>
  <c r="BK471" i="14" a="1"/>
  <c r="BK471" i="14" s="1"/>
  <c r="BK153" i="14" a="1"/>
  <c r="BK153" i="14" s="1"/>
  <c r="BK100" i="14" a="1"/>
  <c r="BK100" i="14" s="1"/>
  <c r="BK701" i="14" a="1"/>
  <c r="BK701" i="14" s="1"/>
  <c r="BK188" i="14" a="1"/>
  <c r="BK188" i="14" s="1"/>
  <c r="BK755" i="14" a="1"/>
  <c r="BK755" i="14" s="1"/>
  <c r="BK162" i="14" a="1"/>
  <c r="BK162" i="14" s="1"/>
  <c r="BK42" i="14" a="1"/>
  <c r="BK42" i="14" s="1"/>
  <c r="BK636" i="14" a="1"/>
  <c r="BK636" i="14" s="1"/>
  <c r="BK385" i="14" a="1"/>
  <c r="BK385" i="14" s="1"/>
  <c r="BK91" i="14" a="1"/>
  <c r="BK91" i="14" s="1"/>
  <c r="BK195" i="14" a="1"/>
  <c r="BK195" i="14" s="1"/>
  <c r="BK192" i="14" a="1"/>
  <c r="BK192" i="14" s="1"/>
  <c r="BK362" i="14" a="1"/>
  <c r="BK362" i="14" s="1"/>
  <c r="BK394" i="14" a="1"/>
  <c r="BK394" i="14" s="1"/>
  <c r="BK344" i="14" a="1"/>
  <c r="BK344" i="14" s="1"/>
  <c r="BK492" i="14" a="1"/>
  <c r="BK492" i="14" s="1"/>
  <c r="BK625" i="14" a="1"/>
  <c r="BK625" i="14" s="1"/>
  <c r="BK676" i="14" a="1"/>
  <c r="BK676" i="14" s="1"/>
  <c r="BK768" i="14" a="1"/>
  <c r="BK768" i="14" s="1"/>
  <c r="BK442" i="14" a="1"/>
  <c r="BK442" i="14" s="1"/>
  <c r="BK650" i="14" a="1"/>
  <c r="BK650" i="14" s="1"/>
  <c r="BK125" i="14" a="1"/>
  <c r="BK125" i="14" s="1"/>
  <c r="BK67" i="14" a="1"/>
  <c r="BK67" i="14" s="1"/>
  <c r="BK461" i="14" a="1"/>
  <c r="BK461" i="14" s="1"/>
  <c r="BK55" i="14" a="1"/>
  <c r="BK55" i="14" s="1"/>
  <c r="BK53" i="14" a="1"/>
  <c r="BK53" i="14" s="1"/>
  <c r="BK759" i="14" a="1"/>
  <c r="BK759" i="14" s="1"/>
  <c r="BK419" i="14" a="1"/>
  <c r="BK419" i="14" s="1"/>
  <c r="BK397" i="14" a="1"/>
  <c r="BK397" i="14" s="1"/>
  <c r="BK420" i="14" a="1"/>
  <c r="BK420" i="14" s="1"/>
  <c r="BK207" i="14" a="1"/>
  <c r="BK207" i="14" s="1"/>
  <c r="BK501" i="14" a="1"/>
  <c r="BK501" i="14" s="1"/>
  <c r="BK85" i="14" a="1"/>
  <c r="BK85" i="14" s="1"/>
  <c r="BK753" i="14" a="1"/>
  <c r="BK753" i="14" s="1"/>
  <c r="BK799" i="14" a="1"/>
  <c r="BK799" i="14" s="1"/>
  <c r="BK635" i="14" a="1"/>
  <c r="BK635" i="1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6EB6B2-615B-444E-97E9-AC2F271A7FAF}" keepAlive="1" name="Query - FFP2-mask" description="Connection to the 'FFP2-mask' query in the workbook." type="5" refreshedVersion="8" background="1" saveData="1">
    <dbPr connection="Provider=Microsoft.Mashup.OleDb.1;Data Source=$Workbook$;Location=FFP2-mask;Extended Properties=&quot;&quot;" command="SELECT * FROM [FFP2-mask]"/>
  </connection>
  <connection id="2" xr16:uid="{06C3A315-7181-4E56-BD32-BE0101FC02CC}" keepAlive="1" name="Query - FFP3-mask" description="Connection to the 'FFP3-mask' query in the workbook." type="5" refreshedVersion="8" background="1" saveData="1">
    <dbPr connection="Provider=Microsoft.Mashup.OleDb.1;Data Source=$Workbook$;Location=FFP3-mask;Extended Properties=&quot;&quot;" command="SELECT * FROM [FFP3-mask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<sst xmlns="http://schemas.openxmlformats.org/spreadsheetml/2006/main" count="226" uniqueCount="148">
  <si>
    <t>C</t>
  </si>
  <si>
    <t>value</t>
  </si>
  <si>
    <t>name</t>
  </si>
  <si>
    <t>volumetric flow</t>
  </si>
  <si>
    <t>face velocity</t>
  </si>
  <si>
    <t>units</t>
  </si>
  <si>
    <t>L / min</t>
  </si>
  <si>
    <t>m / s</t>
  </si>
  <si>
    <t>mask surface area</t>
  </si>
  <si>
    <t>packing density</t>
  </si>
  <si>
    <t>filter thickness</t>
  </si>
  <si>
    <t>fiber diameter</t>
  </si>
  <si>
    <t>fiber radius</t>
  </si>
  <si>
    <t>μm</t>
  </si>
  <si>
    <t>Boltzman const.</t>
  </si>
  <si>
    <t>temperature</t>
  </si>
  <si>
    <t>K</t>
  </si>
  <si>
    <t>J / K</t>
  </si>
  <si>
    <t>atmospheric pressure</t>
  </si>
  <si>
    <t>Pa</t>
  </si>
  <si>
    <t>%</t>
  </si>
  <si>
    <t>nm</t>
  </si>
  <si>
    <t>mean free path of air</t>
  </si>
  <si>
    <t>[]</t>
  </si>
  <si>
    <t>kg / m-s</t>
  </si>
  <si>
    <t>dynamic viscosity @ STP</t>
  </si>
  <si>
    <t>cm^2</t>
  </si>
  <si>
    <t>Kuwabara flow factor</t>
  </si>
  <si>
    <t>particle density</t>
  </si>
  <si>
    <t>[NaCl] particle solution</t>
  </si>
  <si>
    <t>kg / m^3</t>
  </si>
  <si>
    <t>gravitational const.</t>
  </si>
  <si>
    <t>m / s^2</t>
  </si>
  <si>
    <t>average charge density</t>
  </si>
  <si>
    <t>elementary charge</t>
  </si>
  <si>
    <t>permittivity free space</t>
  </si>
  <si>
    <t>F / m</t>
  </si>
  <si>
    <t>dielectric const. 2% [NaCl]</t>
  </si>
  <si>
    <t>μC / m^2</t>
  </si>
  <si>
    <t>max charge density</t>
  </si>
  <si>
    <t>fraction charged</t>
  </si>
  <si>
    <t>fraction neutral</t>
  </si>
  <si>
    <t>Dielectric Constant of Saline Water</t>
  </si>
  <si>
    <t>NIST References (gn)</t>
  </si>
  <si>
    <t>NIST References (ep0)</t>
  </si>
  <si>
    <t>NIST References (k)</t>
  </si>
  <si>
    <t>IUPAC Gold Book (STP)</t>
  </si>
  <si>
    <t>universal gas constant</t>
  </si>
  <si>
    <t>NIST References (r)</t>
  </si>
  <si>
    <t>J / mol-K</t>
  </si>
  <si>
    <t>molcular weight of air</t>
  </si>
  <si>
    <t>kg</t>
  </si>
  <si>
    <t>2021 Atomic Weights (qmul.ac.uk)</t>
  </si>
  <si>
    <t>Jennings (1988)</t>
  </si>
  <si>
    <t>Assessment of N95 and KN96</t>
  </si>
  <si>
    <t xml:space="preserve">dielectric const. </t>
  </si>
  <si>
    <t>various sources</t>
  </si>
  <si>
    <t>given</t>
  </si>
  <si>
    <t>calculation</t>
  </si>
  <si>
    <t>Viscosity of Gases (NIST)</t>
  </si>
  <si>
    <t>1.9 (of PP)</t>
  </si>
  <si>
    <t>Parameter Name</t>
  </si>
  <si>
    <t>Units</t>
  </si>
  <si>
    <t>NIST References (e)</t>
  </si>
  <si>
    <t>% error</t>
  </si>
  <si>
    <t>Microstructure Analysis …</t>
  </si>
  <si>
    <t xml:space="preserve">Novel Formulae … </t>
  </si>
  <si>
    <t>The porosity of masks used in medicine</t>
  </si>
  <si>
    <t>KN95 and N95 Respirators Retain Filtration Efficiency</t>
  </si>
  <si>
    <t>Avogadro's constant</t>
  </si>
  <si>
    <t>mol^(-1)</t>
  </si>
  <si>
    <t>air density</t>
  </si>
  <si>
    <t>Knudson number</t>
  </si>
  <si>
    <t>Boltzmann constant</t>
  </si>
  <si>
    <t>particle salinity</t>
  </si>
  <si>
    <t>gravitational acceleration</t>
  </si>
  <si>
    <t>permittivity of free space</t>
  </si>
  <si>
    <t>dipole charge MAX</t>
  </si>
  <si>
    <t>dipole charge AVE</t>
  </si>
  <si>
    <t>dielectric constant polypr</t>
  </si>
  <si>
    <t>dielectric constant particle</t>
  </si>
  <si>
    <t>fraction elementary</t>
  </si>
  <si>
    <t>flow velocity</t>
  </si>
  <si>
    <t>m /s</t>
  </si>
  <si>
    <t>Reynolds number</t>
  </si>
  <si>
    <t>Stokes number</t>
  </si>
  <si>
    <t>Peclet number</t>
  </si>
  <si>
    <t>Diffusivity Coefficient</t>
  </si>
  <si>
    <t>Diffusion Efficiency</t>
  </si>
  <si>
    <t>Correction 1</t>
  </si>
  <si>
    <t>Correction 2</t>
  </si>
  <si>
    <t>Gravity Efficiency</t>
  </si>
  <si>
    <t>Gravity Parameter</t>
  </si>
  <si>
    <t>Settling Velocity</t>
  </si>
  <si>
    <t>Drag Coefficient</t>
  </si>
  <si>
    <t>Impaction Efficiency</t>
  </si>
  <si>
    <t>Interception Parameter</t>
  </si>
  <si>
    <t>Interception Efficiency</t>
  </si>
  <si>
    <t>Mechanical Penetration %</t>
  </si>
  <si>
    <t>Total Mechanical Efficiency</t>
  </si>
  <si>
    <t>Particle diameter (nm)</t>
  </si>
  <si>
    <t>Cunningham factor</t>
  </si>
  <si>
    <t>Cunningham APPROX</t>
  </si>
  <si>
    <t>Cunningham ratio</t>
  </si>
  <si>
    <t>Coulombic Efficiency</t>
  </si>
  <si>
    <t>Coulomb Parameter</t>
  </si>
  <si>
    <t>Polarization Parameter</t>
  </si>
  <si>
    <t>Polarization Efficiency</t>
  </si>
  <si>
    <t>Total Charged Efficiency</t>
  </si>
  <si>
    <t>Total Induced Efficiency</t>
  </si>
  <si>
    <t>Charged Penetration</t>
  </si>
  <si>
    <t>Induced Penetration</t>
  </si>
  <si>
    <t>Total Weighted Electrical Penetration %</t>
  </si>
  <si>
    <t>Gravity Efficiency APPROX</t>
  </si>
  <si>
    <t>Gravity Efficiency ratio</t>
  </si>
  <si>
    <t>InvCoeff 1/2 APPROX</t>
  </si>
  <si>
    <t>InvCoeff 1 APPROX</t>
  </si>
  <si>
    <t>InvCoeff 3/2 APPROX</t>
  </si>
  <si>
    <t>APPROX Cofactor</t>
  </si>
  <si>
    <t>Diffusion Efficiency APPROX</t>
  </si>
  <si>
    <t>Diffusion Efficiency ratio</t>
  </si>
  <si>
    <t>Correction 1 APPROX</t>
  </si>
  <si>
    <t>correction 1 ratio</t>
  </si>
  <si>
    <t>Diffusion Efficiency 2 APPROX</t>
  </si>
  <si>
    <t>Impaction Efficiency APPROX</t>
  </si>
  <si>
    <t>impaction efficiency ratio</t>
  </si>
  <si>
    <t>Interception Efficiency APPROX</t>
  </si>
  <si>
    <t>Interception efficiency ratio</t>
  </si>
  <si>
    <t>Total Mech Eff APPROX</t>
  </si>
  <si>
    <t>Total Mech Eff ratio</t>
  </si>
  <si>
    <t>Mechanical Penetration APPROX</t>
  </si>
  <si>
    <t>mech penetration diff</t>
  </si>
  <si>
    <t>coulombic ratio</t>
  </si>
  <si>
    <t>Coulombic Eff APPROX</t>
  </si>
  <si>
    <t>Polarization Eff APPROX</t>
  </si>
  <si>
    <t>polarization ratio</t>
  </si>
  <si>
    <t>Charge Eff APPROX</t>
  </si>
  <si>
    <t>Induced Eff APPROX</t>
  </si>
  <si>
    <t>charge eff ratio</t>
  </si>
  <si>
    <t>induced eff ratio</t>
  </si>
  <si>
    <t>induced pen APPROX</t>
  </si>
  <si>
    <t>charged pen APPROX</t>
  </si>
  <si>
    <t>Type 1 Filter</t>
  </si>
  <si>
    <t>F1 Error</t>
  </si>
  <si>
    <t>Type 2 Filter</t>
  </si>
  <si>
    <t>F2 Error</t>
  </si>
  <si>
    <t>F2 Sources</t>
  </si>
  <si>
    <t>F1 Sources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</si>
</sst>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1"/>
    <xf numFmtId="0" fontId="3" fillId="2" borderId="0" xfId="0" applyFont="1" applyFill="1"/>
    <xf numFmtId="0" fontId="3" fillId="3" borderId="0" xfId="0" applyFont="1" applyFill="1"/>
    <xf numFmtId="11" fontId="0" fillId="0" borderId="0" xfId="0" applyNumberFormat="1"/>
    <xf numFmtId="1" fontId="0" fillId="0" borderId="0" xfId="0" applyNumberFormat="1"/>
    <xf numFmtId="0" fontId="0" fillId="0" borderId="1" xfId="0" applyBorder="1"/>
    <xf numFmtId="0" fontId="3" fillId="0" borderId="0" xfId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5B9B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D7443AF-6DD3-4FBF-B83F-7F64DAAE23BE}" name="Param" displayName="Param" ref="A1:C32" totalsRowShown="0">
  <autoFilter ref="A1:C32" xr:uid="{4D7443AF-6DD3-4FBF-B83F-7F64DAAE23BE}"/>
  <sortState xmlns:xlrd2="http://schemas.microsoft.com/office/spreadsheetml/2017/richdata2" ref="A2:C32">
    <sortCondition ref="A1:A32"/>
  </sortState>
  <tableColumns count="3">
    <tableColumn id="1" xr3:uid="{430928B9-87D7-41C0-BF63-ECA3D1CB26A6}" name="name"/>
    <tableColumn id="2" xr3:uid="{01CF8EB4-8B7F-4298-BC31-92CFC858D2B3}" name="units"/>
    <tableColumn id="3" xr3:uid="{8284BF45-E7EA-4E3E-A04C-8861E9B7FAD6}" name="value"/>
  </tableColumns>
  <tableStyleInfo name="TableStyleMedium1" showFirstColumn="1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C7DE50-538F-4349-8980-1E83CB7AF9AD}" name="Table1" displayName="Table1" ref="A1:H25" totalsRowShown="0">
  <autoFilter ref="A1:H25" xr:uid="{EEC7DE50-538F-4349-8980-1E83CB7AF9AD}"/>
  <sortState xmlns:xlrd2="http://schemas.microsoft.com/office/spreadsheetml/2017/richdata2" ref="A2:H25">
    <sortCondition ref="F1:F25"/>
  </sortState>
  <tableColumns count="8">
    <tableColumn id="1" xr3:uid="{8D6266A3-3E7D-47B8-88BF-95C292981254}" name="Parameter Name"/>
    <tableColumn id="2" xr3:uid="{02B441E0-B18A-4407-BE5E-6E5161485AFA}" name="Units"/>
    <tableColumn id="3" xr3:uid="{BBC1483B-1F8F-4139-A54C-EE8F8D409B98}" name="Type 1 Filter"/>
    <tableColumn id="4" xr3:uid="{9B0F32F1-A578-4E90-8099-7092A926C999}" name="F1 Error"/>
    <tableColumn id="5" xr3:uid="{A3D72BA2-B6B0-4114-A793-8C79DAC6CFA1}" name="F1 Sources" dataCellStyle="Hyperlink"/>
    <tableColumn id="6" xr3:uid="{C5491457-E850-45AB-81EE-CC0B83D49E32}" name="Type 2 Filter"/>
    <tableColumn id="7" xr3:uid="{ADDA1426-9FCF-423F-BE97-7487C9043029}" name="F2 Error"/>
    <tableColumn id="8" xr3:uid="{B95EAE68-27B2-4320-9BDE-E5C528877A06}" name="F2 Sources" dataCellStyle="Hyperlink"/>
  </tableColumns>
  <tableStyleInfo name="TableStyleMedium2" showFirstColumn="1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iupac.qmul.ac.uk/AtWt/" TargetMode="External"/><Relationship Id="rId13" Type="http://schemas.openxmlformats.org/officeDocument/2006/relationships/hyperlink" Target="https://tsapps.nist.gov/publication/get_pdf.cfm?pub_id=907539" TargetMode="External"/><Relationship Id="rId18" Type="http://schemas.openxmlformats.org/officeDocument/2006/relationships/hyperlink" Target="https://goldbook.iupac.org/terms/view/S06036" TargetMode="External"/><Relationship Id="rId26" Type="http://schemas.openxmlformats.org/officeDocument/2006/relationships/hyperlink" Target="https://physics.nist.gov/cgi-bin/cuu/Value?e" TargetMode="External"/><Relationship Id="rId3" Type="http://schemas.openxmlformats.org/officeDocument/2006/relationships/hyperlink" Target="https://www.physics.nist.gov/cgi-bin/cuu/Value?ep0" TargetMode="External"/><Relationship Id="rId21" Type="http://schemas.openxmlformats.org/officeDocument/2006/relationships/hyperlink" Target="https://iupac.qmul.ac.uk/AtWt/" TargetMode="External"/><Relationship Id="rId7" Type="http://schemas.openxmlformats.org/officeDocument/2006/relationships/hyperlink" Target="https://physics.nist.gov/cgi-bin/cuu/Value?r" TargetMode="External"/><Relationship Id="rId12" Type="http://schemas.openxmlformats.org/officeDocument/2006/relationships/hyperlink" Target="https://www.tandfonline.com/doi/full/10.1080/02786820701809052" TargetMode="External"/><Relationship Id="rId17" Type="http://schemas.openxmlformats.org/officeDocument/2006/relationships/hyperlink" Target="https://www.physics.nist.gov/cgi-bin/cuu/Value?k" TargetMode="External"/><Relationship Id="rId25" Type="http://schemas.openxmlformats.org/officeDocument/2006/relationships/hyperlink" Target="https://physics.nist.gov/cgi-bin/cuu/Value?e" TargetMode="External"/><Relationship Id="rId2" Type="http://schemas.openxmlformats.org/officeDocument/2006/relationships/hyperlink" Target="https://www.physics.nist.gov/cgi-bin/cuu/Value?gn" TargetMode="External"/><Relationship Id="rId16" Type="http://schemas.openxmlformats.org/officeDocument/2006/relationships/hyperlink" Target="https://www.physics.nist.gov/cgi-bin/cuu/Value?ep0" TargetMode="External"/><Relationship Id="rId20" Type="http://schemas.openxmlformats.org/officeDocument/2006/relationships/hyperlink" Target="https://physics.nist.gov/cgi-bin/cuu/Value?r" TargetMode="External"/><Relationship Id="rId1" Type="http://schemas.openxmlformats.org/officeDocument/2006/relationships/hyperlink" Target="https://ursi.org/proceedings/procGA05/pdf/F10.7(01591).pdf" TargetMode="External"/><Relationship Id="rId6" Type="http://schemas.openxmlformats.org/officeDocument/2006/relationships/hyperlink" Target="https://goldbook.iupac.org/terms/view/S06036" TargetMode="External"/><Relationship Id="rId11" Type="http://schemas.openxmlformats.org/officeDocument/2006/relationships/hyperlink" Target="https://www.ncbi.nlm.nih.gov/pmc/articles/PMC7359546/" TargetMode="External"/><Relationship Id="rId24" Type="http://schemas.openxmlformats.org/officeDocument/2006/relationships/hyperlink" Target="https://tsapps.nist.gov/publication/get_pdf.cfm?pub_id=907539" TargetMode="External"/><Relationship Id="rId5" Type="http://schemas.openxmlformats.org/officeDocument/2006/relationships/hyperlink" Target="https://goldbook.iupac.org/terms/view/S06036" TargetMode="External"/><Relationship Id="rId15" Type="http://schemas.openxmlformats.org/officeDocument/2006/relationships/hyperlink" Target="https://www.physics.nist.gov/cgi-bin/cuu/Value?gn" TargetMode="External"/><Relationship Id="rId23" Type="http://schemas.openxmlformats.org/officeDocument/2006/relationships/hyperlink" Target="https://www.tandfonline.com/doi/full/10.1080/02786820701809052" TargetMode="External"/><Relationship Id="rId10" Type="http://schemas.openxmlformats.org/officeDocument/2006/relationships/hyperlink" Target="https://www.ncbi.nlm.nih.gov/pmc/articles/PMC7359546/" TargetMode="External"/><Relationship Id="rId19" Type="http://schemas.openxmlformats.org/officeDocument/2006/relationships/hyperlink" Target="https://goldbook.iupac.org/terms/view/S06036" TargetMode="External"/><Relationship Id="rId4" Type="http://schemas.openxmlformats.org/officeDocument/2006/relationships/hyperlink" Target="https://www.physics.nist.gov/cgi-bin/cuu/Value?k" TargetMode="External"/><Relationship Id="rId9" Type="http://schemas.openxmlformats.org/officeDocument/2006/relationships/hyperlink" Target="https://chempedia.info/page/043082193131224012059062167071200089036218059089/" TargetMode="External"/><Relationship Id="rId14" Type="http://schemas.openxmlformats.org/officeDocument/2006/relationships/hyperlink" Target="https://ursi.org/proceedings/procGA05/pdf/F10.7(01591).pdf" TargetMode="External"/><Relationship Id="rId22" Type="http://schemas.openxmlformats.org/officeDocument/2006/relationships/hyperlink" Target="https://chempedia.info/page/043082193131224012059062167071200089036218059089/" TargetMode="External"/><Relationship Id="rId27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96BA7-CE26-4092-B8F0-F027F48EEE99}">
  <dimension ref="A1:BK800"/>
  <sheetViews>
    <sheetView tabSelected="1" zoomScaleNormal="85" workbookViewId="0">
      <selection activeCell="D40" sqref="D40"/>
    </sheetView>
  </sheetViews>
  <sheetFormatPr baseColWidth="10" defaultColWidth="8.83203125" defaultRowHeight="15" x14ac:dyDescent="0.2"/>
  <cols>
    <col min="1" max="1" width="22.83203125" bestFit="1" customWidth="1"/>
    <col min="2" max="2" width="12" bestFit="1" customWidth="1"/>
    <col min="3" max="3" width="12.5" bestFit="1" customWidth="1"/>
    <col min="5" max="5" width="10.1640625" customWidth="1"/>
    <col min="6" max="6" width="22" customWidth="1"/>
    <col min="7" max="7" width="18.1640625" customWidth="1"/>
    <col min="8" max="8" width="18.1640625" bestFit="1" customWidth="1"/>
    <col min="9" max="10" width="18.1640625" customWidth="1"/>
    <col min="11" max="11" width="18.83203125" bestFit="1" customWidth="1"/>
    <col min="12" max="12" width="13.83203125" bestFit="1" customWidth="1"/>
    <col min="13" max="13" width="13.83203125" customWidth="1"/>
    <col min="14" max="14" width="18.33203125" bestFit="1" customWidth="1"/>
    <col min="15" max="15" width="18.33203125" customWidth="1"/>
    <col min="16" max="16" width="13.83203125" customWidth="1"/>
    <col min="17" max="17" width="16.83203125" bestFit="1" customWidth="1"/>
    <col min="18" max="18" width="24" bestFit="1" customWidth="1"/>
    <col min="19" max="19" width="25.5" bestFit="1" customWidth="1"/>
    <col min="20" max="20" width="24" customWidth="1"/>
    <col min="21" max="21" width="16.5" customWidth="1"/>
    <col min="22" max="22" width="20.6640625" customWidth="1"/>
    <col min="23" max="25" width="19.83203125" customWidth="1"/>
    <col min="26" max="27" width="16.5" customWidth="1"/>
    <col min="28" max="28" width="15.1640625" bestFit="1" customWidth="1"/>
    <col min="29" max="29" width="22.5" bestFit="1" customWidth="1"/>
    <col min="30" max="30" width="22.5" customWidth="1"/>
    <col min="31" max="32" width="18.33203125" customWidth="1"/>
    <col min="33" max="33" width="24.83203125" bestFit="1" customWidth="1"/>
    <col min="34" max="34" width="24.83203125" customWidth="1"/>
    <col min="35" max="35" width="20.1640625" bestFit="1" customWidth="1"/>
    <col min="36" max="36" width="19.5" bestFit="1" customWidth="1"/>
    <col min="37" max="37" width="26.83203125" bestFit="1" customWidth="1"/>
    <col min="38" max="38" width="26.83203125" customWidth="1"/>
    <col min="39" max="39" width="23.6640625" bestFit="1" customWidth="1"/>
    <col min="40" max="41" width="23.6640625" customWidth="1"/>
    <col min="42" max="42" width="22.5" bestFit="1" customWidth="1"/>
    <col min="43" max="43" width="27.83203125" bestFit="1" customWidth="1"/>
    <col min="44" max="44" width="27.83203125" customWidth="1"/>
    <col min="45" max="45" width="17.5" bestFit="1" customWidth="1"/>
    <col min="46" max="46" width="18.1640625" bestFit="1" customWidth="1"/>
    <col min="47" max="47" width="19.6640625" bestFit="1" customWidth="1"/>
    <col min="48" max="48" width="18.1640625" customWidth="1"/>
    <col min="49" max="49" width="19.83203125" bestFit="1" customWidth="1"/>
    <col min="50" max="50" width="19.1640625" bestFit="1" customWidth="1"/>
    <col min="51" max="51" width="20.6640625" bestFit="1" customWidth="1"/>
    <col min="52" max="52" width="20.6640625" customWidth="1"/>
    <col min="53" max="53" width="20.83203125" bestFit="1" customWidth="1"/>
    <col min="54" max="55" width="20.83203125" customWidth="1"/>
    <col min="56" max="56" width="20.6640625" bestFit="1" customWidth="1"/>
    <col min="57" max="62" width="20.6640625" customWidth="1"/>
    <col min="63" max="63" width="33.83203125" bestFit="1" customWidth="1"/>
  </cols>
  <sheetData>
    <row r="1" spans="1:63" x14ac:dyDescent="0.2">
      <c r="A1" t="s">
        <v>2</v>
      </c>
      <c r="B1" t="s">
        <v>5</v>
      </c>
      <c r="C1" t="s">
        <v>1</v>
      </c>
      <c r="F1" t="s">
        <v>100</v>
      </c>
      <c r="G1" t="s">
        <v>84</v>
      </c>
      <c r="H1" t="s">
        <v>101</v>
      </c>
      <c r="I1" t="s">
        <v>102</v>
      </c>
      <c r="J1" t="s">
        <v>103</v>
      </c>
      <c r="K1" t="s">
        <v>87</v>
      </c>
      <c r="L1" t="s">
        <v>86</v>
      </c>
      <c r="M1" t="s">
        <v>89</v>
      </c>
      <c r="N1" t="s">
        <v>121</v>
      </c>
      <c r="O1" t="s">
        <v>122</v>
      </c>
      <c r="P1" t="s">
        <v>90</v>
      </c>
      <c r="Q1" t="s">
        <v>88</v>
      </c>
      <c r="R1" t="s">
        <v>119</v>
      </c>
      <c r="S1" t="s">
        <v>123</v>
      </c>
      <c r="T1" t="s">
        <v>120</v>
      </c>
      <c r="U1" t="s">
        <v>94</v>
      </c>
      <c r="V1" t="s">
        <v>115</v>
      </c>
      <c r="W1" t="s">
        <v>116</v>
      </c>
      <c r="X1" t="s">
        <v>117</v>
      </c>
      <c r="Y1" t="s">
        <v>118</v>
      </c>
      <c r="Z1" t="s">
        <v>93</v>
      </c>
      <c r="AA1" t="s">
        <v>92</v>
      </c>
      <c r="AB1" t="s">
        <v>91</v>
      </c>
      <c r="AC1" t="s">
        <v>113</v>
      </c>
      <c r="AD1" t="s">
        <v>114</v>
      </c>
      <c r="AE1" t="s">
        <v>85</v>
      </c>
      <c r="AF1" t="s">
        <v>95</v>
      </c>
      <c r="AG1" t="s">
        <v>124</v>
      </c>
      <c r="AH1" t="s">
        <v>125</v>
      </c>
      <c r="AI1" t="s">
        <v>96</v>
      </c>
      <c r="AJ1" t="s">
        <v>97</v>
      </c>
      <c r="AK1" t="s">
        <v>126</v>
      </c>
      <c r="AL1" t="s">
        <v>127</v>
      </c>
      <c r="AM1" t="s">
        <v>99</v>
      </c>
      <c r="AN1" t="s">
        <v>128</v>
      </c>
      <c r="AO1" t="s">
        <v>129</v>
      </c>
      <c r="AP1" t="s">
        <v>98</v>
      </c>
      <c r="AQ1" t="s">
        <v>130</v>
      </c>
      <c r="AR1" t="s">
        <v>131</v>
      </c>
      <c r="AS1" t="s">
        <v>105</v>
      </c>
      <c r="AT1" t="s">
        <v>104</v>
      </c>
      <c r="AU1" t="s">
        <v>133</v>
      </c>
      <c r="AV1" t="s">
        <v>132</v>
      </c>
      <c r="AW1" t="s">
        <v>106</v>
      </c>
      <c r="AX1" t="s">
        <v>107</v>
      </c>
      <c r="AY1" t="s">
        <v>134</v>
      </c>
      <c r="AZ1" t="s">
        <v>135</v>
      </c>
      <c r="BA1" t="s">
        <v>108</v>
      </c>
      <c r="BB1" t="s">
        <v>136</v>
      </c>
      <c r="BC1" t="s">
        <v>138</v>
      </c>
      <c r="BD1" t="s">
        <v>109</v>
      </c>
      <c r="BE1" t="s">
        <v>137</v>
      </c>
      <c r="BF1" t="s">
        <v>139</v>
      </c>
      <c r="BG1" t="s">
        <v>110</v>
      </c>
      <c r="BH1" t="s">
        <v>141</v>
      </c>
      <c r="BI1" t="s">
        <v>111</v>
      </c>
      <c r="BJ1" t="s">
        <v>140</v>
      </c>
      <c r="BK1" t="s">
        <v>112</v>
      </c>
    </row>
    <row r="2" spans="1:63" x14ac:dyDescent="0.2">
      <c r="A2" t="s">
        <v>71</v>
      </c>
      <c r="B2" t="s">
        <v>30</v>
      </c>
      <c r="C2">
        <v>1.1684300000000001</v>
      </c>
      <c r="F2">
        <v>20</v>
      </c>
      <c r="G2" cm="1">
        <f t="array" ref="G2" xml:space="preserve"> F2 * 10^(-9) * rhoa/mu * U</f>
        <v>1.3249861199814208E-5</v>
      </c>
      <c r="H2" cm="1">
        <f t="array" ref="H2">1 +  lambda/F2 * ( 2.514 + 0.8 * EXP( -0.55 * F2/lambda ) )</f>
        <v>11.69777342394096</v>
      </c>
      <c r="I2" cm="1">
        <f t="array" ref="I2" xml:space="preserve"> 1 + 3.34 * lambda/F2</f>
        <v>12.190670000000001</v>
      </c>
      <c r="J2">
        <f>H2/I2</f>
        <v>0.95956772055522455</v>
      </c>
      <c r="K2" cm="1">
        <f t="array" ref="K2" xml:space="preserve"> kB * T * H2 / ( 3 * PI() * mu * F2 * 10^(-9) )</f>
        <v>1.3808561867044161E-8</v>
      </c>
      <c r="L2" cm="1">
        <f t="array" ref="L2" xml:space="preserve"> df * 10^(-6) *U / K2</f>
        <v>5.9554965170943346</v>
      </c>
      <c r="M2" cm="1">
        <f t="array" ref="M2" xml:space="preserve"> 1 + 0.388 * Kn * ( ( 1 - alpha ) * L2 / Ku ) ^ ( 1 / 3 )</f>
        <v>1.0135199456452728</v>
      </c>
      <c r="N2" cm="1">
        <f t="array" ref="N2" xml:space="preserve"> 1 + 0.388 * Kn * ( ( 1 - alpha ) / Ku ) ^ ( 1 / 3 ) * ( 3 * PI() * mu * df * 10^(-6) * U * F2 * 10^(-9) / ( kB * T ) ) ^ ( 1 / 3 ) * ( 0.6 * ( F2 / lambda ) ^ 0.1 ) ^ ( -1 / 3 ) * ( 1 + 2/3 * ( 3.34 * F2 / lambda ) ) ^ ( -1 / 2 )</f>
        <v>1.0293636868738412</v>
      </c>
      <c r="O2">
        <f t="shared" ref="O2:O65" si="0">N2 / M2</f>
        <v>1.0156323921365762</v>
      </c>
      <c r="P2" cm="1">
        <f t="array" ref="P2" xml:space="preserve"> 1 / ( 1 + 1.6 * ( ( 1 - alpha ) / Ku ) ^ ( 1 / 3 ) * L2 ^ ( -2 / 3 ) * M2 )</f>
        <v>0.64307043639329031</v>
      </c>
      <c r="Q2" cm="1">
        <f t="array" ref="Q2" xml:space="preserve"> 1.6 * ( ( 1 - alpha ) / Ku ) * L2 ^ ( -2 / 3 ) * M2 * P2</f>
        <v>0.45138786127510883</v>
      </c>
      <c r="R2" cm="1">
        <f t="array" ref="R2" xml:space="preserve"> 1.6 * ( 0.6 ) ^ ( 2 / 3 ) * ( ( 1 - alpha ) / Ku ) * ( lambda * 10^(-9) ) ^ ( -1 / 15 ) * ( kB * T / ( 3 * PI() * df * 10^(-6) * U * mu ) ) ^ ( 2 / 3 ) * ( F2 * 10^(-9) ) ^ ( -3 / 5 )  +  3.2 * 3.34 / 3 * ( 0.6 ) ^ ( 2 / 3 ) * ( ( 1 - alpha ) / Ku ) *  ( lambda * 10^(-9) ) ^ ( 14 / 15 ) * ( kB * T / ( 3 * PI() * df * 10^(-6) * U * mu ) ) ^ ( 2 / 3 ) * ( F2 * 10^(-9) ) ^ ( -8 / 5 )</f>
        <v>0.74623745911031503</v>
      </c>
      <c r="S2">
        <f t="shared" ref="S2:S65" si="1" xml:space="preserve"> R2 * N2</f>
        <v>0.76814974219316112</v>
      </c>
      <c r="T2">
        <f xml:space="preserve"> S2 / Q2</f>
        <v>1.7017509953042234</v>
      </c>
      <c r="U2">
        <f t="shared" ref="U2:U65" si="2" xml:space="preserve"> 24 / G2 * ( 1 + 0.15 * G2 ^ 0.687 )</f>
        <v>1811460.8032310607</v>
      </c>
      <c r="V2">
        <f t="shared" ref="V2:V65" si="3" xml:space="preserve"> ( G2 / 24 ) ^ 0.5 - 0.5 * 0.15 / 24 ^ 0.5 * G2 ^ ( 0.5 + 0.687 )</f>
        <v>7.4299437989519578E-4</v>
      </c>
      <c r="W2">
        <f t="shared" ref="W2:W65" si="4" xml:space="preserve"> ( G2 / 24 ) ^ 1 -1 * 0.15 / 24 ^ 1 * G2 ^ ( 1 + 0.687 )</f>
        <v>5.5204064793919344E-7</v>
      </c>
      <c r="X2">
        <f t="shared" ref="X2:X65" si="5" xml:space="preserve"> ( G2 / 24 ) ^ 1.5 - 1.5 * 0.15 / 24 ^ 1.5 * G2 ^ ( 1.5 + 0.687 )</f>
        <v>4.1016309797615272E-10</v>
      </c>
      <c r="Y2" cm="1">
        <f t="array" ref="Y2" xml:space="preserve"> 4 / 3 * g / U^2 * F2 * 10^(-9) * ( rhop - rhoa ) / rhoa</f>
        <v>2.0733008677428968</v>
      </c>
      <c r="Z2" cm="1">
        <f t="array" ref="Z2" xml:space="preserve"> SQRT( 4/3 * 1/U2 * g/rhoa * F2 * 10^(-9) *  ( rhop - rhoa ) )</f>
        <v>1.1221917111495721E-5</v>
      </c>
      <c r="AA2" cm="1">
        <f t="array" ref="AA2" xml:space="preserve"> Z2 / U</f>
        <v>1.0698347346741778E-3</v>
      </c>
      <c r="AB2">
        <f>AA2 / ( 1 - AA2 )</f>
        <v>1.0709805068205333E-3</v>
      </c>
      <c r="AC2">
        <f xml:space="preserve"> Y2 ^ 0.5 * V2 + Y2 ^ 1 * W2 + Y2 ^ 1.5 * X2</f>
        <v>1.0709805037116028E-3</v>
      </c>
      <c r="AD2">
        <f>AC2/AB2</f>
        <v>0.99999999709711762</v>
      </c>
      <c r="AE2" cm="1">
        <f t="array" ref="AE2">( ( F2 * 10^(-9) ) ^ 2 * rhop * H2 * U ) / ( 18 * mu * ( df * 10^(-6) ) )</f>
        <v>1.9183470872801219E-5</v>
      </c>
      <c r="AF2">
        <f xml:space="preserve"> AE2 ^ 2 / ( AE2 + 0.25 ) ^ 2</f>
        <v>5.8871853477883965E-9</v>
      </c>
      <c r="AG2" cm="1">
        <f t="array" ref="AG2">(2 * AI22*(1-alpha)*AE2*SQRT(alpha)+(1-alpha)*alpha*AE2^2)/Ku</f>
        <v>4.0223362307878564E-7</v>
      </c>
      <c r="AH2">
        <f>AG2 / AF2</f>
        <v>68.323587472898282</v>
      </c>
      <c r="AI2" cm="1">
        <f t="array" ref="AI2" xml:space="preserve"> F2 / df / 1000</f>
        <v>2.5510204081632651E-3</v>
      </c>
      <c r="AJ2" cm="1">
        <f t="array" ref="AJ2" xml:space="preserve"> ( 1 + AI2 ) / ( 2*Ku ) * ( 2 * LN( 1 + AI2 ) - 1 + alpha + ( 1 / ( 1 + AI2 ) ) ^ 2 * ( 1 - alpha / 2 ) - ( alpha / 2) * ( 1 + AI2 ) ^ 2 )</f>
        <v>9.2381828512863434E-6</v>
      </c>
      <c r="AK2" cm="1">
        <f t="array" ref="AK2" xml:space="preserve"> ( ( 1 - alpha ) / Ku ) * AI2 ^ 2</f>
        <v>9.2550527465186603E-6</v>
      </c>
      <c r="AL2">
        <f xml:space="preserve"> AK2 /AJ2</f>
        <v>1.0018261053611823</v>
      </c>
      <c r="AM2">
        <f t="shared" ref="AM2:AM65" si="6" xml:space="preserve"> 1 - ( 1 - Q2 ) * ( 1 - AB2 ) * ( 1 - AF2 ) *  ( 1 - AJ2 )</f>
        <v>0.45198048015911152</v>
      </c>
      <c r="AN2">
        <f xml:space="preserve"> S2 + AC2 + AF2 + AK2</f>
        <v>0.7692299836368045</v>
      </c>
      <c r="AO2">
        <f xml:space="preserve"> AN2 / AM2</f>
        <v>1.701909744788118</v>
      </c>
      <c r="AP2" cm="1">
        <f t="array" ref="AP2" xml:space="preserve"> EXP( -4 * alpha * X * 10^(-6) * AM2 / ( PI() * df * 10^(-6) * ( 1 - alpha ) ) ) * 100</f>
        <v>9.6274858644640471E-3</v>
      </c>
      <c r="AQ2" cm="1">
        <f t="array" ref="AQ2" xml:space="preserve"> EXP( -4 * alpha * X * 10^(-6) * AN2 / ( PI() * df * 10^(-6) * ( 1 - alpha ) ) ) * 100</f>
        <v>1.4598271857301187E-5</v>
      </c>
      <c r="AR2">
        <f xml:space="preserve"> ABS(AQ2 - AP2)</f>
        <v>9.6128875926067454E-3</v>
      </c>
      <c r="AS2" cm="1">
        <f t="array" ref="AS2" xml:space="preserve"> ( sigave * 10^(-6) * fE *e * H2 ) / ( 3 * PI() * eps0 * ( 1 + epsF ) * mu * U * F2 * 10^(-9) )</f>
        <v>12.068335790978196</v>
      </c>
      <c r="AT2" cm="1">
        <f t="array" ref="AT2" xml:space="preserve"> PI() * AS2 / ( 1 + alpha * SQRT(AS2) )</f>
        <v>30.582975632903345</v>
      </c>
      <c r="AU2" cm="1">
        <f t="array" ref="AU2" xml:space="preserve"> PI() * AS2 * ( 1 - SQRT( AS2 ) * alpha )</f>
        <v>28.825758998820056</v>
      </c>
      <c r="AV2">
        <f xml:space="preserve"> AU2 / AT2</f>
        <v>0.94254265329915288</v>
      </c>
      <c r="AW2" cm="1">
        <f t="array" ref="AW2" xml:space="preserve"> 2 / 3 * ( epsP - 1 ) / ( epsP + 2 ) * ( sigave * 10^(-6) ) ^ 2 / ( eps0 * ( 1 + epsF ) ^ 2 ) * H2 * ( F2 * 10^(-9) ) ^ 2 / ( df * 10^(-6) * mu * U )</f>
        <v>1.5382010780556067E-2</v>
      </c>
      <c r="AX2" cm="1">
        <f t="array" ref="AX2" xml:space="preserve"> 0.528 * Ku ^ 0.26 * AW2 ^ 0.74 / ( 1 + 0.366 * ( Ku * AW2 ) ^ 0.63 )</f>
        <v>2.1110446418576099E-2</v>
      </c>
      <c r="AY2" cm="1">
        <f t="array" ref="AY2" xml:space="preserve"> 0.35 * Ku ^ ( -0.5 ) * AW2 ^ 0.4</f>
        <v>8.1446788516433596E-2</v>
      </c>
      <c r="AZ2">
        <f xml:space="preserve"> AY2 / AX2</f>
        <v>3.8581272466490639</v>
      </c>
      <c r="BA2">
        <f t="shared" ref="BA2:BA65" si="7" xml:space="preserve"> 1 - ( 1 - Q2 ) * ( 1 - AB2 ) * ( 1 - AF2 ) *  ( 1 - AJ2 ) * ( 1 - AT2 )</f>
        <v>17.212048101808396</v>
      </c>
      <c r="BB2">
        <f xml:space="preserve"> AN2 + AU2</f>
        <v>29.594988982456861</v>
      </c>
      <c r="BC2">
        <f xml:space="preserve"> BB2 / BA2</f>
        <v>1.7194344802782326</v>
      </c>
      <c r="BD2">
        <f t="shared" ref="BD2:BD65" si="8" xml:space="preserve"> 1 - ( 1 - Q2 ) * ( 1 - AB2 ) * ( 1 - AF2 ) *  ( 1 - AJ2 ) * ( 1 - AX2 )</f>
        <v>0.46354941686904638</v>
      </c>
      <c r="BE2">
        <f xml:space="preserve"> AN2 + AY2</f>
        <v>0.85067677215323811</v>
      </c>
      <c r="BF2">
        <f xml:space="preserve"> BE2 / BD2</f>
        <v>1.8351371853705858</v>
      </c>
      <c r="BG2" cm="1">
        <f t="array" ref="BG2" xml:space="preserve"> EXP( -4 * alpha * X * 10^(-6) * BA2 / ( PI() * df * 10^(-6) * ( 1 - alpha ) ) ) * 100</f>
        <v>1.1131656581762018E-151</v>
      </c>
      <c r="BH2" cm="1">
        <f t="array" ref="BH2" xml:space="preserve"> EXP( -4 * alpha * X * 10^(-6) * BB2 / ( PI() * df * 10^(-6) * ( 1 - alpha ) ) ) * 100</f>
        <v>1.0152688049531282E-261</v>
      </c>
      <c r="BI2" cm="1">
        <f t="array" ref="BI2" xml:space="preserve"> EXP( -4 * alpha * X * 10^(-6) * BD2 / ( PI() * df * 10^(-6) * ( 1 - alpha ) ) ) * 100</f>
        <v>7.5981260060387357E-3</v>
      </c>
      <c r="BJ2" cm="1">
        <f t="array" ref="BJ2" xml:space="preserve"> EXP( -4 * alpha * X * 10^(-6) * BE2 / ( PI() * df * 10^(-6) * ( 1 - alpha ) ) ) * 100</f>
        <v>2.7576002208284114E-6</v>
      </c>
      <c r="BK2" cm="1">
        <f t="array" ref="BK2">fC *  BG2 +  ( 1 - fC ) * BI2</f>
        <v>6.8383134054348623E-3</v>
      </c>
    </row>
    <row r="3" spans="1:63" x14ac:dyDescent="0.2">
      <c r="A3" t="s">
        <v>18</v>
      </c>
      <c r="B3" t="s">
        <v>19</v>
      </c>
      <c r="C3">
        <f>10^5</f>
        <v>100000</v>
      </c>
      <c r="F3">
        <v>30</v>
      </c>
      <c r="G3" cm="1">
        <f t="array" ref="G3" xml:space="preserve"> F3 * 10^(-9) * rhoa/mu * U</f>
        <v>1.9874791799721312E-5</v>
      </c>
      <c r="H3" cm="1">
        <f t="array" ref="H3">1 +  lambda/F3 * ( 2.514 + 0.8 * EXP( -0.55 * F3/lambda ) )</f>
        <v>8.0123568967926193</v>
      </c>
      <c r="I3" cm="1">
        <f t="array" ref="I3" xml:space="preserve"> 1 + 3.34 * lambda/F3</f>
        <v>8.460446666666666</v>
      </c>
      <c r="J3">
        <f t="shared" ref="J3:J66" si="9">H3/I3</f>
        <v>0.94703710246889483</v>
      </c>
      <c r="K3" cm="1">
        <f t="array" ref="K3" xml:space="preserve"> kB * T * H3 / ( 3 * PI() * mu * F3 * 10^(-9) )</f>
        <v>6.3054236563094991E-9</v>
      </c>
      <c r="L3" cm="1">
        <f t="array" ref="L3" xml:space="preserve"> df * 10^(-6) *U / K3</f>
        <v>13.04223896565192</v>
      </c>
      <c r="M3" cm="1">
        <f t="array" ref="M3" xml:space="preserve"> 1 + 0.388 * Kn * ( ( 1 - alpha ) * L3 / Ku ) ^ ( 1 / 3 )</f>
        <v>1.017557108985776</v>
      </c>
      <c r="N3" cm="1">
        <f t="array" ref="N3" xml:space="preserve"> 1 + 0.388 * Kn * ( ( 1 - alpha ) / Ku ) ^ ( 1 / 3 ) * ( 3 * PI() * mu * df * 10^(-6) * U * F3 * 10^(-9) / ( kB * T ) ) ^ ( 1 / 3 ) * ( 0.6 * ( F3 / lambda ) ^ 0.1 ) ^ ( -1 / 3 ) * ( 1 + 2/3 * ( 3.34 * F3 / lambda ) ) ^ ( -1 / 2 )</f>
        <v>1.0302771844048981</v>
      </c>
      <c r="O3">
        <f t="shared" si="0"/>
        <v>1.0125006010048916</v>
      </c>
      <c r="P3" cm="1">
        <f t="array" ref="P3" xml:space="preserve"> 1 / ( 1 + 1.6 * ( ( 1 - alpha ) / Ku ) ^ ( 1 / 3 ) * L3 ^ ( -2 / 3 ) * M3 )</f>
        <v>0.75163029263399306</v>
      </c>
      <c r="Q3" cm="1">
        <f t="array" ref="Q3" xml:space="preserve"> 1.6 * ( ( 1 - alpha ) / Ku ) * L3 ^ ( -2 / 3 ) * M3 * P3</f>
        <v>0.31409858539204205</v>
      </c>
      <c r="R3" cm="1">
        <f t="array" ref="R3" xml:space="preserve"> 1.6 * ( 0.6 ) ^ ( 2 / 3 ) * ( ( 1 - alpha ) / Ku ) * ( lambda * 10^(-9) ) ^ ( -1 / 15 ) * ( kB * T / ( 3 * PI() * df * 10^(-6) * U * mu ) ) ^ ( 2 / 3 ) * ( F3 * 10^(-9) ) ^ ( -3 / 5 )  +  3.2 * 3.34 / 3 * ( 0.6 ) ^ ( 2 / 3 ) * ( ( 1 - alpha ) / Ku ) *  ( lambda * 10^(-9) ) ^ ( 14 / 15 ) * ( kB * T / ( 3 * PI() * df * 10^(-6) * U * mu ) ) ^ ( 2 / 3 ) * ( F3 * 10^(-9) ) ^ ( -8 / 5 )</f>
        <v>0.41311160794656138</v>
      </c>
      <c r="S3">
        <f t="shared" si="1"/>
        <v>0.4256194642801634</v>
      </c>
      <c r="T3">
        <f t="shared" ref="T3:T66" si="10" xml:space="preserve"> S3 / Q3</f>
        <v>1.3550505607942378</v>
      </c>
      <c r="U3">
        <f t="shared" si="2"/>
        <v>1207666.4629398168</v>
      </c>
      <c r="V3">
        <f t="shared" si="3"/>
        <v>9.0996878687240267E-4</v>
      </c>
      <c r="W3">
        <f t="shared" si="4"/>
        <v>8.2804319146737015E-7</v>
      </c>
      <c r="X3">
        <f t="shared" si="5"/>
        <v>7.5349345547880216E-10</v>
      </c>
      <c r="Y3" cm="1">
        <f t="array" ref="Y3" xml:space="preserve"> 4 / 3 * g / U^2 * F3 * 10^(-9) * ( rhop - rhoa ) / rhoa</f>
        <v>3.1099513016143452</v>
      </c>
      <c r="Z3" cm="1">
        <f t="array" ref="Z3" xml:space="preserve"> SQRT( 4/3 * 1/U3 * g/rhoa * F3 * 10^(-9) *  ( rhop - rhoa ) )</f>
        <v>1.6832694973343733E-5</v>
      </c>
      <c r="AA3" cm="1">
        <f t="array" ref="AA3" xml:space="preserve"> Z3 / U</f>
        <v>1.604734875666741E-3</v>
      </c>
      <c r="AB3">
        <f t="shared" ref="AB3:AB66" si="11">AA3 / ( 1 - AA3 )</f>
        <v>1.6073141888016649E-3</v>
      </c>
      <c r="AC3">
        <f t="shared" ref="AC3:AC66" si="12" xml:space="preserve"> Y3 ^ 0.5 * V3 + Y3 ^ 1 * W3 + Y3 ^ 1.5 * X3</f>
        <v>1.6073141774461082E-3</v>
      </c>
      <c r="AD3">
        <f t="shared" ref="AD3:AD66" si="13">AC3/AB3</f>
        <v>0.99999999293507347</v>
      </c>
      <c r="AE3" cm="1">
        <f t="array" ref="AE3">( ( F3 * 10^(-9) ) ^ 2 * rhop * H3 * U ) / ( 18 * mu * ( df * 10^(-6) ) )</f>
        <v>2.9564244541140562E-5</v>
      </c>
      <c r="AF3">
        <f t="shared" ref="AF3:AF66" si="14" xml:space="preserve"> AE3 ^ 2 / ( AE3 + 0.25 ) ^ 2</f>
        <v>1.398140589146537E-8</v>
      </c>
      <c r="AG3" cm="1">
        <f t="array" ref="AG3">(2 * AI23*(1-alpha)*AE3*SQRT(alpha)+(1-alpha)*alpha*AE3^2)/Ku</f>
        <v>6.4809938747323062E-7</v>
      </c>
      <c r="AH3">
        <f t="shared" ref="AH3:AH66" si="15">AG3 / AF3</f>
        <v>46.354378987655892</v>
      </c>
      <c r="AI3" cm="1">
        <f t="array" ref="AI3" xml:space="preserve"> F3 / df / 1000</f>
        <v>3.8265306122448979E-3</v>
      </c>
      <c r="AJ3" cm="1">
        <f t="array" ref="AJ3" xml:space="preserve"> ( 1 + AI3 ) / ( 2*Ku ) * ( 2 * LN( 1 + AI3 ) - 1 + alpha + ( 1 / ( 1 + AI3 ) ) ^ 2 * ( 1 - alpha / 2 ) - ( alpha / 2) * ( 1 + AI3 ) ^ 2 )</f>
        <v>2.0766994212720574E-5</v>
      </c>
      <c r="AK3" cm="1">
        <f t="array" ref="AK3" xml:space="preserve"> ( ( 1 - alpha ) / Ku ) * AI3 ^ 2</f>
        <v>2.082386867966699E-5</v>
      </c>
      <c r="AL3">
        <f t="shared" ref="AL3:AL66" si="16" xml:space="preserve"> AK3 /AJ3</f>
        <v>1.0027386951796606</v>
      </c>
      <c r="AM3">
        <f t="shared" si="6"/>
        <v>0.31521527525806026</v>
      </c>
      <c r="AN3">
        <f t="shared" ref="AN3:AN66" si="17" xml:space="preserve"> S3 + AC3 + AF3 + AK3</f>
        <v>0.42724761630769503</v>
      </c>
      <c r="AO3">
        <f t="shared" ref="AO3:AO66" si="18" xml:space="preserve"> AN3 / AM3</f>
        <v>1.3554153299135525</v>
      </c>
      <c r="AP3" cm="1">
        <f t="array" ref="AP3" xml:space="preserve"> EXP( -4 * alpha * X * 10^(-6) * AM3 / ( PI() * df * 10^(-6) * ( 1 - alpha ) ) ) * 100</f>
        <v>0.15807586175225824</v>
      </c>
      <c r="AQ3" cm="1">
        <f t="array" ref="AQ3" xml:space="preserve"> EXP( -4 * alpha * X * 10^(-6) * AN3 / ( PI() * df * 10^(-6) * ( 1 - alpha ) ) ) * 100</f>
        <v>1.5969798492735464E-2</v>
      </c>
      <c r="AR3">
        <f t="shared" ref="AR3:AR66" si="19" xml:space="preserve"> ABS(AQ3 - AP3)</f>
        <v>0.14210606325952277</v>
      </c>
      <c r="AS3" cm="1">
        <f t="array" ref="AS3" xml:space="preserve"> ( sigave * 10^(-6) * fE *e * H3 ) / ( 3 * PI() * eps0 * ( 1 + epsF ) * mu * U * F3 * 10^(-9) )</f>
        <v>5.5107816962701213</v>
      </c>
      <c r="AT3" cm="1">
        <f t="array" ref="AT3" xml:space="preserve"> PI() * AS3 / ( 1 + alpha * SQRT(AS3) )</f>
        <v>14.899277929780659</v>
      </c>
      <c r="AU3" cm="1">
        <f t="array" ref="AU3" xml:space="preserve"> PI() * AS3 * ( 1 - SQRT( AS3 ) * alpha )</f>
        <v>14.508368082941912</v>
      </c>
      <c r="AV3">
        <f t="shared" ref="AV3:AV66" si="20" xml:space="preserve"> AU3 / AT3</f>
        <v>0.97376316834405796</v>
      </c>
      <c r="AW3" cm="1">
        <f t="array" ref="AW3" xml:space="preserve"> 2 / 3 * ( epsP - 1 ) / ( epsP + 2 ) * ( sigave * 10^(-6) ) ^ 2 / ( eps0 * ( 1 + epsF ) ^ 2 ) * H3 * ( F3 * 10^(-9) ) ^ 2 / ( df * 10^(-6) * mu * U )</f>
        <v>2.3705695974735527E-2</v>
      </c>
      <c r="AX3" cm="1">
        <f t="array" ref="AX3" xml:space="preserve"> 0.528 * Ku ^ 0.26 * AW3 ^ 0.74 / ( 1 + 0.366 * ( Ku * AW3 ) ^ 0.63 )</f>
        <v>2.8894384170096397E-2</v>
      </c>
      <c r="AY3" cm="1">
        <f t="array" ref="AY3" xml:space="preserve"> 0.35 * Ku ^ ( -0.5 ) * AW3 ^ 0.4</f>
        <v>9.6829971518052421E-2</v>
      </c>
      <c r="AZ3">
        <f t="shared" ref="AZ3:AZ66" si="21" xml:space="preserve"> AY3 / AX3</f>
        <v>3.3511692427161832</v>
      </c>
      <c r="BA3">
        <f t="shared" si="7"/>
        <v>10.518013211256568</v>
      </c>
      <c r="BB3">
        <f t="shared" ref="BB3:BB66" si="22" xml:space="preserve"> AN3 + AU3</f>
        <v>14.935615699249606</v>
      </c>
      <c r="BC3">
        <f t="shared" ref="BC3:BC66" si="23" xml:space="preserve"> BB3 / BA3</f>
        <v>1.4200035120002741</v>
      </c>
      <c r="BD3">
        <f t="shared" si="8"/>
        <v>0.33500170816856756</v>
      </c>
      <c r="BE3">
        <f t="shared" ref="BE3:BE66" si="24" xml:space="preserve"> AN3 + AY3</f>
        <v>0.52407758782574743</v>
      </c>
      <c r="BF3">
        <f t="shared" ref="BF3:BF66" si="25" xml:space="preserve"> BE3 / BD3</f>
        <v>1.5644027330214085</v>
      </c>
      <c r="BG3" cm="1">
        <f t="array" ref="BG3" xml:space="preserve"> EXP( -4 * alpha * X * 10^(-6) * BA3 / ( PI() * df * 10^(-6) * ( 1 - alpha ) ) ) * 100</f>
        <v>3.4083685556698887E-92</v>
      </c>
      <c r="BH3" cm="1">
        <f t="array" ref="BH3" xml:space="preserve"> EXP( -4 * alpha * X * 10^(-6) * BB3 / ( PI() * df * 10^(-6) * ( 1 - alpha ) ) ) * 100</f>
        <v>1.8875038376252825E-131</v>
      </c>
      <c r="BI3" cm="1">
        <f t="array" ref="BI3" xml:space="preserve"> EXP( -4 * alpha * X * 10^(-6) * BD3 / ( PI() * df * 10^(-6) * ( 1 - alpha ) ) ) * 100</f>
        <v>0.10544720200690533</v>
      </c>
      <c r="BJ3" cm="1">
        <f t="array" ref="BJ3" xml:space="preserve"> EXP( -4 * alpha * X * 10^(-6) * BE3 / ( PI() * df * 10^(-6) * ( 1 - alpha ) ) ) * 100</f>
        <v>2.2020537345098391E-3</v>
      </c>
      <c r="BK3" cm="1">
        <f t="array" ref="BK3">fC *  BG3 +  ( 1 - fC ) * BI3</f>
        <v>9.49024818062148E-2</v>
      </c>
    </row>
    <row r="4" spans="1:63" x14ac:dyDescent="0.2">
      <c r="A4" t="s">
        <v>69</v>
      </c>
      <c r="B4" t="s">
        <v>70</v>
      </c>
      <c r="C4">
        <f>6.02214076 * 10^(23)</f>
        <v>6.0221407599999999E+23</v>
      </c>
      <c r="F4">
        <v>40</v>
      </c>
      <c r="G4" cm="1">
        <f t="array" ref="G4" xml:space="preserve"> F4 * 10^(-9) * rhoa/mu * U</f>
        <v>2.6499722399628416E-5</v>
      </c>
      <c r="H4" cm="1">
        <f t="array" ref="H4">1 +  lambda/F4 * ( 2.514 + 0.8 * EXP( -0.55 * F4/lambda ) )</f>
        <v>6.1767105467210044</v>
      </c>
      <c r="I4" cm="1">
        <f t="array" ref="I4" xml:space="preserve"> 1 + 3.34 * lambda/F4</f>
        <v>6.5953350000000004</v>
      </c>
      <c r="J4">
        <f t="shared" si="9"/>
        <v>0.93652718879647567</v>
      </c>
      <c r="K4" cm="1">
        <f t="array" ref="K4" xml:space="preserve"> kB * T * H4 / ( 3 * PI() * mu * F4 * 10^(-9) )</f>
        <v>3.6456292419145946E-9</v>
      </c>
      <c r="L4" cm="1">
        <f t="array" ref="L4" xml:space="preserve"> df * 10^(-6) *U / K4</f>
        <v>22.557653740475921</v>
      </c>
      <c r="M4" cm="1">
        <f t="array" ref="M4" xml:space="preserve"> 1 + 0.388 * Kn * ( ( 1 - alpha ) * L4 / Ku ) ^ ( 1 / 3 )</f>
        <v>1.0210749682613218</v>
      </c>
      <c r="N4" cm="1">
        <f t="array" ref="N4" xml:space="preserve"> 1 + 0.388 * Kn * ( ( 1 - alpha ) / Ku ) ^ ( 1 / 3 ) * ( 3 * PI() * mu * df * 10^(-6) * U * F4 * 10^(-9) / ( kB * T ) ) ^ ( 1 / 3 ) * ( 0.6 * ( F4 / lambda ) ^ 0.1 ) ^ ( -1 / 3 ) * ( 1 + 2/3 * ( 3.34 * F4 / lambda ) ) ^ ( -1 / 2 )</f>
        <v>1.0305613406439067</v>
      </c>
      <c r="O4">
        <f t="shared" si="0"/>
        <v>1.0092905738339057</v>
      </c>
      <c r="P4" cm="1">
        <f t="array" ref="P4" xml:space="preserve"> 1 / ( 1 + 1.6 * ( ( 1 - alpha ) / Ku ) ^ ( 1 / 3 ) * L4 ^ ( -2 / 3 ) * M4 )</f>
        <v>0.81292497731530866</v>
      </c>
      <c r="Q4" cm="1">
        <f t="array" ref="Q4" xml:space="preserve"> 1.6 * ( ( 1 - alpha ) / Ku ) * L4 ^ ( -2 / 3 ) * M4 * P4</f>
        <v>0.23658279671302598</v>
      </c>
      <c r="R4" cm="1">
        <f t="array" ref="R4" xml:space="preserve"> 1.6 * ( 0.6 ) ^ ( 2 / 3 ) * ( ( 1 - alpha ) / Ku ) * ( lambda * 10^(-9) ) ^ ( -1 / 15 ) * ( kB * T / ( 3 * PI() * df * 10^(-6) * U * mu ) ) ^ ( 2 / 3 ) * ( F4 * 10^(-9) ) ^ ( -3 / 5 )  +  3.2 * 3.34 / 3 * ( 0.6 ) ^ ( 2 / 3 ) * ( ( 1 - alpha ) / Ku ) *  ( lambda * 10^(-9) ) ^ ( 14 / 15 ) * ( kB * T / ( 3 * PI() * df * 10^(-6) * U * mu ) ) ^ ( 2 / 3 ) * ( F4 * 10^(-9) ) ^ ( -8 / 5 )</f>
        <v>0.27526272329881729</v>
      </c>
      <c r="S4">
        <f t="shared" si="1"/>
        <v>0.2836751211521219</v>
      </c>
      <c r="T4">
        <f t="shared" si="10"/>
        <v>1.1990521926926865</v>
      </c>
      <c r="U4">
        <f t="shared" si="2"/>
        <v>905767.32504011784</v>
      </c>
      <c r="V4">
        <f t="shared" si="3"/>
        <v>1.0507313089313541E-3</v>
      </c>
      <c r="W4">
        <f t="shared" si="4"/>
        <v>1.1040362803720122E-6</v>
      </c>
      <c r="X4">
        <f t="shared" si="5"/>
        <v>1.1600454792651227E-9</v>
      </c>
      <c r="Y4" cm="1">
        <f t="array" ref="Y4" xml:space="preserve"> 4 / 3 * g / U^2 * F4 * 10^(-9) * ( rhop - rhoa ) / rhoa</f>
        <v>4.1466017354857936</v>
      </c>
      <c r="Z4" cm="1">
        <f t="array" ref="Z4" xml:space="preserve"> SQRT( 4/3 * 1/U4 * g/rhoa * F4 * 10^(-9) *  ( rhop - rhoa ) )</f>
        <v>2.2443376759113509E-5</v>
      </c>
      <c r="AA4" cm="1">
        <f t="array" ref="AA4" xml:space="preserve"> Z4 / U</f>
        <v>2.1396258573040312E-3</v>
      </c>
      <c r="AB4">
        <f t="shared" si="11"/>
        <v>2.1442136723209136E-3</v>
      </c>
      <c r="AC4">
        <f t="shared" si="12"/>
        <v>2.1442136419735224E-3</v>
      </c>
      <c r="AD4">
        <f t="shared" si="13"/>
        <v>0.99999998584684369</v>
      </c>
      <c r="AE4" cm="1">
        <f t="array" ref="AE4">( ( F4 * 10^(-9) ) ^ 2 * rhop * H4 * U ) / ( 18 * mu * ( df * 10^(-6) ) )</f>
        <v>4.0517367730935978E-5</v>
      </c>
      <c r="AF4">
        <f t="shared" si="14"/>
        <v>2.6258001474982999E-8</v>
      </c>
      <c r="AG4" cm="1">
        <f t="array" ref="AG4">(2 * AI24*(1-alpha)*AE4*SQRT(alpha)+(1-alpha)*alpha*AE4^2)/Ku</f>
        <v>9.2686709621924033E-7</v>
      </c>
      <c r="AH4">
        <f t="shared" si="15"/>
        <v>35.298463102848935</v>
      </c>
      <c r="AI4" cm="1">
        <f t="array" ref="AI4" xml:space="preserve"> F4 / df / 1000</f>
        <v>5.1020408163265302E-3</v>
      </c>
      <c r="AJ4" cm="1">
        <f t="array" ref="AJ4" xml:space="preserve"> ( 1 + AI4 ) / ( 2*Ku ) * ( 2 * LN( 1 + AI4 ) - 1 + alpha + ( 1 / ( 1 + AI4 ) ) ^ 2 * ( 1 - alpha / 2 ) - ( alpha / 2) * ( 1 + AI4 ) ^ 2 )</f>
        <v>3.688554269837693E-5</v>
      </c>
      <c r="AK4" cm="1">
        <f t="array" ref="AK4" xml:space="preserve"> ( ( 1 - alpha ) / Ku ) * AI4 ^ 2</f>
        <v>3.7020210986074641E-5</v>
      </c>
      <c r="AL4">
        <f t="shared" si="16"/>
        <v>1.003650977533364</v>
      </c>
      <c r="AM4">
        <f t="shared" si="6"/>
        <v>0.23824784499890017</v>
      </c>
      <c r="AN4">
        <f t="shared" si="17"/>
        <v>0.28585638126308299</v>
      </c>
      <c r="AO4">
        <f t="shared" si="18"/>
        <v>1.199827772899279</v>
      </c>
      <c r="AP4" cm="1">
        <f t="array" ref="AP4" xml:space="preserve"> EXP( -4 * alpha * X * 10^(-6) * AM4 / ( PI() * df * 10^(-6) * ( 1 - alpha ) ) ) * 100</f>
        <v>0.7635372926609324</v>
      </c>
      <c r="AQ4" cm="1">
        <f t="array" ref="AQ4" xml:space="preserve"> EXP( -4 * alpha * X * 10^(-6) * AN4 / ( PI() * df * 10^(-6) * ( 1 - alpha ) ) ) * 100</f>
        <v>0.2882444397297414</v>
      </c>
      <c r="AR4">
        <f t="shared" si="19"/>
        <v>0.475292852931191</v>
      </c>
      <c r="AS4" cm="1">
        <f t="array" ref="AS4" xml:space="preserve"> ( sigave * 10^(-6) * fE *e * H4 ) / ( 3 * PI() * eps0 * ( 1 + epsF ) * mu * U * F4 * 10^(-9) )</f>
        <v>3.1861882710492915</v>
      </c>
      <c r="AT4" cm="1">
        <f t="array" ref="AT4" xml:space="preserve"> PI() * AS4 / ( 1 + alpha * SQRT(AS4) )</f>
        <v>8.9120583279015282</v>
      </c>
      <c r="AU4" cm="1">
        <f t="array" ref="AU4" xml:space="preserve"> PI() * AS4 * ( 1 - SQRT( AS4 ) * alpha )</f>
        <v>8.7768673728011404</v>
      </c>
      <c r="AV4">
        <f t="shared" si="20"/>
        <v>0.98483055764153415</v>
      </c>
      <c r="AW4" cm="1">
        <f t="array" ref="AW4" xml:space="preserve"> 2 / 3 * ( epsP - 1 ) / ( epsP + 2 ) * ( sigave * 10^(-6) ) ^ 2 / ( eps0 * ( 1 + epsF ) ^ 2 ) * H4 * ( F4 * 10^(-9) ) ^ 2 / ( df * 10^(-6) * mu * U )</f>
        <v>3.2488312014519447E-2</v>
      </c>
      <c r="AX4" cm="1">
        <f t="array" ref="AX4" xml:space="preserve"> 0.528 * Ku ^ 0.26 * AW4 ^ 0.74 / ( 1 + 0.366 * ( Ku * AW4 ) ^ 0.63 )</f>
        <v>3.6277919892168102E-2</v>
      </c>
      <c r="AY4" cm="1">
        <f t="array" ref="AY4" xml:space="preserve"> 0.35 * Ku ^ ( -0.5 ) * AW4 ^ 0.4</f>
        <v>0.10983976092817092</v>
      </c>
      <c r="AZ4">
        <f t="shared" si="21"/>
        <v>3.0277304006033652</v>
      </c>
      <c r="BA4">
        <f t="shared" si="7"/>
        <v>7.0270274817733878</v>
      </c>
      <c r="BB4">
        <f t="shared" si="22"/>
        <v>9.0627237540642227</v>
      </c>
      <c r="BC4">
        <f t="shared" si="23"/>
        <v>1.2896952200017713</v>
      </c>
      <c r="BD4">
        <f t="shared" si="8"/>
        <v>0.26588262865571655</v>
      </c>
      <c r="BE4">
        <f t="shared" si="24"/>
        <v>0.39569614219125393</v>
      </c>
      <c r="BF4">
        <f t="shared" si="25"/>
        <v>1.4882361596613707</v>
      </c>
      <c r="BG4" cm="1">
        <f t="array" ref="BG4" xml:space="preserve"> EXP( -4 * alpha * X * 10^(-6) * BA4 / ( PI() * df * 10^(-6) * ( 1 - alpha ) ) ) * 100</f>
        <v>3.5884108522232913E-61</v>
      </c>
      <c r="BH4" cm="1">
        <f t="array" ref="BH4" xml:space="preserve"> EXP( -4 * alpha * X * 10^(-6) * BB4 / ( PI() * df * 10^(-6) * ( 1 - alpha ) ) ) * 100</f>
        <v>2.9164585272516742E-79</v>
      </c>
      <c r="BI4" cm="1">
        <f t="array" ref="BI4" xml:space="preserve"> EXP( -4 * alpha * X * 10^(-6) * BD4 / ( PI() * df * 10^(-6) * ( 1 - alpha ) ) ) * 100</f>
        <v>0.43376652882618305</v>
      </c>
      <c r="BJ4" cm="1">
        <f t="array" ref="BJ4" xml:space="preserve"> EXP( -4 * alpha * X * 10^(-6) * BE4 / ( PI() * df * 10^(-6) * ( 1 - alpha ) ) ) * 100</f>
        <v>3.0456430201936797E-2</v>
      </c>
      <c r="BK4" cm="1">
        <f t="array" ref="BK4">fC *  BG4 +  ( 1 - fC ) * BI4</f>
        <v>0.39038987594356478</v>
      </c>
    </row>
    <row r="5" spans="1:63" x14ac:dyDescent="0.2">
      <c r="A5" t="s">
        <v>73</v>
      </c>
      <c r="B5" t="s">
        <v>17</v>
      </c>
      <c r="C5">
        <f>1.380649 * 10^(-23)</f>
        <v>1.3806490000000001E-23</v>
      </c>
      <c r="F5">
        <v>50</v>
      </c>
      <c r="G5" cm="1">
        <f t="array" ref="G5" xml:space="preserve"> F5 * 10^(-9) * rhoa/mu * U</f>
        <v>3.3124652999535524E-5</v>
      </c>
      <c r="H5" cm="1">
        <f t="array" ref="H5">1 +  lambda/F5 * ( 2.514 + 0.8 * EXP( -0.55 * F5/lambda ) )</f>
        <v>5.080527088663926</v>
      </c>
      <c r="I5" cm="1">
        <f t="array" ref="I5" xml:space="preserve"> 1 + 3.34 * lambda/F5</f>
        <v>5.4762680000000001</v>
      </c>
      <c r="J5">
        <f t="shared" si="9"/>
        <v>0.92773529138163546</v>
      </c>
      <c r="K5" cm="1">
        <f t="array" ref="K5" xml:space="preserve"> kB * T * H5 / ( 3 * PI() * mu * F5 * 10^(-9) )</f>
        <v>2.398910290993636E-9</v>
      </c>
      <c r="L5" cm="1">
        <f t="array" ref="L5" xml:space="preserve"> df * 10^(-6) *U / K5</f>
        <v>34.280915970059219</v>
      </c>
      <c r="M5" cm="1">
        <f t="array" ref="M5" xml:space="preserve"> 1 + 0.388 * Kn * ( ( 1 - alpha ) * L5 / Ku ) ^ ( 1 / 3 )</f>
        <v>1.0242299820898138</v>
      </c>
      <c r="N5" cm="1">
        <f t="array" ref="N5" xml:space="preserve"> 1 + 0.388 * Kn * ( ( 1 - alpha ) / Ku ) ^ ( 1 / 3 ) * ( 3 * PI() * mu * df * 10^(-6) * U * F5 * 10^(-9) / ( kB * T ) ) ^ ( 1 / 3 ) * ( 0.6 * ( F5 / lambda ) ^ 0.1 ) ^ ( -1 / 3 ) * ( 1 + 2/3 * ( 3.34 * F5 / lambda ) ) ^ ( -1 / 2 )</f>
        <v>1.030569332545364</v>
      </c>
      <c r="O5">
        <f t="shared" si="0"/>
        <v>1.0061893818443155</v>
      </c>
      <c r="P5" cm="1">
        <f t="array" ref="P5" xml:space="preserve"> 1 / ( 1 + 1.6 * ( ( 1 - alpha ) / Ku ) ^ ( 1 / 3 ) * L5 ^ ( -2 / 3 ) * M5 )</f>
        <v>0.85132782510540572</v>
      </c>
      <c r="Q5" cm="1">
        <f t="array" ref="Q5" xml:space="preserve"> 1.6 * ( ( 1 - alpha ) / Ku ) * L5 ^ ( -2 / 3 ) * M5 * P5</f>
        <v>0.18801697001130196</v>
      </c>
      <c r="R5" cm="1">
        <f t="array" ref="R5" xml:space="preserve"> 1.6 * ( 0.6 ) ^ ( 2 / 3 ) * ( ( 1 - alpha ) / Ku ) * ( lambda * 10^(-9) ) ^ ( -1 / 15 ) * ( kB * T / ( 3 * PI() * df * 10^(-6) * U * mu ) ) ^ ( 2 / 3 ) * ( F5 * 10^(-9) ) ^ ( -3 / 5 )  +  3.2 * 3.34 / 3 * ( 0.6 ) ^ ( 2 / 3 ) * ( ( 1 - alpha ) / Ku ) *  ( lambda * 10^(-9) ) ^ ( 14 / 15 ) * ( kB * T / ( 3 * PI() * df * 10^(-6) * U * mu ) ) ^ ( 2 / 3 ) * ( F5 * 10^(-9) ) ^ ( -8 / 5 )</f>
        <v>0.20279561218082648</v>
      </c>
      <c r="S5">
        <f t="shared" si="1"/>
        <v>0.20899493868832283</v>
      </c>
      <c r="T5">
        <f t="shared" si="10"/>
        <v>1.1115748683523612</v>
      </c>
      <c r="U5">
        <f t="shared" si="2"/>
        <v>724626.77736337436</v>
      </c>
      <c r="V5">
        <f t="shared" si="3"/>
        <v>1.1747428438667864E-3</v>
      </c>
      <c r="W5">
        <f t="shared" si="4"/>
        <v>1.3800207437868412E-6</v>
      </c>
      <c r="X5">
        <f t="shared" si="5"/>
        <v>1.6211694803942534E-9</v>
      </c>
      <c r="Y5" cm="1">
        <f t="array" ref="Y5" xml:space="preserve"> 4 / 3 * g / U^2 * F5 * 10^(-9) * ( rhop - rhoa ) / rhoa</f>
        <v>5.1832521693572415</v>
      </c>
      <c r="Z5" cm="1">
        <f t="array" ref="Z5" xml:space="preserve"> SQRT( 4/3 * 1/U5 * g/rhoa * F5 * 10^(-9) *  ( rhop - rhoa ) )</f>
        <v>2.8053970897905557E-5</v>
      </c>
      <c r="AA5" cm="1">
        <f t="array" ref="AA5" xml:space="preserve"> Z5 / U</f>
        <v>2.6745084831692879E-3</v>
      </c>
      <c r="AB5">
        <f t="shared" si="11"/>
        <v>2.6816806608458712E-3</v>
      </c>
      <c r="AC5">
        <f t="shared" si="12"/>
        <v>2.6816805936494509E-3</v>
      </c>
      <c r="AD5">
        <f t="shared" si="13"/>
        <v>0.99999997494242276</v>
      </c>
      <c r="AE5" cm="1">
        <f t="array" ref="AE5">( ( F5 * 10^(-9) ) ^ 2 * rhop * H5 * U ) / ( 18 * mu * ( df * 10^(-6) ) )</f>
        <v>5.2073020593171978E-5</v>
      </c>
      <c r="AF5">
        <f t="shared" si="14"/>
        <v>4.3367523474081414E-8</v>
      </c>
      <c r="AG5" cm="1">
        <f t="array" ref="AG5">(2 * AI25*(1-alpha)*AE5*SQRT(alpha)+(1-alpha)*alpha*AE5^2)/Ku</f>
        <v>1.2408961197126104E-6</v>
      </c>
      <c r="AH5">
        <f t="shared" si="15"/>
        <v>28.613488165959755</v>
      </c>
      <c r="AI5" cm="1">
        <f t="array" ref="AI5" xml:space="preserve"> F5 / df / 1000</f>
        <v>6.3775510204081634E-3</v>
      </c>
      <c r="AJ5" cm="1">
        <f t="array" ref="AJ5" xml:space="preserve"> ( 1 + AI5 ) / ( 2*Ku ) * ( 2 * LN( 1 + AI5 ) - 1 + alpha + ( 1 / ( 1 + AI5 ) ) ^ 2 * ( 1 - alpha / 2 ) - ( alpha / 2) * ( 1 + AI5 ) ^ 2 )</f>
        <v>5.758133870725568E-5</v>
      </c>
      <c r="AK5" cm="1">
        <f t="array" ref="AK5" xml:space="preserve"> ( ( 1 - alpha ) / Ku ) * AI5 ^ 2</f>
        <v>5.7844079665741645E-5</v>
      </c>
      <c r="AL5">
        <f t="shared" si="16"/>
        <v>1.0045629532828637</v>
      </c>
      <c r="AM5">
        <f t="shared" si="6"/>
        <v>0.19024111400470434</v>
      </c>
      <c r="AN5">
        <f t="shared" si="17"/>
        <v>0.2117345067291615</v>
      </c>
      <c r="AO5">
        <f t="shared" si="18"/>
        <v>1.1129797459235109</v>
      </c>
      <c r="AP5" cm="1">
        <f t="array" ref="AP5" xml:space="preserve"> EXP( -4 * alpha * X * 10^(-6) * AM5 / ( PI() * df * 10^(-6) * ( 1 - alpha ) ) ) * 100</f>
        <v>2.0390979754823966</v>
      </c>
      <c r="AQ5" cm="1">
        <f t="array" ref="AQ5" xml:space="preserve"> EXP( -4 * alpha * X * 10^(-6) * AN5 / ( PI() * df * 10^(-6) * ( 1 - alpha ) ) ) * 100</f>
        <v>1.3135264994345863</v>
      </c>
      <c r="AR5">
        <f t="shared" si="19"/>
        <v>0.72557147604781025</v>
      </c>
      <c r="AS5" cm="1">
        <f t="array" ref="AS5" xml:space="preserve"> ( sigave * 10^(-6) * fE *e * H5 ) / ( 3 * PI() * eps0 * ( 1 + epsF ) * mu * U * F5 * 10^(-9) )</f>
        <v>2.0965872625185691</v>
      </c>
      <c r="AT5" cm="1">
        <f t="array" ref="AT5" xml:space="preserve"> PI() * AS5 / ( 1 + alpha * SQRT(AS5) )</f>
        <v>5.9883334281479623</v>
      </c>
      <c r="AU5" cm="1">
        <f t="array" ref="AU5" xml:space="preserve"> PI() * AS5 * ( 1 - SQRT( AS5 ) * alpha )</f>
        <v>5.9285587703999276</v>
      </c>
      <c r="AV5">
        <f t="shared" si="20"/>
        <v>0.99001814804314903</v>
      </c>
      <c r="AW5" cm="1">
        <f t="array" ref="AW5" xml:space="preserve"> 2 / 3 * ( epsP - 1 ) / ( epsP + 2 ) * ( sigave * 10^(-6) ) ^ 2 / ( eps0 * ( 1 + epsF ) ^ 2 ) * H5 * ( F5 * 10^(-9) ) ^ 2 / ( df * 10^(-6) * mu * U )</f>
        <v>4.1754058452266277E-2</v>
      </c>
      <c r="AX5" cm="1">
        <f t="array" ref="AX5" xml:space="preserve"> 0.528 * Ku ^ 0.26 * AW5 ^ 0.74 / ( 1 + 0.366 * ( Ku * AW5 ) ^ 0.63 )</f>
        <v>4.3446671487863776E-2</v>
      </c>
      <c r="AY5" cm="1">
        <f t="array" ref="AY5" xml:space="preserve"> 0.35 * Ku ^ ( -0.5 ) * AW5 ^ 0.4</f>
        <v>0.12143620816023877</v>
      </c>
      <c r="AZ5">
        <f t="shared" si="21"/>
        <v>2.7950635572660678</v>
      </c>
      <c r="BA5">
        <f t="shared" si="7"/>
        <v>5.0393473197501883</v>
      </c>
      <c r="BB5">
        <f t="shared" si="22"/>
        <v>6.1402932771290892</v>
      </c>
      <c r="BC5">
        <f t="shared" si="23"/>
        <v>1.2184699500794633</v>
      </c>
      <c r="BD5">
        <f t="shared" si="8"/>
        <v>0.2254224423089205</v>
      </c>
      <c r="BE5">
        <f t="shared" si="24"/>
        <v>0.33317071488940025</v>
      </c>
      <c r="BF5">
        <f t="shared" si="25"/>
        <v>1.4779837866933443</v>
      </c>
      <c r="BG5" cm="1">
        <f t="array" ref="BG5" xml:space="preserve"> EXP( -4 * alpha * X * 10^(-6) * BA5 / ( PI() * df * 10^(-6) * ( 1 - alpha ) ) ) * 100</f>
        <v>1.6529409153268008E-43</v>
      </c>
      <c r="BH5" cm="1">
        <f t="array" ref="BH5" xml:space="preserve"> EXP( -4 * alpha * X * 10^(-6) * BB5 / ( PI() * df * 10^(-6) * ( 1 - alpha ) ) ) * 100</f>
        <v>2.7213991468954711E-53</v>
      </c>
      <c r="BI5" cm="1">
        <f t="array" ref="BI5" xml:space="preserve"> EXP( -4 * alpha * X * 10^(-6) * BD5 / ( PI() * df * 10^(-6) * ( 1 - alpha ) ) ) * 100</f>
        <v>0.99266368154074269</v>
      </c>
      <c r="BJ5" cm="1">
        <f t="array" ref="BJ5" xml:space="preserve"> EXP( -4 * alpha * X * 10^(-6) * BE5 / ( PI() * df * 10^(-6) * ( 1 - alpha ) ) ) * 100</f>
        <v>0.10947275068233554</v>
      </c>
      <c r="BK5" cm="1">
        <f t="array" ref="BK5">fC *  BG5 +  ( 1 - fC ) * BI5</f>
        <v>0.89339731338666839</v>
      </c>
    </row>
    <row r="6" spans="1:63" x14ac:dyDescent="0.2">
      <c r="A6" t="s">
        <v>80</v>
      </c>
      <c r="B6" t="s">
        <v>23</v>
      </c>
      <c r="C6">
        <v>64</v>
      </c>
      <c r="F6">
        <v>60</v>
      </c>
      <c r="G6" cm="1">
        <f t="array" ref="G6" xml:space="preserve"> F6 * 10^(-9) * rhoa/mu * U</f>
        <v>3.9749583599442625E-5</v>
      </c>
      <c r="H6" cm="1">
        <f t="array" ref="H6">1 +  lambda/F6 * ( 2.514 + 0.8 * EXP( -0.55 * F6/lambda ) )</f>
        <v>4.3537333273997287</v>
      </c>
      <c r="I6" cm="1">
        <f t="array" ref="I6" xml:space="preserve"> 1 + 3.34 * lambda/F6</f>
        <v>4.730223333333333</v>
      </c>
      <c r="J6">
        <f t="shared" si="9"/>
        <v>0.92040756230672593</v>
      </c>
      <c r="K6" cm="1">
        <f t="array" ref="K6" xml:space="preserve"> kB * T * H6 / ( 3 * PI() * mu * F6 * 10^(-9) )</f>
        <v>1.713112225869427E-9</v>
      </c>
      <c r="L6" cm="1">
        <f t="array" ref="L6" xml:space="preserve"> df * 10^(-6) *U / K6</f>
        <v>48.004351882741872</v>
      </c>
      <c r="M6" cm="1">
        <f t="array" ref="M6" xml:space="preserve"> 1 + 0.388 * Kn * ( ( 1 - alpha ) * L6 / Ku ) ^ ( 1 / 3 )</f>
        <v>1.0271078968320586</v>
      </c>
      <c r="N6" cm="1">
        <f t="array" ref="N6" xml:space="preserve"> 1 + 0.388 * Kn * ( ( 1 - alpha ) / Ku ) ^ ( 1 / 3 ) * ( 3 * PI() * mu * df * 10^(-6) * U * F6 * 10^(-9) / ( kB * T ) ) ^ ( 1 / 3 ) * ( 0.6 * ( F6 / lambda ) ^ 0.1 ) ^ ( -1 / 3 ) * ( 1 + 2/3 * ( 3.34 * F6 / lambda ) ) ^ ( -1 / 2 )</f>
        <v>1.0304433528281118</v>
      </c>
      <c r="O6">
        <f t="shared" si="0"/>
        <v>1.003247425130642</v>
      </c>
      <c r="P6" cm="1">
        <f t="array" ref="P6" xml:space="preserve"> 1 / ( 1 + 1.6 * ( ( 1 - alpha ) / Ku ) ^ ( 1 / 3 ) * L6 ^ ( -2 / 3 ) * M6 )</f>
        <v>0.8772579678172715</v>
      </c>
      <c r="Q6" cm="1">
        <f t="array" ref="Q6" xml:space="preserve"> 1.6 * ( ( 1 - alpha ) / Ku ) * L6 ^ ( -2 / 3 ) * M6 * P6</f>
        <v>0.15522464106271311</v>
      </c>
      <c r="R6" cm="1">
        <f t="array" ref="R6" xml:space="preserve"> 1.6 * ( 0.6 ) ^ ( 2 / 3 ) * ( ( 1 - alpha ) / Ku ) * ( lambda * 10^(-9) ) ^ ( -1 / 15 ) * ( kB * T / ( 3 * PI() * df * 10^(-6) * U * mu ) ) ^ ( 2 / 3 ) * ( F6 * 10^(-9) ) ^ ( -3 / 5 )  +  3.2 * 3.34 / 3 * ( 0.6 ) ^ ( 2 / 3 ) * ( ( 1 - alpha ) / Ku ) *  ( lambda * 10^(-9) ) ^ ( 14 / 15 ) * ( kB * T / ( 3 * PI() * df * 10^(-6) * U * mu ) ) ^ ( 2 / 3 ) * ( F6 * 10^(-9) ) ^ ( -8 / 5 )</f>
        <v>0.1590889353808696</v>
      </c>
      <c r="S6">
        <f t="shared" si="1"/>
        <v>0.1639321359717181</v>
      </c>
      <c r="T6">
        <f t="shared" si="10"/>
        <v>1.0560960866096449</v>
      </c>
      <c r="U6">
        <f t="shared" si="2"/>
        <v>603865.7540813298</v>
      </c>
      <c r="V6">
        <f t="shared" si="3"/>
        <v>1.2868555390233298E-3</v>
      </c>
      <c r="W6">
        <f t="shared" si="4"/>
        <v>1.6559971699449983E-6</v>
      </c>
      <c r="X6">
        <f t="shared" si="5"/>
        <v>2.1310291092071182E-9</v>
      </c>
      <c r="Y6" cm="1">
        <f t="array" ref="Y6" xml:space="preserve"> 4 / 3 * g / U^2 * F6 * 10^(-9) * ( rhop - rhoa ) / rhoa</f>
        <v>6.2199026032286904</v>
      </c>
      <c r="Z6" cm="1">
        <f t="array" ref="Z6" xml:space="preserve"> SQRT( 4/3 * 1/U6 * g/rhoa * F6 * 10^(-9) *  ( rhop - rhoa ) )</f>
        <v>3.3664483370076273E-5</v>
      </c>
      <c r="AA6" cm="1">
        <f t="array" ref="AA6" xml:space="preserve"> Z6 / U</f>
        <v>3.2093833233961997E-3</v>
      </c>
      <c r="AB6">
        <f t="shared" si="11"/>
        <v>3.2197166282489633E-3</v>
      </c>
      <c r="AC6">
        <f t="shared" si="12"/>
        <v>3.2197164972774805E-3</v>
      </c>
      <c r="AD6">
        <f t="shared" si="13"/>
        <v>0.99999995932204666</v>
      </c>
      <c r="AE6" cm="1">
        <f t="array" ref="AE6">( ( F6 * 10^(-9) ) ^ 2 * rhop * H6 * U ) / ( 18 * mu * ( df * 10^(-6) ) )</f>
        <v>6.4258164440819787E-5</v>
      </c>
      <c r="AF6">
        <f t="shared" si="14"/>
        <v>6.6031838116713358E-8</v>
      </c>
      <c r="AG6" cm="1">
        <f t="array" ref="AG6">(2 * AI26*(1-alpha)*AE6*SQRT(alpha)+(1-alpha)*alpha*AE6^2)/Ku</f>
        <v>1.5925815584210957E-6</v>
      </c>
      <c r="AH6">
        <f t="shared" si="15"/>
        <v>24.118389005106255</v>
      </c>
      <c r="AI6" cm="1">
        <f t="array" ref="AI6" xml:space="preserve"> F6 / df / 1000</f>
        <v>7.6530612244897957E-3</v>
      </c>
      <c r="AJ6" cm="1">
        <f t="array" ref="AJ6" xml:space="preserve"> ( 1 + AI6 ) / ( 2*Ku ) * ( 2 * LN( 1 + AI6 ) - 1 + alpha + ( 1 / ( 1 + AI6 ) ) ^ 2 * ( 1 - alpha / 2 ) - ( alpha / 2) * ( 1 + AI6 ) ^ 2 )</f>
        <v>8.2841946272012166E-5</v>
      </c>
      <c r="AK6" cm="1">
        <f t="array" ref="AK6" xml:space="preserve"> ( ( 1 - alpha ) / Ku ) * AI6 ^ 2</f>
        <v>8.3295474718667962E-5</v>
      </c>
      <c r="AL6">
        <f t="shared" si="16"/>
        <v>1.0054746232683456</v>
      </c>
      <c r="AM6">
        <f t="shared" si="6"/>
        <v>0.15801439144087948</v>
      </c>
      <c r="AN6">
        <f t="shared" si="17"/>
        <v>0.16723521397555235</v>
      </c>
      <c r="AO6">
        <f t="shared" si="18"/>
        <v>1.0583543210880435</v>
      </c>
      <c r="AP6" cm="1">
        <f t="array" ref="AP6" xml:space="preserve"> EXP( -4 * alpha * X * 10^(-6) * AM6 / ( PI() * df * 10^(-6) * ( 1 - alpha ) ) ) * 100</f>
        <v>3.9429220829557949</v>
      </c>
      <c r="AQ6" cm="1">
        <f t="array" ref="AQ6" xml:space="preserve"> EXP( -4 * alpha * X * 10^(-6) * AN6 / ( PI() * df * 10^(-6) * ( 1 - alpha ) ) ) * 100</f>
        <v>3.2649619100548097</v>
      </c>
      <c r="AR6">
        <f t="shared" si="19"/>
        <v>0.6779601729009852</v>
      </c>
      <c r="AS6" cm="1">
        <f t="array" ref="AS6" xml:space="preserve"> ( sigave * 10^(-6) * fE *e * H6 ) / ( 3 * PI() * eps0 * ( 1 + epsF ) * mu * U * F6 * 10^(-9) )</f>
        <v>1.4972170011972337</v>
      </c>
      <c r="AT6" cm="1">
        <f t="array" ref="AT6" xml:space="preserve"> PI() * AS6 / ( 1 + alpha * SQRT(AS6) )</f>
        <v>4.3374403333921396</v>
      </c>
      <c r="AU6" cm="1">
        <f t="array" ref="AU6" xml:space="preserve"> PI() * AS6 * ( 1 - SQRT( AS6 ) * alpha )</f>
        <v>4.3065219737166842</v>
      </c>
      <c r="AV6">
        <f t="shared" si="20"/>
        <v>0.99287174985729998</v>
      </c>
      <c r="AW6" cm="1">
        <f t="array" ref="AW6" xml:space="preserve"> 2 / 3 * ( epsP - 1 ) / ( epsP + 2 ) * ( sigave * 10^(-6) ) ^ 2 / ( eps0 * ( 1 + epsF ) ^ 2 ) * H6 * ( F6 * 10^(-9) ) ^ 2 / ( df * 10^(-6) * mu * U )</f>
        <v>5.1524553857917328E-2</v>
      </c>
      <c r="AX6" cm="1">
        <f t="array" ref="AX6" xml:space="preserve"> 0.528 * Ku ^ 0.26 * AW6 ^ 0.74 / ( 1 + 0.366 * ( Ku * AW6 ) ^ 0.63 )</f>
        <v>5.0499814431176814E-2</v>
      </c>
      <c r="AY6" cm="1">
        <f t="array" ref="AY6" xml:space="preserve"> 0.35 * Ku ^ ( -0.5 ) * AW6 ^ 0.4</f>
        <v>0.13209136131847585</v>
      </c>
      <c r="AZ6">
        <f t="shared" si="21"/>
        <v>2.6156801328150481</v>
      </c>
      <c r="BA6">
        <f t="shared" si="7"/>
        <v>3.8100767301409348</v>
      </c>
      <c r="BB6">
        <f t="shared" si="22"/>
        <v>4.4737571876922368</v>
      </c>
      <c r="BC6">
        <f t="shared" si="23"/>
        <v>1.17419083775952</v>
      </c>
      <c r="BD6">
        <f t="shared" si="8"/>
        <v>0.20053450842683651</v>
      </c>
      <c r="BE6">
        <f t="shared" si="24"/>
        <v>0.29932657529402817</v>
      </c>
      <c r="BF6">
        <f t="shared" si="25"/>
        <v>1.4926437232284897</v>
      </c>
      <c r="BG6" cm="1">
        <f t="array" ref="BG6" xml:space="preserve"> EXP( -4 * alpha * X * 10^(-6) * BA6 / ( PI() * df * 10^(-6) * ( 1 - alpha ) ) ) * 100</f>
        <v>1.3869750024334693E-32</v>
      </c>
      <c r="BH6" cm="1">
        <f t="array" ref="BH6" xml:space="preserve"> EXP( -4 * alpha * X * 10^(-6) * BB6 / ( PI() * df * 10^(-6) * ( 1 - alpha ) ) ) * 100</f>
        <v>1.7552024010868522E-38</v>
      </c>
      <c r="BI6" cm="1">
        <f t="array" ref="BI6" xml:space="preserve"> EXP( -4 * alpha * X * 10^(-6) * BD6 / ( PI() * df * 10^(-6) * ( 1 - alpha ) ) ) * 100</f>
        <v>1.6518351229480126</v>
      </c>
      <c r="BJ6" cm="1">
        <f t="array" ref="BJ6" xml:space="preserve"> EXP( -4 * alpha * X * 10^(-6) * BE6 / ( PI() * df * 10^(-6) * ( 1 - alpha ) ) ) * 100</f>
        <v>0.218805973677654</v>
      </c>
      <c r="BK6" cm="1">
        <f t="array" ref="BK6">fC *  BG6 +  ( 1 - fC ) * BI6</f>
        <v>1.4866516106532113</v>
      </c>
    </row>
    <row r="7" spans="1:63" x14ac:dyDescent="0.2">
      <c r="A7" t="s">
        <v>79</v>
      </c>
      <c r="B7" t="s">
        <v>23</v>
      </c>
      <c r="C7">
        <v>1.9</v>
      </c>
      <c r="F7">
        <v>70</v>
      </c>
      <c r="G7" cm="1">
        <f t="array" ref="G7" xml:space="preserve"> F7 * 10^(-9) * rhoa/mu * U</f>
        <v>4.6374514199349732E-5</v>
      </c>
      <c r="H7" cm="1">
        <f t="array" ref="H7">1 +  lambda/F7 * ( 2.514 + 0.8 * EXP( -0.55 * F7/lambda ) )</f>
        <v>3.8377495474762964</v>
      </c>
      <c r="I7" cm="1">
        <f t="array" ref="I7" xml:space="preserve"> 1 + 3.34 * lambda/F7</f>
        <v>4.1973342857142857</v>
      </c>
      <c r="J7">
        <f t="shared" si="9"/>
        <v>0.91433021204390519</v>
      </c>
      <c r="K7" cm="1">
        <f t="array" ref="K7" xml:space="preserve"> kB * T * H7 / ( 3 * PI() * mu * F7 * 10^(-9) )</f>
        <v>1.2943562636358204E-9</v>
      </c>
      <c r="L7" cm="1">
        <f t="array" ref="L7" xml:space="preserve"> df * 10^(-6) *U / K7</f>
        <v>63.534935794463209</v>
      </c>
      <c r="M7" cm="1">
        <f t="array" ref="M7" xml:space="preserve"> 1 + 0.388 * Kn * ( ( 1 - alpha ) * L7 / Ku ) ^ ( 1 / 3 )</f>
        <v>1.0297627565787206</v>
      </c>
      <c r="N7" cm="1">
        <f t="array" ref="N7" xml:space="preserve"> 1 + 0.388 * Kn * ( ( 1 - alpha ) / Ku ) ^ ( 1 / 3 ) * ( 3 * PI() * mu * df * 10^(-6) * U * F7 * 10^(-9) / ( kB * T ) ) ^ ( 1 / 3 ) * ( 0.6 * ( F7 / lambda ) ^ 0.1 ) ^ ( -1 / 3 ) * ( 1 + 2/3 * ( 3.34 * F7 / lambda ) ) ^ ( -1 / 2 )</f>
        <v>1.0302496605104536</v>
      </c>
      <c r="O7">
        <f t="shared" si="0"/>
        <v>1.000472831172639</v>
      </c>
      <c r="P7" cm="1">
        <f t="array" ref="P7" xml:space="preserve"> 1 / ( 1 + 1.6 * ( ( 1 - alpha ) / Ku ) ^ ( 1 / 3 ) * L7 ^ ( -2 / 3 ) * M7 )</f>
        <v>0.89576221314007642</v>
      </c>
      <c r="Q7" cm="1">
        <f t="array" ref="Q7" xml:space="preserve"> 1.6 * ( ( 1 - alpha ) / Ku ) * L7 ^ ( -2 / 3 ) * M7 * P7</f>
        <v>0.13182340851596244</v>
      </c>
      <c r="R7" cm="1">
        <f t="array" ref="R7" xml:space="preserve"> 1.6 * ( 0.6 ) ^ ( 2 / 3 ) * ( ( 1 - alpha ) / Ku ) * ( lambda * 10^(-9) ) ^ ( -1 / 15 ) * ( kB * T / ( 3 * PI() * df * 10^(-6) * U * mu ) ) ^ ( 2 / 3 ) * ( F7 * 10^(-9) ) ^ ( -3 / 5 )  +  3.2 * 3.34 / 3 * ( 0.6 ) ^ ( 2 / 3 ) * ( ( 1 - alpha ) / Ku ) *  ( lambda * 10^(-9) ) ^ ( 14 / 15 ) * ( kB * T / ( 3 * PI() * df * 10^(-6) * U * mu ) ) ^ ( 2 / 3 ) * ( F7 * 10^(-9) ) ^ ( -8 / 5 )</f>
        <v>0.13025761911476885</v>
      </c>
      <c r="S7">
        <f t="shared" si="1"/>
        <v>0.13419786787189059</v>
      </c>
      <c r="T7">
        <f t="shared" si="10"/>
        <v>1.01801242573424</v>
      </c>
      <c r="U7">
        <f t="shared" si="2"/>
        <v>517607.43767278543</v>
      </c>
      <c r="V7">
        <f t="shared" si="3"/>
        <v>1.3899518049062458E-3</v>
      </c>
      <c r="W7">
        <f t="shared" si="4"/>
        <v>1.931966007893485E-6</v>
      </c>
      <c r="X7">
        <f t="shared" si="5"/>
        <v>2.6853396061367417E-9</v>
      </c>
      <c r="Y7" cm="1">
        <f t="array" ref="Y7" xml:space="preserve"> 4 / 3 * g / U^2 * F7 * 10^(-9) * ( rhop - rhoa ) / rhoa</f>
        <v>7.2565530371001365</v>
      </c>
      <c r="Z7" cm="1">
        <f t="array" ref="Z7" xml:space="preserve"> SQRT( 4/3 * 1/U7 * g/rhoa * F7 * 10^(-9) *  ( rhop - rhoa ) )</f>
        <v>3.9274918741128657E-5</v>
      </c>
      <c r="AA7" cm="1">
        <f t="array" ref="AA7" xml:space="preserve"> Z7 / U</f>
        <v>3.7442508132342562E-3</v>
      </c>
      <c r="AB7">
        <f t="shared" si="11"/>
        <v>3.7583229168721517E-3</v>
      </c>
      <c r="AC7">
        <f t="shared" si="12"/>
        <v>3.7583226841596904E-3</v>
      </c>
      <c r="AD7">
        <f t="shared" si="13"/>
        <v>0.99999993808076992</v>
      </c>
      <c r="AE7" cm="1">
        <f t="array" ref="AE7">( ( F7 * 10^(-9) ) ^ 2 * rhop * H7 * U ) / ( 18 * mu * ( df * 10^(-6) ) )</f>
        <v>7.7096861634618223E-5</v>
      </c>
      <c r="AF7">
        <f t="shared" si="14"/>
        <v>9.5044187275105347E-8</v>
      </c>
      <c r="AG7" cm="1">
        <f t="array" ref="AG7">(2 * AI27*(1-alpha)*AE7*SQRT(alpha)+(1-alpha)*alpha*AE7^2)/Ku</f>
        <v>1.9843471370083301E-6</v>
      </c>
      <c r="AH7">
        <f t="shared" si="15"/>
        <v>20.878153560981467</v>
      </c>
      <c r="AI7" cm="1">
        <f t="array" ref="AI7" xml:space="preserve"> F7 / df / 1000</f>
        <v>8.9285714285714281E-3</v>
      </c>
      <c r="AJ7" cm="1">
        <f t="array" ref="AJ7" xml:space="preserve"> ( 1 + AI7 ) / ( 2*Ku ) * ( 2 * LN( 1 + AI7 ) - 1 + alpha + ( 1 / ( 1 + AI7 ) ) ^ 2 * ( 1 - alpha / 2 ) - ( alpha / 2) * ( 1 + AI7 ) ^ 2 )</f>
        <v>1.1265498273960686E-4</v>
      </c>
      <c r="AK7" cm="1">
        <f t="array" ref="AK7" xml:space="preserve"> ( ( 1 - alpha ) / Ku ) * AI7 ^ 2</f>
        <v>1.1337439614485362E-4</v>
      </c>
      <c r="AL7">
        <f t="shared" si="16"/>
        <v>1.0063859883313784</v>
      </c>
      <c r="AM7">
        <f t="shared" si="6"/>
        <v>0.13518381552972758</v>
      </c>
      <c r="AN7">
        <f t="shared" si="17"/>
        <v>0.1380696599963824</v>
      </c>
      <c r="AO7">
        <f t="shared" si="18"/>
        <v>1.0213475589170673</v>
      </c>
      <c r="AP7" cm="1">
        <f t="array" ref="AP7" xml:space="preserve"> EXP( -4 * alpha * X * 10^(-6) * AM7 / ( PI() * df * 10^(-6) * ( 1 - alpha ) ) ) * 100</f>
        <v>6.2907180029143595</v>
      </c>
      <c r="AQ7" cm="1">
        <f t="array" ref="AQ7" xml:space="preserve"> EXP( -4 * alpha * X * 10^(-6) * AN7 / ( PI() * df * 10^(-6) * ( 1 - alpha ) ) ) * 100</f>
        <v>5.9300096404830676</v>
      </c>
      <c r="AR7">
        <f t="shared" si="19"/>
        <v>0.3607083624312919</v>
      </c>
      <c r="AS7" cm="1">
        <f t="array" ref="AS7" xml:space="preserve"> ( sigave * 10^(-6) * fE *e * H7 ) / ( 3 * PI() * eps0 * ( 1 + epsF ) * mu * U * F7 * 10^(-9) )</f>
        <v>1.1312348217806647</v>
      </c>
      <c r="AT7" cm="1">
        <f t="array" ref="AT7" xml:space="preserve"> PI() * AS7 / ( 1 + alpha * SQRT(AS7) )</f>
        <v>3.3108985474354502</v>
      </c>
      <c r="AU7" cm="1">
        <f t="array" ref="AU7" xml:space="preserve"> PI() * AS7 * ( 1 - SQRT( AS7 ) * alpha )</f>
        <v>3.2930666802852895</v>
      </c>
      <c r="AV7">
        <f t="shared" si="20"/>
        <v>0.99461419101350212</v>
      </c>
      <c r="AW7" cm="1">
        <f t="array" ref="AW7" xml:space="preserve"> 2 / 3 * ( epsP - 1 ) / ( epsP + 2 ) * ( sigave * 10^(-6) ) ^ 2 / ( eps0 * ( 1 + epsF ) ^ 2 ) * H7 * ( F7 * 10^(-9) ) ^ 2 / ( df * 10^(-6) * mu * U )</f>
        <v>6.1819092315152466E-2</v>
      </c>
      <c r="AX7" cm="1">
        <f t="array" ref="AX7" xml:space="preserve"> 0.528 * Ku ^ 0.26 * AW7 ^ 0.74 / ( 1 + 0.366 * ( Ku * AW7 ) ^ 0.63 )</f>
        <v>5.74970328335783E-2</v>
      </c>
      <c r="AY7" cm="1">
        <f t="array" ref="AY7" xml:space="preserve"> 0.35 * Ku ^ ( -0.5 ) * AW7 ^ 0.4</f>
        <v>0.14207503431850982</v>
      </c>
      <c r="AZ7">
        <f t="shared" si="21"/>
        <v>2.4709976726927363</v>
      </c>
      <c r="BA7">
        <f t="shared" si="7"/>
        <v>2.998502464491021</v>
      </c>
      <c r="BB7">
        <f t="shared" si="22"/>
        <v>3.4311363402816717</v>
      </c>
      <c r="BC7">
        <f t="shared" si="23"/>
        <v>1.1442833150594351</v>
      </c>
      <c r="BD7">
        <f t="shared" si="8"/>
        <v>0.18490818008322474</v>
      </c>
      <c r="BE7">
        <f t="shared" si="24"/>
        <v>0.2801446943148922</v>
      </c>
      <c r="BF7">
        <f t="shared" si="25"/>
        <v>1.5150475992398105</v>
      </c>
      <c r="BG7" cm="1">
        <f t="array" ref="BG7" xml:space="preserve"> EXP( -4 * alpha * X * 10^(-6) * BA7 / ( PI() * df * 10^(-6) * ( 1 - alpha ) ) ) * 100</f>
        <v>2.2597278729303133E-25</v>
      </c>
      <c r="BH7" cm="1">
        <f t="array" ref="BH7" xml:space="preserve"> EXP( -4 * alpha * X * 10^(-6) * BB7 / ( PI() * df * 10^(-6) * ( 1 - alpha ) ) ) * 100</f>
        <v>3.2321464443313139E-29</v>
      </c>
      <c r="BI7" cm="1">
        <f t="array" ref="BI7" xml:space="preserve"> EXP( -4 * alpha * X * 10^(-6) * BD7 / ( PI() * df * 10^(-6) * ( 1 - alpha ) ) ) * 100</f>
        <v>2.2742005967156094</v>
      </c>
      <c r="BJ7" cm="1">
        <f t="array" ref="BJ7" xml:space="preserve"> EXP( -4 * alpha * X * 10^(-6) * BE7 / ( PI() * df * 10^(-6) * ( 1 - alpha ) ) ) * 100</f>
        <v>0.32397938118649644</v>
      </c>
      <c r="BK7" cm="1">
        <f t="array" ref="BK7">fC *  BG7 +  ( 1 - fC ) * BI7</f>
        <v>2.0467805370440484</v>
      </c>
    </row>
    <row r="8" spans="1:63" x14ac:dyDescent="0.2">
      <c r="A8" t="s">
        <v>78</v>
      </c>
      <c r="B8" t="s">
        <v>38</v>
      </c>
      <c r="C8" cm="1">
        <f t="array" ref="C8">2*sigmax/PI()</f>
        <v>24.191551349968091</v>
      </c>
      <c r="F8">
        <v>80</v>
      </c>
      <c r="G8" cm="1">
        <f t="array" ref="G8" xml:space="preserve"> F8 * 10^(-9) * rhoa/mu * U</f>
        <v>5.2999444799256833E-5</v>
      </c>
      <c r="H8" cm="1">
        <f t="array" ref="H8">1 +  lambda/F8 * ( 2.514 + 0.8 * EXP( -0.55 * F8/lambda ) )</f>
        <v>3.4533044968317697</v>
      </c>
      <c r="I8" cm="1">
        <f t="array" ref="I8" xml:space="preserve"> 1 + 3.34 * lambda/F8</f>
        <v>3.7976675000000002</v>
      </c>
      <c r="J8">
        <f t="shared" si="9"/>
        <v>0.90932249777837826</v>
      </c>
      <c r="K8" cm="1">
        <f t="array" ref="K8" xml:space="preserve"> kB * T * H8 / ( 3 * PI() * mu * F8 * 10^(-9) )</f>
        <v>1.0191078050086356E-9</v>
      </c>
      <c r="L8" cm="1">
        <f t="array" ref="L8" xml:space="preserve"> df * 10^(-6) *U / K8</f>
        <v>80.694938946686108</v>
      </c>
      <c r="M8" cm="1">
        <f t="array" ref="M8" xml:space="preserve"> 1 + 0.388 * Kn * ( ( 1 - alpha ) * L8 / Ku ) ^ ( 1 / 3 )</f>
        <v>1.0322317871466979</v>
      </c>
      <c r="N8" cm="1">
        <f t="array" ref="N8" xml:space="preserve"> 1 + 0.388 * Kn * ( ( 1 - alpha ) / Ku ) ^ ( 1 / 3 ) * ( 3 * PI() * mu * df * 10^(-6) * U * F8 * 10^(-9) / ( kB * T ) ) ^ ( 1 / 3 ) * ( 0.6 * ( F8 / lambda ) ^ 0.1 ) ^ ( -1 / 3 ) * ( 1 + 2/3 * ( 3.34 * F8 / lambda ) ) ^ ( -1 / 2 )</f>
        <v>1.0300220502423487</v>
      </c>
      <c r="O8">
        <f t="shared" si="0"/>
        <v>0.99785926287887583</v>
      </c>
      <c r="P8" cm="1">
        <f t="array" ref="P8" xml:space="preserve"> 1 / ( 1 + 1.6 * ( ( 1 - alpha ) / Ku ) ^ ( 1 / 3 ) * L8 ^ ( -2 / 3 ) * M8 )</f>
        <v>0.9095371119912572</v>
      </c>
      <c r="Q8" cm="1">
        <f t="array" ref="Q8" xml:space="preserve"> 1.6 * ( ( 1 - alpha ) / Ku ) * L8 ^ ( -2 / 3 ) * M8 * P8</f>
        <v>0.11440310275903541</v>
      </c>
      <c r="R8" cm="1">
        <f t="array" ref="R8" xml:space="preserve"> 1.6 * ( 0.6 ) ^ ( 2 / 3 ) * ( ( 1 - alpha ) / Ku ) * ( lambda * 10^(-9) ) ^ ( -1 / 15 ) * ( kB * T / ( 3 * PI() * df * 10^(-6) * U * mu ) ) ^ ( 2 / 3 ) * ( F8 * 10^(-9) ) ^ ( -3 / 5 )  +  3.2 * 3.34 / 3 * ( 0.6 ) ^ ( 2 / 3 ) * ( ( 1 - alpha ) / Ku ) *  ( lambda * 10^(-9) ) ^ ( 14 / 15 ) * ( kB * T / ( 3 * PI() * df * 10^(-6) * U * mu ) ) ^ ( 2 / 3 ) * ( F8 * 10^(-9) ) ^ ( -8 / 5 )</f>
        <v>0.10999914560497077</v>
      </c>
      <c r="S8">
        <f t="shared" si="1"/>
        <v>0.11330154548093864</v>
      </c>
      <c r="T8">
        <f t="shared" si="10"/>
        <v>0.99037126396460629</v>
      </c>
      <c r="U8">
        <f t="shared" si="2"/>
        <v>452913.3846265368</v>
      </c>
      <c r="V8">
        <f t="shared" si="3"/>
        <v>1.4859096989659789E-3</v>
      </c>
      <c r="W8">
        <f t="shared" si="4"/>
        <v>2.2079276169108275E-6</v>
      </c>
      <c r="X8">
        <f t="shared" si="5"/>
        <v>3.2807810113343119E-9</v>
      </c>
      <c r="Y8" cm="1">
        <f t="array" ref="Y8" xml:space="preserve"> 4 / 3 * g / U^2 * F8 * 10^(-9) * ( rhop - rhoa ) / rhoa</f>
        <v>8.2932034709715872</v>
      </c>
      <c r="Z8" cm="1">
        <f t="array" ref="Z8" xml:space="preserve"> SQRT( 4/3 * 1/U8 * g/rhoa * F8 * 10^(-9) *  ( rhop - rhoa ) )</f>
        <v>4.4885280664033126E-5</v>
      </c>
      <c r="AA8" cm="1">
        <f t="array" ref="AA8" xml:space="preserve"> Z8 / U</f>
        <v>4.2791113009372E-3</v>
      </c>
      <c r="AB8">
        <f t="shared" si="11"/>
        <v>4.2975007851125619E-3</v>
      </c>
      <c r="AC8">
        <f t="shared" si="12"/>
        <v>4.2975003996720048E-3</v>
      </c>
      <c r="AD8">
        <f t="shared" si="13"/>
        <v>0.99999991031053248</v>
      </c>
      <c r="AE8" cm="1">
        <f t="array" ref="AE8">( ( F8 * 10^(-9) ) ^ 2 * rhop * H8 * U ) / ( 18 * mu * ( df * 10^(-6) ) )</f>
        <v>9.0610565042135925E-5</v>
      </c>
      <c r="AF8">
        <f t="shared" si="14"/>
        <v>1.3126921968663353E-7</v>
      </c>
      <c r="AG8" cm="1">
        <f t="array" ref="AG8">(2 * AI28*(1-alpha)*AE8*SQRT(alpha)+(1-alpha)*alpha*AE8^2)/Ku</f>
        <v>2.4186391155108034E-6</v>
      </c>
      <c r="AH8">
        <f t="shared" si="15"/>
        <v>18.425028512278733</v>
      </c>
      <c r="AI8" cm="1">
        <f t="array" ref="AI8" xml:space="preserve"> F8 / df / 1000</f>
        <v>1.020408163265306E-2</v>
      </c>
      <c r="AJ8" cm="1">
        <f t="array" ref="AJ8" xml:space="preserve"> ( 1 + AI8 ) / ( 2*Ku ) * ( 2 * LN( 1 + AI8 ) - 1 + alpha + ( 1 / ( 1 + AI8 ) ) ^ 2 * ( 1 - alpha / 2 ) - ( alpha / 2) * ( 1 + AI8 ) ^ 2 )</f>
        <v>1.4700811845503719E-4</v>
      </c>
      <c r="AK8" cm="1">
        <f t="array" ref="AK8" xml:space="preserve"> ( ( 1 - alpha ) / Ku ) * AI8 ^ 2</f>
        <v>1.4808084394429857E-4</v>
      </c>
      <c r="AL8">
        <f t="shared" si="16"/>
        <v>1.0072970493094875</v>
      </c>
      <c r="AM8">
        <f t="shared" si="6"/>
        <v>0.1183387022974588</v>
      </c>
      <c r="AN8">
        <f t="shared" si="17"/>
        <v>0.11774725799377463</v>
      </c>
      <c r="AO8">
        <f t="shared" si="18"/>
        <v>0.99500210588588756</v>
      </c>
      <c r="AP8" cm="1">
        <f t="array" ref="AP8" xml:space="preserve"> EXP( -4 * alpha * X * 10^(-6) * AM8 / ( PI() * df * 10^(-6) * ( 1 - alpha ) ) ) * 100</f>
        <v>8.879590157973956</v>
      </c>
      <c r="AQ8" cm="1">
        <f t="array" ref="AQ8" xml:space="preserve"> EXP( -4 * alpha * X * 10^(-6) * AN8 / ( PI() * df * 10^(-6) * ( 1 - alpha ) ) ) * 100</f>
        <v>8.9877036069686227</v>
      </c>
      <c r="AR8">
        <f t="shared" si="19"/>
        <v>0.10811344899466668</v>
      </c>
      <c r="AS8" cm="1">
        <f t="array" ref="AS8" xml:space="preserve"> ( sigave * 10^(-6) * fE *e * H8 ) / ( 3 * PI() * eps0 * ( 1 + epsF ) * mu * U * F8 * 10^(-9) )</f>
        <v>0.89067459134928995</v>
      </c>
      <c r="AT8" cm="1">
        <f t="array" ref="AT8" xml:space="preserve"> PI() * AS8 / ( 1 + alpha * SQRT(AS8) )</f>
        <v>2.6270645801505168</v>
      </c>
      <c r="AU8" cm="1">
        <f t="array" ref="AU8" xml:space="preserve"> PI() * AS8 * ( 1 - SQRT( AS8 ) * alpha )</f>
        <v>2.6159245082551066</v>
      </c>
      <c r="AV8">
        <f t="shared" si="20"/>
        <v>0.99575949827058607</v>
      </c>
      <c r="AW8" cm="1">
        <f t="array" ref="AW8" xml:space="preserve"> 2 / 3 * ( epsP - 1 ) / ( epsP + 2 ) * ( sigave * 10^(-6) ) ^ 2 / ( eps0 * ( 1 + epsF ) ^ 2 ) * H8 * ( F8 * 10^(-9) ) ^ 2 / ( df * 10^(-6) * mu * U )</f>
        <v>7.2654875520286363E-2</v>
      </c>
      <c r="AX8" cm="1">
        <f t="array" ref="AX8" xml:space="preserve"> 0.528 * Ku ^ 0.26 * AW8 ^ 0.74 / ( 1 + 0.366 * ( Ku * AW8 ) ^ 0.63 )</f>
        <v>6.4476759210113033E-2</v>
      </c>
      <c r="AY8" cm="1">
        <f t="array" ref="AY8" xml:space="preserve"> 0.35 * Ku ^ ( -0.5 ) * AW8 ^ 0.4</f>
        <v>0.15155652022500396</v>
      </c>
      <c r="AZ8">
        <f t="shared" si="21"/>
        <v>2.3505604512646268</v>
      </c>
      <c r="BA8">
        <f t="shared" si="7"/>
        <v>2.434519869181345</v>
      </c>
      <c r="BB8">
        <f t="shared" si="22"/>
        <v>2.7336717662488814</v>
      </c>
      <c r="BC8">
        <f t="shared" si="23"/>
        <v>1.1228792177276961</v>
      </c>
      <c r="BD8">
        <f t="shared" si="8"/>
        <v>0.1751853654943013</v>
      </c>
      <c r="BE8">
        <f t="shared" si="24"/>
        <v>0.2693037782187786</v>
      </c>
      <c r="BF8">
        <f t="shared" si="25"/>
        <v>1.5372504287610653</v>
      </c>
      <c r="BG8" cm="1">
        <f t="array" ref="BG8" xml:space="preserve"> EXP( -4 * alpha * X * 10^(-6) * BA8 / ( PI() * df * 10^(-6) * ( 1 - alpha ) ) ) * 100</f>
        <v>2.3218853680978819E-20</v>
      </c>
      <c r="BH8" cm="1">
        <f t="array" ref="BH8" xml:space="preserve"> EXP( -4 * alpha * X * 10^(-6) * BB8 / ( PI() * df * 10^(-6) * ( 1 - alpha ) ) ) * 100</f>
        <v>5.0986149250187499E-23</v>
      </c>
      <c r="BI8" cm="1">
        <f t="array" ref="BI8" xml:space="preserve"> EXP( -4 * alpha * X * 10^(-6) * BD8 / ( PI() * df * 10^(-6) * ( 1 - alpha ) ) ) * 100</f>
        <v>2.7747876692350113</v>
      </c>
      <c r="BJ8" cm="1">
        <f t="array" ref="BJ8" xml:space="preserve"> EXP( -4 * alpha * X * 10^(-6) * BE8 / ( PI() * df * 10^(-6) * ( 1 - alpha ) ) ) * 100</f>
        <v>0.40444016114506492</v>
      </c>
      <c r="BK8" cm="1">
        <f t="array" ref="BK8">fC *  BG8 +  ( 1 - fC ) * BI8</f>
        <v>2.4973089023115103</v>
      </c>
    </row>
    <row r="9" spans="1:63" x14ac:dyDescent="0.2">
      <c r="A9" t="s">
        <v>77</v>
      </c>
      <c r="B9" t="s">
        <v>38</v>
      </c>
      <c r="C9">
        <v>38</v>
      </c>
      <c r="F9">
        <v>90</v>
      </c>
      <c r="G9" cm="1">
        <f t="array" ref="G9" xml:space="preserve"> F9 * 10^(-9) * rhoa/mu * U</f>
        <v>5.962437539916394E-5</v>
      </c>
      <c r="H9" cm="1">
        <f t="array" ref="H9">1 +  lambda/F9 * ( 2.514 + 0.8 * EXP( -0.55 * F9/lambda ) )</f>
        <v>3.1563738261444287</v>
      </c>
      <c r="I9" cm="1">
        <f t="array" ref="I9" xml:space="preserve"> 1 + 3.34 * lambda/F9</f>
        <v>3.4868155555555558</v>
      </c>
      <c r="J9">
        <f t="shared" si="9"/>
        <v>0.90523108430997068</v>
      </c>
      <c r="K9" cm="1">
        <f t="array" ref="K9" xml:space="preserve"> kB * T * H9 / ( 3 * PI() * mu * F9 * 10^(-9) )</f>
        <v>8.2798251283980987E-10</v>
      </c>
      <c r="L9" cm="1">
        <f t="array" ref="L9" xml:space="preserve"> df * 10^(-6) *U / K9</f>
        <v>99.321955270779426</v>
      </c>
      <c r="M9" cm="1">
        <f t="array" ref="M9" xml:space="preserve"> 1 + 0.388 * Kn * ( ( 1 - alpha ) * L9 / Ku ) ^ ( 1 / 3 )</f>
        <v>1.0345422567124991</v>
      </c>
      <c r="N9" cm="1">
        <f t="array" ref="N9" xml:space="preserve"> 1 + 0.388 * Kn * ( ( 1 - alpha ) / Ku ) ^ ( 1 / 3 ) * ( 3 * PI() * mu * df * 10^(-6) * U * F9 * 10^(-9) / ( kB * T ) ) ^ ( 1 / 3 ) * ( 0.6 * ( F9 / lambda ) ^ 0.1 ) ^ ( -1 / 3 ) * ( 1 + 2/3 * ( 3.34 * F9 / lambda ) ) ^ ( -1 / 2 )</f>
        <v>1.0297788091031033</v>
      </c>
      <c r="O9">
        <f t="shared" si="0"/>
        <v>0.99539559879889994</v>
      </c>
      <c r="P9" cm="1">
        <f t="array" ref="P9" xml:space="preserve"> 1 / ( 1 + 1.6 * ( ( 1 - alpha ) / Ku ) ^ ( 1 / 3 ) * L9 ^ ( -2 / 3 ) * M9 )</f>
        <v>0.92013780168998149</v>
      </c>
      <c r="Q9" cm="1">
        <f t="array" ref="Q9" xml:space="preserve"> 1.6 * ( ( 1 - alpha ) / Ku ) * L9 ^ ( -2 / 3 ) * M9 * P9</f>
        <v>0.10099703293731377</v>
      </c>
      <c r="R9" cm="1">
        <f t="array" ref="R9" xml:space="preserve"> 1.6 * ( 0.6 ) ^ ( 2 / 3 ) * ( ( 1 - alpha ) / Ku ) * ( lambda * 10^(-9) ) ^ ( -1 / 15 ) * ( kB * T / ( 3 * PI() * df * 10^(-6) * U * mu ) ) ^ ( 2 / 3 ) * ( F9 * 10^(-9) ) ^ ( -3 / 5 )  +  3.2 * 3.34 / 3 * ( 0.6 ) ^ ( 2 / 3 ) * ( ( 1 - alpha ) / Ku ) *  ( lambda * 10^(-9) ) ^ ( 14 / 15 ) * ( kB * T / ( 3 * PI() * df * 10^(-6) * U * mu ) ) ^ ( 2 / 3 ) * ( F9 * 10^(-9) ) ^ ( -8 / 5 )</f>
        <v>9.5080428512540449E-2</v>
      </c>
      <c r="S9">
        <f t="shared" si="1"/>
        <v>9.7911810442656649E-2</v>
      </c>
      <c r="T9">
        <f t="shared" si="10"/>
        <v>0.96945234523303236</v>
      </c>
      <c r="U9">
        <f t="shared" si="2"/>
        <v>402595.55257830321</v>
      </c>
      <c r="V9">
        <f t="shared" si="3"/>
        <v>1.5760337293241756E-3</v>
      </c>
      <c r="W9">
        <f t="shared" si="4"/>
        <v>2.4838822940511557E-6</v>
      </c>
      <c r="X9">
        <f t="shared" si="5"/>
        <v>3.91468220600755E-9</v>
      </c>
      <c r="Y9" cm="1">
        <f t="array" ref="Y9" xml:space="preserve"> 4 / 3 * g / U^2 * F9 * 10^(-9) * ( rhop - rhoa ) / rhoa</f>
        <v>9.3298539048430342</v>
      </c>
      <c r="Z9" cm="1">
        <f t="array" ref="Z9" xml:space="preserve"> SQRT( 4/3 * 1/U9 * g/rhoa * F9 * 10^(-9) *  ( rhop - rhoa ) )</f>
        <v>5.0495572159211723E-5</v>
      </c>
      <c r="AA9" cm="1">
        <f t="array" ref="AA9" xml:space="preserve"> Z9 / U</f>
        <v>4.8139650744551546E-3</v>
      </c>
      <c r="AB9">
        <f t="shared" si="11"/>
        <v>4.8372514339143765E-3</v>
      </c>
      <c r="AC9">
        <f t="shared" si="12"/>
        <v>4.8372508297476746E-3</v>
      </c>
      <c r="AD9">
        <f t="shared" si="13"/>
        <v>0.99999987510124078</v>
      </c>
      <c r="AE9" cm="1">
        <f t="array" ref="AE9">( ( F9 * 10^(-9) ) ^ 2 * rhop * H9 * U ) / ( 18 * mu * ( df * 10^(-6) ) )</f>
        <v>1.0481837987904617E-4</v>
      </c>
      <c r="AF9">
        <f t="shared" si="14"/>
        <v>1.7564296840008246E-7</v>
      </c>
      <c r="AG9" cm="1">
        <f t="array" ref="AG9">(2 * AI29*(1-alpha)*AE9*SQRT(alpha)+(1-alpha)*alpha*AE9^2)/Ku</f>
        <v>2.8979210920747978E-6</v>
      </c>
      <c r="AH9">
        <f t="shared" si="15"/>
        <v>16.498930292921635</v>
      </c>
      <c r="AI9" cm="1">
        <f t="array" ref="AI9" xml:space="preserve"> F9 / df / 1000</f>
        <v>1.1479591836734694E-2</v>
      </c>
      <c r="AJ9" cm="1">
        <f t="array" ref="AJ9" xml:space="preserve"> ( 1 + AI9 ) / ( 2*Ku ) * ( 2 * LN( 1 + AI9 ) - 1 + alpha + ( 1 / ( 1 + AI9 ) ) ^ 2 * ( 1 - alpha / 2 ) - ( alpha / 2) * ( 1 + AI9 ) ^ 2 )</f>
        <v>1.8588907644643131E-4</v>
      </c>
      <c r="AK9" cm="1">
        <f t="array" ref="AK9" xml:space="preserve"> ( ( 1 - alpha ) / Ku ) * AI9 ^ 2</f>
        <v>1.8741481811700291E-4</v>
      </c>
      <c r="AL9">
        <f t="shared" si="16"/>
        <v>1.0082078070413745</v>
      </c>
      <c r="AM9">
        <f t="shared" si="6"/>
        <v>0.10551219989416372</v>
      </c>
      <c r="AN9">
        <f t="shared" si="17"/>
        <v>0.10293665173348973</v>
      </c>
      <c r="AO9">
        <f t="shared" si="18"/>
        <v>0.97559004396403981</v>
      </c>
      <c r="AP9" cm="1">
        <f t="array" ref="AP9" xml:space="preserve"> EXP( -4 * alpha * X * 10^(-6) * AM9 / ( PI() * df * 10^(-6) * ( 1 - alpha ) ) ) * 100</f>
        <v>11.544485235712836</v>
      </c>
      <c r="AQ9" cm="1">
        <f t="array" ref="AQ9" xml:space="preserve"> EXP( -4 * alpha * X * 10^(-6) * AN9 / ( PI() * df * 10^(-6) * ( 1 - alpha ) ) ) * 100</f>
        <v>12.169198300606718</v>
      </c>
      <c r="AR9">
        <f t="shared" si="19"/>
        <v>0.62471306489388212</v>
      </c>
      <c r="AS9" cm="1">
        <f t="array" ref="AS9" xml:space="preserve"> ( sigave * 10^(-6) * fE *e * H9 ) / ( 3 * PI() * eps0 * ( 1 + epsF ) * mu * U * F9 * 10^(-9) )</f>
        <v>0.72363589273237594</v>
      </c>
      <c r="AT9" cm="1">
        <f t="array" ref="AT9" xml:space="preserve"> PI() * AS9 / ( 1 + alpha * SQRT(AS9) )</f>
        <v>2.1473293752832547</v>
      </c>
      <c r="AU9" cm="1">
        <f t="array" ref="AU9" xml:space="preserve"> PI() * AS9 * ( 1 - SQRT( AS9 ) * alpha )</f>
        <v>2.1399313306575514</v>
      </c>
      <c r="AV9">
        <f t="shared" si="20"/>
        <v>0.99655476951470123</v>
      </c>
      <c r="AW9" cm="1">
        <f t="array" ref="AW9" xml:space="preserve"> 2 / 3 * ( epsP - 1 ) / ( epsP + 2 ) * ( sigave * 10^(-6) ) ^ 2 / ( eps0 * ( 1 + epsF ) ^ 2 ) * H9 * ( F9 * 10^(-9) ) ^ 2 / ( df * 10^(-6) * mu * U )</f>
        <v>8.4047222736209418E-2</v>
      </c>
      <c r="AX9" cm="1">
        <f t="array" ref="AX9" xml:space="preserve"> 0.528 * Ku ^ 0.26 * AW9 ^ 0.74 / ( 1 + 0.366 * ( Ku * AW9 ) ^ 0.63 )</f>
        <v>7.1464732639030068E-2</v>
      </c>
      <c r="AY9" cm="1">
        <f t="array" ref="AY9" xml:space="preserve"> 0.35 * Ku ^ ( -0.5 ) * AW9 ^ 0.4</f>
        <v>0.16064901492006933</v>
      </c>
      <c r="AZ9">
        <f t="shared" si="21"/>
        <v>2.2479481695049643</v>
      </c>
      <c r="BA9">
        <f t="shared" si="7"/>
        <v>2.0262721288939218</v>
      </c>
      <c r="BB9">
        <f t="shared" si="22"/>
        <v>2.2428679823910409</v>
      </c>
      <c r="BC9">
        <f t="shared" si="23"/>
        <v>1.1068937633837721</v>
      </c>
      <c r="BD9">
        <f t="shared" si="8"/>
        <v>0.16943653137760151</v>
      </c>
      <c r="BE9">
        <f t="shared" si="24"/>
        <v>0.26358566665355909</v>
      </c>
      <c r="BF9">
        <f t="shared" si="25"/>
        <v>1.5556601903407681</v>
      </c>
      <c r="BG9" cm="1">
        <f t="array" ref="BG9" xml:space="preserve"> EXP( -4 * alpha * X * 10^(-6) * BA9 / ( PI() * df * 10^(-6) * ( 1 - alpha ) ) ) * 100</f>
        <v>9.8559958860460631E-17</v>
      </c>
      <c r="BH9" cm="1">
        <f t="array" ref="BH9" xml:space="preserve"> EXP( -4 * alpha * X * 10^(-6) * BB9 / ( PI() * df * 10^(-6) * ( 1 - alpha ) ) ) * 100</f>
        <v>1.1720318041564978E-18</v>
      </c>
      <c r="BI9" cm="1">
        <f t="array" ref="BI9" xml:space="preserve"> EXP( -4 * alpha * X * 10^(-6) * BD9 / ( PI() * df * 10^(-6) * ( 1 - alpha ) ) ) * 100</f>
        <v>3.1211618811966839</v>
      </c>
      <c r="BJ9" cm="1">
        <f t="array" ref="BJ9" xml:space="preserve"> EXP( -4 * alpha * X * 10^(-6) * BE9 / ( PI() * df * 10^(-6) * ( 1 - alpha ) ) ) * 100</f>
        <v>0.45464016399088192</v>
      </c>
      <c r="BK9" cm="1">
        <f t="array" ref="BK9">fC *  BG9 +  ( 1 - fC ) * BI9</f>
        <v>2.8090456930770156</v>
      </c>
    </row>
    <row r="10" spans="1:63" x14ac:dyDescent="0.2">
      <c r="A10" t="s">
        <v>25</v>
      </c>
      <c r="B10" t="s">
        <v>24</v>
      </c>
      <c r="C10">
        <f>18.5*10^(-6)</f>
        <v>1.8499999999999999E-5</v>
      </c>
      <c r="F10">
        <v>100</v>
      </c>
      <c r="G10" cm="1">
        <f t="array" ref="G10" xml:space="preserve"> F10 * 10^(-9) * rhoa/mu * U</f>
        <v>6.6249305999071048E-5</v>
      </c>
      <c r="H10" cm="1">
        <f t="array" ref="H10">1 +  lambda/F10 * ( 2.514 + 0.8 * EXP( -0.55 * F10/lambda ) )</f>
        <v>2.9205555569955051</v>
      </c>
      <c r="I10" cm="1">
        <f t="array" ref="I10" xml:space="preserve"> 1 + 3.34 * lambda/F10</f>
        <v>3.2381340000000001</v>
      </c>
      <c r="J10">
        <f t="shared" si="9"/>
        <v>0.90192547837597359</v>
      </c>
      <c r="K10" cm="1">
        <f t="array" ref="K10" xml:space="preserve"> kB * T * H10 / ( 3 * PI() * mu * F10 * 10^(-9) )</f>
        <v>6.8951022785882253E-10</v>
      </c>
      <c r="L10" cm="1">
        <f t="array" ref="L10" xml:space="preserve"> df * 10^(-6) *U / K10</f>
        <v>119.26848766353785</v>
      </c>
      <c r="M10" cm="1">
        <f t="array" ref="M10" xml:space="preserve"> 1 + 0.388 * Kn * ( ( 1 - alpha ) * L10 / Ku ) ^ ( 1 / 3 )</f>
        <v>1.0367150556991742</v>
      </c>
      <c r="N10" cm="1">
        <f t="array" ref="N10" xml:space="preserve"> 1 + 0.388 * Kn * ( ( 1 - alpha ) / Ku ) ^ ( 1 / 3 ) * ( 3 * PI() * mu * df * 10^(-6) * U * F10 * 10^(-9) / ( kB * T ) ) ^ ( 1 / 3 ) * ( 0.6 * ( F10 / lambda ) ^ 0.1 ) ^ ( -1 / 3 ) * ( 1 + 2/3 * ( 3.34 * F10 / lambda ) ) ^ ( -1 / 2 )</f>
        <v>1.029530216955302</v>
      </c>
      <c r="O10">
        <f t="shared" si="0"/>
        <v>0.99306961087873213</v>
      </c>
      <c r="P10" cm="1">
        <f t="array" ref="P10" xml:space="preserve"> 1 / ( 1 + 1.6 * ( ( 1 - alpha ) / Ku ) ^ ( 1 / 3 ) * L10 ^ ( -2 / 3 ) * M10 )</f>
        <v>0.92851704896258669</v>
      </c>
      <c r="Q10" cm="1">
        <f t="array" ref="Q10" xml:space="preserve"> 1.6 * ( ( 1 - alpha ) / Ku ) * L10 ^ ( -2 / 3 ) * M10 * P10</f>
        <v>9.0400290915562412E-2</v>
      </c>
      <c r="R10" cm="1">
        <f t="array" ref="R10" xml:space="preserve"> 1.6 * ( 0.6 ) ^ ( 2 / 3 ) * ( ( 1 - alpha ) / Ku ) * ( lambda * 10^(-9) ) ^ ( -1 / 15 ) * ( kB * T / ( 3 * PI() * df * 10^(-6) * U * mu ) ) ^ ( 2 / 3 ) * ( F10 * 10^(-9) ) ^ ( -3 / 5 )  +  3.2 * 3.34 / 3 * ( 0.6 ) ^ ( 2 / 3 ) * ( ( 1 - alpha ) / Ku ) *  ( lambda * 10^(-9) ) ^ ( 14 / 15 ) * ( kB * T / ( 3 * PI() * df * 10^(-6) * U * mu ) ) ^ ( 2 / 3 ) * ( F10 * 10^(-9) ) ^ ( -8 / 5 )</f>
        <v>8.3688417811576696E-2</v>
      </c>
      <c r="S10">
        <f t="shared" si="1"/>
        <v>8.6159754946198513E-2</v>
      </c>
      <c r="T10">
        <f t="shared" si="10"/>
        <v>0.95309156722377442</v>
      </c>
      <c r="U10">
        <f t="shared" si="2"/>
        <v>362341.10571549844</v>
      </c>
      <c r="V10">
        <f t="shared" si="3"/>
        <v>1.6612737038526856E-3</v>
      </c>
      <c r="W10">
        <f t="shared" si="4"/>
        <v>2.7598302909677756E-6</v>
      </c>
      <c r="X10">
        <f t="shared" si="5"/>
        <v>4.5848333959595139E-9</v>
      </c>
      <c r="Y10" cm="1">
        <f t="array" ref="Y10" xml:space="preserve"> 4 / 3 * g / U^2 * F10 * 10^(-9) * ( rhop - rhoa ) / rhoa</f>
        <v>10.366504338714483</v>
      </c>
      <c r="Z10" cm="1">
        <f t="array" ref="Z10" xml:space="preserve"> SQRT( 4/3 * 1/U10 * g/rhoa * F10 * 10^(-9) *  ( rhop - rhoa ) )</f>
        <v>5.6105795785551176E-5</v>
      </c>
      <c r="AA10" cm="1">
        <f t="array" ref="AA10" xml:space="preserve"> Z10 / U</f>
        <v>5.3488123777380506E-3</v>
      </c>
      <c r="AB10">
        <f t="shared" si="11"/>
        <v>5.3775760229317357E-3</v>
      </c>
      <c r="AC10">
        <f t="shared" si="12"/>
        <v>5.3775751170328148E-3</v>
      </c>
      <c r="AD10">
        <f t="shared" si="13"/>
        <v>0.99999983154140137</v>
      </c>
      <c r="AE10" cm="1">
        <f t="array" ref="AE10">( ( F10 * 10^(-9) ) ^ 2 * rhop * H10 * U ) / ( 18 * mu * ( df * 10^(-6) ) )</f>
        <v>1.1973730048779194E-4</v>
      </c>
      <c r="AF10">
        <f t="shared" si="14"/>
        <v>2.29172761256959E-7</v>
      </c>
      <c r="AG10" cm="1">
        <f t="array" ref="AG10">(2 * AI30*(1-alpha)*AE10*SQRT(alpha)+(1-alpha)*alpha*AE10^2)/Ku</f>
        <v>3.424669585987754E-6</v>
      </c>
      <c r="AH10">
        <f t="shared" si="15"/>
        <v>14.943615319744991</v>
      </c>
      <c r="AI10" cm="1">
        <f t="array" ref="AI10" xml:space="preserve"> F10 / df / 1000</f>
        <v>1.2755102040816327E-2</v>
      </c>
      <c r="AJ10" cm="1">
        <f t="array" ref="AJ10" xml:space="preserve"> ( 1 + AI10 ) / ( 2*Ku ) * ( 2 * LN( 1 + AI10 ) - 1 + alpha + ( 1 / ( 1 + AI10 ) ) ^ 2 * ( 1 - alpha / 2 ) - ( alpha / 2) * ( 1 + AI10 ) ^ 2 )</f>
        <v>2.2928563211375969E-4</v>
      </c>
      <c r="AK10" cm="1">
        <f t="array" ref="AK10" xml:space="preserve"> ( ( 1 - alpha ) / Ku ) * AI10 ^ 2</f>
        <v>2.3137631866296658E-4</v>
      </c>
      <c r="AL10">
        <f t="shared" si="16"/>
        <v>1.0091182623609385</v>
      </c>
      <c r="AM10">
        <f t="shared" si="6"/>
        <v>9.549937639554551E-2</v>
      </c>
      <c r="AN10">
        <f t="shared" si="17"/>
        <v>9.176893555465554E-2</v>
      </c>
      <c r="AO10">
        <f t="shared" si="18"/>
        <v>0.96093753716842101</v>
      </c>
      <c r="AP10" cm="1">
        <f t="array" ref="AP10" xml:space="preserve"> EXP( -4 * alpha * X * 10^(-6) * AM10 / ( PI() * df * 10^(-6) * ( 1 - alpha ) ) ) * 100</f>
        <v>14.169440424664003</v>
      </c>
      <c r="AQ10" cm="1">
        <f t="array" ref="AQ10" xml:space="preserve"> EXP( -4 * alpha * X * 10^(-6) * AN10 / ( PI() * df * 10^(-6) * ( 1 - alpha ) ) ) * 100</f>
        <v>15.293361458181876</v>
      </c>
      <c r="AR10">
        <f t="shared" si="19"/>
        <v>1.1239210335178722</v>
      </c>
      <c r="AS10" cm="1">
        <f t="array" ref="AS10" xml:space="preserve"> ( sigave * 10^(-6) * fE *e * H10 ) / ( 3 * PI() * eps0 * ( 1 + epsF ) * mu * U * F10 * 10^(-9) )</f>
        <v>0.60261459819170815</v>
      </c>
      <c r="AT10" cm="1">
        <f t="array" ref="AT10" xml:space="preserve"> PI() * AS10 / ( 1 + alpha * SQRT(AS10) )</f>
        <v>1.7969202633178656</v>
      </c>
      <c r="AU10" cm="1">
        <f t="array" ref="AU10" xml:space="preserve"> PI() * AS10 * ( 1 - SQRT( AS10 ) * alpha )</f>
        <v>1.7917648126469647</v>
      </c>
      <c r="AV10">
        <f t="shared" si="20"/>
        <v>0.99713095189800927</v>
      </c>
      <c r="AW10" cm="1">
        <f t="array" ref="AW10" xml:space="preserve"> 2 / 3 * ( epsP - 1 ) / ( epsP + 2 ) * ( sigave * 10^(-6) ) ^ 2 / ( eps0 * ( 1 + epsF ) ^ 2 ) * H10 * ( F10 * 10^(-9) ) ^ 2 / ( df * 10^(-6) * mu * U )</f>
        <v>9.6009760650208761E-2</v>
      </c>
      <c r="AX10" cm="1">
        <f t="array" ref="AX10" xml:space="preserve"> 0.528 * Ku ^ 0.26 * AW10 ^ 0.74 / ( 1 + 0.366 * ( Ku * AW10 ) ^ 0.63 )</f>
        <v>7.8478546835390545E-2</v>
      </c>
      <c r="AY10" cm="1">
        <f t="array" ref="AY10" xml:space="preserve"> 0.35 * Ku ^ ( -0.5 ) * AW10 ^ 0.4</f>
        <v>0.16943178053305211</v>
      </c>
      <c r="AZ10">
        <f t="shared" si="21"/>
        <v>2.1589566494960311</v>
      </c>
      <c r="BA10">
        <f t="shared" si="7"/>
        <v>1.7208148751340355</v>
      </c>
      <c r="BB10">
        <f t="shared" si="22"/>
        <v>1.8835337482016203</v>
      </c>
      <c r="BC10">
        <f t="shared" si="23"/>
        <v>1.0945591971680919</v>
      </c>
      <c r="BD10">
        <f t="shared" si="8"/>
        <v>0.16648327094772764</v>
      </c>
      <c r="BE10">
        <f t="shared" si="24"/>
        <v>0.26120071608770767</v>
      </c>
      <c r="BF10">
        <f t="shared" si="25"/>
        <v>1.5689307075767354</v>
      </c>
      <c r="BG10" cm="1">
        <f t="array" ref="BG10" xml:space="preserve"> EXP( -4 * alpha * X * 10^(-6) * BA10 / ( PI() * df * 10^(-6) * ( 1 - alpha ) ) ) * 100</f>
        <v>5.1064737702591857E-14</v>
      </c>
      <c r="BH10" cm="1">
        <f t="array" ref="BH10" xml:space="preserve"> EXP( -4 * alpha * X * 10^(-6) * BB10 / ( PI() * df * 10^(-6) * ( 1 - alpha ) ) ) * 100</f>
        <v>1.8286614684430463E-15</v>
      </c>
      <c r="BI10" cm="1">
        <f t="array" ref="BI10" xml:space="preserve"> EXP( -4 * alpha * X * 10^(-6) * BD10 / ( PI() * df * 10^(-6) * ( 1 - alpha ) ) ) * 100</f>
        <v>3.3155852466773799</v>
      </c>
      <c r="BJ10" cm="1">
        <f t="array" ref="BJ10" xml:space="preserve"> EXP( -4 * alpha * X * 10^(-6) * BE10 / ( PI() * df * 10^(-6) * ( 1 - alpha ) ) ) * 100</f>
        <v>0.47737697198827955</v>
      </c>
      <c r="BK10" cm="1">
        <f t="array" ref="BK10">fC *  BG10 +  ( 1 - fC ) * BI10</f>
        <v>2.9840267220096468</v>
      </c>
    </row>
    <row r="11" spans="1:63" x14ac:dyDescent="0.2">
      <c r="A11" t="s">
        <v>34</v>
      </c>
      <c r="B11" t="s">
        <v>0</v>
      </c>
      <c r="C11">
        <f>1.602176634*10^(-19)</f>
        <v>1.6021766340000001E-19</v>
      </c>
      <c r="F11">
        <v>110</v>
      </c>
      <c r="G11" cm="1">
        <f t="array" ref="G11" xml:space="preserve"> F11 * 10^(-9) * rhoa/mu * U</f>
        <v>7.2874236598978155E-5</v>
      </c>
      <c r="H11" cm="1">
        <f t="array" ref="H11">1 +  lambda/F11 * ( 2.514 + 0.8 * EXP( -0.55 * F11/lambda ) )</f>
        <v>2.7290590084340942</v>
      </c>
      <c r="I11" cm="1">
        <f t="array" ref="I11" xml:space="preserve"> 1 + 3.34 * lambda/F11</f>
        <v>3.0346672727272725</v>
      </c>
      <c r="J11">
        <f t="shared" si="9"/>
        <v>0.89929430911925756</v>
      </c>
      <c r="K11" cm="1">
        <f t="array" ref="K11" xml:space="preserve"> kB * T * H11 / ( 3 * PI() * mu * F11 * 10^(-9) )</f>
        <v>5.8572732046830174E-10</v>
      </c>
      <c r="L11" cm="1">
        <f t="array" ref="L11" xml:space="preserve"> df * 10^(-6) *U / K11</f>
        <v>140.40124001645168</v>
      </c>
      <c r="M11" cm="1">
        <f t="array" ref="M11" xml:space="preserve"> 1 + 0.388 * Kn * ( ( 1 - alpha ) * L11 / Ku ) ^ ( 1 / 3 )</f>
        <v>1.0387667388289747</v>
      </c>
      <c r="N11" cm="1">
        <f t="array" ref="N11" xml:space="preserve"> 1 + 0.388 * Kn * ( ( 1 - alpha ) / Ku ) ^ ( 1 / 3 ) * ( 3 * PI() * mu * df * 10^(-6) * U * F11 * 10^(-9) / ( kB * T ) ) ^ ( 1 / 3 ) * ( 0.6 * ( F11 / lambda ) ^ 0.1 ) ^ ( -1 / 3 ) * ( 1 + 2/3 * ( 3.34 * F11 / lambda ) ) ^ ( -1 / 2 )</f>
        <v>1.0292821759670114</v>
      </c>
      <c r="O11">
        <f t="shared" si="0"/>
        <v>0.99086940069658425</v>
      </c>
      <c r="P11" cm="1">
        <f t="array" ref="P11" xml:space="preserve"> 1 / ( 1 + 1.6 * ( ( 1 - alpha ) / Ku ) ^ ( 1 / 3 ) * L11 ^ ( -2 / 3 ) * M11 )</f>
        <v>0.93528777617216607</v>
      </c>
      <c r="Q11" cm="1">
        <f t="array" ref="Q11" xml:space="preserve"> 1.6 * ( ( 1 - alpha ) / Ku ) * L11 ^ ( -2 / 3 ) * M11 * P11</f>
        <v>8.1837749770114585E-2</v>
      </c>
      <c r="R11" cm="1">
        <f t="array" ref="R11" xml:space="preserve"> 1.6 * ( 0.6 ) ^ ( 2 / 3 ) * ( ( 1 - alpha ) / Ku ) * ( lambda * 10^(-9) ) ^ ( -1 / 15 ) * ( kB * T / ( 3 * PI() * df * 10^(-6) * U * mu ) ) ^ ( 2 / 3 ) * ( F11 * 10^(-9) ) ^ ( -3 / 5 )  +  3.2 * 3.34 / 3 * ( 0.6 ) ^ ( 2 / 3 ) * ( ( 1 - alpha ) / Ku ) *  ( lambda * 10^(-9) ) ^ ( 14 / 15 ) * ( kB * T / ( 3 * PI() * df * 10^(-6) * U * mu ) ) ^ ( 2 / 3 ) * ( F11 * 10^(-9) ) ^ ( -8 / 5 )</f>
        <v>7.4734893441576022E-2</v>
      </c>
      <c r="S11">
        <f t="shared" si="1"/>
        <v>7.6923293742208104E-2</v>
      </c>
      <c r="T11">
        <f t="shared" si="10"/>
        <v>0.93994878840496743</v>
      </c>
      <c r="U11">
        <f t="shared" si="2"/>
        <v>329405.5058128587</v>
      </c>
      <c r="V11">
        <f t="shared" si="3"/>
        <v>1.7423466532754007E-3</v>
      </c>
      <c r="W11">
        <f t="shared" si="4"/>
        <v>3.0357718248891484E-6</v>
      </c>
      <c r="X11">
        <f t="shared" si="5"/>
        <v>5.2893667562123461E-9</v>
      </c>
      <c r="Y11" cm="1">
        <f t="array" ref="Y11" xml:space="preserve"> 4 / 3 * g / U^2 * F11 * 10^(-9) * ( rhop - rhoa ) / rhoa</f>
        <v>11.40315477258593</v>
      </c>
      <c r="Z11" cm="1">
        <f t="array" ref="Z11" xml:space="preserve"> SQRT( 4/3 * 1/U11 * g/rhoa * F11 * 10^(-9) *  ( rhop - rhoa ) )</f>
        <v>6.1715953751976296E-5</v>
      </c>
      <c r="AA11" cm="1">
        <f t="array" ref="AA11" xml:space="preserve"> Z11 / U</f>
        <v>5.8836534213724092E-3</v>
      </c>
      <c r="AB11">
        <f t="shared" si="11"/>
        <v>5.9184756810626024E-3</v>
      </c>
      <c r="AC11">
        <f t="shared" si="12"/>
        <v>5.9184743714134807E-3</v>
      </c>
      <c r="AD11">
        <f t="shared" si="13"/>
        <v>0.9999997787185092</v>
      </c>
      <c r="AE11" cm="1">
        <f t="array" ref="AE11">( ( F11 * 10^(-9) ) ^ 2 * rhop * H11 * U ) / ( 18 * mu * ( df * 10^(-6) ) )</f>
        <v>1.35382424377614E-4</v>
      </c>
      <c r="AF11">
        <f t="shared" si="14"/>
        <v>2.9293705914662204E-7</v>
      </c>
      <c r="AG11" cm="1">
        <f t="array" ref="AG11">(2 * AI31*(1-alpha)*AE11*SQRT(alpha)+(1-alpha)*alpha*AE11^2)/Ku</f>
        <v>4.0013703024370101E-6</v>
      </c>
      <c r="AH11">
        <f t="shared" si="15"/>
        <v>13.659488198911111</v>
      </c>
      <c r="AI11" cm="1">
        <f t="array" ref="AI11" xml:space="preserve"> F11 / df / 1000</f>
        <v>1.4030612244897959E-2</v>
      </c>
      <c r="AJ11" cm="1">
        <f t="array" ref="AJ11" xml:space="preserve"> ( 1 + AI11 ) / ( 2*Ku ) * ( 2 * LN( 1 + AI11 ) - 1 + alpha + ( 1 / ( 1 + AI11 ) ) ^ 2 * ( 1 - alpha / 2 ) - ( alpha / 2) * ( 1 + AI11 ) ^ 2 )</f>
        <v>2.7718561291869106E-4</v>
      </c>
      <c r="AK11" cm="1">
        <f t="array" ref="AK11" xml:space="preserve"> ( ( 1 - alpha ) / Ku ) * AI11 ^ 2</f>
        <v>2.7996534558218957E-4</v>
      </c>
      <c r="AL11">
        <f t="shared" si="16"/>
        <v>1.0100284161007804</v>
      </c>
      <c r="AM11">
        <f t="shared" si="6"/>
        <v>8.7525133123094956E-2</v>
      </c>
      <c r="AN11">
        <f t="shared" si="17"/>
        <v>8.3122026396262927E-2</v>
      </c>
      <c r="AO11">
        <f t="shared" si="18"/>
        <v>0.94969323016464857</v>
      </c>
      <c r="AP11" cm="1">
        <f t="array" ref="AP11" xml:space="preserve"> EXP( -4 * alpha * X * 10^(-6) * AM11 / ( PI() * df * 10^(-6) * ( 1 - alpha ) ) ) * 100</f>
        <v>16.68073381423439</v>
      </c>
      <c r="AQ11" cm="1">
        <f t="array" ref="AQ11" xml:space="preserve"> EXP( -4 * alpha * X * 10^(-6) * AN11 / ( PI() * df * 10^(-6) * ( 1 - alpha ) ) ) * 100</f>
        <v>18.253367405624665</v>
      </c>
      <c r="AR11">
        <f t="shared" si="19"/>
        <v>1.5726335913902751</v>
      </c>
      <c r="AS11" cm="1">
        <f t="array" ref="AS11" xml:space="preserve"> ( sigave * 10^(-6) * fE *e * H11 ) / ( 3 * PI() * eps0 * ( 1 + epsF ) * mu * U * F11 * 10^(-9) )</f>
        <v>0.51191094723859831</v>
      </c>
      <c r="AT11" cm="1">
        <f t="array" ref="AT11" xml:space="preserve"> PI() * AS11 / ( 1 + alpha * SQRT(AS11) )</f>
        <v>1.5325562983768484</v>
      </c>
      <c r="AU11" cm="1">
        <f t="array" ref="AU11" xml:space="preserve"> PI() * AS11 * ( 1 - SQRT( AS11 ) * alpha )</f>
        <v>1.5288211398756448</v>
      </c>
      <c r="AV11">
        <f t="shared" si="20"/>
        <v>0.99756279198019704</v>
      </c>
      <c r="AW11" cm="1">
        <f t="array" ref="AW11" xml:space="preserve"> 2 / 3 * ( epsP - 1 ) / ( epsP + 2 ) * ( sigave * 10^(-6) ) ^ 2 / ( eps0 * ( 1 + epsF ) ^ 2 ) * H11 * ( F11 * 10^(-9) ) ^ 2 / ( df * 10^(-6) * mu * U )</f>
        <v>0.10855459499911602</v>
      </c>
      <c r="AX11" cm="1">
        <f t="array" ref="AX11" xml:space="preserve"> 0.528 * Ku ^ 0.26 * AW11 ^ 0.74 / ( 1 + 0.366 * ( Ku * AW11 ) ^ 0.63 )</f>
        <v>8.5530292903356633E-2</v>
      </c>
      <c r="AY11" cm="1">
        <f t="array" ref="AY11" xml:space="preserve"> 0.35 * Ku ^ ( -0.5 ) * AW11 ^ 0.4</f>
        <v>0.17796229778068687</v>
      </c>
      <c r="AZ11">
        <f t="shared" si="21"/>
        <v>2.0806931876378822</v>
      </c>
      <c r="BA11">
        <f t="shared" si="7"/>
        <v>1.485944237465872</v>
      </c>
      <c r="BB11">
        <f t="shared" si="22"/>
        <v>1.6119431662719077</v>
      </c>
      <c r="BC11">
        <f t="shared" si="23"/>
        <v>1.0847938473255996</v>
      </c>
      <c r="BD11">
        <f t="shared" si="8"/>
        <v>0.16556937575402808</v>
      </c>
      <c r="BE11">
        <f t="shared" si="24"/>
        <v>0.26108432417694982</v>
      </c>
      <c r="BF11">
        <f t="shared" si="25"/>
        <v>1.5768877728017767</v>
      </c>
      <c r="BG11" cm="1">
        <f t="array" ref="BG11" xml:space="preserve"> EXP( -4 * alpha * X * 10^(-6) * BA11 / ( PI() * df * 10^(-6) * ( 1 - alpha ) ) ) * 100</f>
        <v>6.2413649605897516E-12</v>
      </c>
      <c r="BH11" cm="1">
        <f t="array" ref="BH11" xml:space="preserve"> EXP( -4 * alpha * X * 10^(-6) * BB11 / ( PI() * df * 10^(-6) * ( 1 - alpha ) ) ) * 100</f>
        <v>4.7380597272247367E-13</v>
      </c>
      <c r="BI11" cm="1">
        <f t="array" ref="BI11" xml:space="preserve"> EXP( -4 * alpha * X * 10^(-6) * BD11 / ( PI() * df * 10^(-6) * ( 1 - alpha ) ) ) * 100</f>
        <v>3.3781696237132603</v>
      </c>
      <c r="BJ11" cm="1">
        <f t="array" ref="BJ11" xml:space="preserve"> EXP( -4 * alpha * X * 10^(-6) * BE11 / ( PI() * df * 10^(-6) * ( 1 - alpha ) ) ) * 100</f>
        <v>0.47851523836274501</v>
      </c>
      <c r="BK11" cm="1">
        <f t="array" ref="BK11">fC *  BG11 +  ( 1 - fC ) * BI11</f>
        <v>3.0403526613425584</v>
      </c>
    </row>
    <row r="12" spans="1:63" x14ac:dyDescent="0.2">
      <c r="A12" t="s">
        <v>4</v>
      </c>
      <c r="B12" t="s">
        <v>7</v>
      </c>
      <c r="C12" cm="1">
        <f t="array" ref="C12">Q * 1000 / (6000 * SA)</f>
        <v>9.765625E-3</v>
      </c>
      <c r="F12">
        <v>120</v>
      </c>
      <c r="G12" cm="1">
        <f t="array" ref="G12" xml:space="preserve"> F12 * 10^(-9) * rhoa/mu * U</f>
        <v>7.9499167198885249E-5</v>
      </c>
      <c r="H12" cm="1">
        <f t="array" ref="H12">1 +  lambda/F12 * ( 2.514 + 0.8 * EXP( -0.55 * F12/lambda ) )</f>
        <v>2.5706993256188131</v>
      </c>
      <c r="I12" cm="1">
        <f t="array" ref="I12" xml:space="preserve"> 1 + 3.34 * lambda/F12</f>
        <v>2.8651116666666665</v>
      </c>
      <c r="J12">
        <f t="shared" si="9"/>
        <v>0.89724228047614663</v>
      </c>
      <c r="K12" cm="1">
        <f t="array" ref="K12" xml:space="preserve"> kB * T * H12 / ( 3 * PI() * mu * F12 * 10^(-9) )</f>
        <v>5.0576093120316473E-10</v>
      </c>
      <c r="L12" cm="1">
        <f t="array" ref="L12" xml:space="preserve"> df * 10^(-6) *U / K12</f>
        <v>162.60022677043932</v>
      </c>
      <c r="M12" cm="1">
        <f t="array" ref="M12" xml:space="preserve"> 1 + 0.388 * Kn * ( ( 1 - alpha ) * L12 / Ku ) ^ ( 1 / 3 )</f>
        <v>1.0407107718358506</v>
      </c>
      <c r="N12" cm="1">
        <f t="array" ref="N12" xml:space="preserve"> 1 + 0.388 * Kn * ( ( 1 - alpha ) / Ku ) ^ ( 1 / 3 ) * ( 3 * PI() * mu * df * 10^(-6) * U * F12 * 10^(-9) / ( kB * T ) ) ^ ( 1 / 3 ) * ( 0.6 * ( F12 / lambda ) ^ 0.1 ) ^ ( -1 / 3 ) * ( 1 + 2/3 * ( 3.34 * F12 / lambda ) ) ^ ( -1 / 2 )</f>
        <v>1.0290380901025455</v>
      </c>
      <c r="O12">
        <f t="shared" si="0"/>
        <v>0.98878393301078837</v>
      </c>
      <c r="P12" cm="1">
        <f t="array" ref="P12" xml:space="preserve"> 1 / ( 1 + 1.6 * ( ( 1 - alpha ) / Ku ) ^ ( 1 / 3 ) * L12 ^ ( -2 / 3 ) * M12 )</f>
        <v>0.94086043174327572</v>
      </c>
      <c r="Q12" cm="1">
        <f t="array" ref="Q12" xml:space="preserve"> 1.6 * ( ( 1 - alpha ) / Ku ) * L12 ^ ( -2 / 3 ) * M12 * P12</f>
        <v>7.4790339478716786E-2</v>
      </c>
      <c r="R12" cm="1">
        <f t="array" ref="R12" xml:space="preserve"> 1.6 * ( 0.6 ) ^ ( 2 / 3 ) * ( ( 1 - alpha ) / Ku ) * ( lambda * 10^(-9) ) ^ ( -1 / 15 ) * ( kB * T / ( 3 * PI() * df * 10^(-6) * U * mu ) ) ^ ( 2 / 3 ) * ( F12 * 10^(-9) ) ^ ( -3 / 5 )  +  3.2 * 3.34 / 3 * ( 0.6 ) ^ ( 2 / 3 ) * ( ( 1 - alpha ) / Ku ) *  ( lambda * 10^(-9) ) ^ ( 14 / 15 ) * ( kB * T / ( 3 * PI() * df * 10^(-6) * U * mu ) ) ^ ( 2 / 3 ) * ( F12 * 10^(-9) ) ^ ( -8 / 5 )</f>
        <v>6.7530695813109887E-2</v>
      </c>
      <c r="S12">
        <f t="shared" si="1"/>
        <v>6.9491658242818569E-2</v>
      </c>
      <c r="T12">
        <f t="shared" si="10"/>
        <v>0.92915286555951426</v>
      </c>
      <c r="U12">
        <f t="shared" si="2"/>
        <v>301959.0566415661</v>
      </c>
      <c r="V12">
        <f t="shared" si="3"/>
        <v>1.8198096410160943E-3</v>
      </c>
      <c r="W12">
        <f t="shared" si="4"/>
        <v>3.3117070861468845E-6</v>
      </c>
      <c r="X12">
        <f t="shared" si="5"/>
        <v>6.0266763256566571E-9</v>
      </c>
      <c r="Y12" cm="1">
        <f t="array" ref="Y12" xml:space="preserve"> 4 / 3 * g / U^2 * F12 * 10^(-9) * ( rhop - rhoa ) / rhoa</f>
        <v>12.439805206457381</v>
      </c>
      <c r="Z12" cm="1">
        <f t="array" ref="Z12" xml:space="preserve"> SQRT( 4/3 * 1/U12 * g/rhoa * F12 * 10^(-9) *  ( rhop - rhoa ) )</f>
        <v>6.7326047993974516E-5</v>
      </c>
      <c r="AA12" cm="1">
        <f t="array" ref="AA12" xml:space="preserve"> Z12 / U</f>
        <v>6.4184883898767645E-3</v>
      </c>
      <c r="AB12">
        <f t="shared" si="11"/>
        <v>6.4599515136663996E-3</v>
      </c>
      <c r="AC12">
        <f t="shared" si="12"/>
        <v>6.4599496772269355E-3</v>
      </c>
      <c r="AD12">
        <f t="shared" si="13"/>
        <v>0.99999971571931145</v>
      </c>
      <c r="AE12" cm="1">
        <f t="array" ref="AE12">( ( F12 * 10^(-9) ) ^ 2 * rhop * H12 * U ) / ( 18 * mu * ( df * 10^(-6) ) )</f>
        <v>1.5176714563928256E-4</v>
      </c>
      <c r="AF12">
        <f t="shared" si="14"/>
        <v>3.6808522232828471E-7</v>
      </c>
      <c r="AG12" cm="1">
        <f t="array" ref="AG12">(2 * AI32*(1-alpha)*AE12*SQRT(alpha)+(1-alpha)*alpha*AE12^2)/Ku</f>
        <v>4.6305149917571575E-6</v>
      </c>
      <c r="AH12">
        <f t="shared" si="15"/>
        <v>12.580007864666008</v>
      </c>
      <c r="AI12" cm="1">
        <f t="array" ref="AI12" xml:space="preserve"> F12 / df / 1000</f>
        <v>1.5306122448979591E-2</v>
      </c>
      <c r="AJ12" cm="1">
        <f t="array" ref="AJ12" xml:space="preserve"> ( 1 + AI12 ) / ( 2*Ku ) * ( 2 * LN( 1 + AI12 ) - 1 + alpha + ( 1 / ( 1 + AI12 ) ) ^ 2 * ( 1 - alpha / 2 ) - ( alpha / 2) * ( 1 + AI12 ) ^ 2 )</f>
        <v>3.2957689807760121E-4</v>
      </c>
      <c r="AK12" cm="1">
        <f t="array" ref="AK12" xml:space="preserve"> ( ( 1 - alpha ) / Ku ) * AI12 ^ 2</f>
        <v>3.3318189887467185E-4</v>
      </c>
      <c r="AL12">
        <f t="shared" si="16"/>
        <v>1.0109382690901527</v>
      </c>
      <c r="AM12">
        <f t="shared" si="6"/>
        <v>8.107044518180917E-2</v>
      </c>
      <c r="AN12">
        <f t="shared" si="17"/>
        <v>7.6285157904142503E-2</v>
      </c>
      <c r="AO12">
        <f t="shared" si="18"/>
        <v>0.94097371407132224</v>
      </c>
      <c r="AP12" cm="1">
        <f t="array" ref="AP12" xml:space="preserve"> EXP( -4 * alpha * X * 10^(-6) * AM12 / ( PI() * df * 10^(-6) * ( 1 - alpha ) ) ) * 100</f>
        <v>19.035934509092691</v>
      </c>
      <c r="AQ12" cm="1">
        <f t="array" ref="AQ12" xml:space="preserve"> EXP( -4 * alpha * X * 10^(-6) * AN12 / ( PI() * df * 10^(-6) * ( 1 - alpha ) ) ) * 100</f>
        <v>20.994148322001376</v>
      </c>
      <c r="AR12">
        <f t="shared" si="19"/>
        <v>1.958213812908685</v>
      </c>
      <c r="AS12" cm="1">
        <f t="array" ref="AS12" xml:space="preserve"> ( sigave * 10^(-6) * fE *e * H12 ) / ( 3 * PI() * eps0 * ( 1 + epsF ) * mu * U * F12 * 10^(-9) )</f>
        <v>0.44202233414942599</v>
      </c>
      <c r="AT12" cm="1">
        <f t="array" ref="AT12" xml:space="preserve"> PI() * AS12 / ( 1 + alpha * SQRT(AS12) )</f>
        <v>1.3277445221179283</v>
      </c>
      <c r="AU12" cm="1">
        <f t="array" ref="AU12" xml:space="preserve"> PI() * AS12 * ( 1 - SQRT( AS12 ) * alpha )</f>
        <v>1.3249503258169688</v>
      </c>
      <c r="AV12">
        <f t="shared" si="20"/>
        <v>0.99789553166711442</v>
      </c>
      <c r="AW12" cm="1">
        <f t="array" ref="AW12" xml:space="preserve"> 2 / 3 * ( epsP - 1 ) / ( epsP + 2 ) * ( sigave * 10^(-6) ) ^ 2 / ( eps0 * ( 1 + epsF ) ^ 2 ) * H12 * ( F12 * 10^(-9) ) ^ 2 / ( df * 10^(-6) * mu * U )</f>
        <v>0.12169246565633511</v>
      </c>
      <c r="AX12" cm="1">
        <f t="array" ref="AX12" xml:space="preserve"> 0.528 * Ku ^ 0.26 * AW12 ^ 0.74 / ( 1 + 0.366 * ( Ku * AW12 ) ^ 0.63 )</f>
        <v>9.2628201848253724E-2</v>
      </c>
      <c r="AY12" cm="1">
        <f t="array" ref="AY12" xml:space="preserve"> 0.35 * Ku ^ ( -0.5 ) * AW12 ^ 0.4</f>
        <v>0.18628341726998626</v>
      </c>
      <c r="AZ12">
        <f t="shared" si="21"/>
        <v>2.0110874825699554</v>
      </c>
      <c r="BA12">
        <f t="shared" si="7"/>
        <v>1.3011741278039284</v>
      </c>
      <c r="BB12">
        <f t="shared" si="22"/>
        <v>1.4012354837211114</v>
      </c>
      <c r="BC12">
        <f t="shared" si="23"/>
        <v>1.0769008188673892</v>
      </c>
      <c r="BD12">
        <f t="shared" si="8"/>
        <v>0.16618923746983449</v>
      </c>
      <c r="BE12">
        <f t="shared" si="24"/>
        <v>0.26256857517412879</v>
      </c>
      <c r="BF12">
        <f t="shared" si="25"/>
        <v>1.5799373002225152</v>
      </c>
      <c r="BG12" cm="1">
        <f t="array" ref="BG12" xml:space="preserve"> EXP( -4 * alpha * X * 10^(-6) * BA12 / ( PI() * df * 10^(-6) * ( 1 - alpha ) ) ) * 100</f>
        <v>2.736678989441071E-10</v>
      </c>
      <c r="BH12" cm="1">
        <f t="array" ref="BH12" xml:space="preserve"> EXP( -4 * alpha * X * 10^(-6) * BB12 / ( PI() * df * 10^(-6) * ( 1 - alpha ) ) ) * 100</f>
        <v>3.5321318286965562E-11</v>
      </c>
      <c r="BI12" cm="1">
        <f t="array" ref="BI12" xml:space="preserve"> EXP( -4 * alpha * X * 10^(-6) * BD12 / ( PI() * df * 10^(-6) * ( 1 - alpha ) ) ) * 100</f>
        <v>3.3355933754356166</v>
      </c>
      <c r="BJ12" cm="1">
        <f t="array" ref="BJ12" xml:space="preserve"> EXP( -4 * alpha * X * 10^(-6) * BE12 / ( PI() * df * 10^(-6) * ( 1 - alpha ) ) ) * 100</f>
        <v>0.46420102907800775</v>
      </c>
      <c r="BK12" cm="1">
        <f t="array" ref="BK12">fC *  BG12 +  ( 1 - fC ) * BI12</f>
        <v>3.0020340379194219</v>
      </c>
    </row>
    <row r="13" spans="1:63" x14ac:dyDescent="0.2">
      <c r="A13" t="s">
        <v>11</v>
      </c>
      <c r="B13" t="s">
        <v>13</v>
      </c>
      <c r="C13">
        <v>7.84</v>
      </c>
      <c r="F13">
        <v>130</v>
      </c>
      <c r="G13" cm="1">
        <f t="array" ref="G13" xml:space="preserve"> F13 * 10^(-9) * rhoa/mu * U</f>
        <v>8.6124097798792343E-5</v>
      </c>
      <c r="H13" cm="1">
        <f t="array" ref="H13">1 +  lambda/F13 * ( 2.514 + 0.8 * EXP( -0.55 * F13/lambda ) )</f>
        <v>2.4377407431254046</v>
      </c>
      <c r="I13" cm="1">
        <f t="array" ref="I13" xml:space="preserve"> 1 + 3.34 * lambda/F13</f>
        <v>2.7216415384615384</v>
      </c>
      <c r="J13">
        <f t="shared" si="9"/>
        <v>0.89568766080171802</v>
      </c>
      <c r="K13" cm="1">
        <f t="array" ref="K13" xml:space="preserve"> kB * T * H13 / ( 3 * PI() * mu * F13 * 10^(-9) )</f>
        <v>4.4271007359622129E-10</v>
      </c>
      <c r="L13" cm="1">
        <f t="array" ref="L13" xml:space="preserve"> df * 10^(-6) *U / K13</f>
        <v>185.75778372793067</v>
      </c>
      <c r="M13" cm="1">
        <f t="array" ref="M13" xml:space="preserve"> 1 + 0.388 * Kn * ( ( 1 - alpha ) * L13 / Ku ) ^ ( 1 / 3 )</f>
        <v>1.0425583348766239</v>
      </c>
      <c r="N13" cm="1">
        <f t="array" ref="N13" xml:space="preserve"> 1 + 0.388 * Kn * ( ( 1 - alpha ) / Ku ) ^ ( 1 / 3 ) * ( 3 * PI() * mu * df * 10^(-6) * U * F13 * 10^(-9) / ( kB * T ) ) ^ ( 1 / 3 ) * ( 0.6 * ( F13 / lambda ) ^ 0.1 ) ^ ( -1 / 3 ) * ( 1 + 2/3 * ( 3.34 * F13 / lambda ) ) ^ ( -1 / 2 )</f>
        <v>1.0287998911595269</v>
      </c>
      <c r="O13">
        <f t="shared" si="0"/>
        <v>0.98680319052005361</v>
      </c>
      <c r="P13" cm="1">
        <f t="array" ref="P13" xml:space="preserve"> 1 / ( 1 + 1.6 * ( ( 1 - alpha ) / Ku ) ^ ( 1 / 3 ) * L13 ^ ( -2 / 3 ) * M13 )</f>
        <v>0.94551925295824479</v>
      </c>
      <c r="Q13" cm="1">
        <f t="array" ref="Q13" xml:space="preserve"> 1.6 * ( ( 1 - alpha ) / Ku ) * L13 ^ ( -2 / 3 ) * M13 * P13</f>
        <v>6.8898601839956511E-2</v>
      </c>
      <c r="R13" cm="1">
        <f t="array" ref="R13" xml:space="preserve"> 1.6 * ( 0.6 ) ^ ( 2 / 3 ) * ( ( 1 - alpha ) / Ku ) * ( lambda * 10^(-9) ) ^ ( -1 / 15 ) * ( kB * T / ( 3 * PI() * df * 10^(-6) * U * mu ) ) ^ ( 2 / 3 ) * ( F13 * 10^(-9) ) ^ ( -3 / 5 )  +  3.2 * 3.34 / 3 * ( 0.6 ) ^ ( 2 / 3 ) * ( ( 1 - alpha ) / Ku ) *  ( lambda * 10^(-9) ) ^ ( 14 / 15 ) * ( kB * T / ( 3 * PI() * df * 10^(-6) * U * mu ) ) ^ ( 2 / 3 ) * ( F13 * 10^(-9) ) ^ ( -8 / 5 )</f>
        <v>6.1620000396920477E-2</v>
      </c>
      <c r="S13">
        <f t="shared" si="1"/>
        <v>6.3394649701601788E-2</v>
      </c>
      <c r="T13">
        <f t="shared" si="10"/>
        <v>0.92011518388805957</v>
      </c>
      <c r="U13">
        <f t="shared" si="2"/>
        <v>278735.04269394145</v>
      </c>
      <c r="V13">
        <f t="shared" si="3"/>
        <v>1.8941056718182862E-3</v>
      </c>
      <c r="W13">
        <f t="shared" si="4"/>
        <v>3.5876362435458658E-6</v>
      </c>
      <c r="X13">
        <f t="shared" si="5"/>
        <v>6.7953619585358953E-9</v>
      </c>
      <c r="Y13" cm="1">
        <f t="array" ref="Y13" xml:space="preserve"> 4 / 3 * g / U^2 * F13 * 10^(-9) * ( rhop - rhoa ) / rhoa</f>
        <v>13.476455640328828</v>
      </c>
      <c r="Z13" cm="1">
        <f t="array" ref="Z13" xml:space="preserve"> SQRT( 4/3 * 1/U13 * g/rhoa * F13 * 10^(-9) *  ( rhop - rhoa ) )</f>
        <v>7.2936080228185783E-5</v>
      </c>
      <c r="AA13" cm="1">
        <f t="array" ref="AA13" xml:space="preserve"> Z13 / U</f>
        <v>6.9533174469059555E-3</v>
      </c>
      <c r="AB13">
        <f t="shared" si="11"/>
        <v>7.002004607708048E-3</v>
      </c>
      <c r="AC13">
        <f t="shared" si="12"/>
        <v>7.0020020983995413E-3</v>
      </c>
      <c r="AD13">
        <f t="shared" si="13"/>
        <v>0.99999964162998356</v>
      </c>
      <c r="AE13" cm="1">
        <f t="array" ref="AE13">( ( F13 * 10^(-9) ) ^ 2 * rhop * H13 * U ) / ( 18 * mu * ( df * 10^(-6) ) )</f>
        <v>1.6890332965600468E-4</v>
      </c>
      <c r="AF13">
        <f t="shared" si="14"/>
        <v>4.5583720885488237E-7</v>
      </c>
      <c r="AG13" cm="1">
        <f t="array" ref="AG13">(2 * AI33*(1-alpha)*AE13*SQRT(alpha)+(1-alpha)*alpha*AE13^2)/Ku</f>
        <v>5.3145988260280161E-6</v>
      </c>
      <c r="AH13">
        <f t="shared" si="15"/>
        <v>11.658984222413357</v>
      </c>
      <c r="AI13" cm="1">
        <f t="array" ref="AI13" xml:space="preserve"> F13 / df / 1000</f>
        <v>1.6581632653061222E-2</v>
      </c>
      <c r="AJ13" cm="1">
        <f t="array" ref="AJ13" xml:space="preserve"> ( 1 + AI13 ) / ( 2*Ku ) * ( 2 * LN( 1 + AI13 ) - 1 + alpha + ( 1 / ( 1 + AI13 ) ) ^ 2 * ( 1 - alpha / 2 ) - ( alpha / 2) * ( 1 + AI13 ) ^ 2 )</f>
        <v>3.8644741825634156E-4</v>
      </c>
      <c r="AK13" cm="1">
        <f t="array" ref="AK13" xml:space="preserve"> ( ( 1 - alpha ) / Ku ) * AI13 ^ 2</f>
        <v>3.9102597854041339E-4</v>
      </c>
      <c r="AL13">
        <f t="shared" si="16"/>
        <v>1.0118478221558069</v>
      </c>
      <c r="AM13">
        <f t="shared" si="6"/>
        <v>7.5775901674074331E-2</v>
      </c>
      <c r="AN13">
        <f t="shared" si="17"/>
        <v>7.0788133615750606E-2</v>
      </c>
      <c r="AO13">
        <f t="shared" si="18"/>
        <v>0.93417738425895602</v>
      </c>
      <c r="AP13" cm="1">
        <f t="array" ref="AP13" xml:space="preserve"> EXP( -4 * alpha * X * 10^(-6) * AM13 / ( PI() * df * 10^(-6) * ( 1 - alpha ) ) ) * 100</f>
        <v>21.214056659571916</v>
      </c>
      <c r="AQ13" cm="1">
        <f t="array" ref="AQ13" xml:space="preserve"> EXP( -4 * alpha * X * 10^(-6) * AN13 / ( PI() * df * 10^(-6) * ( 1 - alpha ) ) ) * 100</f>
        <v>23.493467036061745</v>
      </c>
      <c r="AR13">
        <f t="shared" si="19"/>
        <v>2.2794103764898281</v>
      </c>
      <c r="AS13" cm="1">
        <f t="array" ref="AS13" xml:space="preserve"> ( sigave * 10^(-6) * fE *e * H13 ) / ( 3 * PI() * eps0 * ( 1 + epsF ) * mu * U * F13 * 10^(-9) )</f>
        <v>0.38691747030942159</v>
      </c>
      <c r="AT13" cm="1">
        <f t="array" ref="AT13" xml:space="preserve"> PI() * AS13 / ( 1 + alpha * SQRT(AS13) )</f>
        <v>1.1655134138764813</v>
      </c>
      <c r="AU13" cm="1">
        <f t="array" ref="AU13" xml:space="preserve"> PI() * AS13 * ( 1 - SQRT( AS13 ) * alpha )</f>
        <v>1.1633664052108459</v>
      </c>
      <c r="AV13">
        <f t="shared" si="20"/>
        <v>0.9981578859238569</v>
      </c>
      <c r="AW13" cm="1">
        <f t="array" ref="AW13" xml:space="preserve"> 2 / 3 * ( epsP - 1 ) / ( epsP + 2 ) * ( sigave * 10^(-6) ) ^ 2 / ( eps0 * ( 1 + epsF ) ^ 2 ) * H13 * ( F13 * 10^(-9) ) ^ 2 / ( df * 10^(-6) * mu * U )</f>
        <v>0.13543288672145812</v>
      </c>
      <c r="AX13" cm="1">
        <f t="array" ref="AX13" xml:space="preserve"> 0.528 * Ku ^ 0.26 * AW13 ^ 0.74 / ( 1 + 0.366 * ( Ku * AW13 ) ^ 0.63 )</f>
        <v>9.9777720256344488E-2</v>
      </c>
      <c r="AY13" cm="1">
        <f t="array" ref="AY13" xml:space="preserve"> 0.35 * Ku ^ ( -0.5 ) * AW13 ^ 0.4</f>
        <v>0.19442780543019114</v>
      </c>
      <c r="AZ13">
        <f t="shared" si="21"/>
        <v>1.9486094183218043</v>
      </c>
      <c r="BA13">
        <f t="shared" si="7"/>
        <v>1.1529714857008366</v>
      </c>
      <c r="BB13">
        <f t="shared" si="22"/>
        <v>1.2341545388265964</v>
      </c>
      <c r="BC13">
        <f t="shared" si="23"/>
        <v>1.0704120215743345</v>
      </c>
      <c r="BD13">
        <f t="shared" si="8"/>
        <v>0.16799287521101069</v>
      </c>
      <c r="BE13">
        <f t="shared" si="24"/>
        <v>0.26521593904594176</v>
      </c>
      <c r="BF13">
        <f t="shared" si="25"/>
        <v>1.578733257067076</v>
      </c>
      <c r="BG13" cm="1">
        <f t="array" ref="BG13" xml:space="preserve"> EXP( -4 * alpha * X * 10^(-6) * BA13 / ( PI() * df * 10^(-6) * ( 1 - alpha ) ) ) * 100</f>
        <v>5.6782481093835271E-9</v>
      </c>
      <c r="BH13" cm="1">
        <f t="array" ref="BH13" xml:space="preserve"> EXP( -4 * alpha * X * 10^(-6) * BB13 / ( PI() * df * 10^(-6) * ( 1 - alpha ) ) ) * 100</f>
        <v>1.0784198814428118E-9</v>
      </c>
      <c r="BI13" cm="1">
        <f t="array" ref="BI13" xml:space="preserve"> EXP( -4 * alpha * X * 10^(-6) * BD13 / ( PI() * df * 10^(-6) * ( 1 - alpha ) ) ) * 100</f>
        <v>3.214735345230272</v>
      </c>
      <c r="BJ13" cm="1">
        <f t="array" ref="BJ13" xml:space="preserve"> EXP( -4 * alpha * X * 10^(-6) * BE13 / ( PI() * df * 10^(-6) * ( 1 - alpha ) ) ) * 100</f>
        <v>0.43972435350974226</v>
      </c>
      <c r="BK13" cm="1">
        <f t="array" ref="BK13">fC *  BG13 +  ( 1 - fC ) * BI13</f>
        <v>2.8932618112750697</v>
      </c>
    </row>
    <row r="14" spans="1:63" x14ac:dyDescent="0.2">
      <c r="A14" t="s">
        <v>12</v>
      </c>
      <c r="B14" t="s">
        <v>13</v>
      </c>
      <c r="C14" cm="1">
        <f t="array" ref="C14">df/2</f>
        <v>3.92</v>
      </c>
      <c r="F14">
        <v>140</v>
      </c>
      <c r="G14" cm="1">
        <f t="array" ref="G14" xml:space="preserve"> F14 * 10^(-9) * rhoa/mu * U</f>
        <v>9.2749028398699464E-5</v>
      </c>
      <c r="H14" cm="1">
        <f t="array" ref="H14">1 +  lambda/F14 * ( 2.514 + 0.8 * EXP( -0.55 * F14/lambda ) )</f>
        <v>2.3246642115206679</v>
      </c>
      <c r="I14" cm="1">
        <f t="array" ref="I14" xml:space="preserve"> 1 + 3.34 * lambda/F14</f>
        <v>2.5986671428571428</v>
      </c>
      <c r="J14">
        <f t="shared" si="9"/>
        <v>0.8945602047997504</v>
      </c>
      <c r="K14" cm="1">
        <f t="array" ref="K14" xml:space="preserve"> kB * T * H14 / ( 3 * PI() * mu * F14 * 10^(-9) )</f>
        <v>3.9201928705984519E-10</v>
      </c>
      <c r="L14" cm="1">
        <f t="array" ref="L14" xml:space="preserve"> df * 10^(-6) *U / K14</f>
        <v>209.77754110528997</v>
      </c>
      <c r="M14" cm="1">
        <f t="array" ref="M14" xml:space="preserve"> 1 + 0.388 * Kn * ( ( 1 - alpha ) * L14 / Ku ) ^ ( 1 / 3 )</f>
        <v>1.0443188637559688</v>
      </c>
      <c r="N14" cm="1">
        <f t="array" ref="N14" xml:space="preserve"> 1 + 0.388 * Kn * ( ( 1 - alpha ) / Ku ) ^ ( 1 / 3 ) * ( 3 * PI() * mu * df * 10^(-6) * U * F14 * 10^(-9) / ( kB * T ) ) ^ ( 1 / 3 ) * ( 0.6 * ( F14 / lambda ) ^ 0.1 ) ^ ( -1 / 3 ) * ( 1 + 2/3 * ( 3.34 * F14 / lambda ) ) ^ ( -1 / 2 )</f>
        <v>1.0285686229358841</v>
      </c>
      <c r="O14">
        <f t="shared" si="0"/>
        <v>0.98491816880197125</v>
      </c>
      <c r="P14" cm="1">
        <f t="array" ref="P14" xml:space="preserve"> 1 / ( 1 + 1.6 * ( ( 1 - alpha ) / Ku ) ^ ( 1 / 3 ) * L14 ^ ( -2 / 3 ) * M14 )</f>
        <v>0.94946675154869664</v>
      </c>
      <c r="Q14" cm="1">
        <f t="array" ref="Q14" xml:space="preserve"> 1.6 * ( ( 1 - alpha ) / Ku ) * L14 ^ ( -2 / 3 ) * M14 * P14</f>
        <v>6.3906432157722071E-2</v>
      </c>
      <c r="R14" cm="1">
        <f t="array" ref="R14" xml:space="preserve"> 1.6 * ( 0.6 ) ^ ( 2 / 3 ) * ( ( 1 - alpha ) / Ku ) * ( lambda * 10^(-9) ) ^ ( -1 / 15 ) * ( kB * T / ( 3 * PI() * df * 10^(-6) * U * mu ) ) ^ ( 2 / 3 ) * ( F14 * 10^(-9) ) ^ ( -3 / 5 )  +  3.2 * 3.34 / 3 * ( 0.6 ) ^ ( 2 / 3 ) * ( ( 1 - alpha ) / Ku ) *  ( lambda * 10^(-9) ) ^ ( 14 / 15 ) * ( kB * T / ( 3 * PI() * df * 10^(-6) * U * mu ) ) ^ ( 2 / 3 ) * ( F14 * 10^(-9) ) ^ ( -8 / 5 )</f>
        <v>5.66902794194835E-2</v>
      </c>
      <c r="S14">
        <f t="shared" si="1"/>
        <v>5.8309842636348634E-2</v>
      </c>
      <c r="T14">
        <f t="shared" si="10"/>
        <v>0.91242525466668256</v>
      </c>
      <c r="U14">
        <f t="shared" si="2"/>
        <v>258828.66528204357</v>
      </c>
      <c r="V14">
        <f t="shared" si="3"/>
        <v>1.9655939333645895E-3</v>
      </c>
      <c r="W14">
        <f t="shared" si="4"/>
        <v>3.8635594483186724E-6</v>
      </c>
      <c r="X14">
        <f t="shared" si="5"/>
        <v>7.5941887668382522E-9</v>
      </c>
      <c r="Y14" cm="1">
        <f t="array" ref="Y14" xml:space="preserve"> 4 / 3 * g / U^2 * F14 * 10^(-9) * ( rhop - rhoa ) / rhoa</f>
        <v>14.513106074200273</v>
      </c>
      <c r="Z14" cm="1">
        <f t="array" ref="Z14" xml:space="preserve"> SQRT( 4/3 * 1/U14 * g/rhoa * F14 * 10^(-9) *  ( rhop - rhoa ) )</f>
        <v>7.8546051992601647E-5</v>
      </c>
      <c r="AA14" cm="1">
        <f t="array" ref="AA14" xml:space="preserve"> Z14 / U</f>
        <v>7.4881407390834836E-3</v>
      </c>
      <c r="AB14">
        <f t="shared" si="11"/>
        <v>7.5446360355427887E-3</v>
      </c>
      <c r="AC14">
        <f t="shared" si="12"/>
        <v>7.5446326822256205E-3</v>
      </c>
      <c r="AD14">
        <f t="shared" si="13"/>
        <v>0.99999955553625752</v>
      </c>
      <c r="AE14" cm="1">
        <f t="array" ref="AE14">( ( F14 * 10^(-9) ) ^ 2 * rhop * H14 * U ) / ( 18 * mu * ( df * 10^(-6) ) )</f>
        <v>1.8680147085722745E-4</v>
      </c>
      <c r="AF14">
        <f t="shared" si="14"/>
        <v>5.5748321150752588E-7</v>
      </c>
      <c r="AG14" cm="1">
        <f t="array" ref="AG14">(2 * AI34*(1-alpha)*AE14*SQRT(alpha)+(1-alpha)*alpha*AE14^2)/Ku</f>
        <v>6.0561182248866042E-6</v>
      </c>
      <c r="AH14">
        <f t="shared" si="15"/>
        <v>10.863319468419272</v>
      </c>
      <c r="AI14" cm="1">
        <f t="array" ref="AI14" xml:space="preserve"> F14 / df / 1000</f>
        <v>1.7857142857142856E-2</v>
      </c>
      <c r="AJ14" cm="1">
        <f t="array" ref="AJ14" xml:space="preserve"> ( 1 + AI14 ) / ( 2*Ku ) * ( 2 * LN( 1 + AI14 ) - 1 + alpha + ( 1 / ( 1 + AI14 ) ) ^ 2 * ( 1 - alpha / 2 ) - ( alpha / 2) * ( 1 + AI14 ) ^ 2 )</f>
        <v>4.4778515526609444E-4</v>
      </c>
      <c r="AK14" cm="1">
        <f t="array" ref="AK14" xml:space="preserve"> ( ( 1 - alpha ) / Ku ) * AI14 ^ 2</f>
        <v>4.5349758457941447E-4</v>
      </c>
      <c r="AL14">
        <f t="shared" si="16"/>
        <v>1.0127570761248783</v>
      </c>
      <c r="AM14">
        <f t="shared" si="6"/>
        <v>7.1385441437178732E-2</v>
      </c>
      <c r="AN14">
        <f t="shared" si="17"/>
        <v>6.630853038636518E-2</v>
      </c>
      <c r="AO14">
        <f t="shared" si="18"/>
        <v>0.92888030180101389</v>
      </c>
      <c r="AP14" cm="1">
        <f t="array" ref="AP14" xml:space="preserve"> EXP( -4 * alpha * X * 10^(-6) * AM14 / ( PI() * df * 10^(-6) * ( 1 - alpha ) ) ) * 100</f>
        <v>23.208078554469878</v>
      </c>
      <c r="AQ14" cm="1">
        <f t="array" ref="AQ14" xml:space="preserve"> EXP( -4 * alpha * X * 10^(-6) * AN14 / ( PI() * df * 10^(-6) * ( 1 - alpha ) ) ) * 100</f>
        <v>25.748666097114114</v>
      </c>
      <c r="AR14">
        <f t="shared" si="19"/>
        <v>2.5405875426442357</v>
      </c>
      <c r="AS14" cm="1">
        <f t="array" ref="AS14" xml:space="preserve"> ( sigave * 10^(-6) * fE *e * H14 ) / ( 3 * PI() * eps0 * ( 1 + epsF ) * mu * U * F14 * 10^(-9) )</f>
        <v>0.34261499773334469</v>
      </c>
      <c r="AT14" cm="1">
        <f t="array" ref="AT14" xml:space="preserve"> PI() * AS14 / ( 1 + alpha * SQRT(AS14) )</f>
        <v>1.0345724545096313</v>
      </c>
      <c r="AU14" cm="1">
        <f t="array" ref="AU14" xml:space="preserve"> PI() * AS14 * ( 1 - SQRT( AS14 ) * alpha )</f>
        <v>1.0328848702632059</v>
      </c>
      <c r="AV14">
        <f t="shared" si="20"/>
        <v>0.99836880999579158</v>
      </c>
      <c r="AW14" cm="1">
        <f t="array" ref="AW14" xml:space="preserve"> 2 / 3 * ( epsP - 1 ) / ( epsP + 2 ) * ( sigave * 10^(-6) ) ^ 2 / ( eps0 * ( 1 + epsF ) ^ 2 ) * H14 * ( F14 * 10^(-9) ) ^ 2 / ( df * 10^(-6) * mu * U )</f>
        <v>0.14978427301305275</v>
      </c>
      <c r="AX14" cm="1">
        <f t="array" ref="AX14" xml:space="preserve"> 0.528 * Ku ^ 0.26 * AW14 ^ 0.74 / ( 1 + 0.366 * ( Ku * AW14 ) ^ 0.63 )</f>
        <v>0.10698224461575029</v>
      </c>
      <c r="AY14" cm="1">
        <f t="array" ref="AY14" xml:space="preserve"> 0.35 * Ku ^ ( -0.5 ) * AW14 ^ 0.4</f>
        <v>0.20242083235722877</v>
      </c>
      <c r="AZ14">
        <f t="shared" si="21"/>
        <v>1.8920974511636643</v>
      </c>
      <c r="BA14">
        <f t="shared" si="7"/>
        <v>1.0321044845828946</v>
      </c>
      <c r="BB14">
        <f t="shared" si="22"/>
        <v>1.0991934006495709</v>
      </c>
      <c r="BC14">
        <f t="shared" si="23"/>
        <v>1.0650020584822757</v>
      </c>
      <c r="BD14">
        <f t="shared" si="8"/>
        <v>0.17073071129509343</v>
      </c>
      <c r="BE14">
        <f t="shared" si="24"/>
        <v>0.26872936274359394</v>
      </c>
      <c r="BF14">
        <f t="shared" si="25"/>
        <v>1.5739954499405688</v>
      </c>
      <c r="BG14" cm="1">
        <f t="array" ref="BG14" xml:space="preserve"> EXP( -4 * alpha * X * 10^(-6) * BA14 / ( PI() * df * 10^(-6) * ( 1 - alpha ) ) ) * 100</f>
        <v>6.7342457664423707E-8</v>
      </c>
      <c r="BH14" cm="1">
        <f t="array" ref="BH14" xml:space="preserve"> EXP( -4 * alpha * X * 10^(-6) * BB14 / ( PI() * df * 10^(-6) * ( 1 - alpha ) ) ) * 100</f>
        <v>1.7065101064798997E-8</v>
      </c>
      <c r="BI14" cm="1">
        <f t="array" ref="BI14" xml:space="preserve"> EXP( -4 * alpha * X * 10^(-6) * BD14 / ( PI() * df * 10^(-6) * ( 1 - alpha ) ) ) * 100</f>
        <v>3.0395946508603253</v>
      </c>
      <c r="BJ14" cm="1">
        <f t="array" ref="BJ14" xml:space="preserve"> EXP( -4 * alpha * X * 10^(-6) * BE14 / ( PI() * df * 10^(-6) * ( 1 - alpha ) ) ) * 100</f>
        <v>0.40922180846897804</v>
      </c>
      <c r="BK14" cm="1">
        <f t="array" ref="BK14">fC *  BG14 +  ( 1 - fC ) * BI14</f>
        <v>2.7356351925085383</v>
      </c>
    </row>
    <row r="15" spans="1:63" x14ac:dyDescent="0.2">
      <c r="A15" t="s">
        <v>10</v>
      </c>
      <c r="B15" t="s">
        <v>13</v>
      </c>
      <c r="C15">
        <v>1700</v>
      </c>
      <c r="F15">
        <v>150</v>
      </c>
      <c r="G15" cm="1">
        <f t="array" ref="G15" xml:space="preserve"> F15 * 10^(-9) * rhoa/mu * U</f>
        <v>9.9373958998606572E-5</v>
      </c>
      <c r="H15" cm="1">
        <f t="array" ref="H15">1 +  lambda/F15 * ( 2.514 + 0.8 * EXP( -0.55 * F15/lambda ) )</f>
        <v>2.2274280141819904</v>
      </c>
      <c r="I15" cm="1">
        <f t="array" ref="I15" xml:space="preserve"> 1 + 3.34 * lambda/F15</f>
        <v>2.4920893333333334</v>
      </c>
      <c r="J15">
        <f t="shared" si="9"/>
        <v>0.89379942540127921</v>
      </c>
      <c r="K15" cm="1">
        <f t="array" ref="K15" xml:space="preserve"> kB * T * H15 / ( 3 * PI() * mu * F15 * 10^(-9) )</f>
        <v>3.5058042157287918E-10</v>
      </c>
      <c r="L15" cm="1">
        <f t="array" ref="L15" xml:space="preserve"> df * 10^(-6) *U / K15</f>
        <v>234.5734018354691</v>
      </c>
      <c r="M15" cm="1">
        <f t="array" ref="M15" xml:space="preserve"> 1 + 0.388 * Kn * ( ( 1 - alpha ) * L15 / Ku ) ^ ( 1 / 3 )</f>
        <v>1.0460004283694373</v>
      </c>
      <c r="N15" cm="1">
        <f t="array" ref="N15" xml:space="preserve"> 1 + 0.388 * Kn * ( ( 1 - alpha ) / Ku ) ^ ( 1 / 3 ) * ( 3 * PI() * mu * df * 10^(-6) * U * F15 * 10^(-9) / ( kB * T ) ) ^ ( 1 / 3 ) * ( 0.6 * ( F15 / lambda ) ^ 0.1 ) ^ ( -1 / 3 ) * ( 1 + 2/3 * ( 3.34 * F15 / lambda ) ) ^ ( -1 / 2 )</f>
        <v>1.0283447852654801</v>
      </c>
      <c r="O15">
        <f t="shared" si="0"/>
        <v>0.9831208070043721</v>
      </c>
      <c r="P15" cm="1">
        <f t="array" ref="P15" xml:space="preserve"> 1 / ( 1 + 1.6 * ( ( 1 - alpha ) / Ku ) ^ ( 1 / 3 ) * L15 ^ ( -2 / 3 ) * M15 )</f>
        <v>0.9528507738242098</v>
      </c>
      <c r="Q15" cm="1">
        <f t="array" ref="Q15" xml:space="preserve"> 1.6 * ( ( 1 - alpha ) / Ku ) * L15 ^ ( -2 / 3 ) * M15 * P15</f>
        <v>5.9626857885375341E-2</v>
      </c>
      <c r="R15" cm="1">
        <f t="array" ref="R15" xml:space="preserve"> 1.6 * ( 0.6 ) ^ ( 2 / 3 ) * ( ( 1 - alpha ) / Ku ) * ( lambda * 10^(-9) ) ^ ( -1 / 15 ) * ( kB * T / ( 3 * PI() * df * 10^(-6) * U * mu ) ) ^ ( 2 / 3 ) * ( F15 * 10^(-9) ) ^ ( -3 / 5 )  +  3.2 * 3.34 / 3 * ( 0.6 ) ^ ( 2 / 3 ) * ( ( 1 - alpha ) / Ku ) *  ( lambda * 10^(-9) ) ^ ( 14 / 15 ) * ( kB * T / ( 3 * PI() * df * 10^(-6) * U * mu ) ) ^ ( 2 / 3 ) * ( F15 * 10^(-9) ) ^ ( -8 / 5 )</f>
        <v>5.2520674195503533E-2</v>
      </c>
      <c r="S15">
        <f t="shared" si="1"/>
        <v>5.4009361427573323E-2</v>
      </c>
      <c r="T15">
        <f t="shared" si="10"/>
        <v>0.90578915849295794</v>
      </c>
      <c r="U15">
        <f t="shared" si="2"/>
        <v>241576.40401349278</v>
      </c>
      <c r="V15">
        <f t="shared" si="3"/>
        <v>2.0345704487212124E-3</v>
      </c>
      <c r="W15">
        <f t="shared" si="4"/>
        <v>4.1394768371149081E-6</v>
      </c>
      <c r="X15">
        <f t="shared" si="5"/>
        <v>8.4220569460457111E-9</v>
      </c>
      <c r="Y15" cm="1">
        <f t="array" ref="Y15" xml:space="preserve"> 4 / 3 * g / U^2 * F15 * 10^(-9) * ( rhop - rhoa ) / rhoa</f>
        <v>15.549756508071725</v>
      </c>
      <c r="Z15" cm="1">
        <f t="array" ref="Z15" xml:space="preserve"> SQRT( 4/3 * 1/U15 * g/rhoa * F15 * 10^(-9) *  ( rhop - rhoa ) )</f>
        <v>8.4155964676953753E-5</v>
      </c>
      <c r="AA15" cm="1">
        <f t="array" ref="AA15" xml:space="preserve"> Z15 / U</f>
        <v>8.022958398898581E-3</v>
      </c>
      <c r="AB15">
        <f t="shared" si="11"/>
        <v>8.087846857775173E-3</v>
      </c>
      <c r="AC15">
        <f t="shared" si="12"/>
        <v>8.0878424622206034E-3</v>
      </c>
      <c r="AD15">
        <f t="shared" si="13"/>
        <v>0.99999945652351652</v>
      </c>
      <c r="AE15" cm="1">
        <f t="array" ref="AE15">( ( F15 * 10^(-9) ) ^ 2 * rhop * H15 * U ) / ( 18 * mu * ( df * 10^(-6) ) )</f>
        <v>2.0547083510291588E-4</v>
      </c>
      <c r="AF15">
        <f t="shared" si="14"/>
        <v>6.7438324100393027E-7</v>
      </c>
      <c r="AG15" cm="1">
        <f t="array" ref="AG15">(2 * AI35*(1-alpha)*AE15*SQRT(alpha)+(1-alpha)*alpha*AE15^2)/Ku</f>
        <v>6.8575690704334979E-6</v>
      </c>
      <c r="AH15">
        <f t="shared" si="15"/>
        <v>10.168652857127469</v>
      </c>
      <c r="AI15" cm="1">
        <f t="array" ref="AI15" xml:space="preserve"> F15 / df / 1000</f>
        <v>1.913265306122449E-2</v>
      </c>
      <c r="AJ15" cm="1">
        <f t="array" ref="AJ15" xml:space="preserve"> ( 1 + AI15 ) / ( 2*Ku ) * ( 2 * LN( 1 + AI15 ) - 1 + alpha + ( 1 / ( 1 + AI15 ) ) ^ 2 * ( 1 - alpha / 2 ) - ( alpha / 2) * ( 1 + AI15 ) ^ 2 )</f>
        <v>5.1357814176527996E-4</v>
      </c>
      <c r="AK15" cm="1">
        <f t="array" ref="AK15" xml:space="preserve"> ( ( 1 - alpha ) / Ku ) * AI15 ^ 2</f>
        <v>5.2059671699167481E-4</v>
      </c>
      <c r="AL15">
        <f t="shared" si="16"/>
        <v>1.0136660318180024</v>
      </c>
      <c r="AM15">
        <f t="shared" si="6"/>
        <v>6.7712129591781856E-2</v>
      </c>
      <c r="AN15">
        <f t="shared" si="17"/>
        <v>6.2618474990026596E-2</v>
      </c>
      <c r="AO15">
        <f t="shared" si="18"/>
        <v>0.9247748574374558</v>
      </c>
      <c r="AP15" cm="1">
        <f t="array" ref="AP15" xml:space="preserve"> EXP( -4 * alpha * X * 10^(-6) * AM15 / ( PI() * df * 10^(-6) * ( 1 - alpha ) ) ) * 100</f>
        <v>25.019680952831592</v>
      </c>
      <c r="AQ15" cm="1">
        <f t="array" ref="AQ15" xml:space="preserve"> EXP( -4 * alpha * X * 10^(-6) * AN15 / ( PI() * df * 10^(-6) * ( 1 - alpha ) ) ) * 100</f>
        <v>27.768096323474754</v>
      </c>
      <c r="AR15">
        <f t="shared" si="19"/>
        <v>2.748415370643162</v>
      </c>
      <c r="AS15" cm="1">
        <f t="array" ref="AS15" xml:space="preserve"> ( sigave * 10^(-6) * fE *e * H15 ) / ( 3 * PI() * eps0 * ( 1 + epsF ) * mu * U * F15 * 10^(-9) )</f>
        <v>0.30639847147166144</v>
      </c>
      <c r="AT15" cm="1">
        <f t="array" ref="AT15" xml:space="preserve"> PI() * AS15 / ( 1 + alpha * SQRT(AS15) )</f>
        <v>0.92716718816963783</v>
      </c>
      <c r="AU15" cm="1">
        <f t="array" ref="AU15" xml:space="preserve"> PI() * AS15 * ( 1 - SQRT( AS15 ) * alpha )</f>
        <v>0.92581467086698022</v>
      </c>
      <c r="AV15">
        <f t="shared" si="20"/>
        <v>0.99854123687732343</v>
      </c>
      <c r="AW15" cm="1">
        <f t="array" ref="AW15" xml:space="preserve"> 2 / 3 * ( epsP - 1 ) / ( epsP + 2 ) * ( sigave * 10^(-6) ) ^ 2 / ( eps0 * ( 1 + epsF ) ^ 2 ) * H15 * ( F15 * 10^(-9) ) ^ 2 / ( df * 10^(-6) * mu * U )</f>
        <v>0.16475405423759992</v>
      </c>
      <c r="AX15" cm="1">
        <f t="array" ref="AX15" xml:space="preserve"> 0.528 * Ku ^ 0.26 * AW15 ^ 0.74 / ( 1 + 0.366 * ( Ku * AW15 ) ^ 0.63 )</f>
        <v>0.11424363961349762</v>
      </c>
      <c r="AY15" cm="1">
        <f t="array" ref="AY15" xml:space="preserve"> 0.35 * Ku ^ ( -0.5 ) * AW15 ^ 0.4</f>
        <v>0.21028251576892262</v>
      </c>
      <c r="AZ15">
        <f t="shared" si="21"/>
        <v>1.8406496543732158</v>
      </c>
      <c r="BA15">
        <f t="shared" si="7"/>
        <v>0.93209885296282913</v>
      </c>
      <c r="BB15">
        <f t="shared" si="22"/>
        <v>0.98843314585700681</v>
      </c>
      <c r="BC15">
        <f t="shared" si="23"/>
        <v>1.0604381098797728</v>
      </c>
      <c r="BD15">
        <f t="shared" si="8"/>
        <v>0.17422008907473352</v>
      </c>
      <c r="BE15">
        <f t="shared" si="24"/>
        <v>0.27290099075894925</v>
      </c>
      <c r="BF15">
        <f t="shared" si="25"/>
        <v>1.5664151717996513</v>
      </c>
      <c r="BG15" cm="1">
        <f t="array" ref="BG15" xml:space="preserve"> EXP( -4 * alpha * X * 10^(-6) * BA15 / ( PI() * df * 10^(-6) * ( 1 - alpha ) ) ) * 100</f>
        <v>5.2117158131906801E-7</v>
      </c>
      <c r="BH15" cm="1">
        <f t="array" ref="BH15" xml:space="preserve"> EXP( -4 * alpha * X * 10^(-6) * BB15 / ( PI() * df * 10^(-6) * ( 1 - alpha ) ) ) * 100</f>
        <v>1.6457758956632157E-7</v>
      </c>
      <c r="BI15" cm="1">
        <f t="array" ref="BI15" xml:space="preserve"> EXP( -4 * alpha * X * 10^(-6) * BD15 / ( PI() * df * 10^(-6) * ( 1 - alpha ) ) ) * 100</f>
        <v>2.8301379494419305</v>
      </c>
      <c r="BJ15" cm="1">
        <f t="array" ref="BJ15" xml:space="preserve"> EXP( -4 * alpha * X * 10^(-6) * BE15 / ( PI() * df * 10^(-6) * ( 1 - alpha ) ) ) * 100</f>
        <v>0.37574044327478762</v>
      </c>
      <c r="BK15" cm="1">
        <f t="array" ref="BK15">fC *  BG15 +  ( 1 - fC ) * BI15</f>
        <v>2.5471242066148956</v>
      </c>
    </row>
    <row r="16" spans="1:63" x14ac:dyDescent="0.2">
      <c r="A16" t="s">
        <v>82</v>
      </c>
      <c r="B16" t="s">
        <v>83</v>
      </c>
      <c r="C16" cm="1">
        <f t="array" ref="C16">u0 / (1-alpha)</f>
        <v>1.048939312567132E-2</v>
      </c>
      <c r="F16">
        <v>160</v>
      </c>
      <c r="G16" cm="1">
        <f t="array" ref="G16" xml:space="preserve"> F16 * 10^(-9) * rhoa/mu * U</f>
        <v>1.0599888959851367E-4</v>
      </c>
      <c r="H16" cm="1">
        <f t="array" ref="H16">1 +  lambda/F16 * ( 2.514 + 0.8 * EXP( -0.55 * F16/lambda ) )</f>
        <v>2.1430056881103905</v>
      </c>
      <c r="I16" cm="1">
        <f t="array" ref="I16" xml:space="preserve"> 1 + 3.34 * lambda/F16</f>
        <v>2.3988337500000001</v>
      </c>
      <c r="J16">
        <f t="shared" si="9"/>
        <v>0.89335315050923825</v>
      </c>
      <c r="K16" cm="1">
        <f t="array" ref="K16" xml:space="preserve"> kB * T * H16 / ( 3 * PI() * mu * F16 * 10^(-9) )</f>
        <v>3.1621217082577956E-10</v>
      </c>
      <c r="L16" cm="1">
        <f t="array" ref="L16" xml:space="preserve"> df * 10^(-6) *U / K16</f>
        <v>260.06855425742737</v>
      </c>
      <c r="M16" cm="1">
        <f t="array" ref="M16" xml:space="preserve"> 1 + 0.388 * Kn * ( ( 1 - alpha ) * L16 / Ku ) ^ ( 1 / 3 )</f>
        <v>1.0476100058751587</v>
      </c>
      <c r="N16" cm="1">
        <f t="array" ref="N16" xml:space="preserve"> 1 + 0.388 * Kn * ( ( 1 - alpha ) / Ku ) ^ ( 1 / 3 ) * ( 3 * PI() * mu * df * 10^(-6) * U * F16 * 10^(-9) / ( kB * T ) ) ^ ( 1 / 3 ) * ( 0.6 * ( F16 / lambda ) ^ 0.1 ) ^ ( -1 / 3 ) * ( 1 + 2/3 * ( 3.34 * F16 / lambda ) ) ^ ( -1 / 2 )</f>
        <v>1.0281285422395776</v>
      </c>
      <c r="O16">
        <f t="shared" si="0"/>
        <v>0.98140389694034413</v>
      </c>
      <c r="P16" cm="1">
        <f t="array" ref="P16" xml:space="preserve"> 1 / ( 1 + 1.6 * ( ( 1 - alpha ) / Ku ) ^ ( 1 / 3 ) * L16 ^ ( -2 / 3 ) * M16 )</f>
        <v>0.95578156329833419</v>
      </c>
      <c r="Q16" cm="1">
        <f t="array" ref="Q16" xml:space="preserve"> 1.6 * ( ( 1 - alpha ) / Ku ) * L16 ^ ( -2 / 3 ) * M16 * P16</f>
        <v>5.5920460524493412E-2</v>
      </c>
      <c r="R16" cm="1">
        <f t="array" ref="R16" xml:space="preserve"> 1.6 * ( 0.6 ) ^ ( 2 / 3 ) * ( ( 1 - alpha ) / Ku ) * ( lambda * 10^(-9) ) ^ ( -1 / 15 ) * ( kB * T / ( 3 * PI() * df * 10^(-6) * U * mu ) ) ^ ( 2 / 3 ) * ( F16 * 10^(-9) ) ^ ( -3 / 5 )  +  3.2 * 3.34 / 3 * ( 0.6 ) ^ ( 2 / 3 ) * ( ( 1 - alpha ) / Ku ) *  ( lambda * 10^(-9) ) ^ ( 14 / 15 ) * ( kB * T / ( 3 * PI() * df * 10^(-6) * U * mu ) ) ^ ( 2 / 3 ) * ( F16 * 10^(-9) ) ^ ( -8 / 5 )</f>
        <v>4.8951027397461301E-2</v>
      </c>
      <c r="S16">
        <f t="shared" si="1"/>
        <v>5.0327948439281511E-2</v>
      </c>
      <c r="T16">
        <f t="shared" si="10"/>
        <v>0.89999166614941672</v>
      </c>
      <c r="U16">
        <f t="shared" si="2"/>
        <v>226480.6176025219</v>
      </c>
      <c r="V16">
        <f t="shared" si="3"/>
        <v>2.101282613121818E-3</v>
      </c>
      <c r="W16">
        <f t="shared" si="4"/>
        <v>4.4153885343113314E-6</v>
      </c>
      <c r="X16">
        <f t="shared" si="5"/>
        <v>9.2779787962888991E-9</v>
      </c>
      <c r="Y16" cm="1">
        <f t="array" ref="Y16" xml:space="preserve"> 4 / 3 * g / U^2 * F16 * 10^(-9) * ( rhop - rhoa ) / rhoa</f>
        <v>16.586406941943174</v>
      </c>
      <c r="Z16" cm="1">
        <f t="array" ref="Z16" xml:space="preserve"> SQRT( 4/3 * 1/U16 * g/rhoa * F16 * 10^(-9) *  ( rhop - rhoa ) )</f>
        <v>8.9765819546198312E-5</v>
      </c>
      <c r="AA16" cm="1">
        <f t="array" ref="AA16" xml:space="preserve"> Z16 / U</f>
        <v>8.5577705469450892E-3</v>
      </c>
      <c r="AB16">
        <f t="shared" si="11"/>
        <v>8.631638125467099E-3</v>
      </c>
      <c r="AC16">
        <f t="shared" si="12"/>
        <v>8.6316324603232814E-3</v>
      </c>
      <c r="AD16">
        <f t="shared" si="13"/>
        <v>0.99999934367686238</v>
      </c>
      <c r="AE16" cm="1">
        <f t="array" ref="AE16">( ( F16 * 10^(-9) ) ^ 2 * rhop * H16 * U ) / ( 18 * mu * ( df * 10^(-6) ) )</f>
        <v>2.2491958814097404E-4</v>
      </c>
      <c r="AF16">
        <f t="shared" si="14"/>
        <v>8.0796666385266669E-7</v>
      </c>
      <c r="AG16" cm="1">
        <f t="array" ref="AG16">(2 * AI36*(1-alpha)*AE16*SQRT(alpha)+(1-alpha)*alpha*AE16^2)/Ku</f>
        <v>7.7214452582496968E-6</v>
      </c>
      <c r="AH16">
        <f t="shared" si="15"/>
        <v>9.5566384155395152</v>
      </c>
      <c r="AI16" cm="1">
        <f t="array" ref="AI16" xml:space="preserve"> F16 / df / 1000</f>
        <v>2.0408163265306121E-2</v>
      </c>
      <c r="AJ16" cm="1">
        <f t="array" ref="AJ16" xml:space="preserve"> ( 1 + AI16 ) / ( 2*Ku ) * ( 2 * LN( 1 + AI16 ) - 1 + alpha + ( 1 / ( 1 + AI16 ) ) ^ 2 * ( 1 - alpha / 2 ) - ( alpha / 2) * ( 1 + AI16 ) ^ 2 )</f>
        <v>5.8381446095739963E-4</v>
      </c>
      <c r="AK16" cm="1">
        <f t="array" ref="AK16" xml:space="preserve"> ( ( 1 - alpha ) / Ku ) * AI16 ^ 2</f>
        <v>5.9232337577719426E-4</v>
      </c>
      <c r="AL16">
        <f t="shared" si="16"/>
        <v>1.0145746900579353</v>
      </c>
      <c r="AM16">
        <f t="shared" si="6"/>
        <v>6.4616579041004374E-2</v>
      </c>
      <c r="AN16">
        <f t="shared" si="17"/>
        <v>5.9552712242045835E-2</v>
      </c>
      <c r="AO16">
        <f t="shared" si="18"/>
        <v>0.92163208151664744</v>
      </c>
      <c r="AP16" cm="1">
        <f t="array" ref="AP16" xml:space="preserve"> EXP( -4 * alpha * X * 10^(-6) * AM16 / ( PI() * df * 10^(-6) * ( 1 - alpha ) ) ) * 100</f>
        <v>26.655701782662923</v>
      </c>
      <c r="AQ16" cm="1">
        <f t="array" ref="AQ16" xml:space="preserve"> EXP( -4 * alpha * X * 10^(-6) * AN16 / ( PI() * df * 10^(-6) * ( 1 - alpha ) ) ) * 100</f>
        <v>29.565808115351828</v>
      </c>
      <c r="AR16">
        <f t="shared" si="19"/>
        <v>2.9101063326889047</v>
      </c>
      <c r="AS16" cm="1">
        <f t="array" ref="AS16" xml:space="preserve"> ( sigave * 10^(-6) * fE *e * H16 ) / ( 3 * PI() * eps0 * ( 1 + epsF ) * mu * U * F16 * 10^(-9) )</f>
        <v>0.27636148466897137</v>
      </c>
      <c r="AT16" cm="1">
        <f t="array" ref="AT16" xml:space="preserve"> PI() * AS16 / ( 1 + alpha * SQRT(AS16) )</f>
        <v>0.837824495990248</v>
      </c>
      <c r="AU16" cm="1">
        <f t="array" ref="AU16" xml:space="preserve"> PI() * AS16 * ( 1 - SQRT( AS16 ) * alpha )</f>
        <v>0.83672212252099187</v>
      </c>
      <c r="AV16">
        <f t="shared" si="20"/>
        <v>0.99868424297149105</v>
      </c>
      <c r="AW16" cm="1">
        <f t="array" ref="AW16" xml:space="preserve"> 2 / 3 * ( epsP - 1 ) / ( epsP + 2 ) * ( sigave * 10^(-6) ) ^ 2 / ( eps0 * ( 1 + epsF ) ^ 2 ) * H16 * ( F16 * 10^(-9) ) ^ 2 / ( df * 10^(-6) * mu * U )</f>
        <v>0.18034877799136761</v>
      </c>
      <c r="AX16" cm="1">
        <f t="array" ref="AX16" xml:space="preserve"> 0.528 * Ku ^ 0.26 * AW16 ^ 0.74 / ( 1 + 0.366 * ( Ku * AW16 ) ^ 0.63 )</f>
        <v>0.12156261398041075</v>
      </c>
      <c r="AY16" cm="1">
        <f t="array" ref="AY16" xml:space="preserve"> 0.35 * Ku ^ ( -0.5 ) * AW16 ^ 0.4</f>
        <v>0.21802886882075403</v>
      </c>
      <c r="AZ16">
        <f t="shared" si="21"/>
        <v>1.7935519949899101</v>
      </c>
      <c r="BA16">
        <f t="shared" si="7"/>
        <v>0.84830372226360884</v>
      </c>
      <c r="BB16">
        <f t="shared" si="22"/>
        <v>0.89627483476303771</v>
      </c>
      <c r="BC16">
        <f t="shared" si="23"/>
        <v>1.056549454211309</v>
      </c>
      <c r="BD16">
        <f t="shared" si="8"/>
        <v>0.17832423276671883</v>
      </c>
      <c r="BE16">
        <f t="shared" si="24"/>
        <v>0.27758158106279984</v>
      </c>
      <c r="BF16">
        <f t="shared" si="25"/>
        <v>1.556611666042764</v>
      </c>
      <c r="BG16" cm="1">
        <f t="array" ref="BG16" xml:space="preserve"> EXP( -4 * alpha * X * 10^(-6) * BA16 / ( PI() * df * 10^(-6) * ( 1 - alpha ) ) ) * 100</f>
        <v>2.8948043496984212E-6</v>
      </c>
      <c r="BH16" cm="1">
        <f t="array" ref="BH16" xml:space="preserve"> EXP( -4 * alpha * X * 10^(-6) * BB16 / ( PI() * df * 10^(-6) * ( 1 - alpha ) ) ) * 100</f>
        <v>1.0847456009487243E-6</v>
      </c>
      <c r="BI16" cm="1">
        <f t="array" ref="BI16" xml:space="preserve"> EXP( -4 * alpha * X * 10^(-6) * BD16 / ( PI() * df * 10^(-6) * ( 1 - alpha ) ) ) * 100</f>
        <v>2.6021748301578036</v>
      </c>
      <c r="BJ16" cm="1">
        <f t="array" ref="BJ16" xml:space="preserve"> EXP( -4 * alpha * X * 10^(-6) * BE16 / ( PI() * df * 10^(-6) * ( 1 - alpha ) ) ) * 100</f>
        <v>0.34142417229412619</v>
      </c>
      <c r="BK16" cm="1">
        <f t="array" ref="BK16">fC *  BG16 +  ( 1 - fC ) * BI16</f>
        <v>2.3419576366224586</v>
      </c>
    </row>
    <row r="17" spans="1:63" x14ac:dyDescent="0.2">
      <c r="A17" t="s">
        <v>40</v>
      </c>
      <c r="B17" t="s">
        <v>23</v>
      </c>
      <c r="C17">
        <v>0.1</v>
      </c>
      <c r="F17">
        <v>170</v>
      </c>
      <c r="G17" cm="1">
        <f t="array" ref="G17" xml:space="preserve"> F17 * 10^(-9) * rhoa/mu * U</f>
        <v>1.1262382019842077E-4</v>
      </c>
      <c r="H17" cm="1">
        <f t="array" ref="H17">1 +  lambda/F17 * ( 2.514 + 0.8 * EXP( -0.55 * F17/lambda ) )</f>
        <v>2.0690870621217066</v>
      </c>
      <c r="I17" cm="1">
        <f t="array" ref="I17" xml:space="preserve"> 1 + 3.34 * lambda/F17</f>
        <v>2.3165494117647061</v>
      </c>
      <c r="J17">
        <f t="shared" si="9"/>
        <v>0.89317631284433208</v>
      </c>
      <c r="K17" cm="1">
        <f t="array" ref="K17" xml:space="preserve"> kB * T * H17 / ( 3 * PI() * mu * F17 * 10^(-9) )</f>
        <v>2.8734595259293334E-10</v>
      </c>
      <c r="L17" cm="1">
        <f t="array" ref="L17" xml:space="preserve"> df * 10^(-6) *U / K17</f>
        <v>286.1945378495148</v>
      </c>
      <c r="M17" cm="1">
        <f t="array" ref="M17" xml:space="preserve"> 1 + 0.388 * Kn * ( ( 1 - alpha ) * L17 / Ku ) ^ ( 1 / 3 )</f>
        <v>1.0491536833640036</v>
      </c>
      <c r="N17" cm="1">
        <f t="array" ref="N17" xml:space="preserve"> 1 + 0.388 * Kn * ( ( 1 - alpha ) / Ku ) ^ ( 1 / 3 ) * ( 3 * PI() * mu * df * 10^(-6) * U * F17 * 10^(-9) / ( kB * T ) ) ^ ( 1 / 3 ) * ( 0.6 * ( F17 / lambda ) ^ 0.1 ) ^ ( -1 / 3 ) * ( 1 + 2/3 * ( 3.34 * F17 / lambda ) ) ^ ( -1 / 2 )</f>
        <v>1.027919851011907</v>
      </c>
      <c r="O17">
        <f t="shared" si="0"/>
        <v>0.97976098955873414</v>
      </c>
      <c r="P17" cm="1">
        <f t="array" ref="P17" xml:space="preserve"> 1 / ( 1 + 1.6 * ( ( 1 - alpha ) / Ku ) ^ ( 1 / 3 ) * L17 ^ ( -2 / 3 ) * M17 )</f>
        <v>0.95834285960707266</v>
      </c>
      <c r="Q17" cm="1">
        <f t="array" ref="Q17" xml:space="preserve"> 1.6 * ( ( 1 - alpha ) / Ku ) * L17 ^ ( -2 / 3 ) * M17 * P17</f>
        <v>5.2681339474360565E-2</v>
      </c>
      <c r="R17" cm="1">
        <f t="array" ref="R17" xml:space="preserve"> 1.6 * ( 0.6 ) ^ ( 2 / 3 ) * ( ( 1 - alpha ) / Ku ) * ( lambda * 10^(-9) ) ^ ( -1 / 15 ) * ( kB * T / ( 3 * PI() * df * 10^(-6) * U * mu ) ) ^ ( 2 / 3 ) * ( F17 * 10^(-9) ) ^ ( -3 / 5 )  +  3.2 * 3.34 / 3 * ( 0.6 ) ^ ( 2 / 3 ) * ( ( 1 - alpha ) / Ku ) *  ( lambda * 10^(-9) ) ^ ( 14 / 15 ) * ( kB * T / ( 3 * PI() * df * 10^(-6) * U * mu ) ) ^ ( 2 / 3 ) * ( F17 * 10^(-9) ) ^ ( -8 / 5 )</f>
        <v>4.5862583315655736E-2</v>
      </c>
      <c r="S17">
        <f t="shared" si="1"/>
        <v>4.7143059808850016E-2</v>
      </c>
      <c r="T17">
        <f t="shared" si="10"/>
        <v>0.89487207954904091</v>
      </c>
      <c r="U17">
        <f t="shared" si="2"/>
        <v>213160.75608929447</v>
      </c>
      <c r="V17">
        <f t="shared" si="3"/>
        <v>2.1659396928409777E-3</v>
      </c>
      <c r="W17">
        <f t="shared" si="4"/>
        <v>4.6912946538309582E-6</v>
      </c>
      <c r="X17">
        <f t="shared" si="5"/>
        <v>1.0161060871790088E-8</v>
      </c>
      <c r="Y17" cm="1">
        <f t="array" ref="Y17" xml:space="preserve"> 4 / 3 * g / U^2 * F17 * 10^(-9) * ( rhop - rhoa ) / rhoa</f>
        <v>17.623057375814621</v>
      </c>
      <c r="Z17" cm="1">
        <f t="array" ref="Z17" xml:space="preserve"> SQRT( 4/3 * 1/U17 * g/rhoa * F17 * 10^(-9) *  ( rhop - rhoa ) )</f>
        <v>9.5375617759008919E-5</v>
      </c>
      <c r="AA17" cm="1">
        <f t="array" ref="AA17" xml:space="preserve"> Z17 / U</f>
        <v>9.0925772936844614E-3</v>
      </c>
      <c r="AB17">
        <f t="shared" si="11"/>
        <v>9.1760108818756056E-3</v>
      </c>
      <c r="AC17">
        <f t="shared" si="12"/>
        <v>9.1760036886279067E-3</v>
      </c>
      <c r="AD17">
        <f t="shared" si="13"/>
        <v>0.9999992160811717</v>
      </c>
      <c r="AE17" cm="1">
        <f t="array" ref="AE17">( ( F17 * 10^(-9) ) ^ 2 * rhop * H17 * U ) / ( 18 * mu * ( df * 10^(-6) ) )</f>
        <v>2.4515491144855365E-4</v>
      </c>
      <c r="AF17">
        <f t="shared" si="14"/>
        <v>9.5973170329938106E-7</v>
      </c>
      <c r="AG17" cm="1">
        <f t="array" ref="AG17">(2 * AI37*(1-alpha)*AE17*SQRT(alpha)+(1-alpha)*alpha*AE17^2)/Ku</f>
        <v>8.6502375378876769E-6</v>
      </c>
      <c r="AH17">
        <f t="shared" si="15"/>
        <v>9.0131830678821494</v>
      </c>
      <c r="AI17" cm="1">
        <f t="array" ref="AI17" xml:space="preserve"> F17 / df / 1000</f>
        <v>2.1683673469387755E-2</v>
      </c>
      <c r="AJ17" cm="1">
        <f t="array" ref="AJ17" xml:space="preserve"> ( 1 + AI17 ) / ( 2*Ku ) * ( 2 * LN( 1 + AI17 ) - 1 + alpha + ( 1 / ( 1 + AI17 ) ) ^ 2 * ( 1 - alpha / 2 ) - ( alpha / 2) * ( 1 + AI17 ) ^ 2 )</f>
        <v>6.5848224629826179E-4</v>
      </c>
      <c r="AK17" cm="1">
        <f t="array" ref="AK17" xml:space="preserve"> ( ( 1 - alpha ) / Ku ) * AI17 ^ 2</f>
        <v>6.6867756093597335E-4</v>
      </c>
      <c r="AL17">
        <f t="shared" si="16"/>
        <v>1.0154830516616442</v>
      </c>
      <c r="AM17">
        <f t="shared" si="6"/>
        <v>6.1992914640545238E-2</v>
      </c>
      <c r="AN17">
        <f t="shared" si="17"/>
        <v>5.698870079011719E-2</v>
      </c>
      <c r="AO17">
        <f t="shared" si="18"/>
        <v>0.91927764843056525</v>
      </c>
      <c r="AP17" cm="1">
        <f t="array" ref="AP17" xml:space="preserve"> EXP( -4 * alpha * X * 10^(-6) * AM17 / ( PI() * df * 10^(-6) * ( 1 - alpha ) ) ) * 100</f>
        <v>28.125813807715446</v>
      </c>
      <c r="AQ17" cm="1">
        <f t="array" ref="AQ17" xml:space="preserve"> EXP( -4 * alpha * X * 10^(-6) * AN17 / ( PI() * df * 10^(-6) * ( 1 - alpha ) ) ) * 100</f>
        <v>31.158362771168658</v>
      </c>
      <c r="AR17">
        <f t="shared" si="19"/>
        <v>3.0325489634532126</v>
      </c>
      <c r="AS17" cm="1">
        <f t="array" ref="AS17" xml:space="preserve"> ( sigave * 10^(-6) * fE *e * H17 ) / ( 3 * PI() * eps0 * ( 1 + epsF ) * mu * U * F17 * 10^(-9) )</f>
        <v>0.25113313590941905</v>
      </c>
      <c r="AT17" cm="1">
        <f t="array" ref="AT17" xml:space="preserve"> PI() * AS17 / ( 1 + alpha * SQRT(AS17) )</f>
        <v>0.76258913308214338</v>
      </c>
      <c r="AU17" cm="1">
        <f t="array" ref="AU17" xml:space="preserve"> PI() * AS17 * ( 1 - SQRT( AS17 ) * alpha )</f>
        <v>0.7616773473048325</v>
      </c>
      <c r="AV17">
        <f t="shared" si="20"/>
        <v>0.99880435513993526</v>
      </c>
      <c r="AW17" cm="1">
        <f t="array" ref="AW17" xml:space="preserve"> 2 / 3 * ( epsP - 1 ) / ( epsP + 2 ) * ( sigave * 10^(-6) ) ^ 2 / ( eps0 * ( 1 + epsF ) ^ 2 ) * H17 * ( F17 * 10^(-9) ) ^ 2 / ( df * 10^(-6) * mu * U )</f>
        <v>0.19657420264622186</v>
      </c>
      <c r="AX17" cm="1">
        <f t="array" ref="AX17" xml:space="preserve"> 0.528 * Ku ^ 0.26 * AW17 ^ 0.74 / ( 1 + 0.366 * ( Ku * AW17 ) ^ 0.63 )</f>
        <v>0.12893899909236176</v>
      </c>
      <c r="AY17" cm="1">
        <f t="array" ref="AY17" xml:space="preserve"> 0.35 * Ku ^ ( -0.5 ) * AW17 ^ 0.4</f>
        <v>0.22567285804968321</v>
      </c>
      <c r="AZ17">
        <f t="shared" si="21"/>
        <v>1.7502296406692976</v>
      </c>
      <c r="BA17">
        <f t="shared" si="7"/>
        <v>0.77730692468971996</v>
      </c>
      <c r="BB17">
        <f t="shared" si="22"/>
        <v>0.81866604809494969</v>
      </c>
      <c r="BC17">
        <f t="shared" si="23"/>
        <v>1.053208227138513</v>
      </c>
      <c r="BD17">
        <f t="shared" si="8"/>
        <v>0.18293860936833684</v>
      </c>
      <c r="BE17">
        <f t="shared" si="24"/>
        <v>0.28266155883980038</v>
      </c>
      <c r="BF17">
        <f t="shared" si="25"/>
        <v>1.5451170193968013</v>
      </c>
      <c r="BG17" cm="1">
        <f t="array" ref="BG17" xml:space="preserve"> EXP( -4 * alpha * X * 10^(-6) * BA17 / ( PI() * df * 10^(-6) * ( 1 - alpha ) ) ) * 100</f>
        <v>1.2374463506327363E-5</v>
      </c>
      <c r="BH17" cm="1">
        <f t="array" ref="BH17" xml:space="preserve"> EXP( -4 * alpha * X * 10^(-6) * BB17 / ( PI() * df * 10^(-6) * ( 1 - alpha ) ) ) * 100</f>
        <v>5.3087460865580213E-6</v>
      </c>
      <c r="BI17" cm="1">
        <f t="array" ref="BI17" xml:space="preserve"> EXP( -4 * alpha * X * 10^(-6) * BD17 / ( PI() * df * 10^(-6) * ( 1 - alpha ) ) ) * 100</f>
        <v>2.3677246536627337</v>
      </c>
      <c r="BJ17" cm="1">
        <f t="array" ref="BJ17" xml:space="preserve"> EXP( -4 * alpha * X * 10^(-6) * BE17 / ( PI() * df * 10^(-6) * ( 1 - alpha ) ) ) * 100</f>
        <v>0.30771698130446012</v>
      </c>
      <c r="BK17" cm="1">
        <f t="array" ref="BK17">fC *  BG17 +  ( 1 - fC ) * BI17</f>
        <v>2.1309534257428111</v>
      </c>
    </row>
    <row r="18" spans="1:63" x14ac:dyDescent="0.2">
      <c r="A18" t="s">
        <v>81</v>
      </c>
      <c r="B18" t="s">
        <v>23</v>
      </c>
      <c r="C18">
        <v>0.25</v>
      </c>
      <c r="F18">
        <v>180</v>
      </c>
      <c r="G18" cm="1">
        <f t="array" ref="G18" xml:space="preserve"> F18 * 10^(-9) * rhoa/mu * U</f>
        <v>1.1924875079832788E-4</v>
      </c>
      <c r="H18" cm="1">
        <f t="array" ref="H18">1 +  lambda/F18 * ( 2.514 + 0.8 * EXP( -0.55 * F18/lambda ) )</f>
        <v>2.0038789756022073</v>
      </c>
      <c r="I18" cm="1">
        <f t="array" ref="I18" xml:space="preserve"> 1 + 3.34 * lambda/F18</f>
        <v>2.2434077777777777</v>
      </c>
      <c r="J18">
        <f t="shared" si="9"/>
        <v>0.8932299314693305</v>
      </c>
      <c r="K18" cm="1">
        <f t="array" ref="K18" xml:space="preserve"> kB * T * H18 / ( 3 * PI() * mu * F18 * 10^(-9) )</f>
        <v>2.628295697903274E-10</v>
      </c>
      <c r="L18" cm="1">
        <f t="array" ref="L18" xml:space="preserve"> df * 10^(-6) *U / K18</f>
        <v>312.89037291682092</v>
      </c>
      <c r="M18" cm="1">
        <f t="array" ref="M18" xml:space="preserve"> 1 + 0.388 * Kn * ( ( 1 - alpha ) * L18 / Ku ) ^ ( 1 / 3 )</f>
        <v>1.0506368118524294</v>
      </c>
      <c r="N18" cm="1">
        <f t="array" ref="N18" xml:space="preserve"> 1 + 0.388 * Kn * ( ( 1 - alpha ) / Ku ) ^ ( 1 / 3 ) * ( 3 * PI() * mu * df * 10^(-6) * U * F18 * 10^(-9) / ( kB * T ) ) ^ ( 1 / 3 ) * ( 0.6 * ( F18 / lambda ) ^ 0.1 ) ^ ( -1 / 3 ) * ( 1 + 2/3 * ( 3.34 * F18 / lambda ) ) ^ ( -1 / 2 )</f>
        <v>1.0277185428465399</v>
      </c>
      <c r="O18">
        <f t="shared" si="0"/>
        <v>0.97818630686899188</v>
      </c>
      <c r="P18" cm="1">
        <f t="array" ref="P18" xml:space="preserve"> 1 / ( 1 + 1.6 * ( ( 1 - alpha ) / Ku ) ^ ( 1 / 3 ) * L18 ^ ( -2 / 3 ) * M18 )</f>
        <v>0.96059931733669168</v>
      </c>
      <c r="Q18" cm="1">
        <f t="array" ref="Q18" xml:space="preserve"> 1.6 * ( ( 1 - alpha ) / Ku ) * L18 ^ ( -2 / 3 ) * M18 * P18</f>
        <v>4.9827729876045786E-2</v>
      </c>
      <c r="R18" cm="1">
        <f t="array" ref="R18" xml:space="preserve"> 1.6 * ( 0.6 ) ^ ( 2 / 3 ) * ( ( 1 - alpha ) / Ku ) * ( lambda * 10^(-9) ) ^ ( -1 / 15 ) * ( kB * T / ( 3 * PI() * df * 10^(-6) * U * mu ) ) ^ ( 2 / 3 ) * ( F18 * 10^(-9) ) ^ ( -3 / 5 )  +  3.2 * 3.34 / 3 * ( 0.6 ) ^ ( 2 / 3 ) * ( ( 1 - alpha ) / Ku ) *  ( lambda * 10^(-9) ) ^ ( 14 / 15 ) * ( kB * T / ( 3 * PI() * df * 10^(-6) * U * mu ) ) ^ ( 2 / 3 ) * ( F18 * 10^(-9) ) ^ ( -8 / 5 )</f>
        <v>4.3165557505404087E-2</v>
      </c>
      <c r="S18">
        <f t="shared" si="1"/>
        <v>4.4362043860612412E-2</v>
      </c>
      <c r="T18">
        <f t="shared" si="10"/>
        <v>0.89030834780091095</v>
      </c>
      <c r="U18">
        <f t="shared" si="2"/>
        <v>201320.83560709938</v>
      </c>
      <c r="V18">
        <f t="shared" si="3"/>
        <v>2.2287205778670225E-3</v>
      </c>
      <c r="W18">
        <f t="shared" si="4"/>
        <v>4.9671953005989251E-6</v>
      </c>
      <c r="X18">
        <f t="shared" si="5"/>
        <v>1.1070489874247224E-8</v>
      </c>
      <c r="Y18" cm="1">
        <f t="array" ref="Y18" xml:space="preserve"> 4 / 3 * g / U^2 * F18 * 10^(-9) * ( rhop - rhoa ) / rhoa</f>
        <v>18.659707809686068</v>
      </c>
      <c r="Z18" cm="1">
        <f t="array" ref="Z18" xml:space="preserve"> SQRT( 4/3 * 1/U18 * g/rhoa * F18 * 10^(-9) *  ( rhop - rhoa ) )</f>
        <v>1.0098536038257687E-4</v>
      </c>
      <c r="AA18" cm="1">
        <f t="array" ref="AA18" xml:space="preserve"> Z18 / U</f>
        <v>9.6273787408567377E-3</v>
      </c>
      <c r="AB18">
        <f t="shared" si="11"/>
        <v>9.7209661638431085E-3</v>
      </c>
      <c r="AC18">
        <f t="shared" si="12"/>
        <v>9.7209571507687626E-3</v>
      </c>
      <c r="AD18">
        <f t="shared" si="13"/>
        <v>0.99999907282113798</v>
      </c>
      <c r="AE18" cm="1">
        <f t="array" ref="AE18">( ( F18 * 10^(-9) ) ^ 2 * rhop * H18 * U ) / ( 18 * mu * ( df * 10^(-6) ) )</f>
        <v>2.6618310664789415E-4</v>
      </c>
      <c r="AF18">
        <f t="shared" si="14"/>
        <v>1.1312449115145658E-6</v>
      </c>
      <c r="AG18" cm="1">
        <f t="array" ref="AG18">(2 * AI38*(1-alpha)*AE18*SQRT(alpha)+(1-alpha)*alpha*AE18^2)/Ku</f>
        <v>9.6464326018421766E-6</v>
      </c>
      <c r="AH18">
        <f t="shared" si="15"/>
        <v>8.5272715957918095</v>
      </c>
      <c r="AI18" cm="1">
        <f t="array" ref="AI18" xml:space="preserve"> F18 / df / 1000</f>
        <v>2.2959183673469389E-2</v>
      </c>
      <c r="AJ18" cm="1">
        <f t="array" ref="AJ18" xml:space="preserve"> ( 1 + AI18 ) / ( 2*Ku ) * ( 2 * LN( 1 + AI18 ) - 1 + alpha + ( 1 / ( 1 + AI18 ) ) ^ 2 * ( 1 - alpha / 2 ) - ( alpha / 2) * ( 1 + AI18 ) ^ 2 )</f>
        <v>7.3756968119857431E-4</v>
      </c>
      <c r="AK18" cm="1">
        <f t="array" ref="AK18" xml:space="preserve"> ( ( 1 - alpha ) / Ku ) * AI18 ^ 2</f>
        <v>7.4965927246801165E-4</v>
      </c>
      <c r="AL18">
        <f t="shared" si="16"/>
        <v>1.0163911174464104</v>
      </c>
      <c r="AM18">
        <f t="shared" si="6"/>
        <v>5.9759391635132331E-2</v>
      </c>
      <c r="AN18">
        <f t="shared" si="17"/>
        <v>5.4833791528760702E-2</v>
      </c>
      <c r="AO18">
        <f t="shared" si="18"/>
        <v>0.91757613369885971</v>
      </c>
      <c r="AP18" cm="1">
        <f t="array" ref="AP18" xml:space="preserve"> EXP( -4 * alpha * X * 10^(-6) * AM18 / ( PI() * df * 10^(-6) * ( 1 - alpha ) ) ) * 100</f>
        <v>29.441037785678176</v>
      </c>
      <c r="AQ18" cm="1">
        <f t="array" ref="AQ18" xml:space="preserve"> EXP( -4 * alpha * X * 10^(-6) * AN18 / ( PI() * df * 10^(-6) * ( 1 - alpha ) ) ) * 100</f>
        <v>32.562973225773931</v>
      </c>
      <c r="AR18">
        <f t="shared" si="19"/>
        <v>3.1219354400957542</v>
      </c>
      <c r="AS18" cm="1">
        <f t="array" ref="AS18" xml:space="preserve"> ( sigave * 10^(-6) * fE *e * H18 ) / ( 3 * PI() * eps0 * ( 1 + epsF ) * mu * U * F18 * 10^(-9) )</f>
        <v>0.22970643391895712</v>
      </c>
      <c r="AT18" cm="1">
        <f t="array" ref="AT18" xml:space="preserve"> PI() * AS18 / ( 1 + alpha * SQRT(AS18) )</f>
        <v>0.69854314498507308</v>
      </c>
      <c r="AU18" cm="1">
        <f t="array" ref="AU18" xml:space="preserve"> PI() * AS18 * ( 1 - SQRT( AS18 ) * alpha )</f>
        <v>0.6977791956164987</v>
      </c>
      <c r="AV18">
        <f t="shared" si="20"/>
        <v>0.99890636766811203</v>
      </c>
      <c r="AW18" cm="1">
        <f t="array" ref="AW18" xml:space="preserve"> 2 / 3 * ( epsP - 1 ) / ( epsP + 2 ) * ( sigave * 10^(-6) ) ^ 2 / ( eps0 * ( 1 + epsF ) ^ 2 ) * H18 * ( F18 * 10^(-9) ) ^ 2 / ( df * 10^(-6) * mu * U )</f>
        <v>0.21343538107407856</v>
      </c>
      <c r="AX18" cm="1">
        <f t="array" ref="AX18" xml:space="preserve"> 0.528 * Ku ^ 0.26 * AW18 ^ 0.74 / ( 1 + 0.366 * ( Ku * AW18 ) ^ 0.63 )</f>
        <v>0.13637195921390849</v>
      </c>
      <c r="AY18" cm="1">
        <f t="array" ref="AY18" xml:space="preserve"> 0.35 * Ku ^ ( -0.5 ) * AW18 ^ 0.4</f>
        <v>0.23322509869410107</v>
      </c>
      <c r="AZ18">
        <f t="shared" si="21"/>
        <v>1.7102130088801613</v>
      </c>
      <c r="BA18">
        <f t="shared" si="7"/>
        <v>0.71655802324500539</v>
      </c>
      <c r="BB18">
        <f t="shared" si="22"/>
        <v>0.75261298714525937</v>
      </c>
      <c r="BC18">
        <f t="shared" si="23"/>
        <v>1.0503168797649847</v>
      </c>
      <c r="BD18">
        <f t="shared" si="8"/>
        <v>0.1879818455303266</v>
      </c>
      <c r="BE18">
        <f t="shared" si="24"/>
        <v>0.2880588902228618</v>
      </c>
      <c r="BF18">
        <f t="shared" si="25"/>
        <v>1.5323761154179649</v>
      </c>
      <c r="BG18" cm="1">
        <f t="array" ref="BG18" xml:space="preserve"> EXP( -4 * alpha * X * 10^(-6) * BA18 / ( PI() * df * 10^(-6) * ( 1 - alpha ) ) ) * 100</f>
        <v>4.2891028606224892E-5</v>
      </c>
      <c r="BH18" cm="1">
        <f t="array" ref="BH18" xml:space="preserve"> EXP( -4 * alpha * X * 10^(-6) * BB18 / ( PI() * df * 10^(-6) * ( 1 - alpha ) ) ) * 100</f>
        <v>2.0510063757073451E-5</v>
      </c>
      <c r="BI18" cm="1">
        <f t="array" ref="BI18" xml:space="preserve"> EXP( -4 * alpha * X * 10^(-6) * BD18 / ( PI() * df * 10^(-6) * ( 1 - alpha ) ) ) * 100</f>
        <v>2.1355753319246795</v>
      </c>
      <c r="BJ18" cm="1">
        <f t="array" ref="BJ18" xml:space="preserve"> EXP( -4 * alpha * X * 10^(-6) * BE18 / ( PI() * df * 10^(-6) * ( 1 - alpha ) ) ) * 100</f>
        <v>0.27554245591541393</v>
      </c>
      <c r="BK18" cm="1">
        <f t="array" ref="BK18">fC *  BG18 +  ( 1 - fC ) * BI18</f>
        <v>1.9220220878350722</v>
      </c>
    </row>
    <row r="19" spans="1:63" x14ac:dyDescent="0.2">
      <c r="A19" t="s">
        <v>41</v>
      </c>
      <c r="B19" t="s">
        <v>23</v>
      </c>
      <c r="C19" cm="1">
        <f t="array" ref="C19">1-fC</f>
        <v>0.9</v>
      </c>
      <c r="F19">
        <v>190</v>
      </c>
      <c r="G19" cm="1">
        <f t="array" ref="G19" xml:space="preserve"> F19 * 10^(-9) * rhoa/mu * U</f>
        <v>1.2587368139823499E-4</v>
      </c>
      <c r="H19" cm="1">
        <f t="array" ref="H19">1 +  lambda/F19 * ( 2.514 + 0.8 * EXP( -0.55 * F19/lambda ) )</f>
        <v>1.9459689514223222</v>
      </c>
      <c r="I19" cm="1">
        <f t="array" ref="I19" xml:space="preserve"> 1 + 3.34 * lambda/F19</f>
        <v>2.177965263157895</v>
      </c>
      <c r="J19">
        <f t="shared" si="9"/>
        <v>0.8934802516550725</v>
      </c>
      <c r="K19" cm="1">
        <f t="array" ref="K19" xml:space="preserve"> kB * T * H19 / ( 3 * PI() * mu * F19 * 10^(-9) )</f>
        <v>2.4180069581327553E-10</v>
      </c>
      <c r="L19" cm="1">
        <f t="array" ref="L19" xml:space="preserve"> df * 10^(-6) *U / K19</f>
        <v>340.10175954484623</v>
      </c>
      <c r="M19" cm="1">
        <f t="array" ref="M19" xml:space="preserve"> 1 + 0.388 * Kn * ( ( 1 - alpha ) * L19 / Ku ) ^ ( 1 / 3 )</f>
        <v>1.0520641257493455</v>
      </c>
      <c r="N19" cm="1">
        <f t="array" ref="N19" xml:space="preserve"> 1 + 0.388 * Kn * ( ( 1 - alpha ) / Ku ) ^ ( 1 / 3 ) * ( 3 * PI() * mu * df * 10^(-6) * U * F19 * 10^(-9) / ( kB * T ) ) ^ ( 1 / 3 ) * ( 0.6 * ( F19 / lambda ) ^ 0.1 ) ^ ( -1 / 3 ) * ( 1 + 2/3 * ( 3.34 * F19 / lambda ) ) ^ ( -1 / 2 )</f>
        <v>1.0275243747605554</v>
      </c>
      <c r="O19">
        <f t="shared" si="0"/>
        <v>0.97667466232506372</v>
      </c>
      <c r="P19" cm="1">
        <f t="array" ref="P19" xml:space="preserve"> 1 / ( 1 + 1.6 * ( ( 1 - alpha ) / Ku ) ^ ( 1 / 3 ) * L19 ^ ( -2 / 3 ) * M19 )</f>
        <v>0.9626015853877401</v>
      </c>
      <c r="Q19" cm="1">
        <f t="array" ref="Q19" xml:space="preserve"> 1.6 * ( ( 1 - alpha ) / Ku ) * L19 ^ ( -2 / 3 ) * M19 * P19</f>
        <v>4.7295579038974356E-2</v>
      </c>
      <c r="R19" cm="1">
        <f t="array" ref="R19" xml:space="preserve"> 1.6 * ( 0.6 ) ^ ( 2 / 3 ) * ( ( 1 - alpha ) / Ku ) * ( lambda * 10^(-9) ) ^ ( -1 / 15 ) * ( kB * T / ( 3 * PI() * df * 10^(-6) * U * mu ) ) ^ ( 2 / 3 ) * ( F19 * 10^(-9) ) ^ ( -3 / 5 )  +  3.2 * 3.34 / 3 * ( 0.6 ) ^ ( 2 / 3 ) * ( ( 1 - alpha ) / Ku ) *  ( lambda * 10^(-9) ) ^ ( 14 / 15 ) * ( kB * T / ( 3 * PI() * df * 10^(-6) * U * mu ) ) ^ ( 2 / 3 ) * ( F19 * 10^(-9) ) ^ ( -8 / 5 )</f>
        <v>4.0790898411506057E-2</v>
      </c>
      <c r="S19">
        <f t="shared" si="1"/>
        <v>4.191364238620409E-2</v>
      </c>
      <c r="T19">
        <f t="shared" si="10"/>
        <v>0.88620634820148347</v>
      </c>
      <c r="U19">
        <f t="shared" si="2"/>
        <v>190727.18424511942</v>
      </c>
      <c r="V19">
        <f t="shared" si="3"/>
        <v>2.2897796184115182E-3</v>
      </c>
      <c r="W19">
        <f t="shared" si="4"/>
        <v>5.2430905717242365E-6</v>
      </c>
      <c r="X19">
        <f t="shared" si="5"/>
        <v>1.2005521336991823E-8</v>
      </c>
      <c r="Y19" cm="1">
        <f t="array" ref="Y19" xml:space="preserve"> 4 / 3 * g / U^2 * F19 * 10^(-9) * ( rhop - rhoa ) / rhoa</f>
        <v>19.696358243557519</v>
      </c>
      <c r="Z19" cm="1">
        <f t="array" ref="Z19" xml:space="preserve"> SQRT( 4/3 * 1/U19 * g/rhoa * F19 * 10^(-9) *  ( rhop - rhoa ) )</f>
        <v>1.065950484046249E-4</v>
      </c>
      <c r="AA19" cm="1">
        <f t="array" ref="AA19" xml:space="preserve"> Z19 / U</f>
        <v>1.0162174982625873E-2</v>
      </c>
      <c r="AB19">
        <f t="shared" si="11"/>
        <v>1.0266505002925606E-2</v>
      </c>
      <c r="AC19">
        <f t="shared" si="12"/>
        <v>1.0266493843042729E-2</v>
      </c>
      <c r="AD19">
        <f t="shared" si="13"/>
        <v>0.99999891298130439</v>
      </c>
      <c r="AE19" cm="1">
        <f t="array" ref="AE19">( ( F19 * 10^(-9) ) ^ 2 * rhop * H19 * U ) / ( 18 * mu * ( df * 10^(-6) ) )</f>
        <v>2.8800968957803767E-4</v>
      </c>
      <c r="AF19">
        <f t="shared" si="14"/>
        <v>1.3241406206299987E-6</v>
      </c>
      <c r="AG19" cm="1">
        <f t="array" ref="AG19">(2 * AI39*(1-alpha)*AE19*SQRT(alpha)+(1-alpha)*alpha*AE19^2)/Ku</f>
        <v>1.0712512387018072E-5</v>
      </c>
      <c r="AH19">
        <f t="shared" si="15"/>
        <v>8.0901621928351393</v>
      </c>
      <c r="AI19" cm="1">
        <f t="array" ref="AI19" xml:space="preserve"> F19 / df / 1000</f>
        <v>2.423469387755102E-2</v>
      </c>
      <c r="AJ19" cm="1">
        <f t="array" ref="AJ19" xml:space="preserve"> ( 1 + AI19 ) / ( 2*Ku ) * ( 2 * LN( 1 + AI19 ) - 1 + alpha + ( 1 / ( 1 + AI19 ) ) ^ 2 * ( 1 - alpha / 2 ) - ( alpha / 2) * ( 1 + AI19 ) ^ 2 )</f>
        <v>8.2106499873434429E-4</v>
      </c>
      <c r="AK19" cm="1">
        <f t="array" ref="AK19" xml:space="preserve"> ( ( 1 - alpha ) / Ku ) * AI19 ^ 2</f>
        <v>8.3526851037330927E-4</v>
      </c>
      <c r="AL19">
        <f t="shared" si="16"/>
        <v>1.017298888225487</v>
      </c>
      <c r="AM19">
        <f t="shared" si="6"/>
        <v>5.7851972744044966E-2</v>
      </c>
      <c r="AN19">
        <f t="shared" si="17"/>
        <v>5.3016728880240754E-2</v>
      </c>
      <c r="AO19">
        <f t="shared" si="18"/>
        <v>0.91642041516549788</v>
      </c>
      <c r="AP19" cm="1">
        <f t="array" ref="AP19" xml:space="preserve"> EXP( -4 * alpha * X * 10^(-6) * AM19 / ( PI() * df * 10^(-6) * ( 1 - alpha ) ) ) * 100</f>
        <v>30.612812724809917</v>
      </c>
      <c r="AQ19" cm="1">
        <f t="array" ref="AQ19" xml:space="preserve"> EXP( -4 * alpha * X * 10^(-6) * AN19 / ( PI() * df * 10^(-6) * ( 1 - alpha ) ) ) * 100</f>
        <v>33.796461266865244</v>
      </c>
      <c r="AR19">
        <f t="shared" si="19"/>
        <v>3.1836485420553267</v>
      </c>
      <c r="AS19" cm="1">
        <f t="array" ref="AS19" xml:space="preserve"> ( sigave * 10^(-6) * fE *e * H19 ) / ( 3 * PI() * eps0 * ( 1 + epsF ) * mu * U * F19 * 10^(-9) )</f>
        <v>0.21132772693232216</v>
      </c>
      <c r="AT19" cm="1">
        <f t="array" ref="AT19" xml:space="preserve"> PI() * AS19 / ( 1 + alpha * SQRT(AS19) )</f>
        <v>0.64349427096181799</v>
      </c>
      <c r="AU19" cm="1">
        <f t="array" ref="AU19" xml:space="preserve"> PI() * AS19 * ( 1 - SQRT( AS19 ) * alpha )</f>
        <v>0.64284683122933317</v>
      </c>
      <c r="AV19">
        <f t="shared" si="20"/>
        <v>0.9989938686920754</v>
      </c>
      <c r="AW19" cm="1">
        <f t="array" ref="AW19" xml:space="preserve"> 2 / 3 * ( epsP - 1 ) / ( epsP + 2 ) * ( sigave * 10^(-6) ) ^ 2 / ( eps0 * ( 1 + epsF ) ^ 2 ) * H19 * ( F19 * 10^(-9) ) ^ 2 / ( df * 10^(-6) * mu * U )</f>
        <v>0.23093673607705578</v>
      </c>
      <c r="AX19" cm="1">
        <f t="array" ref="AX19" xml:space="preserve"> 0.528 * Ku ^ 0.26 * AW19 ^ 0.74 / ( 1 + 0.366 * ( Ku * AW19 ) ^ 0.63 )</f>
        <v>0.14386015247429479</v>
      </c>
      <c r="AY19" cm="1">
        <f t="array" ref="AY19" xml:space="preserve"> 0.35 * Ku ^ ( -0.5 ) * AW19 ^ 0.4</f>
        <v>0.24069436857078946</v>
      </c>
      <c r="AZ19">
        <f t="shared" si="21"/>
        <v>1.6731135372166188</v>
      </c>
      <c r="BA19">
        <f t="shared" si="7"/>
        <v>0.66411883068123079</v>
      </c>
      <c r="BB19">
        <f t="shared" si="22"/>
        <v>0.69586356010957395</v>
      </c>
      <c r="BC19">
        <f t="shared" si="23"/>
        <v>1.0477997731155742</v>
      </c>
      <c r="BD19">
        <f t="shared" si="8"/>
        <v>0.19338953159844274</v>
      </c>
      <c r="BE19">
        <f t="shared" si="24"/>
        <v>0.29371109745103019</v>
      </c>
      <c r="BF19">
        <f t="shared" si="25"/>
        <v>1.5187538592362735</v>
      </c>
      <c r="BG19" cm="1">
        <f t="array" ref="BG19" xml:space="preserve"> EXP( -4 * alpha * X * 10^(-6) * BA19 / ( PI() * df * 10^(-6) * ( 1 - alpha ) ) ) * 100</f>
        <v>1.2541890478571125E-4</v>
      </c>
      <c r="BH19" cm="1">
        <f t="array" ref="BH19" xml:space="preserve"> EXP( -4 * alpha * X * 10^(-6) * BB19 / ( PI() * df * 10^(-6) * ( 1 - alpha ) ) ) * 100</f>
        <v>6.5503739610060723E-5</v>
      </c>
      <c r="BI19" cm="1">
        <f t="array" ref="BI19" xml:space="preserve"> EXP( -4 * alpha * X * 10^(-6) * BD19 / ( PI() * df * 10^(-6) * ( 1 - alpha ) ) ) * 100</f>
        <v>1.9118769673007834</v>
      </c>
      <c r="BJ19" cm="1">
        <f t="array" ref="BJ19" xml:space="preserve"> EXP( -4 * alpha * X * 10^(-6) * BE19 / ( PI() * df * 10^(-6) * ( 1 - alpha ) ) ) * 100</f>
        <v>0.24544865322154308</v>
      </c>
      <c r="BK19" cm="1">
        <f t="array" ref="BK19">fC *  BG19 +  ( 1 - fC ) * BI19</f>
        <v>1.7207018124611837</v>
      </c>
    </row>
    <row r="20" spans="1:63" x14ac:dyDescent="0.2">
      <c r="A20" t="s">
        <v>75</v>
      </c>
      <c r="B20" t="s">
        <v>32</v>
      </c>
      <c r="C20">
        <v>9.8066499999999994</v>
      </c>
      <c r="F20">
        <v>200</v>
      </c>
      <c r="G20" cm="1">
        <f t="array" ref="G20" xml:space="preserve"> F20 * 10^(-9) * rhoa/mu * U</f>
        <v>1.324986119981421E-4</v>
      </c>
      <c r="H20" cm="1">
        <f t="array" ref="H20">1 +  lambda/F20 * ( 2.514 + 0.8 * EXP( -0.55 * F20/lambda ) )</f>
        <v>1.8942297873134977</v>
      </c>
      <c r="I20" cm="1">
        <f t="array" ref="I20" xml:space="preserve"> 1 + 3.34 * lambda/F20</f>
        <v>2.1190670000000003</v>
      </c>
      <c r="J20">
        <f t="shared" si="9"/>
        <v>0.89389801611440201</v>
      </c>
      <c r="K20" cm="1">
        <f t="array" ref="K20" xml:space="preserve"> kB * T * H20 / ( 3 * PI() * mu * F20 * 10^(-9) )</f>
        <v>2.2360314446665202E-10</v>
      </c>
      <c r="L20" cm="1">
        <f t="array" ref="L20" xml:space="preserve"> df * 10^(-6) *U / K20</f>
        <v>367.78034719242459</v>
      </c>
      <c r="M20" cm="1">
        <f t="array" ref="M20" xml:space="preserve"> 1 + 0.388 * Kn * ( ( 1 - alpha ) * L20 / Ku ) ^ ( 1 / 3 )</f>
        <v>1.0534398372396823</v>
      </c>
      <c r="N20" cm="1">
        <f t="array" ref="N20" xml:space="preserve"> 1 + 0.388 * Kn * ( ( 1 - alpha ) / Ku ) ^ ( 1 / 3 ) * ( 3 * PI() * mu * df * 10^(-6) * U * F20 * 10^(-9) / ( kB * T ) ) ^ ( 1 / 3 ) * ( 0.6 * ( F20 / lambda ) ^ 0.1 ) ^ ( -1 / 3 ) * ( 1 + 2/3 * ( 3.34 * F20 / lambda ) ) ^ ( -1 / 2 )</f>
        <v>1.0273370626977758</v>
      </c>
      <c r="O20">
        <f t="shared" si="0"/>
        <v>0.97522139032609279</v>
      </c>
      <c r="P20" cm="1">
        <f t="array" ref="P20" xml:space="preserve"> 1 / ( 1 + 1.6 * ( ( 1 - alpha ) / Ku ) ^ ( 1 / 3 ) * L20 ^ ( -2 / 3 ) * M20 )</f>
        <v>0.96438985948658729</v>
      </c>
      <c r="Q20" cm="1">
        <f t="array" ref="Q20" xml:space="preserve"> 1.6 * ( ( 1 - alpha ) / Ku ) * L20 ^ ( -2 / 3 ) * M20 * P20</f>
        <v>4.5034053788177854E-2</v>
      </c>
      <c r="R20" cm="1">
        <f t="array" ref="R20" xml:space="preserve"> 1.6 * ( 0.6 ) ^ ( 2 / 3 ) * ( ( 1 - alpha ) / Ku ) * ( lambda * 10^(-9) ) ^ ( -1 / 15 ) * ( kB * T / ( 3 * PI() * df * 10^(-6) * U * mu ) ) ^ ( 2 / 3 ) * ( F20 * 10^(-9) ) ^ ( -3 / 5 )  +  3.2 * 3.34 / 3 * ( 0.6 ) ^ ( 2 / 3 ) * ( ( 1 - alpha ) / Ku ) *  ( lambda * 10^(-9) ) ^ ( 14 / 15 ) * ( kB * T / ( 3 * PI() * df * 10^(-6) * U * mu ) ) ^ ( 2 / 3 ) * ( F20 * 10^(-9) ) ^ ( -8 / 5 )</f>
        <v>3.8684688402331635E-2</v>
      </c>
      <c r="S20">
        <f t="shared" si="1"/>
        <v>3.9742214154630098E-2</v>
      </c>
      <c r="T20">
        <f t="shared" si="10"/>
        <v>0.88249248760863397</v>
      </c>
      <c r="U20">
        <f t="shared" si="2"/>
        <v>181192.86413140257</v>
      </c>
      <c r="V20">
        <f t="shared" si="3"/>
        <v>2.3492510941502615E-3</v>
      </c>
      <c r="W20">
        <f t="shared" si="4"/>
        <v>5.5189805574710093E-6</v>
      </c>
      <c r="X20">
        <f t="shared" si="5"/>
        <v>1.2965470427632455E-8</v>
      </c>
      <c r="Y20" cm="1">
        <f t="array" ref="Y20" xml:space="preserve"> 4 / 3 * g / U^2 * F20 * 10^(-9) * ( rhop - rhoa ) / rhoa</f>
        <v>20.733008677428966</v>
      </c>
      <c r="Z20" cm="1">
        <f t="array" ref="Z20" xml:space="preserve"> SQRT( 4/3 * 1/U20 * g/rhoa * F20 * 10^(-9) *  ( rhop - rhoa ) )</f>
        <v>1.1220468274328133E-4</v>
      </c>
      <c r="AA20" cm="1">
        <f t="array" ref="AA20" xml:space="preserve"> Z20 / U</f>
        <v>1.0696966106521081E-2</v>
      </c>
      <c r="AB20">
        <f t="shared" si="11"/>
        <v>1.081262842631983E-2</v>
      </c>
      <c r="AC20">
        <f t="shared" si="12"/>
        <v>1.0812614755330775E-2</v>
      </c>
      <c r="AD20">
        <f t="shared" si="13"/>
        <v>0.99999873564608754</v>
      </c>
      <c r="AE20" cm="1">
        <f t="array" ref="AE20">( ( F20 * 10^(-9) ) ^ 2 * rhop * H20 * U ) / ( 18 * mu * ( df * 10^(-6) ) )</f>
        <v>3.1063947500428464E-4</v>
      </c>
      <c r="AF20">
        <f t="shared" si="14"/>
        <v>1.5401203795367921E-6</v>
      </c>
      <c r="AG20" cm="1">
        <f t="array" ref="AG20">(2 * AI40*(1-alpha)*AE20*SQRT(alpha)+(1-alpha)*alpha*AE20^2)/Ku</f>
        <v>1.1850953557160455E-5</v>
      </c>
      <c r="AH20">
        <f t="shared" si="15"/>
        <v>7.6948228947692758</v>
      </c>
      <c r="AI20" cm="1">
        <f t="array" ref="AI20" xml:space="preserve"> F20 / df / 1000</f>
        <v>2.5510204081632654E-2</v>
      </c>
      <c r="AJ20" cm="1">
        <f t="array" ref="AJ20" xml:space="preserve"> ( 1 + AI20 ) / ( 2*Ku ) * ( 2 * LN( 1 + AI20 ) - 1 + alpha + ( 1 / ( 1 + AI20 ) ) ^ 2 * ( 1 - alpha / 2 ) - ( alpha / 2) * ( 1 + AI20 ) ^ 2 )</f>
        <v>9.0895648135476154E-4</v>
      </c>
      <c r="AK20" cm="1">
        <f t="array" ref="AK20" xml:space="preserve"> ( ( 1 - alpha ) / Ku ) * AI20 ^ 2</f>
        <v>9.2550527465186632E-4</v>
      </c>
      <c r="AL20">
        <f t="shared" si="16"/>
        <v>1.0182063648112609</v>
      </c>
      <c r="AM20">
        <f t="shared" si="6"/>
        <v>5.6219836143330482E-2</v>
      </c>
      <c r="AN20">
        <f t="shared" si="17"/>
        <v>5.1481874304992271E-2</v>
      </c>
      <c r="AO20">
        <f t="shared" si="18"/>
        <v>0.91572437482281266</v>
      </c>
      <c r="AP20" cm="1">
        <f t="array" ref="AP20" xml:space="preserve"> EXP( -4 * alpha * X * 10^(-6) * AM20 / ( PI() * df * 10^(-6) * ( 1 - alpha ) ) ) * 100</f>
        <v>31.652431780326356</v>
      </c>
      <c r="AQ20" cm="1">
        <f t="array" ref="AQ20" xml:space="preserve"> EXP( -4 * alpha * X * 10^(-6) * AN20 / ( PI() * df * 10^(-6) * ( 1 - alpha ) ) ) * 100</f>
        <v>34.874708558922215</v>
      </c>
      <c r="AR20">
        <f t="shared" si="19"/>
        <v>3.2222767785958588</v>
      </c>
      <c r="AS20" cm="1">
        <f t="array" ref="AS20" xml:space="preserve"> ( sigave * 10^(-6) * fE *e * H20 ) / ( 3 * PI() * eps0 * ( 1 + epsF ) * mu * U * F20 * 10^(-9) )</f>
        <v>0.19542352471784274</v>
      </c>
      <c r="AT20" cm="1">
        <f t="array" ref="AT20" xml:space="preserve"> PI() * AS20 / ( 1 + alpha * SQRT(AS20) )</f>
        <v>0.59576859127019377</v>
      </c>
      <c r="AU20" cm="1">
        <f t="array" ref="AU20" xml:space="preserve"> PI() * AS20 * ( 1 - SQRT( AS20 ) * alpha )</f>
        <v>0.5952142813804101</v>
      </c>
      <c r="AV20">
        <f t="shared" si="20"/>
        <v>0.99906958859881845</v>
      </c>
      <c r="AW20" cm="1">
        <f t="array" ref="AW20" xml:space="preserve"> 2 / 3 * ( epsP - 1 ) / ( epsP + 2 ) * ( sigave * 10^(-6) ) ^ 2 / ( eps0 * ( 1 + epsF ) ^ 2 ) * H20 * ( F20 * 10^(-9) ) ^ 2 / ( df * 10^(-6) * mu * U )</f>
        <v>0.2490821283106236</v>
      </c>
      <c r="AX20" cm="1">
        <f t="array" ref="AX20" xml:space="preserve"> 0.528 * Ku ^ 0.26 * AW20 ^ 0.74 / ( 1 + 0.366 * ( Ku * AW20 ) ^ 0.63 )</f>
        <v>0.15140185556828148</v>
      </c>
      <c r="AY20" cm="1">
        <f t="array" ref="AY20" xml:space="preserve"> 0.35 * Ku ^ ( -0.5 ) * AW20 ^ 0.4</f>
        <v>0.2480879938242192</v>
      </c>
      <c r="AZ20">
        <f t="shared" si="21"/>
        <v>1.6386060322248346</v>
      </c>
      <c r="BA20">
        <f t="shared" si="7"/>
        <v>0.61849441483297118</v>
      </c>
      <c r="BB20">
        <f t="shared" si="22"/>
        <v>0.6466961556854024</v>
      </c>
      <c r="BC20">
        <f t="shared" si="23"/>
        <v>1.0455974058553905</v>
      </c>
      <c r="BD20">
        <f t="shared" si="8"/>
        <v>0.19910990419976693</v>
      </c>
      <c r="BE20">
        <f t="shared" si="24"/>
        <v>0.29956986812921149</v>
      </c>
      <c r="BF20">
        <f t="shared" si="25"/>
        <v>1.5045452878559626</v>
      </c>
      <c r="BG20" cm="1">
        <f t="array" ref="BG20" xml:space="preserve"> EXP( -4 * alpha * X * 10^(-6) * BA20 / ( PI() * df * 10^(-6) * ( 1 - alpha ) ) ) * 100</f>
        <v>3.1900728246607739E-4</v>
      </c>
      <c r="BH20" cm="1">
        <f t="array" ref="BH20" xml:space="preserve"> EXP( -4 * alpha * X * 10^(-6) * BB20 / ( PI() * df * 10^(-6) * ( 1 - alpha ) ) ) * 100</f>
        <v>1.7913818209487831E-4</v>
      </c>
      <c r="BI20" cm="1">
        <f t="array" ref="BI20" xml:space="preserve"> EXP( -4 * alpha * X * 10^(-6) * BD20 / ( PI() * df * 10^(-6) * ( 1 - alpha ) ) ) * 100</f>
        <v>1.7006945648294001</v>
      </c>
      <c r="BJ20" cm="1">
        <f t="array" ref="BJ20" xml:space="preserve"> EXP( -4 * alpha * X * 10^(-6) * BE20 / ( PI() * df * 10^(-6) * ( 1 - alpha ) ) ) * 100</f>
        <v>0.2177194221449619</v>
      </c>
      <c r="BK20" cm="1">
        <f t="array" ref="BK20">fC *  BG20 +  ( 1 - fC ) * BI20</f>
        <v>1.5306570090747067</v>
      </c>
    </row>
    <row r="21" spans="1:63" x14ac:dyDescent="0.2">
      <c r="A21" t="s">
        <v>72</v>
      </c>
      <c r="B21" t="s">
        <v>23</v>
      </c>
      <c r="C21" cm="1">
        <f t="array" ref="C21">2*lambda*10^(-9)/(df*10^(-6))</f>
        <v>1.7094387755102046E-2</v>
      </c>
      <c r="F21">
        <v>210</v>
      </c>
      <c r="G21" cm="1">
        <f t="array" ref="G21" xml:space="preserve"> F21 * 10^(-9) * rhoa/mu * U</f>
        <v>1.3912354259804918E-4</v>
      </c>
      <c r="H21" cm="1">
        <f t="array" ref="H21">1 +  lambda/F21 * ( 2.514 + 0.8 * EXP( -0.55 * F21/lambda ) )</f>
        <v>1.8477514246942262</v>
      </c>
      <c r="I21" cm="1">
        <f t="array" ref="I21" xml:space="preserve"> 1 + 3.34 * lambda/F21</f>
        <v>2.0657780952380955</v>
      </c>
      <c r="J21">
        <f t="shared" si="9"/>
        <v>0.89445784566771669</v>
      </c>
      <c r="K21" cm="1">
        <f t="array" ref="K21" xml:space="preserve"> kB * T * H21 / ( 3 * PI() * mu * F21 * 10^(-9) )</f>
        <v>2.0773012939034633E-10</v>
      </c>
      <c r="L21" cm="1">
        <f t="array" ref="L21" xml:space="preserve"> df * 10^(-6) *U / K21</f>
        <v>395.88307361389855</v>
      </c>
      <c r="M21" cm="1">
        <f t="array" ref="M21" xml:space="preserve"> 1 + 0.388 * Kn * ( ( 1 - alpha ) * L21 / Ku ) ^ ( 1 / 3 )</f>
        <v>1.054767712048539</v>
      </c>
      <c r="N21" cm="1">
        <f t="array" ref="N21" xml:space="preserve"> 1 + 0.388 * Kn * ( ( 1 - alpha ) / Ku ) ^ ( 1 / 3 ) * ( 3 * PI() * mu * df * 10^(-6) * U * F21 * 10^(-9) / ( kB * T ) ) ^ ( 1 / 3 ) * ( 0.6 * ( F21 / lambda ) ^ 0.1 ) ^ ( -1 / 3 ) * ( 1 + 2/3 * ( 3.34 * F21 / lambda ) ) ^ ( -1 / 2 )</f>
        <v>1.0271563029084638</v>
      </c>
      <c r="O21">
        <f t="shared" si="0"/>
        <v>0.97382228444739827</v>
      </c>
      <c r="P21" cm="1">
        <f t="array" ref="P21" xml:space="preserve"> 1 / ( 1 + 1.6 * ( ( 1 - alpha ) / Ku ) ^ ( 1 / 3 ) * L21 ^ ( -2 / 3 ) * M21 )</f>
        <v>0.96599641457763852</v>
      </c>
      <c r="Q21" cm="1">
        <f t="array" ref="Q21" xml:space="preserve"> 1.6 * ( ( 1 - alpha ) / Ku ) * L21 ^ ( -2 / 3 ) * M21 * P21</f>
        <v>4.3002337896553701E-2</v>
      </c>
      <c r="R21" cm="1">
        <f t="array" ref="R21" xml:space="preserve"> 1.6 * ( 0.6 ) ^ ( 2 / 3 ) * ( ( 1 - alpha ) / Ku ) * ( lambda * 10^(-9) ) ^ ( -1 / 15 ) * ( kB * T / ( 3 * PI() * df * 10^(-6) * U * mu ) ) ^ ( 2 / 3 ) * ( F21 * 10^(-9) ) ^ ( -3 / 5 )  +  3.2 * 3.34 / 3 * ( 0.6 ) ^ ( 2 / 3 ) * ( ( 1 - alpha ) / Ku ) *  ( lambda * 10^(-9) ) ^ ( 14 / 15 ) * ( kB * T / ( 3 * PI() * df * 10^(-6) * U * mu ) ) ^ ( 2 / 3 ) * ( F21 * 10^(-9) ) ^ ( -8 / 5 )</f>
        <v>3.680425306205868E-2</v>
      </c>
      <c r="S21">
        <f t="shared" si="1"/>
        <v>3.7803720506531704E-2</v>
      </c>
      <c r="T21">
        <f t="shared" si="10"/>
        <v>0.87910849399565727</v>
      </c>
      <c r="U21">
        <f t="shared" si="2"/>
        <v>172566.54433457801</v>
      </c>
      <c r="V21">
        <f t="shared" si="3"/>
        <v>2.4072526884141329E-3</v>
      </c>
      <c r="W21">
        <f t="shared" si="4"/>
        <v>5.794865342065574E-6</v>
      </c>
      <c r="X21">
        <f t="shared" si="5"/>
        <v>1.3949704384881311E-8</v>
      </c>
      <c r="Y21" cm="1">
        <f t="array" ref="Y21" xml:space="preserve"> 4 / 3 * g / U^2 * F21 * 10^(-9) * ( rhop - rhoa ) / rhoa</f>
        <v>21.769659111300413</v>
      </c>
      <c r="Z21" cm="1">
        <f t="array" ref="Z21" xml:space="preserve"> SQRT( 4/3 * 1/U21 * g/rhoa * F21 * 10^(-9) *  ( rhop - rhoa ) )</f>
        <v>1.1781426425528498E-4</v>
      </c>
      <c r="AA21" cm="1">
        <f t="array" ref="AA21" xml:space="preserve"> Z21 / U</f>
        <v>1.1231752194219041E-2</v>
      </c>
      <c r="AB21">
        <f t="shared" si="11"/>
        <v>1.1359337457633692E-2</v>
      </c>
      <c r="AC21">
        <f t="shared" si="12"/>
        <v>1.1359320871862878E-2</v>
      </c>
      <c r="AD21">
        <f t="shared" si="13"/>
        <v>0.99999853989980703</v>
      </c>
      <c r="AE21" cm="1">
        <f t="array" ref="AE21">( ( F21 * 10^(-9) ) ^ 2 * rhop * H21 * U ) / ( 18 * mu * ( df * 10^(-6) ) )</f>
        <v>3.3407665285674663E-4</v>
      </c>
      <c r="AF21">
        <f t="shared" si="14"/>
        <v>1.7809523825824874E-6</v>
      </c>
      <c r="AG21" cm="1">
        <f t="array" ref="AG21">(2 * AI41*(1-alpha)*AE21*SQRT(alpha)+(1-alpha)*alpha*AE21^2)/Ku</f>
        <v>1.3064227138656593E-5</v>
      </c>
      <c r="AH21">
        <f t="shared" si="15"/>
        <v>7.3355286005528582</v>
      </c>
      <c r="AI21" cm="1">
        <f t="array" ref="AI21" xml:space="preserve"> F21 / df / 1000</f>
        <v>2.6785714285714284E-2</v>
      </c>
      <c r="AJ21" cm="1">
        <f t="array" ref="AJ21" xml:space="preserve"> ( 1 + AI21 ) / ( 2*Ku ) * ( 2 * LN( 1 + AI21 ) - 1 + alpha + ( 1 / ( 1 + AI21 ) ) ^ 2 * ( 1 - alpha / 2 ) - ( alpha / 2) * ( 1 + AI21 ) ^ 2 )</f>
        <v>1.0012324605959521E-3</v>
      </c>
      <c r="AK21" cm="1">
        <f t="array" ref="AK21" xml:space="preserve"> ( ( 1 - alpha ) / Ku ) * AI21 ^ 2</f>
        <v>1.0203695653036825E-3</v>
      </c>
      <c r="AL21">
        <f t="shared" si="16"/>
        <v>1.0191135480129556</v>
      </c>
      <c r="AM21">
        <f t="shared" si="6"/>
        <v>5.4822173472969804E-2</v>
      </c>
      <c r="AN21">
        <f t="shared" si="17"/>
        <v>5.0185191896080852E-2</v>
      </c>
      <c r="AO21">
        <f t="shared" si="18"/>
        <v>0.91541777198645313</v>
      </c>
      <c r="AP21" cm="1">
        <f t="array" ref="AP21" xml:space="preserve"> EXP( -4 * alpha * X * 10^(-6) * AM21 / ( PI() * df * 10^(-6) * ( 1 - alpha ) ) ) * 100</f>
        <v>32.570715196402233</v>
      </c>
      <c r="AQ21" cm="1">
        <f t="array" ref="AQ21" xml:space="preserve"> EXP( -4 * alpha * X * 10^(-6) * AN21 / ( PI() * df * 10^(-6) * ( 1 - alpha ) ) ) * 100</f>
        <v>35.812401749594443</v>
      </c>
      <c r="AR21">
        <f t="shared" si="19"/>
        <v>3.2416865531922099</v>
      </c>
      <c r="AS21" cm="1">
        <f t="array" ref="AS21" xml:space="preserve"> ( sigave * 10^(-6) * fE *e * H21 ) / ( 3 * PI() * eps0 * ( 1 + epsF ) * mu * U * F21 * 10^(-9) )</f>
        <v>0.18155090874229352</v>
      </c>
      <c r="AT21" cm="1">
        <f t="array" ref="AT21" xml:space="preserve"> PI() * AS21 / ( 1 + alpha * SQRT(AS21) )</f>
        <v>0.55406932643201523</v>
      </c>
      <c r="AU21" cm="1">
        <f t="array" ref="AU21" xml:space="preserve"> PI() * AS21 * ( 1 - SQRT( AS21 ) * alpha )</f>
        <v>0.55359040892115852</v>
      </c>
      <c r="AV21">
        <f t="shared" si="20"/>
        <v>0.999135636123478</v>
      </c>
      <c r="AW21" cm="1">
        <f t="array" ref="AW21" xml:space="preserve"> 2 / 3 * ( epsP - 1 ) / ( epsP + 2 ) * ( sigave * 10^(-6) ) ^ 2 / ( eps0 * ( 1 + epsF ) ^ 2 ) * H21 * ( F21 * 10^(-9) ) ^ 2 / ( df * 10^(-6) * mu * U )</f>
        <v>0.26787491741447239</v>
      </c>
      <c r="AX21" cm="1">
        <f t="array" ref="AX21" xml:space="preserve"> 0.528 * Ku ^ 0.26 * AW21 ^ 0.74 / ( 1 + 0.366 * ( Ku * AW21 ) ^ 0.63 )</f>
        <v>0.15899506125538049</v>
      </c>
      <c r="AY21" cm="1">
        <f t="array" ref="AY21" xml:space="preserve"> 0.35 * Ku ^ ( -0.5 ) * AW21 ^ 0.4</f>
        <v>0.25541214245885036</v>
      </c>
      <c r="AZ21">
        <f t="shared" si="21"/>
        <v>1.6064155731768497</v>
      </c>
      <c r="BA21">
        <f t="shared" si="7"/>
        <v>0.57851621517527763</v>
      </c>
      <c r="BB21">
        <f t="shared" si="22"/>
        <v>0.60377560081723936</v>
      </c>
      <c r="BC21">
        <f t="shared" si="23"/>
        <v>1.0436623641297742</v>
      </c>
      <c r="BD21">
        <f t="shared" si="8"/>
        <v>0.20510077989886244</v>
      </c>
      <c r="BE21">
        <f t="shared" si="24"/>
        <v>0.30559733435493119</v>
      </c>
      <c r="BF21">
        <f t="shared" si="25"/>
        <v>1.4899862131466528</v>
      </c>
      <c r="BG21" cm="1">
        <f t="array" ref="BG21" xml:space="preserve"> EXP( -4 * alpha * X * 10^(-6) * BA21 / ( PI() * df * 10^(-6) * ( 1 - alpha ) ) ) * 100</f>
        <v>7.2287558755441657E-4</v>
      </c>
      <c r="BH21" cm="1">
        <f t="array" ref="BH21" xml:space="preserve"> EXP( -4 * alpha * X * 10^(-6) * BB21 / ( PI() * df * 10^(-6) * ( 1 - alpha ) ) ) * 100</f>
        <v>4.3111994920784377E-4</v>
      </c>
      <c r="BI21" cm="1">
        <f t="array" ref="BI21" xml:space="preserve"> EXP( -4 * alpha * X * 10^(-6) * BD21 / ( PI() * df * 10^(-6) * ( 1 - alpha ) ) ) * 100</f>
        <v>1.5044886057240401</v>
      </c>
      <c r="BJ21" cm="1">
        <f t="array" ref="BJ21" xml:space="preserve"> EXP( -4 * alpha * X * 10^(-6) * BE21 / ( PI() * df * 10^(-6) * ( 1 - alpha ) ) ) * 100</f>
        <v>0.19245739072220233</v>
      </c>
      <c r="BK21" cm="1">
        <f t="array" ref="BK21">fC *  BG21 +  ( 1 - fC ) * BI21</f>
        <v>1.3541120327103917</v>
      </c>
    </row>
    <row r="22" spans="1:63" x14ac:dyDescent="0.2">
      <c r="A22" t="s">
        <v>27</v>
      </c>
      <c r="B22" t="s">
        <v>23</v>
      </c>
      <c r="C22" cm="1">
        <f t="array" ref="C22" xml:space="preserve"> -0.5 * LN(alpha) - 0.75 + alpha - alpha^2/4</f>
        <v>0.65463413719243879</v>
      </c>
      <c r="F22">
        <v>220</v>
      </c>
      <c r="G22" cm="1">
        <f t="array" ref="G22" xml:space="preserve"> F22 * 10^(-9) * rhoa/mu * U</f>
        <v>1.4574847319795631E-4</v>
      </c>
      <c r="H22" cm="1">
        <f t="array" ref="H22">1 +  lambda/F22 * ( 2.514 + 0.8 * EXP( -0.55 * F22/lambda ) )</f>
        <v>1.8057914144148046</v>
      </c>
      <c r="I22" cm="1">
        <f t="array" ref="I22" xml:space="preserve"> 1 + 3.34 * lambda/F22</f>
        <v>2.0173336363636363</v>
      </c>
      <c r="J22">
        <f t="shared" si="9"/>
        <v>0.89513771141488074</v>
      </c>
      <c r="K22" cm="1">
        <f t="array" ref="K22" xml:space="preserve"> kB * T * H22 / ( 3 * PI() * mu * F22 * 10^(-9) )</f>
        <v>1.9378499387903422E-10</v>
      </c>
      <c r="L22" cm="1">
        <f t="array" ref="L22" xml:space="preserve"> df * 10^(-6) *U / K22</f>
        <v>424.37157005354908</v>
      </c>
      <c r="M22" cm="1">
        <f t="array" ref="M22" xml:space="preserve"> 1 + 0.388 * Kn * ( ( 1 - alpha ) * L22 / Ku ) ^ ( 1 / 3 )</f>
        <v>1.0560511311138803</v>
      </c>
      <c r="N22" cm="1">
        <f t="array" ref="N22" xml:space="preserve"> 1 + 0.388 * Kn * ( ( 1 - alpha ) / Ku ) ^ ( 1 / 3 ) * ( 3 * PI() * mu * df * 10^(-6) * U * F22 * 10^(-9) / ( kB * T ) ) ^ ( 1 / 3 ) * ( 0.6 * ( F22 / lambda ) ^ 0.1 ) ^ ( -1 / 3 ) * ( 1 + 2/3 * ( 3.34 * F22 / lambda ) ) ^ ( -1 / 2 )</f>
        <v>1.0269817856944623</v>
      </c>
      <c r="O22">
        <f t="shared" si="0"/>
        <v>0.97247354359749916</v>
      </c>
      <c r="P22" cm="1">
        <f t="array" ref="P22" xml:space="preserve"> 1 / ( 1 + 1.6 * ( ( 1 - alpha ) / Ku ) ^ ( 1 / 3 ) * L22 ^ ( -2 / 3 ) * M22 )</f>
        <v>0.96744744119588666</v>
      </c>
      <c r="Q22" cm="1">
        <f t="array" ref="Q22" xml:space="preserve"> 1.6 * ( ( 1 - alpha ) / Ku ) * L22 ^ ( -2 / 3 ) * M22 * P22</f>
        <v>4.1167309732324769E-2</v>
      </c>
      <c r="R22" cm="1">
        <f t="array" ref="R22" xml:space="preserve"> 1.6 * ( 0.6 ) ^ ( 2 / 3 ) * ( ( 1 - alpha ) / Ku ) * ( lambda * 10^(-9) ) ^ ( -1 / 15 ) * ( kB * T / ( 3 * PI() * df * 10^(-6) * U * mu ) ) ^ ( 2 / 3 ) * ( F22 * 10^(-9) ) ^ ( -3 / 5 )  +  3.2 * 3.34 / 3 * ( 0.6 ) ^ ( 2 / 3 ) * ( ( 1 - alpha ) / Ku ) *  ( lambda * 10^(-9) ) ^ ( 14 / 15 ) * ( kB * T / ( 3 * PI() * df * 10^(-6) * U * mu ) ) ^ ( 2 / 3 ) * ( F22 * 10^(-9) ) ^ ( -8 / 5 )</f>
        <v>3.511540343170453E-2</v>
      </c>
      <c r="S22">
        <f t="shared" si="1"/>
        <v>3.6062879721673366E-2</v>
      </c>
      <c r="T22">
        <f t="shared" si="10"/>
        <v>0.87600768561654685</v>
      </c>
      <c r="U22">
        <f t="shared" si="2"/>
        <v>164724.40841824631</v>
      </c>
      <c r="V22">
        <f t="shared" si="3"/>
        <v>2.4638882254098284E-3</v>
      </c>
      <c r="W22">
        <f t="shared" si="4"/>
        <v>6.0707450043738079E-6</v>
      </c>
      <c r="X22">
        <f t="shared" si="5"/>
        <v>1.4957636234101266E-8</v>
      </c>
      <c r="Y22" cm="1">
        <f t="array" ref="Y22" xml:space="preserve"> 4 / 3 * g / U^2 * F22 * 10^(-9) * ( rhop - rhoa ) / rhoa</f>
        <v>22.80630954517186</v>
      </c>
      <c r="Z22" cm="1">
        <f t="array" ref="Z22" xml:space="preserve"> SQRT( 4/3 * 1/U22 * g/rhoa * F22 * 10^(-9) *  ( rhop - rhoa ) )</f>
        <v>1.2342379374287151E-4</v>
      </c>
      <c r="AA22" cm="1">
        <f t="array" ref="AA22" xml:space="preserve"> Z22 / U</f>
        <v>1.176653332220041E-2</v>
      </c>
      <c r="AB22">
        <f t="shared" si="11"/>
        <v>1.1906633117533079E-2</v>
      </c>
      <c r="AC22">
        <f t="shared" si="12"/>
        <v>1.190661317185911E-2</v>
      </c>
      <c r="AD22">
        <f t="shared" si="13"/>
        <v>0.99999832482669349</v>
      </c>
      <c r="AE22" cm="1">
        <f t="array" ref="AE22">( ( F22 * 10^(-9) ) ^ 2 * rhop * H22 * U ) / ( 18 * mu * ( df * 10^(-6) ) )</f>
        <v>3.5832485680700992E-4</v>
      </c>
      <c r="AF22">
        <f t="shared" si="14"/>
        <v>2.0484708954992543E-6</v>
      </c>
      <c r="AG22" cm="1">
        <f t="array" ref="AG22">(2 * AI42*(1-alpha)*AE22*SQRT(alpha)+(1-alpha)*alpha*AE22^2)/Ku</f>
        <v>1.4354798285614285E-5</v>
      </c>
      <c r="AH22">
        <f t="shared" si="15"/>
        <v>7.0075676042815962</v>
      </c>
      <c r="AI22" cm="1">
        <f t="array" ref="AI22" xml:space="preserve"> F22 / df / 1000</f>
        <v>2.8061224489795918E-2</v>
      </c>
      <c r="AJ22" cm="1">
        <f t="array" ref="AJ22" xml:space="preserve"> ( 1 + AI22 ) / ( 2*Ku ) * ( 2 * LN( 1 + AI22 ) - 1 + alpha + ( 1 / ( 1 + AI22 ) ) ^ 2 * ( 1 - alpha / 2 ) - ( alpha / 2) * ( 1 + AI22 ) ^ 2 )</f>
        <v>1.0978813167942399E-3</v>
      </c>
      <c r="AK22" cm="1">
        <f t="array" ref="AK22" xml:space="preserve"> ( ( 1 - alpha ) / Ku ) * AI22 ^ 2</f>
        <v>1.1198613823287583E-3</v>
      </c>
      <c r="AL22">
        <f t="shared" si="16"/>
        <v>1.0200204386378475</v>
      </c>
      <c r="AM22">
        <f t="shared" si="6"/>
        <v>5.3625867988763232E-2</v>
      </c>
      <c r="AN22">
        <f t="shared" si="17"/>
        <v>4.9091402746756732E-2</v>
      </c>
      <c r="AO22">
        <f t="shared" si="18"/>
        <v>0.91544257627761561</v>
      </c>
      <c r="AP22" cm="1">
        <f t="array" ref="AP22" xml:space="preserve"> EXP( -4 * alpha * X * 10^(-6) * AM22 / ( PI() * df * 10^(-6) * ( 1 - alpha ) ) ) * 100</f>
        <v>33.377835092928038</v>
      </c>
      <c r="AQ22" cm="1">
        <f t="array" ref="AQ22" xml:space="preserve"> EXP( -4 * alpha * X * 10^(-6) * AN22 / ( PI() * df * 10^(-6) * ( 1 - alpha ) ) ) * 100</f>
        <v>36.622949198220098</v>
      </c>
      <c r="AR22">
        <f t="shared" si="19"/>
        <v>3.2451141052920605</v>
      </c>
      <c r="AS22" cm="1">
        <f t="array" ref="AS22" xml:space="preserve"> ( sigave * 10^(-6) * fE *e * H22 ) / ( 3 * PI() * eps0 * ( 1 + epsF ) * mu * U * F22 * 10^(-9) )</f>
        <v>0.16936321102100765</v>
      </c>
      <c r="AT22" cm="1">
        <f t="array" ref="AT22" xml:space="preserve"> PI() * AS22 / ( 1 + alpha * SQRT(AS22) )</f>
        <v>0.51737868491242178</v>
      </c>
      <c r="AU22" cm="1">
        <f t="array" ref="AU22" xml:space="preserve"> PI() * AS22 * ( 1 - SQRT( AS22 ) * alpha )</f>
        <v>0.51696150269024721</v>
      </c>
      <c r="AV22">
        <f t="shared" si="20"/>
        <v>0.99919366175232904</v>
      </c>
      <c r="AW22" cm="1">
        <f t="array" ref="AW22" xml:space="preserve"> 2 / 3 * ( epsP - 1 ) / ( epsP + 2 ) * ( sigave * 10^(-6) ) ^ 2 / ( eps0 * ( 1 + epsF ) ^ 2 ) * H22 * ( F22 * 10^(-9) ) ^ 2 / ( df * 10^(-6) * mu * U )</f>
        <v>0.28731801699979831</v>
      </c>
      <c r="AX22" cm="1">
        <f t="array" ref="AX22" xml:space="preserve"> 0.528 * Ku ^ 0.26 * AW22 ^ 0.74 / ( 1 + 0.366 * ( Ku * AW22 ) ^ 0.63 )</f>
        <v>0.16663755513980835</v>
      </c>
      <c r="AY22" cm="1">
        <f t="array" ref="AY22" xml:space="preserve"> 0.35 * Ku ^ ( -0.5 ) * AW22 ^ 0.4</f>
        <v>0.26267205038433705</v>
      </c>
      <c r="AZ22">
        <f t="shared" si="21"/>
        <v>1.5763076346382787</v>
      </c>
      <c r="BA22">
        <f t="shared" si="7"/>
        <v>0.54325967184387158</v>
      </c>
      <c r="BB22">
        <f t="shared" si="22"/>
        <v>0.56605290543700393</v>
      </c>
      <c r="BC22">
        <f t="shared" si="23"/>
        <v>1.041956424845176</v>
      </c>
      <c r="BD22">
        <f t="shared" si="8"/>
        <v>0.21132733959467398</v>
      </c>
      <c r="BE22">
        <f t="shared" si="24"/>
        <v>0.31176345313109377</v>
      </c>
      <c r="BF22">
        <f t="shared" si="25"/>
        <v>1.4752632277918056</v>
      </c>
      <c r="BG22" cm="1">
        <f t="array" ref="BG22" xml:space="preserve"> EXP( -4 * alpha * X * 10^(-6) * BA22 / ( PI() * df * 10^(-6) * ( 1 - alpha ) ) ) * 100</f>
        <v>1.4871949812478755E-3</v>
      </c>
      <c r="BH22" cm="1">
        <f t="array" ref="BH22" xml:space="preserve"> EXP( -4 * alpha * X * 10^(-6) * BB22 / ( PI() * df * 10^(-6) * ( 1 - alpha ) ) ) * 100</f>
        <v>9.3286269970950931E-4</v>
      </c>
      <c r="BI22" cm="1">
        <f t="array" ref="BI22" xml:space="preserve"> EXP( -4 * alpha * X * 10^(-6) * BD22 / ( PI() * df * 10^(-6) * ( 1 - alpha ) ) ) * 100</f>
        <v>1.3245156551159227</v>
      </c>
      <c r="BJ22" cm="1">
        <f t="array" ref="BJ22" xml:space="preserve"> EXP( -4 * alpha * X * 10^(-6) * BE22 / ( PI() * df * 10^(-6) * ( 1 - alpha ) ) ) * 100</f>
        <v>0.16964454120733588</v>
      </c>
      <c r="BK22" cm="1">
        <f t="array" ref="BK22">fC *  BG22 +  ( 1 - fC ) * BI22</f>
        <v>1.1922128091024553</v>
      </c>
    </row>
    <row r="23" spans="1:63" x14ac:dyDescent="0.2">
      <c r="A23" t="s">
        <v>8</v>
      </c>
      <c r="B23" t="s">
        <v>26</v>
      </c>
      <c r="C23">
        <v>256</v>
      </c>
      <c r="F23">
        <v>230</v>
      </c>
      <c r="G23" cm="1">
        <f t="array" ref="G23" xml:space="preserve"> F23 * 10^(-9) * rhoa/mu * U</f>
        <v>1.5237340379786339E-4</v>
      </c>
      <c r="H23" cm="1">
        <f t="array" ref="H23">1 +  lambda/F23 * ( 2.514 + 0.8 * EXP( -0.55 * F23/lambda ) )</f>
        <v>1.7677383183064663</v>
      </c>
      <c r="I23" cm="1">
        <f t="array" ref="I23" xml:space="preserve"> 1 + 3.34 * lambda/F23</f>
        <v>1.9731017391304349</v>
      </c>
      <c r="J23">
        <f t="shared" si="9"/>
        <v>0.89591848369943961</v>
      </c>
      <c r="K23" cm="1">
        <f t="array" ref="K23" xml:space="preserve"> kB * T * H23 / ( 3 * PI() * mu * F23 * 10^(-9) )</f>
        <v>1.8145351292179859E-10</v>
      </c>
      <c r="L23" cm="1">
        <f t="array" ref="L23" xml:space="preserve"> df * 10^(-6) *U / K23</f>
        <v>453.21162859329672</v>
      </c>
      <c r="M23" cm="1">
        <f t="array" ref="M23" xml:space="preserve"> 1 + 0.388 * Kn * ( ( 1 - alpha ) * L23 / Ku ) ^ ( 1 / 3 )</f>
        <v>1.057293141406854</v>
      </c>
      <c r="N23" cm="1">
        <f t="array" ref="N23" xml:space="preserve"> 1 + 0.388 * Kn * ( ( 1 - alpha ) / Ku ) ^ ( 1 / 3 ) * ( 3 * PI() * mu * df * 10^(-6) * U * F23 * 10^(-9) / ( kB * T ) ) ^ ( 1 / 3 ) * ( 0.6 * ( F23 / lambda ) ^ 0.1 ) ^ ( -1 / 3 ) * ( 1 + 2/3 * ( 3.34 * F23 / lambda ) ) ^ ( -1 / 2 )</f>
        <v>1.0268132041589184</v>
      </c>
      <c r="O23">
        <f t="shared" si="0"/>
        <v>0.97117172517795924</v>
      </c>
      <c r="P23" cm="1">
        <f t="array" ref="P23" xml:space="preserve"> 1 / ( 1 + 1.6 * ( ( 1 - alpha ) / Ku ) ^ ( 1 / 3 ) * L23 ^ ( -2 / 3 ) * M23 )</f>
        <v>0.9687643978813274</v>
      </c>
      <c r="Q23" cm="1">
        <f t="array" ref="Q23" xml:space="preserve"> 1.6 * ( ( 1 - alpha ) / Ku ) * L23 ^ ( -2 / 3 ) * M23 * P23</f>
        <v>3.9501831939938718E-2</v>
      </c>
      <c r="R23" cm="1">
        <f t="array" ref="R23" xml:space="preserve"> 1.6 * ( 0.6 ) ^ ( 2 / 3 ) * ( ( 1 - alpha ) / Ku ) * ( lambda * 10^(-9) ) ^ ( -1 / 15 ) * ( kB * T / ( 3 * PI() * df * 10^(-6) * U * mu ) ) ^ ( 2 / 3 ) * ( F23 * 10^(-9) ) ^ ( -3 / 5 )  +  3.2 * 3.34 / 3 * ( 0.6 ) ^ ( 2 / 3 ) * ( ( 1 - alpha ) / Ku ) *  ( lambda * 10^(-9) ) ^ ( 14 / 15 ) * ( kB * T / ( 3 * PI() * df * 10^(-6) * U * mu ) ) ^ ( 2 / 3 ) * ( F23 * 10^(-9) ) ^ ( -8 / 5 )</f>
        <v>3.3590446224398579E-2</v>
      </c>
      <c r="S23">
        <f t="shared" si="1"/>
        <v>3.4491113716802552E-2</v>
      </c>
      <c r="T23">
        <f t="shared" si="10"/>
        <v>0.8731522570711453</v>
      </c>
      <c r="U23">
        <f t="shared" si="2"/>
        <v>157564.1730605122</v>
      </c>
      <c r="V23">
        <f t="shared" si="3"/>
        <v>2.5192498529869422E-3</v>
      </c>
      <c r="W23">
        <f t="shared" si="4"/>
        <v>6.346619618474602E-6</v>
      </c>
      <c r="X23">
        <f t="shared" si="5"/>
        <v>1.5988719516295226E-8</v>
      </c>
      <c r="Y23" cm="1">
        <f t="array" ref="Y23" xml:space="preserve"> 4 / 3 * g / U^2 * F23 * 10^(-9) * ( rhop - rhoa ) / rhoa</f>
        <v>23.842959979043314</v>
      </c>
      <c r="Z23" cm="1">
        <f t="array" ref="Z23" xml:space="preserve"> SQRT( 4/3 * 1/U23 * g/rhoa * F23 * 10^(-9) *  ( rhop - rhoa ) )</f>
        <v>1.2903327195960343E-4</v>
      </c>
      <c r="AA23" cm="1">
        <f t="array" ref="AA23" xml:space="preserve"> Z23 / U</f>
        <v>1.2301309562305619E-2</v>
      </c>
      <c r="AB23">
        <f t="shared" si="11"/>
        <v>1.2454516424289625E-2</v>
      </c>
      <c r="AC23">
        <f t="shared" si="12"/>
        <v>1.2454492630071892E-2</v>
      </c>
      <c r="AD23">
        <f t="shared" si="13"/>
        <v>0.99999808951091129</v>
      </c>
      <c r="AE23" cm="1">
        <f t="array" ref="AE23">( ( F23 * 10^(-9) ) ^ 2 * rhop * H23 * U ) / ( 18 * mu * ( df * 10^(-6) ) )</f>
        <v>3.8338722591702273E-4</v>
      </c>
      <c r="AF23">
        <f t="shared" si="14"/>
        <v>2.3445756830968378E-6</v>
      </c>
      <c r="AG23" cm="1">
        <f t="array" ref="AG23">(2 * AI43*(1-alpha)*AE23*SQRT(alpha)+(1-alpha)*alpha*AE23^2)/Ku</f>
        <v>1.5725126153214942E-5</v>
      </c>
      <c r="AH23">
        <f t="shared" si="15"/>
        <v>6.7070243313469735</v>
      </c>
      <c r="AI23" cm="1">
        <f t="array" ref="AI23" xml:space="preserve"> F23 / df / 1000</f>
        <v>2.9336734693877552E-2</v>
      </c>
      <c r="AJ23" cm="1">
        <f t="array" ref="AJ23" xml:space="preserve"> ( 1 + AI23 ) / ( 2*Ku ) * ( 2 * LN( 1 + AI23 ) - 1 + alpha + ( 1 / ( 1 + AI23 ) ) ^ 2 * ( 1 - alpha / 2 ) - ( alpha / 2) * ( 1 + AI23 ) ^ 2 )</f>
        <v>1.1988914788019474E-3</v>
      </c>
      <c r="AK23" cm="1">
        <f t="array" ref="AK23" xml:space="preserve"> ( ( 1 - alpha ) / Ku ) * AI23 ^ 2</f>
        <v>1.2239807257270934E-3</v>
      </c>
      <c r="AL23">
        <f t="shared" si="16"/>
        <v>1.0209270374915147</v>
      </c>
      <c r="AM23">
        <f t="shared" si="6"/>
        <v>5.2603784678449395E-2</v>
      </c>
      <c r="AN23">
        <f t="shared" si="17"/>
        <v>4.8171931648284642E-2</v>
      </c>
      <c r="AO23">
        <f t="shared" si="18"/>
        <v>0.91575030090980536</v>
      </c>
      <c r="AP23" cm="1">
        <f t="array" ref="AP23" xml:space="preserve"> EXP( -4 * alpha * X * 10^(-6) * AM23 / ( PI() * df * 10^(-6) * ( 1 - alpha ) ) ) * 100</f>
        <v>34.08323612767316</v>
      </c>
      <c r="AQ23" cm="1">
        <f t="array" ref="AQ23" xml:space="preserve"> EXP( -4 * alpha * X * 10^(-6) * AN23 / ( PI() * df * 10^(-6) * ( 1 - alpha ) ) ) * 100</f>
        <v>37.318494772268103</v>
      </c>
      <c r="AR23">
        <f t="shared" si="19"/>
        <v>3.2352586445949427</v>
      </c>
      <c r="AS23" cm="1">
        <f t="array" ref="AS23" xml:space="preserve"> ( sigave * 10^(-6) * fE *e * H23 ) / ( 3 * PI() * eps0 * ( 1 + epsF ) * mu * U * F23 * 10^(-9) )</f>
        <v>0.15858580679709994</v>
      </c>
      <c r="AT23" cm="1">
        <f t="array" ref="AT23" xml:space="preserve"> PI() * AS23 / ( 1 + alpha * SQRT(AS23) )</f>
        <v>0.48488836193013996</v>
      </c>
      <c r="AU23" cm="1">
        <f t="array" ref="AU23" xml:space="preserve"> PI() * AS23 * ( 1 - SQRT( AS23 ) * alpha )</f>
        <v>0.48452225811221183</v>
      </c>
      <c r="AV23">
        <f t="shared" si="20"/>
        <v>0.99924497297383919</v>
      </c>
      <c r="AW23" cm="1">
        <f t="array" ref="AW23" xml:space="preserve"> 2 / 3 * ( epsP - 1 ) / ( epsP + 2 ) * ( sigave * 10^(-6) ) ^ 2 / ( eps0 * ( 1 + epsF ) ^ 2 ) * H23 * ( F23 * 10^(-9) ) ^ 2 / ( df * 10^(-6) * mu * U )</f>
        <v>0.30741394408164224</v>
      </c>
      <c r="AX23" cm="1">
        <f t="array" ref="AX23" xml:space="preserve"> 0.528 * Ku ^ 0.26 * AW23 ^ 0.74 / ( 1 + 0.366 * ( Ku * AW23 ) ^ 0.63 )</f>
        <v>0.17432697645608114</v>
      </c>
      <c r="AY23" cm="1">
        <f t="array" ref="AY23" xml:space="preserve"> 0.35 * Ku ^ ( -0.5 ) * AW23 ^ 0.4</f>
        <v>0.26987219734045886</v>
      </c>
      <c r="AZ23">
        <f t="shared" si="21"/>
        <v>1.5480805256118739</v>
      </c>
      <c r="BA23">
        <f t="shared" si="7"/>
        <v>0.51198518362453016</v>
      </c>
      <c r="BB23">
        <f t="shared" si="22"/>
        <v>0.53269418976049643</v>
      </c>
      <c r="BC23">
        <f t="shared" si="23"/>
        <v>1.0404484481159388</v>
      </c>
      <c r="BD23">
        <f t="shared" si="8"/>
        <v>0.21776050240138967</v>
      </c>
      <c r="BE23">
        <f t="shared" si="24"/>
        <v>0.31804412898874351</v>
      </c>
      <c r="BF23">
        <f t="shared" si="25"/>
        <v>1.4605225717311436</v>
      </c>
      <c r="BG23" cm="1">
        <f t="array" ref="BG23" xml:space="preserve"> EXP( -4 * alpha * X * 10^(-6) * BA23 / ( PI() * df * 10^(-6) * ( 1 - alpha ) ) ) * 100</f>
        <v>2.8202399548837051E-3</v>
      </c>
      <c r="BH23" cm="1">
        <f t="array" ref="BH23" xml:space="preserve"> EXP( -4 * alpha * X * 10^(-6) * BB23 / ( PI() * df * 10^(-6) * ( 1 - alpha ) ) ) * 100</f>
        <v>1.8461083763576622E-3</v>
      </c>
      <c r="BI23" cm="1">
        <f t="array" ref="BI23" xml:space="preserve"> EXP( -4 * alpha * X * 10^(-6) * BD23 / ( PI() * df * 10^(-6) * ( 1 - alpha ) ) ) * 100</f>
        <v>1.1611526755662216</v>
      </c>
      <c r="BJ23" cm="1">
        <f t="array" ref="BJ23" xml:space="preserve"> EXP( -4 * alpha * X * 10^(-6) * BE23 / ( PI() * df * 10^(-6) * ( 1 - alpha ) ) ) * 100</f>
        <v>0.14918569560914841</v>
      </c>
      <c r="BK23" cm="1">
        <f t="array" ref="BK23">fC *  BG23 +  ( 1 - fC ) * BI23</f>
        <v>1.0453194320050878</v>
      </c>
    </row>
    <row r="24" spans="1:63" x14ac:dyDescent="0.2">
      <c r="A24" t="s">
        <v>22</v>
      </c>
      <c r="B24" t="s">
        <v>21</v>
      </c>
      <c r="C24">
        <v>67.010000000000005</v>
      </c>
      <c r="F24">
        <v>240</v>
      </c>
      <c r="G24" cm="1">
        <f t="array" ref="G24" xml:space="preserve"> F24 * 10^(-9) * rhoa/mu * U</f>
        <v>1.589983343977705E-4</v>
      </c>
      <c r="H24" cm="1">
        <f t="array" ref="H24">1 +  lambda/F24 * ( 2.514 + 0.8 * EXP( -0.55 * F24/lambda ) )</f>
        <v>1.7330842725479587</v>
      </c>
      <c r="I24" cm="1">
        <f t="array" ref="I24" xml:space="preserve"> 1 + 3.34 * lambda/F24</f>
        <v>1.9325558333333333</v>
      </c>
      <c r="J24">
        <f t="shared" si="9"/>
        <v>0.89678354573522479</v>
      </c>
      <c r="K24" cm="1">
        <f t="array" ref="K24" xml:space="preserve"> kB * T * H24 / ( 3 * PI() * mu * F24 * 10^(-9) )</f>
        <v>1.7048402098258216E-10</v>
      </c>
      <c r="L24" cm="1">
        <f t="array" ref="L24" xml:space="preserve"> df * 10^(-6) *U / K24</f>
        <v>482.37272696462878</v>
      </c>
      <c r="M24" cm="1">
        <f t="array" ref="M24" xml:space="preserve"> 1 + 0.388 * Kn * ( ( 1 - alpha ) * L24 / Ku ) ^ ( 1 / 3 )</f>
        <v>1.0584964982616867</v>
      </c>
      <c r="N24" cm="1">
        <f t="array" ref="N24" xml:space="preserve"> 1 + 0.388 * Kn * ( ( 1 - alpha ) / Ku ) ^ ( 1 / 3 ) * ( 3 * PI() * mu * df * 10^(-6) * U * F24 * 10^(-9) / ( kB * T ) ) ^ ( 1 / 3 ) * ( 0.6 * ( F24 / lambda ) ^ 0.1 ) ^ ( -1 / 3 ) * ( 1 + 2/3 * ( 3.34 * F24 / lambda ) ) ^ ( -1 / 2 )</f>
        <v>1.0266502596614613</v>
      </c>
      <c r="O24">
        <f t="shared" si="0"/>
        <v>0.96991370434146473</v>
      </c>
      <c r="P24" cm="1">
        <f t="array" ref="P24" xml:space="preserve"> 1 / ( 1 + 1.6 * ( ( 1 - alpha ) / Ku ) ^ ( 1 / 3 ) * L24 ^ ( -2 / 3 ) * M24 )</f>
        <v>0.969965021270767</v>
      </c>
      <c r="Q24" cm="1">
        <f t="array" ref="Q24" xml:space="preserve"> 1.6 * ( ( 1 - alpha ) / Ku ) * L24 ^ ( -2 / 3 ) * M24 * P24</f>
        <v>3.7983474036267763E-2</v>
      </c>
      <c r="R24" cm="1">
        <f t="array" ref="R24" xml:space="preserve"> 1.6 * ( 0.6 ) ^ ( 2 / 3 ) * ( ( 1 - alpha ) / Ku ) * ( lambda * 10^(-9) ) ^ ( -1 / 15 ) * ( kB * T / ( 3 * PI() * df * 10^(-6) * U * mu ) ) ^ ( 2 / 3 ) * ( F24 * 10^(-9) ) ^ ( -3 / 5 )  +  3.2 * 3.34 / 3 * ( 0.6 ) ^ ( 2 / 3 ) * ( ( 1 - alpha ) / Ku ) *  ( lambda * 10^(-9) ) ^ ( 14 / 15 ) * ( kB * T / ( 3 * PI() * df * 10^(-6) * U * mu ) ) ^ ( 2 / 3 ) * ( F24 * 10^(-9) ) ^ ( -8 / 5 )</f>
        <v>3.2206724931548143E-2</v>
      </c>
      <c r="S24">
        <f t="shared" si="1"/>
        <v>3.3065042513819157E-2</v>
      </c>
      <c r="T24">
        <f t="shared" si="10"/>
        <v>0.8705112776742765</v>
      </c>
      <c r="U24">
        <f t="shared" si="2"/>
        <v>151000.60201300506</v>
      </c>
      <c r="V24">
        <f t="shared" si="3"/>
        <v>2.5734198023376841E-3</v>
      </c>
      <c r="W24">
        <f t="shared" si="4"/>
        <v>6.6224892541493267E-6</v>
      </c>
      <c r="X24">
        <f t="shared" si="5"/>
        <v>1.7042443829584711E-8</v>
      </c>
      <c r="Y24" cm="1">
        <f t="array" ref="Y24" xml:space="preserve"> 4 / 3 * g / U^2 * F24 * 10^(-9) * ( rhop - rhoa ) / rhoa</f>
        <v>24.879610412914761</v>
      </c>
      <c r="Z24" cm="1">
        <f t="array" ref="Z24" xml:space="preserve"> SQRT( 4/3 * 1/U24 * g/rhoa * F24 * 10^(-9) *  ( rhop - rhoa ) )</f>
        <v>1.3464269961534637E-4</v>
      </c>
      <c r="AA24" cm="1">
        <f t="array" ref="AA24" xml:space="preserve"> Z24 / U</f>
        <v>1.2836080982209279E-2</v>
      </c>
      <c r="AB24">
        <f t="shared" si="11"/>
        <v>1.300298839424858E-2</v>
      </c>
      <c r="AC24">
        <f t="shared" si="12"/>
        <v>1.3002960217248205E-2</v>
      </c>
      <c r="AD24">
        <f t="shared" si="13"/>
        <v>0.99999783303656664</v>
      </c>
      <c r="AE24" cm="1">
        <f t="array" ref="AE24">( ( F24 * 10^(-9) ) ^ 2 * rhop * H24 * U ) / ( 18 * mu * ( df * 10^(-6) ) )</f>
        <v>4.092664600261974E-4</v>
      </c>
      <c r="AF24">
        <f t="shared" si="14"/>
        <v>2.6712314424879438E-6</v>
      </c>
      <c r="AG24" cm="1">
        <f t="array" ref="AG24">(2 * AI44*(1-alpha)*AE24*SQRT(alpha)+(1-alpha)*alpha*AE24^2)/Ku</f>
        <v>1.7177663861075241E-5</v>
      </c>
      <c r="AH24">
        <f t="shared" si="15"/>
        <v>6.4306160776080974</v>
      </c>
      <c r="AI24" cm="1">
        <f t="array" ref="AI24" xml:space="preserve"> F24 / df / 1000</f>
        <v>3.0612244897959183E-2</v>
      </c>
      <c r="AJ24" cm="1">
        <f t="array" ref="AJ24" xml:space="preserve"> ( 1 + AI24 ) / ( 2*Ku ) * ( 2 * LN( 1 + AI24 ) - 1 + alpha + ( 1 / ( 1 + AI24 ) ) ^ 2 * ( 1 - alpha / 2 ) - ( alpha / 2) * ( 1 + AI24 ) ^ 2 )</f>
        <v>1.3042514237065286E-3</v>
      </c>
      <c r="AK24" cm="1">
        <f t="array" ref="AK24" xml:space="preserve"> ( ( 1 - alpha ) / Ku ) * AI24 ^ 2</f>
        <v>1.3327275954986874E-3</v>
      </c>
      <c r="AL24">
        <f t="shared" si="16"/>
        <v>1.0218333453769464</v>
      </c>
      <c r="AM24">
        <f t="shared" si="6"/>
        <v>5.1733493230062599E-2</v>
      </c>
      <c r="AN24">
        <f t="shared" si="17"/>
        <v>4.740340155800854E-2</v>
      </c>
      <c r="AO24">
        <f t="shared" si="18"/>
        <v>0.9163000330791925</v>
      </c>
      <c r="AP24" cm="1">
        <f t="array" ref="AP24" xml:space="preserve"> EXP( -4 * alpha * X * 10^(-6) * AM24 / ( PI() * df * 10^(-6) * ( 1 - alpha ) ) ) * 100</f>
        <v>34.695615497214028</v>
      </c>
      <c r="AQ24" cm="1">
        <f t="array" ref="AQ24" xml:space="preserve"> EXP( -4 * alpha * X * 10^(-6) * AN24 / ( PI() * df * 10^(-6) * ( 1 - alpha ) ) ) * 100</f>
        <v>37.90998366802939</v>
      </c>
      <c r="AR24">
        <f t="shared" si="19"/>
        <v>3.2143681708153622</v>
      </c>
      <c r="AS24" cm="1">
        <f t="array" ref="AS24" xml:space="preserve"> ( sigave * 10^(-6) * fE *e * H24 ) / ( 3 * PI() * eps0 * ( 1 + epsF ) * mu * U * F24 * 10^(-9) )</f>
        <v>0.14899874672136229</v>
      </c>
      <c r="AT24" cm="1">
        <f t="array" ref="AT24" xml:space="preserve"> PI() * AS24 / ( 1 + alpha * SQRT(AS24) )</f>
        <v>0.45594949725038042</v>
      </c>
      <c r="AU24" cm="1">
        <f t="array" ref="AU24" xml:space="preserve"> PI() * AS24 * ( 1 - SQRT( AS24 ) * alpha )</f>
        <v>0.45562605441306209</v>
      </c>
      <c r="AV24">
        <f t="shared" si="20"/>
        <v>0.99929061696685961</v>
      </c>
      <c r="AW24" cm="1">
        <f t="array" ref="AW24" xml:space="preserve"> 2 / 3 * ( epsP - 1 ) / ( epsP + 2 ) * ( sigave * 10^(-6) ) ^ 2 / ( eps0 * ( 1 + epsF ) ^ 2 ) * H24 * ( F24 * 10^(-9) ) ^ 2 / ( df * 10^(-6) * mu * U )</f>
        <v>0.32816486349030149</v>
      </c>
      <c r="AX24" cm="1">
        <f t="array" ref="AX24" xml:space="preserve"> 0.528 * Ku ^ 0.26 * AW24 ^ 0.74 / ( 1 + 0.366 * ( Ku * AW24 ) ^ 0.63 )</f>
        <v>0.18206086636586194</v>
      </c>
      <c r="AY24" cm="1">
        <f t="array" ref="AY24" xml:space="preserve"> 0.35 * Ku ^ ( -0.5 ) * AW24 ^ 0.4</f>
        <v>0.27701644511146545</v>
      </c>
      <c r="AZ24">
        <f t="shared" si="21"/>
        <v>1.5215595236967878</v>
      </c>
      <c r="BA24">
        <f t="shared" si="7"/>
        <v>0.48409513025119</v>
      </c>
      <c r="BB24">
        <f t="shared" si="22"/>
        <v>0.50302945597107063</v>
      </c>
      <c r="BC24">
        <f t="shared" si="23"/>
        <v>1.039112820056785</v>
      </c>
      <c r="BD24">
        <f t="shared" si="8"/>
        <v>0.22437571499832687</v>
      </c>
      <c r="BE24">
        <f t="shared" si="24"/>
        <v>0.32441984666947399</v>
      </c>
      <c r="BF24">
        <f t="shared" si="25"/>
        <v>1.4458777175234545</v>
      </c>
      <c r="BG24" cm="1">
        <f t="array" ref="BG24" xml:space="preserve"> EXP( -4 * alpha * X * 10^(-6) * BA24 / ( PI() * df * 10^(-6) * ( 1 - alpha ) ) ) * 100</f>
        <v>4.990323626434201E-3</v>
      </c>
      <c r="BH24" cm="1">
        <f t="array" ref="BH24" xml:space="preserve"> EXP( -4 * alpha * X * 10^(-6) * BB24 / ( PI() * df * 10^(-6) * ( 1 - alpha ) ) ) * 100</f>
        <v>3.3874304976270475E-3</v>
      </c>
      <c r="BI24" cm="1">
        <f t="array" ref="BI24" xml:space="preserve"> EXP( -4 * alpha * X * 10^(-6) * BD24 / ( PI() * df * 10^(-6) * ( 1 - alpha ) ) ) * 100</f>
        <v>1.0141537205630526</v>
      </c>
      <c r="BJ24" cm="1">
        <f t="array" ref="BJ24" xml:space="preserve"> EXP( -4 * alpha * X * 10^(-6) * BE24 / ( PI() * df * 10^(-6) * ( 1 - alpha ) ) ) * 100</f>
        <v>0.13093926428375147</v>
      </c>
      <c r="BK24" cm="1">
        <f t="array" ref="BK24">fC *  BG24 +  ( 1 - fC ) * BI24</f>
        <v>0.91323738086939077</v>
      </c>
    </row>
    <row r="25" spans="1:63" x14ac:dyDescent="0.2">
      <c r="A25" t="s">
        <v>50</v>
      </c>
      <c r="B25" t="s">
        <v>51</v>
      </c>
      <c r="C25">
        <f>48.0973 * 10^(-27)</f>
        <v>4.8097299999999999E-26</v>
      </c>
      <c r="F25">
        <v>250</v>
      </c>
      <c r="G25" cm="1">
        <f t="array" ref="G25" xml:space="preserve"> F25 * 10^(-9) * rhoa/mu * U</f>
        <v>1.6562326499767763E-4</v>
      </c>
      <c r="H25" cm="1">
        <f t="array" ref="H25">1 +  lambda/F25 * ( 2.514 + 0.8 * EXP( -0.55 * F25/lambda ) )</f>
        <v>1.7014041466174241</v>
      </c>
      <c r="I25" cm="1">
        <f t="array" ref="I25" xml:space="preserve"> 1 + 3.34 * lambda/F25</f>
        <v>1.8952536</v>
      </c>
      <c r="J25">
        <f t="shared" si="9"/>
        <v>0.89771846185514392</v>
      </c>
      <c r="K25" cm="1">
        <f t="array" ref="K25" xml:space="preserve"> kB * T * H25 / ( 3 * PI() * mu * F25 * 10^(-9) )</f>
        <v>1.606729319706526E-10</v>
      </c>
      <c r="L25" cm="1">
        <f t="array" ref="L25" xml:space="preserve"> df * 10^(-6) *U / K25</f>
        <v>511.82760591114351</v>
      </c>
      <c r="M25" cm="1">
        <f t="array" ref="M25" xml:space="preserve"> 1 + 0.388 * Kn * ( ( 1 - alpha ) * L25 / Ku ) ^ ( 1 / 3 )</f>
        <v>1.0596637009681582</v>
      </c>
      <c r="N25" cm="1">
        <f t="array" ref="N25" xml:space="preserve"> 1 + 0.388 * Kn * ( ( 1 - alpha ) / Ku ) ^ ( 1 / 3 ) * ( 3 * PI() * mu * df * 10^(-6) * U * F25 * 10^(-9) / ( kB * T ) ) ^ ( 1 / 3 ) * ( 0.6 * ( F25 / lambda ) ^ 0.1 ) ^ ( -1 / 3 ) * ( 1 + 2/3 * ( 3.34 * F25 / lambda ) ) ^ ( -1 / 2 )</f>
        <v>1.0264926650898105</v>
      </c>
      <c r="O25">
        <f t="shared" si="0"/>
        <v>0.96869663852027665</v>
      </c>
      <c r="P25" cm="1">
        <f t="array" ref="P25" xml:space="preserve"> 1 / ( 1 + 1.6 * ( ( 1 - alpha ) / Ku ) ^ ( 1 / 3 ) * L25 ^ ( -2 / 3 ) * M25 )</f>
        <v>0.97106409024651841</v>
      </c>
      <c r="Q25" cm="1">
        <f t="array" ref="Q25" xml:space="preserve"> 1.6 * ( ( 1 - alpha ) / Ku ) * L25 ^ ( -2 / 3 ) * M25 * P25</f>
        <v>3.659354603662212E-2</v>
      </c>
      <c r="R25" cm="1">
        <f t="array" ref="R25" xml:space="preserve"> 1.6 * ( 0.6 ) ^ ( 2 / 3 ) * ( ( 1 - alpha ) / Ku ) * ( lambda * 10^(-9) ) ^ ( -1 / 15 ) * ( kB * T / ( 3 * PI() * df * 10^(-6) * U * mu ) ) ^ ( 2 / 3 ) * ( F25 * 10^(-9) ) ^ ( -3 / 5 )  +  3.2 * 3.34 / 3 * ( 0.6 ) ^ ( 2 / 3 ) * ( ( 1 - alpha ) / Ku ) *  ( lambda * 10^(-9) ) ^ ( 14 / 15 ) * ( kB * T / ( 3 * PI() * df * 10^(-6) * U * mu ) ) ^ ( 2 / 3 ) * ( F25 * 10^(-9) ) ^ ( -8 / 5 )</f>
        <v>3.0945534495583009E-2</v>
      </c>
      <c r="S25">
        <f t="shared" si="1"/>
        <v>3.1765364176999669E-2</v>
      </c>
      <c r="T25">
        <f t="shared" si="10"/>
        <v>0.86805919670122977</v>
      </c>
      <c r="U25">
        <f t="shared" si="2"/>
        <v>144962.09670552256</v>
      </c>
      <c r="V25">
        <f t="shared" si="3"/>
        <v>2.626471820733074E-3</v>
      </c>
      <c r="W25">
        <f t="shared" si="4"/>
        <v>6.8983539773026001E-6</v>
      </c>
      <c r="X25">
        <f t="shared" si="5"/>
        <v>1.8118331028888889E-8</v>
      </c>
      <c r="Y25" cm="1">
        <f t="array" ref="Y25" xml:space="preserve"> 4 / 3 * g / U^2 * F25 * 10^(-9) * ( rhop - rhoa ) / rhoa</f>
        <v>25.916260846786209</v>
      </c>
      <c r="Z25" cm="1">
        <f t="array" ref="Z25" xml:space="preserve"> SQRT( 4/3 * 1/U25 * g/rhoa * F25 * 10^(-9) *  ( rhop - rhoa ) )</f>
        <v>1.4025207738054693E-4</v>
      </c>
      <c r="AA25" cm="1">
        <f t="array" ref="AA25" xml:space="preserve"> Z25 / U</f>
        <v>1.3370847645828014E-2</v>
      </c>
      <c r="AB25">
        <f t="shared" si="11"/>
        <v>1.3552050042231326E-2</v>
      </c>
      <c r="AC25">
        <f t="shared" si="12"/>
        <v>1.3552016900526515E-2</v>
      </c>
      <c r="AD25">
        <f t="shared" si="13"/>
        <v>0.99999755448771899</v>
      </c>
      <c r="AE25" cm="1">
        <f t="array" ref="AE25">( ( F25 * 10^(-9) ) ^ 2 * rhop * H25 * U ) / ( 18 * mu * ( df * 10^(-6) ) )</f>
        <v>4.3596486948077953E-4</v>
      </c>
      <c r="AF25">
        <f t="shared" si="14"/>
        <v>3.0304672448972652E-6</v>
      </c>
      <c r="AG25" cm="1">
        <f t="array" ref="AG25">(2 * AI45*(1-alpha)*AE25*SQRT(alpha)+(1-alpha)*alpha*AE25^2)/Ku</f>
        <v>1.8714858530768342E-5</v>
      </c>
      <c r="AH25">
        <f t="shared" si="15"/>
        <v>6.175568656048215</v>
      </c>
      <c r="AI25" cm="1">
        <f t="array" ref="AI25" xml:space="preserve"> F25 / df / 1000</f>
        <v>3.1887755102040817E-2</v>
      </c>
      <c r="AJ25" cm="1">
        <f t="array" ref="AJ25" xml:space="preserve"> ( 1 + AI25 ) / ( 2*Ku ) * ( 2 * LN( 1 + AI25 ) - 1 + alpha + ( 1 / ( 1 + AI25 ) ) ^ 2 * ( 1 - alpha / 2 ) - ( alpha / 2) * ( 1 + AI25 ) ^ 2 )</f>
        <v>1.4139496765505953E-3</v>
      </c>
      <c r="AK25" cm="1">
        <f t="array" ref="AK25" xml:space="preserve"> ( ( 1 - alpha ) / Ku ) * AI25 ^ 2</f>
        <v>1.4461019916435411E-3</v>
      </c>
      <c r="AL25">
        <f t="shared" si="16"/>
        <v>1.0227393630948614</v>
      </c>
      <c r="AM25">
        <f t="shared" si="6"/>
        <v>5.099630197475824E-2</v>
      </c>
      <c r="AN25">
        <f t="shared" si="17"/>
        <v>4.6766513536414624E-2</v>
      </c>
      <c r="AO25">
        <f t="shared" si="18"/>
        <v>0.91705695757238936</v>
      </c>
      <c r="AP25" cm="1">
        <f t="array" ref="AP25" xml:space="preserve"> EXP( -4 * alpha * X * 10^(-6) * AM25 / ( PI() * df * 10^(-6) * ( 1 - alpha ) ) ) * 100</f>
        <v>35.222938565123179</v>
      </c>
      <c r="AQ25" cm="1">
        <f t="array" ref="AQ25" xml:space="preserve"> EXP( -4 * alpha * X * 10^(-6) * AN25 / ( PI() * df * 10^(-6) * ( 1 - alpha ) ) ) * 100</f>
        <v>38.407253330792898</v>
      </c>
      <c r="AR25">
        <f t="shared" si="19"/>
        <v>3.1843147656697184</v>
      </c>
      <c r="AS25" cm="1">
        <f t="array" ref="AS25" xml:space="preserve"> ( sigave * 10^(-6) * fE *e * H25 ) / ( 3 * PI() * eps0 * ( 1 + epsF ) * mu * U * F25 * 10^(-9) )</f>
        <v>0.14042410167061828</v>
      </c>
      <c r="AT25" cm="1">
        <f t="array" ref="AT25" xml:space="preserve"> PI() * AS25 / ( 1 + alpha * SQRT(AS25) )</f>
        <v>0.43003609332630444</v>
      </c>
      <c r="AU25" cm="1">
        <f t="array" ref="AU25" xml:space="preserve"> PI() * AS25 * ( 1 - SQRT( AS25 ) * alpha )</f>
        <v>0.42974858876211786</v>
      </c>
      <c r="AV25">
        <f t="shared" si="20"/>
        <v>0.99933144085194625</v>
      </c>
      <c r="AW25" cm="1">
        <f t="array" ref="AW25" xml:space="preserve"> 2 / 3 * ( epsP - 1 ) / ( epsP + 2 ) * ( sigave * 10^(-6) ) ^ 2 / ( eps0 * ( 1 + epsF ) ^ 2 ) * H25 * ( F25 * 10^(-9) ) ^ 2 / ( df * 10^(-6) * mu * U )</f>
        <v>0.34957262774616138</v>
      </c>
      <c r="AX25" cm="1">
        <f t="array" ref="AX25" xml:space="preserve"> 0.528 * Ku ^ 0.26 * AW25 ^ 0.74 / ( 1 + 0.366 * ( Ku * AW25 ) ^ 0.63 )</f>
        <v>0.18983670640814845</v>
      </c>
      <c r="AY25" cm="1">
        <f t="array" ref="AY25" xml:space="preserve"> 0.35 * Ku ^ ( -0.5 ) * AW25 ^ 0.4</f>
        <v>0.28410814703573534</v>
      </c>
      <c r="AZ25">
        <f t="shared" si="21"/>
        <v>1.4965922682250055</v>
      </c>
      <c r="BA25">
        <f t="shared" si="7"/>
        <v>0.45910214482574918</v>
      </c>
      <c r="BB25">
        <f t="shared" si="22"/>
        <v>0.4765151022985325</v>
      </c>
      <c r="BC25">
        <f t="shared" si="23"/>
        <v>1.0379282860449113</v>
      </c>
      <c r="BD25">
        <f t="shared" si="8"/>
        <v>0.23115203837702325</v>
      </c>
      <c r="BE25">
        <f t="shared" si="24"/>
        <v>0.33087466057214998</v>
      </c>
      <c r="BF25">
        <f t="shared" si="25"/>
        <v>1.4314157162329366</v>
      </c>
      <c r="BG25" cm="1">
        <f t="array" ref="BG25" xml:space="preserve"> EXP( -4 * alpha * X * 10^(-6) * BA25 / ( PI() * df * 10^(-6) * ( 1 - alpha ) ) ) * 100</f>
        <v>8.3219826552582872E-3</v>
      </c>
      <c r="BH25" cm="1">
        <f t="array" ref="BH25" xml:space="preserve"> EXP( -4 * alpha * X * 10^(-6) * BB25 / ( PI() * df * 10^(-6) * ( 1 - alpha ) ) ) * 100</f>
        <v>5.8275767454312429E-3</v>
      </c>
      <c r="BI25" cm="1">
        <f t="array" ref="BI25" xml:space="preserve"> EXP( -4 * alpha * X * 10^(-6) * BD25 / ( PI() * df * 10^(-6) * ( 1 - alpha ) ) ) * 100</f>
        <v>0.88284924851479774</v>
      </c>
      <c r="BJ25" cm="1">
        <f t="array" ref="BJ25" xml:space="preserve"> EXP( -4 * alpha * X * 10^(-6) * BE25 / ( PI() * df * 10^(-6) * ( 1 - alpha ) ) ) * 100</f>
        <v>0.11473864773368435</v>
      </c>
      <c r="BK25" cm="1">
        <f t="array" ref="BK25">fC *  BG25 +  ( 1 - fC ) * BI25</f>
        <v>0.7953965219288438</v>
      </c>
    </row>
    <row r="26" spans="1:63" x14ac:dyDescent="0.2">
      <c r="A26" t="s">
        <v>9</v>
      </c>
      <c r="B26" t="s">
        <v>23</v>
      </c>
      <c r="C26">
        <v>6.9000000000000006E-2</v>
      </c>
      <c r="F26">
        <v>260</v>
      </c>
      <c r="G26" cm="1">
        <f t="array" ref="G26" xml:space="preserve"> F26 * 10^(-9) * rhoa/mu * U</f>
        <v>1.7224819559758469E-4</v>
      </c>
      <c r="H26" cm="1">
        <f t="array" ref="H26">1 +  lambda/F26 * ( 2.514 + 0.8 * EXP( -0.55 * F26/lambda ) )</f>
        <v>1.6723395212772925</v>
      </c>
      <c r="I26" cm="1">
        <f t="array" ref="I26" xml:space="preserve"> 1 + 3.34 * lambda/F26</f>
        <v>1.8608207692307692</v>
      </c>
      <c r="J26">
        <f t="shared" si="9"/>
        <v>0.89871069203973275</v>
      </c>
      <c r="K26" cm="1">
        <f t="array" ref="K26" xml:space="preserve"> kB * T * H26 / ( 3 * PI() * mu * F26 * 10^(-9) )</f>
        <v>1.5185403834070744E-10</v>
      </c>
      <c r="L26" cm="1">
        <f t="array" ref="L26" xml:space="preserve"> df * 10^(-6) *U / K26</f>
        <v>541.55189419956275</v>
      </c>
      <c r="M26" cm="1">
        <f t="array" ref="M26" xml:space="preserve"> 1 + 0.388 * Kn * ( ( 1 - alpha ) * L26 / Ku ) ^ ( 1 / 3 )</f>
        <v>1.0607970229489949</v>
      </c>
      <c r="N26" cm="1">
        <f t="array" ref="N26" xml:space="preserve"> 1 + 0.388 * Kn * ( ( 1 - alpha ) / Ku ) ^ ( 1 / 3 ) * ( 3 * PI() * mu * df * 10^(-6) * U * F26 * 10^(-9) / ( kB * T ) ) ^ ( 1 / 3 ) * ( 0.6 * ( F26 / lambda ) ^ 0.1 ) ^ ( -1 / 3 ) * ( 1 + 2/3 * ( 3.34 * F26 / lambda ) ) ^ ( -1 / 2 )</f>
        <v>1.0263401466817992</v>
      </c>
      <c r="O26">
        <f t="shared" si="0"/>
        <v>0.96751793649325457</v>
      </c>
      <c r="P26" cm="1">
        <f t="array" ref="P26" xml:space="preserve"> 1 / ( 1 + 1.6 * ( ( 1 - alpha ) / Ku ) ^ ( 1 / 3 ) * L26 ^ ( -2 / 3 ) * M26 )</f>
        <v>0.97207401085078671</v>
      </c>
      <c r="Q26" cm="1">
        <f t="array" ref="Q26" xml:space="preserve"> 1.6 * ( ( 1 - alpha ) / Ku ) * L26 ^ ( -2 / 3 ) * M26 * P26</f>
        <v>3.5316358747870057E-2</v>
      </c>
      <c r="R26" cm="1">
        <f t="array" ref="R26" xml:space="preserve"> 1.6 * ( 0.6 ) ^ ( 2 / 3 ) * ( ( 1 - alpha ) / Ku ) * ( lambda * 10^(-9) ) ^ ( -1 / 15 ) * ( kB * T / ( 3 * PI() * df * 10^(-6) * U * mu ) ) ^ ( 2 / 3 ) * ( F26 * 10^(-9) ) ^ ( -3 / 5 )  +  3.2 * 3.34 / 3 * ( 0.6 ) ^ ( 2 / 3 ) * ( ( 1 - alpha ) / Ku ) *  ( lambda * 10^(-9) ) ^ ( 14 / 15 ) * ( kB * T / ( 3 * PI() * df * 10^(-6) * U * mu ) ) ^ ( 2 / 3 ) * ( F26 * 10^(-9) ) ^ ( -8 / 5 )</f>
        <v>2.9791303117202718E-2</v>
      </c>
      <c r="S26">
        <f t="shared" si="1"/>
        <v>3.057601041115178E-2</v>
      </c>
      <c r="T26">
        <f t="shared" si="10"/>
        <v>0.86577471447267562</v>
      </c>
      <c r="U26">
        <f t="shared" si="2"/>
        <v>139388.07363102451</v>
      </c>
      <c r="V26">
        <f t="shared" si="3"/>
        <v>2.6784723486177491E-3</v>
      </c>
      <c r="W26">
        <f t="shared" si="4"/>
        <v>7.1742138503264201E-6</v>
      </c>
      <c r="X26">
        <f t="shared" si="5"/>
        <v>1.9215931963885731E-8</v>
      </c>
      <c r="Y26" cm="1">
        <f t="array" ref="Y26" xml:space="preserve"> 4 / 3 * g / U^2 * F26 * 10^(-9) * ( rhop - rhoa ) / rhoa</f>
        <v>26.952911280657656</v>
      </c>
      <c r="Z26" cm="1">
        <f t="array" ref="Z26" xml:space="preserve"> SQRT( 4/3 * 1/U26 * g/rhoa * F26 * 10^(-9) *  ( rhop - rhoa ) )</f>
        <v>1.4586140588993465E-4</v>
      </c>
      <c r="AA26" cm="1">
        <f t="array" ref="AA26" xml:space="preserve"> Z26 / U</f>
        <v>1.3905609613673387E-2</v>
      </c>
      <c r="AB26">
        <f t="shared" si="11"/>
        <v>1.4101702381884075E-2</v>
      </c>
      <c r="AC26">
        <f t="shared" si="12"/>
        <v>1.4101663643779856E-2</v>
      </c>
      <c r="AD26">
        <f t="shared" si="13"/>
        <v>0.99999725294839092</v>
      </c>
      <c r="AE26" cm="1">
        <f t="array" ref="AE26">( ( F26 * 10^(-9) ) ^ 2 * rhop * H26 * U ) / ( 18 * mu * ( df * 10^(-6) ) )</f>
        <v>4.63484419753217E-4</v>
      </c>
      <c r="AF26">
        <f t="shared" si="14"/>
        <v>3.424375988448376E-6</v>
      </c>
      <c r="AG26" cm="1">
        <f t="array" ref="AG26">(2 * AI46*(1-alpha)*AE26*SQRT(alpha)+(1-alpha)*alpha*AE26^2)/Ku</f>
        <v>2.0339151383787731E-5</v>
      </c>
      <c r="AH26">
        <f t="shared" si="15"/>
        <v>5.9395205002017413</v>
      </c>
      <c r="AI26" cm="1">
        <f t="array" ref="AI26" xml:space="preserve"> F26 / df / 1000</f>
        <v>3.3163265306122444E-2</v>
      </c>
      <c r="AJ26" cm="1">
        <f t="array" ref="AJ26" xml:space="preserve"> ( 1 + AI26 ) / ( 2*Ku ) * ( 2 * LN( 1 + AI26 ) - 1 + alpha + ( 1 / ( 1 + AI26 ) ) ^ 2 * ( 1 - alpha / 2 ) - ( alpha / 2) * ( 1 + AI26 ) ^ 2 )</f>
        <v>1.5279748100540643E-3</v>
      </c>
      <c r="AK26" cm="1">
        <f t="array" ref="AK26" xml:space="preserve"> ( ( 1 - alpha ) / Ku ) * AI26 ^ 2</f>
        <v>1.5641039141616536E-3</v>
      </c>
      <c r="AL26">
        <f t="shared" si="16"/>
        <v>1.0236450914438249</v>
      </c>
      <c r="AM26">
        <f t="shared" si="6"/>
        <v>5.0376518449157137E-2</v>
      </c>
      <c r="AN26">
        <f t="shared" si="17"/>
        <v>4.624520234508174E-2</v>
      </c>
      <c r="AO26">
        <f t="shared" si="18"/>
        <v>0.91799123418493167</v>
      </c>
      <c r="AP26" cm="1">
        <f t="array" ref="AP26" xml:space="preserve"> EXP( -4 * alpha * X * 10^(-6) * AM26 / ( PI() * df * 10^(-6) * ( 1 - alpha ) ) ) * 100</f>
        <v>35.672474835694722</v>
      </c>
      <c r="AQ26" cm="1">
        <f t="array" ref="AQ26" xml:space="preserve"> EXP( -4 * alpha * X * 10^(-6) * AN26 / ( PI() * df * 10^(-6) * ( 1 - alpha ) ) ) * 100</f>
        <v>38.819133648187453</v>
      </c>
      <c r="AR26">
        <f t="shared" si="19"/>
        <v>3.1466588124927313</v>
      </c>
      <c r="AS26" cm="1">
        <f t="array" ref="AS26" xml:space="preserve"> ( sigave * 10^(-6) * fE *e * H26 ) / ( 3 * PI() * eps0 * ( 1 + epsF ) * mu * U * F26 * 10^(-9) )</f>
        <v>0.13271661043033903</v>
      </c>
      <c r="AT26" cm="1">
        <f t="array" ref="AT26" xml:space="preserve"> PI() * AS26 / ( 1 + alpha * SQRT(AS26) )</f>
        <v>0.40671790080762882</v>
      </c>
      <c r="AU26" cm="1">
        <f t="array" ref="AU26" xml:space="preserve"> PI() * AS26 * ( 1 - SQRT( AS26 ) * alpha )</f>
        <v>0.40646091049651217</v>
      </c>
      <c r="AV26">
        <f t="shared" si="20"/>
        <v>0.99936813621774123</v>
      </c>
      <c r="AW26" cm="1">
        <f t="array" ref="AW26" xml:space="preserve"> 2 / 3 * ( epsP - 1 ) / ( epsP + 2 ) * ( sigave * 10^(-6) ) ^ 2 / ( eps0 * ( 1 + epsF ) ^ 2 ) * H26 * ( F26 * 10^(-9) ) ^ 2 / ( df * 10^(-6) * mu * U )</f>
        <v>0.37163881283714306</v>
      </c>
      <c r="AX26" cm="1">
        <f t="array" ref="AX26" xml:space="preserve"> 0.528 * Ku ^ 0.26 * AW26 ^ 0.74 / ( 1 + 0.366 * ( Ku * AW26 ) ^ 0.63 )</f>
        <v>0.19765194912190709</v>
      </c>
      <c r="AY26" cm="1">
        <f t="array" ref="AY26" xml:space="preserve"> 0.35 * Ku ^ ( -0.5 ) * AW26 ^ 0.4</f>
        <v>0.29115023543774066</v>
      </c>
      <c r="AZ26">
        <f t="shared" si="21"/>
        <v>1.4730451014078592</v>
      </c>
      <c r="BA26">
        <f t="shared" si="7"/>
        <v>0.43660538742314803</v>
      </c>
      <c r="BB26">
        <f t="shared" si="22"/>
        <v>0.4527061128415939</v>
      </c>
      <c r="BC26">
        <f t="shared" si="23"/>
        <v>1.0368770653827077</v>
      </c>
      <c r="BD26">
        <f t="shared" si="8"/>
        <v>0.23807145050961265</v>
      </c>
      <c r="BE26">
        <f t="shared" si="24"/>
        <v>0.33739543778282238</v>
      </c>
      <c r="BF26">
        <f t="shared" si="25"/>
        <v>1.4172024283491285</v>
      </c>
      <c r="BG26" cm="1">
        <f t="array" ref="BG26" xml:space="preserve"> EXP( -4 * alpha * X * 10^(-6) * BA26 / ( PI() * df * 10^(-6) * ( 1 - alpha ) ) ) * 100</f>
        <v>1.3186889836368497E-2</v>
      </c>
      <c r="BH26" cm="1">
        <f t="array" ref="BH26" xml:space="preserve"> EXP( -4 * alpha * X * 10^(-6) * BB26 / ( PI() * df * 10^(-6) * ( 1 - alpha ) ) ) * 100</f>
        <v>9.4855958072893494E-3</v>
      </c>
      <c r="BI26" cm="1">
        <f t="array" ref="BI26" xml:space="preserve"> EXP( -4 * alpha * X * 10^(-6) * BD26 / ( PI() * df * 10^(-6) * ( 1 - alpha ) ) ) * 100</f>
        <v>0.766298135259596</v>
      </c>
      <c r="BJ26" cm="1">
        <f t="array" ref="BJ26" xml:space="preserve"> EXP( -4 * alpha * X * 10^(-6) * BE26 / ( PI() * df * 10^(-6) * ( 1 - alpha ) ) ) * 100</f>
        <v>0.1004068587792997</v>
      </c>
      <c r="BK26" cm="1">
        <f t="array" ref="BK26">fC *  BG26 +  ( 1 - fC ) * BI26</f>
        <v>0.69098701071727331</v>
      </c>
    </row>
    <row r="27" spans="1:63" x14ac:dyDescent="0.2">
      <c r="A27" t="s">
        <v>28</v>
      </c>
      <c r="B27" t="s">
        <v>30</v>
      </c>
      <c r="C27" cm="1">
        <f t="array" ref="C27">((pSal*0.01 / (1 - pSal*0.01)) + 1 ) * 1000</f>
        <v>1020.4081632653061</v>
      </c>
      <c r="F27">
        <v>270</v>
      </c>
      <c r="G27" cm="1">
        <f t="array" ref="G27" xml:space="preserve"> F27 * 10^(-9) * rhoa/mu * U</f>
        <v>1.7887312619749182E-4</v>
      </c>
      <c r="H27" cm="1">
        <f t="array" ref="H27">1 +  lambda/F27 * ( 2.514 + 0.8 * EXP( -0.55 * F27/lambda ) )</f>
        <v>1.6455862354878019</v>
      </c>
      <c r="I27" cm="1">
        <f t="array" ref="I27" xml:space="preserve"> 1 + 3.34 * lambda/F27</f>
        <v>1.8289385185185185</v>
      </c>
      <c r="J27">
        <f t="shared" si="9"/>
        <v>0.89974934576847554</v>
      </c>
      <c r="K27" cm="1">
        <f t="array" ref="K27" xml:space="preserve"> kB * T * H27 / ( 3 * PI() * mu * F27 * 10^(-9) )</f>
        <v>1.4389050023880664E-10</v>
      </c>
      <c r="L27" cm="1">
        <f t="array" ref="L27" xml:space="preserve"> df * 10^(-6) *U / K27</f>
        <v>571.52377654382656</v>
      </c>
      <c r="M27" cm="1">
        <f t="array" ref="M27" xml:space="preserve"> 1 + 0.388 * Kn * ( ( 1 - alpha ) * L27 / Ku ) ^ ( 1 / 3 )</f>
        <v>1.0618985375347003</v>
      </c>
      <c r="N27" cm="1">
        <f t="array" ref="N27" xml:space="preserve"> 1 + 0.388 * Kn * ( ( 1 - alpha ) / Ku ) ^ ( 1 / 3 ) * ( 3 * PI() * mu * df * 10^(-6) * U * F27 * 10^(-9) / ( kB * T ) ) ^ ( 1 / 3 ) * ( 0.6 * ( F27 / lambda ) ^ 0.1 ) ^ ( -1 / 3 ) * ( 1 + 2/3 * ( 3.34 * F27 / lambda ) ) ^ ( -1 / 2 )</f>
        <v>1.0261924448873203</v>
      </c>
      <c r="O27">
        <f t="shared" si="0"/>
        <v>0.96637523135658976</v>
      </c>
      <c r="P27" cm="1">
        <f t="array" ref="P27" xml:space="preserve"> 1 / ( 1 + 1.6 * ( ( 1 - alpha ) / Ku ) ^ ( 1 / 3 ) * L27 ^ ( -2 / 3 ) * M27 )</f>
        <v>0.97300526886245575</v>
      </c>
      <c r="Q27" cm="1">
        <f t="array" ref="Q27" xml:space="preserve"> 1.6 * ( ( 1 - alpha ) / Ku ) * L27 ^ ( -2 / 3 ) * M27 * P27</f>
        <v>3.4138651421150128E-2</v>
      </c>
      <c r="R27" cm="1">
        <f t="array" ref="R27" xml:space="preserve"> 1.6 * ( 0.6 ) ^ ( 2 / 3 ) * ( ( 1 - alpha ) / Ku ) * ( lambda * 10^(-9) ) ^ ( -1 / 15 ) * ( kB * T / ( 3 * PI() * df * 10^(-6) * U * mu ) ) ^ ( 2 / 3 ) * ( F27 * 10^(-9) ) ^ ( -3 / 5 )  +  3.2 * 3.34 / 3 * ( 0.6 ) ^ ( 2 / 3 ) * ( ( 1 - alpha ) / Ku ) *  ( lambda * 10^(-9) ) ^ ( 14 / 15 ) * ( kB * T / ( 3 * PI() * df * 10^(-6) * U * mu ) ) ^ ( 2 / 3 ) * ( F27 * 10^(-9) ) ^ ( -8 / 5 )</f>
        <v>2.8730967918704973E-2</v>
      </c>
      <c r="S27">
        <f t="shared" si="1"/>
        <v>2.9483502212475022E-2</v>
      </c>
      <c r="T27">
        <f t="shared" si="10"/>
        <v>0.86363992088477537</v>
      </c>
      <c r="U27">
        <f t="shared" si="2"/>
        <v>134226.92453151033</v>
      </c>
      <c r="V27">
        <f t="shared" si="3"/>
        <v>2.7294814946971536E-3</v>
      </c>
      <c r="W27">
        <f t="shared" si="4"/>
        <v>7.4500689324172387E-6</v>
      </c>
      <c r="X27">
        <f t="shared" si="5"/>
        <v>2.0334823661010787E-8</v>
      </c>
      <c r="Y27" cm="1">
        <f t="array" ref="Y27" xml:space="preserve"> 4 / 3 * g / U^2 * F27 * 10^(-9) * ( rhop - rhoa ) / rhoa</f>
        <v>27.989561714529103</v>
      </c>
      <c r="Z27" cm="1">
        <f t="array" ref="Z27" xml:space="preserve"> SQRT( 4/3 * 1/U27 * g/rhoa * F27 * 10^(-9) *  ( rhop - rhoa ) )</f>
        <v>1.5147068574574576E-4</v>
      </c>
      <c r="AA27" cm="1">
        <f t="array" ref="AA27" xml:space="preserve"> Z27 / U</f>
        <v>1.4440366943159226E-2</v>
      </c>
      <c r="AB27">
        <f t="shared" si="11"/>
        <v>1.4651946425981914E-2</v>
      </c>
      <c r="AC27">
        <f t="shared" si="12"/>
        <v>1.4651901407914236E-2</v>
      </c>
      <c r="AD27">
        <f t="shared" si="13"/>
        <v>0.99999692750257407</v>
      </c>
      <c r="AE27" cm="1">
        <f t="array" ref="AE27">( ( F27 * 10^(-9) ) ^ 2 * rhop * H27 * U ) / ( 18 * mu * ( df * 10^(-6) ) )</f>
        <v>4.9182677144807101E-4</v>
      </c>
      <c r="AF27">
        <f t="shared" si="14"/>
        <v>3.855113863730946E-6</v>
      </c>
      <c r="AG27" cm="1">
        <f t="array" ref="AG27">(2 * AI47*(1-alpha)*AE27*SQRT(alpha)+(1-alpha)*alpha*AE27^2)/Ku</f>
        <v>2.2052977888116458E-5</v>
      </c>
      <c r="AH27">
        <f t="shared" si="15"/>
        <v>5.7204478694109895</v>
      </c>
      <c r="AI27" cm="1">
        <f t="array" ref="AI27" xml:space="preserve"> F27 / df / 1000</f>
        <v>3.4438775510204078E-2</v>
      </c>
      <c r="AJ27" cm="1">
        <f t="array" ref="AJ27" xml:space="preserve"> ( 1 + AI27 ) / ( 2*Ku ) * ( 2 * LN( 1 + AI27 ) - 1 + alpha + ( 1 / ( 1 + AI27 ) ) ^ 2 * ( 1 - alpha / 2 ) - ( alpha / 2) * ( 1 + AI27 ) ^ 2 )</f>
        <v>1.6463154443377883E-3</v>
      </c>
      <c r="AK27" cm="1">
        <f t="array" ref="AK27" xml:space="preserve"> ( ( 1 - alpha ) / Ku ) * AI27 ^ 2</f>
        <v>1.6867333630530259E-3</v>
      </c>
      <c r="AL27">
        <f t="shared" si="16"/>
        <v>1.0245505312206407</v>
      </c>
      <c r="AM27">
        <f t="shared" si="6"/>
        <v>4.9860877276828086E-2</v>
      </c>
      <c r="AN27">
        <f t="shared" si="17"/>
        <v>4.5825992097306013E-2</v>
      </c>
      <c r="AO27">
        <f t="shared" si="18"/>
        <v>0.91907713221489562</v>
      </c>
      <c r="AP27" cm="1">
        <f t="array" ref="AP27" xml:space="preserve"> EXP( -4 * alpha * X * 10^(-6) * AM27 / ( PI() * df * 10^(-6) * ( 1 - alpha ) ) ) * 100</f>
        <v>36.050844517874644</v>
      </c>
      <c r="AQ27" cm="1">
        <f t="array" ref="AQ27" xml:space="preserve"> EXP( -4 * alpha * X * 10^(-6) * AN27 / ( PI() * df * 10^(-6) * ( 1 - alpha ) ) ) * 100</f>
        <v>39.153547367807903</v>
      </c>
      <c r="AR27">
        <f t="shared" si="19"/>
        <v>3.1027028499332587</v>
      </c>
      <c r="AS27" cm="1">
        <f t="array" ref="AS27" xml:space="preserve"> ( sigave * 10^(-6) * fE *e * H27 ) / ( 3 * PI() * eps0 * ( 1 + epsF ) * mu * U * F27 * 10^(-9) )</f>
        <v>0.12575667840965857</v>
      </c>
      <c r="AT27" cm="1">
        <f t="array" ref="AT27" xml:space="preserve"> PI() * AS27 / ( 1 + alpha * SQRT(AS27) )</f>
        <v>0.38564006507117515</v>
      </c>
      <c r="AU27" cm="1">
        <f t="array" ref="AU27" xml:space="preserve"> PI() * AS27 * ( 1 - SQRT( AS27 ) * alpha )</f>
        <v>0.38540917174141109</v>
      </c>
      <c r="AV27">
        <f t="shared" si="20"/>
        <v>0.99940127245409149</v>
      </c>
      <c r="AW27" cm="1">
        <f t="array" ref="AW27" xml:space="preserve"> 2 / 3 * ( epsP - 1 ) / ( epsP + 2 ) * ( sigave * 10^(-6) ) ^ 2 / ( eps0 * ( 1 + epsF ) ^ 2 ) * H27 * ( F27 * 10^(-9) ) ^ 2 / ( df * 10^(-6) * mu * U )</f>
        <v>0.39436475029691082</v>
      </c>
      <c r="AX27" cm="1">
        <f t="array" ref="AX27" xml:space="preserve"> 0.528 * Ku ^ 0.26 * AW27 ^ 0.74 / ( 1 + 0.366 * ( Ku * AW27 ) ^ 0.63 )</f>
        <v>0.20550404240319836</v>
      </c>
      <c r="AY27" cm="1">
        <f t="array" ref="AY27" xml:space="preserve"> 0.35 * Ku ^ ( -0.5 ) * AW27 ^ 0.4</f>
        <v>0.29814529191996914</v>
      </c>
      <c r="AZ27">
        <f t="shared" si="21"/>
        <v>1.4508001323643498</v>
      </c>
      <c r="BA27">
        <f t="shared" si="7"/>
        <v>0.41627259039046127</v>
      </c>
      <c r="BB27">
        <f t="shared" si="22"/>
        <v>0.43123516383871713</v>
      </c>
      <c r="BC27">
        <f t="shared" si="23"/>
        <v>1.0359441716645841</v>
      </c>
      <c r="BD27">
        <f t="shared" si="8"/>
        <v>0.2451183078418685</v>
      </c>
      <c r="BE27">
        <f t="shared" si="24"/>
        <v>0.34397128401727517</v>
      </c>
      <c r="BF27">
        <f t="shared" si="25"/>
        <v>1.4032867925931465</v>
      </c>
      <c r="BG27" cm="1">
        <f t="array" ref="BG27" xml:space="preserve"> EXP( -4 * alpha * X * 10^(-6) * BA27 / ( PI() * df * 10^(-6) * ( 1 - alpha ) ) ) * 100</f>
        <v>1.9990704303443216E-2</v>
      </c>
      <c r="BH27" cm="1">
        <f t="array" ref="BH27" xml:space="preserve"> EXP( -4 * alpha * X * 10^(-6) * BB27 / ( PI() * df * 10^(-6) * ( 1 - alpha ) ) ) * 100</f>
        <v>1.4718529589863909E-2</v>
      </c>
      <c r="BI27" cm="1">
        <f t="array" ref="BI27" xml:space="preserve"> EXP( -4 * alpha * X * 10^(-6) * BD27 / ( PI() * df * 10^(-6) * ( 1 - alpha ) ) ) * 100</f>
        <v>0.66340150826245636</v>
      </c>
      <c r="BJ27" cm="1">
        <f t="array" ref="BJ27" xml:space="preserve"> EXP( -4 * alpha * X * 10^(-6) * BE27 / ( PI() * df * 10^(-6) * ( 1 - alpha ) ) ) * 100</f>
        <v>8.7766275216786024E-2</v>
      </c>
      <c r="BK27" cm="1">
        <f t="array" ref="BK27">fC *  BG27 +  ( 1 - fC ) * BI27</f>
        <v>0.599060427866555</v>
      </c>
    </row>
    <row r="28" spans="1:63" x14ac:dyDescent="0.2">
      <c r="A28" t="s">
        <v>74</v>
      </c>
      <c r="B28" t="s">
        <v>20</v>
      </c>
      <c r="C28">
        <v>2</v>
      </c>
      <c r="F28">
        <v>280</v>
      </c>
      <c r="G28" cm="1">
        <f t="array" ref="G28" xml:space="preserve"> F28 * 10^(-9) * rhoa/mu * U</f>
        <v>1.8549805679739893E-4</v>
      </c>
      <c r="H28" cm="1">
        <f t="array" ref="H28">1 +  lambda/F28 * ( 2.514 + 0.8 * EXP( -0.55 * F28/lambda ) )</f>
        <v>1.6208846093725842</v>
      </c>
      <c r="I28" cm="1">
        <f t="array" ref="I28" xml:space="preserve"> 1 + 3.34 * lambda/F28</f>
        <v>1.7993335714285714</v>
      </c>
      <c r="J28">
        <f t="shared" si="9"/>
        <v>0.90082496937223899</v>
      </c>
      <c r="K28" cm="1">
        <f t="array" ref="K28" xml:space="preserve"> kB * T * H28 / ( 3 * PI() * mu * F28 * 10^(-9) )</f>
        <v>1.3666877689764502E-10</v>
      </c>
      <c r="L28" cm="1">
        <f t="array" ref="L28" xml:space="preserve"> df * 10^(-6) *U / K28</f>
        <v>601.72369997027602</v>
      </c>
      <c r="M28" cm="1">
        <f t="array" ref="M28" xml:space="preserve"> 1 + 0.388 * Kn * ( ( 1 - alpha ) * L28 / Ku ) ^ ( 1 / 3 )</f>
        <v>1.0629701401218785</v>
      </c>
      <c r="N28" cm="1">
        <f t="array" ref="N28" xml:space="preserve"> 1 + 0.388 * Kn * ( ( 1 - alpha ) / Ku ) ^ ( 1 / 3 ) * ( 3 * PI() * mu * df * 10^(-6) * U * F28 * 10^(-9) / ( kB * T ) ) ^ ( 1 / 3 ) * ( 0.6 * ( F28 / lambda ) ^ 0.1 ) ^ ( -1 / 3 ) * ( 1 + 2/3 * ( 3.34 * F28 / lambda ) ) ^ ( -1 / 2 )</f>
        <v>1.0260493145991247</v>
      </c>
      <c r="O28">
        <f t="shared" si="0"/>
        <v>0.96526635685314688</v>
      </c>
      <c r="P28" cm="1">
        <f t="array" ref="P28" xml:space="preserve"> 1 / ( 1 + 1.6 * ( ( 1 - alpha ) / Ku ) ^ ( 1 / 3 ) * L28 ^ ( -2 / 3 ) * M28 )</f>
        <v>0.97386678347986133</v>
      </c>
      <c r="Q28" cm="1">
        <f t="array" ref="Q28" xml:space="preserve"> 1.6 * ( ( 1 - alpha ) / Ku ) * L28 ^ ( -2 / 3 ) * M28 * P28</f>
        <v>3.304914447003502E-2</v>
      </c>
      <c r="R28" cm="1">
        <f t="array" ref="R28" xml:space="preserve"> 1.6 * ( 0.6 ) ^ ( 2 / 3 ) * ( ( 1 - alpha ) / Ku ) * ( lambda * 10^(-9) ) ^ ( -1 / 15 ) * ( kB * T / ( 3 * PI() * df * 10^(-6) * U * mu ) ) ^ ( 2 / 3 ) * ( F28 * 10^(-9) ) ^ ( -3 / 5 )  +  3.2 * 3.34 / 3 * ( 0.6 ) ^ ( 2 / 3 ) * ( ( 1 - alpha ) / Ku ) *  ( lambda * 10^(-9) ) ^ ( 14 / 15 ) * ( kB * T / ( 3 * PI() * df * 10^(-6) * U * mu ) ) ^ ( 2 / 3 ) * ( F28 * 10^(-9) ) ^ ( -8 / 5 )</f>
        <v>2.7753493194957211E-2</v>
      </c>
      <c r="S28">
        <f t="shared" si="1"/>
        <v>2.8476452670417318E-2</v>
      </c>
      <c r="T28">
        <f t="shared" si="10"/>
        <v>0.86163963173801161</v>
      </c>
      <c r="U28">
        <f t="shared" si="2"/>
        <v>129434.41368502476</v>
      </c>
      <c r="V28">
        <f t="shared" si="3"/>
        <v>2.7795538498390339E-3</v>
      </c>
      <c r="W28">
        <f t="shared" si="4"/>
        <v>7.7259192798535095E-6</v>
      </c>
      <c r="X28">
        <f t="shared" si="5"/>
        <v>2.1474606874666238E-8</v>
      </c>
      <c r="Y28" cm="1">
        <f t="array" ref="Y28" xml:space="preserve"> 4 / 3 * g / U^2 * F28 * 10^(-9) * ( rhop - rhoa ) / rhoa</f>
        <v>29.026212148400546</v>
      </c>
      <c r="Z28" cm="1">
        <f t="array" ref="Z28" xml:space="preserve"> SQRT( 4/3 * 1/U28 * g/rhoa * F28 * 10^(-9) *  ( rhop - rhoa ) )</f>
        <v>1.5707991752054507E-4</v>
      </c>
      <c r="AA28" cm="1">
        <f t="array" ref="AA28" xml:space="preserve"> Z28 / U</f>
        <v>1.4975119688870654E-2</v>
      </c>
      <c r="AB28">
        <f t="shared" si="11"/>
        <v>1.5202783186695367E-2</v>
      </c>
      <c r="AC28">
        <f t="shared" si="12"/>
        <v>1.5202731151129557E-2</v>
      </c>
      <c r="AD28">
        <f t="shared" si="13"/>
        <v>0.99999657723423596</v>
      </c>
      <c r="AE28" cm="1">
        <f t="array" ref="AE28">( ( F28 * 10^(-9) ) ^ 2 * rhop * H28 * U ) / ( 18 * mu * ( df * 10^(-6) ) )</f>
        <v>5.2099331614448839E-4</v>
      </c>
      <c r="AF28">
        <f t="shared" si="14"/>
        <v>4.3248998334257827E-6</v>
      </c>
      <c r="AG28" cm="1">
        <f t="array" ref="AG28">(2 * AI48*(1-alpha)*AE28*SQRT(alpha)+(1-alpha)*alpha*AE28^2)/Ku</f>
        <v>2.3858767943218603E-5</v>
      </c>
      <c r="AH28">
        <f t="shared" si="15"/>
        <v>5.5166059012099504</v>
      </c>
      <c r="AI28" cm="1">
        <f t="array" ref="AI28" xml:space="preserve"> F28 / df / 1000</f>
        <v>3.5714285714285712E-2</v>
      </c>
      <c r="AJ28" cm="1">
        <f t="array" ref="AJ28" xml:space="preserve"> ( 1 + AI28 ) / ( 2*Ku ) * ( 2 * LN( 1 + AI28 ) - 1 + alpha + ( 1 / ( 1 + AI28 ) ) ^ 2 * ( 1 - alpha / 2 ) - ( alpha / 2) * ( 1 + AI28 ) ^ 2 )</f>
        <v>1.7689602466511925E-3</v>
      </c>
      <c r="AK28" cm="1">
        <f t="array" ref="AK28" xml:space="preserve"> ( ( 1 - alpha ) / Ku ) * AI28 ^ 2</f>
        <v>1.8139903383176579E-3</v>
      </c>
      <c r="AL28">
        <f t="shared" si="16"/>
        <v>1.0254556832194006</v>
      </c>
      <c r="AM28">
        <f t="shared" si="6"/>
        <v>4.943809308104008E-2</v>
      </c>
      <c r="AN28">
        <f t="shared" si="17"/>
        <v>4.5497499059697959E-2</v>
      </c>
      <c r="AO28">
        <f t="shared" si="18"/>
        <v>0.92029235401772869</v>
      </c>
      <c r="AP28" cm="1">
        <f t="array" ref="AP28" xml:space="preserve"> EXP( -4 * alpha * X * 10^(-6) * AM28 / ( PI() * df * 10^(-6) * ( 1 - alpha ) ) ) * 100</f>
        <v>36.364069538854963</v>
      </c>
      <c r="AQ28" cm="1">
        <f t="array" ref="AQ28" xml:space="preserve"> EXP( -4 * alpha * X * 10^(-6) * AN28 / ( PI() * df * 10^(-6) * ( 1 - alpha ) ) ) * 100</f>
        <v>39.41760580750735</v>
      </c>
      <c r="AR28">
        <f t="shared" si="19"/>
        <v>3.0535362686523868</v>
      </c>
      <c r="AS28" cm="1">
        <f t="array" ref="AS28" xml:space="preserve"> ( sigave * 10^(-6) * fE *e * H28 ) / ( 3 * PI() * eps0 * ( 1 + epsF ) * mu * U * F28 * 10^(-9) )</f>
        <v>0.11944507383346534</v>
      </c>
      <c r="AT28" cm="1">
        <f t="array" ref="AT28" xml:space="preserve"> PI() * AS28 / ( 1 + alpha * SQRT(AS28) )</f>
        <v>0.36650766893588427</v>
      </c>
      <c r="AU28" cm="1">
        <f t="array" ref="AU28" xml:space="preserve"> PI() * AS28 * ( 1 - SQRT( AS28 ) * alpha )</f>
        <v>0.36629924408900422</v>
      </c>
      <c r="AV28">
        <f t="shared" si="20"/>
        <v>0.99943132200347895</v>
      </c>
      <c r="AW28" cm="1">
        <f t="array" ref="AW28" xml:space="preserve"> 2 / 3 * ( epsP - 1 ) / ( epsP + 2 ) * ( sigave * 10^(-6) ) ^ 2 / ( eps0 * ( 1 + epsF ) ^ 2 ) * H28 * ( F28 * 10^(-9) ) ^ 2 / ( df * 10^(-6) * mu * U )</f>
        <v>0.417751555944681</v>
      </c>
      <c r="AX28" cm="1">
        <f t="array" ref="AX28" xml:space="preserve"> 0.528 * Ku ^ 0.26 * AW28 ^ 0.74 / ( 1 + 0.366 * ( Ku * AW28 ) ^ 0.63 )</f>
        <v>0.21339044881839181</v>
      </c>
      <c r="AY28" cm="1">
        <f t="array" ref="AY28" xml:space="preserve"> 0.35 * Ku ^ ( -0.5 ) * AW28 ^ 0.4</f>
        <v>0.30509560423539117</v>
      </c>
      <c r="AZ28">
        <f t="shared" si="21"/>
        <v>1.4297528587844435</v>
      </c>
      <c r="BA28">
        <f t="shared" si="7"/>
        <v>0.39782632176515709</v>
      </c>
      <c r="BB28">
        <f t="shared" si="22"/>
        <v>0.41179674314870218</v>
      </c>
      <c r="BC28">
        <f t="shared" si="23"/>
        <v>1.0351168854829873</v>
      </c>
      <c r="BD28">
        <f t="shared" si="8"/>
        <v>0.25227892502814331</v>
      </c>
      <c r="BE28">
        <f t="shared" si="24"/>
        <v>0.35059310329508914</v>
      </c>
      <c r="BF28">
        <f t="shared" si="25"/>
        <v>1.3897042856670578</v>
      </c>
      <c r="BG28" cm="1">
        <f t="array" ref="BG28" xml:space="preserve"> EXP( -4 * alpha * X * 10^(-6) * BA28 / ( PI() * df * 10^(-6) * ( 1 - alpha ) ) ) * 100</f>
        <v>2.9157436195037658E-2</v>
      </c>
      <c r="BH28" cm="1">
        <f t="array" ref="BH28" xml:space="preserve"> EXP( -4 * alpha * X * 10^(-6) * BB28 / ( PI() * df * 10^(-6) * ( 1 - alpha ) ) ) * 100</f>
        <v>2.1907980270226064E-2</v>
      </c>
      <c r="BI28" cm="1">
        <f t="array" ref="BI28" xml:space="preserve"> EXP( -4 * alpha * X * 10^(-6) * BD28 / ( PI() * df * 10^(-6) * ( 1 - alpha ) ) ) * 100</f>
        <v>0.57298627980322114</v>
      </c>
      <c r="BJ28" cm="1">
        <f t="array" ref="BJ28" xml:space="preserve"> EXP( -4 * alpha * X * 10^(-6) * BE28 / ( PI() * df * 10^(-6) * ( 1 - alpha ) ) ) * 100</f>
        <v>7.6644927666263102E-2</v>
      </c>
      <c r="BK28" cm="1">
        <f t="array" ref="BK28">fC *  BG28 +  ( 1 - fC ) * BI28</f>
        <v>0.51860339544240275</v>
      </c>
    </row>
    <row r="29" spans="1:63" x14ac:dyDescent="0.2">
      <c r="A29" t="s">
        <v>76</v>
      </c>
      <c r="B29" t="s">
        <v>36</v>
      </c>
      <c r="C29">
        <f>8.8541878128 * 10^(-12)</f>
        <v>8.854187812799999E-12</v>
      </c>
      <c r="F29">
        <v>290</v>
      </c>
      <c r="G29" cm="1">
        <f t="array" ref="G29" xml:space="preserve"> F29 * 10^(-9) * rhoa/mu * U</f>
        <v>1.9212298739730604E-4</v>
      </c>
      <c r="H29" cm="1">
        <f t="array" ref="H29">1 +  lambda/F29 * ( 2.514 + 0.8 * EXP( -0.55 * F29/lambda ) )</f>
        <v>1.5980116967195359</v>
      </c>
      <c r="I29" cm="1">
        <f t="array" ref="I29" xml:space="preserve"> 1 + 3.34 * lambda/F29</f>
        <v>1.7717703448275861</v>
      </c>
      <c r="J29">
        <f t="shared" si="9"/>
        <v>0.90192936199925</v>
      </c>
      <c r="K29" cm="1">
        <f t="array" ref="K29" xml:space="preserve"> kB * T * H29 / ( 3 * PI() * mu * F29 * 10^(-9) )</f>
        <v>1.3009397882948942E-10</v>
      </c>
      <c r="L29" cm="1">
        <f t="array" ref="L29" xml:space="preserve"> df * 10^(-6) *U / K29</f>
        <v>632.13411447003784</v>
      </c>
      <c r="M29" cm="1">
        <f t="array" ref="M29" xml:space="preserve"> 1 + 0.388 * Kn * ( ( 1 - alpha ) * L29 / Ku ) ^ ( 1 / 3 )</f>
        <v>1.0640135673330793</v>
      </c>
      <c r="N29" cm="1">
        <f t="array" ref="N29" xml:space="preserve"> 1 + 0.388 * Kn * ( ( 1 - alpha ) / Ku ) ^ ( 1 / 3 ) * ( 3 * PI() * mu * df * 10^(-6) * U * F29 * 10^(-9) / ( kB * T ) ) ^ ( 1 / 3 ) * ( 0.6 * ( F29 / lambda ) ^ 0.1 ) ^ ( -1 / 3 ) * ( 1 + 2/3 * ( 3.34 * F29 / lambda ) ) ^ ( -1 / 2 )</f>
        <v>1.0259105249747125</v>
      </c>
      <c r="O29">
        <f t="shared" si="0"/>
        <v>0.96418932659489387</v>
      </c>
      <c r="P29" cm="1">
        <f t="array" ref="P29" xml:space="preserve"> 1 / ( 1 + 1.6 * ( ( 1 - alpha ) / Ku ) ^ ( 1 / 3 ) * L29 ^ ( -2 / 3 ) * M29 )</f>
        <v>0.9746661862758067</v>
      </c>
      <c r="Q29" cm="1">
        <f t="array" ref="Q29" xml:space="preserve"> 1.6 * ( ( 1 - alpha ) / Ku ) * L29 ^ ( -2 / 3 ) * M29 * P29</f>
        <v>3.2038186692503551E-2</v>
      </c>
      <c r="R29" cm="1">
        <f t="array" ref="R29" xml:space="preserve"> 1.6 * ( 0.6 ) ^ ( 2 / 3 ) * ( ( 1 - alpha ) / Ku ) * ( lambda * 10^(-9) ) ^ ( -1 / 15 ) * ( kB * T / ( 3 * PI() * df * 10^(-6) * U * mu ) ) ^ ( 2 / 3 ) * ( F29 * 10^(-9) ) ^ ( -3 / 5 )  +  3.2 * 3.34 / 3 * ( 0.6 ) ^ ( 2 / 3 ) * ( ( 1 - alpha ) / Ku ) *  ( lambda * 10^(-9) ) ^ ( 14 / 15 ) * ( kB * T / ( 3 * PI() * df * 10^(-6) * U * mu ) ) ^ ( 2 / 3 ) * ( F29 * 10^(-9) ) ^ ( -8 / 5 )</f>
        <v>2.6849494850459406E-2</v>
      </c>
      <c r="S29">
        <f t="shared" si="1"/>
        <v>2.754517935734065E-2</v>
      </c>
      <c r="T29">
        <f t="shared" si="10"/>
        <v>0.85976087291437764</v>
      </c>
      <c r="U29">
        <f t="shared" si="2"/>
        <v>124972.40678696681</v>
      </c>
      <c r="V29">
        <f t="shared" si="3"/>
        <v>2.8287391712060067E-3</v>
      </c>
      <c r="W29">
        <f t="shared" si="4"/>
        <v>8.0017649462400041E-6</v>
      </c>
      <c r="X29">
        <f t="shared" si="5"/>
        <v>2.2634903947672693E-8</v>
      </c>
      <c r="Y29" cm="1">
        <f t="array" ref="Y29" xml:space="preserve"> 4 / 3 * g / U^2 * F29 * 10^(-9) * ( rhop - rhoa ) / rhoa</f>
        <v>30.062862582272004</v>
      </c>
      <c r="Z29" cm="1">
        <f t="array" ref="Z29" xml:space="preserve"> SQRT( 4/3 * 1/U29 * g/rhoa * F29 * 10^(-9) *  ( rhop - rhoa ) )</f>
        <v>1.6268910175970975E-4</v>
      </c>
      <c r="AA29" cm="1">
        <f t="array" ref="AA29" xml:space="preserve"> Z29 / U</f>
        <v>1.5509867902800874E-2</v>
      </c>
      <c r="AB29">
        <f t="shared" si="11"/>
        <v>1.5754213675825426E-2</v>
      </c>
      <c r="AC29">
        <f t="shared" si="12"/>
        <v>1.5754153829149027E-2</v>
      </c>
      <c r="AD29">
        <f t="shared" si="13"/>
        <v>0.9999962012273268</v>
      </c>
      <c r="AE29" cm="1">
        <f t="array" ref="AE29">( ( F29 * 10^(-9) ) ^ 2 * rhop * H29 * U ) / ( 18 * mu * ( df * 10^(-6) ) )</f>
        <v>5.5098520848297615E-4</v>
      </c>
      <c r="AF29">
        <f t="shared" si="14"/>
        <v>4.8360151268062779E-6</v>
      </c>
      <c r="AG29" cm="1">
        <f t="array" ref="AG29">(2 * AI49*(1-alpha)*AE29*SQRT(alpha)+(1-alpha)*alpha*AE29^2)/Ku</f>
        <v>2.5758946094723831E-5</v>
      </c>
      <c r="AH29">
        <f t="shared" si="15"/>
        <v>5.3264817043149186</v>
      </c>
      <c r="AI29" cm="1">
        <f t="array" ref="AI29" xml:space="preserve"> F29 / df / 1000</f>
        <v>3.6989795918367346E-2</v>
      </c>
      <c r="AJ29" cm="1">
        <f t="array" ref="AJ29" xml:space="preserve"> ( 1 + AI29 ) / ( 2*Ku ) * ( 2 * LN( 1 + AI29 ) - 1 + alpha + ( 1 / ( 1 + AI29 ) ) ^ 2 * ( 1 - alpha / 2 ) - ( alpha / 2) * ( 1 + AI29 ) ^ 2 )</f>
        <v>1.8958979310984331E-3</v>
      </c>
      <c r="AK29" cm="1">
        <f t="array" ref="AK29" xml:space="preserve"> ( ( 1 - alpha ) / Ku ) * AI29 ^ 2</f>
        <v>1.9458748399555489E-3</v>
      </c>
      <c r="AL29">
        <f t="shared" si="16"/>
        <v>1.0263605482327629</v>
      </c>
      <c r="AM29">
        <f t="shared" si="6"/>
        <v>4.9098507872516461E-2</v>
      </c>
      <c r="AN29">
        <f t="shared" si="17"/>
        <v>4.5250044041572034E-2</v>
      </c>
      <c r="AO29">
        <f t="shared" si="18"/>
        <v>0.92161749923364455</v>
      </c>
      <c r="AP29" cm="1">
        <f t="array" ref="AP29" xml:space="preserve"> EXP( -4 * alpha * X * 10^(-6) * AM29 / ( PI() * df * 10^(-6) * ( 1 - alpha ) ) ) * 100</f>
        <v>36.617625224516352</v>
      </c>
      <c r="AQ29" cm="1">
        <f t="array" ref="AQ29" xml:space="preserve"> EXP( -4 * alpha * X * 10^(-6) * AN29 / ( PI() * df * 10^(-6) * ( 1 - alpha ) ) ) * 100</f>
        <v>39.617697405481664</v>
      </c>
      <c r="AR29">
        <f t="shared" si="19"/>
        <v>3.0000721809653115</v>
      </c>
      <c r="AS29" cm="1">
        <f t="array" ref="AS29" xml:space="preserve"> ( sigave * 10^(-6) * fE *e * H29 ) / ( 3 * PI() * eps0 * ( 1 + epsF ) * mu * U * F29 * 10^(-9) )</f>
        <v>0.11369886567592016</v>
      </c>
      <c r="AT29" cm="1">
        <f t="array" ref="AT29" xml:space="preserve"> PI() * AS29 / ( 1 + alpha * SQRT(AS29) )</f>
        <v>0.34907386694082082</v>
      </c>
      <c r="AU29" cm="1">
        <f t="array" ref="AU29" xml:space="preserve"> PI() * AS29 * ( 1 - SQRT( AS29 ) * alpha )</f>
        <v>0.34888490617062673</v>
      </c>
      <c r="AV29">
        <f t="shared" si="20"/>
        <v>0.99945867970051705</v>
      </c>
      <c r="AW29" cm="1">
        <f t="array" ref="AW29" xml:space="preserve"> 2 / 3 * ( epsP - 1 ) / ( epsP + 2 ) * ( sigave * 10^(-6) ) ^ 2 / ( eps0 * ( 1 + epsF ) ^ 2 ) * H29 * ( F29 * 10^(-9) ) ^ 2 / ( df * 10^(-6) * mu * U )</f>
        <v>0.44180015561357544</v>
      </c>
      <c r="AX29" cm="1">
        <f t="array" ref="AX29" xml:space="preserve"> 0.528 * Ku ^ 0.26 * AW29 ^ 0.74 / ( 1 + 0.366 * ( Ku * AW29 ) ^ 0.63 )</f>
        <v>0.22130866083796299</v>
      </c>
      <c r="AY29" cm="1">
        <f t="array" ref="AY29" xml:space="preserve"> 0.35 * Ku ^ ( -0.5 ) * AW29 ^ 0.4</f>
        <v>0.31200321257268882</v>
      </c>
      <c r="AZ29">
        <f t="shared" si="21"/>
        <v>1.4098102233835768</v>
      </c>
      <c r="BA29">
        <f t="shared" si="7"/>
        <v>0.38103336880925365</v>
      </c>
      <c r="BB29">
        <f t="shared" si="22"/>
        <v>0.39413495021219874</v>
      </c>
      <c r="BC29">
        <f t="shared" si="23"/>
        <v>1.0343843413081855</v>
      </c>
      <c r="BD29">
        <f t="shared" si="8"/>
        <v>0.25954124368407061</v>
      </c>
      <c r="BE29">
        <f t="shared" si="24"/>
        <v>0.35725325661426083</v>
      </c>
      <c r="BF29">
        <f t="shared" si="25"/>
        <v>1.3764797129859301</v>
      </c>
      <c r="BG29" cm="1">
        <f t="array" ref="BG29" xml:space="preserve"> EXP( -4 * alpha * X * 10^(-6) * BA29 / ( PI() * df * 10^(-6) * ( 1 - alpha ) ) ) * 100</f>
        <v>4.1112938617150069E-2</v>
      </c>
      <c r="BH29" cm="1">
        <f t="array" ref="BH29" xml:space="preserve"> EXP( -4 * alpha * X * 10^(-6) * BB29 / ( PI() * df * 10^(-6) * ( 1 - alpha ) ) ) * 100</f>
        <v>3.1445058105631189E-2</v>
      </c>
      <c r="BI29" cm="1">
        <f t="array" ref="BI29" xml:space="preserve"> EXP( -4 * alpha * X * 10^(-6) * BD29 / ( PI() * df * 10^(-6) * ( 1 - alpha ) ) ) * 100</f>
        <v>0.49386497784417344</v>
      </c>
      <c r="BJ29" cm="1">
        <f t="array" ref="BJ29" xml:space="preserve"> EXP( -4 * alpha * X * 10^(-6) * BE29 / ( PI() * df * 10^(-6) * ( 1 - alpha ) ) ) * 100</f>
        <v>6.6880346999934989E-2</v>
      </c>
      <c r="BK29" cm="1">
        <f t="array" ref="BK29">fC *  BG29 +  ( 1 - fC ) * BI29</f>
        <v>0.44858977392147109</v>
      </c>
    </row>
    <row r="30" spans="1:63" x14ac:dyDescent="0.2">
      <c r="A30" t="s">
        <v>15</v>
      </c>
      <c r="B30" t="s">
        <v>16</v>
      </c>
      <c r="C30">
        <v>298.14999999999998</v>
      </c>
      <c r="F30">
        <v>300</v>
      </c>
      <c r="G30" cm="1">
        <f t="array" ref="G30" xml:space="preserve"> F30 * 10^(-9) * rhoa/mu * U</f>
        <v>1.9874791799721314E-4</v>
      </c>
      <c r="H30" cm="1">
        <f t="array" ref="H30">1 +  lambda/F30 * ( 2.514 + 0.8 * EXP( -0.55 * F30/lambda ) )</f>
        <v>1.5767750929483508</v>
      </c>
      <c r="I30" cm="1">
        <f t="array" ref="I30" xml:space="preserve"> 1 + 3.34 * lambda/F30</f>
        <v>1.7460446666666667</v>
      </c>
      <c r="J30">
        <f t="shared" si="9"/>
        <v>0.90305541607852191</v>
      </c>
      <c r="K30" cm="1">
        <f t="array" ref="K30" xml:space="preserve"> kB * T * H30 / ( 3 * PI() * mu * F30 * 10^(-9) )</f>
        <v>1.2408627198990674E-10</v>
      </c>
      <c r="L30" cm="1">
        <f t="array" ref="L30" xml:space="preserve"> df * 10^(-6) *U / K30</f>
        <v>662.7392441280881</v>
      </c>
      <c r="M30" cm="1">
        <f t="array" ref="M30" xml:space="preserve"> 1 + 0.388 * Kn * ( ( 1 - alpha ) * L30 / Ku ) ^ ( 1 / 3 )</f>
        <v>1.0650304136697872</v>
      </c>
      <c r="N30" cm="1">
        <f t="array" ref="N30" xml:space="preserve"> 1 + 0.388 * Kn * ( ( 1 - alpha ) / Ku ) ^ ( 1 / 3 ) * ( 3 * PI() * mu * df * 10^(-6) * U * F30 * 10^(-9) / ( kB * T ) ) ^ ( 1 / 3 ) * ( 0.6 * ( F30 / lambda ) ^ 0.1 ) ^ ( -1 / 3 ) * ( 1 + 2/3 * ( 3.34 * F30 / lambda ) ) ^ ( -1 / 2 )</f>
        <v>1.0257758589999812</v>
      </c>
      <c r="O30">
        <f t="shared" si="0"/>
        <v>0.96314231578181309</v>
      </c>
      <c r="P30" cm="1">
        <f t="array" ref="P30" xml:space="preserve"> 1 / ( 1 + 1.6 * ( ( 1 - alpha ) / Ku ) ^ ( 1 / 3 ) * L30 ^ ( -2 / 3 ) * M30 )</f>
        <v>0.97541004310151747</v>
      </c>
      <c r="Q30" cm="1">
        <f t="array" ref="Q30" xml:space="preserve"> 1.6 * ( ( 1 - alpha ) / Ku ) * L30 ^ ( -2 / 3 ) * M30 * P30</f>
        <v>3.1097474642037267E-2</v>
      </c>
      <c r="R30" cm="1">
        <f t="array" ref="R30" xml:space="preserve"> 1.6 * ( 0.6 ) ^ ( 2 / 3 ) * ( ( 1 - alpha ) / Ku ) * ( lambda * 10^(-9) ) ^ ( -1 / 15 ) * ( kB * T / ( 3 * PI() * df * 10^(-6) * U * mu ) ) ^ ( 2 / 3 ) * ( F30 * 10^(-9) ) ^ ( -3 / 5 )  +  3.2 * 3.34 / 3 * ( 0.6 ) ^ ( 2 / 3 ) * ( ( 1 - alpha ) / Ku ) *  ( lambda * 10^(-9) ) ^ ( 14 / 15 ) * ( kB * T / ( 3 * PI() * df * 10^(-6) * U * mu ) ) ^ ( 2 / 3 ) * ( F30 * 10^(-9) ) ^ ( -8 / 5 )</f>
        <v>2.6010944823801237E-2</v>
      </c>
      <c r="S30">
        <f t="shared" si="1"/>
        <v>2.6681399270035829E-2</v>
      </c>
      <c r="T30">
        <f t="shared" si="10"/>
        <v>0.85799247614686269</v>
      </c>
      <c r="U30">
        <f t="shared" si="2"/>
        <v>120807.85405396175</v>
      </c>
      <c r="V30">
        <f t="shared" si="3"/>
        <v>2.8770829610457673E-3</v>
      </c>
      <c r="W30">
        <f t="shared" si="4"/>
        <v>8.2776059827238126E-6</v>
      </c>
      <c r="X30">
        <f t="shared" si="5"/>
        <v>2.3815356932489131E-8</v>
      </c>
      <c r="Y30" cm="1">
        <f t="array" ref="Y30" xml:space="preserve"> 4 / 3 * g / U^2 * F30 * 10^(-9) * ( rhop - rhoa ) / rhoa</f>
        <v>31.099513016143451</v>
      </c>
      <c r="Z30" cm="1">
        <f t="array" ref="Z30" xml:space="preserve"> SQRT( 4/3 * 1/U30 * g/rhoa * F30 * 10^(-9) *  ( rhop - rhoa ) )</f>
        <v>1.6829823898362553E-4</v>
      </c>
      <c r="AA30" cm="1">
        <f t="array" ref="AA30" xml:space="preserve"> Z30 / U</f>
        <v>1.604461163456055E-2</v>
      </c>
      <c r="AB30">
        <f t="shared" si="11"/>
        <v>1.6306238905011827E-2</v>
      </c>
      <c r="AC30">
        <f t="shared" si="12"/>
        <v>1.6306170395421753E-2</v>
      </c>
      <c r="AD30">
        <f t="shared" si="13"/>
        <v>0.9999957985657838</v>
      </c>
      <c r="AE30" cm="1">
        <f t="array" ref="AE30">( ( F30 * 10^(-9) ) ^ 2 * rhop * H30 * U ) / ( 18 * mu * ( df * 10^(-6) ) )</f>
        <v>5.8180339486581451E-4</v>
      </c>
      <c r="AF30">
        <f t="shared" si="14"/>
        <v>5.3908027495394785E-6</v>
      </c>
      <c r="AG30" cm="1">
        <f t="array" ref="AG30">(2 * AI50*(1-alpha)*AE30*SQRT(alpha)+(1-alpha)*alpha*AE30^2)/Ku</f>
        <v>2.7755931771352005E-5</v>
      </c>
      <c r="AH30">
        <f t="shared" si="15"/>
        <v>5.1487566993103426</v>
      </c>
      <c r="AI30" cm="1">
        <f t="array" ref="AI30" xml:space="preserve"> F30 / df / 1000</f>
        <v>3.826530612244898E-2</v>
      </c>
      <c r="AJ30" cm="1">
        <f t="array" ref="AJ30" xml:space="preserve"> ( 1 + AI30 ) / ( 2*Ku ) * ( 2 * LN( 1 + AI30 ) - 1 + alpha + ( 1 / ( 1 + AI30 ) ) ^ 2 * ( 1 - alpha / 2 ) - ( alpha / 2) * ( 1 + AI30 ) ^ 2 )</f>
        <v>2.0271172583711311E-3</v>
      </c>
      <c r="AK30" cm="1">
        <f t="array" ref="AK30" xml:space="preserve"> ( ( 1 - alpha ) / Ku ) * AI30 ^ 2</f>
        <v>2.0823868679666993E-3</v>
      </c>
      <c r="AL30">
        <f t="shared" si="16"/>
        <v>1.0272651270504103</v>
      </c>
      <c r="AM30">
        <f t="shared" si="6"/>
        <v>4.8833810562071922E-2</v>
      </c>
      <c r="AN30">
        <f t="shared" si="17"/>
        <v>4.507534733617382E-2</v>
      </c>
      <c r="AO30">
        <f t="shared" si="18"/>
        <v>0.92303563488823437</v>
      </c>
      <c r="AP30" cm="1">
        <f t="array" ref="AP30" xml:space="preserve"> EXP( -4 * alpha * X * 10^(-6) * AM30 / ( PI() * df * 10^(-6) * ( 1 - alpha ) ) ) * 100</f>
        <v>36.816490395166852</v>
      </c>
      <c r="AQ30" cm="1">
        <f t="array" ref="AQ30" xml:space="preserve"> EXP( -4 * alpha * X * 10^(-6) * AN30 / ( PI() * df * 10^(-6) * ( 1 - alpha ) ) ) * 100</f>
        <v>39.759568127017275</v>
      </c>
      <c r="AR30">
        <f t="shared" si="19"/>
        <v>2.9430777318504227</v>
      </c>
      <c r="AS30" cm="1">
        <f t="array" ref="AS30" xml:space="preserve"> ( sigave * 10^(-6) * fE *e * H30 ) / ( 3 * PI() * eps0 * ( 1 + epsF ) * mu * U * F30 * 10^(-9) )</f>
        <v>0.10844828098998861</v>
      </c>
      <c r="AT30" cm="1">
        <f t="array" ref="AT30" xml:space="preserve"> PI() * AS30 / ( 1 + alpha * SQRT(AS30) )</f>
        <v>0.33313068564176351</v>
      </c>
      <c r="AU30" cm="1">
        <f t="array" ref="AU30" xml:space="preserve"> PI() * AS30 * ( 1 - SQRT( AS30 ) * alpha )</f>
        <v>0.33295868285134772</v>
      </c>
      <c r="AV30">
        <f t="shared" si="20"/>
        <v>0.99948367773420677</v>
      </c>
      <c r="AW30" cm="1">
        <f t="array" ref="AW30" xml:space="preserve"> 2 / 3 * ( epsP - 1 ) / ( epsP + 2 ) * ( sigave * 10^(-6) ) ^ 2 / ( eps0 * ( 1 + epsF ) ^ 2 ) * H30 * ( F30 * 10^(-9) ) ^ 2 / ( df * 10^(-6) * mu * U )</f>
        <v>0.46651130816366587</v>
      </c>
      <c r="AX30" cm="1">
        <f t="array" ref="AX30" xml:space="preserve"> 0.528 * Ku ^ 0.26 * AW30 ^ 0.74 / ( 1 + 0.366 * ( Ku * AW30 ) ^ 0.63 )</f>
        <v>0.22925621275877139</v>
      </c>
      <c r="AY30" cm="1">
        <f t="array" ref="AY30" xml:space="preserve"> 0.35 * Ku ^ ( -0.5 ) * AW30 ^ 0.4</f>
        <v>0.31886994743026192</v>
      </c>
      <c r="AZ30">
        <f t="shared" si="21"/>
        <v>1.3908890127474283</v>
      </c>
      <c r="BA30">
        <f t="shared" si="7"/>
        <v>0.36569645540879248</v>
      </c>
      <c r="BB30">
        <f t="shared" si="22"/>
        <v>0.37803403018752152</v>
      </c>
      <c r="BC30">
        <f t="shared" si="23"/>
        <v>1.0337372008840982</v>
      </c>
      <c r="BD30">
        <f t="shared" si="8"/>
        <v>0.2668945688568034</v>
      </c>
      <c r="BE30">
        <f t="shared" si="24"/>
        <v>0.36394529476643572</v>
      </c>
      <c r="BF30">
        <f t="shared" si="25"/>
        <v>1.3636294523539099</v>
      </c>
      <c r="BG30" cm="1">
        <f t="array" ref="BG30" xml:space="preserve"> EXP( -4 * alpha * X * 10^(-6) * BA30 / ( PI() * df * 10^(-6) * ( 1 - alpha ) ) ) * 100</f>
        <v>5.6268939588905519E-2</v>
      </c>
      <c r="BH30" cm="1">
        <f t="array" ref="BH30" xml:space="preserve"> EXP( -4 * alpha * X * 10^(-6) * BB30 / ( PI() * df * 10^(-6) * ( 1 - alpha ) ) ) * 100</f>
        <v>4.3715142068340922E-2</v>
      </c>
      <c r="BI30" cm="1">
        <f t="array" ref="BI30" xml:space="preserve"> EXP( -4 * alpha * X * 10^(-6) * BD30 / ( PI() * df * 10^(-6) * ( 1 - alpha ) ) ) * 100</f>
        <v>0.42487728599050079</v>
      </c>
      <c r="BJ30" cm="1">
        <f t="array" ref="BJ30" xml:space="preserve"> EXP( -4 * alpha * X * 10^(-6) * BE30 / ( PI() * df * 10^(-6) * ( 1 - alpha ) ) ) * 100</f>
        <v>5.832171345804113E-2</v>
      </c>
      <c r="BK30" cm="1">
        <f t="array" ref="BK30">fC *  BG30 +  ( 1 - fC ) * BI30</f>
        <v>0.38801645135034124</v>
      </c>
    </row>
    <row r="31" spans="1:63" x14ac:dyDescent="0.2">
      <c r="A31" t="s">
        <v>47</v>
      </c>
      <c r="B31" t="s">
        <v>49</v>
      </c>
      <c r="C31">
        <v>8.3144626180000003</v>
      </c>
      <c r="F31">
        <v>310</v>
      </c>
      <c r="G31" cm="1">
        <f t="array" ref="G31" xml:space="preserve"> F31 * 10^(-9) * rhoa/mu * U</f>
        <v>2.053728485971202E-4</v>
      </c>
      <c r="H31" cm="1">
        <f t="array" ref="H31">1 +  lambda/F31 * ( 2.514 + 0.8 * EXP( -0.55 * F31/lambda ) )</f>
        <v>1.5570079468552853</v>
      </c>
      <c r="I31" cm="1">
        <f t="array" ref="I31" xml:space="preserve"> 1 + 3.34 * lambda/F31</f>
        <v>1.7219787096774195</v>
      </c>
      <c r="J31">
        <f t="shared" si="9"/>
        <v>0.90419697880408845</v>
      </c>
      <c r="K31" cm="1">
        <f t="array" ref="K31" xml:space="preserve"> kB * T * H31 / ( 3 * PI() * mu * F31 * 10^(-9) )</f>
        <v>1.1857806958665056E-10</v>
      </c>
      <c r="L31" cm="1">
        <f t="array" ref="L31" xml:space="preserve"> df * 10^(-6) *U / K31</f>
        <v>693.5248852669913</v>
      </c>
      <c r="M31" cm="1">
        <f t="array" ref="M31" xml:space="preserve"> 1 + 0.388 * Kn * ( ( 1 - alpha ) * L31 / Ku ) ^ ( 1 / 3 )</f>
        <v>1.0660221460538246</v>
      </c>
      <c r="N31" cm="1">
        <f t="array" ref="N31" xml:space="preserve"> 1 + 0.388 * Kn * ( ( 1 - alpha ) / Ku ) ^ ( 1 / 3 ) * ( 3 * PI() * mu * df * 10^(-6) * U * F31 * 10^(-9) / ( kB * T ) ) ^ ( 1 / 3 ) * ( 0.6 * ( F31 / lambda ) ^ 0.1 ) ^ ( -1 / 3 ) * ( 1 + 2/3 * ( 3.34 * F31 / lambda ) ) ^ ( -1 / 2 )</f>
        <v>1.0256451128968749</v>
      </c>
      <c r="O31">
        <f t="shared" si="0"/>
        <v>0.96212364507959192</v>
      </c>
      <c r="P31" cm="1">
        <f t="array" ref="P31" xml:space="preserve"> 1 / ( 1 + 1.6 * ( ( 1 - alpha ) / Ku ) ^ ( 1 / 3 ) * L31 ^ ( -2 / 3 ) * M31 )</f>
        <v>0.97610403201642604</v>
      </c>
      <c r="Q31" cm="1">
        <f t="array" ref="Q31" xml:space="preserve"> 1.6 * ( ( 1 - alpha ) / Ku ) * L31 ^ ( -2 / 3 ) * M31 * P31</f>
        <v>3.021982761027079E-2</v>
      </c>
      <c r="R31" cm="1">
        <f t="array" ref="R31" xml:space="preserve"> 1.6 * ( 0.6 ) ^ ( 2 / 3 ) * ( ( 1 - alpha ) / Ku ) * ( lambda * 10^(-9) ) ^ ( -1 / 15 ) * ( kB * T / ( 3 * PI() * df * 10^(-6) * U * mu ) ) ^ ( 2 / 3 ) * ( F31 * 10^(-9) ) ^ ( -3 / 5 )  +  3.2 * 3.34 / 3 * ( 0.6 ) ^ ( 2 / 3 ) * ( ( 1 - alpha ) / Ku ) *  ( lambda * 10^(-9) ) ^ ( 14 / 15 ) * ( kB * T / ( 3 * PI() * df * 10^(-6) * U * mu ) ) ^ ( 2 / 3 ) * ( F31 * 10^(-9) ) ^ ( -8 / 5 )</f>
        <v>2.5230936406183728E-2</v>
      </c>
      <c r="S31">
        <f t="shared" si="1"/>
        <v>2.5877986618814179E-2</v>
      </c>
      <c r="T31">
        <f t="shared" si="10"/>
        <v>0.85632475977523603</v>
      </c>
      <c r="U31">
        <f t="shared" si="2"/>
        <v>116911.97014540144</v>
      </c>
      <c r="V31">
        <f t="shared" si="3"/>
        <v>2.9246269593108092E-3</v>
      </c>
      <c r="W31">
        <f t="shared" si="4"/>
        <v>8.5534424381861831E-6</v>
      </c>
      <c r="X31">
        <f t="shared" si="5"/>
        <v>2.5015625933702589E-8</v>
      </c>
      <c r="Y31" cm="1">
        <f t="array" ref="Y31" xml:space="preserve"> 4 / 3 * g / U^2 * F31 * 10^(-9) * ( rhop - rhoa ) / rhoa</f>
        <v>32.136163450014898</v>
      </c>
      <c r="Z31" cm="1">
        <f t="array" ref="Z31" xml:space="preserve"> SQRT( 4/3 * 1/U31 * g/rhoa * F31 * 10^(-9) *  ( rhop - rhoa ) )</f>
        <v>1.739073296896373E-4</v>
      </c>
      <c r="AA31" cm="1">
        <f t="array" ref="AA31" xml:space="preserve"> Z31 / U</f>
        <v>1.657935093156376E-2</v>
      </c>
      <c r="AB31">
        <f t="shared" si="11"/>
        <v>1.6858859885918464E-2</v>
      </c>
      <c r="AC31">
        <f t="shared" si="12"/>
        <v>1.6858781801302465E-2</v>
      </c>
      <c r="AD31">
        <f t="shared" si="13"/>
        <v>0.99999536833353342</v>
      </c>
      <c r="AE31" cm="1">
        <f t="array" ref="AE31">( ( F31 * 10^(-9) ) ^ 2 * rhop * H31 * U ) / ( 18 * mu * ( df * 10^(-6) ) )</f>
        <v>6.1344863910555564E-4</v>
      </c>
      <c r="AF31">
        <f t="shared" si="14"/>
        <v>5.9916670088742773E-6</v>
      </c>
      <c r="AG31" cm="1">
        <f t="array" ref="AG31">(2 * AI51*(1-alpha)*AE31*SQRT(alpha)+(1-alpha)*alpha*AE31^2)/Ku</f>
        <v>2.9852139537743063E-5</v>
      </c>
      <c r="AH31">
        <f t="shared" si="15"/>
        <v>4.9822761334247989</v>
      </c>
      <c r="AI31" cm="1">
        <f t="array" ref="AI31" xml:space="preserve"> F31 / df / 1000</f>
        <v>3.9540816326530608E-2</v>
      </c>
      <c r="AJ31" cm="1">
        <f t="array" ref="AJ31" xml:space="preserve"> ( 1 + AI31 ) / ( 2*Ku ) * ( 2 * LN( 1 + AI31 ) - 1 + alpha + ( 1 / ( 1 + AI31 ) ) ^ 2 * ( 1 - alpha / 2 ) - ( alpha / 2) * ( 1 + AI31 ) ^ 2 )</f>
        <v>2.162607035477407E-3</v>
      </c>
      <c r="AK31" cm="1">
        <f t="array" ref="AK31" xml:space="preserve"> ( ( 1 - alpha ) / Ku ) * AI31 ^ 2</f>
        <v>2.2235264223511081E-3</v>
      </c>
      <c r="AL31">
        <f t="shared" si="16"/>
        <v>1.0281694204607323</v>
      </c>
      <c r="AM31">
        <f t="shared" si="6"/>
        <v>4.8636812064373425E-2</v>
      </c>
      <c r="AN31">
        <f t="shared" si="17"/>
        <v>4.4966286509476629E-2</v>
      </c>
      <c r="AO31">
        <f t="shared" si="18"/>
        <v>0.92453194608975076</v>
      </c>
      <c r="AP31" cm="1">
        <f t="array" ref="AP31" xml:space="preserve"> EXP( -4 * alpha * X * 10^(-6) * AM31 / ( PI() * df * 10^(-6) * ( 1 - alpha ) ) ) * 100</f>
        <v>36.965194612987844</v>
      </c>
      <c r="AQ31" cm="1">
        <f t="array" ref="AQ31" xml:space="preserve"> EXP( -4 * alpha * X * 10^(-6) * AN31 / ( PI() * df * 10^(-6) * ( 1 - alpha ) ) ) * 100</f>
        <v>39.848393594324897</v>
      </c>
      <c r="AR31">
        <f t="shared" si="19"/>
        <v>2.8831989813370527</v>
      </c>
      <c r="AS31" cm="1">
        <f t="array" ref="AS31" xml:space="preserve"> ( sigave * 10^(-6) * fE *e * H31 ) / ( 3 * PI() * eps0 * ( 1 + epsF ) * mu * U * F31 * 10^(-9) )</f>
        <v>0.1036342506190331</v>
      </c>
      <c r="AT31" cm="1">
        <f t="array" ref="AT31" xml:space="preserve"> PI() * AS31 / ( 1 + alpha * SQRT(AS31) )</f>
        <v>0.31850182477327355</v>
      </c>
      <c r="AU31" cm="1">
        <f t="array" ref="AU31" xml:space="preserve"> PI() * AS31 * ( 1 - SQRT( AS31 ) * alpha )</f>
        <v>0.31834467512342324</v>
      </c>
      <c r="AV31">
        <f t="shared" si="20"/>
        <v>0.99950659733280278</v>
      </c>
      <c r="AW31" cm="1">
        <f t="array" ref="AW31" xml:space="preserve"> 2 / 3 * ( epsP - 1 ) / ( epsP + 2 ) * ( sigave * 10^(-6) ) ^ 2 / ( eps0 * ( 1 + epsF ) ^ 2 ) * H31 * ( F31 * 10^(-9) ) ^ 2 / ( df * 10^(-6) * mu * U )</f>
        <v>0.49188562604788039</v>
      </c>
      <c r="AX31" cm="1">
        <f t="array" ref="AX31" xml:space="preserve"> 0.528 * Ku ^ 0.26 * AW31 ^ 0.74 / ( 1 + 0.366 * ( Ku * AW31 ) ^ 0.63 )</f>
        <v>0.2372306899306969</v>
      </c>
      <c r="AY31" cm="1">
        <f t="array" ref="AY31" xml:space="preserve"> 0.35 * Ku ^ ( -0.5 ) * AW31 ^ 0.4</f>
        <v>0.32569746076502304</v>
      </c>
      <c r="AZ31">
        <f t="shared" si="21"/>
        <v>1.3729145283022626</v>
      </c>
      <c r="BA31">
        <f t="shared" si="7"/>
        <v>0.35164772344398931</v>
      </c>
      <c r="BB31">
        <f t="shared" si="22"/>
        <v>0.36331096163289989</v>
      </c>
      <c r="BC31">
        <f t="shared" si="23"/>
        <v>1.0331673928518075</v>
      </c>
      <c r="BD31">
        <f t="shared" si="8"/>
        <v>0.27432935751300935</v>
      </c>
      <c r="BE31">
        <f t="shared" si="24"/>
        <v>0.37066374727449969</v>
      </c>
      <c r="BF31">
        <f t="shared" si="25"/>
        <v>1.3511632536700777</v>
      </c>
      <c r="BG31" cm="1">
        <f t="array" ref="BG31" xml:space="preserve"> EXP( -4 * alpha * X * 10^(-6) * BA31 / ( PI() * df * 10^(-6) * ( 1 - alpha ) ) ) * 100</f>
        <v>7.5008697484309467E-2</v>
      </c>
      <c r="BH31" cm="1">
        <f t="array" ref="BH31" xml:space="preserve"> EXP( -4 * alpha * X * 10^(-6) * BB31 / ( PI() * df * 10^(-6) * ( 1 - alpha ) ) ) * 100</f>
        <v>5.9083637331603628E-2</v>
      </c>
      <c r="BI31" cm="1">
        <f t="array" ref="BI31" xml:space="preserve"> EXP( -4 * alpha * X * 10^(-6) * BD31 / ( PI() * df * 10^(-6) * ( 1 - alpha ) ) ) * 100</f>
        <v>0.36491765930861486</v>
      </c>
      <c r="BJ31" cm="1">
        <f t="array" ref="BJ31" xml:space="preserve"> EXP( -4 * alpha * X * 10^(-6) * BE31 / ( PI() * df * 10^(-6) * ( 1 - alpha ) ) ) * 100</f>
        <v>5.0830841905209291E-2</v>
      </c>
      <c r="BK31" cm="1">
        <f t="array" ref="BK31">fC *  BG31 +  ( 1 - fC ) * BI31</f>
        <v>0.33592676312618436</v>
      </c>
    </row>
    <row r="32" spans="1:63" x14ac:dyDescent="0.2">
      <c r="A32" t="s">
        <v>3</v>
      </c>
      <c r="B32" t="s">
        <v>6</v>
      </c>
      <c r="C32">
        <v>15</v>
      </c>
      <c r="F32">
        <v>320</v>
      </c>
      <c r="G32" cm="1">
        <f t="array" ref="G32" xml:space="preserve"> F32 * 10^(-9) * rhoa/mu * U</f>
        <v>2.1199777919702733E-4</v>
      </c>
      <c r="H32" cm="1">
        <f t="array" ref="H32">1 +  lambda/F32 * ( 2.514 + 0.8 * EXP( -0.55 * F32/lambda ) )</f>
        <v>1.5385649124028276</v>
      </c>
      <c r="I32" cm="1">
        <f t="array" ref="I32" xml:space="preserve"> 1 + 3.34 * lambda/F32</f>
        <v>1.699416875</v>
      </c>
      <c r="J32">
        <f t="shared" si="9"/>
        <v>0.90534873169529251</v>
      </c>
      <c r="K32" cm="1">
        <f t="array" ref="K32" xml:space="preserve"> kB * T * H32 / ( 3 * PI() * mu * F32 * 10^(-9) )</f>
        <v>1.1351181977875653E-10</v>
      </c>
      <c r="L32" cm="1">
        <f t="array" ref="L32" xml:space="preserve"> df * 10^(-6) *U / K32</f>
        <v>724.47822848359954</v>
      </c>
      <c r="M32" cm="1">
        <f t="array" ref="M32" xml:space="preserve"> 1 + 0.388 * Kn * ( ( 1 - alpha ) * L32 / Ku ) ^ ( 1 / 3 )</f>
        <v>1.0669901165780991</v>
      </c>
      <c r="N32" cm="1">
        <f t="array" ref="N32" xml:space="preserve"> 1 + 0.388 * Kn * ( ( 1 - alpha ) / Ku ) ^ ( 1 / 3 ) * ( 3 * PI() * mu * df * 10^(-6) * U * F32 * 10^(-9) / ( kB * T ) ) ^ ( 1 / 3 ) * ( 0.6 * ( F32 / lambda ) ^ 0.1 ) ^ ( -1 / 3 ) * ( 1 + 2/3 * ( 3.34 * F32 / lambda ) ) ^ ( -1 / 2 )</f>
        <v>1.0255180954442664</v>
      </c>
      <c r="O32">
        <f t="shared" si="0"/>
        <v>0.96113176636833719</v>
      </c>
      <c r="P32" cm="1">
        <f t="array" ref="P32" xml:space="preserve"> 1 / ( 1 + 1.6 * ( ( 1 - alpha ) / Ku ) ^ ( 1 / 3 ) * L32 ^ ( -2 / 3 ) * M32 )</f>
        <v>0.97675308702009411</v>
      </c>
      <c r="Q32" cm="1">
        <f t="array" ref="Q32" xml:space="preserve"> 1.6 * ( ( 1 - alpha ) / Ku ) * L32 ^ ( -2 / 3 ) * M32 * P32</f>
        <v>2.9399005857667432E-2</v>
      </c>
      <c r="R32" cm="1">
        <f t="array" ref="R32" xml:space="preserve"> 1.6 * ( 0.6 ) ^ ( 2 / 3 ) * ( ( 1 - alpha ) / Ku ) * ( lambda * 10^(-9) ) ^ ( -1 / 15 ) * ( kB * T / ( 3 * PI() * df * 10^(-6) * U * mu ) ) ^ ( 2 / 3 ) * ( F32 * 10^(-9) ) ^ ( -3 / 5 )  +  3.2 * 3.34 / 3 * ( 0.6 ) ^ ( 2 / 3 ) * ( ( 1 - alpha ) / Ku ) *  ( lambda * 10^(-9) ) ^ ( 14 / 15 ) * ( kB * T / ( 3 * PI() * df * 10^(-6) * U * mu ) ) ^ ( 2 / 3 ) * ( F32 * 10^(-9) ) ^ ( -8 / 5 )</f>
        <v>2.4503496376433231E-2</v>
      </c>
      <c r="S32">
        <f t="shared" si="1"/>
        <v>2.5128778935685291E-2</v>
      </c>
      <c r="T32">
        <f t="shared" si="10"/>
        <v>0.85474927476609075</v>
      </c>
      <c r="U32">
        <f t="shared" si="2"/>
        <v>113259.5678489428</v>
      </c>
      <c r="V32">
        <f t="shared" si="3"/>
        <v>2.9714095652874891E-3</v>
      </c>
      <c r="W32">
        <f t="shared" si="4"/>
        <v>8.8292743594136445E-6</v>
      </c>
      <c r="X32">
        <f t="shared" si="5"/>
        <v>2.6235387639365821E-8</v>
      </c>
      <c r="Y32" cm="1">
        <f t="array" ref="Y32" xml:space="preserve"> 4 / 3 * g / U^2 * F32 * 10^(-9) * ( rhop - rhoa ) / rhoa</f>
        <v>33.172813883886349</v>
      </c>
      <c r="Z32" cm="1">
        <f t="array" ref="Z32" xml:space="preserve"> SQRT( 4/3 * 1/U32 * g/rhoa * F32 * 10^(-9) *  ( rhop - rhoa ) )</f>
        <v>1.7951637435378883E-4</v>
      </c>
      <c r="AA32" cm="1">
        <f t="array" ref="AA32" xml:space="preserve"> Z32 / U</f>
        <v>1.7114085839193847E-2</v>
      </c>
      <c r="AB32">
        <f t="shared" si="11"/>
        <v>1.7412077630399207E-2</v>
      </c>
      <c r="AC32">
        <f t="shared" si="12"/>
        <v>1.7411988996211668E-2</v>
      </c>
      <c r="AD32">
        <f t="shared" si="13"/>
        <v>0.99999490961449755</v>
      </c>
      <c r="AE32" cm="1">
        <f t="array" ref="AE32">( ( F32 * 10^(-9) ) ^ 2 * rhop * H32 * U ) / ( 18 * mu * ( df * 10^(-6) ) )</f>
        <v>6.4592154532437597E-4</v>
      </c>
      <c r="AF32">
        <f t="shared" si="14"/>
        <v>6.6410730540235989E-6</v>
      </c>
      <c r="AG32" cm="1">
        <f t="array" ref="AG32">(2 * AI52*(1-alpha)*AE32*SQRT(alpha)+(1-alpha)*alpha*AE32^2)/Ku</f>
        <v>3.2049979357835339E-5</v>
      </c>
      <c r="AH32">
        <f t="shared" si="15"/>
        <v>4.8260242128216539</v>
      </c>
      <c r="AI32" cm="1">
        <f t="array" ref="AI32" xml:space="preserve"> F32 / df / 1000</f>
        <v>4.0816326530612242E-2</v>
      </c>
      <c r="AJ32" cm="1">
        <f t="array" ref="AJ32" xml:space="preserve"> ( 1 + AI32 ) / ( 2*Ku ) * ( 2 * LN( 1 + AI32 ) - 1 + alpha + ( 1 / ( 1 + AI32 ) ) ^ 2 * ( 1 - alpha / 2 ) - ( alpha / 2) * ( 1 + AI32 ) ^ 2 )</f>
        <v>2.3023561154784373E-3</v>
      </c>
      <c r="AK32" cm="1">
        <f t="array" ref="AK32" xml:space="preserve"> ( ( 1 - alpha ) / Ku ) * AI32 ^ 2</f>
        <v>2.369293503108777E-3</v>
      </c>
      <c r="AL32">
        <f t="shared" si="16"/>
        <v>1.0290734292494235</v>
      </c>
      <c r="AM32">
        <f t="shared" si="6"/>
        <v>4.8501263632504399E-2</v>
      </c>
      <c r="AN32">
        <f t="shared" si="17"/>
        <v>4.4916702508059757E-2</v>
      </c>
      <c r="AO32">
        <f t="shared" si="18"/>
        <v>0.92609344878919087</v>
      </c>
      <c r="AP32" cm="1">
        <f t="array" ref="AP32" xml:space="preserve"> EXP( -4 * alpha * X * 10^(-6) * AM32 / ( PI() * df * 10^(-6) * ( 1 - alpha ) ) ) * 100</f>
        <v>37.06786194846304</v>
      </c>
      <c r="AQ32" cm="1">
        <f t="array" ref="AQ32" xml:space="preserve"> EXP( -4 * alpha * X * 10^(-6) * AN32 / ( PI() * df * 10^(-6) * ( 1 - alpha ) ) ) * 100</f>
        <v>39.888843275931237</v>
      </c>
      <c r="AR32">
        <f t="shared" si="19"/>
        <v>2.8209813274681963</v>
      </c>
      <c r="AS32" cm="1">
        <f t="array" ref="AS32" xml:space="preserve"> ( sigave * 10^(-6) * fE *e * H32 ) / ( 3 * PI() * eps0 * ( 1 + epsF ) * mu * U * F32 * 10^(-9) )</f>
        <v>9.9206475701460753E-2</v>
      </c>
      <c r="AT32" cm="1">
        <f t="array" ref="AT32" xml:space="preserve"> PI() * AS32 / ( 1 + alpha * SQRT(AS32) )</f>
        <v>0.30503697549357756</v>
      </c>
      <c r="AU32" cm="1">
        <f t="array" ref="AU32" xml:space="preserve"> PI() * AS32 * ( 1 - SQRT( AS32 ) * alpha )</f>
        <v>0.30489289980983886</v>
      </c>
      <c r="AV32">
        <f t="shared" si="20"/>
        <v>0.99952767796918529</v>
      </c>
      <c r="AW32" cm="1">
        <f t="array" ref="AW32" xml:space="preserve"> 2 / 3 * ( epsP - 1 ) / ( epsP + 2 ) * ( sigave * 10^(-6) ) ^ 2 / ( eps0 * ( 1 + epsF ) ^ 2 ) * H32 * ( F32 * 10^(-9) ) ^ 2 / ( df * 10^(-6) * mu * U )</f>
        <v>0.51792359367354501</v>
      </c>
      <c r="AX32" cm="1">
        <f t="array" ref="AX32" xml:space="preserve"> 0.528 * Ku ^ 0.26 * AW32 ^ 0.74 / ( 1 + 0.366 * ( Ku * AW32 ) ^ 0.63 )</f>
        <v>0.24522973578475754</v>
      </c>
      <c r="AY32" cm="1">
        <f t="array" ref="AY32" xml:space="preserve"> 0.35 * Ku ^ ( -0.5 ) * AW32 ^ 0.4</f>
        <v>0.3324872517324442</v>
      </c>
      <c r="AZ32">
        <f t="shared" si="21"/>
        <v>1.3558194754337383</v>
      </c>
      <c r="BA32">
        <f t="shared" si="7"/>
        <v>0.33874356036000619</v>
      </c>
      <c r="BB32">
        <f t="shared" si="22"/>
        <v>0.34980960231789859</v>
      </c>
      <c r="BC32">
        <f t="shared" si="23"/>
        <v>1.0326679035496107</v>
      </c>
      <c r="BD32">
        <f t="shared" si="8"/>
        <v>0.281837047351436</v>
      </c>
      <c r="BE32">
        <f t="shared" si="24"/>
        <v>0.37740395424050394</v>
      </c>
      <c r="BF32">
        <f t="shared" si="25"/>
        <v>1.3390856801373632</v>
      </c>
      <c r="BG32" cm="1">
        <f t="array" ref="BG32" xml:space="preserve"> EXP( -4 * alpha * X * 10^(-6) * BA32 / ( PI() * df * 10^(-6) * ( 1 - alpha ) ) ) * 100</f>
        <v>9.7674995698577127E-2</v>
      </c>
      <c r="BH32" cm="1">
        <f t="array" ref="BH32" xml:space="preserve"> EXP( -4 * alpha * X * 10^(-6) * BB32 / ( PI() * df * 10^(-6) * ( 1 - alpha ) ) ) * 100</f>
        <v>7.7883585225521634E-2</v>
      </c>
      <c r="BI32" cm="1">
        <f t="array" ref="BI32" xml:space="preserve"> EXP( -4 * alpha * X * 10^(-6) * BD32 / ( PI() * df * 10^(-6) * ( 1 - alpha ) ) ) * 100</f>
        <v>0.31295249365924788</v>
      </c>
      <c r="BJ32" cm="1">
        <f t="array" ref="BJ32" xml:space="preserve"> EXP( -4 * alpha * X * 10^(-6) * BE32 / ( PI() * df * 10^(-6) * ( 1 - alpha ) ) ) * 100</f>
        <v>4.4282385856536904E-2</v>
      </c>
      <c r="BK32" cm="1">
        <f t="array" ref="BK32">fC *  BG32 +  ( 1 - fC ) * BI32</f>
        <v>0.29142474386318085</v>
      </c>
    </row>
    <row r="33" spans="6:63" x14ac:dyDescent="0.2">
      <c r="F33">
        <v>330</v>
      </c>
      <c r="G33" cm="1">
        <f t="array" ref="G33" xml:space="preserve"> F33 * 10^(-9) * rhoa/mu * U</f>
        <v>2.1862270979693447E-4</v>
      </c>
      <c r="H33" cm="1">
        <f t="array" ref="H33">1 +  lambda/F33 * ( 2.514 + 0.8 * EXP( -0.55 * F33/lambda ) )</f>
        <v>1.5213188407880789</v>
      </c>
      <c r="I33" cm="1">
        <f t="array" ref="I33" xml:space="preserve"> 1 + 3.34 * lambda/F33</f>
        <v>1.6782224242424242</v>
      </c>
      <c r="J33">
        <f t="shared" si="9"/>
        <v>0.90650608573224489</v>
      </c>
      <c r="K33" cm="1">
        <f t="array" ref="K33" xml:space="preserve"> kB * T * H33 / ( 3 * PI() * mu * F33 * 10^(-9) )</f>
        <v>1.0883824857321252E-10</v>
      </c>
      <c r="L33" cm="1">
        <f t="array" ref="L33" xml:space="preserve"> df * 10^(-6) *U / K33</f>
        <v>755.58770178063526</v>
      </c>
      <c r="M33" cm="1">
        <f t="array" ref="M33" xml:space="preserve"> 1 + 0.388 * Kn * ( ( 1 - alpha ) * L33 / Ku ) ^ ( 1 / 3 )</f>
        <v>1.0679355737296092</v>
      </c>
      <c r="N33" cm="1">
        <f t="array" ref="N33" xml:space="preserve"> 1 + 0.388 * Kn * ( ( 1 - alpha ) / Ku ) ^ ( 1 / 3 ) * ( 3 * PI() * mu * df * 10^(-6) * U * F33 * 10^(-9) / ( kB * T ) ) ^ ( 1 / 3 ) * ( 0.6 * ( F33 / lambda ) ^ 0.1 ) ^ ( -1 / 3 ) * ( 1 + 2/3 * ( 3.34 * F33 / lambda ) ) ^ ( -1 / 2 )</f>
        <v>1.0253946272587098</v>
      </c>
      <c r="O33">
        <f t="shared" si="0"/>
        <v>0.96016525011679177</v>
      </c>
      <c r="P33" cm="1">
        <f t="array" ref="P33" xml:space="preserve"> 1 / ( 1 + 1.6 * ( ( 1 - alpha ) / Ku ) ^ ( 1 / 3 ) * L33 ^ ( -2 / 3 ) * M33 )</f>
        <v>0.97736151496709411</v>
      </c>
      <c r="Q33" cm="1">
        <f t="array" ref="Q33" xml:space="preserve"> 1.6 * ( ( 1 - alpha ) / Ku ) * L33 ^ ( -2 / 3 ) * M33 * P33</f>
        <v>2.8629562758134643E-2</v>
      </c>
      <c r="R33" cm="1">
        <f t="array" ref="R33" xml:space="preserve"> 1.6 * ( 0.6 ) ^ ( 2 / 3 ) * ( ( 1 - alpha ) / Ku ) * ( lambda * 10^(-9) ) ^ ( -1 / 15 ) * ( kB * T / ( 3 * PI() * df * 10^(-6) * U * mu ) ) ^ ( 2 / 3 ) * ( F33 * 10^(-9) ) ^ ( -3 / 5 )  +  3.2 * 3.34 / 3 * ( 0.6 ) ^ ( 2 / 3 ) * ( ( 1 - alpha ) / Ku ) *  ( lambda * 10^(-9) ) ^ ( 14 / 15 ) * ( kB * T / ( 3 * PI() * df * 10^(-6) * U * mu ) ) ^ ( 2 / 3 ) * ( F33 * 10^(-9) ) ^ ( -8 / 5 )</f>
        <v>2.3823433460422632E-2</v>
      </c>
      <c r="S33">
        <f t="shared" si="1"/>
        <v>2.4428420673172739E-2</v>
      </c>
      <c r="T33">
        <f t="shared" si="10"/>
        <v>0.85325860124188535</v>
      </c>
      <c r="U33">
        <f t="shared" si="2"/>
        <v>109828.51291348852</v>
      </c>
      <c r="V33">
        <f t="shared" si="3"/>
        <v>3.0174662003516735E-3</v>
      </c>
      <c r="W33">
        <f t="shared" si="4"/>
        <v>9.1051017912511433E-6</v>
      </c>
      <c r="X33">
        <f t="shared" si="5"/>
        <v>2.7474334014383915E-8</v>
      </c>
      <c r="Y33" cm="1">
        <f t="array" ref="Y33" xml:space="preserve"> 4 / 3 * g / U^2 * F33 * 10^(-9) * ( rhop - rhoa ) / rhoa</f>
        <v>34.209464317757792</v>
      </c>
      <c r="Z33" cm="1">
        <f t="array" ref="Z33" xml:space="preserve"> SQRT( 4/3 * 1/U33 * g/rhoa * F33 * 10^(-9) *  ( rhop - rhoa ) )</f>
        <v>1.8512537343237989E-4</v>
      </c>
      <c r="AA33" cm="1">
        <f t="array" ref="AA33" xml:space="preserve"> Z33 / U</f>
        <v>1.7648816400951881E-2</v>
      </c>
      <c r="AB33">
        <f t="shared" si="11"/>
        <v>1.7965893150646763E-2</v>
      </c>
      <c r="AC33">
        <f t="shared" si="12"/>
        <v>1.7965792927778803E-2</v>
      </c>
      <c r="AD33">
        <f t="shared" si="13"/>
        <v>0.9999944214925961</v>
      </c>
      <c r="AE33" cm="1">
        <f t="array" ref="AE33">( ( F33 * 10^(-9) ) ^ 2 * rhop * H33 * U ) / ( 18 * mu * ( df * 10^(-6) ) )</f>
        <v>6.7922257837828195E-4</v>
      </c>
      <c r="AF33">
        <f t="shared" si="14"/>
        <v>7.3415464313171439E-6</v>
      </c>
      <c r="AG33" cm="1">
        <f t="array" ref="AG33">(2 * AI53*(1-alpha)*AE33*SQRT(alpha)+(1-alpha)*alpha*AE33^2)/Ku</f>
        <v>3.4351856864289616E-5</v>
      </c>
      <c r="AH33">
        <f t="shared" si="15"/>
        <v>4.6791036719121539</v>
      </c>
      <c r="AI33" cm="1">
        <f t="array" ref="AI33" xml:space="preserve"> F33 / df / 1000</f>
        <v>4.2091836734693876E-2</v>
      </c>
      <c r="AJ33" cm="1">
        <f t="array" ref="AJ33" xml:space="preserve"> ( 1 + AI33 ) / ( 2*Ku ) * ( 2 * LN( 1 + AI33 ) - 1 + alpha + ( 1 / ( 1 + AI33 ) ) ^ 2 * ( 1 - alpha / 2 ) - ( alpha / 2) * ( 1 + AI33 ) ^ 2 )</f>
        <v>2.4463533972226789E-3</v>
      </c>
      <c r="AK33" cm="1">
        <f t="array" ref="AK33" xml:space="preserve"> ( ( 1 - alpha ) / Ku ) * AI33 ^ 2</f>
        <v>2.5196881102397058E-3</v>
      </c>
      <c r="AL33">
        <f t="shared" si="16"/>
        <v>1.0299771542003224</v>
      </c>
      <c r="AM33">
        <f t="shared" si="6"/>
        <v>4.8421709091908349E-2</v>
      </c>
      <c r="AN33">
        <f t="shared" si="17"/>
        <v>4.4921243257622562E-2</v>
      </c>
      <c r="AO33">
        <f t="shared" si="18"/>
        <v>0.92770875089019234</v>
      </c>
      <c r="AP33" cm="1">
        <f t="array" ref="AP33" xml:space="preserve"> EXP( -4 * alpha * X * 10^(-6) * AM33 / ( PI() * df * 10^(-6) * ( 1 - alpha ) ) ) * 100</f>
        <v>37.128251029595482</v>
      </c>
      <c r="AQ33" cm="1">
        <f t="array" ref="AQ33" xml:space="preserve"> EXP( -4 * alpha * X * 10^(-6) * AN33 / ( PI() * df * 10^(-6) * ( 1 - alpha ) ) ) * 100</f>
        <v>39.885137311864419</v>
      </c>
      <c r="AR33">
        <f t="shared" si="19"/>
        <v>2.7568862822689368</v>
      </c>
      <c r="AS33" cm="1">
        <f t="array" ref="AS33" xml:space="preserve"> ( sigave * 10^(-6) * fE *e * H33 ) / ( 3 * PI() * eps0 * ( 1 + epsF ) * mu * U * F33 * 10^(-9) )</f>
        <v>9.5121892006603828E-2</v>
      </c>
      <c r="AT33" cm="1">
        <f t="array" ref="AT33" xml:space="preserve"> PI() * AS33 / ( 1 + alpha * SQRT(AS33) )</f>
        <v>0.29260729990152207</v>
      </c>
      <c r="AU33" cm="1">
        <f t="array" ref="AU33" xml:space="preserve"> PI() * AS33 * ( 1 - SQRT( AS33 ) * alpha )</f>
        <v>0.29247478527464976</v>
      </c>
      <c r="AV33">
        <f t="shared" si="20"/>
        <v>0.99954712467215645</v>
      </c>
      <c r="AW33" cm="1">
        <f t="array" ref="AW33" xml:space="preserve"> 2 / 3 * ( epsP - 1 ) / ( epsP + 2 ) * ( sigave * 10^(-6) ) ^ 2 / ( eps0 * ( 1 + epsF ) ^ 2 ) * H33 * ( F33 * 10^(-9) ) ^ 2 / ( df * 10^(-6) * mu * U )</f>
        <v>0.5446255837792614</v>
      </c>
      <c r="AX33" cm="1">
        <f t="array" ref="AX33" xml:space="preserve"> 0.528 * Ku ^ 0.26 * AW33 ^ 0.74 / ( 1 + 0.366 * ( Ku * AW33 ) ^ 0.63 )</f>
        <v>0.25325105706620638</v>
      </c>
      <c r="AY33" cm="1">
        <f t="array" ref="AY33" xml:space="preserve"> 0.35 * Ku ^ ( -0.5 ) * AW33 ^ 0.4</f>
        <v>0.33924068805306068</v>
      </c>
      <c r="AZ33">
        <f t="shared" si="21"/>
        <v>1.33954302889395</v>
      </c>
      <c r="BA33">
        <f t="shared" si="7"/>
        <v>0.3268604634394302</v>
      </c>
      <c r="BB33">
        <f t="shared" si="22"/>
        <v>0.33739602853227235</v>
      </c>
      <c r="BC33">
        <f t="shared" si="23"/>
        <v>1.0322326077066046</v>
      </c>
      <c r="BD33">
        <f t="shared" si="8"/>
        <v>0.28940991714563657</v>
      </c>
      <c r="BE33">
        <f t="shared" si="24"/>
        <v>0.38416193131068321</v>
      </c>
      <c r="BF33">
        <f t="shared" si="25"/>
        <v>1.3273972609493048</v>
      </c>
      <c r="BG33" cm="1">
        <f t="array" ref="BG33" xml:space="preserve"> EXP( -4 * alpha * X * 10^(-6) * BA33 / ( PI() * df * 10^(-6) * ( 1 - alpha ) ) ) * 100</f>
        <v>0.12456084838897068</v>
      </c>
      <c r="BH33" cm="1">
        <f t="array" ref="BH33" xml:space="preserve"> EXP( -4 * alpha * X * 10^(-6) * BB33 / ( PI() * df * 10^(-6) * ( 1 - alpha ) ) ) * 100</f>
        <v>0.10040564509294682</v>
      </c>
      <c r="BI33" cm="1">
        <f t="array" ref="BI33" xml:space="preserve"> EXP( -4 * alpha * X * 10^(-6) * BD33 / ( PI() * df * 10^(-6) * ( 1 - alpha ) ) ) * 100</f>
        <v>0.26802958633221741</v>
      </c>
      <c r="BJ33" cm="1">
        <f t="array" ref="BJ33" xml:space="preserve"> EXP( -4 * alpha * X * 10^(-6) * BE33 / ( PI() * df * 10^(-6) * ( 1 - alpha ) ) ) * 100</f>
        <v>3.8563532401136608E-2</v>
      </c>
      <c r="BK33" cm="1">
        <f t="array" ref="BK33">fC *  BG33 +  ( 1 - fC ) * BI33</f>
        <v>0.25368271253789276</v>
      </c>
    </row>
    <row r="34" spans="6:63" x14ac:dyDescent="0.2">
      <c r="F34">
        <v>340</v>
      </c>
      <c r="G34" cm="1">
        <f t="array" ref="G34" xml:space="preserve"> F34 * 10^(-9) * rhoa/mu * U</f>
        <v>2.2524764039684155E-4</v>
      </c>
      <c r="H34" cm="1">
        <f t="array" ref="H34">1 +  lambda/F34 * ( 2.514 + 0.8 * EXP( -0.55 * F34/lambda ) )</f>
        <v>1.5051580600552041</v>
      </c>
      <c r="I34" cm="1">
        <f t="array" ref="I34" xml:space="preserve"> 1 + 3.34 * lambda/F34</f>
        <v>1.658274705882353</v>
      </c>
      <c r="J34">
        <f t="shared" si="9"/>
        <v>0.90766508993714834</v>
      </c>
      <c r="K34" cm="1">
        <f t="array" ref="K34" xml:space="preserve"> kB * T * H34 / ( 3 * PI() * mu * F34 * 10^(-9) )</f>
        <v>1.0451495359648959E-10</v>
      </c>
      <c r="L34" cm="1">
        <f t="array" ref="L34" xml:space="preserve"> df * 10^(-6) *U / K34</f>
        <v>786.84283229711241</v>
      </c>
      <c r="M34" cm="1">
        <f t="array" ref="M34" xml:space="preserve"> 1 + 0.388 * Kn * ( ( 1 - alpha ) * L34 / Ku ) ^ ( 1 / 3 )</f>
        <v>1.0688596723018595</v>
      </c>
      <c r="N34" cm="1">
        <f t="array" ref="N34" xml:space="preserve"> 1 + 0.388 * Kn * ( ( 1 - alpha ) / Ku ) ^ ( 1 / 3 ) * ( 3 * PI() * mu * df * 10^(-6) * U * F34 * 10^(-9) / ( kB * T ) ) ^ ( 1 / 3 ) * ( 0.6 * ( F34 / lambda ) ^ 0.1 ) ^ ( -1 / 3 ) * ( 1 + 2/3 * ( 3.34 * F34 / lambda ) ) ^ ( -1 / 2 )</f>
        <v>1.0252745400661312</v>
      </c>
      <c r="O34">
        <f t="shared" si="0"/>
        <v>0.95922277417215596</v>
      </c>
      <c r="P34" cm="1">
        <f t="array" ref="P34" xml:space="preserve"> 1 / ( 1 + 1.6 * ( ( 1 - alpha ) / Ku ) ^ ( 1 / 3 ) * L34 ^ ( -2 / 3 ) * M34 )</f>
        <v>0.97793309128843675</v>
      </c>
      <c r="Q34" cm="1">
        <f t="array" ref="Q34" xml:space="preserve"> 1.6 * ( ( 1 - alpha ) / Ku ) * L34 ^ ( -2 / 3 ) * M34 * P34</f>
        <v>2.7906723745755761E-2</v>
      </c>
      <c r="R34" cm="1">
        <f t="array" ref="R34" xml:space="preserve"> 1.6 * ( 0.6 ) ^ ( 2 / 3 ) * ( ( 1 - alpha ) / Ku ) * ( lambda * 10^(-9) ) ^ ( -1 / 15 ) * ( kB * T / ( 3 * PI() * df * 10^(-6) * U * mu ) ) ^ ( 2 / 3 ) * ( F34 * 10^(-9) ) ^ ( -3 / 5 )  +  3.2 * 3.34 / 3 * ( 0.6 ) ^ ( 2 / 3 ) * ( ( 1 - alpha ) / Ku ) *  ( lambda * 10^(-9) ) ^ ( 14 / 15 ) * ( kB * T / ( 3 * PI() * df * 10^(-6) * U * mu ) ) ^ ( 2 / 3 ) * ( F34 * 10^(-9) ) ^ ( -8 / 5 )</f>
        <v>2.3186215216030929E-2</v>
      </c>
      <c r="S34">
        <f t="shared" si="1"/>
        <v>2.3772236141490443E-2</v>
      </c>
      <c r="T34">
        <f t="shared" si="10"/>
        <v>0.85184618438435944</v>
      </c>
      <c r="U34">
        <f t="shared" si="2"/>
        <v>106599.27508761575</v>
      </c>
      <c r="V34">
        <f t="shared" si="3"/>
        <v>3.062829621597216E-3</v>
      </c>
      <c r="W34">
        <f t="shared" si="4"/>
        <v>9.3809247767396863E-6</v>
      </c>
      <c r="X34">
        <f t="shared" si="5"/>
        <v>2.873217113366089E-8</v>
      </c>
      <c r="Y34" cm="1">
        <f t="array" ref="Y34" xml:space="preserve"> 4 / 3 * g / U^2 * F34 * 10^(-9) * ( rhop - rhoa ) / rhoa</f>
        <v>35.246114751629243</v>
      </c>
      <c r="Z34" cm="1">
        <f t="array" ref="Z34" xml:space="preserve"> SQRT( 4/3 * 1/U34 * g/rhoa * F34 * 10^(-9) *  ( rhop - rhoa ) )</f>
        <v>1.9073432736336549E-4</v>
      </c>
      <c r="AA34" cm="1">
        <f t="array" ref="AA34" xml:space="preserve"> Z34 / U</f>
        <v>1.8183542658590034E-2</v>
      </c>
      <c r="AB34">
        <f t="shared" si="11"/>
        <v>1.8520307459326906E-2</v>
      </c>
      <c r="AC34">
        <f t="shared" si="12"/>
        <v>1.8520194541970736E-2</v>
      </c>
      <c r="AD34">
        <f t="shared" si="13"/>
        <v>0.99999390305174907</v>
      </c>
      <c r="AE34" cm="1">
        <f t="array" ref="AE34">( ( F34 * 10^(-9) ) ^ 2 * rhop * H34 * U ) / ( 18 * mu * ( df * 10^(-6) ) )</f>
        <v>7.13352082054062E-4</v>
      </c>
      <c r="AF34">
        <f t="shared" si="14"/>
        <v>8.0956726535161116E-6</v>
      </c>
      <c r="AG34" cm="1">
        <f t="array" ref="AG34">(2 * AI54*(1-alpha)*AE34*SQRT(alpha)+(1-alpha)*alpha*AE34^2)/Ku</f>
        <v>3.6760173630200238E-5</v>
      </c>
      <c r="AH34">
        <f t="shared" si="15"/>
        <v>4.5407188758100991</v>
      </c>
      <c r="AI34" cm="1">
        <f t="array" ref="AI34" xml:space="preserve"> F34 / df / 1000</f>
        <v>4.336734693877551E-2</v>
      </c>
      <c r="AJ34" cm="1">
        <f t="array" ref="AJ34" xml:space="preserve"> ( 1 + AI34 ) / ( 2*Ku ) * ( 2 * LN( 1 + AI34 ) - 1 + alpha + ( 1 / ( 1 + AI34 ) ) ^ 2 * ( 1 - alpha / 2 ) - ( alpha / 2) * ( 1 + AI34 ) ^ 2 )</f>
        <v>2.5945878250843387E-3</v>
      </c>
      <c r="AK34" cm="1">
        <f t="array" ref="AK34" xml:space="preserve"> ( ( 1 - alpha ) / Ku ) * AI34 ^ 2</f>
        <v>2.6747102437438934E-3</v>
      </c>
      <c r="AL34">
        <f t="shared" si="16"/>
        <v>1.0308805960950465</v>
      </c>
      <c r="AM34">
        <f t="shared" si="6"/>
        <v>4.8393363864119077E-2</v>
      </c>
      <c r="AN34">
        <f t="shared" si="17"/>
        <v>4.4975236599858595E-2</v>
      </c>
      <c r="AO34">
        <f t="shared" si="18"/>
        <v>0.92936785147116363</v>
      </c>
      <c r="AP34" cm="1">
        <f t="array" ref="AP34" xml:space="preserve"> EXP( -4 * alpha * X * 10^(-6) * AM34 / ( PI() * df * 10^(-6) * ( 1 - alpha ) ) ) * 100</f>
        <v>37.149791380807365</v>
      </c>
      <c r="AQ34" cm="1">
        <f t="array" ref="AQ34" xml:space="preserve"> EXP( -4 * alpha * X * 10^(-6) * AN34 / ( PI() * df * 10^(-6) * ( 1 - alpha ) ) ) * 100</f>
        <v>39.841096652900418</v>
      </c>
      <c r="AR34">
        <f t="shared" si="19"/>
        <v>2.6913052720930537</v>
      </c>
      <c r="AS34" cm="1">
        <f t="array" ref="AS34" xml:space="preserve"> ( sigave * 10^(-6) * fE *e * H34 ) / ( 3 * PI() * eps0 * ( 1 + epsF ) * mu * U * F34 * 10^(-9) )</f>
        <v>9.1343440926403827E-2</v>
      </c>
      <c r="AT34" cm="1">
        <f t="array" ref="AT34" xml:space="preserve"> PI() * AS34 / ( 1 + alpha * SQRT(AS34) )</f>
        <v>0.28110180740158691</v>
      </c>
      <c r="AU34" cm="1">
        <f t="array" ref="AU34" xml:space="preserve"> PI() * AS34 * ( 1 - SQRT( AS34 ) * alpha )</f>
        <v>0.28097956012660835</v>
      </c>
      <c r="AV34">
        <f t="shared" si="20"/>
        <v>0.99956511387774927</v>
      </c>
      <c r="AW34" cm="1">
        <f t="array" ref="AW34" xml:space="preserve"> 2 / 3 * ( epsP - 1 ) / ( epsP + 2 ) * ( sigave * 10^(-6) ) ^ 2 / ( eps0 * ( 1 + epsF ) ^ 2 ) * H34 * ( F34 * 10^(-9) ) ^ 2 / ( df * 10^(-6) * mu * U )</f>
        <v>0.57199187202588975</v>
      </c>
      <c r="AX34" cm="1">
        <f t="array" ref="AX34" xml:space="preserve"> 0.528 * Ku ^ 0.26 * AW34 ^ 0.74 / ( 1 + 0.366 * ( Ku * AW34 ) ^ 0.63 )</f>
        <v>0.26129242760168914</v>
      </c>
      <c r="AY34" cm="1">
        <f t="array" ref="AY34" xml:space="preserve"> 0.35 * Ku ^ ( -0.5 ) * AW34 ^ 0.4</f>
        <v>0.34595902382478044</v>
      </c>
      <c r="AZ34">
        <f t="shared" si="21"/>
        <v>1.3240300417437125</v>
      </c>
      <c r="BA34">
        <f t="shared" si="7"/>
        <v>0.31589170921725951</v>
      </c>
      <c r="BB34">
        <f t="shared" si="22"/>
        <v>0.32595479672646693</v>
      </c>
      <c r="BC34">
        <f t="shared" si="23"/>
        <v>1.0318561304889657</v>
      </c>
      <c r="BD34">
        <f t="shared" si="8"/>
        <v>0.29704097194194068</v>
      </c>
      <c r="BE34">
        <f t="shared" si="24"/>
        <v>0.39093426042463902</v>
      </c>
      <c r="BF34">
        <f t="shared" si="25"/>
        <v>1.3160954122552853</v>
      </c>
      <c r="BG34" cm="1">
        <f t="array" ref="BG34" xml:space="preserve"> EXP( -4 * alpha * X * 10^(-6) * BA34 / ( PI() * df * 10^(-6) * ( 1 - alpha ) ) ) * 100</f>
        <v>0.1559030040939417</v>
      </c>
      <c r="BH34" cm="1">
        <f t="array" ref="BH34" xml:space="preserve"> EXP( -4 * alpha * X * 10^(-6) * BB34 / ( PI() * df * 10^(-6) * ( 1 - alpha ) ) ) * 100</f>
        <v>0.12689066979400926</v>
      </c>
      <c r="BI34" cm="1">
        <f t="array" ref="BI34" xml:space="preserve"> EXP( -4 * alpha * X * 10^(-6) * BD34 / ( PI() * df * 10^(-6) * ( 1 - alpha ) ) ) * 100</f>
        <v>0.22928202014899152</v>
      </c>
      <c r="BJ34" cm="1">
        <f t="array" ref="BJ34" xml:space="preserve"> EXP( -4 * alpha * X * 10^(-6) * BE34 / ( PI() * df * 10^(-6) * ( 1 - alpha ) ) ) * 100</f>
        <v>3.3573380022479081E-2</v>
      </c>
      <c r="BK34" cm="1">
        <f t="array" ref="BK34">fC *  BG34 +  ( 1 - fC ) * BI34</f>
        <v>0.22194411854348653</v>
      </c>
    </row>
    <row r="35" spans="6:63" x14ac:dyDescent="0.2">
      <c r="F35">
        <v>350</v>
      </c>
      <c r="G35" cm="1">
        <f t="array" ref="G35" xml:space="preserve"> F35 * 10^(-9) * rhoa/mu * U</f>
        <v>2.3187257099674868E-4</v>
      </c>
      <c r="H35" cm="1">
        <f t="array" ref="H35">1 +  lambda/F35 * ( 2.514 + 0.8 * EXP( -0.55 * F35/lambda ) )</f>
        <v>1.4899841244529126</v>
      </c>
      <c r="I35" cm="1">
        <f t="array" ref="I35" xml:space="preserve"> 1 + 3.34 * lambda/F35</f>
        <v>1.6394668571428572</v>
      </c>
      <c r="J35">
        <f t="shared" si="9"/>
        <v>0.90882235158418989</v>
      </c>
      <c r="K35" cm="1">
        <f t="array" ref="K35" xml:space="preserve"> kB * T * H35 / ( 3 * PI() * mu * F35 * 10^(-9) )</f>
        <v>1.0050527061995429E-10</v>
      </c>
      <c r="L35" cm="1">
        <f t="array" ref="L35" xml:space="preserve"> df * 10^(-6) *U / K35</f>
        <v>818.23412441949949</v>
      </c>
      <c r="M35" cm="1">
        <f t="array" ref="M35" xml:space="preserve"> 1 + 0.388 * Kn * ( ( 1 - alpha ) * L35 / Ku ) ^ ( 1 / 3 )</f>
        <v>1.0697634821773858</v>
      </c>
      <c r="N35" cm="1">
        <f t="array" ref="N35" xml:space="preserve"> 1 + 0.388 * Kn * ( ( 1 - alpha ) / Ku ) ^ ( 1 / 3 ) * ( 3 * PI() * mu * df * 10^(-6) * U * F35 * 10^(-9) / ( kB * T ) ) ^ ( 1 / 3 ) * ( 0.6 * ( F35 / lambda ) ^ 0.1 ) ^ ( -1 / 3 ) * ( 1 + 2/3 * ( 3.34 * F35 / lambda ) ) ^ ( -1 / 2 )</f>
        <v>1.0251576759848005</v>
      </c>
      <c r="O35">
        <f t="shared" si="0"/>
        <v>0.95830311378567989</v>
      </c>
      <c r="P35" cm="1">
        <f t="array" ref="P35" xml:space="preserve"> 1 / ( 1 + 1.6 * ( ( 1 - alpha ) / Ku ) ^ ( 1 / 3 ) * L35 ^ ( -2 / 3 ) * M35 )</f>
        <v>0.97847113884119996</v>
      </c>
      <c r="Q35" cm="1">
        <f t="array" ref="Q35" xml:space="preserve"> 1.6 * ( ( 1 - alpha ) / Ku ) * L35 ^ ( -2 / 3 ) * M35 * P35</f>
        <v>2.7226286598291776E-2</v>
      </c>
      <c r="R35" cm="1">
        <f t="array" ref="R35" xml:space="preserve"> 1.6 * ( 0.6 ) ^ ( 2 / 3 ) * ( ( 1 - alpha ) / Ku ) * ( lambda * 10^(-9) ) ^ ( -1 / 15 ) * ( kB * T / ( 3 * PI() * df * 10^(-6) * U * mu ) ) ^ ( 2 / 3 ) * ( F35 * 10^(-9) ) ^ ( -3 / 5 )  +  3.2 * 3.34 / 3 * ( 0.6 ) ^ ( 2 / 3 ) * ( ( 1 - alpha ) / Ku ) *  ( lambda * 10^(-9) ) ^ ( 14 / 15 ) * ( kB * T / ( 3 * PI() * df * 10^(-6) * U * mu ) ) ^ ( 2 / 3 ) * ( F35 * 10^(-9) ) ^ ( -8 / 5 )</f>
        <v>2.2587867340909326E-2</v>
      </c>
      <c r="S35">
        <f t="shared" si="1"/>
        <v>2.3156125588659579E-2</v>
      </c>
      <c r="T35">
        <f t="shared" si="10"/>
        <v>0.85050620124275167</v>
      </c>
      <c r="U35">
        <f t="shared" si="2"/>
        <v>103554.55612243789</v>
      </c>
      <c r="V35">
        <f t="shared" si="3"/>
        <v>3.1075301942322239E-3</v>
      </c>
      <c r="W35">
        <f t="shared" si="4"/>
        <v>9.6567433572403886E-6</v>
      </c>
      <c r="X35">
        <f t="shared" si="5"/>
        <v>3.0008618136350373E-8</v>
      </c>
      <c r="Y35" cm="1">
        <f t="array" ref="Y35" xml:space="preserve"> 4 / 3 * g / U^2 * F35 * 10^(-9) * ( rhop - rhoa ) / rhoa</f>
        <v>36.282765185500686</v>
      </c>
      <c r="Z35" cm="1">
        <f t="array" ref="Z35" xml:space="preserve"> SQRT( 4/3 * 1/U35 * g/rhoa * F35 * 10^(-9) *  ( rhop - rhoa ) )</f>
        <v>1.9634323656761755E-4</v>
      </c>
      <c r="AA35" cm="1">
        <f t="array" ref="AA35" xml:space="preserve"> Z35 / U</f>
        <v>1.8718264652231881E-2</v>
      </c>
      <c r="AB35">
        <f t="shared" si="11"/>
        <v>1.9075321569699953E-2</v>
      </c>
      <c r="AC35">
        <f t="shared" si="12"/>
        <v>1.9075194783207509E-2</v>
      </c>
      <c r="AD35">
        <f t="shared" si="13"/>
        <v>0.99999335337587991</v>
      </c>
      <c r="AE35" cm="1">
        <f t="array" ref="AE35">( ( F35 * 10^(-9) ) ^ 2 * rhop * H35 * U ) / ( 18 * mu * ( df * 10^(-6) ) )</f>
        <v>7.4831029526317401E-4</v>
      </c>
      <c r="AF35">
        <f t="shared" si="14"/>
        <v>8.906096782536169E-6</v>
      </c>
      <c r="AG35" cm="1">
        <f t="array" ref="AG35">(2 * AI55*(1-alpha)*AE35*SQRT(alpha)+(1-alpha)*alpha*AE35^2)/Ku</f>
        <v>3.9277327439981613E-5</v>
      </c>
      <c r="AH35">
        <f t="shared" si="15"/>
        <v>4.410161757617538</v>
      </c>
      <c r="AI35" cm="1">
        <f t="array" ref="AI35" xml:space="preserve"> F35 / df / 1000</f>
        <v>4.4642857142857144E-2</v>
      </c>
      <c r="AJ35" cm="1">
        <f t="array" ref="AJ35" xml:space="preserve"> ( 1 + AI35 ) / ( 2*Ku ) * ( 2 * LN( 1 + AI35 ) - 1 + alpha + ( 1 / ( 1 + AI35 ) ) ^ 2 * ( 1 - alpha / 2 ) - ( alpha / 2) * ( 1 + AI35 ) ^ 2 )</f>
        <v>2.7470483887021423E-3</v>
      </c>
      <c r="AK35" cm="1">
        <f t="array" ref="AK35" xml:space="preserve"> ( ( 1 - alpha ) / Ku ) * AI35 ^ 2</f>
        <v>2.8343599036213404E-3</v>
      </c>
      <c r="AL35">
        <f t="shared" si="16"/>
        <v>1.0317837557133271</v>
      </c>
      <c r="AM35">
        <f t="shared" si="6"/>
        <v>4.8412015316791401E-2</v>
      </c>
      <c r="AN35">
        <f t="shared" si="17"/>
        <v>4.5074586372270964E-2</v>
      </c>
      <c r="AO35">
        <f t="shared" si="18"/>
        <v>0.9310619704079357</v>
      </c>
      <c r="AP35" cm="1">
        <f t="array" ref="AP35" xml:space="preserve"> EXP( -4 * alpha * X * 10^(-6) * AM35 / ( PI() * df * 10^(-6) * ( 1 - alpha ) ) ) * 100</f>
        <v>37.135616201561575</v>
      </c>
      <c r="AQ35" cm="1">
        <f t="array" ref="AQ35" xml:space="preserve"> EXP( -4 * alpha * X * 10^(-6) * AN35 / ( PI() * df * 10^(-6) * ( 1 - alpha ) ) ) * 100</f>
        <v>39.760187213729516</v>
      </c>
      <c r="AR35">
        <f t="shared" si="19"/>
        <v>2.6245710121679409</v>
      </c>
      <c r="AS35" cm="1">
        <f t="array" ref="AS35" xml:space="preserve"> ( sigave * 10^(-6) * fE *e * H35 ) / ( 3 * PI() * eps0 * ( 1 + epsF ) * mu * U * F35 * 10^(-9) )</f>
        <v>8.7839078847128479E-2</v>
      </c>
      <c r="AT35" cm="1">
        <f t="array" ref="AT35" xml:space="preserve"> PI() * AS35 / ( 1 + alpha * SQRT(AS35) )</f>
        <v>0.27042442948983303</v>
      </c>
      <c r="AU35" cm="1">
        <f t="array" ref="AU35" xml:space="preserve"> PI() * AS35 * ( 1 - SQRT( AS35 ) * alpha )</f>
        <v>0.27031133749194763</v>
      </c>
      <c r="AV35">
        <f t="shared" si="20"/>
        <v>0.99958179814560855</v>
      </c>
      <c r="AW35" cm="1">
        <f t="array" ref="AW35" xml:space="preserve"> 2 / 3 * ( epsP - 1 ) / ( epsP + 2 ) * ( sigave * 10^(-6) ) ^ 2 / ( eps0 * ( 1 + epsF ) ^ 2 ) * H35 * ( F35 * 10^(-9) ) ^ 2 / ( df * 10^(-6) * mu * U )</f>
        <v>0.60002264998140264</v>
      </c>
      <c r="AX35" cm="1">
        <f t="array" ref="AX35" xml:space="preserve"> 0.528 * Ku ^ 0.26 * AW35 ^ 0.74 / ( 1 + 0.366 * ( Ku * AW35 ) ^ 0.63 )</f>
        <v>0.26935169086995153</v>
      </c>
      <c r="AY35" cm="1">
        <f t="array" ref="AY35" xml:space="preserve"> 0.35 * Ku ^ ( -0.5 ) * AW35 ^ 0.4</f>
        <v>0.3526434144333952</v>
      </c>
      <c r="AZ35">
        <f t="shared" si="21"/>
        <v>1.3092303719884892</v>
      </c>
      <c r="BA35">
        <f t="shared" si="7"/>
        <v>0.30574465318412802</v>
      </c>
      <c r="BB35">
        <f t="shared" si="22"/>
        <v>0.3153859238642186</v>
      </c>
      <c r="BC35">
        <f t="shared" si="23"/>
        <v>1.0315337343750188</v>
      </c>
      <c r="BD35">
        <f t="shared" si="8"/>
        <v>0.30472384800274321</v>
      </c>
      <c r="BE35">
        <f t="shared" si="24"/>
        <v>0.39771800080566616</v>
      </c>
      <c r="BF35">
        <f t="shared" si="25"/>
        <v>1.3051751722500098</v>
      </c>
      <c r="BG35" cm="1">
        <f t="array" ref="BG35" xml:space="preserve"> EXP( -4 * alpha * X * 10^(-6) * BA35 / ( PI() * df * 10^(-6) * ( 1 - alpha ) ) ) * 100</f>
        <v>0.19187812099149315</v>
      </c>
      <c r="BH35" cm="1">
        <f t="array" ref="BH35" xml:space="preserve"> EXP( -4 * alpha * X * 10^(-6) * BB35 / ( PI() * df * 10^(-6) * ( 1 - alpha ) ) ) * 100</f>
        <v>0.15752486037580124</v>
      </c>
      <c r="BI35" cm="1">
        <f t="array" ref="BI35" xml:space="preserve"> EXP( -4 * alpha * X * 10^(-6) * BD35 / ( PI() * df * 10^(-6) * ( 1 - alpha ) ) ) * 100</f>
        <v>0.19592811382674416</v>
      </c>
      <c r="BJ35" cm="1">
        <f t="array" ref="BJ35" xml:space="preserve"> EXP( -4 * alpha * X * 10^(-6) * BE35 / ( PI() * df * 10^(-6) * ( 1 - alpha ) ) ) * 100</f>
        <v>2.922213341222319E-2</v>
      </c>
      <c r="BK35" cm="1">
        <f t="array" ref="BK35">fC *  BG35 +  ( 1 - fC ) * BI35</f>
        <v>0.19552311454321908</v>
      </c>
    </row>
    <row r="36" spans="6:63" x14ac:dyDescent="0.2">
      <c r="F36">
        <v>360</v>
      </c>
      <c r="G36" cm="1">
        <f t="array" ref="G36" xml:space="preserve"> F36 * 10^(-9) * rhoa/mu * U</f>
        <v>2.3849750159665576E-4</v>
      </c>
      <c r="H36" cm="1">
        <f t="array" ref="H36">1 +  lambda/F36 * ( 2.514 + 0.8 * EXP( -0.55 * F36/lambda ) )</f>
        <v>1.4757099419377289</v>
      </c>
      <c r="I36" cm="1">
        <f t="array" ref="I36" xml:space="preserve"> 1 + 3.34 * lambda/F36</f>
        <v>1.6217038888888888</v>
      </c>
      <c r="J36">
        <f t="shared" si="9"/>
        <v>0.90997496648343879</v>
      </c>
      <c r="K36" cm="1">
        <f t="array" ref="K36" xml:space="preserve"> kB * T * H36 / ( 3 * PI() * mu * F36 * 10^(-9) )</f>
        <v>9.6777353796588996E-11</v>
      </c>
      <c r="L36" cm="1">
        <f t="array" ref="L36" xml:space="preserve"> df * 10^(-6) *U / K36</f>
        <v>849.75295230857671</v>
      </c>
      <c r="M36" cm="1">
        <f t="array" ref="M36" xml:space="preserve"> 1 + 0.388 * Kn * ( ( 1 - alpha ) * L36 / Ku ) ^ ( 1 / 3 )</f>
        <v>1.0706479961317825</v>
      </c>
      <c r="N36" cm="1">
        <f t="array" ref="N36" xml:space="preserve"> 1 + 0.388 * Kn * ( ( 1 - alpha ) / Ku ) ^ ( 1 / 3 ) * ( 3 * PI() * mu * df * 10^(-6) * U * F36 * 10^(-9) / ( kB * T ) ) ^ ( 1 / 3 ) * ( 0.6 * ( F36 / lambda ) ^ 0.1 ) ^ ( -1 / 3 ) * ( 1 + 2/3 * ( 3.34 * F36 / lambda ) ) ^ ( -1 / 2 )</f>
        <v>1.0250438868325209</v>
      </c>
      <c r="O36">
        <f t="shared" si="0"/>
        <v>0.95740513271959804</v>
      </c>
      <c r="P36" cm="1">
        <f t="array" ref="P36" xml:space="preserve"> 1 / ( 1 + 1.6 * ( ( 1 - alpha ) / Ku ) ^ ( 1 / 3 ) * L36 ^ ( -2 / 3 ) * M36 )</f>
        <v>0.97897859323436742</v>
      </c>
      <c r="Q36" cm="1">
        <f t="array" ref="Q36" xml:space="preserve"> 1.6 * ( ( 1 - alpha ) / Ku ) * L36 ^ ( -2 / 3 ) * M36 * P36</f>
        <v>2.6584538823431342E-2</v>
      </c>
      <c r="R36" cm="1">
        <f t="array" ref="R36" xml:space="preserve"> 1.6 * ( 0.6 ) ^ ( 2 / 3 ) * ( ( 1 - alpha ) / Ku ) * ( lambda * 10^(-9) ) ^ ( -1 / 15 ) * ( kB * T / ( 3 * PI() * df * 10^(-6) * U * mu ) ) ^ ( 2 / 3 ) * ( F36 * 10^(-9) ) ^ ( -3 / 5 )  +  3.2 * 3.34 / 3 * ( 0.6 ) ^ ( 2 / 3 ) * ( ( 1 - alpha ) / Ku ) *  ( lambda * 10^(-9) ) ^ ( 14 / 15 ) * ( kB * T / ( 3 * PI() * df * 10^(-6) * U * mu ) ) ^ ( 2 / 3 ) * ( F36 * 10^(-9) ) ^ ( -8 / 5 )</f>
        <v>2.2024890800969997E-2</v>
      </c>
      <c r="S36">
        <f t="shared" si="1"/>
        <v>2.2576479673688119E-2</v>
      </c>
      <c r="T36">
        <f t="shared" si="10"/>
        <v>0.84923345195627165</v>
      </c>
      <c r="U36">
        <f t="shared" si="2"/>
        <v>100678.97977365425</v>
      </c>
      <c r="V36">
        <f t="shared" si="3"/>
        <v>3.1515961291810279E-3</v>
      </c>
      <c r="W36">
        <f t="shared" si="4"/>
        <v>9.9325575725466634E-6</v>
      </c>
      <c r="X36">
        <f t="shared" si="5"/>
        <v>3.1303406285512277E-8</v>
      </c>
      <c r="Y36" cm="1">
        <f t="array" ref="Y36" xml:space="preserve"> 4 / 3 * g / U^2 * F36 * 10^(-9) * ( rhop - rhoa ) / rhoa</f>
        <v>37.319415619372137</v>
      </c>
      <c r="Z36" cm="1">
        <f t="array" ref="Z36" xml:space="preserve"> SQRT( 4/3 * 1/U36 * g/rhoa * F36 * 10^(-9) *  ( rhop - rhoa ) )</f>
        <v>2.0195210145006518E-4</v>
      </c>
      <c r="AA36" cm="1">
        <f t="array" ref="AA36" xml:space="preserve"> Z36 / U</f>
        <v>1.9252982420481096E-2</v>
      </c>
      <c r="AB36">
        <f t="shared" si="11"/>
        <v>1.9630936495730986E-2</v>
      </c>
      <c r="AC36">
        <f t="shared" si="12"/>
        <v>1.9630794594466826E-2</v>
      </c>
      <c r="AD36">
        <f t="shared" si="13"/>
        <v>0.99999277154891775</v>
      </c>
      <c r="AE36" cm="1">
        <f t="array" ref="AE36">( ( F36 * 10^(-9) ) ^ 2 * rhop * H36 * U ) / ( 18 * mu * ( df * 10^(-6) ) )</f>
        <v>7.8409736643525777E-4</v>
      </c>
      <c r="AF36">
        <f t="shared" si="14"/>
        <v>9.7755230247151384E-6</v>
      </c>
      <c r="AG36" cm="1">
        <f t="array" ref="AG36">(2 * AI56*(1-alpha)*AE36*SQRT(alpha)+(1-alpha)*alpha*AE36^2)/Ku</f>
        <v>4.1905712556879162E-5</v>
      </c>
      <c r="AH36">
        <f t="shared" si="15"/>
        <v>4.2868000464967766</v>
      </c>
      <c r="AI36" cm="1">
        <f t="array" ref="AI36" xml:space="preserve"> F36 / df / 1000</f>
        <v>4.5918367346938778E-2</v>
      </c>
      <c r="AJ36" cm="1">
        <f t="array" ref="AJ36" xml:space="preserve"> ( 1 + AI36 ) / ( 2*Ku ) * ( 2 * LN( 1 + AI36 ) - 1 + alpha + ( 1 / ( 1 + AI36 ) ) ^ 2 * ( 1 - alpha / 2 ) - ( alpha / 2) * ( 1 + AI36 ) ^ 2 )</f>
        <v>2.9037241227214228E-3</v>
      </c>
      <c r="AK36" cm="1">
        <f t="array" ref="AK36" xml:space="preserve"> ( ( 1 - alpha ) / Ku ) * AI36 ^ 2</f>
        <v>2.9986370898720466E-3</v>
      </c>
      <c r="AL36">
        <f t="shared" si="16"/>
        <v>1.0326866338327174</v>
      </c>
      <c r="AM36">
        <f t="shared" si="6"/>
        <v>4.8473940207564903E-2</v>
      </c>
      <c r="AN36">
        <f t="shared" si="17"/>
        <v>4.5215686881051709E-2</v>
      </c>
      <c r="AO36">
        <f t="shared" si="18"/>
        <v>0.932783402534199</v>
      </c>
      <c r="AP36" cm="1">
        <f t="array" ref="AP36" xml:space="preserve"> EXP( -4 * alpha * X * 10^(-6) * AM36 / ( PI() * df * 10^(-6) * ( 1 - alpha ) ) ) * 100</f>
        <v>37.088591813267911</v>
      </c>
      <c r="AQ36" cm="1">
        <f t="array" ref="AQ36" xml:space="preserve"> EXP( -4 * alpha * X * 10^(-6) * AN36 / ( PI() * df * 10^(-6) * ( 1 - alpha ) ) ) * 100</f>
        <v>39.645558716387775</v>
      </c>
      <c r="AR36">
        <f t="shared" si="19"/>
        <v>2.5569669031198643</v>
      </c>
      <c r="AS36" cm="1">
        <f t="array" ref="AS36" xml:space="preserve"> ( sigave * 10^(-6) * fE *e * H36 ) / ( 3 * PI() * eps0 * ( 1 + epsF ) * mu * U * F36 * 10^(-9) )</f>
        <v>8.4580973299397094E-2</v>
      </c>
      <c r="AT36" cm="1">
        <f t="array" ref="AT36" xml:space="preserve"> PI() * AS36 / ( 1 + alpha * SQRT(AS36) )</f>
        <v>0.2604916426974857</v>
      </c>
      <c r="AU36" cm="1">
        <f t="array" ref="AU36" xml:space="preserve"> PI() * AS36 * ( 1 - SQRT( AS36 ) * alpha )</f>
        <v>0.26038674531427269</v>
      </c>
      <c r="AV36">
        <f t="shared" si="20"/>
        <v>0.99959730998612184</v>
      </c>
      <c r="AW36" cm="1">
        <f t="array" ref="AW36" xml:space="preserve"> 2 / 3 * ( epsP - 1 ) / ( epsP + 2 ) * ( sigave * 10^(-6) ) ^ 2 / ( eps0 * ( 1 + epsF ) ^ 2 ) * H36 * ( F36 * 10^(-9) ) ^ 2 / ( df * 10^(-6) * mu * U )</f>
        <v>0.62871803666213089</v>
      </c>
      <c r="AX36" cm="1">
        <f t="array" ref="AX36" xml:space="preserve"> 0.528 * Ku ^ 0.26 * AW36 ^ 0.74 / ( 1 + 0.366 * ( Ku * AW36 ) ^ 0.63 )</f>
        <v>0.27742676159754448</v>
      </c>
      <c r="AY36" cm="1">
        <f t="array" ref="AY36" xml:space="preserve"> 0.35 * Ku ^ ( -0.5 ) * AW36 ^ 0.4</f>
        <v>0.35929492908364391</v>
      </c>
      <c r="AZ36">
        <f t="shared" si="21"/>
        <v>1.2950983063590071</v>
      </c>
      <c r="BA36">
        <f t="shared" si="7"/>
        <v>0.29633852659236237</v>
      </c>
      <c r="BB36">
        <f t="shared" si="22"/>
        <v>0.3056024321953244</v>
      </c>
      <c r="BC36">
        <f t="shared" si="23"/>
        <v>1.0312612258334715</v>
      </c>
      <c r="BD36">
        <f t="shared" si="8"/>
        <v>0.31245273355145176</v>
      </c>
      <c r="BE36">
        <f t="shared" si="24"/>
        <v>0.40451061596469562</v>
      </c>
      <c r="BF36">
        <f t="shared" si="25"/>
        <v>1.2946297872541566</v>
      </c>
      <c r="BG36" cm="1">
        <f t="array" ref="BG36" xml:space="preserve"> EXP( -4 * alpha * X * 10^(-6) * BA36 / ( PI() * df * 10^(-6) * ( 1 - alpha ) ) ) * 100</f>
        <v>0.23260134515643857</v>
      </c>
      <c r="BH36" cm="1">
        <f t="array" ref="BH36" xml:space="preserve"> EXP( -4 * alpha * X * 10^(-6) * BB36 / ( PI() * df * 10^(-6) * ( 1 - alpha ) ) ) * 100</f>
        <v>0.19243731641508585</v>
      </c>
      <c r="BI36" cm="1">
        <f t="array" ref="BI36" xml:space="preserve"> EXP( -4 * alpha * X * 10^(-6) * BD36 / ( PI() * df * 10^(-6) * ( 1 - alpha ) ) ) * 100</f>
        <v>0.16726869020196108</v>
      </c>
      <c r="BJ36" cm="1">
        <f t="array" ref="BJ36" xml:space="preserve"> EXP( -4 * alpha * X * 10^(-6) * BE36 / ( PI() * df * 10^(-6) * ( 1 - alpha ) ) ) * 100</f>
        <v>2.5430207685964115E-2</v>
      </c>
      <c r="BK36" cm="1">
        <f t="array" ref="BK36">fC *  BG36 +  ( 1 - fC ) * BI36</f>
        <v>0.17380195569740883</v>
      </c>
    </row>
    <row r="37" spans="6:63" x14ac:dyDescent="0.2">
      <c r="F37">
        <v>370</v>
      </c>
      <c r="G37" cm="1">
        <f t="array" ref="G37" xml:space="preserve"> F37 * 10^(-9) * rhoa/mu * U</f>
        <v>2.4512243219656284E-4</v>
      </c>
      <c r="H37" cm="1">
        <f t="array" ref="H37">1 +  lambda/F37 * ( 2.514 + 0.8 * EXP( -0.55 * F37/lambda ) )</f>
        <v>1.4622582080489792</v>
      </c>
      <c r="I37" cm="1">
        <f t="array" ref="I37" xml:space="preserve"> 1 + 3.34 * lambda/F37</f>
        <v>1.6049010810810811</v>
      </c>
      <c r="J37">
        <f t="shared" si="9"/>
        <v>0.91112045800603747</v>
      </c>
      <c r="K37" cm="1">
        <f t="array" ref="K37" xml:space="preserve"> kB * T * H37 / ( 3 * PI() * mu * F37 * 10^(-9) )</f>
        <v>9.3303424597408207E-11</v>
      </c>
      <c r="L37" cm="1">
        <f t="array" ref="L37" xml:space="preserve"> df * 10^(-6) *U / K37</f>
        <v>881.3914651054248</v>
      </c>
      <c r="M37" cm="1">
        <f t="array" ref="M37" xml:space="preserve"> 1 + 0.388 * Kn * ( ( 1 - alpha ) * L37 / Ku ) ^ ( 1 / 3 )</f>
        <v>1.0715141367868579</v>
      </c>
      <c r="N37" cm="1">
        <f t="array" ref="N37" xml:space="preserve"> 1 + 0.388 * Kn * ( ( 1 - alpha ) / Ku ) ^ ( 1 / 3 ) * ( 3 * PI() * mu * df * 10^(-6) * U * F37 * 10^(-9) / ( kB * T ) ) ^ ( 1 / 3 ) * ( 0.6 * ( F37 / lambda ) ^ 0.1 ) ^ ( -1 / 3 ) * ( 1 + 2/3 * ( 3.34 * F37 / lambda ) ) ^ ( -1 / 2 )</f>
        <v>1.0249330334658642</v>
      </c>
      <c r="O37">
        <f t="shared" si="0"/>
        <v>0.95652777530245547</v>
      </c>
      <c r="P37" cm="1">
        <f t="array" ref="P37" xml:space="preserve"> 1 / ( 1 + 1.6 * ( ( 1 - alpha ) / Ku ) ^ ( 1 / 3 ) * L37 ^ ( -2 / 3 ) * M37 )</f>
        <v>0.97945805724430113</v>
      </c>
      <c r="Q37" cm="1">
        <f t="array" ref="Q37" xml:space="preserve"> 1.6 * ( ( 1 - alpha ) / Ku ) * L37 ^ ( -2 / 3 ) * M37 * P37</f>
        <v>2.5978188842736519E-2</v>
      </c>
      <c r="R37" cm="1">
        <f t="array" ref="R37" xml:space="preserve"> 1.6 * ( 0.6 ) ^ ( 2 / 3 ) * ( ( 1 - alpha ) / Ku ) * ( lambda * 10^(-9) ) ^ ( -1 / 15 ) * ( kB * T / ( 3 * PI() * df * 10^(-6) * U * mu ) ) ^ ( 2 / 3 ) * ( F37 * 10^(-9) ) ^ ( -3 / 5 )  +  3.2 * 3.34 / 3 * ( 0.6 ) ^ ( 2 / 3 ) * ( ( 1 - alpha ) / Ku ) *  ( lambda * 10^(-9) ) ^ ( 14 / 15 ) * ( kB * T / ( 3 * PI() * df * 10^(-6) * U * mu ) ) ^ ( 2 / 3 ) * ( F37 * 10^(-9) ) ^ ( -8 / 5 )</f>
        <v>2.1494193222095288E-2</v>
      </c>
      <c r="S37">
        <f t="shared" si="1"/>
        <v>2.2030108661023541E-2</v>
      </c>
      <c r="T37">
        <f t="shared" si="10"/>
        <v>0.84802327038218994</v>
      </c>
      <c r="U37">
        <f t="shared" si="2"/>
        <v>97958.832073257799</v>
      </c>
      <c r="V37">
        <f t="shared" si="3"/>
        <v>3.195053691174528E-3</v>
      </c>
      <c r="W37">
        <f t="shared" si="4"/>
        <v>1.0208367460985979E-5</v>
      </c>
      <c r="X37">
        <f t="shared" si="5"/>
        <v>3.2616278119897383E-8</v>
      </c>
      <c r="Y37" cm="1">
        <f t="array" ref="Y37" xml:space="preserve"> 4 / 3 * g / U^2 * F37 * 10^(-9) * ( rhop - rhoa ) / rhoa</f>
        <v>38.356066053243588</v>
      </c>
      <c r="Z37" cm="1">
        <f t="array" ref="Z37" xml:space="preserve"> SQRT( 4/3 * 1/U37 * g/rhoa * F37 * 10^(-9) *  ( rhop - rhoa ) )</f>
        <v>2.0756092240072972E-4</v>
      </c>
      <c r="AA37" cm="1">
        <f t="array" ref="AA37" xml:space="preserve"> Z37 / U</f>
        <v>1.978769600052013E-2</v>
      </c>
      <c r="AB37">
        <f t="shared" si="11"/>
        <v>2.0187153252190383E-2</v>
      </c>
      <c r="AC37">
        <f t="shared" si="12"/>
        <v>2.018699491737877E-2</v>
      </c>
      <c r="AD37">
        <f t="shared" si="13"/>
        <v>0.99999215665479746</v>
      </c>
      <c r="AE37" cm="1">
        <f t="array" ref="AE37">( ( F37 * 10^(-9) ) ^ 2 * rhop * H37 * U ) / ( 18 * mu * ( df * 10^(-6) ) )</f>
        <v>8.2071336629445618E-4</v>
      </c>
      <c r="AF37">
        <f t="shared" si="14"/>
        <v>1.0706714337682968E-5</v>
      </c>
      <c r="AG37" cm="1">
        <f t="array" ref="AG37">(2 * AI57*(1-alpha)*AE37*SQRT(alpha)+(1-alpha)*alpha*AE37^2)/Ku</f>
        <v>4.464771998503939E-5</v>
      </c>
      <c r="AH37">
        <f t="shared" si="15"/>
        <v>4.1700673593110515</v>
      </c>
      <c r="AI37" cm="1">
        <f t="array" ref="AI37" xml:space="preserve"> F37 / df / 1000</f>
        <v>4.7193877551020405E-2</v>
      </c>
      <c r="AJ37" cm="1">
        <f t="array" ref="AJ37" xml:space="preserve"> ( 1 + AI37 ) / ( 2*Ku ) * ( 2 * LN( 1 + AI37 ) - 1 + alpha + ( 1 / ( 1 + AI37 ) ) ^ 2 * ( 1 - alpha / 2 ) - ( alpha / 2) * ( 1 + AI37 ) ^ 2 )</f>
        <v>3.0646041065376115E-3</v>
      </c>
      <c r="AK37" cm="1">
        <f t="array" ref="AK37" xml:space="preserve"> ( ( 1 - alpha ) / Ku ) * AI37 ^ 2</f>
        <v>3.1675418024960118E-3</v>
      </c>
      <c r="AL37">
        <f t="shared" si="16"/>
        <v>1.033589231228532</v>
      </c>
      <c r="AM37">
        <f t="shared" si="6"/>
        <v>4.8575835918013843E-2</v>
      </c>
      <c r="AN37">
        <f t="shared" si="17"/>
        <v>4.5395352095236007E-2</v>
      </c>
      <c r="AO37">
        <f t="shared" si="18"/>
        <v>0.93452539183997063</v>
      </c>
      <c r="AP37" cm="1">
        <f t="array" ref="AP37" xml:space="preserve"> EXP( -4 * alpha * X * 10^(-6) * AM37 / ( PI() * df * 10^(-6) * ( 1 - alpha ) ) ) * 100</f>
        <v>37.011344040278011</v>
      </c>
      <c r="AQ37" cm="1">
        <f t="array" ref="AQ37" xml:space="preserve"> EXP( -4 * alpha * X * 10^(-6) * AN37 / ( PI() * df * 10^(-6) * ( 1 - alpha ) ) ) * 100</f>
        <v>39.50007885327225</v>
      </c>
      <c r="AR37">
        <f t="shared" si="19"/>
        <v>2.4887348129942382</v>
      </c>
      <c r="AS37" cm="1">
        <f t="array" ref="AS37" xml:space="preserve"> ( sigave * 10^(-6) * fE *e * H37 ) / ( 3 * PI() * eps0 * ( 1 + epsF ) * mu * U * F37 * 10^(-9) )</f>
        <v>8.1544846547497177E-2</v>
      </c>
      <c r="AT37" cm="1">
        <f t="array" ref="AT37" xml:space="preserve"> PI() * AS37 / ( 1 + alpha * SQRT(AS37) )</f>
        <v>0.25123052492580439</v>
      </c>
      <c r="AU37" cm="1">
        <f t="array" ref="AU37" xml:space="preserve"> PI() * AS37 * ( 1 - SQRT( AS37 ) * alpha )</f>
        <v>0.2511329884393389</v>
      </c>
      <c r="AV37">
        <f t="shared" si="20"/>
        <v>0.99961176498558724</v>
      </c>
      <c r="AW37" cm="1">
        <f t="array" ref="AW37" xml:space="preserve"> 2 / 3 * ( epsP - 1 ) / ( epsP + 2 ) * ( sigave * 10^(-6) ) ^ 2 / ( eps0 * ( 1 + epsF ) ^ 2 ) * H37 * ( F37 * 10^(-9) ) ^ 2 / ( df * 10^(-6) * mu * U )</f>
        <v>0.65807808877728735</v>
      </c>
      <c r="AX37" cm="1">
        <f t="array" ref="AX37" xml:space="preserve"> 0.528 * Ku ^ 0.26 * AW37 ^ 0.74 / ( 1 + 0.366 * ( Ku * AW37 ) ^ 0.63 )</f>
        <v>0.28551562656202378</v>
      </c>
      <c r="AY37" cm="1">
        <f t="array" ref="AY37" xml:space="preserve"> 0.35 * Ku ^ ( -0.5 ) * AW37 ^ 0.4</f>
        <v>0.36591456137120892</v>
      </c>
      <c r="AZ37">
        <f t="shared" si="21"/>
        <v>1.2815920647751997</v>
      </c>
      <c r="BA37">
        <f t="shared" si="7"/>
        <v>0.28760262808742587</v>
      </c>
      <c r="BB37">
        <f t="shared" si="22"/>
        <v>0.29652834053457489</v>
      </c>
      <c r="BC37">
        <f t="shared" si="23"/>
        <v>1.0310348779025613</v>
      </c>
      <c r="BD37">
        <f t="shared" si="8"/>
        <v>0.32022230225213189</v>
      </c>
      <c r="BE37">
        <f t="shared" si="24"/>
        <v>0.41130991346644491</v>
      </c>
      <c r="BF37">
        <f t="shared" si="25"/>
        <v>1.2844511783648156</v>
      </c>
      <c r="BG37" cm="1">
        <f t="array" ref="BG37" xml:space="preserve"> EXP( -4 * alpha * X * 10^(-6) * BA37 / ( PI() * df * 10^(-6) * ( 1 - alpha ) ) ) * 100</f>
        <v>0.27812694192668375</v>
      </c>
      <c r="BH37" cm="1">
        <f t="array" ref="BH37" xml:space="preserve"> EXP( -4 * alpha * X * 10^(-6) * BB37 / ( PI() * df * 10^(-6) * ( 1 - alpha ) ) ) * 100</f>
        <v>0.23169969179079405</v>
      </c>
      <c r="BI37" cm="1">
        <f t="array" ref="BI37" xml:space="preserve"> EXP( -4 * alpha * X * 10^(-6) * BD37 / ( PI() * df * 10^(-6) * ( 1 - alpha ) ) ) * 100</f>
        <v>0.1426826041768397</v>
      </c>
      <c r="BJ37" cm="1">
        <f t="array" ref="BJ37" xml:space="preserve"> EXP( -4 * alpha * X * 10^(-6) * BE37 / ( PI() * df * 10^(-6) * ( 1 - alpha ) ) ) * 100</f>
        <v>2.2127304523390377E-2</v>
      </c>
      <c r="BK37" cm="1">
        <f t="array" ref="BK37">fC *  BG37 +  ( 1 - fC ) * BI37</f>
        <v>0.1562270379518241</v>
      </c>
    </row>
    <row r="38" spans="6:63" x14ac:dyDescent="0.2">
      <c r="F38">
        <v>380</v>
      </c>
      <c r="G38" cm="1">
        <f t="array" ref="G38" xml:space="preserve"> F38 * 10^(-9) * rhoa/mu * U</f>
        <v>2.5174736279646998E-4</v>
      </c>
      <c r="H38" cm="1">
        <f t="array" ref="H38">1 +  lambda/F38 * ( 2.514 + 0.8 * EXP( -0.55 * F38/lambda ) )</f>
        <v>1.449560089509633</v>
      </c>
      <c r="I38" cm="1">
        <f t="array" ref="I38" xml:space="preserve"> 1 + 3.34 * lambda/F38</f>
        <v>1.5889826315789475</v>
      </c>
      <c r="J38">
        <f t="shared" si="9"/>
        <v>0.91225672370580135</v>
      </c>
      <c r="K38" cm="1">
        <f t="array" ref="K38" xml:space="preserve"> kB * T * H38 / ( 3 * PI() * mu * F38 * 10^(-9) )</f>
        <v>9.0059154851981827E-11</v>
      </c>
      <c r="L38" cm="1">
        <f t="array" ref="L38" xml:space="preserve"> df * 10^(-6) *U / K38</f>
        <v>913.14250328492233</v>
      </c>
      <c r="M38" cm="1">
        <f t="array" ref="M38" xml:space="preserve"> 1 + 0.388 * Kn * ( ( 1 - alpha ) * L38 / Ku ) ^ ( 1 / 3 )</f>
        <v>1.0723627628211234</v>
      </c>
      <c r="N38" cm="1">
        <f t="array" ref="N38" xml:space="preserve"> 1 + 0.388 * Kn * ( ( 1 - alpha ) / Ku ) ^ ( 1 / 3 ) * ( 3 * PI() * mu * df * 10^(-6) * U * F38 * 10^(-9) / ( kB * T ) ) ^ ( 1 / 3 ) * ( 0.6 * ( F38 / lambda ) ^ 0.1 ) ^ ( -1 / 3 ) * ( 1 + 2/3 * ( 3.34 * F38 / lambda ) ) ^ ( -1 / 2 )</f>
        <v>1.024824985155782</v>
      </c>
      <c r="O38">
        <f t="shared" si="0"/>
        <v>0.95567005931809756</v>
      </c>
      <c r="P38" cm="1">
        <f t="array" ref="P38" xml:space="preserve"> 1 / ( 1 + 1.6 * ( ( 1 - alpha ) / Ku ) ^ ( 1 / 3 ) * L38 ^ ( -2 / 3 ) * M38 )</f>
        <v>0.97991184637449202</v>
      </c>
      <c r="Q38" cm="1">
        <f t="array" ref="Q38" xml:space="preserve"> 1.6 * ( ( 1 - alpha ) / Ku ) * L38 ^ ( -2 / 3 ) * M38 * P38</f>
        <v>2.5404308374901503E-2</v>
      </c>
      <c r="R38" cm="1">
        <f t="array" ref="R38" xml:space="preserve"> 1.6 * ( 0.6 ) ^ ( 2 / 3 ) * ( ( 1 - alpha ) / Ku ) * ( lambda * 10^(-9) ) ^ ( -1 / 15 ) * ( kB * T / ( 3 * PI() * df * 10^(-6) * U * mu ) ) ^ ( 2 / 3 ) * ( F38 * 10^(-9) ) ^ ( -3 / 5 )  +  3.2 * 3.34 / 3 * ( 0.6 ) ^ ( 2 / 3 ) * ( ( 1 - alpha ) / Ku ) *  ( lambda * 10^(-9) ) ^ ( 14 / 15 ) * ( kB * T / ( 3 * PI() * df * 10^(-6) * U * mu ) ) ^ ( 2 / 3 ) * ( F38 * 10^(-9) ) ^ ( -8 / 5 )</f>
        <v>2.0993031773618429E-2</v>
      </c>
      <c r="S38">
        <f t="shared" si="1"/>
        <v>2.1514183475773368E-2</v>
      </c>
      <c r="T38">
        <f t="shared" si="10"/>
        <v>0.84687145023906929</v>
      </c>
      <c r="U38">
        <f t="shared" si="2"/>
        <v>95381.842610741209</v>
      </c>
      <c r="V38">
        <f t="shared" si="3"/>
        <v>3.2379273816890539E-3</v>
      </c>
      <c r="W38">
        <f t="shared" si="4"/>
        <v>1.0484173059512418E-5</v>
      </c>
      <c r="X38">
        <f t="shared" si="5"/>
        <v>3.3946986686567712E-8</v>
      </c>
      <c r="Y38" cm="1">
        <f t="array" ref="Y38" xml:space="preserve"> 4 / 3 * g / U^2 * F38 * 10^(-9) * ( rhop - rhoa ) / rhoa</f>
        <v>39.392716487115038</v>
      </c>
      <c r="Z38" cm="1">
        <f t="array" ref="Z38" xml:space="preserve"> SQRT( 4/3 * 1/U38 * g/rhoa * F38 * 10^(-9) *  ( rhop - rhoa ) )</f>
        <v>2.1316969979566548E-4</v>
      </c>
      <c r="AA38" cm="1">
        <f t="array" ref="AA38" xml:space="preserve"> Z38 / U</f>
        <v>2.0322405428199894E-2</v>
      </c>
      <c r="AB38">
        <f t="shared" si="11"/>
        <v>2.0743972854745607E-2</v>
      </c>
      <c r="AC38">
        <f t="shared" si="12"/>
        <v>2.0743796692311852E-2</v>
      </c>
      <c r="AD38">
        <f t="shared" si="13"/>
        <v>0.99999150777746437</v>
      </c>
      <c r="AE38" cm="1">
        <f t="array" ref="AE38">( ( F38 * 10^(-9) ) ^ 2 * rhop * H38 * U ) / ( 18 * mu * ( df * 10^(-6) ) )</f>
        <v>8.581582991840389E-4</v>
      </c>
      <c r="AF38">
        <f t="shared" si="14"/>
        <v>1.1702492047838684E-5</v>
      </c>
      <c r="AG38" cm="1">
        <f t="array" ref="AG38">(2 * AI58*(1-alpha)*AE38*SQRT(alpha)+(1-alpha)*alpha*AE38^2)/Ku</f>
        <v>4.7505737724491975E-5</v>
      </c>
      <c r="AH38">
        <f t="shared" si="15"/>
        <v>4.0594548178535819</v>
      </c>
      <c r="AI38" cm="1">
        <f t="array" ref="AI38" xml:space="preserve"> F38 / df / 1000</f>
        <v>4.8469387755102039E-2</v>
      </c>
      <c r="AJ38" cm="1">
        <f t="array" ref="AJ38" xml:space="preserve"> ( 1 + AI38 ) / ( 2*Ku ) * ( 2 * LN( 1 + AI38 ) - 1 + alpha + ( 1 / ( 1 + AI38 ) ) ^ 2 * ( 1 - alpha / 2 ) - ( alpha / 2) * ( 1 + AI38 ) ^ 2 )</f>
        <v>3.2296774640401091E-3</v>
      </c>
      <c r="AK38" cm="1">
        <f t="array" ref="AK38" xml:space="preserve"> ( ( 1 - alpha ) / Ku ) * AI38 ^ 2</f>
        <v>3.3410740414932371E-3</v>
      </c>
      <c r="AL38">
        <f t="shared" si="16"/>
        <v>1.0344915486742687</v>
      </c>
      <c r="AM38">
        <f t="shared" si="6"/>
        <v>4.8714762880397222E-2</v>
      </c>
      <c r="AN38">
        <f t="shared" si="17"/>
        <v>4.5610756701626294E-2</v>
      </c>
      <c r="AO38">
        <f t="shared" si="18"/>
        <v>0.9362820222200039</v>
      </c>
      <c r="AP38" cm="1">
        <f t="array" ref="AP38" xml:space="preserve"> EXP( -4 * alpha * X * 10^(-6) * AM38 / ( PI() * df * 10^(-6) * ( 1 - alpha ) ) ) * 100</f>
        <v>36.906281802135929</v>
      </c>
      <c r="AQ38" cm="1">
        <f t="array" ref="AQ38" xml:space="preserve"> EXP( -4 * alpha * X * 10^(-6) * AN38 / ( PI() * df * 10^(-6) * ( 1 - alpha ) ) ) * 100</f>
        <v>39.326363341549794</v>
      </c>
      <c r="AR38">
        <f t="shared" si="19"/>
        <v>2.4200815394138644</v>
      </c>
      <c r="AS38" cm="1">
        <f t="array" ref="AS38" xml:space="preserve"> ( sigave * 10^(-6) * fE *e * H38 ) / ( 3 * PI() * eps0 * ( 1 + epsF ) * mu * U * F38 * 10^(-9) )</f>
        <v>7.8709436382318393E-2</v>
      </c>
      <c r="AT38" cm="1">
        <f t="array" ref="AT38" xml:space="preserve"> PI() * AS38 / ( 1 + alpha * SQRT(AS38) )</f>
        <v>0.2425771568101969</v>
      </c>
      <c r="AU38" cm="1">
        <f t="array" ref="AU38" xml:space="preserve"> PI() * AS38 * ( 1 - SQRT( AS38 ) * alpha )</f>
        <v>0.24248625450733688</v>
      </c>
      <c r="AV38">
        <f t="shared" si="20"/>
        <v>0.99962526437338395</v>
      </c>
      <c r="AW38" cm="1">
        <f t="array" ref="AW38" xml:space="preserve"> 2 / 3 * ( epsP - 1 ) / ( epsP + 2 ) * ( sigave * 10^(-6) ) ^ 2 / ( eps0 * ( 1 + epsF ) ^ 2 ) * H38 * ( F38 * 10^(-9) ) ^ 2 / ( df * 10^(-6) * mu * U )</f>
        <v>0.68810280980946481</v>
      </c>
      <c r="AX38" cm="1">
        <f t="array" ref="AX38" xml:space="preserve"> 0.528 * Ku ^ 0.26 * AW38 ^ 0.74 / ( 1 + 0.366 * ( Ku * AW38 ) ^ 0.63 )</f>
        <v>0.29361634475338172</v>
      </c>
      <c r="AY38" cm="1">
        <f t="array" ref="AY38" xml:space="preserve"> 0.35 * Ku ^ ( -0.5 ) * AW38 ^ 0.4</f>
        <v>0.37250323823557474</v>
      </c>
      <c r="AZ38">
        <f t="shared" si="21"/>
        <v>1.2686733722145229</v>
      </c>
      <c r="BA38">
        <f t="shared" si="7"/>
        <v>0.27947483101638437</v>
      </c>
      <c r="BB38">
        <f t="shared" si="22"/>
        <v>0.28809701120896319</v>
      </c>
      <c r="BC38">
        <f t="shared" si="23"/>
        <v>1.0308513656175118</v>
      </c>
      <c r="BD38">
        <f t="shared" si="8"/>
        <v>0.32802765702130898</v>
      </c>
      <c r="BE38">
        <f t="shared" si="24"/>
        <v>0.41811399493720103</v>
      </c>
      <c r="BF38">
        <f t="shared" si="25"/>
        <v>1.2746303123764955</v>
      </c>
      <c r="BG38" cm="1">
        <f t="array" ref="BG38" xml:space="preserve"> EXP( -4 * alpha * X * 10^(-6) * BA38 / ( PI() * df * 10^(-6) * ( 1 - alpha ) ) ) * 100</f>
        <v>0.32845059753208672</v>
      </c>
      <c r="BH38" cm="1">
        <f t="array" ref="BH38" xml:space="preserve"> EXP( -4 * alpha * X * 10^(-6) * BB38 / ( PI() * df * 10^(-6) * ( 1 - alpha ) ) ) * 100</f>
        <v>0.27532761070819134</v>
      </c>
      <c r="BI38" cm="1">
        <f t="array" ref="BI38" xml:space="preserve"> EXP( -4 * alpha * X * 10^(-6) * BD38 / ( PI() * df * 10^(-6) * ( 1 - alpha ) ) ) * 100</f>
        <v>0.12162122920873633</v>
      </c>
      <c r="BJ38" cm="1">
        <f t="array" ref="BJ38" xml:space="preserve"> EXP( -4 * alpha * X * 10^(-6) * BE38 / ( PI() * df * 10^(-6) * ( 1 - alpha ) ) ) * 100</f>
        <v>1.9251501443943698E-2</v>
      </c>
      <c r="BK38" cm="1">
        <f t="array" ref="BK38">fC *  BG38 +  ( 1 - fC ) * BI38</f>
        <v>0.14230416604107138</v>
      </c>
    </row>
    <row r="39" spans="6:63" x14ac:dyDescent="0.2">
      <c r="F39">
        <v>390</v>
      </c>
      <c r="G39" cm="1">
        <f t="array" ref="G39" xml:space="preserve"> F39 * 10^(-9) * rhoa/mu * U</f>
        <v>2.5837229339637706E-4</v>
      </c>
      <c r="H39" cm="1">
        <f t="array" ref="H39">1 +  lambda/F39 * ( 2.514 + 0.8 * EXP( -0.55 * F39/lambda ) )</f>
        <v>1.4375541125428399</v>
      </c>
      <c r="I39" cm="1">
        <f t="array" ref="I39" xml:space="preserve"> 1 + 3.34 * lambda/F39</f>
        <v>1.5738805128205127</v>
      </c>
      <c r="J39">
        <f t="shared" si="9"/>
        <v>0.91338198855174491</v>
      </c>
      <c r="K39" cm="1">
        <f t="array" ref="K39" xml:space="preserve"> kB * T * H39 / ( 3 * PI() * mu * F39 * 10^(-9) )</f>
        <v>8.7023157098382736E-11</v>
      </c>
      <c r="L39" cm="1">
        <f t="array" ref="L39" xml:space="preserve"> df * 10^(-6) *U / K39</f>
        <v>944.99952480799459</v>
      </c>
      <c r="M39" cm="1">
        <f t="array" ref="M39" xml:space="preserve"> 1 + 0.388 * Kn * ( ( 1 - alpha ) * L39 / Ku ) ^ ( 1 / 3 )</f>
        <v>1.0731946745298331</v>
      </c>
      <c r="N39" cm="1">
        <f t="array" ref="N39" xml:space="preserve"> 1 + 0.388 * Kn * ( ( 1 - alpha ) / Ku ) ^ ( 1 / 3 ) * ( 3 * PI() * mu * df * 10^(-6) * U * F39 * 10^(-9) / ( kB * T ) ) ^ ( 1 / 3 ) * ( 0.6 * ( F39 / lambda ) ^ 0.1 ) ^ ( -1 / 3 ) * ( 1 + 2/3 * ( 3.34 * F39 / lambda ) ) ^ ( -1 / 2 )</f>
        <v>1.0247196190015342</v>
      </c>
      <c r="O39">
        <f t="shared" si="0"/>
        <v>0.95483106962906261</v>
      </c>
      <c r="P39" cm="1">
        <f t="array" ref="P39" xml:space="preserve"> 1 / ( 1 + 1.6 * ( ( 1 - alpha ) / Ku ) ^ ( 1 / 3 ) * L39 ^ ( -2 / 3 ) * M39 )</f>
        <v>0.9803420271858323</v>
      </c>
      <c r="Q39" cm="1">
        <f t="array" ref="Q39" xml:space="preserve"> 1.6 * ( ( 1 - alpha ) / Ku ) * L39 ^ ( -2 / 3 ) * M39 * P39</f>
        <v>2.4860283961708165E-2</v>
      </c>
      <c r="R39" cm="1">
        <f t="array" ref="R39" xml:space="preserve"> 1.6 * ( 0.6 ) ^ ( 2 / 3 ) * ( ( 1 - alpha ) / Ku ) * ( lambda * 10^(-9) ) ^ ( -1 / 15 ) * ( kB * T / ( 3 * PI() * df * 10^(-6) * U * mu ) ) ^ ( 2 / 3 ) * ( F39 * 10^(-9) ) ^ ( -3 / 5 )  +  3.2 * 3.34 / 3 * ( 0.6 ) ^ ( 2 / 3 ) * ( ( 1 - alpha ) / Ku ) *  ( lambda * 10^(-9) ) ^ ( 14 / 15 ) * ( kB * T / ( 3 * PI() * df * 10^(-6) * U * mu ) ) ^ ( 2 / 3 ) * ( F39 * 10^(-9) ) ^ ( -8 / 5 )</f>
        <v>2.051896536865605E-2</v>
      </c>
      <c r="S39">
        <f t="shared" si="1"/>
        <v>2.1026186374874901E-2</v>
      </c>
      <c r="T39">
        <f t="shared" si="10"/>
        <v>0.84577418372457636</v>
      </c>
      <c r="U39">
        <f t="shared" si="2"/>
        <v>92936.999463152795</v>
      </c>
      <c r="V39">
        <f t="shared" si="3"/>
        <v>3.280240100352441E-3</v>
      </c>
      <c r="W39">
        <f t="shared" si="4"/>
        <v>1.0759974403791059E-5</v>
      </c>
      <c r="X39">
        <f t="shared" si="5"/>
        <v>3.5295294844707783E-8</v>
      </c>
      <c r="Y39" cm="1">
        <f t="array" ref="Y39" xml:space="preserve"> 4 / 3 * g / U^2 * F39 * 10^(-9) * ( rhop - rhoa ) / rhoa</f>
        <v>40.429366920986489</v>
      </c>
      <c r="Z39" cm="1">
        <f t="array" ref="Z39" xml:space="preserve"> SQRT( 4/3 * 1/U39 * g/rhoa * F39 * 10^(-9) *  ( rhop - rhoa ) )</f>
        <v>2.1877843399781806E-4</v>
      </c>
      <c r="AA39" cm="1">
        <f t="array" ref="AA39" xml:space="preserve"> Z39 / U</f>
        <v>2.0857110738121586E-2</v>
      </c>
      <c r="AB39">
        <f t="shared" si="11"/>
        <v>2.130139632004539E-2</v>
      </c>
      <c r="AC39">
        <f t="shared" si="12"/>
        <v>2.1301200858451386E-2</v>
      </c>
      <c r="AD39">
        <f t="shared" si="13"/>
        <v>0.99999082400087458</v>
      </c>
      <c r="AE39" cm="1">
        <f t="array" ref="AE39">( ( F39 * 10^(-9) ) ^ 2 * rhop * H39 * U ) / ( 18 * mu * ( df * 10^(-6) ) )</f>
        <v>8.9643211308877908E-4</v>
      </c>
      <c r="AF39">
        <f t="shared" si="14"/>
        <v>1.2765735477408949E-5</v>
      </c>
      <c r="AG39" cm="1">
        <f t="array" ref="AG39">(2 * AI59*(1-alpha)*AE39*SQRT(alpha)+(1-alpha)*alpha*AE39^2)/Ku</f>
        <v>5.0482151017756232E-5</v>
      </c>
      <c r="AH39">
        <f t="shared" si="15"/>
        <v>3.9545039224017002</v>
      </c>
      <c r="AI39" cm="1">
        <f t="array" ref="AI39" xml:space="preserve"> F39 / df / 1000</f>
        <v>4.9744897959183673E-2</v>
      </c>
      <c r="AJ39" cm="1">
        <f t="array" ref="AJ39" xml:space="preserve"> ( 1 + AI39 ) / ( 2*Ku ) * ( 2 * LN( 1 + AI39 ) - 1 + alpha + ( 1 / ( 1 + AI39 ) ) ^ 2 * ( 1 - alpha / 2 ) - ( alpha / 2) * ( 1 + AI39 ) ^ 2 )</f>
        <v>3.3989333633599834E-3</v>
      </c>
      <c r="AK39" cm="1">
        <f t="array" ref="AK39" xml:space="preserve"> ( ( 1 - alpha ) / Ku ) * AI39 ^ 2</f>
        <v>3.5192338068637213E-3</v>
      </c>
      <c r="AL39">
        <f t="shared" si="16"/>
        <v>1.0353935869412916</v>
      </c>
      <c r="AM39">
        <f t="shared" si="6"/>
        <v>4.888809614151246E-2</v>
      </c>
      <c r="AN39">
        <f t="shared" si="17"/>
        <v>4.5859386775667407E-2</v>
      </c>
      <c r="AO39">
        <f t="shared" si="18"/>
        <v>0.93804812204021837</v>
      </c>
      <c r="AP39" cm="1">
        <f t="array" ref="AP39" xml:space="preserve"> EXP( -4 * alpha * X * 10^(-6) * AM39 / ( PI() * df * 10^(-6) * ( 1 - alpha ) ) ) * 100</f>
        <v>36.775618189856907</v>
      </c>
      <c r="AQ39" cm="1">
        <f t="array" ref="AQ39" xml:space="preserve"> EXP( -4 * alpha * X * 10^(-6) * AN39 / ( PI() * df * 10^(-6) * ( 1 - alpha ) ) ) * 100</f>
        <v>39.126802380456674</v>
      </c>
      <c r="AR39">
        <f t="shared" si="19"/>
        <v>2.351184190599767</v>
      </c>
      <c r="AS39" cm="1">
        <f t="array" ref="AS39" xml:space="preserve"> ( sigave * 10^(-6) * fE *e * H39 ) / ( 3 * PI() * eps0 * ( 1 + epsF ) * mu * U * F39 * 10^(-9) )</f>
        <v>7.6056050700024164E-2</v>
      </c>
      <c r="AT39" cm="1">
        <f t="array" ref="AT39" xml:space="preserve"> PI() * AS39 / ( 1 + alpha * SQRT(AS39) )</f>
        <v>0.23447529956391258</v>
      </c>
      <c r="AU39" cm="1">
        <f t="array" ref="AU39" xml:space="preserve"> PI() * AS39 * ( 1 - SQRT( AS39 ) * alpha )</f>
        <v>0.23439039538795478</v>
      </c>
      <c r="AV39">
        <f t="shared" si="20"/>
        <v>0.99963789714261708</v>
      </c>
      <c r="AW39" cm="1">
        <f t="array" ref="AW39" xml:space="preserve"> 2 / 3 * ( epsP - 1 ) / ( epsP + 2 ) * ( sigave * 10^(-6) ) ^ 2 / ( eps0 * ( 1 + epsF ) ^ 2 ) * H39 * ( F39 * 10^(-9) ) ^ 2 / ( df * 10^(-6) * mu * U )</f>
        <v>0.7187921580509461</v>
      </c>
      <c r="AX39" cm="1">
        <f t="array" ref="AX39" xml:space="preserve"> 0.528 * Ku ^ 0.26 * AW39 ^ 0.74 / ( 1 + 0.366 * ( Ku * AW39 ) ^ 0.63 )</f>
        <v>0.30172704701844039</v>
      </c>
      <c r="AY39" cm="1">
        <f t="array" ref="AY39" xml:space="preserve"> 0.35 * Ku ^ ( -0.5 ) * AW39 ^ 0.4</f>
        <v>0.37906182756985685</v>
      </c>
      <c r="AZ39">
        <f t="shared" si="21"/>
        <v>1.256307087202196</v>
      </c>
      <c r="BA39">
        <f t="shared" si="7"/>
        <v>0.27190034471753455</v>
      </c>
      <c r="BB39">
        <f t="shared" si="22"/>
        <v>0.28024978216362217</v>
      </c>
      <c r="BC39">
        <f t="shared" si="23"/>
        <v>1.0307077118815775</v>
      </c>
      <c r="BD39">
        <f t="shared" si="8"/>
        <v>0.33586428227682064</v>
      </c>
      <c r="BE39">
        <f t="shared" si="24"/>
        <v>0.42492121434552427</v>
      </c>
      <c r="BF39">
        <f t="shared" si="25"/>
        <v>1.265157495953388</v>
      </c>
      <c r="BG39" cm="1">
        <f t="array" ref="BG39" xml:space="preserve"> EXP( -4 * alpha * X * 10^(-6) * BA39 / ( PI() * df * 10^(-6) * ( 1 - alpha ) ) ) * 100</f>
        <v>0.38351301032664248</v>
      </c>
      <c r="BH39" cm="1">
        <f t="array" ref="BH39" xml:space="preserve"> EXP( -4 * alpha * X * 10^(-6) * BB39 / ( PI() * df * 10^(-6) * ( 1 - alpha ) ) ) * 100</f>
        <v>0.32328348346153557</v>
      </c>
      <c r="BI39" cm="1">
        <f t="array" ref="BI39" xml:space="preserve"> EXP( -4 * alpha * X * 10^(-6) * BD39 / ( PI() * df * 10^(-6) * ( 1 - alpha ) ) ) * 100</f>
        <v>0.10360241213475201</v>
      </c>
      <c r="BJ39" cm="1">
        <f t="array" ref="BJ39" xml:space="preserve"> EXP( -4 * alpha * X * 10^(-6) * BE39 / ( PI() * df * 10^(-6) * ( 1 - alpha ) ) ) * 100</f>
        <v>1.6748380335447219E-2</v>
      </c>
      <c r="BK39" cm="1">
        <f t="array" ref="BK39">fC *  BG39 +  ( 1 - fC ) * BI39</f>
        <v>0.13159347195394105</v>
      </c>
    </row>
    <row r="40" spans="6:63" x14ac:dyDescent="0.2">
      <c r="F40">
        <v>400</v>
      </c>
      <c r="G40" cm="1">
        <f t="array" ref="G40" xml:space="preserve"> F40 * 10^(-9) * rhoa/mu * U</f>
        <v>2.6499722399628419E-4</v>
      </c>
      <c r="H40" cm="1">
        <f t="array" ref="H40">1 +  lambda/F40 * ( 2.514 + 0.8 * EXP( -0.55 * F40/lambda ) )</f>
        <v>1.426185219910449</v>
      </c>
      <c r="I40" cm="1">
        <f t="array" ref="I40" xml:space="preserve"> 1 + 3.34 * lambda/F40</f>
        <v>1.5595335000000001</v>
      </c>
      <c r="J40">
        <f t="shared" si="9"/>
        <v>0.91449476392167839</v>
      </c>
      <c r="K40" cm="1">
        <f t="array" ref="K40" xml:space="preserve"> kB * T * H40 / ( 3 * PI() * mu * F40 * 10^(-9) )</f>
        <v>8.4176561338981238E-11</v>
      </c>
      <c r="L40" cm="1">
        <f t="array" ref="L40" xml:space="preserve"> df * 10^(-6) *U / K40</f>
        <v>976.95653988636116</v>
      </c>
      <c r="M40" cm="1">
        <f t="array" ref="M40" xml:space="preserve"> 1 + 0.388 * Kn * ( ( 1 - alpha ) * L40 / Ku ) ^ ( 1 / 3 )</f>
        <v>1.0740106188135297</v>
      </c>
      <c r="N40" cm="1">
        <f t="array" ref="N40" xml:space="preserve"> 1 + 0.388 * Kn * ( ( 1 - alpha ) / Ku ) ^ ( 1 / 3 ) * ( 3 * PI() * mu * df * 10^(-6) * U * F40 * 10^(-9) / ( kB * T ) ) ^ ( 1 / 3 ) * ( 0.6 * ( F40 / lambda ) ^ 0.1 ) ^ ( -1 / 3 ) * ( 1 + 2/3 * ( 3.34 * F40 / lambda ) ) ^ ( -1 / 2 )</f>
        <v>1.0246168193832765</v>
      </c>
      <c r="O40">
        <f t="shared" si="0"/>
        <v>0.95400995244831099</v>
      </c>
      <c r="P40" cm="1">
        <f t="array" ref="P40" xml:space="preserve"> 1 / ( 1 + 1.6 * ( ( 1 - alpha ) / Ku ) ^ ( 1 / 3 ) * L40 ^ ( -2 / 3 ) * M40 )</f>
        <v>0.9807504496927999</v>
      </c>
      <c r="Q40" cm="1">
        <f t="array" ref="Q40" xml:space="preserve"> 1.6 * ( ( 1 - alpha ) / Ku ) * L40 ^ ( -2 / 3 ) * M40 * P40</f>
        <v>2.4343775998473684E-2</v>
      </c>
      <c r="R40" cm="1">
        <f t="array" ref="R40" xml:space="preserve"> 1.6 * ( 0.6 ) ^ ( 2 / 3 ) * ( ( 1 - alpha ) / Ku ) * ( lambda * 10^(-9) ) ^ ( -1 / 15 ) * ( kB * T / ( 3 * PI() * df * 10^(-6) * U * mu ) ) ^ ( 2 / 3 ) * ( F40 * 10^(-9) ) ^ ( -3 / 5 )  +  3.2 * 3.34 / 3 * ( 0.6 ) ^ ( 2 / 3 ) * ( ( 1 - alpha ) / Ku ) *  ( lambda * 10^(-9) ) ^ ( 14 / 15 ) * ( kB * T / ( 3 * PI() * df * 10^(-6) * U * mu ) ) ^ ( 2 / 3 ) * ( F40 * 10^(-9) ) ^ ( -8 / 5 )</f>
        <v>2.0069814462688403E-2</v>
      </c>
      <c r="S40">
        <f t="shared" si="1"/>
        <v>2.0563869460372274E-2</v>
      </c>
      <c r="T40">
        <f t="shared" si="10"/>
        <v>0.84472801021754373</v>
      </c>
      <c r="U40">
        <f t="shared" si="2"/>
        <v>90614.391885479432</v>
      </c>
      <c r="V40">
        <f t="shared" si="3"/>
        <v>3.3220132878363693E-3</v>
      </c>
      <c r="W40">
        <f t="shared" si="4"/>
        <v>1.1035771528275178E-5</v>
      </c>
      <c r="X40">
        <f t="shared" si="5"/>
        <v>3.6660974632355204E-8</v>
      </c>
      <c r="Y40" cm="1">
        <f t="array" ref="Y40" xml:space="preserve"> 4 / 3 * g / U^2 * F40 * 10^(-9) * ( rhop - rhoa ) / rhoa</f>
        <v>41.466017354857932</v>
      </c>
      <c r="Z40" cm="1">
        <f t="array" ref="Z40" xml:space="preserve"> SQRT( 4/3 * 1/U40 * g/rhoa * F40 * 10^(-9) *  ( rhop - rhoa ) )</f>
        <v>2.2438712535780911E-4</v>
      </c>
      <c r="AA40" cm="1">
        <f t="array" ref="AA40" xml:space="preserve"> Z40 / U</f>
        <v>2.139181196371152E-2</v>
      </c>
      <c r="AB40">
        <f t="shared" si="11"/>
        <v>2.1859424665797173E-2</v>
      </c>
      <c r="AC40">
        <f t="shared" si="12"/>
        <v>2.1859208353871076E-2</v>
      </c>
      <c r="AD40">
        <f t="shared" si="13"/>
        <v>0.99999010440899505</v>
      </c>
      <c r="AE40" cm="1">
        <f t="array" ref="AE40">( ( F40 * 10^(-9) ) ^ 2 * rhop * H40 * U ) / ( 18 * mu * ( df * 10^(-6) ) )</f>
        <v>9.3553470849000041E-4</v>
      </c>
      <c r="AF40">
        <f t="shared" si="14"/>
        <v>1.3899381580051716E-5</v>
      </c>
      <c r="AG40" cm="1">
        <f t="array" ref="AG40">(2 * AI60*(1-alpha)*AE40*SQRT(alpha)+(1-alpha)*alpha*AE40^2)/Ku</f>
        <v>5.3579342587093171E-5</v>
      </c>
      <c r="AH40">
        <f t="shared" si="15"/>
        <v>3.8548004656545172</v>
      </c>
      <c r="AI40" cm="1">
        <f t="array" ref="AI40" xml:space="preserve"> F40 / df / 1000</f>
        <v>5.1020408163265307E-2</v>
      </c>
      <c r="AJ40" cm="1">
        <f t="array" ref="AJ40" xml:space="preserve"> ( 1 + AI40 ) / ( 2*Ku ) * ( 2 * LN( 1 + AI40 ) - 1 + alpha + ( 1 / ( 1 + AI40 ) ) ^ 2 * ( 1 - alpha / 2 ) - ( alpha / 2) * ( 1 + AI40 ) ^ 2 )</f>
        <v>3.572361016618333E-3</v>
      </c>
      <c r="AK40" cm="1">
        <f t="array" ref="AK40" xml:space="preserve"> ( ( 1 - alpha ) / Ku ) * AI40 ^ 2</f>
        <v>3.7020210986074653E-3</v>
      </c>
      <c r="AL40">
        <f t="shared" si="16"/>
        <v>1.0362953467989278</v>
      </c>
      <c r="AM40">
        <f t="shared" si="6"/>
        <v>4.9093484426231737E-2</v>
      </c>
      <c r="AN40">
        <f t="shared" si="17"/>
        <v>4.6138998294430862E-2</v>
      </c>
      <c r="AO40">
        <f t="shared" si="18"/>
        <v>0.93981918035904932</v>
      </c>
      <c r="AP40" cm="1">
        <f t="array" ref="AP40" xml:space="preserve"> EXP( -4 * alpha * X * 10^(-6) * AM40 / ( PI() * df * 10^(-6) * ( 1 - alpha ) ) ) * 100</f>
        <v>36.621389285453304</v>
      </c>
      <c r="AQ40" cm="1">
        <f t="array" ref="AQ40" xml:space="preserve"> EXP( -4 * alpha * X * 10^(-6) * AN40 / ( PI() * df * 10^(-6) * ( 1 - alpha ) ) ) * 100</f>
        <v>38.903583964229213</v>
      </c>
      <c r="AR40">
        <f t="shared" si="19"/>
        <v>2.2821946787759089</v>
      </c>
      <c r="AS40" cm="1">
        <f t="array" ref="AS40" xml:space="preserve"> ( sigave * 10^(-6) * fE *e * H40 ) / ( 3 * PI() * eps0 * ( 1 + epsF ) * mu * U * F40 * 10^(-9) )</f>
        <v>7.3568197597260326E-2</v>
      </c>
      <c r="AT40" cm="1">
        <f t="array" ref="AT40" xml:space="preserve"> PI() * AS40 / ( 1 + alpha * SQRT(AS40) )</f>
        <v>0.22687529574022922</v>
      </c>
      <c r="AU40" cm="1">
        <f t="array" ref="AU40" xml:space="preserve"> PI() * AS40 * ( 1 - SQRT( AS40 ) * alpha )</f>
        <v>0.22679583081006871</v>
      </c>
      <c r="AV40">
        <f t="shared" si="20"/>
        <v>0.99964974181123933</v>
      </c>
      <c r="AW40" cm="1">
        <f t="array" ref="AW40" xml:space="preserve"> 2 / 3 * ( epsP - 1 ) / ( epsP + 2 ) * ( sigave * 10^(-6) ) ^ 2 / ( eps0 * ( 1 + epsF ) ^ 2 ) * H40 * ( F40 * 10^(-9) ) ^ 2 / ( df * 10^(-6) * mu * U )</f>
        <v>0.75014605370400533</v>
      </c>
      <c r="AX40" cm="1">
        <f t="array" ref="AX40" xml:space="preserve"> 0.528 * Ku ^ 0.26 * AW40 ^ 0.74 / ( 1 + 0.366 * ( Ku * AW40 ) ^ 0.63 )</f>
        <v>0.30984593529154264</v>
      </c>
      <c r="AY40" cm="1">
        <f t="array" ref="AY40" xml:space="preserve"> 0.35 * Ku ^ ( -0.5 ) * AW40 ^ 0.4</f>
        <v>0.38559114471279221</v>
      </c>
      <c r="AZ40">
        <f t="shared" si="21"/>
        <v>1.2444608781134365</v>
      </c>
      <c r="BA40">
        <f t="shared" si="7"/>
        <v>0.26483068136834131</v>
      </c>
      <c r="BB40">
        <f t="shared" si="22"/>
        <v>0.27293482910449957</v>
      </c>
      <c r="BC40">
        <f t="shared" si="23"/>
        <v>1.0306012418738091</v>
      </c>
      <c r="BD40">
        <f t="shared" si="8"/>
        <v>0.34372800311900775</v>
      </c>
      <c r="BE40">
        <f t="shared" si="24"/>
        <v>0.43173014300722307</v>
      </c>
      <c r="BF40">
        <f t="shared" si="25"/>
        <v>1.2560226082532666</v>
      </c>
      <c r="BG40" cm="1">
        <f t="array" ref="BG40" xml:space="preserve"> EXP( -4 * alpha * X * 10^(-6) * BA40 / ( PI() * df * 10^(-6) * ( 1 - alpha ) ) ) * 100</f>
        <v>0.44320441656650472</v>
      </c>
      <c r="BH40" cm="1">
        <f t="array" ref="BH40" xml:space="preserve"> EXP( -4 * alpha * X * 10^(-6) * BB40 / ( PI() * df * 10^(-6) * ( 1 - alpha ) ) ) * 100</f>
        <v>0.37548037396243639</v>
      </c>
      <c r="BI40" cm="1">
        <f t="array" ref="BI40" xml:space="preserve"> EXP( -4 * alpha * X * 10^(-6) * BD40 / ( PI() * df * 10^(-6) * ( 1 - alpha ) ) ) * 100</f>
        <v>8.8204260442874619E-2</v>
      </c>
      <c r="BJ40" cm="1">
        <f t="array" ref="BJ40" xml:space="preserve"> EXP( -4 * alpha * X * 10^(-6) * BE40 / ( PI() * df * 10^(-6) * ( 1 - alpha ) ) ) * 100</f>
        <v>1.4570210758578752E-2</v>
      </c>
      <c r="BK40" cm="1">
        <f t="array" ref="BK40">fC *  BG40 +  ( 1 - fC ) * BI40</f>
        <v>0.12370427605523764</v>
      </c>
    </row>
    <row r="41" spans="6:63" x14ac:dyDescent="0.2">
      <c r="F41">
        <v>410</v>
      </c>
      <c r="G41" cm="1">
        <f t="array" ref="G41" xml:space="preserve"> F41 * 10^(-9) * rhoa/mu * U</f>
        <v>2.7162215459619127E-4</v>
      </c>
      <c r="H41" cm="1">
        <f t="array" ref="H41">1 +  lambda/F41 * ( 2.514 + 0.8 * EXP( -0.55 * F41/lambda ) )</f>
        <v>1.4154039677159109</v>
      </c>
      <c r="I41" cm="1">
        <f t="array" ref="I41" xml:space="preserve"> 1 + 3.34 * lambda/F41</f>
        <v>1.5458863414634147</v>
      </c>
      <c r="J41">
        <f t="shared" si="9"/>
        <v>0.91559381162266917</v>
      </c>
      <c r="K41" cm="1">
        <f t="array" ref="K41" xml:space="preserve"> kB * T * H41 / ( 3 * PI() * mu * F41 * 10^(-9) )</f>
        <v>8.1502661782414523E-11</v>
      </c>
      <c r="L41" cm="1">
        <f t="array" ref="L41" xml:space="preserve"> df * 10^(-6) *U / K41</f>
        <v>1009.0080533174321</v>
      </c>
      <c r="M41" cm="1">
        <f t="array" ref="M41" xml:space="preserve"> 1 + 0.388 * Kn * ( ( 1 - alpha ) * L41 / Ku ) ^ ( 1 / 3 )</f>
        <v>1.0748112936630096</v>
      </c>
      <c r="N41" cm="1">
        <f t="array" ref="N41" xml:space="preserve"> 1 + 0.388 * Kn * ( ( 1 - alpha ) / Ku ) ^ ( 1 / 3 ) * ( 3 * PI() * mu * df * 10^(-6) * U * F41 * 10^(-9) / ( kB * T ) ) ^ ( 1 / 3 ) * ( 0.6 * ( F41 / lambda ) ^ 0.1 ) ^ ( -1 / 3 ) * ( 1 + 2/3 * ( 3.34 * F41 / lambda ) ) ^ ( -1 / 2 )</f>
        <v>1.0245164774525897</v>
      </c>
      <c r="O41">
        <f t="shared" si="0"/>
        <v>0.95320591018446343</v>
      </c>
      <c r="P41" cm="1">
        <f t="array" ref="P41" xml:space="preserve"> 1 / ( 1 + 1.6 * ( ( 1 - alpha ) / Ku ) ^ ( 1 / 3 ) * L41 ^ ( -2 / 3 ) * M41 )</f>
        <v>0.98113877486364176</v>
      </c>
      <c r="Q41" cm="1">
        <f t="array" ref="Q41" xml:space="preserve"> 1.6 * ( ( 1 - alpha ) / Ku ) * L41 ^ ( -2 / 3 ) * M41 * P41</f>
        <v>2.3852683956182542E-2</v>
      </c>
      <c r="R41" cm="1">
        <f t="array" ref="R41" xml:space="preserve"> 1.6 * ( 0.6 ) ^ ( 2 / 3 ) * ( ( 1 - alpha ) / Ku ) * ( lambda * 10^(-9) ) ^ ( -1 / 15 ) * ( kB * T / ( 3 * PI() * df * 10^(-6) * U * mu ) ) ^ ( 2 / 3 ) * ( F41 * 10^(-9) ) ^ ( -3 / 5 )  +  3.2 * 3.34 / 3 * ( 0.6 ) ^ ( 2 / 3 ) * ( ( 1 - alpha ) / Ku ) *  ( lambda * 10^(-9) ) ^ ( 14 / 15 ) * ( kB * T / ( 3 * PI() * df * 10^(-6) * U * mu ) ) ^ ( 2 / 3 ) * ( F41 * 10^(-9) ) ^ ( -8 / 5 )</f>
        <v>1.9643627083479498E-2</v>
      </c>
      <c r="S41">
        <f t="shared" si="1"/>
        <v>2.0125219623958704E-2</v>
      </c>
      <c r="T41">
        <f t="shared" si="10"/>
        <v>0.84372977317474196</v>
      </c>
      <c r="U41">
        <f t="shared" si="2"/>
        <v>88405.07602181031</v>
      </c>
      <c r="V41">
        <f t="shared" si="3"/>
        <v>3.3632670527661119E-3</v>
      </c>
      <c r="W41">
        <f t="shared" si="4"/>
        <v>1.1311564466276933E-5</v>
      </c>
      <c r="X41">
        <f t="shared" si="5"/>
        <v>3.8043806688921579E-8</v>
      </c>
      <c r="Y41" cm="1">
        <f t="array" ref="Y41" xml:space="preserve"> 4 / 3 * g / U^2 * F41 * 10^(-9) * ( rhop - rhoa ) / rhoa</f>
        <v>42.502667788729383</v>
      </c>
      <c r="Z41" cm="1">
        <f t="array" ref="Z41" xml:space="preserve"> SQRT( 4/3 * 1/U41 * g/rhoa * F41 * 10^(-9) *  ( rhop - rhoa ) )</f>
        <v>2.299957742146551E-4</v>
      </c>
      <c r="AA41" cm="1">
        <f t="array" ref="AA41" xml:space="preserve"> Z41 / U</f>
        <v>2.1926509137289617E-2</v>
      </c>
      <c r="AB41">
        <f t="shared" si="11"/>
        <v>2.2418058910838413E-2</v>
      </c>
      <c r="AC41">
        <f t="shared" si="12"/>
        <v>2.2417820115598532E-2</v>
      </c>
      <c r="AD41">
        <f t="shared" si="13"/>
        <v>0.99998934808580753</v>
      </c>
      <c r="AE41" cm="1">
        <f t="array" ref="AE41">( ( F41 * 10^(-9) ) ^ 2 * rhop * H41 * U ) / ( 18 * mu * ( df * 10^(-6) ) )</f>
        <v>9.7546594617502875E-4</v>
      </c>
      <c r="AF41">
        <f t="shared" si="14"/>
        <v>1.5106424583972932E-5</v>
      </c>
      <c r="AG41" cm="1">
        <f t="array" ref="AG41">(2 * AI61*(1-alpha)*AE41*SQRT(alpha)+(1-alpha)*alpha*AE41^2)/Ku</f>
        <v>5.6799692861685515E-5</v>
      </c>
      <c r="AH41">
        <f t="shared" si="15"/>
        <v>3.75996931278807</v>
      </c>
      <c r="AI41" cm="1">
        <f t="array" ref="AI41" xml:space="preserve"> F41 / df / 1000</f>
        <v>5.2295918367346941E-2</v>
      </c>
      <c r="AJ41" cm="1">
        <f t="array" ref="AJ41" xml:space="preserve"> ( 1 + AI41 ) / ( 2*Ku ) * ( 2 * LN( 1 + AI41 ) - 1 + alpha + ( 1 / ( 1 + AI41 ) ) ^ 2 * ( 1 - alpha / 2 ) - ( alpha / 2) * ( 1 + AI41 ) ^ 2 )</f>
        <v>3.7499496796772184E-3</v>
      </c>
      <c r="AK41" cm="1">
        <f t="array" ref="AK41" xml:space="preserve"> ( ( 1 - alpha ) / Ku ) * AI41 ^ 2</f>
        <v>3.8894359167244686E-3</v>
      </c>
      <c r="AL41">
        <f t="shared" si="16"/>
        <v>1.0371968290143181</v>
      </c>
      <c r="AM41">
        <f t="shared" si="6"/>
        <v>4.9328815388569258E-2</v>
      </c>
      <c r="AN41">
        <f t="shared" si="17"/>
        <v>4.6447582080865683E-2</v>
      </c>
      <c r="AO41">
        <f t="shared" si="18"/>
        <v>0.94159127307218426</v>
      </c>
      <c r="AP41" cm="1">
        <f t="array" ref="AP41" xml:space="preserve"> EXP( -4 * alpha * X * 10^(-6) * AM41 / ( PI() * df * 10^(-6) * ( 1 - alpha ) ) ) * 100</f>
        <v>36.445470965518602</v>
      </c>
      <c r="AQ41" cm="1">
        <f t="array" ref="AQ41" xml:space="preserve"> EXP( -4 * alpha * X * 10^(-6) * AN41 / ( PI() * df * 10^(-6) * ( 1 - alpha ) ) ) * 100</f>
        <v>38.658714448517038</v>
      </c>
      <c r="AR41">
        <f t="shared" si="19"/>
        <v>2.2132434829984362</v>
      </c>
      <c r="AS41" cm="1">
        <f t="array" ref="AS41" xml:space="preserve"> ( sigave * 10^(-6) * fE *e * H41 ) / ( 3 * PI() * eps0 * ( 1 + epsF ) * mu * U * F41 * 10^(-9) )</f>
        <v>7.1231276632521046E-2</v>
      </c>
      <c r="AT41" cm="1">
        <f t="array" ref="AT41" xml:space="preserve"> PI() * AS41 / ( 1 + alpha * SQRT(AS41) )</f>
        <v>0.21973315077952382</v>
      </c>
      <c r="AU41" cm="1">
        <f t="array" ref="AU41" xml:space="preserve"> PI() * AS41 * ( 1 - SQRT( AS41 ) * alpha )</f>
        <v>0.21965863221289206</v>
      </c>
      <c r="AV41">
        <f t="shared" si="20"/>
        <v>0.99966086789195252</v>
      </c>
      <c r="AW41" cm="1">
        <f t="array" ref="AW41" xml:space="preserve"> 2 / 3 * ( epsP - 1 ) / ( epsP + 2 ) * ( sigave * 10^(-6) ) ^ 2 / ( eps0 * ( 1 + epsF ) ^ 2 ) * H41 * ( F41 * 10^(-9) ) ^ 2 / ( df * 10^(-6) * mu * U )</f>
        <v>0.78216438514281239</v>
      </c>
      <c r="AX41" cm="1">
        <f t="array" ref="AX41" xml:space="preserve"> 0.528 * Ku ^ 0.26 * AW41 ^ 0.74 / ( 1 + 0.366 * ( Ku * AW41 ) ^ 0.63 )</f>
        <v>0.31797128149721898</v>
      </c>
      <c r="AY41" cm="1">
        <f t="array" ref="AY41" xml:space="preserve"> 0.35 * Ku ^ ( -0.5 ) * AW41 ^ 0.4</f>
        <v>0.3920919580072772</v>
      </c>
      <c r="AZ41">
        <f t="shared" si="21"/>
        <v>1.2331049400469409</v>
      </c>
      <c r="BA41">
        <f t="shared" si="7"/>
        <v>0.25822279013854132</v>
      </c>
      <c r="BB41">
        <f t="shared" si="22"/>
        <v>0.26610621429375775</v>
      </c>
      <c r="BC41">
        <f t="shared" si="23"/>
        <v>1.030529544471992</v>
      </c>
      <c r="BD41">
        <f t="shared" si="8"/>
        <v>0.35161495024194511</v>
      </c>
      <c r="BE41">
        <f t="shared" si="24"/>
        <v>0.43853954008814289</v>
      </c>
      <c r="BF41">
        <f t="shared" si="25"/>
        <v>1.2472152841805653</v>
      </c>
      <c r="BG41" cm="1">
        <f t="array" ref="BG41" xml:space="preserve"> EXP( -4 * alpha * X * 10^(-6) * BA41 / ( PI() * df * 10^(-6) * ( 1 - alpha ) ) ) * 100</f>
        <v>0.50736973512668193</v>
      </c>
      <c r="BH41" cm="1">
        <f t="array" ref="BH41" xml:space="preserve"> EXP( -4 * alpha * X * 10^(-6) * BB41 / ( PI() * df * 10^(-6) * ( 1 - alpha ) ) ) * 100</f>
        <v>0.43178660141365577</v>
      </c>
      <c r="BI41" cm="1">
        <f t="array" ref="BI41" xml:space="preserve"> EXP( -4 * alpha * X * 10^(-6) * BD41 / ( PI() * df * 10^(-6) * ( 1 - alpha ) ) ) * 100</f>
        <v>7.5059014921463788E-2</v>
      </c>
      <c r="BJ41" cm="1">
        <f t="array" ref="BJ41" xml:space="preserve"> EXP( -4 * alpha * X * 10^(-6) * BE41 / ( PI() * df * 10^(-6) * ( 1 - alpha ) ) ) * 100</f>
        <v>1.2675196202142979E-2</v>
      </c>
      <c r="BK41" cm="1">
        <f t="array" ref="BK41">fC *  BG41 +  ( 1 - fC ) * BI41</f>
        <v>0.11829008694198562</v>
      </c>
    </row>
    <row r="42" spans="6:63" x14ac:dyDescent="0.2">
      <c r="F42">
        <v>420</v>
      </c>
      <c r="G42" cm="1">
        <f t="array" ref="G42" xml:space="preserve"> F42 * 10^(-9) * rhoa/mu * U</f>
        <v>2.7824708519609835E-4</v>
      </c>
      <c r="H42" cm="1">
        <f t="array" ref="H42">1 +  lambda/F42 * ( 2.514 + 0.8 * EXP( -0.55 * F42/lambda ) )</f>
        <v>1.4051658385413455</v>
      </c>
      <c r="I42" cm="1">
        <f t="array" ref="I42" xml:space="preserve"> 1 + 3.34 * lambda/F42</f>
        <v>1.5328890476190478</v>
      </c>
      <c r="J42">
        <f t="shared" si="9"/>
        <v>0.91667811230298257</v>
      </c>
      <c r="K42" cm="1">
        <f t="array" ref="K42" xml:space="preserve"> kB * T * H42 / ( 3 * PI() * mu * F42 * 10^(-9) )</f>
        <v>7.8986620590318934E-11</v>
      </c>
      <c r="L42" cm="1">
        <f t="array" ref="L42" xml:space="preserve"> df * 10^(-6) *U / K42</f>
        <v>1041.1490134740943</v>
      </c>
      <c r="M42" cm="1">
        <f t="array" ref="M42" xml:space="preserve"> 1 + 0.388 * Kn * ( ( 1 - alpha ) * L42 / Ku ) ^ ( 1 / 3 )</f>
        <v>1.0755973521993356</v>
      </c>
      <c r="N42" cm="1">
        <f t="array" ref="N42" xml:space="preserve"> 1 + 0.388 * Kn * ( ( 1 - alpha ) / Ku ) ^ ( 1 / 3 ) * ( 3 * PI() * mu * df * 10^(-6) * U * F42 * 10^(-9) / ( kB * T ) ) ^ ( 1 / 3 ) * ( 0.6 * ( F42 / lambda ) ^ 0.1 ) ^ ( -1 / 3 ) * ( 1 + 2/3 * ( 3.34 * F42 / lambda ) ) ^ ( -1 / 2 )</f>
        <v>1.024418490659561</v>
      </c>
      <c r="O42">
        <f t="shared" si="0"/>
        <v>0.95241819679536566</v>
      </c>
      <c r="P42" cm="1">
        <f t="array" ref="P42" xml:space="preserve"> 1 / ( 1 + 1.6 * ( ( 1 - alpha ) / Ku ) ^ ( 1 / 3 ) * L42 ^ ( -2 / 3 ) * M42 )</f>
        <v>0.98150849806121931</v>
      </c>
      <c r="Q42" cm="1">
        <f t="array" ref="Q42" xml:space="preserve"> 1.6 * ( ( 1 - alpha ) / Ku ) * L42 ^ ( -2 / 3 ) * M42 * P42</f>
        <v>2.338511673722803E-2</v>
      </c>
      <c r="R42" cm="1">
        <f t="array" ref="R42" xml:space="preserve"> 1.6 * ( 0.6 ) ^ ( 2 / 3 ) * ( ( 1 - alpha ) / Ku ) * ( lambda * 10^(-9) ) ^ ( -1 / 15 ) * ( kB * T / ( 3 * PI() * df * 10^(-6) * U * mu ) ) ^ ( 2 / 3 ) * ( F42 * 10^(-9) ) ^ ( -3 / 5 )  +  3.2 * 3.34 / 3 * ( 0.6 ) ^ ( 2 / 3 ) * ( ( 1 - alpha ) / Ku ) *  ( lambda * 10^(-9) ) ^ ( 14 / 15 ) * ( kB * T / ( 3 * PI() * df * 10^(-6) * U * mu ) ) ^ ( 2 / 3 ) * ( F42 * 10^(-9) ) ^ ( -8 / 5 )</f>
        <v>1.9238649998423726E-2</v>
      </c>
      <c r="S42">
        <f t="shared" si="1"/>
        <v>1.97084287937128E-2</v>
      </c>
      <c r="T42">
        <f t="shared" si="10"/>
        <v>0.84277658372078545</v>
      </c>
      <c r="U42">
        <f t="shared" si="2"/>
        <v>86300.959800501339</v>
      </c>
      <c r="V42">
        <f t="shared" si="3"/>
        <v>3.4040202847798128E-3</v>
      </c>
      <c r="W42">
        <f t="shared" si="4"/>
        <v>1.1587353250032327E-5</v>
      </c>
      <c r="X42">
        <f t="shared" si="5"/>
        <v>3.9443579727337815E-8</v>
      </c>
      <c r="Y42" cm="1">
        <f t="array" ref="Y42" xml:space="preserve"> 4 / 3 * g / U^2 * F42 * 10^(-9) * ( rhop - rhoa ) / rhoa</f>
        <v>43.539318222600826</v>
      </c>
      <c r="Z42" cm="1">
        <f t="array" ref="Z42" xml:space="preserve"> SQRT( 4/3 * 1/U42 * g/rhoa * F42 * 10^(-9) *  ( rhop - rhoa ) )</f>
        <v>2.3560438089642813E-4</v>
      </c>
      <c r="AA42" cm="1">
        <f t="array" ref="AA42" xml:space="preserve"> Z42 / U</f>
        <v>2.2461202290132438E-2</v>
      </c>
      <c r="AB42">
        <f t="shared" si="11"/>
        <v>2.2977300075202642E-2</v>
      </c>
      <c r="AC42">
        <f t="shared" si="12"/>
        <v>2.2977037079675394E-2</v>
      </c>
      <c r="AD42">
        <f t="shared" si="13"/>
        <v>0.99998855411530563</v>
      </c>
      <c r="AE42" cm="1">
        <f t="array" ref="AE42">( ( F42 * 10^(-9) ) ^ 2 * rhop * H42 * U ) / ( 18 * mu * ( df * 10^(-6) ) )</f>
        <v>1.0162256541108501E-3</v>
      </c>
      <c r="AF42">
        <f t="shared" si="14"/>
        <v>1.6389915641541634E-5</v>
      </c>
      <c r="AG42" cm="1">
        <f t="array" ref="AG42">(2 * AI62*(1-alpha)*AE42*SQRT(alpha)+(1-alpha)*alpha*AE42^2)/Ku</f>
        <v>6.014558019425256E-5</v>
      </c>
      <c r="AH42">
        <f t="shared" si="15"/>
        <v>3.6696699061591551</v>
      </c>
      <c r="AI42" cm="1">
        <f t="array" ref="AI42" xml:space="preserve"> F42 / df / 1000</f>
        <v>5.3571428571428568E-2</v>
      </c>
      <c r="AJ42" cm="1">
        <f t="array" ref="AJ42" xml:space="preserve"> ( 1 + AI42 ) / ( 2*Ku ) * ( 2 * LN( 1 + AI42 ) - 1 + alpha + ( 1 / ( 1 + AI42 ) ) ^ 2 * ( 1 - alpha / 2 ) - ( alpha / 2) * ( 1 + AI42 ) ^ 2 )</f>
        <v>3.9316886518905511E-3</v>
      </c>
      <c r="AK42" cm="1">
        <f t="array" ref="AK42" xml:space="preserve"> ( ( 1 - alpha ) / Ku ) * AI42 ^ 2</f>
        <v>4.0814782612147299E-3</v>
      </c>
      <c r="AL42">
        <f t="shared" si="16"/>
        <v>1.0380980343527844</v>
      </c>
      <c r="AM42">
        <f t="shared" si="6"/>
        <v>4.9592185992765936E-2</v>
      </c>
      <c r="AN42">
        <f t="shared" si="17"/>
        <v>4.6783334050244464E-2</v>
      </c>
      <c r="AO42">
        <f t="shared" si="18"/>
        <v>0.94336099757870717</v>
      </c>
      <c r="AP42" cm="1">
        <f t="array" ref="AP42" xml:space="preserve"> EXP( -4 * alpha * X * 10^(-6) * AM42 / ( PI() * df * 10^(-6) * ( 1 - alpha ) ) ) * 100</f>
        <v>36.249593909126077</v>
      </c>
      <c r="AQ42" cm="1">
        <f t="array" ref="AQ42" xml:space="preserve"> EXP( -4 * alpha * X * 10^(-6) * AN42 / ( PI() * df * 10^(-6) * ( 1 - alpha ) ) ) * 100</f>
        <v>38.394036718185042</v>
      </c>
      <c r="AR42">
        <f t="shared" si="19"/>
        <v>2.1444428090589653</v>
      </c>
      <c r="AS42" cm="1">
        <f t="array" ref="AS42" xml:space="preserve"> ( sigave * 10^(-6) * fE *e * H42 ) / ( 3 * PI() * eps0 * ( 1 + epsF ) * mu * U * F42 * 10^(-9) )</f>
        <v>6.9032319908243267E-2</v>
      </c>
      <c r="AT42" cm="1">
        <f t="array" ref="AT42" xml:space="preserve"> PI() * AS42 / ( 1 + alpha * SQRT(AS42) )</f>
        <v>0.21300976198413979</v>
      </c>
      <c r="AU42" cm="1">
        <f t="array" ref="AU42" xml:space="preserve"> PI() * AS42 * ( 1 - SQRT( AS42 ) * alpha )</f>
        <v>0.2129397535833453</v>
      </c>
      <c r="AV42">
        <f t="shared" si="20"/>
        <v>0.99967133712491685</v>
      </c>
      <c r="AW42" cm="1">
        <f t="array" ref="AW42" xml:space="preserve"> 2 / 3 * ( epsP - 1 ) / ( epsP + 2 ) * ( sigave * 10^(-6) ) ^ 2 / ( eps0 * ( 1 + epsF ) ^ 2 ) * H42 * ( F42 * 10^(-9) ) ^ 2 / ( df * 10^(-6) * mu * U )</f>
        <v>0.81484701442498519</v>
      </c>
      <c r="AX42" cm="1">
        <f t="array" ref="AX42" xml:space="preserve"> 0.528 * Ku ^ 0.26 * AW42 ^ 0.74 / ( 1 + 0.366 * ( Ku * AW42 ) ^ 0.63 )</f>
        <v>0.32610142619588395</v>
      </c>
      <c r="AY42" cm="1">
        <f t="array" ref="AY42" xml:space="preserve"> 0.35 * Ku ^ ( -0.5 ) * AW42 ^ 0.4</f>
        <v>0.39856499357697678</v>
      </c>
      <c r="AZ42">
        <f t="shared" si="21"/>
        <v>1.2222117462852344</v>
      </c>
      <c r="BA42">
        <f t="shared" si="7"/>
        <v>0.25203832824231343</v>
      </c>
      <c r="BB42">
        <f t="shared" si="22"/>
        <v>0.25972308763358976</v>
      </c>
      <c r="BC42">
        <f t="shared" si="23"/>
        <v>1.03049043946954</v>
      </c>
      <c r="BD42">
        <f t="shared" si="8"/>
        <v>0.35952152960823736</v>
      </c>
      <c r="BE42">
        <f t="shared" si="24"/>
        <v>0.44534832762722126</v>
      </c>
      <c r="BF42">
        <f t="shared" si="25"/>
        <v>1.2387250580306204</v>
      </c>
      <c r="BG42" cm="1">
        <f t="array" ref="BG42" xml:space="preserve"> EXP( -4 * alpha * X * 10^(-6) * BA42 / ( PI() * df * 10^(-6) * ( 1 - alpha ) ) ) * 100</f>
        <v>0.57581406158044368</v>
      </c>
      <c r="BH42" cm="1">
        <f t="array" ref="BH42" xml:space="preserve"> EXP( -4 * alpha * X * 10^(-6) * BB42 / ( PI() * df * 10^(-6) * ( 1 - alpha ) ) ) * 100</f>
        <v>0.49203079869588051</v>
      </c>
      <c r="BI42" cm="1">
        <f t="array" ref="BI42" xml:space="preserve"> EXP( -4 * alpha * X * 10^(-6) * BD42 / ( PI() * df * 10^(-6) * ( 1 - alpha ) ) ) * 100</f>
        <v>6.3847176686659193E-2</v>
      </c>
      <c r="BJ42" cm="1">
        <f t="array" ref="BJ42" xml:space="preserve"> EXP( -4 * alpha * X * 10^(-6) * BE42 / ( PI() * df * 10^(-6) * ( 1 - alpha ) ) ) * 100</f>
        <v>1.1026786450906951E-2</v>
      </c>
      <c r="BK42" cm="1">
        <f t="array" ref="BK42">fC *  BG42 +  ( 1 - fC ) * BI42</f>
        <v>0.11504386517603765</v>
      </c>
    </row>
    <row r="43" spans="6:63" x14ac:dyDescent="0.2">
      <c r="F43">
        <v>430</v>
      </c>
      <c r="G43" cm="1">
        <f t="array" ref="G43" xml:space="preserve"> F43 * 10^(-9) * rhoa/mu * U</f>
        <v>2.8487201579600549E-4</v>
      </c>
      <c r="H43" cm="1">
        <f t="array" ref="H43">1 +  lambda/F43 * ( 2.514 + 0.8 * EXP( -0.55 * F43/lambda ) )</f>
        <v>1.395430651858143</v>
      </c>
      <c r="I43" cm="1">
        <f t="array" ref="I43" xml:space="preserve"> 1 + 3.34 * lambda/F43</f>
        <v>1.5204962790697674</v>
      </c>
      <c r="J43">
        <f t="shared" si="9"/>
        <v>0.91774683770476639</v>
      </c>
      <c r="K43" cm="1">
        <f t="array" ref="K43" xml:space="preserve"> kB * T * H43 / ( 3 * PI() * mu * F43 * 10^(-9) )</f>
        <v>7.6615218302467827E-11</v>
      </c>
      <c r="L43" cm="1">
        <f t="array" ref="L43" xml:space="preserve"> df * 10^(-6) *U / K43</f>
        <v>1073.3747671461538</v>
      </c>
      <c r="M43" cm="1">
        <f t="array" ref="M43" xml:space="preserve"> 1 + 0.388 * Kn * ( ( 1 - alpha ) * L43 / Ku ) ^ ( 1 / 3 )</f>
        <v>1.0763694063197133</v>
      </c>
      <c r="N43" cm="1">
        <f t="array" ref="N43" xml:space="preserve"> 1 + 0.388 * Kn * ( ( 1 - alpha ) / Ku ) ^ ( 1 / 3 ) * ( 3 * PI() * mu * df * 10^(-6) * U * F43 * 10^(-9) / ( kB * T ) ) ^ ( 1 / 3 ) * ( 0.6 * ( F43 / lambda ) ^ 0.1 ) ^ ( -1 / 3 ) * ( 1 + 2/3 * ( 3.34 * F43 / lambda ) ) ^ ( -1 / 2 )</f>
        <v>1.0243227623146218</v>
      </c>
      <c r="O43">
        <f t="shared" si="0"/>
        <v>0.95164611359305751</v>
      </c>
      <c r="P43" cm="1">
        <f t="array" ref="P43" xml:space="preserve"> 1 / ( 1 + 1.6 * ( ( 1 - alpha ) / Ku ) ^ ( 1 / 3 ) * L43 ^ ( -2 / 3 ) * M43 )</f>
        <v>0.98186096910249465</v>
      </c>
      <c r="Q43" cm="1">
        <f t="array" ref="Q43" xml:space="preserve"> 1.6 * ( ( 1 - alpha ) / Ku ) * L43 ^ ( -2 / 3 ) * M43 * P43</f>
        <v>2.2939367307354304E-2</v>
      </c>
      <c r="R43" cm="1">
        <f t="array" ref="R43" xml:space="preserve"> 1.6 * ( 0.6 ) ^ ( 2 / 3 ) * ( ( 1 - alpha ) / Ku ) * ( lambda * 10^(-9) ) ^ ( -1 / 15 ) * ( kB * T / ( 3 * PI() * df * 10^(-6) * U * mu ) ) ^ ( 2 / 3 ) * ( F43 * 10^(-9) ) ^ ( -3 / 5 )  +  3.2 * 3.34 / 3 * ( 0.6 ) ^ ( 2 / 3 ) * ( ( 1 - alpha ) / Ku ) *  ( lambda * 10^(-9) ) ^ ( 14 / 15 ) * ( kB * T / ( 3 * PI() * df * 10^(-6) * U * mu ) ) ^ ( 2 / 3 ) * ( F43 * 10^(-9) ) ^ ( -8 / 5 )</f>
        <v>1.8853304138741016E-2</v>
      </c>
      <c r="S43">
        <f t="shared" si="1"/>
        <v>1.9311868574152891E-2</v>
      </c>
      <c r="T43">
        <f t="shared" si="10"/>
        <v>0.84186578973176629</v>
      </c>
      <c r="U43">
        <f t="shared" si="2"/>
        <v>84294.703890378834</v>
      </c>
      <c r="V43">
        <f t="shared" si="3"/>
        <v>3.4442907555411592E-3</v>
      </c>
      <c r="W43">
        <f t="shared" si="4"/>
        <v>1.1863137910760987E-5</v>
      </c>
      <c r="X43">
        <f t="shared" si="5"/>
        <v>4.0860090050472727E-8</v>
      </c>
      <c r="Y43" cm="1">
        <f t="array" ref="Y43" xml:space="preserve"> 4 / 3 * g / U^2 * F43 * 10^(-9) * ( rhop - rhoa ) / rhoa</f>
        <v>44.575968656472277</v>
      </c>
      <c r="Z43" cm="1">
        <f t="array" ref="Z43" xml:space="preserve"> SQRT( 4/3 * 1/U43 * g/rhoa * F43 * 10^(-9) *  ( rhop - rhoa ) )</f>
        <v>2.4121294572086323E-4</v>
      </c>
      <c r="AA43" cm="1">
        <f t="array" ref="AA43" xml:space="preserve"> Z43 / U</f>
        <v>2.2995891452531066E-2</v>
      </c>
      <c r="AB43">
        <f t="shared" si="11"/>
        <v>2.353714918018053E-2</v>
      </c>
      <c r="AC43">
        <f t="shared" si="12"/>
        <v>2.3536860181212635E-2</v>
      </c>
      <c r="AD43">
        <f t="shared" si="13"/>
        <v>0.99998772158150151</v>
      </c>
      <c r="AE43" cm="1">
        <f t="array" ref="AE43">( ( F43 * 10^(-9) ) ^ 2 * rhop * H43 * U ) / ( 18 * mu * ( df * 10^(-6) ) )</f>
        <v>1.0578136334809659E-3</v>
      </c>
      <c r="AF43">
        <f t="shared" si="14"/>
        <v>1.7752962484416811E-5</v>
      </c>
      <c r="AG43" cm="1">
        <f t="array" ref="AG43">(2 * AI63*(1-alpha)*AE43*SQRT(alpha)+(1-alpha)*alpha*AE43^2)/Ku</f>
        <v>6.3619381066793899E-5</v>
      </c>
      <c r="AH43">
        <f t="shared" si="15"/>
        <v>3.5835923791670092</v>
      </c>
      <c r="AI43" cm="1">
        <f t="array" ref="AI43" xml:space="preserve"> F43 / df / 1000</f>
        <v>5.4846938775510203E-2</v>
      </c>
      <c r="AJ43" cm="1">
        <f t="array" ref="AJ43" xml:space="preserve"> ( 1 + AI43 ) / ( 2*Ku ) * ( 2 * LN( 1 + AI43 ) - 1 + alpha + ( 1 / ( 1 + AI43 ) ) ^ 2 * ( 1 - alpha / 2 ) - ( alpha / 2) * ( 1 + AI43 ) ^ 2 )</f>
        <v>4.1175672758586926E-3</v>
      </c>
      <c r="AK43" cm="1">
        <f t="array" ref="AK43" xml:space="preserve"> ( ( 1 - alpha ) / Ku ) * AI43 ^ 2</f>
        <v>4.278148132078251E-3</v>
      </c>
      <c r="AL43">
        <f t="shared" si="16"/>
        <v>1.0389989635776067</v>
      </c>
      <c r="AM43">
        <f t="shared" si="6"/>
        <v>4.9881877167463395E-2</v>
      </c>
      <c r="AN43">
        <f t="shared" si="17"/>
        <v>4.7144629849928191E-2</v>
      </c>
      <c r="AO43">
        <f t="shared" si="18"/>
        <v>0.94512541482058265</v>
      </c>
      <c r="AP43" cm="1">
        <f t="array" ref="AP43" xml:space="preserve"> EXP( -4 * alpha * X * 10^(-6) * AM43 / ( PI() * df * 10^(-6) * ( 1 - alpha ) ) ) * 100</f>
        <v>36.035357009316549</v>
      </c>
      <c r="AQ43" cm="1">
        <f t="array" ref="AQ43" xml:space="preserve"> EXP( -4 * alpha * X * 10^(-6) * AN43 / ( PI() * df * 10^(-6) * ( 1 - alpha ) ) ) * 100</f>
        <v>38.111246259739396</v>
      </c>
      <c r="AR43">
        <f t="shared" si="19"/>
        <v>2.075889250422847</v>
      </c>
      <c r="AS43" cm="1">
        <f t="array" ref="AS43" xml:space="preserve"> ( sigave * 10^(-6) * fE *e * H43 ) / ( 3 * PI() * eps0 * ( 1 + epsF ) * mu * U * F43 * 10^(-9) )</f>
        <v>6.6959773948653975E-2</v>
      </c>
      <c r="AT43" cm="1">
        <f t="array" ref="AT43" xml:space="preserve"> PI() * AS43 / ( 1 + alpha * SQRT(AS43) )</f>
        <v>0.20667026835150848</v>
      </c>
      <c r="AU43" cm="1">
        <f t="array" ref="AU43" xml:space="preserve"> PI() * AS43 * ( 1 - SQRT( AS43 ) * alpha )</f>
        <v>0.20660438280332857</v>
      </c>
      <c r="AV43">
        <f t="shared" si="20"/>
        <v>0.99968120451623044</v>
      </c>
      <c r="AW43" cm="1">
        <f t="array" ref="AW43" xml:space="preserve"> 2 / 3 * ( epsP - 1 ) / ( epsP + 2 ) * ( sigave * 10^(-6) ) ^ 2 / ( eps0 * ( 1 + epsF ) ^ 2 ) * H43 * ( F43 * 10^(-9) ) ^ 2 / ( df * 10^(-6) * mu * U )</f>
        <v>0.84819378213216035</v>
      </c>
      <c r="AX43" cm="1">
        <f t="array" ref="AX43" xml:space="preserve"> 0.528 * Ku ^ 0.26 * AW43 ^ 0.74 / ( 1 + 0.366 * ( Ku * AW43 ) ^ 0.63 )</f>
        <v>0.33423477703147453</v>
      </c>
      <c r="AY43" cm="1">
        <f t="array" ref="AY43" xml:space="preserve"> 0.35 * Ku ^ ( -0.5 ) * AW43 ^ 0.4</f>
        <v>0.40501093944594913</v>
      </c>
      <c r="AZ43">
        <f t="shared" si="21"/>
        <v>1.211755829369634</v>
      </c>
      <c r="BA43">
        <f t="shared" si="7"/>
        <v>0.24624304457889523</v>
      </c>
      <c r="BB43">
        <f t="shared" si="22"/>
        <v>0.25374901265325678</v>
      </c>
      <c r="BC43">
        <f t="shared" si="23"/>
        <v>1.0304819496006381</v>
      </c>
      <c r="BD43">
        <f t="shared" si="8"/>
        <v>0.36744439610595936</v>
      </c>
      <c r="BE43">
        <f t="shared" si="24"/>
        <v>0.4521555692958773</v>
      </c>
      <c r="BF43">
        <f t="shared" si="25"/>
        <v>1.2305414753569679</v>
      </c>
      <c r="BG43" cm="1">
        <f t="array" ref="BG43" xml:space="preserve"> EXP( -4 * alpha * X * 10^(-6) * BA43 / ( PI() * df * 10^(-6) * ( 1 - alpha ) ) ) * 100</f>
        <v>0.64830828950718455</v>
      </c>
      <c r="BH43" cm="1">
        <f t="array" ref="BH43" xml:space="preserve"> EXP( -4 * alpha * X * 10^(-6) * BB43 / ( PI() * df * 10^(-6) * ( 1 - alpha ) ) ) * 100</f>
        <v>0.5560071941468433</v>
      </c>
      <c r="BI43" cm="1">
        <f t="array" ref="BI43" xml:space="preserve"> EXP( -4 * alpha * X * 10^(-6) * BD43 / ( PI() * df * 10^(-6) * ( 1 - alpha ) ) ) * 100</f>
        <v>5.4291995010505634E-2</v>
      </c>
      <c r="BJ43" cm="1">
        <f t="array" ref="BJ43" xml:space="preserve"> EXP( -4 * alpha * X * 10^(-6) * BE43 / ( PI() * df * 10^(-6) * ( 1 - alpha ) ) ) * 100</f>
        <v>9.5930558858478288E-3</v>
      </c>
      <c r="BK43" cm="1">
        <f t="array" ref="BK43">fC *  BG43 +  ( 1 - fC ) * BI43</f>
        <v>0.11369362446017353</v>
      </c>
    </row>
    <row r="44" spans="6:63" x14ac:dyDescent="0.2">
      <c r="F44">
        <v>440</v>
      </c>
      <c r="G44" cm="1">
        <f t="array" ref="G44" xml:space="preserve"> F44 * 10^(-9) * rhoa/mu * U</f>
        <v>2.9149694639591262E-4</v>
      </c>
      <c r="H44" cm="1">
        <f t="array" ref="H44">1 +  lambda/F44 * ( 2.514 + 0.8 * EXP( -0.55 * F44/lambda ) )</f>
        <v>1.3861620561254733</v>
      </c>
      <c r="I44" cm="1">
        <f t="array" ref="I44" xml:space="preserve"> 1 + 3.34 * lambda/F44</f>
        <v>1.5086668181818181</v>
      </c>
      <c r="J44">
        <f t="shared" si="9"/>
        <v>0.91879932627935545</v>
      </c>
      <c r="K44" cm="1">
        <f t="array" ref="K44" xml:space="preserve"> kB * T * H44 / ( 3 * PI() * mu * F44 * 10^(-9) )</f>
        <v>7.4376642677934657E-11</v>
      </c>
      <c r="L44" cm="1">
        <f t="array" ref="L44" xml:space="preserve"> df * 10^(-6) *U / K44</f>
        <v>1105.6810195287342</v>
      </c>
      <c r="M44" cm="1">
        <f t="array" ref="M44" xml:space="preserve"> 1 + 0.388 * Kn * ( ( 1 - alpha ) * L44 / Ku ) ^ ( 1 / 3 )</f>
        <v>1.0771280299934187</v>
      </c>
      <c r="N44" cm="1">
        <f t="array" ref="N44" xml:space="preserve"> 1 + 0.388 * Kn * ( ( 1 - alpha ) / Ku ) ^ ( 1 / 3 ) * ( 3 * PI() * mu * df * 10^(-6) * U * F44 * 10^(-9) / ( kB * T ) ) ^ ( 1 / 3 ) * ( 0.6 * ( F44 / lambda ) ^ 0.1 ) ^ ( -1 / 3 ) * ( 1 + 2/3 * ( 3.34 * F44 / lambda ) ) ^ ( -1 / 2 )</f>
        <v>1.0242292011831193</v>
      </c>
      <c r="O44">
        <f t="shared" si="0"/>
        <v>0.95088900545033384</v>
      </c>
      <c r="P44" cm="1">
        <f t="array" ref="P44" xml:space="preserve"> 1 / ( 1 + 1.6 * ( ( 1 - alpha ) / Ku ) ^ ( 1 / 3 ) * L44 ^ ( -2 / 3 ) * M44 )</f>
        <v>0.98219740948891521</v>
      </c>
      <c r="Q44" cm="1">
        <f t="array" ref="Q44" xml:space="preserve"> 1.6 * ( ( 1 - alpha ) / Ku ) * L44 ^ ( -2 / 3 ) * M44 * P44</f>
        <v>2.2513890905404656E-2</v>
      </c>
      <c r="R44" cm="1">
        <f t="array" ref="R44" xml:space="preserve"> 1.6 * ( 0.6 ) ^ ( 2 / 3 ) * ( ( 1 - alpha ) / Ku ) * ( lambda * 10^(-9) ) ^ ( -1 / 15 ) * ( kB * T / ( 3 * PI() * df * 10^(-6) * U * mu ) ) ^ ( 2 / 3 ) * ( F44 * 10^(-9) ) ^ ( -3 / 5 )  +  3.2 * 3.34 / 3 * ( 0.6 ) ^ ( 2 / 3 ) * ( ( 1 - alpha ) / Ku ) *  ( lambda * 10^(-9) ) ^ ( 14 / 15 ) * ( kB * T / ( 3 * PI() * df * 10^(-6) * U * mu ) ) ^ ( 2 / 3 ) * ( F44 * 10^(-9) ) ^ ( -8 / 5 )</f>
        <v>1.8486163567726872E-2</v>
      </c>
      <c r="S44">
        <f t="shared" si="1"/>
        <v>1.8934068543913378E-2</v>
      </c>
      <c r="T44">
        <f t="shared" si="10"/>
        <v>0.84099494944998998</v>
      </c>
      <c r="U44">
        <f t="shared" si="2"/>
        <v>82379.636162828683</v>
      </c>
      <c r="V44">
        <f t="shared" si="3"/>
        <v>3.4840952092380986E-3</v>
      </c>
      <c r="W44">
        <f t="shared" si="4"/>
        <v>1.2138918478721296E-5</v>
      </c>
      <c r="X44">
        <f t="shared" si="5"/>
        <v>4.2293141107161297E-8</v>
      </c>
      <c r="Y44" cm="1">
        <f t="array" ref="Y44" xml:space="preserve"> 4 / 3 * g / U^2 * F44 * 10^(-9) * ( rhop - rhoa ) / rhoa</f>
        <v>45.612619090343721</v>
      </c>
      <c r="Z44" cm="1">
        <f t="array" ref="Z44" xml:space="preserve"> SQRT( 4/3 * 1/U44 * g/rhoa * F44 * 10^(-9) *  ( rhop - rhoa ) )</f>
        <v>2.4682146899591951E-4</v>
      </c>
      <c r="AA44" cm="1">
        <f t="array" ref="AA44" xml:space="preserve"> Z44 / U</f>
        <v>2.3530576653844591E-2</v>
      </c>
      <c r="AB44">
        <f t="shared" si="11"/>
        <v>2.409760724837676E-2</v>
      </c>
      <c r="AC44">
        <f t="shared" si="12"/>
        <v>2.4097290354441452E-2</v>
      </c>
      <c r="AD44">
        <f t="shared" si="13"/>
        <v>0.99998684956842221</v>
      </c>
      <c r="AE44" cm="1">
        <f t="array" ref="AE44">( ( F44 * 10^(-9) ) ^ 2 * rhop * H44 * U ) / ( 18 * mu * ( df * 10^(-6) ) )</f>
        <v>1.100229663974636E-3</v>
      </c>
      <c r="AF44">
        <f t="shared" si="14"/>
        <v>1.9198729083234864E-5</v>
      </c>
      <c r="AG44" cm="1">
        <f t="array" ref="AG44">(2 * AI64*(1-alpha)*AE44*SQRT(alpha)+(1-alpha)*alpha*AE44^2)/Ku</f>
        <v>6.7223470285313625E-5</v>
      </c>
      <c r="AH44">
        <f t="shared" si="15"/>
        <v>3.5014541844864087</v>
      </c>
      <c r="AI44" cm="1">
        <f t="array" ref="AI44" xml:space="preserve"> F44 / df / 1000</f>
        <v>5.6122448979591837E-2</v>
      </c>
      <c r="AJ44" cm="1">
        <f t="array" ref="AJ44" xml:space="preserve"> ( 1 + AI44 ) / ( 2*Ku ) * ( 2 * LN( 1 + AI44 ) - 1 + alpha + ( 1 / ( 1 + AI44 ) ) ^ 2 * ( 1 - alpha / 2 ) - ( alpha / 2) * ( 1 + AI44 ) ^ 2 )</f>
        <v>4.3075749371847011E-3</v>
      </c>
      <c r="AK44" cm="1">
        <f t="array" ref="AK44" xml:space="preserve"> ( ( 1 - alpha ) / Ku ) * AI44 ^ 2</f>
        <v>4.4794455293150331E-3</v>
      </c>
      <c r="AL44">
        <f t="shared" si="16"/>
        <v>1.0398996174498734</v>
      </c>
      <c r="AM44">
        <f t="shared" si="6"/>
        <v>5.0196332034972868E-2</v>
      </c>
      <c r="AN44">
        <f t="shared" si="17"/>
        <v>4.7530003156753098E-2</v>
      </c>
      <c r="AO44">
        <f t="shared" si="18"/>
        <v>0.94688199774513238</v>
      </c>
      <c r="AP44" cm="1">
        <f t="array" ref="AP44" xml:space="preserve"> EXP( -4 * alpha * X * 10^(-6) * AM44 / ( PI() * df * 10^(-6) * ( 1 - alpha ) ) ) * 100</f>
        <v>35.804239367077464</v>
      </c>
      <c r="AQ44" cm="1">
        <f t="array" ref="AQ44" xml:space="preserve"> EXP( -4 * alpha * X * 10^(-6) * AN44 / ( PI() * df * 10^(-6) * ( 1 - alpha ) ) ) * 100</f>
        <v>37.811905402127444</v>
      </c>
      <c r="AR44">
        <f t="shared" si="19"/>
        <v>2.0076660350499793</v>
      </c>
      <c r="AS44" cm="1">
        <f t="array" ref="AS44" xml:space="preserve"> ( sigave * 10^(-6) * fE *e * H44 ) / ( 3 * PI() * eps0 * ( 1 + epsF ) * mu * U * F44 * 10^(-9) )</f>
        <v>6.5003315152257393E-2</v>
      </c>
      <c r="AT44" cm="1">
        <f t="array" ref="AT44" xml:space="preserve"> PI() * AS44 / ( 1 + alpha * SQRT(AS44) )</f>
        <v>0.20068349998000323</v>
      </c>
      <c r="AU44" cm="1">
        <f t="array" ref="AU44" xml:space="preserve"> PI() * AS44 * ( 1 - SQRT( AS44 ) * alpha )</f>
        <v>0.20062139229320594</v>
      </c>
      <c r="AV44">
        <f t="shared" si="20"/>
        <v>0.99969051921656005</v>
      </c>
      <c r="AW44" cm="1">
        <f t="array" ref="AW44" xml:space="preserve"> 2 / 3 * ( epsP - 1 ) / ( epsP + 2 ) * ( sigave * 10^(-6) ) ^ 2 / ( eps0 * ( 1 + epsF ) ^ 2 ) * H44 * ( F44 * 10^(-9) ) ^ 2 / ( df * 10^(-6) * mu * U )</f>
        <v>0.88220451161110347</v>
      </c>
      <c r="AX44" cm="1">
        <f t="array" ref="AX44" xml:space="preserve"> 0.528 * Ku ^ 0.26 * AW44 ^ 0.74 / ( 1 + 0.366 * ( Ku * AW44 ) ^ 0.63 )</f>
        <v>0.34236980702983055</v>
      </c>
      <c r="AY44" cm="1">
        <f t="array" ref="AY44" xml:space="preserve"> 0.35 * Ku ^ ( -0.5 ) * AW44 ^ 0.4</f>
        <v>0.41143044910464993</v>
      </c>
      <c r="AZ44">
        <f t="shared" si="21"/>
        <v>1.2017135876377152</v>
      </c>
      <c r="BA44">
        <f t="shared" si="7"/>
        <v>0.24080625641603937</v>
      </c>
      <c r="BB44">
        <f t="shared" si="22"/>
        <v>0.24815139544995904</v>
      </c>
      <c r="BC44">
        <f t="shared" si="23"/>
        <v>1.0305022765738674</v>
      </c>
      <c r="BD44">
        <f t="shared" si="8"/>
        <v>0.37538043055238446</v>
      </c>
      <c r="BE44">
        <f t="shared" si="24"/>
        <v>0.45896045226140303</v>
      </c>
      <c r="BF44">
        <f t="shared" si="25"/>
        <v>1.2226541793508732</v>
      </c>
      <c r="BG44" cm="1">
        <f t="array" ref="BG44" xml:space="preserve"> EXP( -4 * alpha * X * 10^(-6) * BA44 / ( PI() * df * 10^(-6) * ( 1 - alpha ) ) ) * 100</f>
        <v>0.72459468232581348</v>
      </c>
      <c r="BH44" cm="1">
        <f t="array" ref="BH44" xml:space="preserve"> EXP( -4 * alpha * X * 10^(-6) * BB44 / ( PI() * df * 10^(-6) * ( 1 - alpha ) ) ) * 100</f>
        <v>0.62348092735064786</v>
      </c>
      <c r="BI44" cm="1">
        <f t="array" ref="BI44" xml:space="preserve"> EXP( -4 * alpha * X * 10^(-6) * BD44 / ( PI() * df * 10^(-6) * ( 1 - alpha ) ) ) * 100</f>
        <v>4.61543764039462E-2</v>
      </c>
      <c r="BJ44" cm="1">
        <f t="array" ref="BJ44" xml:space="preserve"> EXP( -4 * alpha * X * 10^(-6) * BE44 / ( PI() * df * 10^(-6) * ( 1 - alpha ) ) ) * 100</f>
        <v>8.3461453838287267E-3</v>
      </c>
      <c r="BK44" cm="1">
        <f t="array" ref="BK44">fC *  BG44 +  ( 1 - fC ) * BI44</f>
        <v>0.11399840699613294</v>
      </c>
    </row>
    <row r="45" spans="6:63" x14ac:dyDescent="0.2">
      <c r="F45">
        <v>450</v>
      </c>
      <c r="G45" cm="1">
        <f t="array" ref="G45" xml:space="preserve"> F45 * 10^(-9) * rhoa/mu * U</f>
        <v>2.9812187699581965E-4</v>
      </c>
      <c r="H45" cm="1">
        <f t="array" ref="H45">1 +  lambda/F45 * ( 2.514 + 0.8 * EXP( -0.55 * F45/lambda ) )</f>
        <v>1.3773270897703542</v>
      </c>
      <c r="I45" cm="1">
        <f t="array" ref="I45" xml:space="preserve"> 1 + 3.34 * lambda/F45</f>
        <v>1.497363111111111</v>
      </c>
      <c r="J45">
        <f t="shared" si="9"/>
        <v>0.91983506174952812</v>
      </c>
      <c r="K45" cm="1">
        <f t="array" ref="K45" xml:space="preserve"> kB * T * H45 / ( 3 * PI() * mu * F45 * 10^(-9) )</f>
        <v>7.226030930458099E-11</v>
      </c>
      <c r="L45" cm="1">
        <f t="array" ref="L45" xml:space="preserve"> df * 10^(-6) *U / K45</f>
        <v>1138.0637987395064</v>
      </c>
      <c r="M45" cm="1">
        <f t="array" ref="M45" xml:space="preserve"> 1 + 0.388 * Kn * ( ( 1 - alpha ) * L45 / Ku ) ^ ( 1 / 3 )</f>
        <v>1.0778737622463204</v>
      </c>
      <c r="N45" cm="1">
        <f t="array" ref="N45" xml:space="preserve"> 1 + 0.388 * Kn * ( ( 1 - alpha ) / Ku ) ^ ( 1 / 3 ) * ( 3 * PI() * mu * df * 10^(-6) * U * F45 * 10^(-9) / ( kB * T ) ) ^ ( 1 / 3 ) * ( 0.6 * ( F45 / lambda ) ^ 0.1 ) ^ ( -1 / 3 ) * ( 1 + 2/3 * ( 3.34 * F45 / lambda ) ) ^ ( -1 / 2 )</f>
        <v>1.0241377211105058</v>
      </c>
      <c r="O45">
        <f t="shared" si="0"/>
        <v>0.95014625736521585</v>
      </c>
      <c r="P45" cm="1">
        <f t="array" ref="P45" xml:space="preserve"> 1 / ( 1 + 1.6 * ( ( 1 - alpha ) / Ku ) ^ ( 1 / 3 ) * L45 ^ ( -2 / 3 ) * M45 )</f>
        <v>0.98251892725972645</v>
      </c>
      <c r="Q45" cm="1">
        <f t="array" ref="Q45" xml:space="preserve"> 1.6 * ( ( 1 - alpha ) / Ku ) * L45 ^ ( -2 / 3 ) * M45 * P45</f>
        <v>2.2107286259205203E-2</v>
      </c>
      <c r="R45" cm="1">
        <f t="array" ref="R45" xml:space="preserve"> 1.6 * ( 0.6 ) ^ ( 2 / 3 ) * ( ( 1 - alpha ) / Ku ) * ( lambda * 10^(-9) ) ^ ( -1 / 15 ) * ( kB * T / ( 3 * PI() * df * 10^(-6) * U * mu ) ) ^ ( 2 / 3 ) * ( F45 * 10^(-9) ) ^ ( -3 / 5 )  +  3.2 * 3.34 / 3 * ( 0.6 ) ^ ( 2 / 3 ) * ( ( 1 - alpha ) / Ku ) *  ( lambda * 10^(-9) ) ^ ( 14 / 15 ) * ( kB * T / ( 3 * PI() * df * 10^(-6) * U * mu ) ) ^ ( 2 / 3 ) * ( F45 * 10^(-9) ) ^ ( -8 / 5 )</f>
        <v>1.8135937413023578E-2</v>
      </c>
      <c r="S45">
        <f t="shared" si="1"/>
        <v>1.8573697612376729E-2</v>
      </c>
      <c r="T45">
        <f t="shared" si="10"/>
        <v>0.84016180885353442</v>
      </c>
      <c r="U45">
        <f t="shared" si="2"/>
        <v>80549.677558865849</v>
      </c>
      <c r="V45">
        <f t="shared" si="3"/>
        <v>3.5234494438749838E-3</v>
      </c>
      <c r="W45">
        <f t="shared" si="4"/>
        <v>1.2414694983261339E-5</v>
      </c>
      <c r="X45">
        <f t="shared" si="5"/>
        <v>4.3742543083765689E-8</v>
      </c>
      <c r="Y45" cm="1">
        <f t="array" ref="Y45" xml:space="preserve"> 4 / 3 * g / U^2 * F45 * 10^(-9) * ( rhop - rhoa ) / rhoa</f>
        <v>46.649269524215171</v>
      </c>
      <c r="Z45" cm="1">
        <f t="array" ref="Z45" xml:space="preserve"> SQRT( 4/3 * 1/U45 * g/rhoa * F45 * 10^(-9) *  ( rhop - rhoa ) )</f>
        <v>2.5242995102029792E-4</v>
      </c>
      <c r="AA45" cm="1">
        <f t="array" ref="AA45" xml:space="preserve"> Z45 / U</f>
        <v>2.4065257922549491E-2</v>
      </c>
      <c r="AB45">
        <f t="shared" si="11"/>
        <v>2.465867530376295E-2</v>
      </c>
      <c r="AC45">
        <f t="shared" si="12"/>
        <v>2.4658328532760277E-2</v>
      </c>
      <c r="AD45">
        <f t="shared" si="13"/>
        <v>0.99998593716011097</v>
      </c>
      <c r="AE45" cm="1">
        <f t="array" ref="AE45">( ( F45 * 10^(-9) ) ^ 2 * rhop * H45 * U ) / ( 18 * mu * ( df * 10^(-6) ) )</f>
        <v>1.1434735084088555E-3</v>
      </c>
      <c r="AF45">
        <f t="shared" si="14"/>
        <v>2.0730435310949491E-5</v>
      </c>
      <c r="AG45" cm="1">
        <f t="array" ref="AG45">(2 * AI65*(1-alpha)*AE45*SQRT(alpha)+(1-alpha)*alpha*AE45^2)/Ku</f>
        <v>7.0960221163509285E-5</v>
      </c>
      <c r="AH45">
        <f t="shared" si="15"/>
        <v>3.4229971584836525</v>
      </c>
      <c r="AI45" cm="1">
        <f t="array" ref="AI45" xml:space="preserve"> F45 / df / 1000</f>
        <v>5.7397959183673471E-2</v>
      </c>
      <c r="AJ45" cm="1">
        <f t="array" ref="AJ45" xml:space="preserve"> ( 1 + AI45 ) / ( 2*Ku ) * ( 2 * LN( 1 + AI45 ) - 1 + alpha + ( 1 / ( 1 + AI45 ) ) ^ 2 * ( 1 - alpha / 2 ) - ( alpha / 2) * ( 1 + AI45 ) ^ 2 )</f>
        <v>4.501701064230393E-3</v>
      </c>
      <c r="AK45" cm="1">
        <f t="array" ref="AK45" xml:space="preserve"> ( ( 1 - alpha ) / Ku ) * AI45 ^ 2</f>
        <v>4.6853704529250736E-3</v>
      </c>
      <c r="AL45">
        <f t="shared" si="16"/>
        <v>1.04079999672881</v>
      </c>
      <c r="AM45">
        <f t="shared" si="6"/>
        <v>5.0534137144323643E-2</v>
      </c>
      <c r="AN45">
        <f t="shared" si="17"/>
        <v>4.7938127033373031E-2</v>
      </c>
      <c r="AO45">
        <f t="shared" si="18"/>
        <v>0.94862858539492811</v>
      </c>
      <c r="AP45" cm="1">
        <f t="array" ref="AP45" xml:space="preserve"> EXP( -4 * alpha * X * 10^(-6) * AM45 / ( PI() * df * 10^(-6) * ( 1 - alpha ) ) ) * 100</f>
        <v>35.55761102751012</v>
      </c>
      <c r="AQ45" cm="1">
        <f t="array" ref="AQ45" xml:space="preserve"> EXP( -4 * alpha * X * 10^(-6) * AN45 / ( PI() * df * 10^(-6) * ( 1 - alpha ) ) ) * 100</f>
        <v>37.497455955039221</v>
      </c>
      <c r="AR45">
        <f t="shared" si="19"/>
        <v>1.9398449275291014</v>
      </c>
      <c r="AS45" cm="1">
        <f t="array" ref="AS45" xml:space="preserve"> ( sigave * 10^(-6) * fE *e * H45 ) / ( 3 * PI() * eps0 * ( 1 + epsF ) * mu * U * F45 * 10^(-9) )</f>
        <v>6.3153693009039003E-2</v>
      </c>
      <c r="AT45" cm="1">
        <f t="array" ref="AT45" xml:space="preserve"> PI() * AS45 / ( 1 + alpha * SQRT(AS45) )</f>
        <v>0.19502150990139694</v>
      </c>
      <c r="AU45" cm="1">
        <f t="array" ref="AU45" xml:space="preserve"> PI() * AS45 * ( 1 - SQRT( AS45 ) * alpha )</f>
        <v>0.19496287186109196</v>
      </c>
      <c r="AV45">
        <f t="shared" si="20"/>
        <v>0.99969932526758387</v>
      </c>
      <c r="AW45" cm="1">
        <f t="array" ref="AW45" xml:space="preserve"> 2 / 3 * ( epsP - 1 ) / ( epsP + 2 ) * ( sigave * 10^(-6) ) ^ 2 / ( eps0 * ( 1 + epsF ) ^ 2 ) * H45 * ( F45 * 10^(-9) ) ^ 2 / ( df * 10^(-6) * mu * U )</f>
        <v>0.91687901267977934</v>
      </c>
      <c r="AX45" cm="1">
        <f t="array" ref="AX45" xml:space="preserve"> 0.528 * Ku ^ 0.26 * AW45 ^ 0.74 / ( 1 + 0.366 * ( Ku * AW45 ) ^ 0.63 )</f>
        <v>0.350505052788191</v>
      </c>
      <c r="AY45" cm="1">
        <f t="array" ref="AY45" xml:space="preserve"> 0.35 * Ku ^ ( -0.5 ) * AW45 ^ 0.4</f>
        <v>0.41782414460808737</v>
      </c>
      <c r="AZ45">
        <f t="shared" si="21"/>
        <v>1.1920631137394104</v>
      </c>
      <c r="BA45">
        <f t="shared" si="7"/>
        <v>0.23570040331827036</v>
      </c>
      <c r="BB45">
        <f t="shared" si="22"/>
        <v>0.24290099889446498</v>
      </c>
      <c r="BC45">
        <f t="shared" si="23"/>
        <v>1.0305497804620705</v>
      </c>
      <c r="BD45">
        <f t="shared" si="8"/>
        <v>0.38332671952513775</v>
      </c>
      <c r="BE45">
        <f t="shared" si="24"/>
        <v>0.46576227164146039</v>
      </c>
      <c r="BF45">
        <f t="shared" si="25"/>
        <v>1.2150529767881644</v>
      </c>
      <c r="BG45" cm="1">
        <f t="array" ref="BG45" xml:space="preserve"> EXP( -4 * alpha * X * 10^(-6) * BA45 / ( PI() * df * 10^(-6) * ( 1 - alpha ) ) ) * 100</f>
        <v>0.80439226031312849</v>
      </c>
      <c r="BH45" cm="1">
        <f t="array" ref="BH45" xml:space="preserve"> EXP( -4 * alpha * X * 10^(-6) * BB45 / ( PI() * df * 10^(-6) * ( 1 - alpha ) ) ) * 100</f>
        <v>0.69419325069491633</v>
      </c>
      <c r="BI45" cm="1">
        <f t="array" ref="BI45" xml:space="preserve"> EXP( -4 * alpha * X * 10^(-6) * BD45 / ( PI() * df * 10^(-6) * ( 1 - alpha ) ) ) * 100</f>
        <v>3.9228242251292879E-2</v>
      </c>
      <c r="BJ45" cm="1">
        <f t="array" ref="BJ45" xml:space="preserve"> EXP( -4 * alpha * X * 10^(-6) * BE45 / ( PI() * df * 10^(-6) * ( 1 - alpha ) ) ) * 100</f>
        <v>7.2617641700987549E-3</v>
      </c>
      <c r="BK45" cm="1">
        <f t="array" ref="BK45">fC *  BG45 +  ( 1 - fC ) * BI45</f>
        <v>0.11574464405747645</v>
      </c>
    </row>
    <row r="46" spans="6:63" x14ac:dyDescent="0.2">
      <c r="F46">
        <v>460</v>
      </c>
      <c r="G46" cm="1">
        <f t="array" ref="G46" xml:space="preserve"> F46 * 10^(-9) * rhoa/mu * U</f>
        <v>3.0474680759572678E-4</v>
      </c>
      <c r="H46" cm="1">
        <f t="array" ref="H46">1 +  lambda/F46 * ( 2.514 + 0.8 * EXP( -0.55 * F46/lambda ) )</f>
        <v>1.3688958004777776</v>
      </c>
      <c r="I46" cm="1">
        <f t="array" ref="I46" xml:space="preserve"> 1 + 3.34 * lambda/F46</f>
        <v>1.4865508695652174</v>
      </c>
      <c r="J46">
        <f t="shared" si="9"/>
        <v>0.92085365425681576</v>
      </c>
      <c r="K46" cm="1">
        <f t="array" ref="K46" xml:space="preserve"> kB * T * H46 / ( 3 * PI() * mu * F46 * 10^(-9) )</f>
        <v>7.0256708599990751E-11</v>
      </c>
      <c r="L46" cm="1">
        <f t="array" ref="L46" xml:space="preserve"> df * 10^(-6) *U / K46</f>
        <v>1170.5194243226188</v>
      </c>
      <c r="M46" cm="1">
        <f t="array" ref="M46" xml:space="preserve"> 1 + 0.388 * Kn * ( ( 1 - alpha ) * L46 / Ku ) ^ ( 1 / 3 )</f>
        <v>1.0786071098677201</v>
      </c>
      <c r="N46" cm="1">
        <f t="array" ref="N46" xml:space="preserve"> 1 + 0.388 * Kn * ( ( 1 - alpha ) / Ku ) ^ ( 1 / 3 ) * ( 3 * PI() * mu * df * 10^(-6) * U * F46 * 10^(-9) / ( kB * T ) ) ^ ( 1 / 3 ) * ( 0.6 * ( F46 / lambda ) ^ 0.1 ) ^ ( -1 / 3 ) * ( 1 + 2/3 * ( 3.34 * F46 / lambda ) ) ^ ( -1 / 2 )</f>
        <v>1.0240482406760218</v>
      </c>
      <c r="O46">
        <f t="shared" si="0"/>
        <v>0.94941729134495567</v>
      </c>
      <c r="P46" cm="1">
        <f t="array" ref="P46" xml:space="preserve"> 1 / ( 1 + 1.6 * ( ( 1 - alpha ) / Ku ) ^ ( 1 / 3 ) * L46 ^ ( -2 / 3 ) * M46 )</f>
        <v>0.98282652983998009</v>
      </c>
      <c r="Q46" cm="1">
        <f t="array" ref="Q46" xml:space="preserve"> 1.6 * ( ( 1 - alpha ) / Ku ) * L46 ^ ( -2 / 3 ) * M46 * P46</f>
        <v>2.171827933744612E-2</v>
      </c>
      <c r="R46" cm="1">
        <f t="array" ref="R46" xml:space="preserve"> 1.6 * ( 0.6 ) ^ ( 2 / 3 ) * ( ( 1 - alpha ) / Ku ) * ( lambda * 10^(-9) ) ^ ( -1 / 15 ) * ( kB * T / ( 3 * PI() * df * 10^(-6) * U * mu ) ) ^ ( 2 / 3 ) * ( F46 * 10^(-9) ) ^ ( -3 / 5 )  +  3.2 * 3.34 / 3 * ( 0.6 ) ^ ( 2 / 3 ) * ( ( 1 - alpha ) / Ku ) *  ( lambda * 10^(-9) ) ^ ( 14 / 15 ) * ( kB * T / ( 3 * PI() * df * 10^(-6) * U * mu ) ) ^ ( 2 / 3 ) * ( F46 * 10^(-9) ) ^ ( -8 / 5 )</f>
        <v>1.7801454288534406E-2</v>
      </c>
      <c r="S46">
        <f t="shared" si="1"/>
        <v>1.8229547945648284E-2</v>
      </c>
      <c r="T46">
        <f t="shared" si="10"/>
        <v>0.83936428215182535</v>
      </c>
      <c r="U46">
        <f t="shared" si="2"/>
        <v>78799.277625652263</v>
      </c>
      <c r="V46">
        <f t="shared" si="3"/>
        <v>3.5623683844776565E-3</v>
      </c>
      <c r="W46">
        <f t="shared" si="4"/>
        <v>1.269046745286609E-5</v>
      </c>
      <c r="X46">
        <f t="shared" si="5"/>
        <v>4.5208112527695027E-8</v>
      </c>
      <c r="Y46" cm="1">
        <f t="array" ref="Y46" xml:space="preserve"> 4 / 3 * g / U^2 * F46 * 10^(-9) * ( rhop - rhoa ) / rhoa</f>
        <v>47.685919958086629</v>
      </c>
      <c r="Z46" cm="1">
        <f t="array" ref="Z46" xml:space="preserve"> SQRT( 4/3 * 1/U46 * g/rhoa * F46 * 10^(-9) *  ( rhop - rhoa ) )</f>
        <v>2.5803839208392103E-4</v>
      </c>
      <c r="AA46" cm="1">
        <f t="array" ref="AA46" xml:space="preserve"> Z46 / U</f>
        <v>2.4599935286285363E-2</v>
      </c>
      <c r="AB46">
        <f t="shared" si="11"/>
        <v>2.5220354371727031E-2</v>
      </c>
      <c r="AC46">
        <f t="shared" si="12"/>
        <v>2.5219975648778297E-2</v>
      </c>
      <c r="AD46">
        <f t="shared" si="13"/>
        <v>0.9999849834406308</v>
      </c>
      <c r="AE46" cm="1">
        <f t="array" ref="AE46">( ( F46 * 10^(-9) ) ^ 2 * rhop * H46 * U ) / ( 18 * mu * ( df * 10^(-6) ) )</f>
        <v>1.1875449167553808E-3</v>
      </c>
      <c r="AF46">
        <f t="shared" si="14"/>
        <v>2.2351356608961907E-5</v>
      </c>
      <c r="AG46" cm="1">
        <f t="array" ref="AG46">(2 * AI66*(1-alpha)*AE46*SQRT(alpha)+(1-alpha)*alpha*AE46^2)/Ku</f>
        <v>7.4832005695516966E-5</v>
      </c>
      <c r="AH46">
        <f t="shared" si="15"/>
        <v>3.3479849570076046</v>
      </c>
      <c r="AI46" cm="1">
        <f t="array" ref="AI46" xml:space="preserve"> F46 / df / 1000</f>
        <v>5.8673469387755105E-2</v>
      </c>
      <c r="AJ46" cm="1">
        <f t="array" ref="AJ46" xml:space="preserve"> ( 1 + AI46 ) / ( 2*Ku ) * ( 2 * LN( 1 + AI46 ) - 1 + alpha + ( 1 / ( 1 + AI46 ) ) ^ 2 * ( 1 - alpha / 2 ) - ( alpha / 2) * ( 1 + AI46 ) ^ 2 )</f>
        <v>4.6999351278759613E-3</v>
      </c>
      <c r="AK46" cm="1">
        <f t="array" ref="AK46" xml:space="preserve"> ( ( 1 - alpha ) / Ku ) * AI46 ^ 2</f>
        <v>4.8959229029083735E-3</v>
      </c>
      <c r="AL46">
        <f t="shared" si="16"/>
        <v>1.0417001021716197</v>
      </c>
      <c r="AM46">
        <f t="shared" si="6"/>
        <v>5.0894006238247025E-2</v>
      </c>
      <c r="AN46">
        <f t="shared" si="17"/>
        <v>4.836779785394392E-2</v>
      </c>
      <c r="AO46">
        <f t="shared" si="18"/>
        <v>0.95036334195273764</v>
      </c>
      <c r="AP46" cm="1">
        <f t="array" ref="AP46" xml:space="preserve"> EXP( -4 * alpha * X * 10^(-6) * AM46 / ( PI() * df * 10^(-6) * ( 1 - alpha ) ) ) * 100</f>
        <v>35.296742600182029</v>
      </c>
      <c r="AQ46" cm="1">
        <f t="array" ref="AQ46" xml:space="preserve"> EXP( -4 * alpha * X * 10^(-6) * AN46 / ( PI() * df * 10^(-6) * ( 1 - alpha ) ) ) * 100</f>
        <v>37.169230443654392</v>
      </c>
      <c r="AR46">
        <f t="shared" si="19"/>
        <v>1.8724878434723635</v>
      </c>
      <c r="AS46" cm="1">
        <f t="array" ref="AS46" xml:space="preserve"> ( sigave * 10^(-6) * fE *e * H46 ) / ( 3 * PI() * eps0 * ( 1 + epsF ) * mu * U * F46 * 10^(-9) )</f>
        <v>6.1402596383130115E-2</v>
      </c>
      <c r="AT46" cm="1">
        <f t="array" ref="AT46" xml:space="preserve"> PI() * AS46 / ( 1 + alpha * SQRT(AS46) )</f>
        <v>0.18965917445589081</v>
      </c>
      <c r="AU46" cm="1">
        <f t="array" ref="AU46" xml:space="preserve"> PI() * AS46 * ( 1 - SQRT( AS46 ) * alpha )</f>
        <v>0.18960372991740518</v>
      </c>
      <c r="AV46">
        <f t="shared" si="20"/>
        <v>0.99970766223861995</v>
      </c>
      <c r="AW46" cm="1">
        <f t="array" ref="AW46" xml:space="preserve"> 2 / 3 * ( epsP - 1 ) / ( epsP + 2 ) * ( sigave * 10^(-6) ) ^ 2 / ( eps0 * ( 1 + epsF ) ^ 2 ) * H46 * ( F46 * 10^(-9) ) ^ 2 / ( df * 10^(-6) * mu * U )</f>
        <v>0.95221708485636825</v>
      </c>
      <c r="AX46" cm="1">
        <f t="array" ref="AX46" xml:space="preserve"> 0.528 * Ku ^ 0.26 * AW46 ^ 0.74 / ( 1 + 0.366 * ( Ku * AW46 ) ^ 0.63 )</f>
        <v>0.358639112589137</v>
      </c>
      <c r="AY46" cm="1">
        <f t="array" ref="AY46" xml:space="preserve"> 0.35 * Ku ^ ( -0.5 ) * AW46 ^ 0.4</f>
        <v>0.42419261927750768</v>
      </c>
      <c r="AZ46">
        <f t="shared" si="21"/>
        <v>1.1827840421952802</v>
      </c>
      <c r="BA46">
        <f t="shared" si="7"/>
        <v>0.230900665486239</v>
      </c>
      <c r="BB46">
        <f t="shared" si="22"/>
        <v>0.23797152777134911</v>
      </c>
      <c r="BC46">
        <f t="shared" si="23"/>
        <v>1.0306229619140337</v>
      </c>
      <c r="BD46">
        <f t="shared" si="8"/>
        <v>0.39128053759399317</v>
      </c>
      <c r="BE46">
        <f t="shared" si="24"/>
        <v>0.47256041713145158</v>
      </c>
      <c r="BF46">
        <f t="shared" si="25"/>
        <v>1.207727887610391</v>
      </c>
      <c r="BG46" cm="1">
        <f t="array" ref="BG46" xml:space="preserve"> EXP( -4 * alpha * X * 10^(-6) * BA46 / ( PI() * df * 10^(-6) * ( 1 - alpha ) ) ) * 100</f>
        <v>0.88740190370868688</v>
      </c>
      <c r="BH46" cm="1">
        <f t="array" ref="BH46" xml:space="preserve"> EXP( -4 * alpha * X * 10^(-6) * BB46 / ( PI() * df * 10^(-6) * ( 1 - alpha ) ) ) * 100</f>
        <v>0.76786650529360456</v>
      </c>
      <c r="BI46" cm="1">
        <f t="array" ref="BI46" xml:space="preserve"> EXP( -4 * alpha * X * 10^(-6) * BD46 / ( PI() * df * 10^(-6) * ( 1 - alpha ) ) ) * 100</f>
        <v>3.3336338930634084E-2</v>
      </c>
      <c r="BJ46" cm="1">
        <f t="array" ref="BJ46" xml:space="preserve"> EXP( -4 * alpha * X * 10^(-6) * BE46 / ( PI() * df * 10^(-6) * ( 1 - alpha ) ) ) * 100</f>
        <v>6.3187472492850999E-3</v>
      </c>
      <c r="BK46" cm="1">
        <f t="array" ref="BK46">fC *  BG46 +  ( 1 - fC ) * BI46</f>
        <v>0.11874289540843937</v>
      </c>
    </row>
    <row r="47" spans="6:63" x14ac:dyDescent="0.2">
      <c r="F47">
        <v>470</v>
      </c>
      <c r="G47" cm="1">
        <f t="array" ref="G47" xml:space="preserve"> F47 * 10^(-9) * rhoa/mu * U</f>
        <v>3.1137173819563392E-4</v>
      </c>
      <c r="H47" cm="1">
        <f t="array" ref="H47">1 +  lambda/F47 * ( 2.514 + 0.8 * EXP( -0.55 * F47/lambda ) )</f>
        <v>1.3608409140256983</v>
      </c>
      <c r="I47" cm="1">
        <f t="array" ref="I47" xml:space="preserve"> 1 + 3.34 * lambda/F47</f>
        <v>1.4761987234042553</v>
      </c>
      <c r="J47">
        <f t="shared" si="9"/>
        <v>0.92185482377837935</v>
      </c>
      <c r="K47" cm="1">
        <f t="array" ref="K47" xml:space="preserve"> kB * T * H47 / ( 3 * PI() * mu * F47 * 10^(-9) )</f>
        <v>6.8357274832920432E-11</v>
      </c>
      <c r="L47" cm="1">
        <f t="array" ref="L47" xml:space="preserve"> df * 10^(-6) *U / K47</f>
        <v>1203.0444792637988</v>
      </c>
      <c r="M47" cm="1">
        <f t="array" ref="M47" xml:space="preserve"> 1 + 0.388 * Kn * ( ( 1 - alpha ) * L47 / Ku ) ^ ( 1 / 3 )</f>
        <v>1.0793285498690945</v>
      </c>
      <c r="N47" cm="1">
        <f t="array" ref="N47" xml:space="preserve"> 1 + 0.388 * Kn * ( ( 1 - alpha ) / Ku ) ^ ( 1 / 3 ) * ( 3 * PI() * mu * df * 10^(-6) * U * F47 * 10^(-9) / ( kB * T ) ) ^ ( 1 / 3 ) * ( 0.6 * ( F47 / lambda ) ^ 0.1 ) ^ ( -1 / 3 ) * ( 1 + 2/3 * ( 3.34 * F47 / lambda ) ) ^ ( -1 / 2 )</f>
        <v>1.0239606828727832</v>
      </c>
      <c r="O47">
        <f t="shared" si="0"/>
        <v>0.9487015635757744</v>
      </c>
      <c r="P47" cm="1">
        <f t="array" ref="P47" xml:space="preserve"> 1 / ( 1 + 1.6 * ( ( 1 - alpha ) / Ku ) ^ ( 1 / 3 ) * L47 ^ ( -2 / 3 ) * M47 )</f>
        <v>0.98312113519032607</v>
      </c>
      <c r="Q47" cm="1">
        <f t="array" ref="Q47" xml:space="preserve"> 1.6 * ( ( 1 - alpha ) / Ku ) * L47 ^ ( -2 / 3 ) * M47 * P47</f>
        <v>2.1345709249193597E-2</v>
      </c>
      <c r="R47" cm="1">
        <f t="array" ref="R47" xml:space="preserve"> 1.6 * ( 0.6 ) ^ ( 2 / 3 ) * ( ( 1 - alpha ) / Ku ) * ( lambda * 10^(-9) ) ^ ( -1 / 15 ) * ( kB * T / ( 3 * PI() * df * 10^(-6) * U * mu ) ) ^ ( 2 / 3 ) * ( F47 * 10^(-9) ) ^ ( -3 / 5 )  +  3.2 * 3.34 / 3 * ( 0.6 ) ^ ( 2 / 3 ) * ( ( 1 - alpha ) / Ku ) *  ( lambda * 10^(-9) ) ^ ( 14 / 15 ) * ( kB * T / ( 3 * PI() * df * 10^(-6) * U * mu ) ) ^ ( 2 / 3 ) * ( F47 * 10^(-9) ) ^ ( -8 / 5 )</f>
        <v>1.7481648816151218E-2</v>
      </c>
      <c r="S47">
        <f t="shared" si="1"/>
        <v>1.7900521059528385E-2</v>
      </c>
      <c r="T47">
        <f t="shared" si="10"/>
        <v>0.83860043489558145</v>
      </c>
      <c r="U47">
        <f t="shared" si="2"/>
        <v>77123.358282340094</v>
      </c>
      <c r="V47">
        <f t="shared" si="3"/>
        <v>3.6008661491735271E-3</v>
      </c>
      <c r="W47">
        <f t="shared" si="4"/>
        <v>1.2966235915201122E-5</v>
      </c>
      <c r="X47">
        <f t="shared" si="5"/>
        <v>4.6689671999737391E-8</v>
      </c>
      <c r="Y47" cm="1">
        <f t="array" ref="Y47" xml:space="preserve"> 4 / 3 * g / U^2 * F47 * 10^(-9) * ( rhop - rhoa ) / rhoa</f>
        <v>48.722570391958072</v>
      </c>
      <c r="Z47" cm="1">
        <f t="array" ref="Z47" xml:space="preserve"> SQRT( 4/3 * 1/U47 * g/rhoa * F47 * 10^(-9) *  ( rhop - rhoa ) )</f>
        <v>2.6364679246837784E-4</v>
      </c>
      <c r="AA47" cm="1">
        <f t="array" ref="AA47" xml:space="preserve"> Z47 / U</f>
        <v>2.5134608771897323E-2</v>
      </c>
      <c r="AB47">
        <f t="shared" si="11"/>
        <v>2.5782645479119518E-2</v>
      </c>
      <c r="AC47">
        <f t="shared" si="12"/>
        <v>2.5782232634355678E-2</v>
      </c>
      <c r="AD47">
        <f t="shared" si="13"/>
        <v>0.9999839874940617</v>
      </c>
      <c r="AE47" cm="1">
        <f t="array" ref="AE47">( ( F47 * 10^(-9) ) ^ 2 * rhop * H47 * U ) / ( 18 * mu * ( df * 10^(-6) ) )</f>
        <v>1.2324436296378633E-3</v>
      </c>
      <c r="AF47">
        <f t="shared" si="14"/>
        <v>2.4064823655229604E-5</v>
      </c>
      <c r="AG47" cm="1">
        <f t="array" ref="AG47">(2 * AI67*(1-alpha)*AE47*SQRT(alpha)+(1-alpha)*alpha*AE47^2)/Ku</f>
        <v>7.8841194717892498E-5</v>
      </c>
      <c r="AH47">
        <f t="shared" si="15"/>
        <v>3.2762008085922236</v>
      </c>
      <c r="AI47" cm="1">
        <f t="array" ref="AI47" xml:space="preserve"> F47 / df / 1000</f>
        <v>5.9948979591836739E-2</v>
      </c>
      <c r="AJ47" cm="1">
        <f t="array" ref="AJ47" xml:space="preserve"> ( 1 + AI47 ) / ( 2*Ku ) * ( 2 * LN( 1 + AI47 ) - 1 + alpha + ( 1 / ( 1 + AI47 ) ) ^ 2 * ( 1 - alpha / 2 ) - ( alpha / 2) * ( 1 + AI47 ) ^ 2 )</f>
        <v>4.9022666412802647E-3</v>
      </c>
      <c r="AK47" cm="1">
        <f t="array" ref="AK47" xml:space="preserve"> ( ( 1 - alpha ) / Ku ) * AI47 ^ 2</f>
        <v>5.1111028792649319E-3</v>
      </c>
      <c r="AL47">
        <f t="shared" si="16"/>
        <v>1.0425999345335748</v>
      </c>
      <c r="AM47">
        <f t="shared" si="6"/>
        <v>5.1274766165990804E-2</v>
      </c>
      <c r="AN47">
        <f t="shared" si="17"/>
        <v>4.8817921396804229E-2</v>
      </c>
      <c r="AO47">
        <f t="shared" si="18"/>
        <v>0.95208472016755608</v>
      </c>
      <c r="AP47" cm="1">
        <f t="array" ref="AP47" xml:space="preserve"> EXP( -4 * alpha * X * 10^(-6) * AM47 / ( PI() * df * 10^(-6) * ( 1 - alpha ) ) ) * 100</f>
        <v>35.022813889546022</v>
      </c>
      <c r="AQ47" cm="1">
        <f t="array" ref="AQ47" xml:space="preserve"> EXP( -4 * alpha * X * 10^(-6) * AN47 / ( PI() * df * 10^(-6) * ( 1 - alpha ) ) ) * 100</f>
        <v>36.828462112561958</v>
      </c>
      <c r="AR47">
        <f t="shared" si="19"/>
        <v>1.8056482230159361</v>
      </c>
      <c r="AS47" cm="1">
        <f t="array" ref="AS47" xml:space="preserve"> ( sigave * 10^(-6) * fE *e * H47 ) / ( 3 * PI() * eps0 * ( 1 + epsF ) * mu * U * F47 * 10^(-9) )</f>
        <v>5.9742539040849175E-2</v>
      </c>
      <c r="AT47" cm="1">
        <f t="array" ref="AT47" xml:space="preserve"> PI() * AS47 / ( 1 + alpha * SQRT(AS47) )</f>
        <v>0.18457385091104628</v>
      </c>
      <c r="AU47" cm="1">
        <f t="array" ref="AU47" xml:space="preserve"> PI() * AS47 * ( 1 - SQRT( AS47 ) * alpha )</f>
        <v>0.1845213517901845</v>
      </c>
      <c r="AV47">
        <f t="shared" si="20"/>
        <v>0.99971556577162668</v>
      </c>
      <c r="AW47" cm="1">
        <f t="array" ref="AW47" xml:space="preserve"> 2 / 3 * ( epsP - 1 ) / ( epsP + 2 ) * ( sigave * 10^(-6) ) ^ 2 / ( eps0 * ( 1 + epsF ) ^ 2 ) * H47 * ( F47 * 10^(-9) ) ^ 2 / ( df * 10^(-6) * mu * U )</f>
        <v>0.98821852016339773</v>
      </c>
      <c r="AX47" cm="1">
        <f t="array" ref="AX47" xml:space="preserve"> 0.528 * Ku ^ 0.26 * AW47 ^ 0.74 / ( 1 + 0.366 * ( Ku * AW47 ) ^ 0.63 )</f>
        <v>0.36677064446641772</v>
      </c>
      <c r="AY47" cm="1">
        <f t="array" ref="AY47" xml:space="preserve"> 0.35 * Ku ^ ( -0.5 ) * AW47 ^ 0.4</f>
        <v>0.4305364400651791</v>
      </c>
      <c r="AZ47">
        <f t="shared" si="21"/>
        <v>1.1738574135111839</v>
      </c>
      <c r="BA47">
        <f t="shared" si="7"/>
        <v>0.22638463603121672</v>
      </c>
      <c r="BB47">
        <f t="shared" si="22"/>
        <v>0.23333927318698872</v>
      </c>
      <c r="BC47">
        <f t="shared" si="23"/>
        <v>1.0307204467480426</v>
      </c>
      <c r="BD47">
        <f t="shared" si="8"/>
        <v>0.39923933160084324</v>
      </c>
      <c r="BE47">
        <f t="shared" si="24"/>
        <v>0.47935436146198335</v>
      </c>
      <c r="BF47">
        <f t="shared" si="25"/>
        <v>1.2006691814153185</v>
      </c>
      <c r="BG47" cm="1">
        <f t="array" ref="BG47" xml:space="preserve"> EXP( -4 * alpha * X * 10^(-6) * BA47 / ( PI() * df * 10^(-6) * ( 1 - alpha ) ) ) * 100</f>
        <v>0.97331110357870165</v>
      </c>
      <c r="BH47" cm="1">
        <f t="array" ref="BH47" xml:space="preserve"> EXP( -4 * alpha * X * 10^(-6) * BB47 / ( PI() * df * 10^(-6) * ( 1 - alpha ) ) ) * 100</f>
        <v>0.84420879172617291</v>
      </c>
      <c r="BI47" cm="1">
        <f t="array" ref="BI47" xml:space="preserve"> EXP( -4 * alpha * X * 10^(-6) * BD47 / ( PI() * df * 10^(-6) * ( 1 - alpha ) ) ) * 100</f>
        <v>2.8326488408684194E-2</v>
      </c>
      <c r="BJ47" cm="1">
        <f t="array" ref="BJ47" xml:space="preserve"> EXP( -4 * alpha * X * 10^(-6) * BE47 / ( PI() * df * 10^(-6) * ( 1 - alpha ) ) ) * 100</f>
        <v>5.4986637158599139E-3</v>
      </c>
      <c r="BK47" cm="1">
        <f t="array" ref="BK47">fC *  BG47 +  ( 1 - fC ) * BI47</f>
        <v>0.12282494992568595</v>
      </c>
    </row>
    <row r="48" spans="6:63" x14ac:dyDescent="0.2">
      <c r="F48">
        <v>480</v>
      </c>
      <c r="G48" cm="1">
        <f t="array" ref="G48" xml:space="preserve"> F48 * 10^(-9) * rhoa/mu * U</f>
        <v>3.17996668795541E-4</v>
      </c>
      <c r="H48" cm="1">
        <f t="array" ref="H48">1 +  lambda/F48 * ( 2.514 + 0.8 * EXP( -0.55 * F48/lambda ) )</f>
        <v>1.3531375453667913</v>
      </c>
      <c r="I48" cm="1">
        <f t="array" ref="I48" xml:space="preserve"> 1 + 3.34 * lambda/F48</f>
        <v>1.4662779166666666</v>
      </c>
      <c r="J48">
        <f t="shared" si="9"/>
        <v>0.92283838553806996</v>
      </c>
      <c r="K48" cm="1">
        <f t="array" ref="K48" xml:space="preserve"> kB * T * H48 / ( 3 * PI() * mu * F48 * 10^(-9) )</f>
        <v>6.6554273594981241E-11</v>
      </c>
      <c r="L48" cm="1">
        <f t="array" ref="L48" xml:space="preserve"> df * 10^(-6) *U / K48</f>
        <v>1235.6357850995237</v>
      </c>
      <c r="M48" cm="1">
        <f t="array" ref="M48" xml:space="preserve"> 1 + 0.388 * Kn * ( ( 1 - alpha ) * L48 / Ku ) ^ ( 1 / 3 )</f>
        <v>1.0800385317207584</v>
      </c>
      <c r="N48" cm="1">
        <f t="array" ref="N48" xml:space="preserve"> 1 + 0.388 * Kn * ( ( 1 - alpha ) / Ku ) ^ ( 1 / 3 ) * ( 3 * PI() * mu * df * 10^(-6) * U * F48 * 10^(-9) / ( kB * T ) ) ^ ( 1 / 3 ) * ( 0.6 * ( F48 / lambda ) ^ 0.1 ) ^ ( -1 / 3 ) * ( 1 + 2/3 * ( 3.34 * F48 / lambda ) ) ^ ( -1 / 2 )</f>
        <v>1.0238749748122815</v>
      </c>
      <c r="O48">
        <f t="shared" si="0"/>
        <v>0.94799856184853426</v>
      </c>
      <c r="P48" cm="1">
        <f t="array" ref="P48" xml:space="preserve"> 1 / ( 1 + 1.6 * ( ( 1 - alpha ) / Ku ) ^ ( 1 / 3 ) * L48 ^ ( -2 / 3 ) * M48 )</f>
        <v>0.9834035815133616</v>
      </c>
      <c r="Q48" cm="1">
        <f t="array" ref="Q48" xml:space="preserve"> 1.6 * ( ( 1 - alpha ) / Ku ) * L48 ^ ( -2 / 3 ) * M48 * P48</f>
        <v>2.0988515968839723E-2</v>
      </c>
      <c r="R48" cm="1">
        <f t="array" ref="R48" xml:space="preserve"> 1.6 * ( 0.6 ) ^ ( 2 / 3 ) * ( ( 1 - alpha ) / Ku ) * ( lambda * 10^(-9) ) ^ ( -1 / 15 ) * ( kB * T / ( 3 * PI() * df * 10^(-6) * U * mu ) ) ^ ( 2 / 3 ) * ( F48 * 10^(-9) ) ^ ( -3 / 5 )  +  3.2 * 3.34 / 3 * ( 0.6 ) ^ ( 2 / 3 ) * ( ( 1 - alpha ) / Ku ) *  ( lambda * 10^(-9) ) ^ ( 14 / 15 ) * ( kB * T / ( 3 * PI() * df * 10^(-6) * U * mu ) ) ^ ( 2 / 3 ) * ( F48 * 10^(-9) ) ^ ( -8 / 5 )</f>
        <v>1.7175549925477776E-2</v>
      </c>
      <c r="S48">
        <f t="shared" si="1"/>
        <v>1.758561574733564E-2</v>
      </c>
      <c r="T48">
        <f t="shared" si="10"/>
        <v>0.83786846928309999</v>
      </c>
      <c r="U48">
        <f t="shared" si="2"/>
        <v>75517.264615135864</v>
      </c>
      <c r="V48">
        <f t="shared" si="3"/>
        <v>3.6389561089763636E-3</v>
      </c>
      <c r="W48">
        <f t="shared" si="4"/>
        <v>1.3242000397153266E-5</v>
      </c>
      <c r="X48">
        <f t="shared" si="5"/>
        <v>4.8187049752429762E-8</v>
      </c>
      <c r="Y48" cm="1">
        <f t="array" ref="Y48" xml:space="preserve"> 4 / 3 * g / U^2 * F48 * 10^(-9) * ( rhop - rhoa ) / rhoa</f>
        <v>49.759220825829523</v>
      </c>
      <c r="Z48" cm="1">
        <f t="array" ref="Z48" xml:space="preserve"> SQRT( 4/3 * 1/U48 * g/rhoa * F48 * 10^(-9) *  ( rhop - rhoa ) )</f>
        <v>2.6925515244733658E-4</v>
      </c>
      <c r="AA48" cm="1">
        <f t="array" ref="AA48" xml:space="preserve"> Z48 / U</f>
        <v>2.5669278405475369E-2</v>
      </c>
      <c r="AB48">
        <f t="shared" si="11"/>
        <v>2.634554965429679E-2</v>
      </c>
      <c r="AC48">
        <f t="shared" si="12"/>
        <v>2.6345100420640956E-2</v>
      </c>
      <c r="AD48">
        <f t="shared" si="13"/>
        <v>0.99998294840450364</v>
      </c>
      <c r="AE48" cm="1">
        <f t="array" ref="AE48">( ( F48 * 10^(-9) ) ^ 2 * rhop * H48 * U ) / ( 18 * mu * ( df * 10^(-6) ) )</f>
        <v>1.2781693813576048E-3</v>
      </c>
      <c r="AF48">
        <f t="shared" si="14"/>
        <v>2.5874222033594113E-5</v>
      </c>
      <c r="AG48" cm="1">
        <f t="array" ref="AG48">(2 * AI68*(1-alpha)*AE48*SQRT(alpha)+(1-alpha)*alpha*AE48^2)/Ku</f>
        <v>8.2990158061081303E-5</v>
      </c>
      <c r="AH48">
        <f t="shared" si="15"/>
        <v>3.2074455399404864</v>
      </c>
      <c r="AI48" cm="1">
        <f t="array" ref="AI48" xml:space="preserve"> F48 / df / 1000</f>
        <v>6.1224489795918366E-2</v>
      </c>
      <c r="AJ48" cm="1">
        <f t="array" ref="AJ48" xml:space="preserve"> ( 1 + AI48 ) / ( 2*Ku ) * ( 2 * LN( 1 + AI48 ) - 1 + alpha + ( 1 / ( 1 + AI48 ) ) ^ 2 * ( 1 - alpha / 2 ) - ( alpha / 2) * ( 1 + AI48 ) ^ 2 )</f>
        <v>5.1086851596443533E-3</v>
      </c>
      <c r="AK48" cm="1">
        <f t="array" ref="AK48" xml:space="preserve"> ( ( 1 - alpha ) / Ku ) * AI48 ^ 2</f>
        <v>5.3309103819947495E-3</v>
      </c>
      <c r="AL48">
        <f t="shared" si="16"/>
        <v>1.0434994945677698</v>
      </c>
      <c r="AM48">
        <f t="shared" si="6"/>
        <v>5.1675344619989794E-2</v>
      </c>
      <c r="AN48">
        <f t="shared" si="17"/>
        <v>4.9287500772004944E-2</v>
      </c>
      <c r="AO48">
        <f t="shared" si="18"/>
        <v>0.95379142866787681</v>
      </c>
      <c r="AP48" cm="1">
        <f t="array" ref="AP48" xml:space="preserve"> EXP( -4 * alpha * X * 10^(-6) * AM48 / ( PI() * df * 10^(-6) * ( 1 - alpha ) ) ) * 100</f>
        <v>34.736921646812178</v>
      </c>
      <c r="AQ48" cm="1">
        <f t="array" ref="AQ48" xml:space="preserve"> EXP( -4 * alpha * X * 10^(-6) * AN48 / ( PI() * df * 10^(-6) * ( 1 - alpha ) ) ) * 100</f>
        <v>36.47629384887027</v>
      </c>
      <c r="AR48">
        <f t="shared" si="19"/>
        <v>1.7393722020580924</v>
      </c>
      <c r="AS48" cm="1">
        <f t="array" ref="AS48" xml:space="preserve"> ( sigave * 10^(-6) * fE *e * H48 ) / ( 3 * PI() * eps0 * ( 1 + epsF ) * mu * U * F48 * 10^(-9) )</f>
        <v>5.816676130378224E-2</v>
      </c>
      <c r="AT48" cm="1">
        <f t="array" ref="AT48" xml:space="preserve"> PI() * AS48 / ( 1 + alpha * SQRT(AS48) )</f>
        <v>0.17974508308610282</v>
      </c>
      <c r="AU48" cm="1">
        <f t="array" ref="AU48" xml:space="preserve"> PI() * AS48 * ( 1 - SQRT( AS48 ) * alpha )</f>
        <v>0.17969530592963887</v>
      </c>
      <c r="AV48">
        <f t="shared" si="20"/>
        <v>0.99972306804943245</v>
      </c>
      <c r="AW48" cm="1">
        <f t="array" ref="AW48" xml:space="preserve"> 2 / 3 * ( epsP - 1 ) / ( epsP + 2 ) * ( sigave * 10^(-6) ) ^ 2 / ( eps0 * ( 1 + epsF ) ^ 2 ) * H48 * ( F48 * 10^(-9) ) ^ 2 / ( df * 10^(-6) * mu * U )</f>
        <v>1.0248831055539029</v>
      </c>
      <c r="AX48" cm="1">
        <f t="array" ref="AX48" xml:space="preserve"> 0.528 * Ku ^ 0.26 * AW48 ^ 0.74 / ( 1 + 0.366 * ( Ku * AW48 ) ^ 0.63 )</f>
        <v>0.37489836424516859</v>
      </c>
      <c r="AY48" cm="1">
        <f t="array" ref="AY48" xml:space="preserve"> 0.35 * Ku ^ ( -0.5 ) * AW48 ^ 0.4</f>
        <v>0.43685614963211461</v>
      </c>
      <c r="AZ48">
        <f t="shared" si="21"/>
        <v>1.1652655527363893</v>
      </c>
      <c r="BA48">
        <f t="shared" si="7"/>
        <v>0.22213203859386954</v>
      </c>
      <c r="BB48">
        <f t="shared" si="22"/>
        <v>0.22898280670164381</v>
      </c>
      <c r="BC48">
        <f t="shared" si="23"/>
        <v>1.030840972563619</v>
      </c>
      <c r="BD48">
        <f t="shared" si="8"/>
        <v>0.40720070669531894</v>
      </c>
      <c r="BE48">
        <f t="shared" si="24"/>
        <v>0.48614365040411955</v>
      </c>
      <c r="BF48">
        <f t="shared" si="25"/>
        <v>1.1938674034961052</v>
      </c>
      <c r="BG48" cm="1">
        <f t="array" ref="BG48" xml:space="preserve"> EXP( -4 * alpha * X * 10^(-6) * BA48 / ( PI() * df * 10^(-6) * ( 1 - alpha ) ) ) * 100</f>
        <v>1.0617983175240626</v>
      </c>
      <c r="BH48" cm="1">
        <f t="array" ref="BH48" xml:space="preserve"> EXP( -4 * alpha * X * 10^(-6) * BB48 / ( PI() * df * 10^(-6) * ( 1 - alpha ) ) ) * 100</f>
        <v>0.92291828277808374</v>
      </c>
      <c r="BI48" cm="1">
        <f t="array" ref="BI48" xml:space="preserve"> EXP( -4 * alpha * X * 10^(-6) * BD48 / ( PI() * df * 10^(-6) * ( 1 - alpha ) ) ) * 100</f>
        <v>2.4068256904763684E-2</v>
      </c>
      <c r="BJ48" cm="1">
        <f t="array" ref="BJ48" xml:space="preserve"> EXP( -4 * alpha * X * 10^(-6) * BE48 / ( PI() * df * 10^(-6) * ( 1 - alpha ) ) ) * 100</f>
        <v>4.7854711919791864E-3</v>
      </c>
      <c r="BK48" cm="1">
        <f t="array" ref="BK48">fC *  BG48 +  ( 1 - fC ) * BI48</f>
        <v>0.12784126296669357</v>
      </c>
    </row>
    <row r="49" spans="6:63" x14ac:dyDescent="0.2">
      <c r="F49">
        <v>490</v>
      </c>
      <c r="G49" cm="1">
        <f t="array" ref="G49" xml:space="preserve"> F49 * 10^(-9) * rhoa/mu * U</f>
        <v>3.2462159939544813E-4</v>
      </c>
      <c r="H49" cm="1">
        <f t="array" ref="H49">1 +  lambda/F49 * ( 2.514 + 0.8 * EXP( -0.55 * F49/lambda ) )</f>
        <v>1.3457629458560203</v>
      </c>
      <c r="I49" cm="1">
        <f t="array" ref="I49" xml:space="preserve"> 1 + 3.34 * lambda/F49</f>
        <v>1.4567620408163267</v>
      </c>
      <c r="J49">
        <f t="shared" si="9"/>
        <v>0.92380423717101678</v>
      </c>
      <c r="K49" cm="1">
        <f t="array" ref="K49" xml:space="preserve"> kB * T * H49 / ( 3 * PI() * mu * F49 * 10^(-9) )</f>
        <v>6.4840704792853869E-11</v>
      </c>
      <c r="L49" cm="1">
        <f t="array" ref="L49" xml:space="preserve"> df * 10^(-6) *U / K49</f>
        <v>1268.2903797542699</v>
      </c>
      <c r="M49" cm="1">
        <f t="array" ref="M49" xml:space="preserve"> 1 + 0.388 * Kn * ( ( 1 - alpha ) * L49 / Ku ) ^ ( 1 / 3 )</f>
        <v>1.0807374793893856</v>
      </c>
      <c r="N49" cm="1">
        <f t="array" ref="N49" xml:space="preserve"> 1 + 0.388 * Kn * ( ( 1 - alpha ) / Ku ) ^ ( 1 / 3 ) * ( 3 * PI() * mu * df * 10^(-6) * U * F49 * 10^(-9) / ( kB * T ) ) ^ ( 1 / 3 ) * ( 0.6 * ( F49 / lambda ) ^ 0.1 ) ^ ( -1 / 3 ) * ( 1 + 2/3 * ( 3.34 * F49 / lambda ) ) ^ ( -1 / 2 )</f>
        <v>1.023791047451392</v>
      </c>
      <c r="O49">
        <f t="shared" si="0"/>
        <v>0.94730780321399777</v>
      </c>
      <c r="P49" cm="1">
        <f t="array" ref="P49" xml:space="preserve"> 1 / ( 1 + 1.6 * ( ( 1 - alpha ) / Ku ) ^ ( 1 / 3 ) * L49 ^ ( -2 / 3 ) * M49 )</f>
        <v>0.98367463572875913</v>
      </c>
      <c r="Q49" cm="1">
        <f t="array" ref="Q49" xml:space="preserve"> 1.6 * ( ( 1 - alpha ) / Ku ) * L49 ^ ( -2 / 3 ) * M49 * P49</f>
        <v>2.0645729618105336E-2</v>
      </c>
      <c r="R49" cm="1">
        <f t="array" ref="R49" xml:space="preserve"> 1.6 * ( 0.6 ) ^ ( 2 / 3 ) * ( ( 1 - alpha ) / Ku ) * ( lambda * 10^(-9) ) ^ ( -1 / 15 ) * ( kB * T / ( 3 * PI() * df * 10^(-6) * U * mu ) ) ^ ( 2 / 3 ) * ( F49 * 10^(-9) ) ^ ( -3 / 5 )  +  3.2 * 3.34 / 3 * ( 0.6 ) ^ ( 2 / 3 ) * ( ( 1 - alpha ) / Ku ) *  ( lambda * 10^(-9) ) ^ ( 14 / 15 ) * ( kB * T / ( 3 * PI() * df * 10^(-6) * U * mu ) ) ^ ( 2 / 3 ) * ( F49 * 10^(-9) ) ^ ( -8 / 5 )</f>
        <v>1.6882270664716259E-2</v>
      </c>
      <c r="S49">
        <f t="shared" si="1"/>
        <v>1.7283917567187768E-2</v>
      </c>
      <c r="T49">
        <f t="shared" si="10"/>
        <v>0.83716671131983555</v>
      </c>
      <c r="U49">
        <f t="shared" si="2"/>
        <v>73976.721697416797</v>
      </c>
      <c r="V49">
        <f t="shared" si="3"/>
        <v>3.676650941993626E-3</v>
      </c>
      <c r="W49">
        <f t="shared" si="4"/>
        <v>1.3517760924868418E-5</v>
      </c>
      <c r="X49">
        <f t="shared" si="5"/>
        <v>4.9700079432012238E-8</v>
      </c>
      <c r="Y49" cm="1">
        <f t="array" ref="Y49" xml:space="preserve"> 4 / 3 * g / U^2 * F49 * 10^(-9) * ( rhop - rhoa ) / rhoa</f>
        <v>50.795871259700967</v>
      </c>
      <c r="Z49" cm="1">
        <f t="array" ref="Z49" xml:space="preserve"> SQRT( 4/3 * 1/U49 * g/rhoa * F49 * 10^(-9) *  ( rhop - rhoa ) )</f>
        <v>2.7486347228692992E-4</v>
      </c>
      <c r="AA49" cm="1">
        <f t="array" ref="AA49" xml:space="preserve"> Z49 / U</f>
        <v>2.6203944212391094E-2</v>
      </c>
      <c r="AB49">
        <f t="shared" si="11"/>
        <v>2.6909067927161887E-2</v>
      </c>
      <c r="AC49">
        <f t="shared" si="12"/>
        <v>2.6908579938105796E-2</v>
      </c>
      <c r="AD49">
        <f t="shared" si="13"/>
        <v>0.99998186525607602</v>
      </c>
      <c r="AE49" cm="1">
        <f t="array" ref="AE49">( ( F49 * 10^(-9) ) ^ 2 * rhop * H49 * U ) / ( 18 * mu * ( df * 10^(-6) ) )</f>
        <v>1.3247219025005004E-3</v>
      </c>
      <c r="AF49">
        <f t="shared" si="14"/>
        <v>2.7782991903620552E-5</v>
      </c>
      <c r="AG49" cm="1">
        <f t="array" ref="AG49">(2 * AI69*(1-alpha)*AE49*SQRT(alpha)+(1-alpha)*alpha*AE49^2)/Ku</f>
        <v>8.728126469068382E-5</v>
      </c>
      <c r="AH49">
        <f t="shared" si="15"/>
        <v>3.1415358357898713</v>
      </c>
      <c r="AI49" cm="1">
        <f t="array" ref="AI49" xml:space="preserve"> F49 / df / 1000</f>
        <v>6.25E-2</v>
      </c>
      <c r="AJ49" cm="1">
        <f t="array" ref="AJ49" xml:space="preserve"> ( 1 + AI49 ) / ( 2*Ku ) * ( 2 * LN( 1 + AI49 ) - 1 + alpha + ( 1 / ( 1 + AI49 ) ) ^ 2 * ( 1 - alpha / 2 ) - ( alpha / 2) * ( 1 + AI49 ) ^ 2 )</f>
        <v>5.3191802799734096E-3</v>
      </c>
      <c r="AK49" cm="1">
        <f t="array" ref="AK49" xml:space="preserve"> ( ( 1 - alpha ) / Ku ) * AI49 ^ 2</f>
        <v>5.5553454110978274E-3</v>
      </c>
      <c r="AL49">
        <f t="shared" si="16"/>
        <v>1.0443987830255677</v>
      </c>
      <c r="AM49">
        <f t="shared" si="6"/>
        <v>5.2094759428198745E-2</v>
      </c>
      <c r="AN49">
        <f t="shared" si="17"/>
        <v>4.9775625908295013E-2</v>
      </c>
      <c r="AO49">
        <f t="shared" si="18"/>
        <v>0.95548240273380758</v>
      </c>
      <c r="AP49" cm="1">
        <f t="array" ref="AP49" xml:space="preserve"> EXP( -4 * alpha * X * 10^(-6) * AM49 / ( PI() * df * 10^(-6) * ( 1 - alpha ) ) ) * 100</f>
        <v>34.440086541695727</v>
      </c>
      <c r="AQ49" cm="1">
        <f t="array" ref="AQ49" xml:space="preserve"> EXP( -4 * alpha * X * 10^(-6) * AN49 / ( PI() * df * 10^(-6) * ( 1 - alpha ) ) ) * 100</f>
        <v>36.113786154884643</v>
      </c>
      <c r="AR49">
        <f t="shared" si="19"/>
        <v>1.6736996131889157</v>
      </c>
      <c r="AS49" cm="1">
        <f t="array" ref="AS49" xml:space="preserve"> ( sigave * 10^(-6) * fE *e * H49 ) / ( 3 * PI() * eps0 * ( 1 + epsF ) * mu * U * F49 * 10^(-9) )</f>
        <v>5.6669145266418308E-2</v>
      </c>
      <c r="AT49" cm="1">
        <f t="array" ref="AT49" xml:space="preserve"> PI() * AS49 / ( 1 + alpha * SQRT(AS49) )</f>
        <v>0.17515434739329663</v>
      </c>
      <c r="AU49" cm="1">
        <f t="array" ref="AU49" xml:space="preserve"> PI() * AS49 * ( 1 - SQRT( AS49 ) * alpha )</f>
        <v>0.17510709043498465</v>
      </c>
      <c r="AV49">
        <f t="shared" si="20"/>
        <v>0.99973019819938658</v>
      </c>
      <c r="AW49" cm="1">
        <f t="array" ref="AW49" xml:space="preserve"> 2 / 3 * ( epsP - 1 ) / ( epsP + 2 ) * ( sigave * 10^(-6) ) ^ 2 / ( eps0 * ( 1 + epsF ) ^ 2 ) * H49 * ( F49 * 10^(-9) ) ^ 2 / ( df * 10^(-6) * mu * U )</f>
        <v>1.0622106250017704</v>
      </c>
      <c r="AX49" cm="1">
        <f t="array" ref="AX49" xml:space="preserve"> 0.528 * Ku ^ 0.26 * AW49 ^ 0.74 / ( 1 + 0.366 * ( Ku * AW49 ) ^ 0.63 )</f>
        <v>0.38302104357489708</v>
      </c>
      <c r="AY49" cm="1">
        <f t="array" ref="AY49" xml:space="preserve"> 0.35 * Ku ^ ( -0.5 ) * AW49 ^ 0.4</f>
        <v>0.44315226818054176</v>
      </c>
      <c r="AZ49">
        <f t="shared" si="21"/>
        <v>1.1569919606620425</v>
      </c>
      <c r="BA49">
        <f t="shared" si="7"/>
        <v>0.21812448323123845</v>
      </c>
      <c r="BB49">
        <f t="shared" si="22"/>
        <v>0.22488271634327966</v>
      </c>
      <c r="BC49">
        <f t="shared" si="23"/>
        <v>1.0309833770694905</v>
      </c>
      <c r="BD49">
        <f t="shared" si="8"/>
        <v>0.41516241388212394</v>
      </c>
      <c r="BE49">
        <f t="shared" si="24"/>
        <v>0.49292789408883675</v>
      </c>
      <c r="BF49">
        <f t="shared" si="25"/>
        <v>1.1873133925577197</v>
      </c>
      <c r="BG49" cm="1">
        <f t="array" ref="BG49" xml:space="preserve"> EXP( -4 * alpha * X * 10^(-6) * BA49 / ( PI() * df * 10^(-6) * ( 1 - alpha ) ) ) * 100</f>
        <v>1.1525369077632899</v>
      </c>
      <c r="BH49" cm="1">
        <f t="array" ref="BH49" xml:space="preserve"> EXP( -4 * alpha * X * 10^(-6) * BB49 / ( PI() * df * 10^(-6) * ( 1 - alpha ) ) ) * 100</f>
        <v>1.0036871472087017</v>
      </c>
      <c r="BI49" cm="1">
        <f t="array" ref="BI49" xml:space="preserve"> EXP( -4 * alpha * X * 10^(-6) * BD49 / ( PI() * df * 10^(-6) * ( 1 - alpha ) ) ) * 100</f>
        <v>2.0450012926716134E-2</v>
      </c>
      <c r="BJ49" cm="1">
        <f t="array" ref="BJ49" xml:space="preserve"> EXP( -4 * alpha * X * 10^(-6) * BE49 / ( PI() * df * 10^(-6) * ( 1 - alpha ) ) ) * 100</f>
        <v>4.1652117651399924E-3</v>
      </c>
      <c r="BK49" cm="1">
        <f t="array" ref="BK49">fC *  BG49 +  ( 1 - fC ) * BI49</f>
        <v>0.1336587024103735</v>
      </c>
    </row>
    <row r="50" spans="6:63" x14ac:dyDescent="0.2">
      <c r="F50">
        <v>500</v>
      </c>
      <c r="G50" cm="1">
        <f t="array" ref="G50" xml:space="preserve"> F50 * 10^(-9) * rhoa/mu * U</f>
        <v>3.3124652999535527E-4</v>
      </c>
      <c r="H50" cm="1">
        <f t="array" ref="H50">1 +  lambda/F50 * ( 2.514 + 0.8 * EXP( -0.55 * F50/lambda ) )</f>
        <v>1.3386962815042938</v>
      </c>
      <c r="I50" cm="1">
        <f t="array" ref="I50" xml:space="preserve"> 1 + 3.34 * lambda/F50</f>
        <v>1.4476268000000001</v>
      </c>
      <c r="J50">
        <f t="shared" si="9"/>
        <v>0.9247523474311844</v>
      </c>
      <c r="K50" cm="1">
        <f t="array" ref="K50" xml:space="preserve"> kB * T * H50 / ( 3 * PI() * mu * F50 * 10^(-9) )</f>
        <v>6.3210218746419458E-11</v>
      </c>
      <c r="L50" cm="1">
        <f t="array" ref="L50" xml:space="preserve"> df * 10^(-6) *U / K50</f>
        <v>1301.0054977846671</v>
      </c>
      <c r="M50" cm="1">
        <f t="array" ref="M50" xml:space="preserve"> 1 + 0.388 * Kn * ( ( 1 - alpha ) * L50 / Ku ) ^ ( 1 / 3 )</f>
        <v>1.0814257931966598</v>
      </c>
      <c r="N50" cm="1">
        <f t="array" ref="N50" xml:space="preserve"> 1 + 0.388 * Kn * ( ( 1 - alpha ) / Ku ) ^ ( 1 / 3 ) * ( 3 * PI() * mu * df * 10^(-6) * U * F50 * 10^(-9) / ( kB * T ) ) ^ ( 1 / 3 ) * ( 0.6 * ( F50 / lambda ) ^ 0.1 ) ^ ( -1 / 3 ) * ( 1 + 2/3 * ( 3.34 * F50 / lambda ) ) ^ ( -1 / 2 )</f>
        <v>1.0237088353401138</v>
      </c>
      <c r="O50">
        <f t="shared" si="0"/>
        <v>0.94662883184435942</v>
      </c>
      <c r="P50" cm="1">
        <f t="array" ref="P50" xml:space="preserve"> 1 / ( 1 + 1.6 * ( ( 1 - alpha ) / Ku ) ^ ( 1 / 3 ) * L50 ^ ( -2 / 3 ) * M50 )</f>
        <v>0.98393500089464736</v>
      </c>
      <c r="Q50" cm="1">
        <f t="array" ref="Q50" xml:space="preserve"> 1.6 * ( ( 1 - alpha ) / Ku ) * L50 ^ ( -2 / 3 ) * M50 * P50</f>
        <v>2.0316461080657277E-2</v>
      </c>
      <c r="R50" cm="1">
        <f t="array" ref="R50" xml:space="preserve"> 1.6 * ( 0.6 ) ^ ( 2 / 3 ) * ( ( 1 - alpha ) / Ku ) * ( lambda * 10^(-9) ) ^ ( -1 / 15 ) * ( kB * T / ( 3 * PI() * df * 10^(-6) * U * mu ) ) ^ ( 2 / 3 ) * ( F50 * 10^(-9) ) ^ ( -3 / 5 )  +  3.2 * 3.34 / 3 * ( 0.6 ) ^ ( 2 / 3 ) * ( ( 1 - alpha ) / Ku ) *  ( lambda * 10^(-9) ) ^ ( 14 / 15 ) * ( kB * T / ( 3 * PI() * df * 10^(-6) * U * mu ) ) ^ ( 2 / 3 ) * ( F50 * 10^(-9) ) ^ ( -8 / 5 )</f>
        <v>1.6600999300550996E-2</v>
      </c>
      <c r="S50">
        <f t="shared" si="1"/>
        <v>1.6994589659449104E-2</v>
      </c>
      <c r="T50">
        <f t="shared" si="10"/>
        <v>0.8364935995486521</v>
      </c>
      <c r="U50">
        <f t="shared" si="2"/>
        <v>72497.796591396545</v>
      </c>
      <c r="V50">
        <f t="shared" si="3"/>
        <v>3.7139626826794346E-3</v>
      </c>
      <c r="W50">
        <f t="shared" si="4"/>
        <v>1.3793517523786763E-5</v>
      </c>
      <c r="X50">
        <f t="shared" si="5"/>
        <v>5.1228599801785588E-8</v>
      </c>
      <c r="Y50" cm="1">
        <f t="array" ref="Y50" xml:space="preserve"> 4 / 3 * g / U^2 * F50 * 10^(-9) * ( rhop - rhoa ) / rhoa</f>
        <v>51.832521693572417</v>
      </c>
      <c r="Z50" cm="1">
        <f t="array" ref="Z50" xml:space="preserve"> SQRT( 4/3 * 1/U50 * g/rhoa * F50 * 10^(-9) *  ( rhop - rhoa ) )</f>
        <v>2.8047175224611259E-4</v>
      </c>
      <c r="AA50" cm="1">
        <f t="array" ref="AA50" xml:space="preserve"> Z50 / U</f>
        <v>2.67386062173318E-2</v>
      </c>
      <c r="AB50">
        <f t="shared" si="11"/>
        <v>2.7473201329202831E-2</v>
      </c>
      <c r="AC50">
        <f t="shared" si="12"/>
        <v>2.7472672116577342E-2</v>
      </c>
      <c r="AD50">
        <f t="shared" si="13"/>
        <v>0.99998073713291913</v>
      </c>
      <c r="AE50" cm="1">
        <f t="array" ref="AE50">( ( F50 * 10^(-9) ) ^ 2 * rhop * H50 * U ) / ( 18 * mu * ( df * 10^(-6) ) )</f>
        <v>1.372100922172391E-3</v>
      </c>
      <c r="AF50">
        <f t="shared" si="14"/>
        <v>2.9794627670295564E-5</v>
      </c>
      <c r="AG50" cm="1">
        <f t="array" ref="AG50">(2 * AI70*(1-alpha)*AE50*SQRT(alpha)+(1-alpha)*alpha*AE50^2)/Ku</f>
        <v>9.1716882838868878E-5</v>
      </c>
      <c r="AH50">
        <f t="shared" si="15"/>
        <v>3.0783027012050272</v>
      </c>
      <c r="AI50" cm="1">
        <f t="array" ref="AI50" xml:space="preserve"> F50 / df / 1000</f>
        <v>6.3775510204081634E-2</v>
      </c>
      <c r="AJ50" cm="1">
        <f t="array" ref="AJ50" xml:space="preserve"> ( 1 + AI50 ) / ( 2*Ku ) * ( 2 * LN( 1 + AI50 ) - 1 + alpha + ( 1 / ( 1 + AI50 ) ) ^ 2 * ( 1 - alpha / 2 ) - ( alpha / 2) * ( 1 + AI50 ) ^ 2 )</f>
        <v>5.5337416408440636E-3</v>
      </c>
      <c r="AK50" cm="1">
        <f t="array" ref="AK50" xml:space="preserve"> ( ( 1 - alpha ) / Ku ) * AI50 ^ 2</f>
        <v>5.7844079665741645E-3</v>
      </c>
      <c r="AL50">
        <f t="shared" si="16"/>
        <v>1.0452978006562421</v>
      </c>
      <c r="AM50">
        <f t="shared" si="6"/>
        <v>5.2532109177821806E-2</v>
      </c>
      <c r="AN50">
        <f t="shared" si="17"/>
        <v>5.0281464370270909E-2</v>
      </c>
      <c r="AO50">
        <f t="shared" si="18"/>
        <v>0.95715677815386324</v>
      </c>
      <c r="AP50" cm="1">
        <f t="array" ref="AP50" xml:space="preserve"> EXP( -4 * alpha * X * 10^(-6) * AM50 / ( PI() * df * 10^(-6) * ( 1 - alpha ) ) ) * 100</f>
        <v>34.133259440936712</v>
      </c>
      <c r="AQ50" cm="1">
        <f t="array" ref="AQ50" xml:space="preserve"> EXP( -4 * alpha * X * 10^(-6) * AN50 / ( PI() * df * 10^(-6) * ( 1 - alpha ) ) ) * 100</f>
        <v>35.741924283757818</v>
      </c>
      <c r="AR50">
        <f t="shared" si="19"/>
        <v>1.6086648428211063</v>
      </c>
      <c r="AS50" cm="1">
        <f t="array" ref="AS50" xml:space="preserve"> ( sigave * 10^(-6) * fE *e * H50 ) / ( 3 * PI() * eps0 * ( 1 + epsF ) * mu * U * F50 * 10^(-9) )</f>
        <v>5.5244141468025858E-2</v>
      </c>
      <c r="AT50" cm="1">
        <f t="array" ref="AT50" xml:space="preserve"> PI() * AS50 / ( 1 + alpha * SQRT(AS50) )</f>
        <v>0.1707848330360717</v>
      </c>
      <c r="AU50" cm="1">
        <f t="array" ref="AU50" xml:space="preserve"> PI() * AS50 * ( 1 - SQRT( AS50 ) * alpha )</f>
        <v>0.17073991366058047</v>
      </c>
      <c r="AV50">
        <f t="shared" si="20"/>
        <v>0.99973698264247068</v>
      </c>
      <c r="AW50" cm="1">
        <f t="array" ref="AW50" xml:space="preserve"> 2 / 3 * ( epsP - 1 ) / ( epsP + 2 ) * ( sigave * 10^(-6) ) ^ 2 / ( eps0 * ( 1 + epsF ) ^ 2 ) * H50 * ( F50 * 10^(-9) ) ^ 2 / ( df * 10^(-6) * mu * U )</f>
        <v>1.1002008612941241</v>
      </c>
      <c r="AX50" cm="1">
        <f t="array" ref="AX50" xml:space="preserve"> 0.528 * Ku ^ 0.26 * AW50 ^ 0.74 / ( 1 + 0.366 * ( Ku * AW50 ) ^ 0.63 )</f>
        <v>0.39113750797014907</v>
      </c>
      <c r="AY50" cm="1">
        <f t="array" ref="AY50" xml:space="preserve"> 0.35 * Ku ^ ( -0.5 ) * AW50 ^ 0.4</f>
        <v>0.44942529507627305</v>
      </c>
      <c r="AZ50">
        <f t="shared" si="21"/>
        <v>1.1490212161155673</v>
      </c>
      <c r="BA50">
        <f t="shared" si="7"/>
        <v>0.21434525471892651</v>
      </c>
      <c r="BB50">
        <f t="shared" si="22"/>
        <v>0.22102137803085137</v>
      </c>
      <c r="BC50">
        <f t="shared" si="23"/>
        <v>1.031146587876085</v>
      </c>
      <c r="BD50">
        <f t="shared" si="8"/>
        <v>0.42312233887574191</v>
      </c>
      <c r="BE50">
        <f t="shared" si="24"/>
        <v>0.49970675944654397</v>
      </c>
      <c r="BF50">
        <f t="shared" si="25"/>
        <v>1.1809982918280582</v>
      </c>
      <c r="BG50" cm="1">
        <f t="array" ref="BG50" xml:space="preserve"> EXP( -4 * alpha * X * 10^(-6) * BA50 / ( PI() * df * 10^(-6) * ( 1 - alpha ) ) ) * 100</f>
        <v>1.245198655141216</v>
      </c>
      <c r="BH50" cm="1">
        <f t="array" ref="BH50" xml:space="preserve"> EXP( -4 * alpha * X * 10^(-6) * BB50 / ( PI() * df * 10^(-6) * ( 1 - alpha ) ) ) * 100</f>
        <v>1.0862050709534494</v>
      </c>
      <c r="BI50" cm="1">
        <f t="array" ref="BI50" xml:space="preserve"> EXP( -4 * alpha * X * 10^(-6) * BD50 / ( PI() * df * 10^(-6) * ( 1 - alpha ) ) ) * 100</f>
        <v>1.7376342671794817E-2</v>
      </c>
      <c r="BJ50" cm="1">
        <f t="array" ref="BJ50" xml:space="preserve"> EXP( -4 * alpha * X * 10^(-6) * BE50 / ( PI() * df * 10^(-6) * ( 1 - alpha ) ) ) * 100</f>
        <v>3.6257450336019672E-3</v>
      </c>
      <c r="BK50" cm="1">
        <f t="array" ref="BK50">fC *  BG50 +  ( 1 - fC ) * BI50</f>
        <v>0.14015857391873693</v>
      </c>
    </row>
    <row r="51" spans="6:63" x14ac:dyDescent="0.2">
      <c r="F51">
        <v>510</v>
      </c>
      <c r="G51" cm="1">
        <f t="array" ref="G51" xml:space="preserve"> F51 * 10^(-9) * rhoa/mu * U</f>
        <v>3.3787146059526224E-4</v>
      </c>
      <c r="H51" cm="1">
        <f t="array" ref="H51">1 +  lambda/F51 * ( 2.514 + 0.8 * EXP( -0.55 * F51/lambda ) )</f>
        <v>1.3319184379461566</v>
      </c>
      <c r="I51" cm="1">
        <f t="array" ref="I51" xml:space="preserve"> 1 + 3.34 * lambda/F51</f>
        <v>1.4388498039215687</v>
      </c>
      <c r="J51">
        <f t="shared" si="9"/>
        <v>0.92568274625748159</v>
      </c>
      <c r="K51" cm="1">
        <f t="array" ref="K51" xml:space="preserve"> kB * T * H51 / ( 3 * PI() * mu * F51 * 10^(-9) )</f>
        <v>6.1657043394342204E-11</v>
      </c>
      <c r="L51" cm="1">
        <f t="array" ref="L51" xml:space="preserve"> df * 10^(-6) *U / K51</f>
        <v>1333.7785527485964</v>
      </c>
      <c r="M51" cm="1">
        <f t="array" ref="M51" xml:space="preserve"> 1 + 0.388 * Kn * ( ( 1 - alpha ) * L51 / Ku ) ^ ( 1 / 3 )</f>
        <v>1.0821038515169972</v>
      </c>
      <c r="N51" cm="1">
        <f t="array" ref="N51" xml:space="preserve"> 1 + 0.388 * Kn * ( ( 1 - alpha ) / Ku ) ^ ( 1 / 3 ) * ( 3 * PI() * mu * df * 10^(-6) * U * F51 * 10^(-9) / ( kB * T ) ) ^ ( 1 / 3 ) * ( 0.6 * ( F51 / lambda ) ^ 0.1 ) ^ ( -1 / 3 ) * ( 1 + 2/3 * ( 3.34 * F51 / lambda ) ) ^ ( -1 / 2 )</f>
        <v>1.0236282763883773</v>
      </c>
      <c r="O51">
        <f t="shared" si="0"/>
        <v>0.9459612170803724</v>
      </c>
      <c r="P51" cm="1">
        <f t="array" ref="P51" xml:space="preserve"> 1 / ( 1 + 1.6 * ( ( 1 - alpha ) / Ku ) ^ ( 1 / 3 ) * L51 ^ ( -2 / 3 ) * M51 )</f>
        <v>0.98418532272420955</v>
      </c>
      <c r="Q51" cm="1">
        <f t="array" ref="Q51" xml:space="preserve"> 1.6 * ( ( 1 - alpha ) / Ku ) * L51 ^ ( -2 / 3 ) * M51 * P51</f>
        <v>1.9999893760946255E-2</v>
      </c>
      <c r="R51" cm="1">
        <f t="array" ref="R51" xml:space="preserve"> 1.6 * ( 0.6 ) ^ ( 2 / 3 ) * ( ( 1 - alpha ) / Ku ) * ( lambda * 10^(-9) ) ^ ( -1 / 15 ) * ( kB * T / ( 3 * PI() * df * 10^(-6) * U * mu ) ) ^ ( 2 / 3 ) * ( F51 * 10^(-9) ) ^ ( -3 / 5 )  +  3.2 * 3.34 / 3 * ( 0.6 ) ^ ( 2 / 3 ) * ( ( 1 - alpha ) / Ku ) *  ( lambda * 10^(-9) ) ^ ( 14 / 15 ) * ( kB * T / ( 3 * PI() * df * 10^(-6) * U * mu ) ) ^ ( 2 / 3 ) * ( F51 * 10^(-9) ) ^ ( -8 / 5 )</f>
        <v>1.6330991521311792E-2</v>
      </c>
      <c r="S51">
        <f t="shared" si="1"/>
        <v>1.6716864702673594E-2</v>
      </c>
      <c r="T51">
        <f t="shared" si="10"/>
        <v>0.83584767511698366</v>
      </c>
      <c r="U51">
        <f t="shared" si="2"/>
        <v>71076.864820150702</v>
      </c>
      <c r="V51">
        <f t="shared" si="3"/>
        <v>3.750902766675614E-3</v>
      </c>
      <c r="W51">
        <f t="shared" si="4"/>
        <v>1.4069270218675654E-5</v>
      </c>
      <c r="X51">
        <f t="shared" si="5"/>
        <v>5.2772454484938575E-8</v>
      </c>
      <c r="Y51" cm="1">
        <f t="array" ref="Y51" xml:space="preserve"> 4 / 3 * g / U^2 * F51 * 10^(-9) * ( rhop - rhoa ) / rhoa</f>
        <v>52.869172127443861</v>
      </c>
      <c r="Z51" cm="1">
        <f t="array" ref="Z51" xml:space="preserve"> SQRT( 4/3 * 1/U51 * g/rhoa * F51 * 10^(-9) *  ( rhop - rhoa ) )</f>
        <v>2.8607999257699592E-4</v>
      </c>
      <c r="AA51" cm="1">
        <f t="array" ref="AA51" xml:space="preserve"> Z51 / U</f>
        <v>2.7273264444332361E-2</v>
      </c>
      <c r="AB51">
        <f t="shared" si="11"/>
        <v>2.8037950893528774E-2</v>
      </c>
      <c r="AC51">
        <f t="shared" si="12"/>
        <v>2.8037377885268305E-2</v>
      </c>
      <c r="AD51">
        <f t="shared" si="13"/>
        <v>0.99997956311919356</v>
      </c>
      <c r="AE51" cm="1">
        <f t="array" ref="AE51">( ( F51 * 10^(-9) ) ^ 2 * rhop * H51 * U ) / ( 18 * mu * ( df * 10^(-6) ) )</f>
        <v>1.4203061699051948E-3</v>
      </c>
      <c r="AF51">
        <f t="shared" si="14"/>
        <v>3.1912677652982369E-5</v>
      </c>
      <c r="AG51" cm="1">
        <f t="array" ref="AG51">(2 * AI71*(1-alpha)*AE51*SQRT(alpha)+(1-alpha)*alpha*AE51^2)/Ku</f>
        <v>9.6299380126319318E-5</v>
      </c>
      <c r="AH51">
        <f t="shared" si="15"/>
        <v>3.0175900992538542</v>
      </c>
      <c r="AI51" cm="1">
        <f t="array" ref="AI51" xml:space="preserve"> F51 / df / 1000</f>
        <v>6.5051020408163268E-2</v>
      </c>
      <c r="AJ51" cm="1">
        <f t="array" ref="AJ51" xml:space="preserve"> ( 1 + AI51 ) / ( 2*Ku ) * ( 2 * LN( 1 + AI51 ) - 1 + alpha + ( 1 / ( 1 + AI51 ) ) ^ 2 * ( 1 - alpha / 2 ) - ( alpha / 2) * ( 1 + AI51 ) ^ 2 )</f>
        <v>5.7523589221715604E-3</v>
      </c>
      <c r="AK51" cm="1">
        <f t="array" ref="AK51" xml:space="preserve"> ( ( 1 - alpha ) / Ku ) * AI51 ^ 2</f>
        <v>6.018098048423761E-3</v>
      </c>
      <c r="AL51">
        <f t="shared" si="16"/>
        <v>1.0461965482070235</v>
      </c>
      <c r="AM51">
        <f t="shared" si="6"/>
        <v>5.2986564982178352E-2</v>
      </c>
      <c r="AN51">
        <f t="shared" si="17"/>
        <v>5.0804253314018652E-2</v>
      </c>
      <c r="AO51">
        <f t="shared" si="18"/>
        <v>0.95881386783812639</v>
      </c>
      <c r="AP51" cm="1">
        <f t="array" ref="AP51" xml:space="preserve"> EXP( -4 * alpha * X * 10^(-6) * AM51 / ( PI() * df * 10^(-6) * ( 1 - alpha ) ) ) * 100</f>
        <v>33.817327070299342</v>
      </c>
      <c r="AQ51" cm="1">
        <f t="array" ref="AQ51" xml:space="preserve"> EXP( -4 * alpha * X * 10^(-6) * AN51 / ( PI() * df * 10^(-6) * ( 1 - alpha ) ) ) * 100</f>
        <v>35.361624636860753</v>
      </c>
      <c r="AR51">
        <f t="shared" si="19"/>
        <v>1.5442975665614114</v>
      </c>
      <c r="AS51" cm="1">
        <f t="array" ref="AS51" xml:space="preserve"> ( sigave * 10^(-6) * fE *e * H51 ) / ( 3 * PI() * eps0 * ( 1 + epsF ) * mu * U * F51 * 10^(-9) )</f>
        <v>5.3886705272162869E-2</v>
      </c>
      <c r="AT51" cm="1">
        <f t="array" ref="AT51" xml:space="preserve"> PI() * AS51 / ( 1 + alpha * SQRT(AS51) )</f>
        <v>0.16662125117832424</v>
      </c>
      <c r="AU51" cm="1">
        <f t="array" ref="AU51" xml:space="preserve"> PI() * AS51 * ( 1 - SQRT( AS51 ) * alpha )</f>
        <v>0.1665785037292434</v>
      </c>
      <c r="AV51">
        <f t="shared" si="20"/>
        <v>0.9997434453961993</v>
      </c>
      <c r="AW51" cm="1">
        <f t="array" ref="AW51" xml:space="preserve"> 2 / 3 * ( epsP - 1 ) / ( epsP + 2 ) * ( sigave * 10^(-6) ) ^ 2 / ( eps0 * ( 1 + epsF ) ^ 2 ) * H51 * ( F51 * 10^(-9) ) ^ 2 / ( df * 10^(-6) * mu * U )</f>
        <v>1.1388535975597325</v>
      </c>
      <c r="AX51" cm="1">
        <f t="array" ref="AX51" xml:space="preserve"> 0.528 * Ku ^ 0.26 * AW51 ^ 0.74 / ( 1 + 0.366 * ( Ku * AW51 ) ^ 0.63 )</f>
        <v>0.39924663487087053</v>
      </c>
      <c r="AY51" cm="1">
        <f t="array" ref="AY51" xml:space="preserve"> 0.35 * Ku ^ ( -0.5 ) * AW51 ^ 0.4</f>
        <v>0.45567571029060622</v>
      </c>
      <c r="AZ51">
        <f t="shared" si="21"/>
        <v>1.1413388880234061</v>
      </c>
      <c r="BA51">
        <f t="shared" si="7"/>
        <v>0.21077912840753044</v>
      </c>
      <c r="BB51">
        <f t="shared" si="22"/>
        <v>0.21738275704326204</v>
      </c>
      <c r="BC51">
        <f t="shared" si="23"/>
        <v>1.0313296135420194</v>
      </c>
      <c r="BD51">
        <f t="shared" si="8"/>
        <v>0.43107849209054749</v>
      </c>
      <c r="BE51">
        <f t="shared" si="24"/>
        <v>0.50647996360462488</v>
      </c>
      <c r="BF51">
        <f t="shared" si="25"/>
        <v>1.1749135549500795</v>
      </c>
      <c r="BG51" cm="1">
        <f t="array" ref="BG51" xml:space="preserve"> EXP( -4 * alpha * X * 10^(-6) * BA51 / ( PI() * df * 10^(-6) * ( 1 - alpha ) ) ) * 100</f>
        <v>1.3394568548101355</v>
      </c>
      <c r="BH51" cm="1">
        <f t="array" ref="BH51" xml:space="preserve"> EXP( -4 * alpha * X * 10^(-6) * BB51 / ( PI() * df * 10^(-6) * ( 1 - alpha ) ) ) * 100</f>
        <v>1.1701623756235473</v>
      </c>
      <c r="BI51" cm="1">
        <f t="array" ref="BI51" xml:space="preserve"> EXP( -4 * alpha * X * 10^(-6) * BD51 / ( PI() * df * 10^(-6) * ( 1 - alpha ) ) ) * 100</f>
        <v>1.4765789600276979E-2</v>
      </c>
      <c r="BJ51" cm="1">
        <f t="array" ref="BJ51" xml:space="preserve"> EXP( -4 * alpha * X * 10^(-6) * BE51 / ( PI() * df * 10^(-6) * ( 1 - alpha ) ) ) * 100</f>
        <v>3.1565141671135856E-3</v>
      </c>
      <c r="BK51" cm="1">
        <f t="array" ref="BK51">fC *  BG51 +  ( 1 - fC ) * BI51</f>
        <v>0.14723489612126286</v>
      </c>
    </row>
    <row r="52" spans="6:63" x14ac:dyDescent="0.2">
      <c r="F52">
        <v>520</v>
      </c>
      <c r="G52" cm="1">
        <f t="array" ref="G52" xml:space="preserve"> F52 * 10^(-9) * rhoa/mu * U</f>
        <v>3.4449639119516937E-4</v>
      </c>
      <c r="H52" cm="1">
        <f t="array" ref="H52">1 +  lambda/F52 * ( 2.514 + 0.8 * EXP( -0.55 * F52/lambda ) )</f>
        <v>1.3254118484770021</v>
      </c>
      <c r="I52" cm="1">
        <f t="array" ref="I52" xml:space="preserve"> 1 + 3.34 * lambda/F52</f>
        <v>1.4304103846153846</v>
      </c>
      <c r="J52">
        <f t="shared" si="9"/>
        <v>0.92659551603673862</v>
      </c>
      <c r="K52" cm="1">
        <f t="array" ref="K52" xml:space="preserve"> kB * T * H52 / ( 3 * PI() * mu * F52 * 10^(-9) )</f>
        <v>6.01759209464027E-11</v>
      </c>
      <c r="L52" cm="1">
        <f t="array" ref="L52" xml:space="preserve"> df * 10^(-6) *U / K52</f>
        <v>1366.6071214516119</v>
      </c>
      <c r="M52" cm="1">
        <f t="array" ref="M52" xml:space="preserve"> 1 + 0.388 * Kn * ( ( 1 - alpha ) * L52 / Ku ) ^ ( 1 / 3 )</f>
        <v>1.0827720123302664</v>
      </c>
      <c r="N52" cm="1">
        <f t="array" ref="N52" xml:space="preserve"> 1 + 0.388 * Kn * ( ( 1 - alpha ) / Ku ) ^ ( 1 / 3 ) * ( 3 * PI() * mu * df * 10^(-6) * U * F52 * 10^(-9) / ( kB * T ) ) ^ ( 1 / 3 ) * ( 0.6 * ( F52 / lambda ) ^ 0.1 ) ^ ( -1 / 3 ) * ( 1 + 2/3 * ( 3.34 * F52 / lambda ) ) ^ ( -1 / 2 )</f>
        <v>1.0235493116503804</v>
      </c>
      <c r="O52">
        <f t="shared" si="0"/>
        <v>0.94530455164570515</v>
      </c>
      <c r="P52" cm="1">
        <f t="array" ref="P52" xml:space="preserve"> 1 / ( 1 + 1.6 * ( ( 1 - alpha ) / Ku ) ^ ( 1 / 3 ) * L52 ^ ( -2 / 3 ) * M52 )</f>
        <v>0.98442619532300013</v>
      </c>
      <c r="Q52" cm="1">
        <f t="array" ref="Q52" xml:space="preserve"> 1.6 * ( ( 1 - alpha ) / Ku ) * L52 ^ ( -2 / 3 ) * M52 * P52</f>
        <v>1.9695276328562106E-2</v>
      </c>
      <c r="R52" cm="1">
        <f t="array" ref="R52" xml:space="preserve"> 1.6 * ( 0.6 ) ^ ( 2 / 3 ) * ( ( 1 - alpha ) / Ku ) * ( lambda * 10^(-9) ) ^ ( -1 / 15 ) * ( kB * T / ( 3 * PI() * df * 10^(-6) * U * mu ) ) ^ ( 2 / 3 ) * ( F52 * 10^(-9) ) ^ ( -3 / 5 )  +  3.2 * 3.34 / 3 * ( 0.6 ) ^ ( 2 / 3 ) * ( ( 1 - alpha ) / Ku ) *  ( lambda * 10^(-9) ) ^ ( 14 / 15 ) * ( kB * T / ( 3 * PI() * df * 10^(-6) * U * mu ) ) ^ ( 2 / 3 ) * ( F52 * 10^(-9) ) ^ ( -8 / 5 )</f>
        <v>1.6071563587574996E-2</v>
      </c>
      <c r="S52">
        <f t="shared" si="1"/>
        <v>1.6450037847207707E-2</v>
      </c>
      <c r="T52">
        <f t="shared" si="10"/>
        <v>0.83522757298671912</v>
      </c>
      <c r="U52">
        <f t="shared" si="2"/>
        <v>69710.580708226335</v>
      </c>
      <c r="V52">
        <f t="shared" si="3"/>
        <v>3.7874820717144547E-3</v>
      </c>
      <c r="W52">
        <f t="shared" si="4"/>
        <v>1.4345019033660375E-5</v>
      </c>
      <c r="X52">
        <f t="shared" si="5"/>
        <v>5.4331491725115888E-8</v>
      </c>
      <c r="Y52" cm="1">
        <f t="array" ref="Y52" xml:space="preserve"> 4 / 3 * g / U^2 * F52 * 10^(-9) * ( rhop - rhoa ) / rhoa</f>
        <v>53.905822561315311</v>
      </c>
      <c r="Z52" cm="1">
        <f t="array" ref="Z52" xml:space="preserve"> SQRT( 4/3 * 1/U52 * g/rhoa * F52 * 10^(-9) *  ( rhop - rhoa ) )</f>
        <v>2.9168819352516076E-4</v>
      </c>
      <c r="AA52" cm="1">
        <f t="array" ref="AA52" xml:space="preserve"> Z52 / U</f>
        <v>2.7807918916805088E-2</v>
      </c>
      <c r="AB52">
        <f t="shared" si="11"/>
        <v>2.8603317654904287E-2</v>
      </c>
      <c r="AC52">
        <f t="shared" si="12"/>
        <v>2.8602698172805193E-2</v>
      </c>
      <c r="AD52">
        <f t="shared" si="13"/>
        <v>0.99997834229907989</v>
      </c>
      <c r="AE52" cm="1">
        <f t="array" ref="AE52">( ( F52 * 10^(-9) ) ^ 2 * rhop * H52 * U ) / ( 18 * mu * ( df * 10^(-6) ) )</f>
        <v>1.4693373772718323E-3</v>
      </c>
      <c r="AF52">
        <f t="shared" si="14"/>
        <v>3.4140743753083523E-5</v>
      </c>
      <c r="AG52" cm="1">
        <f t="array" ref="AG52">(2 * AI72*(1-alpha)*AE52*SQRT(alpha)+(1-alpha)*alpha*AE52^2)/Ku</f>
        <v>1.0103112367511772E-4</v>
      </c>
      <c r="AH52">
        <f t="shared" si="15"/>
        <v>2.9592537410961586</v>
      </c>
      <c r="AI52" cm="1">
        <f t="array" ref="AI52" xml:space="preserve"> F52 / df / 1000</f>
        <v>6.6326530612244888E-2</v>
      </c>
      <c r="AJ52" cm="1">
        <f t="array" ref="AJ52" xml:space="preserve"> ( 1 + AI52 ) / ( 2*Ku ) * ( 2 * LN( 1 + AI52 ) - 1 + alpha + ( 1 / ( 1 + AI52 ) ) ^ 2 * ( 1 - alpha / 2 ) - ( alpha / 2) * ( 1 + AI52 ) ^ 2 )</f>
        <v>5.9750218449768537E-3</v>
      </c>
      <c r="AK52" cm="1">
        <f t="array" ref="AK52" xml:space="preserve"> ( ( 1 - alpha ) / Ku ) * AI52 ^ 2</f>
        <v>6.2564156566466142E-3</v>
      </c>
      <c r="AL52">
        <f t="shared" si="16"/>
        <v>1.0470950264234307</v>
      </c>
      <c r="AM52">
        <f t="shared" si="6"/>
        <v>5.3457363232136346E-2</v>
      </c>
      <c r="AN52">
        <f t="shared" si="17"/>
        <v>5.1343292420412599E-2</v>
      </c>
      <c r="AO52">
        <f t="shared" si="18"/>
        <v>0.96045314089766298</v>
      </c>
      <c r="AP52" cm="1">
        <f t="array" ref="AP52" xml:space="preserve"> EXP( -4 * alpha * X * 10^(-6) * AM52 / ( PI() * df * 10^(-6) * ( 1 - alpha ) ) ) * 100</f>
        <v>33.493117127735886</v>
      </c>
      <c r="AQ52" cm="1">
        <f t="array" ref="AQ52" xml:space="preserve"> EXP( -4 * alpha * X * 10^(-6) * AN52 / ( PI() * df * 10^(-6) * ( 1 - alpha ) ) ) * 100</f>
        <v>34.973740508957221</v>
      </c>
      <c r="AR52">
        <f t="shared" si="19"/>
        <v>1.480623381221335</v>
      </c>
      <c r="AS52" cm="1">
        <f t="array" ref="AS52" xml:space="preserve"> ( sigave * 10^(-6) * fE *e * H52 ) / ( 3 * PI() * eps0 * ( 1 + epsF ) * mu * U * F52 * 10^(-9) )</f>
        <v>5.25922415024093E-2</v>
      </c>
      <c r="AT52" cm="1">
        <f t="array" ref="AT52" xml:space="preserve"> PI() * AS52 / ( 1 + alpha * SQRT(AS52) )</f>
        <v>0.16264966877158127</v>
      </c>
      <c r="AU52" cm="1">
        <f t="array" ref="AU52" xml:space="preserve"> PI() * AS52 * ( 1 - SQRT( AS52 ) * alpha )</f>
        <v>0.16260894265072748</v>
      </c>
      <c r="AV52">
        <f t="shared" si="20"/>
        <v>0.99974960833820703</v>
      </c>
      <c r="AW52" cm="1">
        <f t="array" ref="AW52" xml:space="preserve"> 2 / 3 * ( epsP - 1 ) / ( epsP + 2 ) * ( sigave * 10^(-6) ) ^ 2 / ( eps0 * ( 1 + epsF ) ^ 2 ) * H52 * ( F52 * 10^(-9) ) ^ 2 / ( df * 10^(-6) * mu * U )</f>
        <v>1.1781686185639144</v>
      </c>
      <c r="AX52" cm="1">
        <f t="array" ref="AX52" xml:space="preserve"> 0.528 * Ku ^ 0.26 * AW52 ^ 0.74 / ( 1 + 0.366 * ( Ku * AW52 ) ^ 0.63 )</f>
        <v>0.40734735173204795</v>
      </c>
      <c r="AY52" cm="1">
        <f t="array" ref="AY52" xml:space="preserve"> 0.35 * Ku ^ ( -0.5 ) * AW52 ^ 0.4</f>
        <v>0.46190397568678371</v>
      </c>
      <c r="AZ52">
        <f t="shared" si="21"/>
        <v>1.1339314560970142</v>
      </c>
      <c r="BA52">
        <f t="shared" si="7"/>
        <v>0.20741220958060858</v>
      </c>
      <c r="BB52">
        <f t="shared" si="22"/>
        <v>0.21395223507114008</v>
      </c>
      <c r="BC52">
        <f t="shared" si="23"/>
        <v>1.0315315356977082</v>
      </c>
      <c r="BD52">
        <f t="shared" si="8"/>
        <v>0.4390289996209954</v>
      </c>
      <c r="BE52">
        <f t="shared" si="24"/>
        <v>0.51324726810719634</v>
      </c>
      <c r="BF52">
        <f t="shared" si="25"/>
        <v>1.1690509477740014</v>
      </c>
      <c r="BG52" cm="1">
        <f t="array" ref="BG52" xml:space="preserve"> EXP( -4 * alpha * X * 10^(-6) * BA52 / ( PI() * df * 10^(-6) * ( 1 - alpha ) ) ) * 100</f>
        <v>1.4349890083013488</v>
      </c>
      <c r="BH52" cm="1">
        <f t="array" ref="BH52" xml:space="preserve"> EXP( -4 * alpha * X * 10^(-6) * BB52 / ( PI() * df * 10^(-6) * ( 1 - alpha ) ) ) * 100</f>
        <v>1.2552527442653874</v>
      </c>
      <c r="BI52" cm="1">
        <f t="array" ref="BI52" xml:space="preserve"> EXP( -4 * alpha * X * 10^(-6) * BD52 / ( PI() * df * 10^(-6) * ( 1 - alpha ) ) ) * 100</f>
        <v>1.2548885277803313E-2</v>
      </c>
      <c r="BJ52" cm="1">
        <f t="array" ref="BJ52" xml:space="preserve"> EXP( -4 * alpha * X * 10^(-6) * BE52 / ( PI() * df * 10^(-6) * ( 1 - alpha ) ) ) * 100</f>
        <v>2.7483412216825682E-3</v>
      </c>
      <c r="BK52" cm="1">
        <f t="array" ref="BK52">fC *  BG52 +  ( 1 - fC ) * BI52</f>
        <v>0.15479289758015788</v>
      </c>
    </row>
    <row r="53" spans="6:63" x14ac:dyDescent="0.2">
      <c r="F53">
        <v>530</v>
      </c>
      <c r="G53" cm="1">
        <f t="array" ref="G53" xml:space="preserve"> F53 * 10^(-9) * rhoa/mu * U</f>
        <v>3.5112132179507651E-4</v>
      </c>
      <c r="H53" cm="1">
        <f t="array" ref="H53">1 +  lambda/F53 * ( 2.514 + 0.8 * EXP( -0.55 * F53/lambda ) )</f>
        <v>1.3191603420691396</v>
      </c>
      <c r="I53" cm="1">
        <f t="array" ref="I53" xml:space="preserve"> 1 + 3.34 * lambda/F53</f>
        <v>1.422289433962264</v>
      </c>
      <c r="J53">
        <f t="shared" si="9"/>
        <v>0.92749078392164963</v>
      </c>
      <c r="K53" cm="1">
        <f t="array" ref="K53" xml:space="preserve"> kB * T * H53 / ( 3 * PI() * mu * F53 * 10^(-9) )</f>
        <v>5.8762052597224358E-11</v>
      </c>
      <c r="L53" cm="1">
        <f t="array" ref="L53" xml:space="preserve"> df * 10^(-6) *U / K53</f>
        <v>1399.488929853135</v>
      </c>
      <c r="M53" cm="1">
        <f t="array" ref="M53" xml:space="preserve"> 1 + 0.388 * Kn * ( ( 1 - alpha ) * L53 / Ku ) ^ ( 1 / 3 )</f>
        <v>1.0834306146436599</v>
      </c>
      <c r="N53" cm="1">
        <f t="array" ref="N53" xml:space="preserve"> 1 + 0.388 * Kn * ( ( 1 - alpha ) / Ku ) ^ ( 1 / 3 ) * ( 3 * PI() * mu * df * 10^(-6) * U * F53 * 10^(-9) / ( kB * T ) ) ^ ( 1 / 3 ) * ( 0.6 * ( F53 / lambda ) ^ 0.1 ) ^ ( -1 / 3 ) * ( 1 + 2/3 * ( 3.34 * F53 / lambda ) ) ^ ( -1 / 2 )</f>
        <v>1.0234718851250266</v>
      </c>
      <c r="O53">
        <f t="shared" si="0"/>
        <v>0.94465845001218318</v>
      </c>
      <c r="P53" cm="1">
        <f t="array" ref="P53" xml:space="preserve"> 1 / ( 1 + 1.6 * ( ( 1 - alpha ) / Ku ) ^ ( 1 / 3 ) * L53 ^ ( -2 / 3 ) * M53 )</f>
        <v>0.98465816625305458</v>
      </c>
      <c r="Q53" cm="1">
        <f t="array" ref="Q53" xml:space="preserve"> 1.6 * ( ( 1 - alpha ) / Ku ) * L53 ^ ( -2 / 3 ) * M53 * P53</f>
        <v>1.9401916313949667E-2</v>
      </c>
      <c r="R53" cm="1">
        <f t="array" ref="R53" xml:space="preserve"> 1.6 * ( 0.6 ) ^ ( 2 / 3 ) * ( ( 1 - alpha ) / Ku ) * ( lambda * 10^(-9) ) ^ ( -1 / 15 ) * ( kB * T / ( 3 * PI() * df * 10^(-6) * U * mu ) ) ^ ( 2 / 3 ) * ( F53 * 10^(-9) ) ^ ( -3 / 5 )  +  3.2 * 3.34 / 3 * ( 0.6 ) ^ ( 2 / 3 ) * ( ( 1 - alpha ) / Ku ) *  ( lambda * 10^(-9) ) ^ ( 14 / 15 ) * ( kB * T / ( 3 * PI() * df * 10^(-6) * U * mu ) ) ^ ( 2 / 3 ) * ( F53 * 10^(-9) ) ^ ( -8 / 5 )</f>
        <v>1.582208629894892E-2</v>
      </c>
      <c r="S53">
        <f t="shared" si="1"/>
        <v>1.6193460490996108E-2</v>
      </c>
      <c r="T53">
        <f t="shared" si="10"/>
        <v>0.83463201412497945</v>
      </c>
      <c r="U53">
        <f t="shared" si="2"/>
        <v>68395.85107989372</v>
      </c>
      <c r="V53">
        <f t="shared" si="3"/>
        <v>3.8237109549978526E-3</v>
      </c>
      <c r="W53">
        <f t="shared" si="4"/>
        <v>1.4620763992252858E-5</v>
      </c>
      <c r="X53">
        <f t="shared" si="5"/>
        <v>5.5905564163184555E-8</v>
      </c>
      <c r="Y53" cm="1">
        <f t="array" ref="Y53" xml:space="preserve"> 4 / 3 * g / U^2 * F53 * 10^(-9) * ( rhop - rhoa ) / rhoa</f>
        <v>54.942472995186762</v>
      </c>
      <c r="Z53" cm="1">
        <f t="array" ref="Z53" xml:space="preserve"> SQRT( 4/3 * 1/U53 * g/rhoa * F53 * 10^(-9) *  ( rhop - rhoa ) )</f>
        <v>2.9729635532994923E-4</v>
      </c>
      <c r="AA53" cm="1">
        <f t="array" ref="AA53" xml:space="preserve"> Z53 / U</f>
        <v>2.8342569657567516E-2</v>
      </c>
      <c r="AB53">
        <f t="shared" si="11"/>
        <v>2.9169302649781622E-2</v>
      </c>
      <c r="AC53">
        <f t="shared" si="12"/>
        <v>2.9168633907254566E-2</v>
      </c>
      <c r="AD53">
        <f t="shared" si="13"/>
        <v>0.99997707375678169</v>
      </c>
      <c r="AE53" cm="1">
        <f t="array" ref="AE53">( ( F53 * 10^(-9) ) ^ 2 * rhop * H53 * U ) / ( 18 * mu * ( df * 10^(-6) ) )</f>
        <v>1.5191942792439838E-3</v>
      </c>
      <c r="AF53">
        <f t="shared" si="14"/>
        <v>3.6482481119911212E-5</v>
      </c>
      <c r="AG53" cm="1">
        <f t="array" ref="AG53">(2 * AI73*(1-alpha)*AE53*SQRT(alpha)+(1-alpha)*alpha*AE53^2)/Ku</f>
        <v>1.0591448021299502E-4</v>
      </c>
      <c r="AH53">
        <f t="shared" si="15"/>
        <v>2.903160008906017</v>
      </c>
      <c r="AI53" cm="1">
        <f t="array" ref="AI53" xml:space="preserve"> F53 / df / 1000</f>
        <v>6.7602040816326536E-2</v>
      </c>
      <c r="AJ53" cm="1">
        <f t="array" ref="AJ53" xml:space="preserve"> ( 1 + AI53 ) / ( 2*Ku ) * ( 2 * LN( 1 + AI53 ) - 1 + alpha + ( 1 / ( 1 + AI53 ) ) ^ 2 * ( 1 - alpha / 2 ) - ( alpha / 2) * ( 1 + AI53 ) ^ 2 )</f>
        <v>6.2017201711597495E-3</v>
      </c>
      <c r="AK53" cm="1">
        <f t="array" ref="AK53" xml:space="preserve"> ( ( 1 - alpha ) / Ku ) * AI53 ^ 2</f>
        <v>6.499360791242732E-3</v>
      </c>
      <c r="AL53">
        <f t="shared" si="16"/>
        <v>1.0479932360487851</v>
      </c>
      <c r="AM53">
        <f t="shared" si="6"/>
        <v>5.3943799198064024E-2</v>
      </c>
      <c r="AN53">
        <f t="shared" si="17"/>
        <v>5.189793767061332E-2</v>
      </c>
      <c r="AO53">
        <f t="shared" si="18"/>
        <v>0.96207420393326448</v>
      </c>
      <c r="AP53" cm="1">
        <f t="array" ref="AP53" xml:space="preserve"> EXP( -4 * alpha * X * 10^(-6) * AM53 / ( PI() * df * 10^(-6) * ( 1 - alpha ) ) ) * 100</f>
        <v>33.161402907471803</v>
      </c>
      <c r="AQ53" cm="1">
        <f t="array" ref="AQ53" xml:space="preserve"> EXP( -4 * alpha * X * 10^(-6) * AN53 / ( PI() * df * 10^(-6) * ( 1 - alpha ) ) ) * 100</f>
        <v>34.579067256323846</v>
      </c>
      <c r="AR53">
        <f t="shared" si="19"/>
        <v>1.4176643488520426</v>
      </c>
      <c r="AS53" cm="1">
        <f t="array" ref="AS53" xml:space="preserve"> ( sigave * 10^(-6) * fE *e * H53 ) / ( 3 * PI() * eps0 * ( 1 + epsF ) * mu * U * F53 * 10^(-9) )</f>
        <v>5.1356556123554373E-2</v>
      </c>
      <c r="AT53" cm="1">
        <f t="array" ref="AT53" xml:space="preserve"> PI() * AS53 / ( 1 + alpha * SQRT(AS53) )</f>
        <v>0.15885736343915066</v>
      </c>
      <c r="AU53" cm="1">
        <f t="array" ref="AU53" xml:space="preserve"> PI() * AS53 * ( 1 - SQRT( AS53 ) * alpha )</f>
        <v>0.15881852145338232</v>
      </c>
      <c r="AV53">
        <f t="shared" si="20"/>
        <v>0.99975549143629583</v>
      </c>
      <c r="AW53" cm="1">
        <f t="array" ref="AW53" xml:space="preserve"> 2 / 3 * ( epsP - 1 ) / ( epsP + 2 ) * ( sigave * 10^(-6) ) ^ 2 / ( eps0 * ( 1 + epsF ) ^ 2 ) * H53 * ( F53 * 10^(-9) ) ^ 2 / ( df * 10^(-6) * mu * U )</f>
        <v>1.2181457117972401</v>
      </c>
      <c r="AX53" cm="1">
        <f t="array" ref="AX53" xml:space="preserve"> 0.528 * Ku ^ 0.26 * AW53 ^ 0.74 / ( 1 + 0.366 * ( Ku * AW53 ) ^ 0.63 )</f>
        <v>0.41543863415017929</v>
      </c>
      <c r="AY53" cm="1">
        <f t="array" ref="AY53" xml:space="preserve"> 0.35 * Ku ^ ( -0.5 ) * AW53 ^ 0.4</f>
        <v>0.46811053617219622</v>
      </c>
      <c r="AZ53">
        <f t="shared" si="21"/>
        <v>1.1267862391512107</v>
      </c>
      <c r="BA53">
        <f t="shared" si="7"/>
        <v>0.20423179292271931</v>
      </c>
      <c r="BB53">
        <f t="shared" si="22"/>
        <v>0.21071645912399564</v>
      </c>
      <c r="BC53">
        <f t="shared" si="23"/>
        <v>1.0317515020970809</v>
      </c>
      <c r="BD53">
        <f t="shared" si="8"/>
        <v>0.44697209508852798</v>
      </c>
      <c r="BE53">
        <f t="shared" si="24"/>
        <v>0.52000847384280957</v>
      </c>
      <c r="BF53">
        <f t="shared" si="25"/>
        <v>1.1634025469527709</v>
      </c>
      <c r="BG53" cm="1">
        <f t="array" ref="BG53" xml:space="preserve"> EXP( -4 * alpha * X * 10^(-6) * BA53 / ( PI() * df * 10^(-6) * ( 1 - alpha ) ) ) * 100</f>
        <v>1.5314791330184923</v>
      </c>
      <c r="BH53" cm="1">
        <f t="array" ref="BH53" xml:space="preserve"> EXP( -4 * alpha * X * 10^(-6) * BB53 / ( PI() * df * 10^(-6) * ( 1 - alpha ) ) ) * 100</f>
        <v>1.3411755716347875</v>
      </c>
      <c r="BI53" cm="1">
        <f t="array" ref="BI53" xml:space="preserve"> EXP( -4 * alpha * X * 10^(-6) * BD53 / ( PI() * df * 10^(-6) * ( 1 - alpha ) ) ) * 100</f>
        <v>1.0666439855229939E-2</v>
      </c>
      <c r="BJ53" cm="1">
        <f t="array" ref="BJ53" xml:space="preserve"> EXP( -4 * alpha * X * 10^(-6) * BE53 / ( PI() * df * 10^(-6) * ( 1 - alpha ) ) ) * 100</f>
        <v>2.3932482878165173E-3</v>
      </c>
      <c r="BK53" cm="1">
        <f t="array" ref="BK53">fC *  BG53 +  ( 1 - fC ) * BI53</f>
        <v>0.16274770917155618</v>
      </c>
    </row>
    <row r="54" spans="6:63" x14ac:dyDescent="0.2">
      <c r="F54">
        <v>540</v>
      </c>
      <c r="G54" cm="1">
        <f t="array" ref="G54" xml:space="preserve"> F54 * 10^(-9) * rhoa/mu * U</f>
        <v>3.5774625239498364E-4</v>
      </c>
      <c r="H54" cm="1">
        <f t="array" ref="H54">1 +  lambda/F54 * ( 2.514 + 0.8 * EXP( -0.55 * F54/lambda ) )</f>
        <v>1.313149008737321</v>
      </c>
      <c r="I54" cm="1">
        <f t="array" ref="I54" xml:space="preserve"> 1 + 3.34 * lambda/F54</f>
        <v>1.4144692592592594</v>
      </c>
      <c r="J54">
        <f t="shared" si="9"/>
        <v>0.92836871507904062</v>
      </c>
      <c r="K54" cm="1">
        <f t="array" ref="K54" xml:space="preserve"> kB * T * H54 / ( 3 * PI() * mu * F54 * 10^(-9) )</f>
        <v>5.741105014143963E-11</v>
      </c>
      <c r="L54" cm="1">
        <f t="array" ref="L54" xml:space="preserve"> df * 10^(-6) *U / K54</f>
        <v>1432.4218404412031</v>
      </c>
      <c r="M54" cm="1">
        <f t="array" ref="M54" xml:space="preserve"> 1 + 0.388 * Kn * ( ( 1 - alpha ) * L54 / Ku ) ^ ( 1 / 3 )</f>
        <v>1.084079979795318</v>
      </c>
      <c r="N54" cm="1">
        <f t="array" ref="N54" xml:space="preserve"> 1 + 0.388 * Kn * ( ( 1 - alpha ) / Ku ) ^ ( 1 / 3 ) * ( 3 * PI() * mu * df * 10^(-6) * U * F54 * 10^(-9) / ( kB * T ) ) ^ ( 1 / 3 ) * ( 0.6 * ( F54 / lambda ) ^ 0.1 ) ^ ( -1 / 3 ) * ( 1 + 2/3 * ( 3.34 * F54 / lambda ) ) ^ ( -1 / 2 )</f>
        <v>1.0233959435711562</v>
      </c>
      <c r="O54">
        <f t="shared" si="0"/>
        <v>0.94402254690136478</v>
      </c>
      <c r="P54" cm="1">
        <f t="array" ref="P54" xml:space="preserve"> 1 / ( 1 + 1.6 * ( ( 1 - alpha ) / Ku ) ^ ( 1 / 3 ) * L54 ^ ( -2 / 3 ) * M54 )</f>
        <v>0.98488174101376835</v>
      </c>
      <c r="Q54" cm="1">
        <f t="array" ref="Q54" xml:space="preserve"> 1.6 * ( ( 1 - alpha ) / Ku ) * L54 ^ ( -2 / 3 ) * M54 * P54</f>
        <v>1.9119174441704998E-2</v>
      </c>
      <c r="R54" cm="1">
        <f t="array" ref="R54" xml:space="preserve"> 1.6 * ( 0.6 ) ^ ( 2 / 3 ) * ( ( 1 - alpha ) / Ku ) * ( lambda * 10^(-9) ) ^ ( -1 / 15 ) * ( kB * T / ( 3 * PI() * df * 10^(-6) * U * mu ) ) ^ ( 2 / 3 ) * ( F54 * 10^(-9) ) ^ ( -3 / 5 )  +  3.2 * 3.34 / 3 * ( 0.6 ) ^ ( 2 / 3 ) * ( ( 1 - alpha ) / Ku ) *  ( lambda * 10^(-9) ) ^ ( 14 / 15 ) * ( kB * T / ( 3 * PI() * df * 10^(-6) * U * mu ) ) ^ ( 2 / 3 ) * ( F54 * 10^(-9) ) ^ ( -8 / 5 )</f>
        <v>1.5581979666109974E-2</v>
      </c>
      <c r="S54">
        <f t="shared" si="1"/>
        <v>1.5946534783105187E-2</v>
      </c>
      <c r="T54">
        <f t="shared" si="10"/>
        <v>0.83405979854029288</v>
      </c>
      <c r="U54">
        <f t="shared" si="2"/>
        <v>67129.81187979212</v>
      </c>
      <c r="V54">
        <f t="shared" si="3"/>
        <v>3.8595992874168946E-3</v>
      </c>
      <c r="W54">
        <f t="shared" si="4"/>
        <v>1.4896505117378645E-5</v>
      </c>
      <c r="X54">
        <f t="shared" si="5"/>
        <v>5.7494528628814021E-8</v>
      </c>
      <c r="Y54" cm="1">
        <f t="array" ref="Y54" xml:space="preserve"> 4 / 3 * g / U^2 * F54 * 10^(-9) * ( rhop - rhoa ) / rhoa</f>
        <v>55.979123429058205</v>
      </c>
      <c r="Z54" cm="1">
        <f t="array" ref="Z54" xml:space="preserve"> SQRT( 4/3 * 1/U54 * g/rhoa * F54 * 10^(-9) *  ( rhop - rhoa ) )</f>
        <v>3.0290447822473932E-4</v>
      </c>
      <c r="AA54" cm="1">
        <f t="array" ref="AA54" xml:space="preserve"> Z54 / U</f>
        <v>2.8877216688868591E-2</v>
      </c>
      <c r="AB54">
        <f t="shared" si="11"/>
        <v>2.9735906916331521E-2</v>
      </c>
      <c r="AC54">
        <f t="shared" si="12"/>
        <v>2.9735186016147715E-2</v>
      </c>
      <c r="AD54">
        <f t="shared" si="13"/>
        <v>0.99997575657652438</v>
      </c>
      <c r="AE54" cm="1">
        <f t="array" ref="AE54">( ( F54 * 10^(-9) ) ^ 2 * rhop * H54 * U ) / ( 18 * mu * ( df * 10^(-6) ) )</f>
        <v>1.5698766153232054E-3</v>
      </c>
      <c r="AF54">
        <f t="shared" si="14"/>
        <v>3.8941597814314428E-5</v>
      </c>
      <c r="AG54" cm="1">
        <f t="array" ref="AG54">(2 * AI74*(1-alpha)*AE54*SQRT(alpha)+(1-alpha)*alpha*AE54^2)/Ku</f>
        <v>1.109518161693759E-4</v>
      </c>
      <c r="AH54">
        <f t="shared" si="15"/>
        <v>2.8491849948846077</v>
      </c>
      <c r="AI54" cm="1">
        <f t="array" ref="AI54" xml:space="preserve"> F54 / df / 1000</f>
        <v>6.8877551020408156E-2</v>
      </c>
      <c r="AJ54" cm="1">
        <f t="array" ref="AJ54" xml:space="preserve"> ( 1 + AI54 ) / ( 2*Ku ) * ( 2 * LN( 1 + AI54 ) - 1 + alpha + ( 1 / ( 1 + AI54 ) ) ^ 2 * ( 1 - alpha / 2 ) - ( alpha / 2) * ( 1 + AI54 ) ^ 2 )</f>
        <v>6.4324437032687977E-3</v>
      </c>
      <c r="AK54" cm="1">
        <f t="array" ref="AK54" xml:space="preserve"> ( ( 1 - alpha ) / Ku ) * AI54 ^ 2</f>
        <v>6.7469334522121038E-3</v>
      </c>
      <c r="AL54">
        <f t="shared" si="16"/>
        <v>1.0488911778246097</v>
      </c>
      <c r="AM54">
        <f t="shared" si="6"/>
        <v>5.4445221368611185E-2</v>
      </c>
      <c r="AN54">
        <f t="shared" si="17"/>
        <v>5.2467595849279319E-2</v>
      </c>
      <c r="AO54">
        <f t="shared" si="18"/>
        <v>0.96367678430504078</v>
      </c>
      <c r="AP54" cm="1">
        <f t="array" ref="AP54" xml:space="preserve"> EXP( -4 * alpha * X * 10^(-6) * AM54 / ( PI() * df * 10^(-6) * ( 1 - alpha ) ) ) * 100</f>
        <v>32.822907487784121</v>
      </c>
      <c r="AQ54" cm="1">
        <f t="array" ref="AQ54" xml:space="preserve"> EXP( -4 * alpha * X * 10^(-6) * AN54 / ( PI() * df * 10^(-6) * ( 1 - alpha ) ) ) * 100</f>
        <v>34.178346953494518</v>
      </c>
      <c r="AR54">
        <f t="shared" si="19"/>
        <v>1.355439465710397</v>
      </c>
      <c r="AS54" cm="1">
        <f t="array" ref="AS54" xml:space="preserve"> ( sigave * 10^(-6) * fE *e * H54 ) / ( 3 * PI() * eps0 * ( 1 + epsF ) * mu * U * F54 * 10^(-9) )</f>
        <v>5.0175813954468781E-2</v>
      </c>
      <c r="AT54" cm="1">
        <f t="array" ref="AT54" xml:space="preserve"> PI() * AS54 / ( 1 + alpha * SQRT(AS54) )</f>
        <v>0.1552326963997859</v>
      </c>
      <c r="AU54" cm="1">
        <f t="array" ref="AU54" xml:space="preserve"> PI() * AS54 * ( 1 - SQRT( AS54 ) * alpha )</f>
        <v>0.1551956133188426</v>
      </c>
      <c r="AV54">
        <f t="shared" si="20"/>
        <v>0.99976111294976289</v>
      </c>
      <c r="AW54" cm="1">
        <f t="array" ref="AW54" xml:space="preserve"> 2 / 3 * ( epsP - 1 ) / ( epsP + 2 ) * ( sigave * 10^(-6) ) ^ 2 / ( eps0 * ( 1 + epsF ) ^ 2 ) * H54 * ( F54 * 10^(-9) ) ^ 2 / ( df * 10^(-6) * mu * U )</f>
        <v>1.2587846683824995</v>
      </c>
      <c r="AX54" cm="1">
        <f t="array" ref="AX54" xml:space="preserve"> 0.528 * Ku ^ 0.26 * AW54 ^ 0.74 / ( 1 + 0.366 * ( Ku * AW54 ) ^ 0.63 )</f>
        <v>0.42351950403242655</v>
      </c>
      <c r="AY54" cm="1">
        <f t="array" ref="AY54" xml:space="preserve"> 0.35 * Ku ^ ( -0.5 ) * AW54 ^ 0.4</f>
        <v>0.47429582073431098</v>
      </c>
      <c r="AZ54">
        <f t="shared" si="21"/>
        <v>1.1198913301947879</v>
      </c>
      <c r="BA54">
        <f t="shared" si="7"/>
        <v>0.2012262392492643</v>
      </c>
      <c r="BB54">
        <f t="shared" si="22"/>
        <v>0.20766320916812192</v>
      </c>
      <c r="BC54">
        <f t="shared" si="23"/>
        <v>1.0319887204714091</v>
      </c>
      <c r="BD54">
        <f t="shared" si="8"/>
        <v>0.45490611225006783</v>
      </c>
      <c r="BE54">
        <f t="shared" si="24"/>
        <v>0.52676341658359027</v>
      </c>
      <c r="BF54">
        <f t="shared" si="25"/>
        <v>1.1579607360694717</v>
      </c>
      <c r="BG54" cm="1">
        <f t="array" ref="BG54" xml:space="preserve"> EXP( -4 * alpha * X * 10^(-6) * BA54 / ( PI() * df * 10^(-6) * ( 1 - alpha ) ) ) * 100</f>
        <v>1.6286197143490797</v>
      </c>
      <c r="BH54" cm="1">
        <f t="array" ref="BH54" xml:space="preserve"> EXP( -4 * alpha * X * 10^(-6) * BB54 / ( PI() * df * 10^(-6) * ( 1 - alpha ) ) ) * 100</f>
        <v>1.4276379612396768</v>
      </c>
      <c r="BI54" cm="1">
        <f t="array" ref="BI54" xml:space="preserve"> EXP( -4 * alpha * X * 10^(-6) * BD54 / ( PI() * df * 10^(-6) * ( 1 - alpha ) ) ) * 100</f>
        <v>9.0680624491410906E-3</v>
      </c>
      <c r="BJ54" cm="1">
        <f t="array" ref="BJ54" xml:space="preserve"> EXP( -4 * alpha * X * 10^(-6) * BE54 / ( PI() * df * 10^(-6) * ( 1 - alpha ) ) ) * 100</f>
        <v>2.0843013871638541E-3</v>
      </c>
      <c r="BK54" cm="1">
        <f t="array" ref="BK54">fC *  BG54 +  ( 1 - fC ) * BI54</f>
        <v>0.17102322763913497</v>
      </c>
    </row>
    <row r="55" spans="6:63" x14ac:dyDescent="0.2">
      <c r="F55">
        <v>550</v>
      </c>
      <c r="G55" cm="1">
        <f t="array" ref="G55" xml:space="preserve"> F55 * 10^(-9) * rhoa/mu * U</f>
        <v>3.6437118299489072E-4</v>
      </c>
      <c r="H55" cm="1">
        <f t="array" ref="H55">1 +  lambda/F55 * ( 2.514 + 0.8 * EXP( -0.55 * F55/lambda ) )</f>
        <v>1.3073640800098403</v>
      </c>
      <c r="I55" cm="1">
        <f t="array" ref="I55" xml:space="preserve"> 1 + 3.34 * lambda/F55</f>
        <v>1.4069334545454546</v>
      </c>
      <c r="J55">
        <f t="shared" si="9"/>
        <v>0.92922950675888027</v>
      </c>
      <c r="K55" cm="1">
        <f t="array" ref="K55" xml:space="preserve"> kB * T * H55 / ( 3 * PI() * mu * F55 * 10^(-9) )</f>
        <v>5.61188935156118E-11</v>
      </c>
      <c r="L55" cm="1">
        <f t="array" ref="L55" xml:space="preserve"> df * 10^(-6) *U / K55</f>
        <v>1465.4038409076179</v>
      </c>
      <c r="M55" cm="1">
        <f t="array" ref="M55" xml:space="preserve"> 1 + 0.388 * Kn * ( ( 1 - alpha ) * L55 / Ku ) ^ ( 1 / 3 )</f>
        <v>1.0847204126509546</v>
      </c>
      <c r="N55" cm="1">
        <f t="array" ref="N55" xml:space="preserve"> 1 + 0.388 * Kn * ( ( 1 - alpha ) / Ku ) ^ ( 1 / 3 ) * ( 3 * PI() * mu * df * 10^(-6) * U * F55 * 10^(-9) / ( kB * T ) ) ^ ( 1 / 3 ) * ( 0.6 * ( F55 / lambda ) ^ 0.1 ) ^ ( -1 / 3 ) * ( 1 + 2/3 * ( 3.34 * F55 / lambda ) ) ^ ( -1 / 2 )</f>
        <v>1.0233214363363639</v>
      </c>
      <c r="O55">
        <f t="shared" si="0"/>
        <v>0.94339649590945052</v>
      </c>
      <c r="P55" cm="1">
        <f t="array" ref="P55" xml:space="preserve"> 1 / ( 1 + 1.6 * ( ( 1 - alpha ) / Ku ) ^ ( 1 / 3 ) * L55 ^ ( -2 / 3 ) * M55 )</f>
        <v>0.98509738701609162</v>
      </c>
      <c r="Q55" cm="1">
        <f t="array" ref="Q55" xml:space="preserve"> 1.6 * ( ( 1 - alpha ) / Ku ) * L55 ^ ( -2 / 3 ) * M55 * P55</f>
        <v>1.8846459604643984E-2</v>
      </c>
      <c r="R55" cm="1">
        <f t="array" ref="R55" xml:space="preserve"> 1.6 * ( 0.6 ) ^ ( 2 / 3 ) * ( ( 1 - alpha ) / Ku ) * ( lambda * 10^(-9) ) ^ ( -1 / 15 ) * ( kB * T / ( 3 * PI() * df * 10^(-6) * U * mu ) ) ^ ( 2 / 3 ) * ( F55 * 10^(-9) ) ^ ( -3 / 5 )  +  3.2 * 3.34 / 3 * ( 0.6 ) ^ ( 2 / 3 ) * ( ( 1 - alpha ) / Ku ) *  ( lambda * 10^(-9) ) ^ ( 14 / 15 ) * ( kB * T / ( 3 * PI() * df * 10^(-6) * U * mu ) ) ^ ( 2 / 3 ) * ( F55 * 10^(-9) ) ^ ( -8 / 5 )</f>
        <v>1.5350708194012833E-2</v>
      </c>
      <c r="S55">
        <f t="shared" si="1"/>
        <v>1.5708708757877603E-2</v>
      </c>
      <c r="T55">
        <f t="shared" si="10"/>
        <v>0.8335097990503636</v>
      </c>
      <c r="U55">
        <f t="shared" si="2"/>
        <v>65909.807344031244</v>
      </c>
      <c r="V55">
        <f t="shared" si="3"/>
        <v>3.8951564849322947E-3</v>
      </c>
      <c r="W55">
        <f t="shared" si="4"/>
        <v>1.5172242431402186E-5</v>
      </c>
      <c r="X55">
        <f t="shared" si="5"/>
        <v>5.9098245945633948E-8</v>
      </c>
      <c r="Y55" cm="1">
        <f t="array" ref="Y55" xml:space="preserve"> 4 / 3 * g / U^2 * F55 * 10^(-9) * ( rhop - rhoa ) / rhoa</f>
        <v>57.015773862929663</v>
      </c>
      <c r="Z55" cm="1">
        <f t="array" ref="Z55" xml:space="preserve"> SQRT( 4/3 * 1/U55 * g/rhoa * F55 * 10^(-9) *  ( rhop - rhoa ) )</f>
        <v>3.0851256243720167E-4</v>
      </c>
      <c r="AA55" cm="1">
        <f t="array" ref="AA55" xml:space="preserve"> Z55 / U</f>
        <v>2.941186003241316E-2</v>
      </c>
      <c r="AB55">
        <f t="shared" si="11"/>
        <v>3.0303131494472394E-2</v>
      </c>
      <c r="AC55">
        <f t="shared" si="12"/>
        <v>3.0302355426503707E-2</v>
      </c>
      <c r="AD55">
        <f t="shared" si="13"/>
        <v>0.99997438984255382</v>
      </c>
      <c r="AE55" cm="1">
        <f t="array" ref="AE55">( ( F55 * 10^(-9) ) ^ 2 * rhop * H55 * U ) / ( 18 * mu * ( df * 10^(-6) ) )</f>
        <v>1.6213841304726717E-3</v>
      </c>
      <c r="AF55">
        <f t="shared" si="14"/>
        <v>4.1521854469657002E-5</v>
      </c>
      <c r="AG55" cm="1">
        <f t="array" ref="AG55">(2 * AI75*(1-alpha)*AE55*SQRT(alpha)+(1-alpha)*alpha*AE55^2)/Ku</f>
        <v>1.1614549776365547E-4</v>
      </c>
      <c r="AH55">
        <f t="shared" si="15"/>
        <v>2.797213641999813</v>
      </c>
      <c r="AI55" cm="1">
        <f t="array" ref="AI55" xml:space="preserve"> F55 / df / 1000</f>
        <v>7.0153061224489804E-2</v>
      </c>
      <c r="AJ55" cm="1">
        <f t="array" ref="AJ55" xml:space="preserve"> ( 1 + AI55 ) / ( 2*Ku ) * ( 2 * LN( 1 + AI55 ) - 1 + alpha + ( 1 / ( 1 + AI55 ) ) ^ 2 * ( 1 - alpha / 2 ) - ( alpha / 2) * ( 1 + AI55 ) ^ 2 )</f>
        <v>6.6671822842758301E-3</v>
      </c>
      <c r="AK55" cm="1">
        <f t="array" ref="AK55" xml:space="preserve"> ( ( 1 - alpha ) / Ku ) * AI55 ^ 2</f>
        <v>6.999133639554741E-3</v>
      </c>
      <c r="AL55">
        <f t="shared" si="16"/>
        <v>1.0497888524904739</v>
      </c>
      <c r="AM55">
        <f t="shared" si="6"/>
        <v>5.496102642959988E-2</v>
      </c>
      <c r="AN55">
        <f t="shared" si="17"/>
        <v>5.3051719678405704E-2</v>
      </c>
      <c r="AO55">
        <f t="shared" si="18"/>
        <v>0.96526071517896728</v>
      </c>
      <c r="AP55" cm="1">
        <f t="array" ref="AP55" xml:space="preserve"> EXP( -4 * alpha * X * 10^(-6) * AM55 / ( PI() * df * 10^(-6) * ( 1 - alpha ) ) ) * 100</f>
        <v>32.478307529098977</v>
      </c>
      <c r="AQ55" cm="1">
        <f t="array" ref="AQ55" xml:space="preserve"> EXP( -4 * alpha * X * 10^(-6) * AN55 / ( PI() * df * 10^(-6) * ( 1 - alpha ) ) ) * 100</f>
        <v>33.772272596118192</v>
      </c>
      <c r="AR55">
        <f t="shared" si="19"/>
        <v>1.2939650670192151</v>
      </c>
      <c r="AS55" cm="1">
        <f t="array" ref="AS55" xml:space="preserve"> ( sigave * 10^(-6) * fE *e * H55 ) / ( 3 * PI() * eps0 * ( 1 + epsF ) * mu * U * F55 * 10^(-9) )</f>
        <v>4.9046501560812125E-2</v>
      </c>
      <c r="AT55" cm="1">
        <f t="array" ref="AT55" xml:space="preserve"> PI() * AS55 / ( 1 + alpha * SQRT(AS55) )</f>
        <v>0.1517650008934269</v>
      </c>
      <c r="AU55" cm="1">
        <f t="array" ref="AU55" xml:space="preserve"> PI() * AS55 * ( 1 - SQRT( AS55 ) * alpha )</f>
        <v>0.15172956218828332</v>
      </c>
      <c r="AV55">
        <f t="shared" si="20"/>
        <v>0.99976648960606884</v>
      </c>
      <c r="AW55" cm="1">
        <f t="array" ref="AW55" xml:space="preserve"> 2 / 3 * ( epsP - 1 ) / ( epsP + 2 ) * ( sigave * 10^(-6) ) ^ 2 / ( eps0 * ( 1 + epsF ) ^ 2 ) * H55 * ( F55 * 10^(-9) ) ^ 2 / ( df * 10^(-6) * mu * U )</f>
        <v>1.3000852838218084</v>
      </c>
      <c r="AX55" cm="1">
        <f t="array" ref="AX55" xml:space="preserve"> 0.528 * Ku ^ 0.26 * AW55 ^ 0.74 / ( 1 + 0.366 * ( Ku * AW55 ) ^ 0.63 )</f>
        <v>0.43158902781288982</v>
      </c>
      <c r="AY55" cm="1">
        <f t="array" ref="AY55" xml:space="preserve"> 0.35 * Ku ^ ( -0.5 ) * AW55 ^ 0.4</f>
        <v>0.48046024337560495</v>
      </c>
      <c r="AZ55">
        <f t="shared" si="21"/>
        <v>1.1132355375445333</v>
      </c>
      <c r="BA55">
        <f t="shared" si="7"/>
        <v>0.19838486709783487</v>
      </c>
      <c r="BB55">
        <f t="shared" si="22"/>
        <v>0.20478128186668904</v>
      </c>
      <c r="BC55">
        <f t="shared" si="23"/>
        <v>1.0322424530783376</v>
      </c>
      <c r="BD55">
        <f t="shared" si="8"/>
        <v>0.46282947827814014</v>
      </c>
      <c r="BE55">
        <f t="shared" si="24"/>
        <v>0.53351196305401061</v>
      </c>
      <c r="BF55">
        <f t="shared" si="25"/>
        <v>1.1527181998839611</v>
      </c>
      <c r="BG55" cm="1">
        <f t="array" ref="BG55" xml:space="preserve"> EXP( -4 * alpha * X * 10^(-6) * BA55 / ( PI() * df * 10^(-6) * ( 1 - alpha ) ) ) * 100</f>
        <v>1.7261133280537972</v>
      </c>
      <c r="BH55" cm="1">
        <f t="array" ref="BH55" xml:space="preserve"> EXP( -4 * alpha * X * 10^(-6) * BB55 / ( PI() * df * 10^(-6) * ( 1 - alpha ) ) ) * 100</f>
        <v>1.5143563945632394</v>
      </c>
      <c r="BI55" cm="1">
        <f t="array" ref="BI55" xml:space="preserve"> EXP( -4 * alpha * X * 10^(-6) * BD55 / ( PI() * df * 10^(-6) * ( 1 - alpha ) ) ) * 100</f>
        <v>7.7108839365612357E-3</v>
      </c>
      <c r="BJ55" cm="1">
        <f t="array" ref="BJ55" xml:space="preserve"> EXP( -4 * alpha * X * 10^(-6) * BE55 / ( PI() * df * 10^(-6) * ( 1 - alpha ) ) ) * 100</f>
        <v>1.8154743534553983E-3</v>
      </c>
      <c r="BK55" cm="1">
        <f t="array" ref="BK55">fC *  BG55 +  ( 1 - fC ) * BI55</f>
        <v>0.17955112834828485</v>
      </c>
    </row>
    <row r="56" spans="6:63" x14ac:dyDescent="0.2">
      <c r="F56">
        <v>560</v>
      </c>
      <c r="G56" cm="1">
        <f t="array" ref="G56" xml:space="preserve"> F56 * 10^(-9) * rhoa/mu * U</f>
        <v>3.7099611359479786E-4</v>
      </c>
      <c r="H56" cm="1">
        <f t="array" ref="H56">1 +  lambda/F56 * ( 2.514 + 0.8 * EXP( -0.55 * F56/lambda ) )</f>
        <v>1.3017928225846456</v>
      </c>
      <c r="I56" cm="1">
        <f t="array" ref="I56" xml:space="preserve"> 1 + 3.34 * lambda/F56</f>
        <v>1.3996667857142857</v>
      </c>
      <c r="J56">
        <f t="shared" si="9"/>
        <v>0.93007338308760923</v>
      </c>
      <c r="K56" cm="1">
        <f t="array" ref="K56" xml:space="preserve"> kB * T * H56 / ( 3 * PI() * mu * F56 * 10^(-9) )</f>
        <v>5.4881893445099732E-11</v>
      </c>
      <c r="L56" cm="1">
        <f t="array" ref="L56" xml:space="preserve"> df * 10^(-6) *U / K56</f>
        <v>1498.4330339755411</v>
      </c>
      <c r="M56" cm="1">
        <f t="array" ref="M56" xml:space="preserve"> 1 + 0.388 * Kn * ( ( 1 - alpha ) * L56 / Ku ) ^ ( 1 / 3 )</f>
        <v>1.085352202703523</v>
      </c>
      <c r="N56" cm="1">
        <f t="array" ref="N56" xml:space="preserve"> 1 + 0.388 * Kn * ( ( 1 - alpha ) / Ku ) ^ ( 1 / 3 ) * ( 3 * PI() * mu * df * 10^(-6) * U * F56 * 10^(-9) / ( kB * T ) ) ^ ( 1 / 3 ) * ( 0.6 * ( F56 / lambda ) ^ 0.1 ) ^ ( -1 / 3 ) * ( 1 + 2/3 * ( 3.34 * F56 / lambda ) ) ^ ( -1 / 2 )</f>
        <v>1.0232483151983003</v>
      </c>
      <c r="O56">
        <f t="shared" si="0"/>
        <v>0.94277996824392396</v>
      </c>
      <c r="P56" cm="1">
        <f t="array" ref="P56" xml:space="preserve"> 1 / ( 1 + 1.6 * ( ( 1 - alpha ) / Ku ) ^ ( 1 / 3 ) * L56 ^ ( -2 / 3 ) * M56 )</f>
        <v>0.98530553711537294</v>
      </c>
      <c r="Q56" cm="1">
        <f t="array" ref="Q56" xml:space="preserve"> 1.6 * ( ( 1 - alpha ) / Ku ) * L56 ^ ( -2 / 3 ) * M56 * P56</f>
        <v>1.8583224396023671E-2</v>
      </c>
      <c r="R56" cm="1">
        <f t="array" ref="R56" xml:space="preserve"> 1.6 * ( 0.6 ) ^ ( 2 / 3 ) * ( ( 1 - alpha ) / Ku ) * ( lambda * 10^(-9) ) ^ ( -1 / 15 ) * ( kB * T / ( 3 * PI() * df * 10^(-6) * U * mu ) ) ^ ( 2 / 3 ) * ( F56 * 10^(-9) ) ^ ( -3 / 5 )  +  3.2 * 3.34 / 3 * ( 0.6 ) ^ ( 2 / 3 ) * ( ( 1 - alpha ) / Ku ) *  ( lambda * 10^(-9) ) ^ ( 14 / 15 ) * ( kB * T / ( 3 * PI() * df * 10^(-6) * U * mu ) ) ^ ( 2 / 3 ) * ( F56 * 10^(-9) ) ^ ( -8 / 5 )</f>
        <v>1.5127776696234286E-2</v>
      </c>
      <c r="S56">
        <f t="shared" si="1"/>
        <v>1.5479472017117843E-2</v>
      </c>
      <c r="T56">
        <f t="shared" si="10"/>
        <v>0.83298095568549713</v>
      </c>
      <c r="U56">
        <f t="shared" si="2"/>
        <v>64733.371402942852</v>
      </c>
      <c r="V56">
        <f t="shared" si="3"/>
        <v>3.9303915373983924E-3</v>
      </c>
      <c r="W56">
        <f t="shared" si="4"/>
        <v>1.5447975956150584E-5</v>
      </c>
      <c r="X56">
        <f t="shared" si="5"/>
        <v>6.0716580748848196E-8</v>
      </c>
      <c r="Y56" cm="1">
        <f t="array" ref="Y56" xml:space="preserve"> 4 / 3 * g / U^2 * F56 * 10^(-9) * ( rhop - rhoa ) / rhoa</f>
        <v>58.052424296801092</v>
      </c>
      <c r="Z56" cm="1">
        <f t="array" ref="Z56" xml:space="preserve"> SQRT( 4/3 * 1/U56 * g/rhoa * F56 * 10^(-9) *  ( rhop - rhoa ) )</f>
        <v>3.1412060818954135E-4</v>
      </c>
      <c r="AA56" cm="1">
        <f t="array" ref="AA56" xml:space="preserve"> Z56 / U</f>
        <v>2.9946499709385014E-2</v>
      </c>
      <c r="AB56">
        <f t="shared" si="11"/>
        <v>3.0870977425898102E-2</v>
      </c>
      <c r="AC56">
        <f t="shared" si="12"/>
        <v>3.0870143064851096E-2</v>
      </c>
      <c r="AD56">
        <f t="shared" si="13"/>
        <v>0.99997297263913953</v>
      </c>
      <c r="AE56" cm="1">
        <f t="array" ref="AE56">( ( F56 * 10^(-9) ) ^ 2 * rhop * H56 * U ) / ( 18 * mu * ( df * 10^(-6) ) )</f>
        <v>1.6737165758739538E-3</v>
      </c>
      <c r="AF56">
        <f t="shared" si="14"/>
        <v>4.4227063949785017E-5</v>
      </c>
      <c r="AG56" cm="1">
        <f t="array" ref="AG56">(2 * AI76*(1-alpha)*AE56*SQRT(alpha)+(1-alpha)*alpha*AE56^2)/Ku</f>
        <v>1.2149789108614195E-4</v>
      </c>
      <c r="AH56">
        <f t="shared" si="15"/>
        <v>2.7471389740926391</v>
      </c>
      <c r="AI56" cm="1">
        <f t="array" ref="AI56" xml:space="preserve"> F56 / df / 1000</f>
        <v>7.1428571428571425E-2</v>
      </c>
      <c r="AJ56" cm="1">
        <f t="array" ref="AJ56" xml:space="preserve"> ( 1 + AI56 ) / ( 2*Ku ) * ( 2 * LN( 1 + AI56 ) - 1 + alpha + ( 1 / ( 1 + AI56 ) ) ^ 2 * ( 1 - alpha / 2 ) - ( alpha / 2) * ( 1 + AI56 ) ^ 2 )</f>
        <v>6.9059257973511064E-3</v>
      </c>
      <c r="AK56" cm="1">
        <f t="array" ref="AK56" xml:space="preserve"> ( ( 1 - alpha ) / Ku ) * AI56 ^ 2</f>
        <v>7.2559613532706315E-3</v>
      </c>
      <c r="AL56">
        <f t="shared" si="16"/>
        <v>1.0506862607840048</v>
      </c>
      <c r="AM56">
        <f t="shared" si="6"/>
        <v>5.5490654800478878E-2</v>
      </c>
      <c r="AN56">
        <f t="shared" si="17"/>
        <v>5.3649803499189359E-2</v>
      </c>
      <c r="AO56">
        <f t="shared" si="18"/>
        <v>0.96682592216818408</v>
      </c>
      <c r="AP56" cm="1">
        <f t="array" ref="AP56" xml:space="preserve"> EXP( -4 * alpha * X * 10^(-6) * AM56 / ( PI() * df * 10^(-6) * ( 1 - alpha ) ) ) * 100</f>
        <v>32.128236723639304</v>
      </c>
      <c r="AQ56" cm="1">
        <f t="array" ref="AQ56" xml:space="preserve"> EXP( -4 * alpha * X * 10^(-6) * AN56 / ( PI() * df * 10^(-6) * ( 1 - alpha ) ) ) * 100</f>
        <v>33.36149190032426</v>
      </c>
      <c r="AR56">
        <f t="shared" si="19"/>
        <v>1.2332551766849562</v>
      </c>
      <c r="AS56" cm="1">
        <f t="array" ref="AS56" xml:space="preserve"> ( sigave * 10^(-6) * fE *e * H56 ) / ( 3 * PI() * eps0 * ( 1 + epsF ) * mu * U * F56 * 10^(-9) )</f>
        <v>4.79653946093321E-2</v>
      </c>
      <c r="AT56" cm="1">
        <f t="array" ref="AT56" xml:space="preserve"> PI() * AS56 / ( 1 + alpha * SQRT(AS56) )</f>
        <v>0.1484444839679924</v>
      </c>
      <c r="AU56" cm="1">
        <f t="array" ref="AU56" xml:space="preserve"> PI() * AS56 * ( 1 - SQRT( AS56 ) * alpha )</f>
        <v>0.14841058470411889</v>
      </c>
      <c r="AV56">
        <f t="shared" si="20"/>
        <v>0.9997716367562649</v>
      </c>
      <c r="AW56" cm="1">
        <f t="array" ref="AW56" xml:space="preserve"> 2 / 3 * ( epsP - 1 ) / ( epsP + 2 ) * ( sigave * 10^(-6) ) ^ 2 / ( eps0 * ( 1 + epsF ) ^ 2 ) * H56 * ( F56 * 10^(-9) ) ^ 2 / ( df * 10^(-6) * mu * U )</f>
        <v>1.3420473586034214</v>
      </c>
      <c r="AX56" cm="1">
        <f t="array" ref="AX56" xml:space="preserve"> 0.528 * Ku ^ 0.26 * AW56 ^ 0.74 / ( 1 + 0.366 * ( Ku * AW56 ) ^ 0.63 )</f>
        <v>0.43964631471925292</v>
      </c>
      <c r="AY56" cm="1">
        <f t="array" ref="AY56" xml:space="preserve"> 0.35 * Ku ^ ( -0.5 ) * AW56 ^ 0.4</f>
        <v>0.48660420396052378</v>
      </c>
      <c r="AZ56">
        <f t="shared" si="21"/>
        <v>1.1068083313088999</v>
      </c>
      <c r="BA56">
        <f t="shared" si="7"/>
        <v>0.19569785715156818</v>
      </c>
      <c r="BB56">
        <f t="shared" si="22"/>
        <v>0.20206038820330824</v>
      </c>
      <c r="BC56">
        <f t="shared" si="23"/>
        <v>1.0325120118551543</v>
      </c>
      <c r="BD56">
        <f t="shared" si="8"/>
        <v>0.47074070763534304</v>
      </c>
      <c r="BE56">
        <f t="shared" si="24"/>
        <v>0.54025400745971319</v>
      </c>
      <c r="BF56">
        <f t="shared" si="25"/>
        <v>1.1476679171715447</v>
      </c>
      <c r="BG56" cm="1">
        <f t="array" ref="BG56" xml:space="preserve"> EXP( -4 * alpha * X * 10^(-6) * BA56 / ( PI() * df * 10^(-6) * ( 1 - alpha ) ) ) * 100</f>
        <v>1.8236739617356748</v>
      </c>
      <c r="BH56" cm="1">
        <f t="array" ref="BH56" xml:space="preserve"> EXP( -4 * alpha * X * 10^(-6) * BB56 / ( PI() * df * 10^(-6) * ( 1 - alpha ) ) ) * 100</f>
        <v>1.6010580995924486</v>
      </c>
      <c r="BI56" cm="1">
        <f t="array" ref="BI56" xml:space="preserve"> EXP( -4 * alpha * X * 10^(-6) * BD56 / ( PI() * df * 10^(-6) * ( 1 - alpha ) ) ) * 100</f>
        <v>6.5584570929980773E-3</v>
      </c>
      <c r="BJ56" cm="1">
        <f t="array" ref="BJ56" xml:space="preserve"> EXP( -4 * alpha * X * 10^(-6) * BE56 / ( PI() * df * 10^(-6) * ( 1 - alpha ) ) ) * 100</f>
        <v>1.5815302344861617E-3</v>
      </c>
      <c r="BK56" cm="1">
        <f t="array" ref="BK56">fC *  BG56 +  ( 1 - fC ) * BI56</f>
        <v>0.18827000755726575</v>
      </c>
    </row>
    <row r="57" spans="6:63" x14ac:dyDescent="0.2">
      <c r="F57">
        <v>570</v>
      </c>
      <c r="G57" cm="1">
        <f t="array" ref="G57" xml:space="preserve"> F57 * 10^(-9) * rhoa/mu * U</f>
        <v>3.7762104419470499E-4</v>
      </c>
      <c r="H57" cm="1">
        <f t="array" ref="H57">1 +  lambda/F57 * ( 2.514 + 0.8 * EXP( -0.55 * F57/lambda ) )</f>
        <v>1.2964234435219619</v>
      </c>
      <c r="I57" cm="1">
        <f t="array" ref="I57" xml:space="preserve"> 1 + 3.34 * lambda/F57</f>
        <v>1.3926550877192982</v>
      </c>
      <c r="J57">
        <f t="shared" si="9"/>
        <v>0.93090059050088891</v>
      </c>
      <c r="K57" cm="1">
        <f t="array" ref="K57" xml:space="preserve"> kB * T * H57 / ( 3 * PI() * mu * F57 * 10^(-9) )</f>
        <v>5.3696658500663011E-11</v>
      </c>
      <c r="L57" cm="1">
        <f t="array" ref="L57" xml:space="preserve"> df * 10^(-6) *U / K57</f>
        <v>1531.5076282493023</v>
      </c>
      <c r="M57" cm="1">
        <f t="array" ref="M57" xml:space="preserve"> 1 + 0.388 * Kn * ( ( 1 - alpha ) * L57 / Ku ) ^ ( 1 / 3 )</f>
        <v>1.085975625084918</v>
      </c>
      <c r="N57" cm="1">
        <f t="array" ref="N57" xml:space="preserve"> 1 + 0.388 * Kn * ( ( 1 - alpha ) / Ku ) ^ ( 1 / 3 ) * ( 3 * PI() * mu * df * 10^(-6) * U * F57 * 10^(-9) / ( kB * T ) ) ^ ( 1 / 3 ) * ( 0.6 * ( F57 / lambda ) ^ 0.1 ) ^ ( -1 / 3 ) * ( 1 + 2/3 * ( 3.34 * F57 / lambda ) ) ^ ( -1 / 2 )</f>
        <v>1.0231765342174415</v>
      </c>
      <c r="O57">
        <f t="shared" si="0"/>
        <v>0.94217265156152474</v>
      </c>
      <c r="P57" cm="1">
        <f t="array" ref="P57" xml:space="preserve"> 1 / ( 1 + 1.6 * ( ( 1 - alpha ) / Ku ) ^ ( 1 / 3 ) * L57 ^ ( -2 / 3 ) * M57 )</f>
        <v>0.98550659275876817</v>
      </c>
      <c r="Q57" cm="1">
        <f t="array" ref="Q57" xml:space="preserve"> 1.6 * ( ( 1 - alpha ) / Ku ) * L57 ^ ( -2 / 3 ) * M57 * P57</f>
        <v>1.8328961129197442E-2</v>
      </c>
      <c r="R57" cm="1">
        <f t="array" ref="R57" xml:space="preserve"> 1.6 * ( 0.6 ) ^ ( 2 / 3 ) * ( ( 1 - alpha ) / Ku ) * ( lambda * 10^(-9) ) ^ ( -1 / 15 ) * ( kB * T / ( 3 * PI() * df * 10^(-6) * U * mu ) ) ^ ( 2 / 3 ) * ( F57 * 10^(-9) ) ^ ( -3 / 5 )  +  3.2 * 3.34 / 3 * ( 0.6 ) ^ ( 2 / 3 ) * ( ( 1 - alpha ) / Ku ) *  ( lambda * 10^(-9) ) ^ ( 14 / 15 ) * ( kB * T / ( 3 * PI() * df * 10^(-6) * U * mu ) ) ^ ( 2 / 3 ) * ( F57 * 10^(-9) ) ^ ( -8 / 5 )</f>
        <v>1.4912726572138435E-2</v>
      </c>
      <c r="S57">
        <f t="shared" si="1"/>
        <v>1.5258351889812951E-2</v>
      </c>
      <c r="T57">
        <f t="shared" si="10"/>
        <v>0.83247227064641927</v>
      </c>
      <c r="U57">
        <f t="shared" si="2"/>
        <v>63598.211041422313</v>
      </c>
      <c r="V57">
        <f t="shared" si="3"/>
        <v>3.965313035080735E-3</v>
      </c>
      <c r="W57">
        <f t="shared" si="4"/>
        <v>1.5723705712935916E-5</v>
      </c>
      <c r="X57">
        <f t="shared" si="5"/>
        <v>6.234940131430253E-8</v>
      </c>
      <c r="Y57" cm="1">
        <f t="array" ref="Y57" xml:space="preserve"> 4 / 3 * g / U^2 * F57 * 10^(-9) * ( rhop - rhoa ) / rhoa</f>
        <v>59.089074730672557</v>
      </c>
      <c r="Z57" cm="1">
        <f t="array" ref="Z57" xml:space="preserve"> SQRT( 4/3 * 1/U57 * g/rhoa * F57 * 10^(-9) *  ( rhop - rhoa ) )</f>
        <v>3.1972861569872483E-4</v>
      </c>
      <c r="AA57" cm="1">
        <f t="array" ref="AA57" xml:space="preserve"> Z57 / U</f>
        <v>3.0481135740468516E-2</v>
      </c>
      <c r="AB57">
        <f t="shared" si="11"/>
        <v>3.143944575410447E-2</v>
      </c>
      <c r="AC57">
        <f t="shared" si="12"/>
        <v>3.1438549857248275E-2</v>
      </c>
      <c r="AD57">
        <f t="shared" si="13"/>
        <v>0.99997150405057389</v>
      </c>
      <c r="AE57" cm="1">
        <f t="array" ref="AE57">( ( F57 * 10^(-9) ) ^ 2 * rhop * H57 * U ) / ( 18 * mu * ( df * 10^(-6) ) )</f>
        <v>1.7268737095306106E-3</v>
      </c>
      <c r="AF57">
        <f t="shared" si="14"/>
        <v>4.7061091003662961E-5</v>
      </c>
      <c r="AG57" cm="1">
        <f t="array" ref="AG57">(2 * AI77*(1-alpha)*AE57*SQRT(alpha)+(1-alpha)*alpha*AE57^2)/Ku</f>
        <v>1.2701136217209522E-4</v>
      </c>
      <c r="AH57">
        <f t="shared" si="15"/>
        <v>2.6988614046837416</v>
      </c>
      <c r="AI57" cm="1">
        <f t="array" ref="AI57" xml:space="preserve"> F57 / df / 1000</f>
        <v>7.2704081632653059E-2</v>
      </c>
      <c r="AJ57" cm="1">
        <f t="array" ref="AJ57" xml:space="preserve"> ( 1 + AI57 ) / ( 2*Ku ) * ( 2 * LN( 1 + AI57 ) - 1 + alpha + ( 1 / ( 1 + AI57 ) ) ^ 2 * ( 1 - alpha / 2 ) - ( alpha / 2) * ( 1 + AI57 ) ^ 2 )</f>
        <v>7.1486641656396677E-3</v>
      </c>
      <c r="AK57" cm="1">
        <f t="array" ref="AK57" xml:space="preserve"> ( ( 1 - alpha ) / Ku ) * AI57 ^ 2</f>
        <v>7.5174165933597839E-3</v>
      </c>
      <c r="AL57">
        <f t="shared" si="16"/>
        <v>1.0515834034409588</v>
      </c>
      <c r="AM57">
        <f t="shared" si="6"/>
        <v>5.6033586657683876E-2</v>
      </c>
      <c r="AN57">
        <f t="shared" si="17"/>
        <v>5.4261379431424672E-2</v>
      </c>
      <c r="AO57">
        <f t="shared" si="18"/>
        <v>0.96837241140593344</v>
      </c>
      <c r="AP57" cm="1">
        <f t="array" ref="AP57" xml:space="preserve"> EXP( -4 * alpha * X * 10^(-6) * AM57 / ( PI() * df * 10^(-6) * ( 1 - alpha ) ) ) * 100</f>
        <v>31.773288933113804</v>
      </c>
      <c r="AQ57" cm="1">
        <f t="array" ref="AQ57" xml:space="preserve"> EXP( -4 * alpha * X * 10^(-6) * AN57 / ( PI() * df * 10^(-6) * ( 1 - alpha ) ) ) * 100</f>
        <v>32.946610742836327</v>
      </c>
      <c r="AR57">
        <f t="shared" si="19"/>
        <v>1.1733218097225233</v>
      </c>
      <c r="AS57" cm="1">
        <f t="array" ref="AS57" xml:space="preserve"> ( sigave * 10^(-6) * fE *e * H57 ) / ( 3 * PI() * eps0 * ( 1 + epsF ) * mu * U * F57 * 10^(-9) )</f>
        <v>4.6929529076165932E-2</v>
      </c>
      <c r="AT57" cm="1">
        <f t="array" ref="AT57" xml:space="preserve"> PI() * AS57 / ( 1 + alpha * SQRT(AS57) )</f>
        <v>0.1452621398147734</v>
      </c>
      <c r="AU57" cm="1">
        <f t="array" ref="AU57" xml:space="preserve"> PI() * AS57 * ( 1 - SQRT( AS57 ) * alpha )</f>
        <v>0.14522968367873446</v>
      </c>
      <c r="AV57">
        <f t="shared" si="20"/>
        <v>0.99977656851206842</v>
      </c>
      <c r="AW57" cm="1">
        <f t="array" ref="AW57" xml:space="preserve"> 2 / 3 * ( epsP - 1 ) / ( epsP + 2 ) * ( sigave * 10^(-6) ) ^ 2 / ( eps0 * ( 1 + epsF ) ^ 2 ) * H57 * ( F57 * 10^(-9) ) ^ 2 / ( df * 10^(-6) * mu * U )</f>
        <v>1.3846706986857138</v>
      </c>
      <c r="AX57" cm="1">
        <f t="array" ref="AX57" xml:space="preserve"> 0.528 * Ku ^ 0.26 * AW57 ^ 0.74 / ( 1 + 0.366 * ( Ku * AW57 ) ^ 0.63 )</f>
        <v>0.44769051509207852</v>
      </c>
      <c r="AY57" cm="1">
        <f t="array" ref="AY57" xml:space="preserve"> 0.35 * Ku ^ ( -0.5 ) * AW57 ^ 0.4</f>
        <v>0.4927280889855829</v>
      </c>
      <c r="AZ57">
        <f t="shared" si="21"/>
        <v>1.1005997946689607</v>
      </c>
      <c r="BA57">
        <f t="shared" si="7"/>
        <v>0.19315616777306566</v>
      </c>
      <c r="BB57">
        <f t="shared" si="22"/>
        <v>0.19949106311015913</v>
      </c>
      <c r="BC57">
        <f t="shared" si="23"/>
        <v>1.0327967540986638</v>
      </c>
      <c r="BD57">
        <f t="shared" si="8"/>
        <v>0.47863839647652728</v>
      </c>
      <c r="BE57">
        <f t="shared" si="24"/>
        <v>0.54698946841700757</v>
      </c>
      <c r="BF57">
        <f t="shared" si="25"/>
        <v>1.1428031525336106</v>
      </c>
      <c r="BG57" cm="1">
        <f t="array" ref="BG57" xml:space="preserve"> EXP( -4 * alpha * X * 10^(-6) * BA57 / ( PI() * df * 10^(-6) * ( 1 - alpha ) ) ) * 100</f>
        <v>1.9210280643323787</v>
      </c>
      <c r="BH57" cm="1">
        <f t="array" ref="BH57" xml:space="preserve"> EXP( -4 * alpha * X * 10^(-6) * BB57 / ( PI() * df * 10^(-6) * ( 1 - alpha ) ) ) * 100</f>
        <v>1.6874821463787586</v>
      </c>
      <c r="BI57" cm="1">
        <f t="array" ref="BI57" xml:space="preserve"> EXP( -4 * alpha * X * 10^(-6) * BD57 / ( PI() * df * 10^(-6) * ( 1 - alpha ) ) ) * 100</f>
        <v>5.5798114497172657E-3</v>
      </c>
      <c r="BJ57" cm="1">
        <f t="array" ref="BJ57" xml:space="preserve"> EXP( -4 * alpha * X * 10^(-6) * BE57 / ( PI() * df * 10^(-6) * ( 1 - alpha ) ) ) * 100</f>
        <v>1.3779180296157971E-3</v>
      </c>
      <c r="BK57" cm="1">
        <f t="array" ref="BK57">fC *  BG57 +  ( 1 - fC ) * BI57</f>
        <v>0.19712463673798342</v>
      </c>
    </row>
    <row r="58" spans="6:63" x14ac:dyDescent="0.2">
      <c r="F58">
        <v>580</v>
      </c>
      <c r="G58" cm="1">
        <f t="array" ref="G58" xml:space="preserve"> F58 * 10^(-9) * rhoa/mu * U</f>
        <v>3.8424597479461207E-4</v>
      </c>
      <c r="H58" cm="1">
        <f t="array" ref="H58">1 +  lambda/F58 * ( 2.514 + 0.8 * EXP( -0.55 * F58/lambda ) )</f>
        <v>1.2912450055545714</v>
      </c>
      <c r="I58" cm="1">
        <f t="array" ref="I58" xml:space="preserve"> 1 + 3.34 * lambda/F58</f>
        <v>1.3858851724137931</v>
      </c>
      <c r="J58">
        <f t="shared" si="9"/>
        <v>0.93171139374094969</v>
      </c>
      <c r="K58" cm="1">
        <f t="array" ref="K58" xml:space="preserve"> kB * T * H58 / ( 3 * PI() * mu * F58 * 10^(-9) )</f>
        <v>5.256006597484336E-11</v>
      </c>
      <c r="L58" cm="1">
        <f t="array" ref="L58" xml:space="preserve"> df * 10^(-6) *U / K58</f>
        <v>1564.625929971699</v>
      </c>
      <c r="M58" cm="1">
        <f t="array" ref="M58" xml:space="preserve"> 1 + 0.388 * Kn * ( ( 1 - alpha ) * L58 / Ku ) ^ ( 1 / 3 )</f>
        <v>1.0865909414977697</v>
      </c>
      <c r="N58" cm="1">
        <f t="array" ref="N58" xml:space="preserve"> 1 + 0.388 * Kn * ( ( 1 - alpha ) / Ku ) ^ ( 1 / 3 ) * ( 3 * PI() * mu * df * 10^(-6) * U * F58 * 10^(-9) / ( kB * T ) ) ^ ( 1 / 3 ) * ( 0.6 * ( F58 / lambda ) ^ 0.1 ) ^ ( -1 / 3 ) * ( 1 + 2/3 * ( 3.34 * F58 / lambda ) ) ^ ( -1 / 2 )</f>
        <v>1.0231060496004012</v>
      </c>
      <c r="O58">
        <f t="shared" si="0"/>
        <v>0.9415742488982467</v>
      </c>
      <c r="P58" cm="1">
        <f t="array" ref="P58" xml:space="preserve"> 1 / ( 1 + 1.6 * ( ( 1 - alpha ) / Ku ) ^ ( 1 / 3 ) * L58 ^ ( -2 / 3 ) * M58 )</f>
        <v>0.98570092679522114</v>
      </c>
      <c r="Q58" cm="1">
        <f t="array" ref="Q58" xml:space="preserve"> 1.6 * ( ( 1 - alpha ) / Ku ) * L58 ^ ( -2 / 3 ) * M58 * P58</f>
        <v>1.8083198283998965E-2</v>
      </c>
      <c r="R58" cm="1">
        <f t="array" ref="R58" xml:space="preserve"> 1.6 * ( 0.6 ) ^ ( 2 / 3 ) * ( ( 1 - alpha ) / Ku ) * ( lambda * 10^(-9) ) ^ ( -1 / 15 ) * ( kB * T / ( 3 * PI() * df * 10^(-6) * U * mu ) ) ^ ( 2 / 3 ) * ( F58 * 10^(-9) ) ^ ( -3 / 5 )  +  3.2 * 3.34 / 3 * ( 0.6 ) ^ ( 2 / 3 ) * ( ( 1 - alpha ) / Ku ) *  ( lambda * 10^(-9) ) ^ ( 14 / 15 ) * ( kB * T / ( 3 * PI() * df * 10^(-6) * U * mu ) ) ^ ( 2 / 3 ) * ( F58 * 10^(-9) ) ^ ( -8 / 5 )</f>
        <v>1.4705132488386216E-2</v>
      </c>
      <c r="S58">
        <f t="shared" si="1"/>
        <v>1.5044910009043339E-2</v>
      </c>
      <c r="T58">
        <f t="shared" si="10"/>
        <v>0.83198280374749445</v>
      </c>
      <c r="U58">
        <f t="shared" si="2"/>
        <v>62502.191380600074</v>
      </c>
      <c r="V58">
        <f t="shared" si="3"/>
        <v>3.9999291930888862E-3</v>
      </c>
      <c r="W58">
        <f t="shared" si="4"/>
        <v>1.5999431722576288E-5</v>
      </c>
      <c r="X58">
        <f t="shared" si="5"/>
        <v>6.3996579398097143E-8</v>
      </c>
      <c r="Y58" cm="1">
        <f t="array" ref="Y58" xml:space="preserve"> 4 / 3 * g / U^2 * F58 * 10^(-9) * ( rhop - rhoa ) / rhoa</f>
        <v>60.125725164544008</v>
      </c>
      <c r="Z58" cm="1">
        <f t="array" ref="Z58" xml:space="preserve"> SQRT( 4/3 * 1/U58 * g/rhoa * F58 * 10^(-9) *  ( rhop - rhoa ) )</f>
        <v>3.253365851766939E-4</v>
      </c>
      <c r="AA58" cm="1">
        <f t="array" ref="AA58" xml:space="preserve"> Z58 / U</f>
        <v>3.101576814586901E-2</v>
      </c>
      <c r="AB58">
        <f t="shared" si="11"/>
        <v>3.2008537524414606E-2</v>
      </c>
      <c r="AC58">
        <f t="shared" si="12"/>
        <v>3.2007576729302593E-2</v>
      </c>
      <c r="AD58">
        <f t="shared" si="13"/>
        <v>0.99996998316117136</v>
      </c>
      <c r="AE58" cm="1">
        <f t="array" ref="AE58">( ( F58 * 10^(-9) ) ^ 2 * rhop * H58 * U ) / ( 18 * mu * ( df * 10^(-6) ) )</f>
        <v>1.780855296738053E-3</v>
      </c>
      <c r="AF58">
        <f t="shared" si="14"/>
        <v>5.0027851916397968E-5</v>
      </c>
      <c r="AG58" cm="1">
        <f t="array" ref="AG58">(2 * AI78*(1-alpha)*AE58*SQRT(alpha)+(1-alpha)*alpha*AE58^2)/Ku</f>
        <v>1.3268827706928234E-4</v>
      </c>
      <c r="AH58">
        <f t="shared" si="15"/>
        <v>2.6522881152486621</v>
      </c>
      <c r="AI58" cm="1">
        <f t="array" ref="AI58" xml:space="preserve"> F58 / df / 1000</f>
        <v>7.3979591836734693E-2</v>
      </c>
      <c r="AJ58" cm="1">
        <f t="array" ref="AJ58" xml:space="preserve"> ( 1 + AI58 ) / ( 2*Ku ) * ( 2 * LN( 1 + AI58 ) - 1 + alpha + ( 1 / ( 1 + AI58 ) ) ^ 2 * ( 1 - alpha / 2 ) - ( alpha / 2) * ( 1 + AI58 ) ^ 2 )</f>
        <v>7.3953873520400011E-3</v>
      </c>
      <c r="AK58" cm="1">
        <f t="array" ref="AK58" xml:space="preserve"> ( ( 1 - alpha ) / Ku ) * AI58 ^ 2</f>
        <v>7.7834993598221956E-3</v>
      </c>
      <c r="AL58">
        <f t="shared" si="16"/>
        <v>1.0524802811951608</v>
      </c>
      <c r="AM58">
        <f t="shared" si="6"/>
        <v>5.6589338384258614E-2</v>
      </c>
      <c r="AN58">
        <f t="shared" si="17"/>
        <v>5.4886013950084522E-2</v>
      </c>
      <c r="AO58">
        <f t="shared" si="18"/>
        <v>0.96990025890375309</v>
      </c>
      <c r="AP58" cm="1">
        <f t="array" ref="AP58" xml:space="preserve"> EXP( -4 * alpha * X * 10^(-6) * AM58 / ( PI() * df * 10^(-6) * ( 1 - alpha ) ) ) * 100</f>
        <v>31.414021046766027</v>
      </c>
      <c r="AQ58" cm="1">
        <f t="array" ref="AQ58" xml:space="preserve"> EXP( -4 * alpha * X * 10^(-6) * AN58 / ( PI() * df * 10^(-6) * ( 1 - alpha ) ) ) * 100</f>
        <v>32.528196280730612</v>
      </c>
      <c r="AR58">
        <f t="shared" si="19"/>
        <v>1.1141752339645841</v>
      </c>
      <c r="AS58" cm="1">
        <f t="array" ref="AS58" xml:space="preserve"> ( sigave * 10^(-6) * fE *e * H58 ) / ( 3 * PI() * eps0 * ( 1 + epsF ) * mu * U * F58 * 10^(-9) )</f>
        <v>4.5936175793530161E-2</v>
      </c>
      <c r="AT58" cm="1">
        <f t="array" ref="AT58" xml:space="preserve"> PI() * AS58 / ( 1 + alpha * SQRT(AS58) )</f>
        <v>0.14220967311329871</v>
      </c>
      <c r="AU58" cm="1">
        <f t="array" ref="AU58" xml:space="preserve"> PI() * AS58 * ( 1 - SQRT( AS58 ) * alpha )</f>
        <v>0.14217857155446226</v>
      </c>
      <c r="AV58">
        <f t="shared" si="20"/>
        <v>0.99978129786704684</v>
      </c>
      <c r="AW58" cm="1">
        <f t="array" ref="AW58" xml:space="preserve"> 2 / 3 * ( epsP - 1 ) / ( epsP + 2 ) * ( sigave * 10^(-6) ) ^ 2 / ( eps0 * ( 1 + epsF ) ^ 2 ) * H58 * ( F58 * 10^(-9) ) ^ 2 / ( df * 10^(-6) * mu * U )</f>
        <v>1.4279551158739343</v>
      </c>
      <c r="AX58" cm="1">
        <f t="array" ref="AX58" xml:space="preserve"> 0.528 * Ku ^ 0.26 * AW58 ^ 0.74 / ( 1 + 0.366 * ( Ku * AW58 ) ^ 0.63 )</f>
        <v>0.45572081875822024</v>
      </c>
      <c r="AY58" cm="1">
        <f t="array" ref="AY58" xml:space="preserve"> 0.35 * Ku ^ ( -0.5 ) * AW58 ^ 0.4</f>
        <v>0.49883227228211779</v>
      </c>
      <c r="AZ58">
        <f t="shared" si="21"/>
        <v>1.0946005794542604</v>
      </c>
      <c r="BA58">
        <f t="shared" si="7"/>
        <v>0.19075146018423406</v>
      </c>
      <c r="BB58">
        <f t="shared" si="22"/>
        <v>0.19706458550454678</v>
      </c>
      <c r="BC58">
        <f t="shared" si="23"/>
        <v>1.0330960786051928</v>
      </c>
      <c r="BD58">
        <f t="shared" si="8"/>
        <v>0.48652121752101851</v>
      </c>
      <c r="BE58">
        <f t="shared" si="24"/>
        <v>0.55371828623220232</v>
      </c>
      <c r="BF58">
        <f t="shared" si="25"/>
        <v>1.1381174474847662</v>
      </c>
      <c r="BG58" cm="1">
        <f t="array" ref="BG58" xml:space="preserve"> EXP( -4 * alpha * X * 10^(-6) * BA58 / ( PI() * df * 10^(-6) * ( 1 - alpha ) ) ) * 100</f>
        <v>2.0179153519765425</v>
      </c>
      <c r="BH58" cm="1">
        <f t="array" ref="BH58" xml:space="preserve"> EXP( -4 * alpha * X * 10^(-6) * BB58 / ( PI() * df * 10^(-6) * ( 1 - alpha ) ) ) * 100</f>
        <v>1.7733802971260673</v>
      </c>
      <c r="BI58" cm="1">
        <f t="array" ref="BI58" xml:space="preserve"> EXP( -4 * alpha * X * 10^(-6) * BD58 / ( PI() * df * 10^(-6) * ( 1 - alpha ) ) ) * 100</f>
        <v>4.7486426328881498E-3</v>
      </c>
      <c r="BJ58" cm="1">
        <f t="array" ref="BJ58" xml:space="preserve"> EXP( -4 * alpha * X * 10^(-6) * BE58 / ( PI() * df * 10^(-6) * ( 1 - alpha ) ) ) * 100</f>
        <v>1.200682830738174E-3</v>
      </c>
      <c r="BK58" cm="1">
        <f t="array" ref="BK58">fC *  BG58 +  ( 1 - fC ) * BI58</f>
        <v>0.20606531356725358</v>
      </c>
    </row>
    <row r="59" spans="6:63" x14ac:dyDescent="0.2">
      <c r="F59">
        <v>590</v>
      </c>
      <c r="G59" cm="1">
        <f t="array" ref="G59" xml:space="preserve"> F59 * 10^(-9) * rhoa/mu * U</f>
        <v>3.9087090539451915E-4</v>
      </c>
      <c r="H59" cm="1">
        <f t="array" ref="H59">1 +  lambda/F59 * ( 2.514 + 0.8 * EXP( -0.55 * F59/lambda ) )</f>
        <v>1.2862473512913346</v>
      </c>
      <c r="I59" cm="1">
        <f t="array" ref="I59" xml:space="preserve"> 1 + 3.34 * lambda/F59</f>
        <v>1.3793447457627119</v>
      </c>
      <c r="J59">
        <f t="shared" si="9"/>
        <v>0.93250607235256555</v>
      </c>
      <c r="K59" cm="1">
        <f t="array" ref="K59" xml:space="preserve"> kB * T * H59 / ( 3 * PI() * mu * F59 * 10^(-9) )</f>
        <v>5.1469236075933289E-11</v>
      </c>
      <c r="L59" cm="1">
        <f t="array" ref="L59" xml:space="preserve"> df * 10^(-6) *U / K59</f>
        <v>1597.7863355876891</v>
      </c>
      <c r="M59" cm="1">
        <f t="array" ref="M59" xml:space="preserve"> 1 + 0.388 * Kn * ( ( 1 - alpha ) * L59 / Ku ) ^ ( 1 / 3 )</f>
        <v>1.0871984010745606</v>
      </c>
      <c r="N59" cm="1">
        <f t="array" ref="N59" xml:space="preserve"> 1 + 0.388 * Kn * ( ( 1 - alpha ) / Ku ) ^ ( 1 / 3 ) * ( 3 * PI() * mu * df * 10^(-6) * U * F59 * 10^(-9) / ( kB * T ) ) ^ ( 1 / 3 ) * ( 0.6 * ( F59 / lambda ) ^ 0.1 ) ^ ( -1 / 3 ) * ( 1 + 2/3 * ( 3.34 * F59 / lambda ) ) ^ ( -1 / 2 )</f>
        <v>1.0230368195729402</v>
      </c>
      <c r="O59">
        <f t="shared" si="0"/>
        <v>0.94098447768300197</v>
      </c>
      <c r="P59" cm="1">
        <f t="array" ref="P59" xml:space="preserve"> 1 / ( 1 + 1.6 * ( ( 1 - alpha ) / Ku ) ^ ( 1 / 3 ) * L59 ^ ( -2 / 3 ) * M59 )</f>
        <v>0.98588888598932944</v>
      </c>
      <c r="Q59" cm="1">
        <f t="array" ref="Q59" xml:space="preserve"> 1.6 * ( ( 1 - alpha ) / Ku ) * L59 ^ ( -2 / 3 ) * M59 * P59</f>
        <v>1.7845497327602433E-2</v>
      </c>
      <c r="R59" cm="1">
        <f t="array" ref="R59" xml:space="preserve"> 1.6 * ( 0.6 ) ^ ( 2 / 3 ) * ( ( 1 - alpha ) / Ku ) * ( lambda * 10^(-9) ) ^ ( -1 / 15 ) * ( kB * T / ( 3 * PI() * df * 10^(-6) * U * mu ) ) ^ ( 2 / 3 ) * ( F59 * 10^(-9) ) ^ ( -3 / 5 )  +  3.2 * 3.34 / 3 * ( 0.6 ) ^ ( 2 / 3 ) * ( ( 1 - alpha ) / Ku ) *  ( lambda * 10^(-9) ) ^ ( 14 / 15 ) * ( kB * T / ( 3 * PI() * df * 10^(-6) * U * mu ) ) ^ ( 2 / 3 ) * ( F59 * 10^(-9) ) ^ ( -8 / 5 )</f>
        <v>1.4504599414586289E-2</v>
      </c>
      <c r="S59">
        <f t="shared" si="1"/>
        <v>1.4838739254277887E-2</v>
      </c>
      <c r="T59">
        <f t="shared" si="10"/>
        <v>0.83151166828655099</v>
      </c>
      <c r="U59">
        <f t="shared" si="2"/>
        <v>61443.322276619212</v>
      </c>
      <c r="V59">
        <f t="shared" si="3"/>
        <v>4.0342478739213419E-3</v>
      </c>
      <c r="W59">
        <f t="shared" si="4"/>
        <v>1.6275154005415638E-5</v>
      </c>
      <c r="X59">
        <f t="shared" si="5"/>
        <v>6.5657990085919655E-8</v>
      </c>
      <c r="Y59" cm="1">
        <f t="array" ref="Y59" xml:space="preserve"> 4 / 3 * g / U^2 * F59 * 10^(-9) * ( rhop - rhoa ) / rhoa</f>
        <v>61.162375598415451</v>
      </c>
      <c r="Z59" cm="1">
        <f t="array" ref="Z59" xml:space="preserve"> SQRT( 4/3 * 1/U59 * g/rhoa * F59 * 10^(-9) *  ( rhop - rhoa ) )</f>
        <v>3.3094451683056728E-4</v>
      </c>
      <c r="AA59" cm="1">
        <f t="array" ref="AA59" xml:space="preserve"> Z59 / U</f>
        <v>3.1550396945332036E-2</v>
      </c>
      <c r="AB59">
        <f t="shared" si="11"/>
        <v>3.25782537840031E-2</v>
      </c>
      <c r="AC59">
        <f t="shared" si="12"/>
        <v>3.25772246061884E-2</v>
      </c>
      <c r="AD59">
        <f t="shared" si="13"/>
        <v>0.99996840905526974</v>
      </c>
      <c r="AE59" cm="1">
        <f t="array" ref="AE59">( ( F59 * 10^(-9) ) ^ 2 * rhop * H59 * U ) / ( 18 * mu * ( df * 10^(-6) ) )</f>
        <v>1.8356611104369889E-3</v>
      </c>
      <c r="AF59">
        <f t="shared" si="14"/>
        <v>5.3131314156405917E-5</v>
      </c>
      <c r="AG59" cm="1">
        <f t="array" ref="AG59">(2 * AI79*(1-alpha)*AE59*SQRT(alpha)+(1-alpha)*alpha*AE59^2)/Ku</f>
        <v>1.3853100189946101E-4</v>
      </c>
      <c r="AH59">
        <f t="shared" si="15"/>
        <v>2.6073324949512595</v>
      </c>
      <c r="AI59" cm="1">
        <f t="array" ref="AI59" xml:space="preserve"> F59 / df / 1000</f>
        <v>7.5255102040816327E-2</v>
      </c>
      <c r="AJ59" cm="1">
        <f t="array" ref="AJ59" xml:space="preserve"> ( 1 + AI59 ) / ( 2*Ku ) * ( 2 * LN( 1 + AI59 ) - 1 + alpha + ( 1 / ( 1 + AI59 ) ) ^ 2 * ( 1 - alpha / 2 ) - ( alpha / 2) * ( 1 + AI59 ) ^ 2 )</f>
        <v>7.6460853589837285E-3</v>
      </c>
      <c r="AK59" cm="1">
        <f t="array" ref="AK59" xml:space="preserve"> ( ( 1 - alpha ) / Ku ) * AI59 ^ 2</f>
        <v>8.0542096526578667E-3</v>
      </c>
      <c r="AL59">
        <f t="shared" si="16"/>
        <v>1.0533768947785307</v>
      </c>
      <c r="AM59">
        <f t="shared" si="6"/>
        <v>5.7157459393533006E-2</v>
      </c>
      <c r="AN59">
        <f t="shared" si="17"/>
        <v>5.5523304827280559E-2</v>
      </c>
      <c r="AO59">
        <f t="shared" si="18"/>
        <v>0.97140960106359553</v>
      </c>
      <c r="AP59" cm="1">
        <f t="array" ref="AP59" xml:space="preserve"> EXP( -4 * alpha * X * 10^(-6) * AM59 / ( PI() * df * 10^(-6) * ( 1 - alpha ) ) ) * 100</f>
        <v>31.05095558844182</v>
      </c>
      <c r="AQ59" cm="1">
        <f t="array" ref="AQ59" xml:space="preserve"> EXP( -4 * alpha * X * 10^(-6) * AN59 / ( PI() * df * 10^(-6) * ( 1 - alpha ) ) ) * 100</f>
        <v>32.106779785088555</v>
      </c>
      <c r="AR59">
        <f t="shared" si="19"/>
        <v>1.0558241966467357</v>
      </c>
      <c r="AS59" cm="1">
        <f t="array" ref="AS59" xml:space="preserve"> ( sigave * 10^(-6) * fE *e * H59 ) / ( 3 * PI() * eps0 * ( 1 + epsF ) * mu * U * F59 * 10^(-9) )</f>
        <v>4.4982817895898232E-2</v>
      </c>
      <c r="AT59" cm="1">
        <f t="array" ref="AT59" xml:space="preserve"> PI() * AS59 / ( 1 + alpha * SQRT(AS59) )</f>
        <v>0.13927943107468138</v>
      </c>
      <c r="AU59" cm="1">
        <f t="array" ref="AU59" xml:space="preserve"> PI() * AS59 * ( 1 - SQRT( AS59 ) * alpha )</f>
        <v>0.13924960254658503</v>
      </c>
      <c r="AV59">
        <f t="shared" si="20"/>
        <v>0.99978583680399757</v>
      </c>
      <c r="AW59" cm="1">
        <f t="array" ref="AW59" xml:space="preserve"> 2 / 3 * ( epsP - 1 ) / ( epsP + 2 ) * ( sigave * 10^(-6) ) ^ 2 / ( eps0 * ( 1 + epsF ) ^ 2 ) * H59 * ( F59 * 10^(-9) ) ^ 2 / ( df * 10^(-6) * mu * U )</f>
        <v>1.4719004281036121</v>
      </c>
      <c r="AX59" cm="1">
        <f t="array" ref="AX59" xml:space="preserve"> 0.528 * Ku ^ 0.26 * AW59 ^ 0.74 / ( 1 + 0.366 * ( Ku * AW59 ) ^ 0.63 )</f>
        <v>0.46373645345914516</v>
      </c>
      <c r="AY59" cm="1">
        <f t="array" ref="AY59" xml:space="preserve"> 0.35 * Ku ^ ( -0.5 ) * AW59 ^ 0.4</f>
        <v>0.50491711565983488</v>
      </c>
      <c r="AZ59">
        <f t="shared" si="21"/>
        <v>1.0888018655715141</v>
      </c>
      <c r="BA59">
        <f t="shared" si="7"/>
        <v>0.18847603204220897</v>
      </c>
      <c r="BB59">
        <f t="shared" si="22"/>
        <v>0.1947729073738656</v>
      </c>
      <c r="BC59">
        <f t="shared" si="23"/>
        <v>1.0334094222136767</v>
      </c>
      <c r="BD59">
        <f t="shared" si="8"/>
        <v>0.4943879153447861</v>
      </c>
      <c r="BE59">
        <f t="shared" si="24"/>
        <v>0.5604404204871154</v>
      </c>
      <c r="BF59">
        <f t="shared" si="25"/>
        <v>1.1336046110598481</v>
      </c>
      <c r="BG59" cm="1">
        <f t="array" ref="BG59" xml:space="preserve"> EXP( -4 * alpha * X * 10^(-6) * BA59 / ( PI() * df * 10^(-6) * ( 1 - alpha ) ) ) * 100</f>
        <v>2.1140893974438284</v>
      </c>
      <c r="BH59" cm="1">
        <f t="array" ref="BH59" xml:space="preserve"> EXP( -4 * alpha * X * 10^(-6) * BB59 / ( PI() * df * 10^(-6) * ( 1 - alpha ) ) ) * 100</f>
        <v>1.8585176374630932</v>
      </c>
      <c r="BI59" cm="1">
        <f t="array" ref="BI59" xml:space="preserve"> EXP( -4 * alpha * X * 10^(-6) * BD59 / ( PI() * df * 10^(-6) * ( 1 - alpha ) ) ) * 100</f>
        <v>4.0426182146270032E-3</v>
      </c>
      <c r="BJ59" cm="1">
        <f t="array" ref="BJ59" xml:space="preserve"> EXP( -4 * alpha * X * 10^(-6) * BE59 / ( PI() * df * 10^(-6) * ( 1 - alpha ) ) ) * 100</f>
        <v>1.0463876639217392E-3</v>
      </c>
      <c r="BK59" cm="1">
        <f t="array" ref="BK59">fC *  BG59 +  ( 1 - fC ) * BI59</f>
        <v>0.21504729613754717</v>
      </c>
    </row>
    <row r="60" spans="6:63" x14ac:dyDescent="0.2">
      <c r="F60">
        <v>600</v>
      </c>
      <c r="G60" cm="1">
        <f t="array" ref="G60" xml:space="preserve"> F60 * 10^(-9) * rhoa/mu * U</f>
        <v>3.9749583599442629E-4</v>
      </c>
      <c r="H60" cm="1">
        <f t="array" ref="H60">1 +  lambda/F60 * ( 2.514 + 0.8 * EXP( -0.55 * F60/lambda ) )</f>
        <v>1.2814210352546593</v>
      </c>
      <c r="I60" cm="1">
        <f t="array" ref="I60" xml:space="preserve"> 1 + 3.34 * lambda/F60</f>
        <v>1.3730223333333333</v>
      </c>
      <c r="J60">
        <f t="shared" si="9"/>
        <v>0.93328491761944588</v>
      </c>
      <c r="K60" cm="1">
        <f t="array" ref="K60" xml:space="preserve"> kB * T * H60 / ( 3 * PI() * mu * F60 * 10^(-9) )</f>
        <v>5.0421509010799041E-11</v>
      </c>
      <c r="L60" cm="1">
        <f t="array" ref="L60" xml:space="preserve"> df * 10^(-6) *U / K60</f>
        <v>1630.987325025319</v>
      </c>
      <c r="M60" cm="1">
        <f t="array" ref="M60" xml:space="preserve"> 1 + 0.388 * Kn * ( ( 1 - alpha ) * L60 / Ku ) ^ ( 1 / 3 )</f>
        <v>1.0877982411705629</v>
      </c>
      <c r="N60" cm="1">
        <f t="array" ref="N60" xml:space="preserve"> 1 + 0.388 * Kn * ( ( 1 - alpha ) / Ku ) ^ ( 1 / 3 ) * ( 3 * PI() * mu * df * 10^(-6) * U * F60 * 10^(-9) / ( kB * T ) ) ^ ( 1 / 3 ) * ( 0.6 * ( F60 / lambda ) ^ 0.1 ) ^ ( -1 / 3 ) * ( 1 + 2/3 * ( 3.34 * F60 / lambda ) ) ^ ( -1 / 2 )</f>
        <v>1.0229688042618936</v>
      </c>
      <c r="O60">
        <f t="shared" si="0"/>
        <v>0.94040306882744418</v>
      </c>
      <c r="P60" cm="1">
        <f t="array" ref="P60" xml:space="preserve"> 1 / ( 1 + 1.6 * ( ( 1 - alpha ) / Ku ) ^ ( 1 / 3 ) * L60 ^ ( -2 / 3 ) * M60 )</f>
        <v>0.98607079327475788</v>
      </c>
      <c r="Q60" cm="1">
        <f t="array" ref="Q60" xml:space="preserve"> 1.6 * ( ( 1 - alpha ) / Ku ) * L60 ^ ( -2 / 3 ) * M60 * P60</f>
        <v>1.7615449864763509E-2</v>
      </c>
      <c r="R60" cm="1">
        <f t="array" ref="R60" xml:space="preserve"> 1.6 * ( 0.6 ) ^ ( 2 / 3 ) * ( ( 1 - alpha ) / Ku ) * ( lambda * 10^(-9) ) ^ ( -1 / 15 ) * ( kB * T / ( 3 * PI() * df * 10^(-6) * U * mu ) ) ^ ( 2 / 3 ) * ( F60 * 10^(-9) ) ^ ( -3 / 5 )  +  3.2 * 3.34 / 3 * ( 0.6 ) ^ ( 2 / 3 ) * ( ( 1 - alpha ) / Ku ) *  ( lambda * 10^(-9) ) ^ ( 14 / 15 ) * ( kB * T / ( 3 * PI() * df * 10^(-6) * U * mu ) ) ^ ( 2 / 3 ) * ( F60 * 10^(-9) ) ^ ( -8 / 5 )</f>
        <v>1.4310759969865295E-2</v>
      </c>
      <c r="S60">
        <f t="shared" si="1"/>
        <v>1.4639461014452074E-2</v>
      </c>
      <c r="T60">
        <f t="shared" si="10"/>
        <v>0.83105802729089784</v>
      </c>
      <c r="U60">
        <f t="shared" si="2"/>
        <v>60419.746259524174</v>
      </c>
      <c r="V60">
        <f t="shared" si="3"/>
        <v>4.0682766082978591E-3</v>
      </c>
      <c r="W60">
        <f t="shared" si="4"/>
        <v>1.6550872581342453E-5</v>
      </c>
      <c r="X60">
        <f t="shared" si="5"/>
        <v>6.7333511651358092E-8</v>
      </c>
      <c r="Y60" cm="1">
        <f t="array" ref="Y60" xml:space="preserve"> 4 / 3 * g / U^2 * F60 * 10^(-9) * ( rhop - rhoa ) / rhoa</f>
        <v>62.199026032286902</v>
      </c>
      <c r="Z60" cm="1">
        <f t="array" ref="Z60" xml:space="preserve"> SQRT( 4/3 * 1/U60 * g/rhoa * F60 * 10^(-9) *  ( rhop - rhoa ) )</f>
        <v>3.3655241086283079E-4</v>
      </c>
      <c r="AA60" cm="1">
        <f t="array" ref="AA60" xml:space="preserve"> Z60 / U</f>
        <v>3.2085022158161461E-2</v>
      </c>
      <c r="AB60">
        <f t="shared" si="11"/>
        <v>3.3148595581919273E-2</v>
      </c>
      <c r="AC60">
        <f t="shared" si="12"/>
        <v>3.314749441266409E-2</v>
      </c>
      <c r="AD60">
        <f t="shared" si="13"/>
        <v>0.99996678081723067</v>
      </c>
      <c r="AE60" cm="1">
        <f t="array" ref="AE60">( ( F60 * 10^(-9) ) ^ 2 * rhop * H60 * U ) / ( 18 * mu * ( df * 10^(-6) ) )</f>
        <v>1.891290931465895E-3</v>
      </c>
      <c r="AF60">
        <f t="shared" si="14"/>
        <v>5.6375496018509078E-5</v>
      </c>
      <c r="AG60" cm="1">
        <f t="array" ref="AG60">(2 * AI80*(1-alpha)*AE60*SQRT(alpha)+(1-alpha)*alpha*AE60^2)/Ku</f>
        <v>1.4454190291418825E-4</v>
      </c>
      <c r="AH60">
        <f t="shared" si="15"/>
        <v>2.563913634865981</v>
      </c>
      <c r="AI60" cm="1">
        <f t="array" ref="AI60" xml:space="preserve"> F60 / df / 1000</f>
        <v>7.6530612244897961E-2</v>
      </c>
      <c r="AJ60" cm="1">
        <f t="array" ref="AJ60" xml:space="preserve"> ( 1 + AI60 ) / ( 2*Ku ) * ( 2 * LN( 1 + AI60 ) - 1 + alpha + ( 1 / ( 1 + AI60 ) ) ^ 2 * ( 1 - alpha / 2 ) - ( alpha / 2) * ( 1 + AI60 ) ^ 2 )</f>
        <v>7.9007482282169861E-3</v>
      </c>
      <c r="AK60" cm="1">
        <f t="array" ref="AK60" xml:space="preserve"> ( ( 1 - alpha ) / Ku ) * AI60 ^ 2</f>
        <v>8.329547471866797E-3</v>
      </c>
      <c r="AL60">
        <f t="shared" si="16"/>
        <v>1.0542732449210801</v>
      </c>
      <c r="AM60">
        <f t="shared" si="6"/>
        <v>5.7737529281806865E-2</v>
      </c>
      <c r="AN60">
        <f t="shared" si="17"/>
        <v>5.6172878395001472E-2</v>
      </c>
      <c r="AO60">
        <f t="shared" si="18"/>
        <v>0.97290062622581919</v>
      </c>
      <c r="AP60" cm="1">
        <f t="array" ref="AP60" xml:space="preserve"> EXP( -4 * alpha * X * 10^(-6) * AM60 / ( PI() * df * 10^(-6) * ( 1 - alpha ) ) ) * 100</f>
        <v>30.684583098110245</v>
      </c>
      <c r="AQ60" cm="1">
        <f t="array" ref="AQ60" xml:space="preserve"> EXP( -4 * alpha * X * 10^(-6) * AN60 / ( PI() * df * 10^(-6) * ( 1 - alpha ) ) ) * 100</f>
        <v>31.682859218748039</v>
      </c>
      <c r="AR60">
        <f t="shared" si="19"/>
        <v>0.9982761206377937</v>
      </c>
      <c r="AS60" cm="1">
        <f t="array" ref="AS60" xml:space="preserve"> ( sigave * 10^(-6) * fE *e * H60 ) / ( 3 * PI() * eps0 * ( 1 + epsF ) * mu * U * F60 * 10^(-9) )</f>
        <v>4.4067130790964193E-2</v>
      </c>
      <c r="AT60" cm="1">
        <f t="array" ref="AT60" xml:space="preserve"> PI() * AS60 / ( 1 + alpha * SQRT(AS60) )</f>
        <v>0.13646434306351082</v>
      </c>
      <c r="AU60" cm="1">
        <f t="array" ref="AU60" xml:space="preserve"> PI() * AS60 * ( 1 - SQRT( AS60 ) * alpha )</f>
        <v>0.13643571235174137</v>
      </c>
      <c r="AV60">
        <f t="shared" si="20"/>
        <v>0.99979019639030453</v>
      </c>
      <c r="AW60" cm="1">
        <f t="array" ref="AW60" xml:space="preserve"> 2 / 3 * ( epsP - 1 ) / ( epsP + 2 ) * ( sigave * 10^(-6) ) ^ 2 / ( eps0 * ( 1 + epsF ) ^ 2 ) * H60 * ( F60 * 10^(-9) ) ^ 2 / ( df * 10^(-6) * mu * U )</f>
        <v>1.5165064596429965</v>
      </c>
      <c r="AX60" cm="1">
        <f t="array" ref="AX60" xml:space="preserve"> 0.528 * Ku ^ 0.26 * AW60 ^ 0.74 / ( 1 + 0.366 * ( Ku * AW60 ) ^ 0.63 )</f>
        <v>0.4717366833344207</v>
      </c>
      <c r="AY60" cm="1">
        <f t="array" ref="AY60" xml:space="preserve"> 0.35 * Ku ^ ( -0.5 ) * AW60 ^ 0.4</f>
        <v>0.51098296949816358</v>
      </c>
      <c r="AZ60">
        <f t="shared" si="21"/>
        <v>1.0831953238962353</v>
      </c>
      <c r="BA60">
        <f t="shared" si="7"/>
        <v>0.1863227583417657</v>
      </c>
      <c r="BB60">
        <f t="shared" si="22"/>
        <v>0.19260859074674286</v>
      </c>
      <c r="BC60">
        <f t="shared" si="23"/>
        <v>1.0337362567027226</v>
      </c>
      <c r="BD60">
        <f t="shared" si="8"/>
        <v>0.50223730204890404</v>
      </c>
      <c r="BE60">
        <f t="shared" si="24"/>
        <v>0.56715584789316509</v>
      </c>
      <c r="BF60">
        <f t="shared" si="25"/>
        <v>1.1292587101344769</v>
      </c>
      <c r="BG60" cm="1">
        <f t="array" ref="BG60" xml:space="preserve"> EXP( -4 * alpha * X * 10^(-6) * BA60 / ( PI() * df * 10^(-6) * ( 1 - alpha ) ) ) * 100</f>
        <v>2.2093180289255767</v>
      </c>
      <c r="BH60" cm="1">
        <f t="array" ref="BH60" xml:space="preserve"> EXP( -4 * alpha * X * 10^(-6) * BB60 / ( PI() * df * 10^(-6) * ( 1 - alpha ) ) ) * 100</f>
        <v>1.9426730142959092</v>
      </c>
      <c r="BI60" cm="1">
        <f t="array" ref="BI60" xml:space="preserve"> EXP( -4 * alpha * X * 10^(-6) * BD60 / ( PI() * df * 10^(-6) * ( 1 - alpha ) ) ) * 100</f>
        <v>3.4427842181231731E-3</v>
      </c>
      <c r="BJ60" cm="1">
        <f t="array" ref="BJ60" xml:space="preserve"> EXP( -4 * alpha * X * 10^(-6) * BE60 / ( PI() * df * 10^(-6) * ( 1 - alpha ) ) ) * 100</f>
        <v>9.1204553478522207E-4</v>
      </c>
      <c r="BK60" cm="1">
        <f t="array" ref="BK60">fC *  BG60 +  ( 1 - fC ) * BI60</f>
        <v>0.22403030868886853</v>
      </c>
    </row>
    <row r="61" spans="6:63" x14ac:dyDescent="0.2">
      <c r="F61">
        <v>610</v>
      </c>
      <c r="G61" cm="1">
        <f t="array" ref="G61" xml:space="preserve"> F61 * 10^(-9) * rhoa/mu * U</f>
        <v>4.0412076659433337E-4</v>
      </c>
      <c r="H61" cm="1">
        <f t="array" ref="H61">1 +  lambda/F61 * ( 2.514 + 0.8 * EXP( -0.55 * F61/lambda ) )</f>
        <v>1.2767572628332244</v>
      </c>
      <c r="I61" cm="1">
        <f t="array" ref="I61" xml:space="preserve"> 1 + 3.34 * lambda/F61</f>
        <v>1.3669072131147542</v>
      </c>
      <c r="J61">
        <f t="shared" si="9"/>
        <v>0.93404822988964542</v>
      </c>
      <c r="K61" cm="1">
        <f t="array" ref="K61" xml:space="preserve"> kB * T * H61 / ( 3 * PI() * mu * F61 * 10^(-9) )</f>
        <v>4.9414424589493593E-11</v>
      </c>
      <c r="L61" cm="1">
        <f t="array" ref="L61" xml:space="preserve"> df * 10^(-6) *U / K61</f>
        <v>1664.2274556152213</v>
      </c>
      <c r="M61" cm="1">
        <f t="array" ref="M61" xml:space="preserve"> 1 + 0.388 * Kn * ( ( 1 - alpha ) * L61 / Ku ) ^ ( 1 / 3 )</f>
        <v>1.088390688096454</v>
      </c>
      <c r="N61" cm="1">
        <f t="array" ref="N61" xml:space="preserve"> 1 + 0.388 * Kn * ( ( 1 - alpha ) / Ku ) ^ ( 1 / 3 ) * ( 3 * PI() * mu * df * 10^(-6) * U * F61 * 10^(-9) / ( kB * T ) ) ^ ( 1 / 3 ) * ( 0.6 * ( F61 / lambda ) ^ 0.1 ) ^ ( -1 / 3 ) * ( 1 + 2/3 * ( 3.34 * F61 / lambda ) ) ^ ( -1 / 2 )</f>
        <v>1.0229019655853113</v>
      </c>
      <c r="O61">
        <f t="shared" si="0"/>
        <v>0.93982976588519007</v>
      </c>
      <c r="P61" cm="1">
        <f t="array" ref="P61" xml:space="preserve"> 1 / ( 1 + 1.6 * ( ( 1 - alpha ) / Ku ) ^ ( 1 / 3 ) * L61 ^ ( -2 / 3 ) * M61 )</f>
        <v>0.9862469497780515</v>
      </c>
      <c r="Q61" cm="1">
        <f t="array" ref="Q61" xml:space="preserve"> 1.6 * ( ( 1 - alpha ) / Ku ) * L61 ^ ( -2 / 3 ) * M61 * P61</f>
        <v>1.7392675078422074E-2</v>
      </c>
      <c r="R61" cm="1">
        <f t="array" ref="R61" xml:space="preserve"> 1.6 * ( 0.6 ) ^ ( 2 / 3 ) * ( ( 1 - alpha ) / Ku ) * ( lambda * 10^(-9) ) ^ ( -1 / 15 ) * ( kB * T / ( 3 * PI() * df * 10^(-6) * U * mu ) ) ^ ( 2 / 3 ) * ( F61 * 10^(-9) ) ^ ( -3 / 5 )  +  3.2 * 3.34 / 3 * ( 0.6 ) ^ ( 2 / 3 ) * ( ( 1 - alpha ) / Ku ) *  ( lambda * 10^(-9) ) ^ ( 14 / 15 ) * ( kB * T / ( 3 * PI() * df * 10^(-6) * U * mu ) ) ^ ( 2 / 3 ) * ( F61 * 10^(-9) ) ^ ( -8 / 5 )</f>
        <v>1.4123272043049135E-2</v>
      </c>
      <c r="S61">
        <f t="shared" si="1"/>
        <v>1.4446722733331035E-2</v>
      </c>
      <c r="T61">
        <f t="shared" si="10"/>
        <v>0.83062109009637719</v>
      </c>
      <c r="U61">
        <f t="shared" si="2"/>
        <v>59429.727658478463</v>
      </c>
      <c r="V61">
        <f t="shared" si="3"/>
        <v>4.1020226144355444E-3</v>
      </c>
      <c r="W61">
        <f t="shared" si="4"/>
        <v>1.6826587469807411E-5</v>
      </c>
      <c r="X61">
        <f t="shared" si="5"/>
        <v>6.9023025422512985E-8</v>
      </c>
      <c r="Y61" cm="1">
        <f t="array" ref="Y61" xml:space="preserve"> 4 / 3 * g / U^2 * F61 * 10^(-9) * ( rhop - rhoa ) / rhoa</f>
        <v>63.235676466158353</v>
      </c>
      <c r="Z61" cm="1">
        <f t="array" ref="Z61" xml:space="preserve"> SQRT( 4/3 * 1/U61 * g/rhoa * F61 * 10^(-9) *  ( rhop - rhoa ) )</f>
        <v>3.4216026747151693E-4</v>
      </c>
      <c r="AA61" cm="1">
        <f t="array" ref="AA61" xml:space="preserve"> Z61 / U</f>
        <v>3.2619643803236585E-2</v>
      </c>
      <c r="AB61">
        <f t="shared" si="11"/>
        <v>3.3719563969109384E-2</v>
      </c>
      <c r="AC61">
        <f t="shared" si="12"/>
        <v>3.3718387073088031E-2</v>
      </c>
      <c r="AD61">
        <f t="shared" si="13"/>
        <v>0.99996509753143814</v>
      </c>
      <c r="AE61" cm="1">
        <f t="array" ref="AE61">( ( F61 * 10^(-9) ) ^ 2 * rhop * H61 * U ) / ( 18 * mu * ( df * 10^(-6) ) )</f>
        <v>1.9477445487262217E-3</v>
      </c>
      <c r="AF61">
        <f t="shared" si="14"/>
        <v>5.9764466262785122E-5</v>
      </c>
      <c r="AG61" cm="1">
        <f t="array" ref="AG61">(2 * AI81*(1-alpha)*AE61*SQRT(alpha)+(1-alpha)*alpha*AE61^2)/Ku</f>
        <v>1.5072334654533926E-4</v>
      </c>
      <c r="AH61">
        <f t="shared" si="15"/>
        <v>2.521955870610586</v>
      </c>
      <c r="AI61" cm="1">
        <f t="array" ref="AI61" xml:space="preserve"> F61 / df / 1000</f>
        <v>7.7806122448979595E-2</v>
      </c>
      <c r="AJ61" cm="1">
        <f t="array" ref="AJ61" xml:space="preserve"> ( 1 + AI61 ) / ( 2*Ku ) * ( 2 * LN( 1 + AI61 ) - 1 + alpha + ( 1 / ( 1 + AI61 ) ) ^ 2 * ( 1 - alpha / 2 ) - ( alpha / 2) * ( 1 + AI61 ) ^ 2 )</f>
        <v>8.1593660405829584E-3</v>
      </c>
      <c r="AK61" cm="1">
        <f t="array" ref="AK61" xml:space="preserve"> ( ( 1 - alpha ) / Ku ) * AI61 ^ 2</f>
        <v>8.6095128174489867E-3</v>
      </c>
      <c r="AL61">
        <f t="shared" si="16"/>
        <v>1.0551693323509563</v>
      </c>
      <c r="AM61">
        <f t="shared" si="6"/>
        <v>5.8329155271060418E-2</v>
      </c>
      <c r="AN61">
        <f t="shared" si="17"/>
        <v>5.6834387090130833E-2</v>
      </c>
      <c r="AO61">
        <f t="shared" si="18"/>
        <v>0.97437356714693923</v>
      </c>
      <c r="AP61" cm="1">
        <f t="array" ref="AP61" xml:space="preserve"> EXP( -4 * alpha * X * 10^(-6) * AM61 / ( PI() * df * 10^(-6) * ( 1 - alpha ) ) ) * 100</f>
        <v>30.315364310436347</v>
      </c>
      <c r="AQ61" cm="1">
        <f t="array" ref="AQ61" xml:space="preserve"> EXP( -4 * alpha * X * 10^(-6) * AN61 / ( PI() * df * 10^(-6) * ( 1 - alpha ) ) ) * 100</f>
        <v>31.256901584828039</v>
      </c>
      <c r="AR61">
        <f t="shared" si="19"/>
        <v>0.94153727439169188</v>
      </c>
      <c r="AS61" cm="1">
        <f t="array" ref="AS61" xml:space="preserve"> ( sigave * 10^(-6) * fE *e * H61 ) / ( 3 * PI() * eps0 * ( 1 + epsF ) * mu * U * F61 * 10^(-9) )</f>
        <v>4.3186964334587317E-2</v>
      </c>
      <c r="AT61" cm="1">
        <f t="array" ref="AT61" xml:space="preserve"> PI() * AS61 / ( 1 + alpha * SQRT(AS61) )</f>
        <v>0.1337578668388614</v>
      </c>
      <c r="AU61" cm="1">
        <f t="array" ref="AU61" xml:space="preserve"> PI() * AS61 * ( 1 - SQRT( AS61 ) * alpha )</f>
        <v>0.13373036446423589</v>
      </c>
      <c r="AV61">
        <f t="shared" si="20"/>
        <v>0.99979438686280309</v>
      </c>
      <c r="AW61" cm="1">
        <f t="array" ref="AW61" xml:space="preserve"> 2 / 3 * ( epsP - 1 ) / ( epsP + 2 ) * ( sigave * 10^(-6) ) ^ 2 / ( eps0 * ( 1 + epsF ) ^ 2 ) * H61 * ( F61 * 10^(-9) ) ^ 2 / ( df * 10^(-6) * mu * U )</f>
        <v>1.561773041225526</v>
      </c>
      <c r="AX61" cm="1">
        <f t="array" ref="AX61" xml:space="preserve"> 0.528 * Ku ^ 0.26 * AW61 ^ 0.74 / ( 1 + 0.366 * ( Ku * AW61 ) ^ 0.63 )</f>
        <v>0.47972080746016699</v>
      </c>
      <c r="AY61" cm="1">
        <f t="array" ref="AY61" xml:space="preserve"> 0.35 * Ku ^ ( -0.5 ) * AW61 ^ 0.4</f>
        <v>0.51703017329143419</v>
      </c>
      <c r="AZ61">
        <f t="shared" si="21"/>
        <v>1.0777730822825839</v>
      </c>
      <c r="BA61">
        <f t="shared" si="7"/>
        <v>0.18428503872635205</v>
      </c>
      <c r="BB61">
        <f t="shared" si="22"/>
        <v>0.19056475155436672</v>
      </c>
      <c r="BC61">
        <f t="shared" si="23"/>
        <v>1.0340760859992522</v>
      </c>
      <c r="BD61">
        <f t="shared" si="8"/>
        <v>0.51006825326612493</v>
      </c>
      <c r="BE61">
        <f t="shared" si="24"/>
        <v>0.57386456038156508</v>
      </c>
      <c r="BF61">
        <f t="shared" si="25"/>
        <v>1.1250740596124786</v>
      </c>
      <c r="BG61" cm="1">
        <f t="array" ref="BG61" xml:space="preserve"> EXP( -4 * alpha * X * 10^(-6) * BA61 / ( PI() * df * 10^(-6) * ( 1 - alpha ) ) ) * 100</f>
        <v>2.3033835621544365</v>
      </c>
      <c r="BH61" cm="1">
        <f t="array" ref="BH61" xml:space="preserve"> EXP( -4 * alpha * X * 10^(-6) * BB61 / ( PI() * df * 10^(-6) * ( 1 - alpha ) ) ) * 100</f>
        <v>2.0256393040958409</v>
      </c>
      <c r="BI61" cm="1">
        <f t="array" ref="BI61" xml:space="preserve"> EXP( -4 * alpha * X * 10^(-6) * BD61 / ( PI() * df * 10^(-6) * ( 1 - alpha ) ) ) * 100</f>
        <v>2.9330583570691309E-3</v>
      </c>
      <c r="BJ61" cm="1">
        <f t="array" ref="BJ61" xml:space="preserve"> EXP( -4 * alpha * X * 10^(-6) * BE61 / ( PI() * df * 10^(-6) * ( 1 - alpha ) ) ) * 100</f>
        <v>7.9506036446540859E-4</v>
      </c>
      <c r="BK61" cm="1">
        <f t="array" ref="BK61">fC *  BG61 +  ( 1 - fC ) * BI61</f>
        <v>0.23297810873680588</v>
      </c>
    </row>
    <row r="62" spans="6:63" x14ac:dyDescent="0.2">
      <c r="F62">
        <v>620</v>
      </c>
      <c r="G62" cm="1">
        <f t="array" ref="G62" xml:space="preserve"> F62 * 10^(-9) * rhoa/mu * U</f>
        <v>4.1074569719424039E-4</v>
      </c>
      <c r="H62" cm="1">
        <f t="array" ref="H62">1 +  lambda/F62 * ( 2.514 + 0.8 * EXP( -0.55 * F62/lambda ) )</f>
        <v>1.2722478353513464</v>
      </c>
      <c r="I62" cm="1">
        <f t="array" ref="I62" xml:space="preserve"> 1 + 3.34 * lambda/F62</f>
        <v>1.3609893548387098</v>
      </c>
      <c r="J62">
        <f t="shared" si="9"/>
        <v>0.93479631624460424</v>
      </c>
      <c r="K62" cm="1">
        <f t="array" ref="K62" xml:space="preserve"> kB * T * H62 / ( 3 * PI() * mu * F62 * 10^(-9) )</f>
        <v>4.844570403653152E-11</v>
      </c>
      <c r="L62" cm="1">
        <f t="array" ref="L62" xml:space="preserve"> df * 10^(-6) *U / K62</f>
        <v>1697.5053565792066</v>
      </c>
      <c r="M62" cm="1">
        <f t="array" ref="M62" xml:space="preserve"> 1 + 0.388 * Kn * ( ( 1 - alpha ) * L62 / Ku ) ^ ( 1 / 3 )</f>
        <v>1.08897595779587</v>
      </c>
      <c r="N62" cm="1">
        <f t="array" ref="N62" xml:space="preserve"> 1 + 0.388 * Kn * ( ( 1 - alpha ) / Ku ) ^ ( 1 / 3 ) * ( 3 * PI() * mu * df * 10^(-6) * U * F62 * 10^(-9) / ( kB * T ) ) ^ ( 1 / 3 ) * ( 0.6 * ( F62 / lambda ) ^ 0.1 ) ^ ( -1 / 3 ) * ( 1 + 2/3 * ( 3.34 * F62 / lambda ) ) ^ ( -1 / 2 )</f>
        <v>1.022836267150163</v>
      </c>
      <c r="O62">
        <f t="shared" si="0"/>
        <v>0.93926432427436113</v>
      </c>
      <c r="P62" cm="1">
        <f t="array" ref="P62" xml:space="preserve"> 1 / ( 1 + 1.6 * ( ( 1 - alpha ) / Ku ) ^ ( 1 / 3 ) * L62 ^ ( -2 / 3 ) * M62 )</f>
        <v>0.98641763663961035</v>
      </c>
      <c r="Q62" cm="1">
        <f t="array" ref="Q62" xml:space="preserve"> 1.6 * ( ( 1 - alpha ) / Ku ) * L62 ^ ( -2 / 3 ) * M62 * P62</f>
        <v>1.717681742682188E-2</v>
      </c>
      <c r="R62" cm="1">
        <f t="array" ref="R62" xml:space="preserve"> 1.6 * ( 0.6 ) ^ ( 2 / 3 ) * ( ( 1 - alpha ) / Ku ) * ( lambda * 10^(-9) ) ^ ( -1 / 15 ) * ( kB * T / ( 3 * PI() * df * 10^(-6) * U * mu ) ) ^ ( 2 / 3 ) * ( F62 * 10^(-9) ) ^ ( -3 / 5 )  +  3.2 * 3.34 / 3 * ( 0.6 ) ^ ( 2 / 3 ) * ( ( 1 - alpha ) / Ku ) *  ( lambda * 10^(-9) ) ^ ( 14 / 15 ) * ( kB * T / ( 3 * PI() * df * 10^(-6) * U * mu ) ) ^ ( 2 / 3 ) * ( F62 * 10^(-9) ) ^ ( -8 / 5 )</f>
        <v>1.3941816654163022E-2</v>
      </c>
      <c r="S62">
        <f t="shared" si="1"/>
        <v>1.426019570383608E-2</v>
      </c>
      <c r="T62">
        <f t="shared" si="10"/>
        <v>0.83020010922212817</v>
      </c>
      <c r="U62">
        <f t="shared" si="2"/>
        <v>58471.642779371701</v>
      </c>
      <c r="V62">
        <f t="shared" si="3"/>
        <v>4.1354928159085024E-3</v>
      </c>
      <c r="W62">
        <f t="shared" si="4"/>
        <v>1.7102298689840097E-5</v>
      </c>
      <c r="X62">
        <f t="shared" si="5"/>
        <v>7.0726415656296008E-8</v>
      </c>
      <c r="Y62" cm="1">
        <f t="array" ref="Y62" xml:space="preserve"> 4 / 3 * g / U^2 * F62 * 10^(-9) * ( rhop - rhoa ) / rhoa</f>
        <v>64.272326900029796</v>
      </c>
      <c r="Z62" cm="1">
        <f t="array" ref="Z62" xml:space="preserve"> SQRT( 4/3 * 1/U62 * g/rhoa * F62 * 10^(-9) *  ( rhop - rhoa ) )</f>
        <v>3.4776808685037464E-4</v>
      </c>
      <c r="AA62" cm="1">
        <f t="array" ref="AA62" xml:space="preserve"> Z62 / U</f>
        <v>3.3154261899028356E-2</v>
      </c>
      <c r="AB62">
        <f t="shared" si="11"/>
        <v>3.4291159998438056E-2</v>
      </c>
      <c r="AC62">
        <f t="shared" si="12"/>
        <v>3.4289903511433802E-2</v>
      </c>
      <c r="AD62">
        <f t="shared" si="13"/>
        <v>0.99996335828230043</v>
      </c>
      <c r="AE62" cm="1">
        <f t="array" ref="AE62">( ( F62 * 10^(-9) ) ^ 2 * rhop * H62 * U ) / ( 18 * mu * ( df * 10^(-6) ) )</f>
        <v>2.0050217592725277E-3</v>
      </c>
      <c r="AF62">
        <f t="shared" si="14"/>
        <v>6.3302343749016839E-5</v>
      </c>
      <c r="AG62" cm="1">
        <f t="array" ref="AG62">(2 * AI82*(1-alpha)*AE62*SQRT(alpha)+(1-alpha)*alpha*AE62^2)/Ku</f>
        <v>1.5707769945070483E-4</v>
      </c>
      <c r="AH62">
        <f t="shared" si="15"/>
        <v>2.4813883680751463</v>
      </c>
      <c r="AI62" cm="1">
        <f t="array" ref="AI62" xml:space="preserve"> F62 / df / 1000</f>
        <v>7.9081632653061215E-2</v>
      </c>
      <c r="AJ62" cm="1">
        <f t="array" ref="AJ62" xml:space="preserve"> ( 1 + AI62 ) / ( 2*Ku ) * ( 2 * LN( 1 + AI62 ) - 1 + alpha + ( 1 / ( 1 + AI62 ) ) ^ 2 * ( 1 - alpha / 2 ) - ( alpha / 2) * ( 1 + AI62 ) ^ 2 )</f>
        <v>8.4219289158062177E-3</v>
      </c>
      <c r="AK62" cm="1">
        <f t="array" ref="AK62" xml:space="preserve"> ( ( 1 - alpha ) / Ku ) * AI62 ^ 2</f>
        <v>8.8941056894044322E-3</v>
      </c>
      <c r="AL62">
        <f t="shared" si="16"/>
        <v>1.0560651577944378</v>
      </c>
      <c r="AM62">
        <f t="shared" si="6"/>
        <v>5.8931969907880744E-2</v>
      </c>
      <c r="AN62">
        <f t="shared" si="17"/>
        <v>5.7507507248423337E-2</v>
      </c>
      <c r="AO62">
        <f t="shared" si="18"/>
        <v>0.9758286943116945</v>
      </c>
      <c r="AP62" cm="1">
        <f t="array" ref="AP62" xml:space="preserve"> EXP( -4 * alpha * X * 10^(-6) * AM62 / ( PI() * df * 10^(-6) * ( 1 - alpha ) ) ) * 100</f>
        <v>29.94373215050819</v>
      </c>
      <c r="AQ62" cm="1">
        <f t="array" ref="AQ62" xml:space="preserve"> EXP( -4 * alpha * X * 10^(-6) * AN62 / ( PI() * df * 10^(-6) * ( 1 - alpha ) ) ) * 100</f>
        <v>30.829345069623088</v>
      </c>
      <c r="AR62">
        <f t="shared" si="19"/>
        <v>0.88561291911489803</v>
      </c>
      <c r="AS62" cm="1">
        <f t="array" ref="AS62" xml:space="preserve"> ( sigave * 10^(-6) * fE *e * H62 ) / ( 3 * PI() * eps0 * ( 1 + epsF ) * mu * U * F62 * 10^(-9) )</f>
        <v>4.2340326934303806E-2</v>
      </c>
      <c r="AT62" cm="1">
        <f t="array" ref="AT62" xml:space="preserve"> PI() * AS62 / ( 1 + alpha * SQRT(AS62) )</f>
        <v>0.13115394059025798</v>
      </c>
      <c r="AU62" cm="1">
        <f t="array" ref="AU62" xml:space="preserve"> PI() * AS62 * ( 1 - SQRT( AS62 ) * alpha )</f>
        <v>0.1311275022777143</v>
      </c>
      <c r="AV62">
        <f t="shared" si="20"/>
        <v>0.99979841770346589</v>
      </c>
      <c r="AW62" cm="1">
        <f t="array" ref="AW62" xml:space="preserve"> 2 / 3 * ( epsP - 1 ) / ( epsP + 2 ) * ( sigave * 10^(-6) ) ^ 2 / ( eps0 * ( 1 + epsF ) ^ 2 ) * H62 * ( F62 * 10^(-9) ) ^ 2 / ( df * 10^(-6) * mu * U )</f>
        <v>1.6077000101220991</v>
      </c>
      <c r="AX62" cm="1">
        <f t="array" ref="AX62" xml:space="preserve"> 0.528 * Ku ^ 0.26 * AW62 ^ 0.74 / ( 1 + 0.366 * ( Ku * AW62 ) ^ 0.63 )</f>
        <v>0.48768815844192526</v>
      </c>
      <c r="AY62" cm="1">
        <f t="array" ref="AY62" xml:space="preserve"> 0.35 * Ku ^ ( -0.5 ) * AW62 ^ 0.4</f>
        <v>0.52305905615308013</v>
      </c>
      <c r="AZ62">
        <f t="shared" si="21"/>
        <v>1.072527694386016</v>
      </c>
      <c r="BA62">
        <f t="shared" si="7"/>
        <v>0.18235675041797361</v>
      </c>
      <c r="BB62">
        <f t="shared" si="22"/>
        <v>0.18863500952613765</v>
      </c>
      <c r="BC62">
        <f t="shared" si="23"/>
        <v>1.0344284436620736</v>
      </c>
      <c r="BD62">
        <f t="shared" si="8"/>
        <v>0.51787970447207665</v>
      </c>
      <c r="BE62">
        <f t="shared" si="24"/>
        <v>0.58056656340150348</v>
      </c>
      <c r="BF62">
        <f t="shared" si="25"/>
        <v>1.1210452126007322</v>
      </c>
      <c r="BG62" cm="1">
        <f t="array" ref="BG62" xml:space="preserve"> EXP( -4 * alpha * X * 10^(-6) * BA62 / ( PI() * df * 10^(-6) * ( 1 - alpha ) ) ) * 100</f>
        <v>2.3960828880805822</v>
      </c>
      <c r="BH62" cm="1">
        <f t="array" ref="BH62" xml:space="preserve"> EXP( -4 * alpha * X * 10^(-6) * BB62 / ( PI() * df * 10^(-6) * ( 1 - alpha ) ) ) * 100</f>
        <v>2.1072235337712444</v>
      </c>
      <c r="BI62" cm="1">
        <f t="array" ref="BI62" xml:space="preserve"> EXP( -4 * alpha * X * 10^(-6) * BD62 / ( PI() * df * 10^(-6) * ( 1 - alpha ) ) ) * 100</f>
        <v>2.4997978466594459E-3</v>
      </c>
      <c r="BJ62" cm="1">
        <f t="array" ref="BJ62" xml:space="preserve"> EXP( -4 * alpha * X * 10^(-6) * BE62 / ( PI() * df * 10^(-6) * ( 1 - alpha ) ) ) * 100</f>
        <v>6.9317566634530313E-4</v>
      </c>
      <c r="BK62" cm="1">
        <f t="array" ref="BK62">fC *  BG62 +  ( 1 - fC ) * BI62</f>
        <v>0.24185810687005174</v>
      </c>
    </row>
    <row r="63" spans="6:63" x14ac:dyDescent="0.2">
      <c r="F63">
        <v>630</v>
      </c>
      <c r="G63" cm="1">
        <f t="array" ref="G63" xml:space="preserve"> F63 * 10^(-9) * rhoa/mu * U</f>
        <v>4.1737062779414753E-4</v>
      </c>
      <c r="H63" cm="1">
        <f t="array" ref="H63">1 +  lambda/F63 * ( 2.514 + 0.8 * EXP( -0.55 * F63/lambda ) )</f>
        <v>1.2678851005591603</v>
      </c>
      <c r="I63" cm="1">
        <f t="array" ref="I63" xml:space="preserve"> 1 + 3.34 * lambda/F63</f>
        <v>1.3552593650793652</v>
      </c>
      <c r="J63">
        <f t="shared" si="9"/>
        <v>0.93552948847168582</v>
      </c>
      <c r="K63" cm="1">
        <f t="array" ref="K63" xml:space="preserve"> kB * T * H63 / ( 3 * PI() * mu * F63 * 10^(-9) )</f>
        <v>4.7513233737565033E-11</v>
      </c>
      <c r="L63" cm="1">
        <f t="array" ref="L63" xml:space="preserve"> df * 10^(-6) *U / K63</f>
        <v>1730.8197240265895</v>
      </c>
      <c r="M63" cm="1">
        <f t="array" ref="M63" xml:space="preserve"> 1 + 0.388 * Kn * ( ( 1 - alpha ) * L63 / Ku ) ^ ( 1 / 3 )</f>
        <v>1.0895542564726652</v>
      </c>
      <c r="N63" cm="1">
        <f t="array" ref="N63" xml:space="preserve"> 1 + 0.388 * Kn * ( ( 1 - alpha ) / Ku ) ^ ( 1 / 3 ) * ( 3 * PI() * mu * df * 10^(-6) * U * F63 * 10^(-9) / ( kB * T ) ) ^ ( 1 / 3 ) * ( 0.6 * ( F63 / lambda ) ^ 0.1 ) ^ ( -1 / 3 ) * ( 1 + 2/3 * ( 3.34 * F63 / lambda ) ) ^ ( -1 / 2 )</f>
        <v>1.0227716741570114</v>
      </c>
      <c r="O63">
        <f t="shared" si="0"/>
        <v>0.93870651055794463</v>
      </c>
      <c r="P63" cm="1">
        <f t="array" ref="P63" xml:space="preserve"> 1 / ( 1 + 1.6 * ( ( 1 - alpha ) / Ku ) ^ ( 1 / 3 ) * L63 ^ ( -2 / 3 ) * M63 )</f>
        <v>0.98658311665509579</v>
      </c>
      <c r="Q63" cm="1">
        <f t="array" ref="Q63" xml:space="preserve"> 1.6 * ( ( 1 - alpha ) / Ku ) * L63 ^ ( -2 / 3 ) * M63 * P63</f>
        <v>1.6967544567720736E-2</v>
      </c>
      <c r="R63" cm="1">
        <f t="array" ref="R63" xml:space="preserve"> 1.6 * ( 0.6 ) ^ ( 2 / 3 ) * ( ( 1 - alpha ) / Ku ) * ( lambda * 10^(-9) ) ^ ( -1 / 15 ) * ( kB * T / ( 3 * PI() * df * 10^(-6) * U * mu ) ) ^ ( 2 / 3 ) * ( F63 * 10^(-9) ) ^ ( -3 / 5 )  +  3.2 * 3.34 / 3 * ( 0.6 ) ^ ( 2 / 3 ) * ( ( 1 - alpha ) / Ku ) *  ( lambda * 10^(-9) ) ^ ( 14 / 15 ) * ( kB * T / ( 3 * PI() * df * 10^(-6) * U * mu ) ) ^ ( 2 / 3 ) * ( F63 * 10^(-9) ) ^ ( -8 / 5 )</f>
        <v>1.3766096029234124E-2</v>
      </c>
      <c r="S63">
        <f t="shared" si="1"/>
        <v>1.4079573082425972E-2</v>
      </c>
      <c r="T63">
        <f t="shared" si="10"/>
        <v>0.82979437750887797</v>
      </c>
      <c r="U63">
        <f t="shared" si="2"/>
        <v>57543.971017884804</v>
      </c>
      <c r="V63">
        <f t="shared" si="3"/>
        <v>4.1686938582162015E-3</v>
      </c>
      <c r="W63">
        <f t="shared" si="4"/>
        <v>1.7378006260064805E-5</v>
      </c>
      <c r="X63">
        <f t="shared" si="5"/>
        <v>7.2443569419856836E-8</v>
      </c>
      <c r="Y63" cm="1">
        <f t="array" ref="Y63" xml:space="preserve"> 4 / 3 * g / U^2 * F63 * 10^(-9) * ( rhop - rhoa ) / rhoa</f>
        <v>65.30897733390124</v>
      </c>
      <c r="Z63" cm="1">
        <f t="array" ref="Z63" xml:space="preserve"> SQRT( 4/3 * 1/U63 * g/rhoa * F63 * 10^(-9) *  ( rhop - rhoa ) )</f>
        <v>3.5337586918903039E-4</v>
      </c>
      <c r="AA63" cm="1">
        <f t="array" ref="AA63" xml:space="preserve"> Z63 / U</f>
        <v>3.3688876463614702E-2</v>
      </c>
      <c r="AB63">
        <f t="shared" si="11"/>
        <v>3.4863384724708894E-2</v>
      </c>
      <c r="AC63">
        <f t="shared" si="12"/>
        <v>3.486204465130447E-2</v>
      </c>
      <c r="AD63">
        <f t="shared" si="13"/>
        <v>0.99996156215424847</v>
      </c>
      <c r="AE63" cm="1">
        <f t="array" ref="AE63">( ( F63 * 10^(-9) ) ^ 2 * rhop * H63 * U ) / ( 18 * mu * ( df * 10^(-6) ) )</f>
        <v>2.06312236833834E-3</v>
      </c>
      <c r="AF63">
        <f t="shared" si="14"/>
        <v>6.6993297066618755E-5</v>
      </c>
      <c r="AG63" cm="1">
        <f t="array" ref="AG63">(2 * AI83*(1-alpha)*AE63*SQRT(alpha)+(1-alpha)*alpha*AE63^2)/Ku</f>
        <v>1.6360732855502051E-4</v>
      </c>
      <c r="AH63">
        <f t="shared" si="15"/>
        <v>2.4421447475906115</v>
      </c>
      <c r="AI63" cm="1">
        <f t="array" ref="AI63" xml:space="preserve"> F63 / df / 1000</f>
        <v>8.0357142857142863E-2</v>
      </c>
      <c r="AJ63" cm="1">
        <f t="array" ref="AJ63" xml:space="preserve"> ( 1 + AI63 ) / ( 2*Ku ) * ( 2 * LN( 1 + AI63 ) - 1 + alpha + ( 1 / ( 1 + AI63 ) ) ^ 2 * ( 1 - alpha / 2 ) - ( alpha / 2) * ( 1 + AI63 ) ^ 2 )</f>
        <v>8.6884270122784581E-3</v>
      </c>
      <c r="AK63" cm="1">
        <f t="array" ref="AK63" xml:space="preserve"> ( ( 1 - alpha ) / Ku ) * AI63 ^ 2</f>
        <v>9.183326087733144E-3</v>
      </c>
      <c r="AL63">
        <f t="shared" si="16"/>
        <v>1.0569607219759451</v>
      </c>
      <c r="AM63">
        <f t="shared" si="6"/>
        <v>5.9545628989208343E-2</v>
      </c>
      <c r="AN63">
        <f t="shared" si="17"/>
        <v>5.8191937118530206E-2</v>
      </c>
      <c r="AO63">
        <f t="shared" si="18"/>
        <v>0.977266309993577</v>
      </c>
      <c r="AP63" cm="1">
        <f t="array" ref="AP63" xml:space="preserve"> EXP( -4 * alpha * X * 10^(-6) * AM63 / ( PI() * df * 10^(-6) * ( 1 - alpha ) ) ) * 100</f>
        <v>29.570093564618453</v>
      </c>
      <c r="AQ63" cm="1">
        <f t="array" ref="AQ63" xml:space="preserve"> EXP( -4 * alpha * X * 10^(-6) * AN63 / ( PI() * df * 10^(-6) * ( 1 - alpha ) ) ) * 100</f>
        <v>30.400601000768322</v>
      </c>
      <c r="AR63">
        <f t="shared" si="19"/>
        <v>0.83050743614986899</v>
      </c>
      <c r="AS63" cm="1">
        <f t="array" ref="AS63" xml:space="preserve"> ( sigave * 10^(-6) * fE *e * H63 ) / ( 3 * PI() * eps0 * ( 1 + epsF ) * mu * U * F63 * 10^(-9) )</f>
        <v>4.1525371344330382E-2</v>
      </c>
      <c r="AT63" cm="1">
        <f t="array" ref="AT63" xml:space="preserve"> PI() * AS63 / ( 1 + alpha * SQRT(AS63) )</f>
        <v>0.12864694005876179</v>
      </c>
      <c r="AU63" cm="1">
        <f t="array" ref="AU63" xml:space="preserve"> PI() * AS63 * ( 1 - SQRT( AS63 ) * alpha )</f>
        <v>0.12862150626372854</v>
      </c>
      <c r="AV63">
        <f t="shared" si="20"/>
        <v>0.99980229770702955</v>
      </c>
      <c r="AW63" cm="1">
        <f t="array" ref="AW63" xml:space="preserve"> 2 / 3 * ( epsP - 1 ) / ( epsP + 2 ) * ( sigave * 10^(-6) ) ^ 2 / ( eps0 * ( 1 + epsF ) ^ 2 ) * H63 * ( F63 * 10^(-9) ) ^ 2 / ( df * 10^(-6) * mu * U )</f>
        <v>1.6542872101618125</v>
      </c>
      <c r="AX63" cm="1">
        <f t="array" ref="AX63" xml:space="preserve"> 0.528 * Ku ^ 0.26 * AW63 ^ 0.74 / ( 1 + 0.366 * ( Ku * AW63 ) ^ 0.63 )</f>
        <v>0.49563810106109329</v>
      </c>
      <c r="AY63" cm="1">
        <f t="array" ref="AY63" xml:space="preserve"> 0.35 * Ku ^ ( -0.5 ) * AW63 ^ 0.4</f>
        <v>0.52906993728335527</v>
      </c>
      <c r="AZ63">
        <f t="shared" si="21"/>
        <v>1.0674521110275603</v>
      </c>
      <c r="BA63">
        <f t="shared" si="7"/>
        <v>0.18053220608463416</v>
      </c>
      <c r="BB63">
        <f t="shared" si="22"/>
        <v>0.18681344338225875</v>
      </c>
      <c r="BC63">
        <f t="shared" si="23"/>
        <v>1.0347928906085595</v>
      </c>
      <c r="BD63">
        <f t="shared" si="8"/>
        <v>0.52567064757160198</v>
      </c>
      <c r="BE63">
        <f t="shared" si="24"/>
        <v>0.58726187440188549</v>
      </c>
      <c r="BF63">
        <f t="shared" si="25"/>
        <v>1.1171669506654243</v>
      </c>
      <c r="BG63" cm="1">
        <f t="array" ref="BG63" xml:space="preserve"> EXP( -4 * alpha * X * 10^(-6) * BA63 / ( PI() * df * 10^(-6) * ( 1 - alpha ) ) ) * 100</f>
        <v>2.487227436419531</v>
      </c>
      <c r="BH63" cm="1">
        <f t="array" ref="BH63" xml:space="preserve"> EXP( -4 * alpha * X * 10^(-6) * BB63 / ( PI() * df * 10^(-6) * ( 1 - alpha ) ) ) * 100</f>
        <v>2.1872468744852771</v>
      </c>
      <c r="BI63" cm="1">
        <f t="array" ref="BI63" xml:space="preserve"> EXP( -4 * alpha * X * 10^(-6) * BD63 / ( PI() * df * 10^(-6) * ( 1 - alpha ) ) ) * 100</f>
        <v>2.1314312009214856E-3</v>
      </c>
      <c r="BJ63" cm="1">
        <f t="array" ref="BJ63" xml:space="preserve"> EXP( -4 * alpha * X * 10^(-6) * BE63 / ( PI() * df * 10^(-6) * ( 1 - alpha ) ) ) * 100</f>
        <v>6.0442995825648064E-4</v>
      </c>
      <c r="BK63" cm="1">
        <f t="array" ref="BK63">fC *  BG63 +  ( 1 - fC ) * BI63</f>
        <v>0.25064103172278246</v>
      </c>
    </row>
    <row r="64" spans="6:63" x14ac:dyDescent="0.2">
      <c r="F64">
        <v>640</v>
      </c>
      <c r="G64" cm="1">
        <f t="array" ref="G64" xml:space="preserve"> F64 * 10^(-9) * rhoa/mu * U</f>
        <v>4.2399555839405466E-4</v>
      </c>
      <c r="H64" cm="1">
        <f t="array" ref="H64">1 +  lambda/F64 * ( 2.514 + 0.8 * EXP( -0.55 * F64/lambda ) )</f>
        <v>1.2636619079360321</v>
      </c>
      <c r="I64" cm="1">
        <f t="array" ref="I64" xml:space="preserve"> 1 + 3.34 * lambda/F64</f>
        <v>1.3497084374999999</v>
      </c>
      <c r="J64">
        <f t="shared" si="9"/>
        <v>0.93624806130474536</v>
      </c>
      <c r="K64" cm="1">
        <f t="array" ref="K64" xml:space="preserve"> kB * T * H64 / ( 3 * PI() * mu * F64 * 10^(-9) )</f>
        <v>4.6615050687363794E-11</v>
      </c>
      <c r="L64" cm="1">
        <f t="array" ref="L64" xml:space="preserve"> df * 10^(-6) *U / K64</f>
        <v>1764.1693164039732</v>
      </c>
      <c r="M64" cm="1">
        <f t="array" ref="M64" xml:space="preserve"> 1 + 0.388 * Kn * ( ( 1 - alpha ) * L64 / Ku ) ^ ( 1 / 3 )</f>
        <v>1.0901257811721652</v>
      </c>
      <c r="N64" cm="1">
        <f t="array" ref="N64" xml:space="preserve"> 1 + 0.388 * Kn * ( ( 1 - alpha ) / Ku ) ^ ( 1 / 3 ) * ( 3 * PI() * mu * df * 10^(-6) * U * F64 * 10^(-9) / ( kB * T ) ) ^ ( 1 / 3 ) * ( 0.6 * ( F64 / lambda ) ^ 0.1 ) ^ ( -1 / 3 ) * ( 1 + 2/3 * ( 3.34 * F64 / lambda ) ) ^ ( -1 / 2 )</f>
        <v>1.0227081533111193</v>
      </c>
      <c r="O64">
        <f t="shared" si="0"/>
        <v>0.93815610177703113</v>
      </c>
      <c r="P64" cm="1">
        <f t="array" ref="P64" xml:space="preserve"> 1 / ( 1 + 1.6 * ( ( 1 - alpha ) / Ku ) ^ ( 1 / 3 ) * L64 ^ ( -2 / 3 ) * M64 )</f>
        <v>0.98674363575754509</v>
      </c>
      <c r="Q64" cm="1">
        <f t="array" ref="Q64" xml:space="preserve"> 1.6 * ( ( 1 - alpha ) / Ku ) * L64 ^ ( -2 / 3 ) * M64 * P64</f>
        <v>1.6764545484046375E-2</v>
      </c>
      <c r="R64" cm="1">
        <f t="array" ref="R64" xml:space="preserve"> 1.6 * ( 0.6 ) ^ ( 2 / 3 ) * ( ( 1 - alpha ) / Ku ) * ( lambda * 10^(-9) ) ^ ( -1 / 15 ) * ( kB * T / ( 3 * PI() * df * 10^(-6) * U * mu ) ) ^ ( 2 / 3 ) * ( F64 * 10^(-9) ) ^ ( -3 / 5 )  +  3.2 * 3.34 / 3 * ( 0.6 ) ^ ( 2 / 3 ) * ( ( 1 - alpha ) / Ku ) *  ( lambda * 10^(-9) ) ^ ( 14 / 15 ) * ( kB * T / ( 3 * PI() * df * 10^(-6) * U * mu ) ) ^ ( 2 / 3 ) * ( F64 * 10^(-9) ) ^ ( -8 / 5 )</f>
        <v>1.3595831864027965E-2</v>
      </c>
      <c r="S64">
        <f t="shared" si="1"/>
        <v>1.3904568098388513E-2</v>
      </c>
      <c r="T64">
        <f t="shared" si="10"/>
        <v>0.82940322549278189</v>
      </c>
      <c r="U64">
        <f t="shared" si="2"/>
        <v>56645.286805698124</v>
      </c>
      <c r="V64">
        <f t="shared" si="3"/>
        <v>4.2016321241728693E-3</v>
      </c>
      <c r="W64">
        <f t="shared" si="4"/>
        <v>1.7653710198715485E-5</v>
      </c>
      <c r="X64">
        <f t="shared" si="5"/>
        <v>7.4174376478619408E-8</v>
      </c>
      <c r="Y64" cm="1">
        <f t="array" ref="Y64" xml:space="preserve"> 4 / 3 * g / U^2 * F64 * 10^(-9) * ( rhop - rhoa ) / rhoa</f>
        <v>66.345627767772697</v>
      </c>
      <c r="Z64" cm="1">
        <f t="array" ref="Z64" xml:space="preserve"> SQRT( 4/3 * 1/U64 * g/rhoa * F64 * 10^(-9) *  ( rhop - rhoa ) )</f>
        <v>3.5898361467313959E-4</v>
      </c>
      <c r="AA64" cm="1">
        <f t="array" ref="AA64" xml:space="preserve"> Z64 / U</f>
        <v>3.4223487514694964E-2</v>
      </c>
      <c r="AB64">
        <f t="shared" si="11"/>
        <v>3.5436239204684215E-2</v>
      </c>
      <c r="AC64">
        <f t="shared" si="12"/>
        <v>3.5434811415946163E-2</v>
      </c>
      <c r="AD64">
        <f t="shared" si="13"/>
        <v>0.99995970823173963</v>
      </c>
      <c r="AE64" cm="1">
        <f t="array" ref="AE64">( ( F64 * 10^(-9) ) ^ 2 * rhop * H64 * U ) / ( 18 * mu * ( df * 10^(-6) ) )</f>
        <v>2.1220461893073162E-3</v>
      </c>
      <c r="AF64">
        <f t="shared" si="14"/>
        <v>7.0841544159940911E-5</v>
      </c>
      <c r="AG64" cm="1">
        <f t="array" ref="AG64">(2 * AI84*(1-alpha)*AE64*SQRT(alpha)+(1-alpha)*alpha*AE64^2)/Ku</f>
        <v>1.703146010867631E-4</v>
      </c>
      <c r="AH64">
        <f t="shared" si="15"/>
        <v>2.4041627424472725</v>
      </c>
      <c r="AI64" cm="1">
        <f t="array" ref="AI64" xml:space="preserve"> F64 / df / 1000</f>
        <v>8.1632653061224483E-2</v>
      </c>
      <c r="AJ64" cm="1">
        <f t="array" ref="AJ64" xml:space="preserve"> ( 1 + AI64 ) / ( 2*Ku ) * ( 2 * LN( 1 + AI64 ) - 1 + alpha + ( 1 / ( 1 + AI64 ) ) ^ 2 * ( 1 - alpha / 2 ) - ( alpha / 2) * ( 1 + AI64 ) ^ 2 )</f>
        <v>8.9588505268459549E-3</v>
      </c>
      <c r="AK64" cm="1">
        <f t="array" ref="AK64" xml:space="preserve"> ( ( 1 - alpha ) / Ku ) * AI64 ^ 2</f>
        <v>9.4771740124351082E-3</v>
      </c>
      <c r="AL64">
        <f t="shared" si="16"/>
        <v>1.0578560256180134</v>
      </c>
      <c r="AM64">
        <f t="shared" si="6"/>
        <v>6.0169809689287534E-2</v>
      </c>
      <c r="AN64">
        <f t="shared" si="17"/>
        <v>5.8887395070929723E-2</v>
      </c>
      <c r="AO64">
        <f t="shared" si="18"/>
        <v>0.97868674298655578</v>
      </c>
      <c r="AP64" cm="1">
        <f t="array" ref="AP64" xml:space="preserve"> EXP( -4 * alpha * X * 10^(-6) * AM64 / ( PI() * df * 10^(-6) * ( 1 - alpha ) ) ) * 100</f>
        <v>29.19483120205857</v>
      </c>
      <c r="AQ64" cm="1">
        <f t="array" ref="AQ64" xml:space="preserve"> EXP( -4 * alpha * X * 10^(-6) * AN64 / ( PI() * df * 10^(-6) * ( 1 - alpha ) ) ) * 100</f>
        <v>29.971055639217958</v>
      </c>
      <c r="AR64">
        <f t="shared" si="19"/>
        <v>0.77622443715938871</v>
      </c>
      <c r="AS64" cm="1">
        <f t="array" ref="AS64" xml:space="preserve"> ( sigave * 10^(-6) * fE *e * H64 ) / ( 3 * PI() * eps0 * ( 1 + epsF ) * mu * U * F64 * 10^(-9) )</f>
        <v>4.0740381947464696E-2</v>
      </c>
      <c r="AT64" cm="1">
        <f t="array" ref="AT64" xml:space="preserve"> PI() * AS64 / ( 1 + alpha * SQRT(AS64) )</f>
        <v>0.12623164013025454</v>
      </c>
      <c r="AU64" cm="1">
        <f t="array" ref="AU64" xml:space="preserve"> PI() * AS64 * ( 1 - SQRT( AS64 ) * alpha )</f>
        <v>0.12620715561542134</v>
      </c>
      <c r="AV64">
        <f t="shared" si="20"/>
        <v>0.99980603504154797</v>
      </c>
      <c r="AW64" cm="1">
        <f t="array" ref="AW64" xml:space="preserve"> 2 / 3 * ( epsP - 1 ) / ( epsP + 2 ) * ( sigave * 10^(-6) ) ^ 2 / ( eps0 * ( 1 + epsF ) ^ 2 ) * H64 * ( F64 * 10^(-9) ) ^ 2 / ( df * 10^(-6) * mu * U )</f>
        <v>1.7015344917088346</v>
      </c>
      <c r="AX64" cm="1">
        <f t="array" ref="AX64" xml:space="preserve"> 0.528 * Ku ^ 0.26 * AW64 ^ 0.74 / ( 1 + 0.366 * ( Ku * AW64 ) ^ 0.63 )</f>
        <v>0.50357003097386366</v>
      </c>
      <c r="AY64" cm="1">
        <f t="array" ref="AY64" xml:space="preserve"> 0.35 * Ku ^ ( -0.5 ) * AW64 ^ 0.4</f>
        <v>0.53506312640445908</v>
      </c>
      <c r="AZ64">
        <f t="shared" si="21"/>
        <v>1.0625396538584522</v>
      </c>
      <c r="BA64">
        <f t="shared" si="7"/>
        <v>0.17880611605613805</v>
      </c>
      <c r="BB64">
        <f t="shared" si="22"/>
        <v>0.18509455068635106</v>
      </c>
      <c r="BC64">
        <f t="shared" si="23"/>
        <v>1.0351690130567943</v>
      </c>
      <c r="BD64">
        <f t="shared" si="8"/>
        <v>0.53344012773422511</v>
      </c>
      <c r="BE64">
        <f t="shared" si="24"/>
        <v>0.59395052147538885</v>
      </c>
      <c r="BF64">
        <f t="shared" si="25"/>
        <v>1.1134342742421353</v>
      </c>
      <c r="BG64" cm="1">
        <f t="array" ref="BG64" xml:space="preserve"> EXP( -4 * alpha * X * 10^(-6) * BA64 / ( PI() * df * 10^(-6) * ( 1 - alpha ) ) ) * 100</f>
        <v>2.5766430335281769</v>
      </c>
      <c r="BH64" cm="1">
        <f t="array" ref="BH64" xml:space="preserve"> EXP( -4 * alpha * X * 10^(-6) * BB64 / ( PI() * df * 10^(-6) * ( 1 - alpha ) ) ) * 100</f>
        <v>2.2655445269796703</v>
      </c>
      <c r="BI64" cm="1">
        <f t="array" ref="BI64" xml:space="preserve"> EXP( -4 * alpha * X * 10^(-6) * BD64 / ( PI() * df * 10^(-6) * ( 1 - alpha ) ) ) * 100</f>
        <v>1.8181448360584684E-3</v>
      </c>
      <c r="BJ64" cm="1">
        <f t="array" ref="BJ64" xml:space="preserve"> EXP( -4 * alpha * X * 10^(-6) * BE64 / ( PI() * df * 10^(-6) * ( 1 - alpha ) ) ) * 100</f>
        <v>5.2711803238856246E-4</v>
      </c>
      <c r="BK64" cm="1">
        <f t="array" ref="BK64">fC *  BG64 +  ( 1 - fC ) * BI64</f>
        <v>0.25930063370527034</v>
      </c>
    </row>
    <row r="65" spans="6:63" x14ac:dyDescent="0.2">
      <c r="F65">
        <v>650</v>
      </c>
      <c r="G65" cm="1">
        <f t="array" ref="G65" xml:space="preserve"> F65 * 10^(-9) * rhoa/mu * U</f>
        <v>4.306204889939618E-4</v>
      </c>
      <c r="H65" cm="1">
        <f t="array" ref="H65">1 +  lambda/F65 * ( 2.514 + 0.8 * EXP( -0.55 * F65/lambda ) )</f>
        <v>1.2595715682755317</v>
      </c>
      <c r="I65" cm="1">
        <f t="array" ref="I65" xml:space="preserve"> 1 + 3.34 * lambda/F65</f>
        <v>1.3443283076923076</v>
      </c>
      <c r="J65">
        <f t="shared" si="9"/>
        <v>0.9369523509013431</v>
      </c>
      <c r="K65" cm="1">
        <f t="array" ref="K65" xml:space="preserve"> kB * T * H65 / ( 3 * PI() * mu * F65 * 10^(-9) )</f>
        <v>4.5749329436570247E-11</v>
      </c>
      <c r="L65" cm="1">
        <f t="array" ref="L65" xml:space="preserve"> df * 10^(-6) *U / K65</f>
        <v>1797.5529503504852</v>
      </c>
      <c r="M65" cm="1">
        <f t="array" ref="M65" xml:space="preserve"> 1 + 0.388 * Kn * ( ( 1 - alpha ) * L65 / Ku ) ^ ( 1 / 3 )</f>
        <v>1.0906907203203058</v>
      </c>
      <c r="N65" cm="1">
        <f t="array" ref="N65" xml:space="preserve"> 1 + 0.388 * Kn * ( ( 1 - alpha ) / Ku ) ^ ( 1 / 3 ) * ( 3 * PI() * mu * df * 10^(-6) * U * F65 * 10^(-9) / ( kB * T ) ) ^ ( 1 / 3 ) * ( 0.6 * ( F65 / lambda ) ^ 0.1 ) ^ ( -1 / 3 ) * ( 1 + 2/3 * ( 3.34 * F65 / lambda ) ) ^ ( -1 / 2 )</f>
        <v>1.0226456727394886</v>
      </c>
      <c r="O65">
        <f t="shared" si="0"/>
        <v>0.9376128848324351</v>
      </c>
      <c r="P65" cm="1">
        <f t="array" ref="P65" xml:space="preserve"> 1 / ( 1 + 1.6 * ( ( 1 - alpha ) / Ku ) ^ ( 1 / 3 ) * L65 ^ ( -2 / 3 ) * M65 )</f>
        <v>0.98689942435790901</v>
      </c>
      <c r="Q65" cm="1">
        <f t="array" ref="Q65" xml:space="preserve"> 1.6 * ( ( 1 - alpha ) / Ku ) * L65 ^ ( -2 / 3 ) * M65 * P65</f>
        <v>1.6567528788599007E-2</v>
      </c>
      <c r="R65" cm="1">
        <f t="array" ref="R65" xml:space="preserve"> 1.6 * ( 0.6 ) ^ ( 2 / 3 ) * ( ( 1 - alpha ) / Ku ) * ( lambda * 10^(-9) ) ^ ( -1 / 15 ) * ( kB * T / ( 3 * PI() * df * 10^(-6) * U * mu ) ) ^ ( 2 / 3 ) * ( F65 * 10^(-9) ) ^ ( -3 / 5 )  +  3.2 * 3.34 / 3 * ( 0.6 ) ^ ( 2 / 3 ) * ( ( 1 - alpha ) / Ku ) *  ( lambda * 10^(-9) ) ^ ( 14 / 15 ) * ( kB * T / ( 3 * PI() * df * 10^(-6) * U * mu ) ) ^ ( 2 / 3 ) * ( F65 * 10^(-9) ) ^ ( -8 / 5 )</f>
        <v>1.3430763755474027E-2</v>
      </c>
      <c r="S65">
        <f t="shared" si="1"/>
        <v>1.3734912436121877E-2</v>
      </c>
      <c r="T65">
        <f t="shared" si="10"/>
        <v>0.82902601899044814</v>
      </c>
      <c r="U65">
        <f t="shared" si="2"/>
        <v>55774.252300119879</v>
      </c>
      <c r="V65">
        <f t="shared" si="3"/>
        <v>4.2343137482188601E-3</v>
      </c>
      <c r="W65">
        <f t="shared" si="4"/>
        <v>1.7929410523649936E-5</v>
      </c>
      <c r="X65">
        <f t="shared" si="5"/>
        <v>7.591872919047205E-8</v>
      </c>
      <c r="Y65" cm="1">
        <f t="array" ref="Y65" xml:space="preserve"> 4 / 3 * g / U^2 * F65 * 10^(-9) * ( rhop - rhoa ) / rhoa</f>
        <v>67.382278201644127</v>
      </c>
      <c r="Z65" cm="1">
        <f t="array" ref="Z65" xml:space="preserve"> SQRT( 4/3 * 1/U65 * g/rhoa * F65 * 10^(-9) *  ( rhop - rhoa ) )</f>
        <v>3.6459132348453169E-4</v>
      </c>
      <c r="AA65" cm="1">
        <f t="array" ref="AA65" xml:space="preserve"> Z65 / U</f>
        <v>3.4758095069603742E-2</v>
      </c>
      <c r="AB65">
        <f t="shared" si="11"/>
        <v>3.600972449710433E-2</v>
      </c>
      <c r="AC65">
        <f t="shared" si="12"/>
        <v>3.6008204728260829E-2</v>
      </c>
      <c r="AD65">
        <f t="shared" si="13"/>
        <v>0.99995779559925202</v>
      </c>
      <c r="AE65" cm="1">
        <f t="array" ref="AE65">( ( F65 * 10^(-9) ) ^ 2 * rhop * H65 * U ) / ( 18 * mu * ( df * 10^(-6) ) )</f>
        <v>2.1817930436381591E-3</v>
      </c>
      <c r="AF65">
        <f t="shared" si="14"/>
        <v>7.4851351948872707E-5</v>
      </c>
      <c r="AG65" cm="1">
        <f t="array" ref="AG65">(2 * AI85*(1-alpha)*AE65*SQRT(alpha)+(1-alpha)*alpha*AE65^2)/Ku</f>
        <v>1.772018846110348E-4</v>
      </c>
      <c r="AH65">
        <f t="shared" si="15"/>
        <v>2.3673838881637401</v>
      </c>
      <c r="AI65" cm="1">
        <f t="array" ref="AI65" xml:space="preserve"> F65 / df / 1000</f>
        <v>8.2908163265306131E-2</v>
      </c>
      <c r="AJ65" cm="1">
        <f t="array" ref="AJ65" xml:space="preserve"> ( 1 + AI65 ) / ( 2*Ku ) * ( 2 * LN( 1 + AI65 ) - 1 + alpha + ( 1 / ( 1 + AI65 ) ) ^ 2 * ( 1 - alpha / 2 ) - ( alpha / 2) * ( 1 + AI65 ) ^ 2 )</f>
        <v>9.2331896945984822E-3</v>
      </c>
      <c r="AK65" cm="1">
        <f t="array" ref="AK65" xml:space="preserve"> ( ( 1 - alpha ) / Ku ) * AI65 ^ 2</f>
        <v>9.7756494635103403E-3</v>
      </c>
      <c r="AL65">
        <f t="shared" si="16"/>
        <v>1.0587510694412792</v>
      </c>
      <c r="AM65">
        <f t="shared" si="6"/>
        <v>6.0804208865445464E-2</v>
      </c>
      <c r="AN65">
        <f t="shared" si="17"/>
        <v>5.9593617979841917E-2</v>
      </c>
      <c r="AO65">
        <f t="shared" si="18"/>
        <v>0.98009034393848493</v>
      </c>
      <c r="AP65" cm="1">
        <f t="array" ref="AP65" xml:space="preserve"> EXP( -4 * alpha * X * 10^(-6) * AM65 / ( PI() * df * 10^(-6) * ( 1 - alpha ) ) ) * 100</f>
        <v>28.818304962169467</v>
      </c>
      <c r="AQ65" cm="1">
        <f t="array" ref="AQ65" xml:space="preserve"> EXP( -4 * alpha * X * 10^(-6) * AN65 / ( PI() * df * 10^(-6) * ( 1 - alpha ) ) ) * 100</f>
        <v>29.541071821511277</v>
      </c>
      <c r="AR65">
        <f t="shared" si="19"/>
        <v>0.72276685934181018</v>
      </c>
      <c r="AS65" cm="1">
        <f t="array" ref="AS65" xml:space="preserve"> ( sigave * 10^(-6) * fE *e * H65 ) / ( 3 * PI() * eps0 * ( 1 + epsF ) * mu * U * F65 * 10^(-9) )</f>
        <v>3.9983763346877678E-2</v>
      </c>
      <c r="AT65" cm="1">
        <f t="array" ref="AT65" xml:space="preserve"> PI() * AS65 / ( 1 + alpha * SQRT(AS65) )</f>
        <v>0.1239031803703718</v>
      </c>
      <c r="AU65" cm="1">
        <f t="array" ref="AU65" xml:space="preserve"> PI() * AS65 * ( 1 - SQRT( AS65 ) * alpha )</f>
        <v>0.12387959382675315</v>
      </c>
      <c r="AV65">
        <f t="shared" si="20"/>
        <v>0.99980963730270567</v>
      </c>
      <c r="AW65" cm="1">
        <f t="array" ref="AW65" xml:space="preserve"> 2 / 3 * ( epsP - 1 ) / ( epsP + 2 ) * ( sigave * 10^(-6) ) ^ 2 / ( eps0 * ( 1 + epsF ) ^ 2 ) * H65 * ( F65 * 10^(-9) ) ^ 2 / ( df * 10^(-6) * mu * U )</f>
        <v>1.7494417116022041</v>
      </c>
      <c r="AX65" cm="1">
        <f t="array" ref="AX65" xml:space="preserve"> 0.528 * Ku ^ 0.26 * AW65 ^ 0.74 / ( 1 + 0.366 * ( Ku * AW65 ) ^ 0.63 )</f>
        <v>0.51148337346141493</v>
      </c>
      <c r="AY65" cm="1">
        <f t="array" ref="AY65" xml:space="preserve"> 0.35 * Ku ^ ( -0.5 ) * AW65 ^ 0.4</f>
        <v>0.54103892416644561</v>
      </c>
      <c r="AZ65">
        <f t="shared" si="21"/>
        <v>1.057783991110046</v>
      </c>
      <c r="BA65">
        <f t="shared" si="7"/>
        <v>0.17717355437748428</v>
      </c>
      <c r="BB65">
        <f t="shared" si="22"/>
        <v>0.18347321180659507</v>
      </c>
      <c r="BC65">
        <f t="shared" si="23"/>
        <v>1.0355564206590833</v>
      </c>
      <c r="BD65">
        <f t="shared" si="8"/>
        <v>0.54118724045570987</v>
      </c>
      <c r="BE65">
        <f t="shared" si="24"/>
        <v>0.60063254214628747</v>
      </c>
      <c r="BF65">
        <f t="shared" si="25"/>
        <v>1.1098423932547288</v>
      </c>
      <c r="BG65" cm="1">
        <f t="array" ref="BG65" xml:space="preserve"> EXP( -4 * alpha * X * 10^(-6) * BA65 / ( PI() * df * 10^(-6) * ( 1 - alpha ) ) ) * 100</f>
        <v>2.6641696712543625</v>
      </c>
      <c r="BH65" cm="1">
        <f t="array" ref="BH65" xml:space="preserve"> EXP( -4 * alpha * X * 10^(-6) * BB65 / ( PI() * df * 10^(-6) * ( 1 - alpha ) ) ) * 100</f>
        <v>2.3419655151952963</v>
      </c>
      <c r="BI65" cm="1">
        <f t="array" ref="BI65" xml:space="preserve"> EXP( -4 * alpha * X * 10^(-6) * BD65 / ( PI() * df * 10^(-6) * ( 1 - alpha ) ) ) * 100</f>
        <v>1.5516165422591304E-3</v>
      </c>
      <c r="BJ65" cm="1">
        <f t="array" ref="BJ65" xml:space="preserve"> EXP( -4 * alpha * X * 10^(-6) * BE65 / ( PI() * df * 10^(-6) * ( 1 - alpha ) ) ) * 100</f>
        <v>4.5975731733002671E-4</v>
      </c>
      <c r="BK65" cm="1">
        <f t="array" ref="BK65">fC *  BG65 +  ( 1 - fC ) * BI65</f>
        <v>0.26781342201346947</v>
      </c>
    </row>
    <row r="66" spans="6:63" x14ac:dyDescent="0.2">
      <c r="F66">
        <v>660</v>
      </c>
      <c r="G66" cm="1">
        <f t="array" ref="G66" xml:space="preserve"> F66 * 10^(-9) * rhoa/mu * U</f>
        <v>4.3724541959386893E-4</v>
      </c>
      <c r="H66" cm="1">
        <f t="array" ref="H66">1 +  lambda/F66 * ( 2.514 + 0.8 * EXP( -0.55 * F66/lambda ) )</f>
        <v>1.2556078170857785</v>
      </c>
      <c r="I66" cm="1">
        <f t="array" ref="I66" xml:space="preserve"> 1 + 3.34 * lambda/F66</f>
        <v>1.3391112121212121</v>
      </c>
      <c r="J66">
        <f t="shared" si="9"/>
        <v>0.93764267352883968</v>
      </c>
      <c r="K66" cm="1">
        <f t="array" ref="K66" xml:space="preserve"> kB * T * H66 / ( 3 * PI() * mu * F66 * 10^(-9) )</f>
        <v>4.491437036159317E-11</v>
      </c>
      <c r="L66" cm="1">
        <f t="array" ref="L66" xml:space="preserve"> df * 10^(-6) *U / K66</f>
        <v>1830.9694969159555</v>
      </c>
      <c r="M66" cm="1">
        <f t="array" ref="M66" xml:space="preserve"> 1 + 0.388 * Kn * ( ( 1 - alpha ) * L66 / Ku ) ^ ( 1 / 3 )</f>
        <v>1.0912492542241734</v>
      </c>
      <c r="N66" cm="1">
        <f t="array" ref="N66" xml:space="preserve"> 1 + 0.388 * Kn * ( ( 1 - alpha ) / Ku ) ^ ( 1 / 3 ) * ( 3 * PI() * mu * df * 10^(-6) * U * F66 * 10^(-9) / ( kB * T ) ) ^ ( 1 / 3 ) * ( 0.6 * ( F66 / lambda ) ^ 0.1 ) ^ ( -1 / 3 ) * ( 1 + 2/3 * ( 3.34 * F66 / lambda ) ) ^ ( -1 / 2 )</f>
        <v>1.0225842019133797</v>
      </c>
      <c r="O66">
        <f t="shared" ref="O66:O129" si="26">N66 / M66</f>
        <v>0.93707665591065048</v>
      </c>
      <c r="P66" cm="1">
        <f t="array" ref="P66" xml:space="preserve"> 1 / ( 1 + 1.6 * ( ( 1 - alpha ) / Ku ) ^ ( 1 / 3 ) * L66 ^ ( -2 / 3 ) * M66 )</f>
        <v>0.98705069855951044</v>
      </c>
      <c r="Q66" cm="1">
        <f t="array" ref="Q66" xml:space="preserve"> 1.6 * ( ( 1 - alpha ) / Ku ) * L66 ^ ( -2 / 3 ) * M66 * P66</f>
        <v>1.6376221188194599E-2</v>
      </c>
      <c r="R66" cm="1">
        <f t="array" ref="R66" xml:space="preserve"> 1.6 * ( 0.6 ) ^ ( 2 / 3 ) * ( ( 1 - alpha ) / Ku ) * ( lambda * 10^(-9) ) ^ ( -1 / 15 ) * ( kB * T / ( 3 * PI() * df * 10^(-6) * U * mu ) ) ^ ( 2 / 3 ) * ( F66 * 10^(-9) ) ^ ( -3 / 5 )  +  3.2 * 3.34 / 3 * ( 0.6 ) ^ ( 2 / 3 ) * ( ( 1 - alpha ) / Ku ) *  ( lambda * 10^(-9) ) ^ ( 14 / 15 ) * ( kB * T / ( 3 * PI() * df * 10^(-6) * U * mu ) ) ^ ( 2 / 3 ) * ( F66 * 10^(-9) ) ^ ( -8 / 5 )</f>
        <v>1.3270647782218325E-2</v>
      </c>
      <c r="S66">
        <f t="shared" ref="S66:S129" si="27" xml:space="preserve"> R66 * N66</f>
        <v>1.3570354771253288E-2</v>
      </c>
      <c r="T66">
        <f t="shared" si="10"/>
        <v>0.82866215687389333</v>
      </c>
      <c r="U66">
        <f t="shared" ref="U66:U129" si="28" xml:space="preserve"> 24 / G66 * ( 1 + 0.15 * G66 ^ 0.687 )</f>
        <v>54929.610738288175</v>
      </c>
      <c r="V66">
        <f t="shared" ref="V66:V129" si="29" xml:space="preserve"> ( G66 / 24 ) ^ 0.5 - 0.5 * 0.15 / 24 ^ 0.5 * G66 ^ ( 0.5 + 0.687 )</f>
        <v>4.2667446297448806E-3</v>
      </c>
      <c r="W66">
        <f t="shared" ref="W66:W129" si="30" xml:space="preserve"> ( G66 / 24 ) ^ 1 -1 * 0.15 / 24 ^ 1 * G66 ^ ( 1 + 0.687 )</f>
        <v>1.8205107252363281E-5</v>
      </c>
      <c r="X66">
        <f t="shared" ref="X66:X129" si="31" xml:space="preserve"> ( G66 / 24 ) ^ 1.5 - 1.5 * 0.15 / 24 ^ 1.5 * G66 ^ ( 1.5 + 0.687 )</f>
        <v>7.767652240567321E-8</v>
      </c>
      <c r="Y66" cm="1">
        <f t="array" ref="Y66" xml:space="preserve"> 4 / 3 * g / U^2 * F66 * 10^(-9) * ( rhop - rhoa ) / rhoa</f>
        <v>68.418928635515584</v>
      </c>
      <c r="Z66" cm="1">
        <f t="array" ref="Z66" xml:space="preserve"> SQRT( 4/3 * 1/U66 * g/rhoa * F66 * 10^(-9) *  ( rhop - rhoa ) )</f>
        <v>3.7019899580134646E-4</v>
      </c>
      <c r="AA66" cm="1">
        <f t="array" ref="AA66" xml:space="preserve"> Z66 / U</f>
        <v>3.5292699145323889E-2</v>
      </c>
      <c r="AB66">
        <f t="shared" si="11"/>
        <v>3.6583841662705931E-2</v>
      </c>
      <c r="AC66">
        <f t="shared" si="12"/>
        <v>3.6582225510818502E-2</v>
      </c>
      <c r="AD66">
        <f t="shared" si="13"/>
        <v>0.99995582334129018</v>
      </c>
      <c r="AE66" cm="1">
        <f t="array" ref="AE66">( ( F66 * 10^(-9) ) ^ 2 * rhop * H66 * U ) / ( 18 * mu * ( df * 10^(-6) ) )</f>
        <v>2.2423627607507679E-3</v>
      </c>
      <c r="AF66">
        <f t="shared" si="14"/>
        <v>7.9027035944690571E-5</v>
      </c>
      <c r="AG66" cm="1">
        <f t="array" ref="AG66">(2 * AI86*(1-alpha)*AE66*SQRT(alpha)+(1-alpha)*alpha*AE66^2)/Ku</f>
        <v>1.8427154705883775E-4</v>
      </c>
      <c r="AH66">
        <f t="shared" si="15"/>
        <v>2.3317532393319889</v>
      </c>
      <c r="AI66" cm="1">
        <f t="array" ref="AI66" xml:space="preserve"> F66 / df / 1000</f>
        <v>8.4183673469387751E-2</v>
      </c>
      <c r="AJ66" cm="1">
        <f t="array" ref="AJ66" xml:space="preserve"> ( 1 + AI66 ) / ( 2*Ku ) * ( 2 * LN( 1 + AI66 ) - 1 + alpha + ( 1 / ( 1 + AI66 ) ) ^ 2 * ( 1 - alpha / 2 ) - ( alpha / 2) * ( 1 + AI66 ) ^ 2 )</f>
        <v>9.5114347886579853E-3</v>
      </c>
      <c r="AK66" cm="1">
        <f t="array" ref="AK66" xml:space="preserve"> ( ( 1 - alpha ) / Ku ) * AI66 ^ 2</f>
        <v>1.0078752440958823E-2</v>
      </c>
      <c r="AL66">
        <f t="shared" si="16"/>
        <v>1.0596458541646463</v>
      </c>
      <c r="AM66">
        <f t="shared" ref="AM66:AM129" si="32" xml:space="preserve"> 1 - ( 1 - Q66 ) * ( 1 - AB66 ) * ( 1 - AF66 ) *  ( 1 - AJ66 )</f>
        <v>6.1448541523112632E-2</v>
      </c>
      <c r="AN66">
        <f t="shared" si="17"/>
        <v>6.0310359758975307E-2</v>
      </c>
      <c r="AO66">
        <f t="shared" si="18"/>
        <v>0.9814774812237127</v>
      </c>
      <c r="AP66" cm="1">
        <f t="array" ref="AP66" xml:space="preserve"> EXP( -4 * alpha * X * 10^(-6) * AM66 / ( PI() * df * 10^(-6) * ( 1 - alpha ) ) ) * 100</f>
        <v>28.440853419378609</v>
      </c>
      <c r="AQ66" cm="1">
        <f t="array" ref="AQ66" xml:space="preserve"> EXP( -4 * alpha * X * 10^(-6) * AN66 / ( PI() * df * 10^(-6) * ( 1 - alpha ) ) ) * 100</f>
        <v>29.110990466982013</v>
      </c>
      <c r="AR66">
        <f t="shared" si="19"/>
        <v>0.67013704760340431</v>
      </c>
      <c r="AS66" cm="1">
        <f t="array" ref="AS66" xml:space="preserve"> ( sigave * 10^(-6) * fE *e * H66 ) / ( 3 * PI() * eps0 * ( 1 + epsF ) * mu * U * F66 * 10^(-9) )</f>
        <v>3.9254030114295582E-2</v>
      </c>
      <c r="AT66" cm="1">
        <f t="array" ref="AT66" xml:space="preserve"> PI() * AS66 / ( 1 + alpha * SQRT(AS66) )</f>
        <v>0.12165703404074703</v>
      </c>
      <c r="AU66" cm="1">
        <f t="array" ref="AU66" xml:space="preserve"> PI() * AS66 * ( 1 - SQRT( AS66 ) * alpha )</f>
        <v>0.12163429774775956</v>
      </c>
      <c r="AV66">
        <f t="shared" si="20"/>
        <v>0.99981311156262576</v>
      </c>
      <c r="AW66" cm="1">
        <f t="array" ref="AW66" xml:space="preserve"> 2 / 3 * ( epsP - 1 ) / ( epsP + 2 ) * ( sigave * 10^(-6) ) ^ 2 / ( eps0 * ( 1 + epsF ) ^ 2 ) * H66 * ( F66 * 10^(-9) ) ^ 2 / ( df * 10^(-6) * mu * U )</f>
        <v>1.7980087330645376</v>
      </c>
      <c r="AX66" cm="1">
        <f t="array" ref="AX66" xml:space="preserve"> 0.528 * Ku ^ 0.26 * AW66 ^ 0.74 / ( 1 + 0.366 * ( Ku * AW66 ) ^ 0.63 )</f>
        <v>0.51937758222997998</v>
      </c>
      <c r="AY66" cm="1">
        <f t="array" ref="AY66" xml:space="preserve"> 0.35 * Ku ^ ( -0.5 ) * AW66 ^ 0.4</f>
        <v>0.54699762252685846</v>
      </c>
      <c r="AZ66">
        <f t="shared" si="21"/>
        <v>1.0531791152369152</v>
      </c>
      <c r="BA66">
        <f t="shared" ref="BA66:BA129" si="33" xml:space="preserve"> 1 - ( 1 - Q66 ) * ( 1 - AB66 ) * ( 1 - AF66 ) *  ( 1 - AJ66 ) * ( 1 - AT66 )</f>
        <v>0.17562992825602808</v>
      </c>
      <c r="BB66">
        <f t="shared" si="22"/>
        <v>0.18194465750673489</v>
      </c>
      <c r="BC66">
        <f t="shared" si="23"/>
        <v>1.035954744805802</v>
      </c>
      <c r="BD66">
        <f t="shared" ref="BD66:BD129" si="34" xml:space="preserve"> 1 - ( 1 - Q66 ) * ( 1 - AB66 ) * ( 1 - AF66 ) *  ( 1 - AJ66 ) * ( 1 - AX66 )</f>
        <v>0.54891112882525983</v>
      </c>
      <c r="BE66">
        <f t="shared" si="24"/>
        <v>0.60730798228583383</v>
      </c>
      <c r="BF66">
        <f t="shared" si="25"/>
        <v>1.1063867179839308</v>
      </c>
      <c r="BG66" cm="1">
        <f t="array" ref="BG66" xml:space="preserve"> EXP( -4 * alpha * X * 10^(-6) * BA66 / ( PI() * df * 10^(-6) * ( 1 - alpha ) ) ) * 100</f>
        <v>2.7496612016760356</v>
      </c>
      <c r="BH66" cm="1">
        <f t="array" ref="BH66" xml:space="preserve"> EXP( -4 * alpha * X * 10^(-6) * BB66 / ( PI() * df * 10^(-6) * ( 1 - alpha ) ) ) * 100</f>
        <v>2.4163724032760325</v>
      </c>
      <c r="BI66" cm="1">
        <f t="array" ref="BI66" xml:space="preserve"> EXP( -4 * alpha * X * 10^(-6) * BD66 / ( PI() * df * 10^(-6) * ( 1 - alpha ) ) ) * 100</f>
        <v>1.324788979463028E-3</v>
      </c>
      <c r="BJ66" cm="1">
        <f t="array" ref="BJ66" xml:space="preserve"> EXP( -4 * alpha * X * 10^(-6) * BE66 / ( PI() * df * 10^(-6) * ( 1 - alpha ) ) ) * 100</f>
        <v>4.0105866514290357E-4</v>
      </c>
      <c r="BK66" cm="1">
        <f t="array" ref="BK66">fC *  BG66 +  ( 1 - fC ) * BI66</f>
        <v>0.27615843024912029</v>
      </c>
    </row>
    <row r="67" spans="6:63" x14ac:dyDescent="0.2">
      <c r="F67">
        <v>670</v>
      </c>
      <c r="G67" cm="1">
        <f t="array" ref="G67" xml:space="preserve"> F67 * 10^(-9) * rhoa/mu * U</f>
        <v>4.4387035019377601E-4</v>
      </c>
      <c r="H67" cm="1">
        <f t="array" ref="H67">1 +  lambda/F67 * ( 2.514 + 0.8 * EXP( -0.55 * F67/lambda ) )</f>
        <v>1.2517647813955695</v>
      </c>
      <c r="I67" cm="1">
        <f t="array" ref="I67" xml:space="preserve"> 1 + 3.34 * lambda/F67</f>
        <v>1.3340498507462686</v>
      </c>
      <c r="J67">
        <f t="shared" ref="J67:J130" si="35">H67/I67</f>
        <v>0.93831934443479093</v>
      </c>
      <c r="K67" cm="1">
        <f t="array" ref="K67" xml:space="preserve"> kB * T * H67 / ( 3 * PI() * mu * F67 * 10^(-9) )</f>
        <v>4.4108589104968622E-11</v>
      </c>
      <c r="L67" cm="1">
        <f t="array" ref="L67" xml:space="preserve"> df * 10^(-6) *U / K67</f>
        <v>1864.4178781043704</v>
      </c>
      <c r="M67" cm="1">
        <f t="array" ref="M67" xml:space="preserve"> 1 + 0.388 * Kn * ( ( 1 - alpha ) * L67 / Ku ) ^ ( 1 / 3 )</f>
        <v>1.0918015555371374</v>
      </c>
      <c r="N67" cm="1">
        <f t="array" ref="N67" xml:space="preserve"> 1 + 0.388 * Kn * ( ( 1 - alpha ) / Ku ) ^ ( 1 / 3 ) * ( 3 * PI() * mu * df * 10^(-6) * U * F67 * 10^(-9) / ( kB * T ) ) ^ ( 1 / 3 ) * ( 0.6 * ( F67 / lambda ) ^ 0.1 ) ^ ( -1 / 3 ) * ( 1 + 2/3 * ( 3.34 * F67 / lambda ) ) ^ ( -1 / 2 )</f>
        <v>1.0225237115758974</v>
      </c>
      <c r="O67">
        <f t="shared" si="26"/>
        <v>0.93654721995046331</v>
      </c>
      <c r="P67" cm="1">
        <f t="array" ref="P67" xml:space="preserve"> 1 / ( 1 + 1.6 * ( ( 1 - alpha ) / Ku ) ^ ( 1 / 3 ) * L67 ^ ( -2 / 3 ) * M67 )</f>
        <v>0.98719766126002995</v>
      </c>
      <c r="Q67" cm="1">
        <f t="array" ref="Q67" xml:space="preserve"> 1.6 * ( ( 1 - alpha ) / Ku ) * L67 ^ ( -2 / 3 ) * M67 * P67</f>
        <v>1.619036609005034E-2</v>
      </c>
      <c r="R67" cm="1">
        <f t="array" ref="R67" xml:space="preserve"> 1.6 * ( 0.6 ) ^ ( 2 / 3 ) * ( ( 1 - alpha ) / Ku ) * ( lambda * 10^(-9) ) ^ ( -1 / 15 ) * ( kB * T / ( 3 * PI() * df * 10^(-6) * U * mu ) ) ^ ( 2 / 3 ) * ( F67 * 10^(-9) ) ^ ( -3 / 5 )  +  3.2 * 3.34 / 3 * ( 0.6 ) ^ ( 2 / 3 ) * ( ( 1 - alpha ) / Ku ) *  ( lambda * 10^(-9) ) ^ ( 14 / 15 ) * ( kB * T / ( 3 * PI() * df * 10^(-6) * U * mu ) ) ^ ( 2 / 3 ) * ( F67 * 10^(-9) ) ^ ( -8 / 5 )</f>
        <v>1.3115255218046278E-2</v>
      </c>
      <c r="S67">
        <f t="shared" si="27"/>
        <v>1.3410659443821835E-2</v>
      </c>
      <c r="T67">
        <f t="shared" ref="T67:T130" si="36" xml:space="preserve"> S67 / Q67</f>
        <v>0.82831106901673146</v>
      </c>
      <c r="U67">
        <f t="shared" si="28"/>
        <v>54110.180386513632</v>
      </c>
      <c r="V67">
        <f t="shared" si="29"/>
        <v>4.298930445511045E-3</v>
      </c>
      <c r="W67">
        <f t="shared" si="30"/>
        <v>1.848080040200072E-5</v>
      </c>
      <c r="X67">
        <f t="shared" si="31"/>
        <v>7.9447653372089023E-8</v>
      </c>
      <c r="Y67" cm="1">
        <f t="array" ref="Y67" xml:space="preserve"> 4 / 3 * g / U^2 * F67 * 10^(-9) * ( rhop - rhoa ) / rhoa</f>
        <v>69.455579069387042</v>
      </c>
      <c r="Z67" cm="1">
        <f t="array" ref="Z67" xml:space="preserve"> SQRT( 4/3 * 1/U67 * g/rhoa * F67 * 10^(-9) *  ( rhop - rhoa ) )</f>
        <v>3.7580663179816404E-4</v>
      </c>
      <c r="AA67" cm="1">
        <f t="array" ref="AA67" xml:space="preserve"> Z67 / U</f>
        <v>3.5827299758498896E-2</v>
      </c>
      <c r="AB67">
        <f t="shared" ref="AB67:AB130" si="37">AA67 / ( 1 - AA67 )</f>
        <v>3.7158591764240009E-2</v>
      </c>
      <c r="AC67">
        <f t="shared" ref="AC67:AC130" si="38" xml:space="preserve"> Y67 ^ 0.5 * V67 + Y67 ^ 1 * W67 + Y67 ^ 1.5 * X67</f>
        <v>3.7156874685868715E-2</v>
      </c>
      <c r="AD67">
        <f t="shared" ref="AD67:AD130" si="39">AC67/AB67</f>
        <v>0.99995379054238143</v>
      </c>
      <c r="AE67" cm="1">
        <f t="array" ref="AE67">( ( F67 * 10^(-9) ) ^ 2 * rhop * H67 * U ) / ( 18 * mu * ( df * 10^(-6) ) )</f>
        <v>2.3037551778801843E-3</v>
      </c>
      <c r="AF67">
        <f t="shared" ref="AF67:AF130" si="40" xml:space="preserve"> AE67 ^ 2 / ( AE67 + 0.25 ) ^ 2</f>
        <v>8.3372959861111208E-5</v>
      </c>
      <c r="AG67" cm="1">
        <f t="array" ref="AG67">(2 * AI87*(1-alpha)*AE67*SQRT(alpha)+(1-alpha)*alpha*AE67^2)/Ku</f>
        <v>1.9152595675302517E-4</v>
      </c>
      <c r="AH67">
        <f t="shared" ref="AH67:AH130" si="41">AG67 / AF67</f>
        <v>2.2972191112332241</v>
      </c>
      <c r="AI67" cm="1">
        <f t="array" ref="AI67" xml:space="preserve"> F67 / df / 1000</f>
        <v>8.5459183673469385E-2</v>
      </c>
      <c r="AJ67" cm="1">
        <f t="array" ref="AJ67" xml:space="preserve"> ( 1 + AI67 ) / ( 2*Ku ) * ( 2 * LN( 1 + AI67 ) - 1 + alpha + ( 1 / ( 1 + AI67 ) ) ^ 2 * ( 1 - alpha / 2 ) - ( alpha / 2) * ( 1 + AI67 ) ^ 2 )</f>
        <v>9.7935761199721989E-3</v>
      </c>
      <c r="AK67" cm="1">
        <f t="array" ref="AK67" xml:space="preserve"> ( ( 1 - alpha ) / Ku ) * AI67 ^ 2</f>
        <v>1.0386482944780569E-2</v>
      </c>
      <c r="AL67">
        <f t="shared" ref="AL67:AL130" si="42" xml:space="preserve"> AK67 /AJ67</f>
        <v>1.0605403805050584</v>
      </c>
      <c r="AM67">
        <f t="shared" si="32"/>
        <v>6.2102539422913883E-2</v>
      </c>
      <c r="AN67">
        <f t="shared" ref="AN67:AN130" si="43" xml:space="preserve"> S67 + AC67 + AF67 + AK67</f>
        <v>6.1037390034332228E-2</v>
      </c>
      <c r="AO67">
        <f t="shared" ref="AO67:AO130" si="44" xml:space="preserve"> AN67 / AM67</f>
        <v>0.98284853729848209</v>
      </c>
      <c r="AP67" cm="1">
        <f t="array" ref="AP67" xml:space="preserve"> EXP( -4 * alpha * X * 10^(-6) * AM67 / ( PI() * df * 10^(-6) * ( 1 - alpha ) ) ) * 100</f>
        <v>28.062795137605473</v>
      </c>
      <c r="AQ67" cm="1">
        <f t="array" ref="AQ67" xml:space="preserve"> EXP( -4 * alpha * X * 10^(-6) * AN67 / ( PI() * df * 10^(-6) * ( 1 - alpha ) ) ) * 100</f>
        <v>28.681131962970568</v>
      </c>
      <c r="AR67">
        <f t="shared" ref="AR67:AR130" si="45" xml:space="preserve"> ABS(AQ67 - AP67)</f>
        <v>0.61833682536509471</v>
      </c>
      <c r="AS67" cm="1">
        <f t="array" ref="AS67" xml:space="preserve"> ( sigave * 10^(-6) * fE *e * H67 ) / ( 3 * PI() * eps0 * ( 1 + epsF ) * mu * U * F67 * 10^(-9) )</f>
        <v>3.8549797561141019E-2</v>
      </c>
      <c r="AT67" cm="1">
        <f t="array" ref="AT67" xml:space="preserve"> PI() * AS67 / ( 1 + alpha * SQRT(AS67) )</f>
        <v>0.11948898019622008</v>
      </c>
      <c r="AU67" cm="1">
        <f t="array" ref="AU67" xml:space="preserve"> PI() * AS67 * ( 1 - SQRT( AS67 ) * alpha )</f>
        <v>0.11946704971619669</v>
      </c>
      <c r="AV67">
        <f t="shared" ref="AV67:AV130" si="46" xml:space="preserve"> AU67 / AT67</f>
        <v>0.99981646441381145</v>
      </c>
      <c r="AW67" cm="1">
        <f t="array" ref="AW67" xml:space="preserve"> 2 / 3 * ( epsP - 1 ) / ( epsP + 2 ) * ( sigave * 10^(-6) ) ^ 2 / ( eps0 * ( 1 + epsF ) ^ 2 ) * H67 * ( F67 * 10^(-9) ) ^ 2 / ( df * 10^(-6) * mu * U )</f>
        <v>1.847235425584919</v>
      </c>
      <c r="AX67" cm="1">
        <f t="array" ref="AX67" xml:space="preserve"> 0.528 * Ku ^ 0.26 * AW67 ^ 0.74 / ( 1 + 0.366 * ( Ku * AW67 ) ^ 0.63 )</f>
        <v>0.5272521382593125</v>
      </c>
      <c r="AY67" cm="1">
        <f t="array" ref="AY67" xml:space="preserve"> 0.35 * Ku ^ ( -0.5 ) * AW67 ^ 0.4</f>
        <v>0.5529395051066528</v>
      </c>
      <c r="AZ67">
        <f t="shared" ref="AZ67:AZ130" si="47" xml:space="preserve"> AY67 / AX67</f>
        <v>1.0487193222812627</v>
      </c>
      <c r="BA67">
        <f t="shared" si="33"/>
        <v>0.17417095051589448</v>
      </c>
      <c r="BB67">
        <f t="shared" ref="BB67:BB130" si="48" xml:space="preserve"> AN67 + AU67</f>
        <v>0.18050443975052893</v>
      </c>
      <c r="BC67">
        <f t="shared" ref="BC67:BC130" si="49" xml:space="preserve"> BB67 / BA67</f>
        <v>1.0363636370811242</v>
      </c>
      <c r="BD67">
        <f t="shared" si="34"/>
        <v>0.55661098098016182</v>
      </c>
      <c r="BE67">
        <f t="shared" ref="BE67:BE130" si="50" xml:space="preserve"> AN67 + AY67</f>
        <v>0.61397689514098497</v>
      </c>
      <c r="BF67">
        <f t="shared" ref="BF67:BF130" si="51" xml:space="preserve"> BE67 / BD67</f>
        <v>1.1030628502150728</v>
      </c>
      <c r="BG67" cm="1">
        <f t="array" ref="BG67" xml:space="preserve"> EXP( -4 * alpha * X * 10^(-6) * BA67 / ( PI() * df * 10^(-6) * ( 1 - alpha ) ) ) * 100</f>
        <v>2.8329849710165305</v>
      </c>
      <c r="BH67" cm="1">
        <f t="array" ref="BH67" xml:space="preserve"> EXP( -4 * alpha * X * 10^(-6) * BB67 / ( PI() * df * 10^(-6) * ( 1 - alpha ) ) ) * 100</f>
        <v>2.4886409494271948</v>
      </c>
      <c r="BI67" cm="1">
        <f t="array" ref="BI67" xml:space="preserve"> EXP( -4 * alpha * X * 10^(-6) * BD67 / ( PI() * df * 10^(-6) * ( 1 - alpha ) ) ) * 100</f>
        <v>1.1316773091723951E-3</v>
      </c>
      <c r="BJ67" cm="1">
        <f t="array" ref="BJ67" xml:space="preserve"> EXP( -4 * alpha * X * 10^(-6) * BE67 / ( PI() * df * 10^(-6) * ( 1 - alpha ) ) ) * 100</f>
        <v>3.4990098264766603E-4</v>
      </c>
      <c r="BK67" cm="1">
        <f t="array" ref="BK67">fC *  BG67 +  ( 1 - fC ) * BI67</f>
        <v>0.28431700667990822</v>
      </c>
    </row>
    <row r="68" spans="6:63" x14ac:dyDescent="0.2">
      <c r="F68">
        <v>680</v>
      </c>
      <c r="G68" cm="1">
        <f t="array" ref="G68" xml:space="preserve"> F68 * 10^(-9) * rhoa/mu * U</f>
        <v>4.5049528079368309E-4</v>
      </c>
      <c r="H68" cm="1">
        <f t="array" ref="H68">1 +  lambda/F68 * ( 2.514 + 0.8 * EXP( -0.55 * F68/lambda ) )</f>
        <v>1.2480369496057437</v>
      </c>
      <c r="I68" cm="1">
        <f t="array" ref="I68" xml:space="preserve"> 1 + 3.34 * lambda/F68</f>
        <v>1.3291373529411765</v>
      </c>
      <c r="J68">
        <f t="shared" si="35"/>
        <v>0.93898267687988002</v>
      </c>
      <c r="K68" cm="1">
        <f t="array" ref="K68" xml:space="preserve"> kB * T * H68 / ( 3 * PI() * mu * F68 * 10^(-9) )</f>
        <v>4.3330507053181066E-11</v>
      </c>
      <c r="L68" cm="1">
        <f t="array" ref="L68" xml:space="preserve"> df * 10^(-6) *U / K68</f>
        <v>1897.8970637092004</v>
      </c>
      <c r="M68" cm="1">
        <f t="array" ref="M68" xml:space="preserve"> 1 + 0.388 * Kn * ( ( 1 - alpha ) * L68 / Ku ) ^ ( 1 / 3 )</f>
        <v>1.0923477896914702</v>
      </c>
      <c r="N68" cm="1">
        <f t="array" ref="N68" xml:space="preserve"> 1 + 0.388 * Kn * ( ( 1 - alpha ) / Ku ) ^ ( 1 / 3 ) * ( 3 * PI() * mu * df * 10^(-6) * U * F68 * 10^(-9) / ( kB * T ) ) ^ ( 1 / 3 ) * ( 0.6 * ( F68 / lambda ) ^ 0.1 ) ^ ( -1 / 3 ) * ( 1 + 2/3 * ( 3.34 * F68 / lambda ) ) ^ ( -1 / 2 )</f>
        <v>1.0224641736742606</v>
      </c>
      <c r="O68">
        <f t="shared" si="26"/>
        <v>0.93602439014688898</v>
      </c>
      <c r="P68" cm="1">
        <f t="array" ref="P68" xml:space="preserve"> 1 / ( 1 + 1.6 * ( ( 1 - alpha ) / Ku ) ^ ( 1 / 3 ) * L68 ^ ( -2 / 3 ) * M68 )</f>
        <v>0.9873405031529654</v>
      </c>
      <c r="Q68" cm="1">
        <f t="array" ref="Q68" xml:space="preserve"> 1.6 * ( ( 1 - alpha ) / Ku ) * L68 ^ ( -2 / 3 ) * M68 * P68</f>
        <v>1.6009722335296253E-2</v>
      </c>
      <c r="R68" cm="1">
        <f t="array" ref="R68" xml:space="preserve"> 1.6 * ( 0.6 ) ^ ( 2 / 3 ) * ( ( 1 - alpha ) / Ku ) * ( lambda * 10^(-9) ) ^ ( -1 / 15 ) * ( kB * T / ( 3 * PI() * df * 10^(-6) * U * mu ) ) ^ ( 2 / 3 ) * ( F68 * 10^(-9) ) ^ ( -3 / 5 )  +  3.2 * 3.34 / 3 * ( 0.6 ) ^ ( 2 / 3 ) * ( ( 1 - alpha ) / Ku ) *  ( lambda * 10^(-9) ) ^ ( 14 / 15 ) * ( kB * T / ( 3 * PI() * df * 10^(-6) * U * mu ) ) ^ ( 2 / 3 ) * ( F68 * 10^(-9) ) ^ ( -8 / 5 )</f>
        <v>1.2964371363911863E-2</v>
      </c>
      <c r="S68">
        <f t="shared" si="27"/>
        <v>1.3255605253808389E-2</v>
      </c>
      <c r="T68">
        <f t="shared" si="36"/>
        <v>0.82797221439525359</v>
      </c>
      <c r="U68">
        <f t="shared" si="28"/>
        <v>53314.849023498682</v>
      </c>
      <c r="V68">
        <f t="shared" si="29"/>
        <v>4.3308766612347917E-3</v>
      </c>
      <c r="W68">
        <f t="shared" si="30"/>
        <v>1.8756489989369694E-5</v>
      </c>
      <c r="X68">
        <f t="shared" si="31"/>
        <v>8.1232021645397607E-8</v>
      </c>
      <c r="Y68" cm="1">
        <f t="array" ref="Y68" xml:space="preserve"> 4 / 3 * g / U^2 * F68 * 10^(-9) * ( rhop - rhoa ) / rhoa</f>
        <v>70.492229503258486</v>
      </c>
      <c r="Z68" cm="1">
        <f t="array" ref="Z68" xml:space="preserve"> SQRT( 4/3 * 1/U68 * g/rhoa * F68 * 10^(-9) *  ( rhop - rhoa ) )</f>
        <v>3.8141423164612899E-4</v>
      </c>
      <c r="AA68" cm="1">
        <f t="array" ref="AA68" xml:space="preserve"> Z68 / U</f>
        <v>3.6361896925444726E-2</v>
      </c>
      <c r="AB68">
        <f t="shared" si="37"/>
        <v>3.7733975866489224E-2</v>
      </c>
      <c r="AC68">
        <f t="shared" si="38"/>
        <v>3.7732153175351557E-2</v>
      </c>
      <c r="AD68">
        <f t="shared" si="39"/>
        <v>0.99995169628707781</v>
      </c>
      <c r="AE68" cm="1">
        <f t="array" ref="AE68">( ( F68 * 10^(-9) ) ^ 2 * rhop * H68 * U ) / ( 18 * mu * ( df * 10^(-6) ) )</f>
        <v>2.3659701399041237E-3</v>
      </c>
      <c r="AF68">
        <f t="shared" si="40"/>
        <v>8.7893535220527979E-5</v>
      </c>
      <c r="AG68" cm="1">
        <f t="array" ref="AG68">(2 * AI88*(1-alpha)*AE68*SQRT(alpha)+(1-alpha)*alpha*AE68^2)/Ku</f>
        <v>1.9896748243119746E-4</v>
      </c>
      <c r="AH68">
        <f t="shared" si="41"/>
        <v>2.2637328437407942</v>
      </c>
      <c r="AI68" cm="1">
        <f t="array" ref="AI68" xml:space="preserve"> F68 / df / 1000</f>
        <v>8.673469387755102E-2</v>
      </c>
      <c r="AJ68" cm="1">
        <f t="array" ref="AJ68" xml:space="preserve"> ( 1 + AI68 ) / ( 2*Ku ) * ( 2 * LN( 1 + AI68 ) - 1 + alpha + ( 1 / ( 1 + AI68 ) ) ^ 2 * ( 1 - alpha / 2 ) - ( alpha / 2) * ( 1 + AI68 ) ^ 2 )</f>
        <v>1.0079604037105823E-2</v>
      </c>
      <c r="AK68" cm="1">
        <f t="array" ref="AK68" xml:space="preserve"> ( ( 1 - alpha ) / Ku ) * AI68 ^ 2</f>
        <v>1.0698840974975574E-2</v>
      </c>
      <c r="AL68">
        <f t="shared" si="42"/>
        <v>1.0614346491777027</v>
      </c>
      <c r="AM68">
        <f t="shared" si="32"/>
        <v>6.2765949814719169E-2</v>
      </c>
      <c r="AN68">
        <f t="shared" si="43"/>
        <v>6.1774492939356045E-2</v>
      </c>
      <c r="AO68">
        <f t="shared" si="44"/>
        <v>0.98420390548872694</v>
      </c>
      <c r="AP68" cm="1">
        <f t="array" ref="AP68" xml:space="preserve"> EXP( -4 * alpha * X * 10^(-6) * AM68 / ( PI() * df * 10^(-6) * ( 1 - alpha ) ) ) * 100</f>
        <v>27.684429884241666</v>
      </c>
      <c r="AQ68" cm="1">
        <f t="array" ref="AQ68" xml:space="preserve"> EXP( -4 * alpha * X * 10^(-6) * AN68 / ( PI() * df * 10^(-6) * ( 1 - alpha ) ) ) * 100</f>
        <v>28.251797439688524</v>
      </c>
      <c r="AR68">
        <f t="shared" si="45"/>
        <v>0.56736755544685735</v>
      </c>
      <c r="AS68" cm="1">
        <f t="array" ref="AS68" xml:space="preserve"> ( sigave * 10^(-6) * fE *e * H68 ) / ( 3 * PI() * eps0 * ( 1 + epsF ) * mu * U * F68 * 10^(-9) )</f>
        <v>3.7869773416388031E-2</v>
      </c>
      <c r="AT68" cm="1">
        <f t="array" ref="AT68" xml:space="preserve"> PI() * AS68 / ( 1 + alpha * SQRT(AS68) )</f>
        <v>0.11739507851406226</v>
      </c>
      <c r="AU68" cm="1">
        <f t="array" ref="AU68" xml:space="preserve"> PI() * AS68 * ( 1 - SQRT( AS68 ) * alpha )</f>
        <v>0.11737391241722527</v>
      </c>
      <c r="AV68">
        <f t="shared" si="46"/>
        <v>0.99981970200876469</v>
      </c>
      <c r="AW68" cm="1">
        <f t="array" ref="AW68" xml:space="preserve"> 2 / 3 * ( epsP - 1 ) / ( epsP + 2 ) * ( sigave * 10^(-6) ) ^ 2 / ( eps0 * ( 1 + epsF ) ^ 2 ) * H68 * ( F68 * 10^(-9) ) ^ 2 / ( df * 10^(-6) * mu * U )</f>
        <v>1.8971216647806097</v>
      </c>
      <c r="AX68" cm="1">
        <f t="array" ref="AX68" xml:space="preserve"> 0.528 * Ku ^ 0.26 * AW68 ^ 0.74 / ( 1 + 0.366 * ( Ku * AW68 ) ^ 0.63 )</f>
        <v>0.53510654869800678</v>
      </c>
      <c r="AY68" cm="1">
        <f t="array" ref="AY68" xml:space="preserve"> 0.35 * Ku ^ ( -0.5 ) * AW68 ^ 0.4</f>
        <v>0.55886484752464882</v>
      </c>
      <c r="AZ68">
        <f t="shared" si="47"/>
        <v>1.044399192804591</v>
      </c>
      <c r="BA68">
        <f t="shared" si="33"/>
        <v>0.17279261472227281</v>
      </c>
      <c r="BB68">
        <f t="shared" si="48"/>
        <v>0.1791484053565813</v>
      </c>
      <c r="BC68">
        <f t="shared" si="49"/>
        <v>1.0367827678545409</v>
      </c>
      <c r="BD68">
        <f t="shared" si="34"/>
        <v>0.56428602773161929</v>
      </c>
      <c r="BE68">
        <f t="shared" si="50"/>
        <v>0.62063934046400482</v>
      </c>
      <c r="BF68">
        <f t="shared" si="51"/>
        <v>1.0998665746853966</v>
      </c>
      <c r="BG68" cm="1">
        <f t="array" ref="BG68" xml:space="preserve"> EXP( -4 * alpha * X * 10^(-6) * BA68 / ( PI() * df * 10^(-6) * ( 1 - alpha ) ) ) * 100</f>
        <v>2.9140214045060802</v>
      </c>
      <c r="BH68" cm="1">
        <f t="array" ref="BH68" xml:space="preserve"> EXP( -4 * alpha * X * 10^(-6) * BB68 / ( PI() * df * 10^(-6) * ( 1 - alpha ) ) ) * 100</f>
        <v>2.5586597085867311</v>
      </c>
      <c r="BI68" cm="1">
        <f t="array" ref="BI68" xml:space="preserve"> EXP( -4 * alpha * X * 10^(-6) * BD68 / ( PI() * df * 10^(-6) * ( 1 - alpha ) ) ) * 100</f>
        <v>9.672059080331329E-4</v>
      </c>
      <c r="BJ68" cm="1">
        <f t="array" ref="BJ68" xml:space="preserve"> EXP( -4 * alpha * X * 10^(-6) * BE68 / ( PI() * df * 10^(-6) * ( 1 - alpha ) ) ) * 100</f>
        <v>3.0530920155088701E-4</v>
      </c>
      <c r="BK68" cm="1">
        <f t="array" ref="BK68">fC *  BG68 +  ( 1 - fC ) * BI68</f>
        <v>0.29227262576783786</v>
      </c>
    </row>
    <row r="69" spans="6:63" x14ac:dyDescent="0.2">
      <c r="F69">
        <v>690</v>
      </c>
      <c r="G69" cm="1">
        <f t="array" ref="G69" xml:space="preserve"> F69 * 10^(-9) * rhoa/mu * U</f>
        <v>4.5712021139359023E-4</v>
      </c>
      <c r="H69" cm="1">
        <f t="array" ref="H69">1 +  lambda/F69 * ( 2.514 + 0.8 * EXP( -0.55 * F69/lambda ) )</f>
        <v>1.2444191440678085</v>
      </c>
      <c r="I69" cm="1">
        <f t="array" ref="I69" xml:space="preserve"> 1 + 3.34 * lambda/F69</f>
        <v>1.3243672463768115</v>
      </c>
      <c r="J69">
        <f t="shared" si="35"/>
        <v>0.9396329813141151</v>
      </c>
      <c r="K69" cm="1">
        <f t="array" ref="K69" xml:space="preserve"> kB * T * H69 / ( 3 * PI() * mu * F69 * 10^(-9) )</f>
        <v>4.2578742735815335E-11</v>
      </c>
      <c r="L69" cm="1">
        <f t="array" ref="L69" xml:space="preserve"> df * 10^(-6) *U / K69</f>
        <v>1931.4060684109677</v>
      </c>
      <c r="M69" cm="1">
        <f t="array" ref="M69" xml:space="preserve"> 1 + 0.388 * Kn * ( ( 1 - alpha ) * L69 / Ku ) ^ ( 1 / 3 )</f>
        <v>1.0928881153010814</v>
      </c>
      <c r="N69" cm="1">
        <f t="array" ref="N69" xml:space="preserve"> 1 + 0.388 * Kn * ( ( 1 - alpha ) / Ku ) ^ ( 1 / 3 ) * ( 3 * PI() * mu * df * 10^(-6) * U * F69 * 10^(-9) / ( kB * T ) ) ^ ( 1 / 3 ) * ( 0.6 * ( F69 / lambda ) ^ 0.1 ) ^ ( -1 / 3 ) * ( 1 + 2/3 * ( 3.34 * F69 / lambda ) ) ^ ( -1 / 2 )</f>
        <v>1.0224055612964094</v>
      </c>
      <c r="O69">
        <f t="shared" si="26"/>
        <v>0.93550798748941033</v>
      </c>
      <c r="P69" cm="1">
        <f t="array" ref="P69" xml:space="preserve"> 1 / ( 1 + 1.6 * ( ( 1 - alpha ) / Ku ) ^ ( 1 / 3 ) * L69 ^ ( -2 / 3 ) * M69 )</f>
        <v>0.98747940363909725</v>
      </c>
      <c r="Q69" cm="1">
        <f t="array" ref="Q69" xml:space="preserve"> 1.6 * ( ( 1 - alpha ) / Ku ) * L69 ^ ( -2 / 3 ) * M69 * P69</f>
        <v>1.5834063046299491E-2</v>
      </c>
      <c r="R69" cm="1">
        <f t="array" ref="R69" xml:space="preserve"> 1.6 * ( 0.6 ) ^ ( 2 / 3 ) * ( ( 1 - alpha ) / Ku ) * ( lambda * 10^(-9) ) ^ ( -1 / 15 ) * ( kB * T / ( 3 * PI() * df * 10^(-6) * U * mu ) ) ^ ( 2 / 3 ) * ( F69 * 10^(-9) ) ^ ( -3 / 5 )  +  3.2 * 3.34 / 3 * ( 0.6 ) ^ ( 2 / 3 ) * ( ( 1 - alpha ) / Ku ) *  ( lambda * 10^(-9) ) ^ ( 14 / 15 ) * ( kB * T / ( 3 * PI() * df * 10^(-6) * U * mu ) ) ^ ( 2 / 3 ) * ( F69 * 10^(-9) ) ^ ( -8 / 5 )</f>
        <v>1.2817794486026979E-2</v>
      </c>
      <c r="S69">
        <f t="shared" si="27"/>
        <v>1.3104984366068434E-2</v>
      </c>
      <c r="T69">
        <f t="shared" si="36"/>
        <v>0.82764507932985287</v>
      </c>
      <c r="U69">
        <f t="shared" si="28"/>
        <v>52542.568903272761</v>
      </c>
      <c r="V69">
        <f t="shared" si="29"/>
        <v>4.3625885424146606E-3</v>
      </c>
      <c r="W69">
        <f t="shared" si="30"/>
        <v>1.9032176030951429E-5</v>
      </c>
      <c r="X69">
        <f t="shared" si="31"/>
        <v>8.3029529003935218E-8</v>
      </c>
      <c r="Y69" cm="1">
        <f t="array" ref="Y69" xml:space="preserve"> 4 / 3 * g / U^2 * F69 * 10^(-9) * ( rhop - rhoa ) / rhoa</f>
        <v>71.528879937129929</v>
      </c>
      <c r="Z69" cm="1">
        <f t="array" ref="Z69" xml:space="preserve"> SQRT( 4/3 * 1/U69 * g/rhoa * F69 * 10^(-9) *  ( rhop - rhoa ) )</f>
        <v>3.8702179551306702E-4</v>
      </c>
      <c r="AA69" cm="1">
        <f t="array" ref="AA69" xml:space="preserve"> Z69 / U</f>
        <v>3.6896490662160941E-2</v>
      </c>
      <c r="AB69">
        <f t="shared" si="37"/>
        <v>3.8309995036284648E-2</v>
      </c>
      <c r="AC69">
        <f t="shared" si="38"/>
        <v>3.8308061900908019E-2</v>
      </c>
      <c r="AD69">
        <f t="shared" si="39"/>
        <v>0.99994953965995559</v>
      </c>
      <c r="AE69" cm="1">
        <f t="array" ref="AE69">( ( F69 * 10^(-9) ) ^ 2 * rhop * H69 * U ) / ( 18 * mu * ( df * 10^(-6) ) )</f>
        <v>2.4290074991491625E-3</v>
      </c>
      <c r="AF69">
        <f t="shared" si="40"/>
        <v>9.2593220955425627E-5</v>
      </c>
      <c r="AG69" cm="1">
        <f t="array" ref="AG69">(2 * AI89*(1-alpha)*AE69*SQRT(alpha)+(1-alpha)*alpha*AE69^2)/Ku</f>
        <v>2.065984932657989E-4</v>
      </c>
      <c r="AH69">
        <f t="shared" si="41"/>
        <v>2.2312485853068598</v>
      </c>
      <c r="AI69" cm="1">
        <f t="array" ref="AI69" xml:space="preserve"> F69 / df / 1000</f>
        <v>8.8010204081632654E-2</v>
      </c>
      <c r="AJ69" cm="1">
        <f t="array" ref="AJ69" xml:space="preserve"> ( 1 + AI69 ) / ( 2*Ku ) * ( 2 * LN( 1 + AI69 ) - 1 + alpha + ( 1 / ( 1 + AI69 ) ) ^ 2 * ( 1 - alpha / 2 ) - ( alpha / 2) * ( 1 + AI69 ) ^ 2 )</f>
        <v>1.0369508926035918E-2</v>
      </c>
      <c r="AK69" cm="1">
        <f t="array" ref="AK69" xml:space="preserve"> ( ( 1 - alpha ) / Ku ) * AI69 ^ 2</f>
        <v>1.101582653154384E-2</v>
      </c>
      <c r="AL69">
        <f t="shared" si="42"/>
        <v>1.0623286608959019</v>
      </c>
      <c r="AM69">
        <f t="shared" si="32"/>
        <v>6.3438534285368386E-2</v>
      </c>
      <c r="AN69">
        <f t="shared" si="43"/>
        <v>6.252146601947571E-2</v>
      </c>
      <c r="AO69">
        <f t="shared" si="44"/>
        <v>0.98554398716453018</v>
      </c>
      <c r="AP69" cm="1">
        <f t="array" ref="AP69" xml:space="preserve"> EXP( -4 * alpha * X * 10^(-6) * AM69 / ( PI() * df * 10^(-6) * ( 1 - alpha ) ) ) * 100</f>
        <v>27.306039752844352</v>
      </c>
      <c r="AQ69" cm="1">
        <f t="array" ref="AQ69" xml:space="preserve"> EXP( -4 * alpha * X * 10^(-6) * AN69 / ( PI() * df * 10^(-6) * ( 1 - alpha ) ) ) * 100</f>
        <v>27.82326994514538</v>
      </c>
      <c r="AR69">
        <f t="shared" si="45"/>
        <v>0.51723019230102807</v>
      </c>
      <c r="AS69" cm="1">
        <f t="array" ref="AS69" xml:space="preserve"> ( sigave * 10^(-6) * fE *e * H69 ) / ( 3 * PI() * eps0 * ( 1 + epsF ) * mu * U * F69 * 10^(-9) )</f>
        <v>3.7212750309637277E-2</v>
      </c>
      <c r="AT69" cm="1">
        <f t="array" ref="AT69" xml:space="preserve"> PI() * AS69 / ( 1 + alpha * SQRT(AS69) )</f>
        <v>0.11537164655040587</v>
      </c>
      <c r="AU69" cm="1">
        <f t="array" ref="AU69" xml:space="preserve"> PI() * AS69 * ( 1 - SQRT( AS69 ) * alpha )</f>
        <v>0.11535120616683635</v>
      </c>
      <c r="AV69">
        <f t="shared" si="46"/>
        <v>0.99982283009577588</v>
      </c>
      <c r="AW69" cm="1">
        <f t="array" ref="AW69" xml:space="preserve"> 2 / 3 * ( epsP - 1 ) / ( epsP + 2 ) * ( sigave * 10^(-6) ) ^ 2 / ( eps0 * ( 1 + epsF ) ^ 2 ) * H69 * ( F69 * 10^(-9) ) ^ 2 / ( df * 10^(-6) * mu * U )</f>
        <v>1.9476673322416398</v>
      </c>
      <c r="AX69" cm="1">
        <f t="array" ref="AX69" xml:space="preserve"> 0.528 * Ku ^ 0.26 * AW69 ^ 0.74 / ( 1 + 0.366 * ( Ku * AW69 ) ^ 0.63 )</f>
        <v>0.54294034580408324</v>
      </c>
      <c r="AY69" cm="1">
        <f t="array" ref="AY69" xml:space="preserve"> 0.35 * Ku ^ ( -0.5 ) * AW69 ^ 0.4</f>
        <v>0.56477391771247831</v>
      </c>
      <c r="AZ69">
        <f t="shared" si="47"/>
        <v>1.040213574248309</v>
      </c>
      <c r="BA69">
        <f t="shared" si="33"/>
        <v>0.17149117268052694</v>
      </c>
      <c r="BB69">
        <f t="shared" si="48"/>
        <v>0.17787267218631206</v>
      </c>
      <c r="BC69">
        <f t="shared" si="49"/>
        <v>1.0372118249938922</v>
      </c>
      <c r="BD69">
        <f t="shared" si="34"/>
        <v>0.57193554034724947</v>
      </c>
      <c r="BE69">
        <f t="shared" si="50"/>
        <v>0.62729538373195404</v>
      </c>
      <c r="BF69">
        <f t="shared" si="51"/>
        <v>1.0967938508439132</v>
      </c>
      <c r="BG69" cm="1">
        <f t="array" ref="BG69" xml:space="preserve"> EXP( -4 * alpha * X * 10^(-6) * BA69 / ( PI() * df * 10^(-6) * ( 1 - alpha ) ) ) * 100</f>
        <v>2.9926635525577656</v>
      </c>
      <c r="BH69" cm="1">
        <f t="array" ref="BH69" xml:space="preserve"> EXP( -4 * alpha * X * 10^(-6) * BB69 / ( PI() * df * 10^(-6) * ( 1 - alpha ) ) ) * 100</f>
        <v>2.6263295944651035</v>
      </c>
      <c r="BI69" cm="1">
        <f t="array" ref="BI69" xml:space="preserve"> EXP( -4 * alpha * X * 10^(-6) * BD69 / ( PI() * df * 10^(-6) * ( 1 - alpha ) ) ) * 100</f>
        <v>8.2706983267655178E-4</v>
      </c>
      <c r="BJ69" cm="1">
        <f t="array" ref="BJ69" xml:space="preserve"> EXP( -4 * alpha * X * 10^(-6) * BE69 / ( PI() * df * 10^(-6) * ( 1 - alpha ) ) ) * 100</f>
        <v>2.6643514795145597E-4</v>
      </c>
      <c r="BK69" cm="1">
        <f t="array" ref="BK69">fC *  BG69 +  ( 1 - fC ) * BI69</f>
        <v>0.30001071810518543</v>
      </c>
    </row>
    <row r="70" spans="6:63" x14ac:dyDescent="0.2">
      <c r="F70">
        <v>700</v>
      </c>
      <c r="G70" cm="1">
        <f t="array" ref="G70" xml:space="preserve"> F70 * 10^(-9) * rhoa/mu * U</f>
        <v>4.6374514199349736E-4</v>
      </c>
      <c r="H70" cm="1">
        <f t="array" ref="H70">1 +  lambda/F70 * ( 2.514 + 0.8 * EXP( -0.55 * F70/lambda ) )</f>
        <v>1.2409064961088936</v>
      </c>
      <c r="I70" cm="1">
        <f t="array" ref="I70" xml:space="preserve"> 1 + 3.34 * lambda/F70</f>
        <v>1.3197334285714286</v>
      </c>
      <c r="J70">
        <f t="shared" si="35"/>
        <v>0.94027056467921499</v>
      </c>
      <c r="K70" cm="1">
        <f t="array" ref="K70" xml:space="preserve"> kB * T * H70 / ( 3 * PI() * mu * F70 * 10^(-9) )</f>
        <v>4.1852004044431344E-11</v>
      </c>
      <c r="L70" cm="1">
        <f t="array" ref="L70" xml:space="preserve"> df * 10^(-6) *U / K70</f>
        <v>1964.9439491107294</v>
      </c>
      <c r="M70" cm="1">
        <f t="array" ref="M70" xml:space="preserve"> 1 + 0.388 * Kn * ( ( 1 - alpha ) * L70 / Ku ) ^ ( 1 / 3 )</f>
        <v>1.0934226845367621</v>
      </c>
      <c r="N70" cm="1">
        <f t="array" ref="N70" xml:space="preserve"> 1 + 0.388 * Kn * ( ( 1 - alpha ) / Ku ) ^ ( 1 / 3 ) * ( 3 * PI() * mu * df * 10^(-6) * U * F70 * 10^(-9) / ( kB * T ) ) ^ ( 1 / 3 ) * ( 0.6 * ( F70 / lambda ) ^ 0.1 ) ^ ( -1 / 3 ) * ( 1 + 2/3 * ( 3.34 * F70 / lambda ) ) ^ ( -1 / 2 )</f>
        <v>1.0223478486116251</v>
      </c>
      <c r="O70">
        <f t="shared" si="26"/>
        <v>0.93499784033175748</v>
      </c>
      <c r="P70" cm="1">
        <f t="array" ref="P70" xml:space="preserve"> 1 / ( 1 + 1.6 * ( ( 1 - alpha ) / Ku ) ^ ( 1 / 3 ) * L70 ^ ( -2 / 3 ) * M70 )</f>
        <v>0.98761453165724478</v>
      </c>
      <c r="Q70" cm="1">
        <f t="array" ref="Q70" xml:space="preserve"> 1.6 * ( ( 1 - alpha ) / Ku ) * L70 ^ ( -2 / 3 ) * M70 * P70</f>
        <v>1.5663174576054487E-2</v>
      </c>
      <c r="R70" cm="1">
        <f t="array" ref="R70" xml:space="preserve"> 1.6 * ( 0.6 ) ^ ( 2 / 3 ) * ( ( 1 - alpha ) / Ku ) * ( lambda * 10^(-9) ) ^ ( -1 / 15 ) * ( kB * T / ( 3 * PI() * df * 10^(-6) * U * mu ) ) ^ ( 2 / 3 ) * ( F70 * 10^(-9) ) ^ ( -3 / 5 )  +  3.2 * 3.34 / 3 * ( 0.6 ) ^ ( 2 / 3 ) * ( ( 1 - alpha ) / Ku ) *  ( lambda * 10^(-9) ) ^ ( 14 / 15 ) * ( kB * T / ( 3 * PI() * df * 10^(-6) * U * mu ) ) ^ ( 2 / 3 ) * ( F70 * 10^(-9) ) ^ ( -8 / 5 )</f>
        <v>1.2675334848958797E-2</v>
      </c>
      <c r="S70">
        <f t="shared" si="27"/>
        <v>1.2958601313264984E-2</v>
      </c>
      <c r="T70">
        <f t="shared" si="36"/>
        <v>0.82732917585403187</v>
      </c>
      <c r="U70">
        <f t="shared" si="28"/>
        <v>51792.352149871724</v>
      </c>
      <c r="V70">
        <f t="shared" si="29"/>
        <v>4.3940711644506218E-3</v>
      </c>
      <c r="W70">
        <f t="shared" si="30"/>
        <v>1.9307858542911917E-5</v>
      </c>
      <c r="X70">
        <f t="shared" si="31"/>
        <v>8.484007936787699E-8</v>
      </c>
      <c r="Y70" cm="1">
        <f t="array" ref="Y70" xml:space="preserve"> 4 / 3 * g / U^2 * F70 * 10^(-9) * ( rhop - rhoa ) / rhoa</f>
        <v>72.565530371001373</v>
      </c>
      <c r="Z70" cm="1">
        <f t="array" ref="Z70" xml:space="preserve"> SQRT( 4/3 * 1/U70 * g/rhoa * F70 * 10^(-9) *  ( rhop - rhoa ) )</f>
        <v>3.92629323563597E-4</v>
      </c>
      <c r="AA70" cm="1">
        <f t="array" ref="AA70" xml:space="preserve"> Z70 / U</f>
        <v>3.7431080984341385E-2</v>
      </c>
      <c r="AB70">
        <f t="shared" si="37"/>
        <v>3.8886650342522096E-2</v>
      </c>
      <c r="AC70">
        <f t="shared" si="38"/>
        <v>3.8884601783889895E-2</v>
      </c>
      <c r="AD70">
        <f t="shared" si="39"/>
        <v>0.99994731974561557</v>
      </c>
      <c r="AE70" cm="1">
        <f t="array" ref="AE70">( ( F70 * 10^(-9) ) ^ 2 * rhop * H70 * U ) / ( 18 * mu * ( df * 10^(-6) ) )</f>
        <v>2.4928671151800115E-3</v>
      </c>
      <c r="AF70">
        <f t="shared" si="40"/>
        <v>9.7476523004978803E-5</v>
      </c>
      <c r="AG70" cm="1">
        <f t="array" ref="AG70">(2 * AI90*(1-alpha)*AE70*SQRT(alpha)+(1-alpha)*alpha*AE70^2)/Ku</f>
        <v>2.1442135888165013E-4</v>
      </c>
      <c r="AH70">
        <f t="shared" si="41"/>
        <v>2.1997230950748845</v>
      </c>
      <c r="AI70" cm="1">
        <f t="array" ref="AI70" xml:space="preserve"> F70 / df / 1000</f>
        <v>8.9285714285714288E-2</v>
      </c>
      <c r="AJ70" cm="1">
        <f t="array" ref="AJ70" xml:space="preserve"> ( 1 + AI70 ) / ( 2*Ku ) * ( 2 * LN( 1 + AI70 ) - 1 + alpha + ( 1 / ( 1 + AI70 ) ) ^ 2 * ( 1 - alpha / 2 ) - ( alpha / 2) * ( 1 + AI70 ) ^ 2 )</f>
        <v>1.0663281209947586E-2</v>
      </c>
      <c r="AK70" cm="1">
        <f t="array" ref="AK70" xml:space="preserve"> ( ( 1 - alpha ) / Ku ) * AI70 ^ 2</f>
        <v>1.1337439614485361E-2</v>
      </c>
      <c r="AL70">
        <f t="shared" si="42"/>
        <v>1.0632224163711321</v>
      </c>
      <c r="AM70">
        <f t="shared" si="32"/>
        <v>6.4120067708328898E-2</v>
      </c>
      <c r="AN70">
        <f t="shared" si="43"/>
        <v>6.3278119234645214E-2</v>
      </c>
      <c r="AO70">
        <f t="shared" si="44"/>
        <v>0.98686918926047362</v>
      </c>
      <c r="AP70" cm="1">
        <f t="array" ref="AP70" xml:space="preserve"> EXP( -4 * alpha * X * 10^(-6) * AM70 / ( PI() * df * 10^(-6) * ( 1 - alpha ) ) ) * 100</f>
        <v>26.927890202758668</v>
      </c>
      <c r="AQ70" cm="1">
        <f t="array" ref="AQ70" xml:space="preserve"> EXP( -4 * alpha * X * 10^(-6) * AN70 / ( PI() * df * 10^(-6) * ( 1 - alpha ) ) ) * 100</f>
        <v>27.395815529448232</v>
      </c>
      <c r="AR70">
        <f t="shared" si="45"/>
        <v>0.46792532668956355</v>
      </c>
      <c r="AS70" cm="1">
        <f t="array" ref="AS70" xml:space="preserve"> ( sigave * 10^(-6) * fE *e * H70 ) / ( 3 * PI() * eps0 * ( 1 + epsF ) * mu * U * F70 * 10^(-9) )</f>
        <v>3.6577598970608263E-2</v>
      </c>
      <c r="AT70" cm="1">
        <f t="array" ref="AT70" xml:space="preserve"> PI() * AS70 / ( 1 + alpha * SQRT(AS70) )</f>
        <v>0.11341523915706056</v>
      </c>
      <c r="AU70" cm="1">
        <f t="array" ref="AU70" xml:space="preserve"> PI() * AS70 * ( 1 - SQRT( AS70 ) * alpha )</f>
        <v>0.11339548835264063</v>
      </c>
      <c r="AV70">
        <f t="shared" si="46"/>
        <v>0.99982585405130098</v>
      </c>
      <c r="AW70" cm="1">
        <f t="array" ref="AW70" xml:space="preserve"> 2 / 3 * ( epsP - 1 ) / ( epsP + 2 ) * ( sigave * 10^(-6) ) ^ 2 / ( eps0 * ( 1 + epsF ) ^ 2 ) * H70 * ( F70 * 10^(-9) ) ^ 2 / ( df * 10^(-6) * mu * U )</f>
        <v>1.9988723153618428</v>
      </c>
      <c r="AX70" cm="1">
        <f t="array" ref="AX70" xml:space="preserve"> 0.528 * Ku ^ 0.26 * AW70 ^ 0.74 / ( 1 + 0.366 * ( Ku * AW70 ) ^ 0.63 )</f>
        <v>0.55075308592922523</v>
      </c>
      <c r="AY70" cm="1">
        <f t="array" ref="AY70" xml:space="preserve"> 0.35 * Ku ^ ( -0.5 ) * AW70 ^ 0.4</f>
        <v>0.57066697621175289</v>
      </c>
      <c r="AZ70">
        <f t="shared" si="47"/>
        <v>1.0361575645988967</v>
      </c>
      <c r="BA70">
        <f t="shared" si="33"/>
        <v>0.17026311405148242</v>
      </c>
      <c r="BB70">
        <f t="shared" si="48"/>
        <v>0.17667360758728584</v>
      </c>
      <c r="BC70">
        <f t="shared" si="49"/>
        <v>1.0376505126874696</v>
      </c>
      <c r="BD70">
        <f t="shared" si="34"/>
        <v>0.57955882847720108</v>
      </c>
      <c r="BE70">
        <f t="shared" si="50"/>
        <v>0.6339450954463981</v>
      </c>
      <c r="BF70">
        <f t="shared" si="51"/>
        <v>1.0938408049310502</v>
      </c>
      <c r="BG70" cm="1">
        <f t="array" ref="BG70" xml:space="preserve"> EXP( -4 * alpha * X * 10^(-6) * BA70 / ( PI() * df * 10^(-6) * ( 1 - alpha ) ) ) * 100</f>
        <v>3.0688166073447993</v>
      </c>
      <c r="BH70" cm="1">
        <f t="array" ref="BH70" xml:space="preserve"> EXP( -4 * alpha * X * 10^(-6) * BB70 / ( PI() * df * 10^(-6) * ( 1 - alpha ) ) ) * 100</f>
        <v>2.6915634102208248</v>
      </c>
      <c r="BI70" cm="1">
        <f t="array" ref="BI70" xml:space="preserve"> EXP( -4 * alpha * X * 10^(-6) * BD70 / ( PI() * df * 10^(-6) * ( 1 - alpha ) ) ) * 100</f>
        <v>7.0761733165689163E-4</v>
      </c>
      <c r="BJ70" cm="1">
        <f t="array" ref="BJ70" xml:space="preserve"> EXP( -4 * alpha * X * 10^(-6) * BE70 / ( PI() * df * 10^(-6) * ( 1 - alpha ) ) ) * 100</f>
        <v>2.3254092925133527E-4</v>
      </c>
      <c r="BK70" cm="1">
        <f t="array" ref="BK70">fC *  BG70 +  ( 1 - fC ) * BI70</f>
        <v>0.30751851633297117</v>
      </c>
    </row>
    <row r="71" spans="6:63" x14ac:dyDescent="0.2">
      <c r="F71">
        <v>710</v>
      </c>
      <c r="G71" cm="1">
        <f t="array" ref="G71" xml:space="preserve"> F71 * 10^(-9) * rhoa/mu * U</f>
        <v>4.7037007259340439E-4</v>
      </c>
      <c r="H71" cm="1">
        <f t="array" ref="H71">1 +  lambda/F71 * ( 2.514 + 0.8 * EXP( -0.55 * F71/lambda ) )</f>
        <v>1.2374944232543978</v>
      </c>
      <c r="I71" cm="1">
        <f t="array" ref="I71" xml:space="preserve"> 1 + 3.34 * lambda/F71</f>
        <v>1.3152301408450704</v>
      </c>
      <c r="J71">
        <f t="shared" si="35"/>
        <v>0.94089572982206349</v>
      </c>
      <c r="K71" cm="1">
        <f t="array" ref="K71" xml:space="preserve"> kB * T * H71 / ( 3 * PI() * mu * F71 * 10^(-9) )</f>
        <v>4.1149081182076296E-11</v>
      </c>
      <c r="L71" cm="1">
        <f t="array" ref="L71" xml:space="preserve"> df * 10^(-6) *U / K71</f>
        <v>1998.5098024760719</v>
      </c>
      <c r="M71" cm="1">
        <f t="array" ref="M71" xml:space="preserve"> 1 + 0.388 * Kn * ( ( 1 - alpha ) * L71 / Ku ) ^ ( 1 / 3 )</f>
        <v>1.0939516434761103</v>
      </c>
      <c r="N71" cm="1">
        <f t="array" ref="N71" xml:space="preserve"> 1 + 0.388 * Kn * ( ( 1 - alpha ) / Ku ) ^ ( 1 / 3 ) * ( 3 * PI() * mu * df * 10^(-6) * U * F71 * 10^(-9) / ( kB * T ) ) ^ ( 1 / 3 ) * ( 0.6 * ( F71 / lambda ) ^ 0.1 ) ^ ( -1 / 3 ) * ( 1 + 2/3 * ( 3.34 * F71 / lambda ) ) ^ ( -1 / 2 )</f>
        <v>1.0222910108148777</v>
      </c>
      <c r="O71">
        <f t="shared" si="26"/>
        <v>0.93449378399073857</v>
      </c>
      <c r="P71" cm="1">
        <f t="array" ref="P71" xml:space="preserve"> 1 / ( 1 + 1.6 * ( ( 1 - alpha ) / Ku ) ^ ( 1 / 3 ) * L71 ^ ( -2 / 3 ) * M71 )</f>
        <v>0.9877460464425295</v>
      </c>
      <c r="Q71" cm="1">
        <f t="array" ref="Q71" xml:space="preserve"> 1.6 * ( ( 1 - alpha ) / Ku ) * L71 ^ ( -2 / 3 ) * M71 * P71</f>
        <v>1.5496855549253225E-2</v>
      </c>
      <c r="R71" cm="1">
        <f t="array" ref="R71" xml:space="preserve"> 1.6 * ( 0.6 ) ^ ( 2 / 3 ) * ( ( 1 - alpha ) / Ku ) * ( lambda * 10^(-9) ) ^ ( -1 / 15 ) * ( kB * T / ( 3 * PI() * df * 10^(-6) * U * mu ) ) ^ ( 2 / 3 ) * ( F71 * 10^(-9) ) ^ ( -3 / 5 )  +  3.2 * 3.34 / 3 * ( 0.6 ) ^ ( 2 / 3 ) * ( ( 1 - alpha ) / Ku ) *  ( lambda * 10^(-9) ) ^ ( 14 / 15 ) * ( kB * T / ( 3 * PI() * df * 10^(-6) * U * mu ) ) ^ ( 2 / 3 ) * ( F71 * 10^(-9) ) ^ ( -8 / 5 )</f>
        <v>1.2536813833975827E-2</v>
      </c>
      <c r="S71">
        <f t="shared" si="27"/>
        <v>1.2816272086733091E-2</v>
      </c>
      <c r="T71">
        <f t="shared" si="36"/>
        <v>0.82702404019960629</v>
      </c>
      <c r="U71">
        <f t="shared" si="28"/>
        <v>51063.266541195699</v>
      </c>
      <c r="V71">
        <f t="shared" si="29"/>
        <v>4.4253294221160491E-3</v>
      </c>
      <c r="W71">
        <f t="shared" si="30"/>
        <v>1.9583537541112403E-5</v>
      </c>
      <c r="X71">
        <f t="shared" si="31"/>
        <v>8.6663578722471411E-8</v>
      </c>
      <c r="Y71" cm="1">
        <f t="array" ref="Y71" xml:space="preserve"> 4 / 3 * g / U^2 * F71 * 10^(-9) * ( rhop - rhoa ) / rhoa</f>
        <v>73.60218080487283</v>
      </c>
      <c r="Z71" cm="1">
        <f t="array" ref="Z71" xml:space="preserve"> SQRT( 4/3 * 1/U71 * g/rhoa * F71 * 10^(-9) *  ( rhop - rhoa ) )</f>
        <v>3.9823681595923784E-4</v>
      </c>
      <c r="AA71" cm="1">
        <f t="array" ref="AA71" xml:space="preserve"> Z71 / U</f>
        <v>3.7965667907384371E-2</v>
      </c>
      <c r="AB71">
        <f t="shared" si="37"/>
        <v>3.9463942856178019E-2</v>
      </c>
      <c r="AC71">
        <f t="shared" si="38"/>
        <v>3.9461773745369216E-2</v>
      </c>
      <c r="AD71">
        <f t="shared" si="39"/>
        <v>0.99994503562868242</v>
      </c>
      <c r="AE71" cm="1">
        <f t="array" ref="AE71">( ( F71 * 10^(-9) ) ^ 2 * rhop * H71 * U ) / ( 18 * mu * ( df * 10^(-6) ) )</f>
        <v>2.5575488545757493E-3</v>
      </c>
      <c r="AF71">
        <f t="shared" si="40"/>
        <v>1.0254799390685464E-4</v>
      </c>
      <c r="AG71" cm="1">
        <f t="array" ref="AG71">(2 * AI91*(1-alpha)*AE71*SQRT(alpha)+(1-alpha)*alpha*AE71^2)/Ku</f>
        <v>2.2243844937114109E-4</v>
      </c>
      <c r="AH71">
        <f t="shared" si="41"/>
        <v>2.1691155613749418</v>
      </c>
      <c r="AI71" cm="1">
        <f t="array" ref="AI71" xml:space="preserve"> F71 / df / 1000</f>
        <v>9.0561224489795922E-2</v>
      </c>
      <c r="AJ71" cm="1">
        <f t="array" ref="AJ71" xml:space="preserve"> ( 1 + AI71 ) / ( 2*Ku ) * ( 2 * LN( 1 + AI71 ) - 1 + alpha + ( 1 / ( 1 + AI71 ) ) ^ 2 * ( 1 - alpha / 2 ) - ( alpha / 2) * ( 1 + AI71 ) ^ 2 )</f>
        <v>1.0960911349030133E-2</v>
      </c>
      <c r="AK71" cm="1">
        <f t="array" ref="AK71" xml:space="preserve"> ( ( 1 - alpha ) / Ku ) * AI71 ^ 2</f>
        <v>1.1663680223800146E-2</v>
      </c>
      <c r="AL71">
        <f t="shared" si="42"/>
        <v>1.0641159163131264</v>
      </c>
      <c r="AM71">
        <f t="shared" si="32"/>
        <v>6.481033728491381E-2</v>
      </c>
      <c r="AN71">
        <f t="shared" si="43"/>
        <v>6.4044274049809308E-2</v>
      </c>
      <c r="AO71">
        <f t="shared" si="44"/>
        <v>0.98817992210506789</v>
      </c>
      <c r="AP71" cm="1">
        <f t="array" ref="AP71" xml:space="preserve"> EXP( -4 * alpha * X * 10^(-6) * AM71 / ( PI() * df * 10^(-6) * ( 1 - alpha ) ) ) * 100</f>
        <v>26.550231023048514</v>
      </c>
      <c r="AQ71" cm="1">
        <f t="array" ref="AQ71" xml:space="preserve"> EXP( -4 * alpha * X * 10^(-6) * AN71 / ( PI() * df * 10^(-6) * ( 1 - alpha ) ) ) * 100</f>
        <v>26.96968424681641</v>
      </c>
      <c r="AR71">
        <f t="shared" si="45"/>
        <v>0.41945322376789562</v>
      </c>
      <c r="AS71" cm="1">
        <f t="array" ref="AS71" xml:space="preserve"> ( sigave * 10^(-6) * fE *e * H71 ) / ( 3 * PI() * eps0 * ( 1 + epsF ) * mu * U * F71 * 10^(-9) )</f>
        <v>3.5963262067190242E-2</v>
      </c>
      <c r="AT71" cm="1">
        <f t="array" ref="AT71" xml:space="preserve"> PI() * AS71 / ( 1 + alpha * SQRT(AS71) )</f>
        <v>0.11152262982467967</v>
      </c>
      <c r="AU71" cm="1">
        <f t="array" ref="AU71" xml:space="preserve"> PI() * AS71 * ( 1 - SQRT( AS71 ) * alpha )</f>
        <v>0.11150353479836314</v>
      </c>
      <c r="AV71">
        <f t="shared" si="46"/>
        <v>0.99982877890929811</v>
      </c>
      <c r="AW71" cm="1">
        <f t="array" ref="AW71" xml:space="preserve"> 2 / 3 * ( epsP - 1 ) / ( epsP + 2 ) * ( sigave * 10^(-6) ) ^ 2 / ( eps0 * ( 1 + epsF ) ^ 2 ) * H71 * ( F71 * 10^(-9) ) ^ 2 / ( df * 10^(-6) * mu * U )</f>
        <v>2.0507365071594283</v>
      </c>
      <c r="AX71" cm="1">
        <f t="array" ref="AX71" xml:space="preserve"> 0.528 * Ku ^ 0.26 * AW71 ^ 0.74 / ( 1 + 0.366 * ( Ku * AW71 ) ^ 0.63 )</f>
        <v>0.55854434854505142</v>
      </c>
      <c r="AY71" cm="1">
        <f t="array" ref="AY71" xml:space="preserve"> 0.35 * Ku ^ ( -0.5 ) * AW71 ^ 0.4</f>
        <v>0.57654427645497497</v>
      </c>
      <c r="AZ71">
        <f t="shared" si="47"/>
        <v>1.0322264972455839</v>
      </c>
      <c r="BA71">
        <f t="shared" si="33"/>
        <v>0.16910514785575537</v>
      </c>
      <c r="BB71">
        <f t="shared" si="48"/>
        <v>0.17554780884817245</v>
      </c>
      <c r="BC71">
        <f t="shared" si="49"/>
        <v>1.0380985503641356</v>
      </c>
      <c r="BD71">
        <f t="shared" si="34"/>
        <v>0.58715523821217797</v>
      </c>
      <c r="BE71">
        <f t="shared" si="50"/>
        <v>0.64058855050478425</v>
      </c>
      <c r="BF71">
        <f t="shared" si="51"/>
        <v>1.0910037223806515</v>
      </c>
      <c r="BG71" cm="1">
        <f t="array" ref="BG71" xml:space="preserve"> EXP( -4 * alpha * X * 10^(-6) * BA71 / ( PI() * df * 10^(-6) * ( 1 - alpha ) ) ) * 100</f>
        <v>3.1423973976986082</v>
      </c>
      <c r="BH71" cm="1">
        <f t="array" ref="BH71" xml:space="preserve"> EXP( -4 * alpha * X * 10^(-6) * BB71 / ( PI() * df * 10^(-6) * ( 1 - alpha ) ) ) * 100</f>
        <v>2.7542853558627138</v>
      </c>
      <c r="BI71" cm="1">
        <f t="array" ref="BI71" xml:space="preserve"> EXP( -4 * alpha * X * 10^(-6) * BD71 / ( PI() * df * 10^(-6) * ( 1 - alpha ) ) ) * 100</f>
        <v>6.0575024079780417E-4</v>
      </c>
      <c r="BJ71" cm="1">
        <f t="array" ref="BJ71" xml:space="preserve"> EXP( -4 * alpha * X * 10^(-6) * BE71 / ( PI() * df * 10^(-6) * ( 1 - alpha ) ) ) * 100</f>
        <v>2.0298450659759115E-4</v>
      </c>
      <c r="BK71" cm="1">
        <f t="array" ref="BK71">fC *  BG71 +  ( 1 - fC ) * BI71</f>
        <v>0.3147849149865789</v>
      </c>
    </row>
    <row r="72" spans="6:63" x14ac:dyDescent="0.2">
      <c r="F72">
        <v>720</v>
      </c>
      <c r="G72" cm="1">
        <f t="array" ref="G72" xml:space="preserve"> F72 * 10^(-9) * rhoa/mu * U</f>
        <v>4.7699500319331152E-4</v>
      </c>
      <c r="H72" cm="1">
        <f t="array" ref="H72">1 +  lambda/F72 * ( 2.514 + 0.8 * EXP( -0.55 * F72/lambda ) )</f>
        <v>1.2341786084278907</v>
      </c>
      <c r="I72" cm="1">
        <f t="array" ref="I72" xml:space="preserve"> 1 + 3.34 * lambda/F72</f>
        <v>1.3108519444444444</v>
      </c>
      <c r="J72">
        <f t="shared" si="35"/>
        <v>0.94150877500582353</v>
      </c>
      <c r="K72" cm="1">
        <f t="array" ref="K72" xml:space="preserve"> kB * T * H72 / ( 3 * PI() * mu * F72 * 10^(-9) )</f>
        <v>4.0468840265171822E-11</v>
      </c>
      <c r="L72" cm="1">
        <f t="array" ref="L72" xml:space="preserve"> df * 10^(-6) *U / K72</f>
        <v>2032.1027626788104</v>
      </c>
      <c r="M72" cm="1">
        <f t="array" ref="M72" xml:space="preserve"> 1 + 0.388 * Kn * ( ( 1 - alpha ) * L72 / Ku ) ^ ( 1 / 3 )</f>
        <v>1.0944751324301254</v>
      </c>
      <c r="N72" cm="1">
        <f t="array" ref="N72" xml:space="preserve"> 1 + 0.388 * Kn * ( ( 1 - alpha ) / Ku ) ^ ( 1 / 3 ) * ( 3 * PI() * mu * df * 10^(-6) * U * F72 * 10^(-9) / ( kB * T ) ) ^ ( 1 / 3 ) * ( 0.6 * ( F72 / lambda ) ^ 0.1 ) ^ ( -1 / 3 ) * ( 1 + 2/3 * ( 3.34 * F72 / lambda ) ) ^ ( -1 / 2 )</f>
        <v>1.0222350240746205</v>
      </c>
      <c r="O72">
        <f t="shared" si="26"/>
        <v>0.93399566037182946</v>
      </c>
      <c r="P72" cm="1">
        <f t="array" ref="P72" xml:space="preserve"> 1 / ( 1 + 1.6 * ( ( 1 - alpha ) / Ku ) ^ ( 1 / 3 ) * L72 ^ ( -2 / 3 ) * M72 )</f>
        <v>0.98787409821941352</v>
      </c>
      <c r="Q72" cm="1">
        <f t="array" ref="Q72" xml:space="preserve"> 1.6 * ( ( 1 - alpha ) / Ku ) * L72 ^ ( -2 / 3 ) * M72 * P72</f>
        <v>1.533491598583854E-2</v>
      </c>
      <c r="R72" cm="1">
        <f t="array" ref="R72" xml:space="preserve"> 1.6 * ( 0.6 ) ^ ( 2 / 3 ) * ( ( 1 - alpha ) / Ku ) * ( lambda * 10^(-9) ) ^ ( -1 / 15 ) * ( kB * T / ( 3 * PI() * df * 10^(-6) * U * mu ) ) ^ ( 2 / 3 ) * ( F72 * 10^(-9) ) ^ ( -3 / 5 )  +  3.2 * 3.34 / 3 * ( 0.6 ) ^ ( 2 / 3 ) * ( ( 1 - alpha ) / Ku ) *  ( lambda * 10^(-9) ) ^ ( 14 / 15 ) * ( kB * T / ( 3 * PI() * df * 10^(-6) * U * mu ) ) ^ ( 2 / 3 ) * ( F72 * 10^(-9) ) ^ ( -8 / 5 )</f>
        <v>1.2402063134011602E-2</v>
      </c>
      <c r="S72">
        <f t="shared" si="27"/>
        <v>1.2677823306371313E-2</v>
      </c>
      <c r="T72">
        <f t="shared" si="36"/>
        <v>0.82672923138796495</v>
      </c>
      <c r="U72">
        <f t="shared" si="28"/>
        <v>50354.431644208831</v>
      </c>
      <c r="V72">
        <f t="shared" si="29"/>
        <v>4.4563680384313896E-3</v>
      </c>
      <c r="W72">
        <f t="shared" si="30"/>
        <v>1.9859213041119347E-5</v>
      </c>
      <c r="X72">
        <f t="shared" si="31"/>
        <v>8.8499935045077102E-8</v>
      </c>
      <c r="Y72" cm="1">
        <f t="array" ref="Y72" xml:space="preserve"> 4 / 3 * g / U^2 * F72 * 10^(-9) * ( rhop - rhoa ) / rhoa</f>
        <v>74.638831238744274</v>
      </c>
      <c r="Z72" cm="1">
        <f t="array" ref="Z72" xml:space="preserve"> SQRT( 4/3 * 1/U72 * g/rhoa * F72 * 10^(-9) *  ( rhop - rhoa ) )</f>
        <v>4.0384427285850943E-4</v>
      </c>
      <c r="AA72" cm="1">
        <f t="array" ref="AA72" xml:space="preserve"> Z72 / U</f>
        <v>3.8500251446402282E-2</v>
      </c>
      <c r="AB72">
        <f t="shared" si="37"/>
        <v>4.0041873650324855E-2</v>
      </c>
      <c r="AC72">
        <f t="shared" si="38"/>
        <v>4.0039578706147196E-2</v>
      </c>
      <c r="AD72">
        <f t="shared" si="39"/>
        <v>0.99994268639380612</v>
      </c>
      <c r="AE72" cm="1">
        <f t="array" ref="AE72">( ( F72 * 10^(-9) ) ^ 2 * rhop * H72 * U ) / ( 18 * mu * ( df * 10^(-6) ) )</f>
        <v>2.6230525906963779E-3</v>
      </c>
      <c r="AF72">
        <f t="shared" si="40"/>
        <v>1.0781223238424903E-4</v>
      </c>
      <c r="AG72" cm="1">
        <f t="array" ref="AG72">(2 * AI92*(1-alpha)*AE72*SQRT(alpha)+(1-alpha)*alpha*AE72^2)/Ku</f>
        <v>2.3065213530729093E-4</v>
      </c>
      <c r="AH72">
        <f t="shared" si="41"/>
        <v>2.1393874350475683</v>
      </c>
      <c r="AI72" cm="1">
        <f t="array" ref="AI72" xml:space="preserve"> F72 / df / 1000</f>
        <v>9.1836734693877556E-2</v>
      </c>
      <c r="AJ72" cm="1">
        <f t="array" ref="AJ72" xml:space="preserve"> ( 1 + AI72 ) / ( 2*Ku ) * ( 2 * LN( 1 + AI72 ) - 1 + alpha + ( 1 / ( 1 + AI72 ) ) ^ 2 * ( 1 - alpha / 2 ) - ( alpha / 2) * ( 1 + AI72 ) ^ 2 )</f>
        <v>1.1262389840276383E-2</v>
      </c>
      <c r="AK72" cm="1">
        <f t="array" ref="AK72" xml:space="preserve"> ( ( 1 - alpha ) / Ku ) * AI72 ^ 2</f>
        <v>1.1994548359488186E-2</v>
      </c>
      <c r="AL72">
        <f t="shared" si="42"/>
        <v>1.0650091614297945</v>
      </c>
      <c r="AM72">
        <f t="shared" si="32"/>
        <v>6.5509141667881243E-2</v>
      </c>
      <c r="AN72">
        <f t="shared" si="43"/>
        <v>6.4819762604390943E-2</v>
      </c>
      <c r="AO72">
        <f t="shared" si="44"/>
        <v>0.98947659752610839</v>
      </c>
      <c r="AP72" cm="1">
        <f t="array" ref="AP72" xml:space="preserve"> EXP( -4 * alpha * X * 10^(-6) * AM72 / ( PI() * df * 10^(-6) * ( 1 - alpha ) ) ) * 100</f>
        <v>26.173297227373034</v>
      </c>
      <c r="AQ72" cm="1">
        <f t="array" ref="AQ72" xml:space="preserve"> EXP( -4 * alpha * X * 10^(-6) * AN72 / ( PI() * df * 10^(-6) * ( 1 - alpha ) ) ) * 100</f>
        <v>26.545111082792268</v>
      </c>
      <c r="AR72">
        <f t="shared" si="45"/>
        <v>0.37181385541923362</v>
      </c>
      <c r="AS72" cm="1">
        <f t="array" ref="AS72" xml:space="preserve"> ( sigave * 10^(-6) * fE *e * H72 ) / ( 3 * PI() * eps0 * ( 1 + epsF ) * mu * U * F72 * 10^(-9) )</f>
        <v>3.5368748613652488E-2</v>
      </c>
      <c r="AT72" cm="1">
        <f t="array" ref="AT72" xml:space="preserve"> PI() * AS72 / ( 1 + alpha * SQRT(AS72) )</f>
        <v>0.10969079374658572</v>
      </c>
      <c r="AU72" cm="1">
        <f t="array" ref="AU72" xml:space="preserve"> PI() * AS72 * ( 1 - SQRT( AS72 ) * alpha )</f>
        <v>0.10967232284667955</v>
      </c>
      <c r="AV72">
        <f t="shared" si="46"/>
        <v>0.99983160938785032</v>
      </c>
      <c r="AW72" cm="1">
        <f t="array" ref="AW72" xml:space="preserve"> 2 / 3 * ( epsP - 1 ) / ( epsP + 2 ) * ( sigave * 10^(-6) ) ^ 2 / ( eps0 * ( 1 + epsF ) ^ 2 ) * H72 * ( F72 * 10^(-9) ) ^ 2 / ( df * 10^(-6) * mu * U )</f>
        <v>2.1032598060897993</v>
      </c>
      <c r="AX72" cm="1">
        <f t="array" ref="AX72" xml:space="preserve"> 0.528 * Ku ^ 0.26 * AW72 ^ 0.74 / ( 1 + 0.366 * ( Ku * AW72 ) ^ 0.63 )</f>
        <v>0.56631373530980922</v>
      </c>
      <c r="AY72" cm="1">
        <f t="array" ref="AY72" xml:space="preserve"> 0.35 * Ku ^ ( -0.5 ) * AW72 ^ 0.4</f>
        <v>0.5824060650315338</v>
      </c>
      <c r="AZ72">
        <f t="shared" si="47"/>
        <v>1.0284159269294804</v>
      </c>
      <c r="BA72">
        <f t="shared" si="33"/>
        <v>0.16801418566725956</v>
      </c>
      <c r="BB72">
        <f t="shared" si="48"/>
        <v>0.17449208545107048</v>
      </c>
      <c r="BC72">
        <f t="shared" si="49"/>
        <v>1.0385556717016737</v>
      </c>
      <c r="BD72">
        <f t="shared" si="34"/>
        <v>0.59472415026281311</v>
      </c>
      <c r="BE72">
        <f t="shared" si="50"/>
        <v>0.64722582763592473</v>
      </c>
      <c r="BF72">
        <f t="shared" si="51"/>
        <v>1.0882790405432683</v>
      </c>
      <c r="BG72" cm="1">
        <f t="array" ref="BG72" xml:space="preserve"> EXP( -4 * alpha * X * 10^(-6) * BA72 / ( PI() * df * 10^(-6) * ( 1 - alpha ) ) ) * 100</f>
        <v>3.2133338691919477</v>
      </c>
      <c r="BH72" cm="1">
        <f t="array" ref="BH72" xml:space="preserve"> EXP( -4 * alpha * X * 10^(-6) * BB72 / ( PI() * df * 10^(-6) * ( 1 - alpha ) ) ) * 100</f>
        <v>2.8144305194038806</v>
      </c>
      <c r="BI72" cm="1">
        <f t="array" ref="BI72" xml:space="preserve"> EXP( -4 * alpha * X * 10^(-6) * BD72 / ( PI() * df * 10^(-6) * ( 1 - alpha ) ) ) * 100</f>
        <v>5.1883956346724627E-4</v>
      </c>
      <c r="BJ72" cm="1">
        <f t="array" ref="BJ72" xml:space="preserve"> EXP( -4 * alpha * X * 10^(-6) * BE72 / ( PI() * df * 10^(-6) * ( 1 - alpha ) ) ) * 100</f>
        <v>1.7720716460552851E-4</v>
      </c>
      <c r="BK72" cm="1">
        <f t="array" ref="BK72">fC *  BG72 +  ( 1 - fC ) * BI72</f>
        <v>0.32180034252631529</v>
      </c>
    </row>
    <row r="73" spans="6:63" x14ac:dyDescent="0.2">
      <c r="F73">
        <v>730</v>
      </c>
      <c r="G73" cm="1">
        <f t="array" ref="G73" xml:space="preserve"> F73 * 10^(-9) * rhoa/mu * U</f>
        <v>4.8361993379321855E-4</v>
      </c>
      <c r="H73" cm="1">
        <f t="array" ref="H73">1 +  lambda/F73 * ( 2.514 + 0.8 * EXP( -0.55 * F73/lambda ) )</f>
        <v>1.230954980932518</v>
      </c>
      <c r="I73" cm="1">
        <f t="array" ref="I73" xml:space="preserve"> 1 + 3.34 * lambda/F73</f>
        <v>1.306593698630137</v>
      </c>
      <c r="J73">
        <f t="shared" si="35"/>
        <v>0.94210999350684121</v>
      </c>
      <c r="K73" cm="1">
        <f t="array" ref="K73" xml:space="preserve"> kB * T * H73 / ( 3 * PI() * mu * F73 * 10^(-9) )</f>
        <v>3.9810217508888937E-11</v>
      </c>
      <c r="L73" cm="1">
        <f t="array" ref="L73" xml:space="preserve"> df * 10^(-6) *U / K73</f>
        <v>2065.7219993058584</v>
      </c>
      <c r="M73" cm="1">
        <f t="array" ref="M73" xml:space="preserve"> 1 + 0.388 * Kn * ( ( 1 - alpha ) * L73 / Ku ) ^ ( 1 / 3 )</f>
        <v>1.0949932862482765</v>
      </c>
      <c r="N73" cm="1">
        <f t="array" ref="N73" xml:space="preserve"> 1 + 0.388 * Kn * ( ( 1 - alpha ) / Ku ) ^ ( 1 / 3 ) * ( 3 * PI() * mu * df * 10^(-6) * U * F73 * 10^(-9) / ( kB * T ) ) ^ ( 1 / 3 ) * ( 0.6 * ( F73 / lambda ) ^ 0.1 ) ^ ( -1 / 3 ) * ( 1 + 2/3 * ( 3.34 * F73 / lambda ) ) ^ ( -1 / 2 )</f>
        <v>1.0221798654837948</v>
      </c>
      <c r="O73">
        <f t="shared" si="26"/>
        <v>0.93350331761945415</v>
      </c>
      <c r="P73" cm="1">
        <f t="array" ref="P73" xml:space="preserve"> 1 / ( 1 + 1.6 * ( ( 1 - alpha ) / Ku ) ^ ( 1 / 3 ) * L73 ^ ( -2 / 3 ) * M73 )</f>
        <v>0.98799882883597157</v>
      </c>
      <c r="Q73" cm="1">
        <f t="array" ref="Q73" xml:space="preserve"> 1.6 * ( ( 1 - alpha ) / Ku ) * L73 ^ ( -2 / 3 ) * M73 * P73</f>
        <v>1.5177176498880165E-2</v>
      </c>
      <c r="R73" cm="1">
        <f t="array" ref="R73" xml:space="preserve"> 1.6 * ( 0.6 ) ^ ( 2 / 3 ) * ( ( 1 - alpha ) / Ku ) * ( lambda * 10^(-9) ) ^ ( -1 / 15 ) * ( kB * T / ( 3 * PI() * df * 10^(-6) * U * mu ) ) ^ ( 2 / 3 ) * ( F73 * 10^(-9) ) ^ ( -3 / 5 )  +  3.2 * 3.34 / 3 * ( 0.6 ) ^ ( 2 / 3 ) * ( ( 1 - alpha ) / Ku ) *  ( lambda * 10^(-9) ) ^ ( 14 / 15 ) * ( kB * T / ( 3 * PI() * df * 10^(-6) * U * mu ) ) ^ ( 2 / 3 ) * ( F73 * 10^(-9) ) ^ ( -8 / 5 )</f>
        <v>1.2270924017597627E-2</v>
      </c>
      <c r="S73">
        <f t="shared" si="27"/>
        <v>1.2543091461669809E-2</v>
      </c>
      <c r="T73">
        <f t="shared" si="36"/>
        <v>0.82644432991836725</v>
      </c>
      <c r="U73">
        <f t="shared" si="28"/>
        <v>49665.015267790797</v>
      </c>
      <c r="V73">
        <f t="shared" si="29"/>
        <v>4.4871915729850723E-3</v>
      </c>
      <c r="W73">
        <f t="shared" si="30"/>
        <v>2.013488505821395E-5</v>
      </c>
      <c r="X73">
        <f t="shared" si="31"/>
        <v>9.0349058235754054E-8</v>
      </c>
      <c r="Y73" cm="1">
        <f t="array" ref="Y73" xml:space="preserve"> 4 / 3 * g / U^2 * F73 * 10^(-9) * ( rhop - rhoa ) / rhoa</f>
        <v>75.675481672615717</v>
      </c>
      <c r="Z73" cm="1">
        <f t="array" ref="Z73" xml:space="preserve"> SQRT( 4/3 * 1/U73 * g/rhoa * F73 * 10^(-9) *  ( rhop - rhoa ) )</f>
        <v>4.0945169441702965E-4</v>
      </c>
      <c r="AA73" cm="1">
        <f t="array" ref="AA73" xml:space="preserve"> Z73 / U</f>
        <v>3.9034831616230878E-2</v>
      </c>
      <c r="AB73">
        <f t="shared" si="37"/>
        <v>4.062044380014615E-2</v>
      </c>
      <c r="AC73">
        <f t="shared" si="38"/>
        <v>4.0618017586762756E-2</v>
      </c>
      <c r="AD73">
        <f t="shared" si="39"/>
        <v>0.99994027112565953</v>
      </c>
      <c r="AE73" cm="1">
        <f t="array" ref="AE73">( ( F73 * 10^(-9) ) ^ 2 * rhop * H73 * U ) / ( 18 * mu * ( df * 10^(-6) ) )</f>
        <v>2.6893782034426105E-3</v>
      </c>
      <c r="AF73">
        <f t="shared" si="40"/>
        <v>1.132738829281946E-4</v>
      </c>
      <c r="AG73" cm="1">
        <f t="array" ref="AG73">(2 * AI93*(1-alpha)*AE73*SQRT(alpha)+(1-alpha)*alpha*AE73^2)/Ku</f>
        <v>2.3906478775486857E-4</v>
      </c>
      <c r="AH73">
        <f t="shared" si="41"/>
        <v>2.110502276207959</v>
      </c>
      <c r="AI73" cm="1">
        <f t="array" ref="AI73" xml:space="preserve"> F73 / df / 1000</f>
        <v>9.311224489795919E-2</v>
      </c>
      <c r="AJ73" cm="1">
        <f t="array" ref="AJ73" xml:space="preserve"> ( 1 + AI73 ) / ( 2*Ku ) * ( 2 * LN( 1 + AI73 ) - 1 + alpha + ( 1 / ( 1 + AI73 ) ) ^ 2 * ( 1 - alpha / 2 ) - ( alpha / 2) * ( 1 + AI73 ) ^ 2 )</f>
        <v>1.156770721728295E-2</v>
      </c>
      <c r="AK73" cm="1">
        <f t="array" ref="AK73" xml:space="preserve"> ( ( 1 - alpha ) / Ku ) * AI73 ^ 2</f>
        <v>1.233004402154949E-2</v>
      </c>
      <c r="AL73">
        <f t="shared" si="42"/>
        <v>1.0659021524271945</v>
      </c>
      <c r="AM73">
        <f t="shared" si="32"/>
        <v>6.6216290159254565E-2</v>
      </c>
      <c r="AN73">
        <f t="shared" si="43"/>
        <v>6.5604426952910244E-2</v>
      </c>
      <c r="AO73">
        <f t="shared" si="44"/>
        <v>0.99075962720241884</v>
      </c>
      <c r="AP73" cm="1">
        <f t="array" ref="AP73" xml:space="preserve"> EXP( -4 * alpha * X * 10^(-6) * AM73 / ( PI() * df * 10^(-6) * ( 1 - alpha ) ) ) * 100</f>
        <v>25.79730988579697</v>
      </c>
      <c r="AQ73" cm="1">
        <f t="array" ref="AQ73" xml:space="preserve"> EXP( -4 * alpha * X * 10^(-6) * AN73 / ( PI() * df * 10^(-6) * ( 1 - alpha ) ) ) * 100</f>
        <v>26.122316813367245</v>
      </c>
      <c r="AR73">
        <f t="shared" si="45"/>
        <v>0.32500692757027494</v>
      </c>
      <c r="AS73" cm="1">
        <f t="array" ref="AS73" xml:space="preserve"> ( sigave * 10^(-6) * fE *e * H73 ) / ( 3 * PI() * eps0 * ( 1 + epsF ) * mu * U * F73 * 10^(-9) )</f>
        <v>3.4793128888808332E-2</v>
      </c>
      <c r="AT73" cm="1">
        <f t="array" ref="AT73" xml:space="preserve"> PI() * AS73 / ( 1 + alpha * SQRT(AS73) )</f>
        <v>0.10791689242212886</v>
      </c>
      <c r="AU73" cm="1">
        <f t="array" ref="AU73" xml:space="preserve"> PI() * AS73 * ( 1 - SQRT( AS73 ) * alpha )</f>
        <v>0.10789901597954926</v>
      </c>
      <c r="AV73">
        <f t="shared" si="46"/>
        <v>0.9998343499133604</v>
      </c>
      <c r="AW73" cm="1">
        <f t="array" ref="AW73" xml:space="preserve"> 2 / 3 * ( epsP - 1 ) / ( epsP + 2 ) * ( sigave * 10^(-6) ) ^ 2 / ( eps0 * ( 1 + epsF ) ^ 2 ) * H73 * ( F73 * 10^(-9) ) ^ 2 / ( df * 10^(-6) * mu * U )</f>
        <v>2.1564421158529425</v>
      </c>
      <c r="AX73" cm="1">
        <f t="array" ref="AX73" xml:space="preserve"> 0.528 * Ku ^ 0.26 * AW73 ^ 0.74 / ( 1 + 0.366 * ( Ku * AW73 ) ^ 0.63 )</f>
        <v>0.57406086917389654</v>
      </c>
      <c r="AY73" cm="1">
        <f t="array" ref="AY73" xml:space="preserve"> 0.35 * Ku ^ ( -0.5 ) * AW73 ^ 0.4</f>
        <v>0.58825258193997887</v>
      </c>
      <c r="AZ73">
        <f t="shared" si="47"/>
        <v>1.0247216166928517</v>
      </c>
      <c r="BA73">
        <f t="shared" si="33"/>
        <v>0.16698732631967472</v>
      </c>
      <c r="BB73">
        <f t="shared" si="48"/>
        <v>0.17350344293245951</v>
      </c>
      <c r="BC73">
        <f t="shared" si="49"/>
        <v>1.0390216237147876</v>
      </c>
      <c r="BD73">
        <f t="shared" si="34"/>
        <v>0.60226497825085845</v>
      </c>
      <c r="BE73">
        <f t="shared" si="50"/>
        <v>0.65385700889288911</v>
      </c>
      <c r="BF73">
        <f t="shared" si="51"/>
        <v>1.0856633417268724</v>
      </c>
      <c r="BG73" cm="1">
        <f t="array" ref="BG73" xml:space="preserve"> EXP( -4 * alpha * X * 10^(-6) * BA73 / ( PI() * df * 10^(-6) * ( 1 - alpha ) ) ) * 100</f>
        <v>3.2815645553231154</v>
      </c>
      <c r="BH73" cm="1">
        <f t="array" ref="BH73" xml:space="preserve"> EXP( -4 * alpha * X * 10^(-6) * BB73 / ( PI() * df * 10^(-6) * ( 1 - alpha ) ) ) * 100</f>
        <v>2.8719443578314778</v>
      </c>
      <c r="BI73" cm="1">
        <f t="array" ref="BI73" xml:space="preserve"> EXP( -4 * alpha * X * 10^(-6) * BD73 / ( PI() * df * 10^(-6) * ( 1 - alpha ) ) ) * 100</f>
        <v>4.4465393682025357E-4</v>
      </c>
      <c r="BJ73" cm="1">
        <f t="array" ref="BJ73" xml:space="preserve"> EXP( -4 * alpha * X * 10^(-6) * BE73 / ( PI() * df * 10^(-6) * ( 1 - alpha ) ) ) * 100</f>
        <v>1.547226280679206E-4</v>
      </c>
      <c r="BK73" cm="1">
        <f t="array" ref="BK73">fC *  BG73 +  ( 1 - fC ) * BI73</f>
        <v>0.32855664407544977</v>
      </c>
    </row>
    <row r="74" spans="6:63" x14ac:dyDescent="0.2">
      <c r="F74">
        <v>740</v>
      </c>
      <c r="G74" cm="1">
        <f t="array" ref="G74" xml:space="preserve"> F74 * 10^(-9) * rhoa/mu * U</f>
        <v>4.9024486439312568E-4</v>
      </c>
      <c r="H74" cm="1">
        <f t="array" ref="H74">1 +  lambda/F74 * ( 2.514 + 0.8 * EXP( -0.55 * F74/lambda ) )</f>
        <v>1.2278196990398027</v>
      </c>
      <c r="I74" cm="1">
        <f t="array" ref="I74" xml:space="preserve"> 1 + 3.34 * lambda/F74</f>
        <v>1.3024505405405407</v>
      </c>
      <c r="J74">
        <f t="shared" si="35"/>
        <v>0.94269967328681459</v>
      </c>
      <c r="K74" cm="1">
        <f t="array" ref="K74" xml:space="preserve"> kB * T * H74 / ( 3 * PI() * mu * F74 * 10^(-9) )</f>
        <v>3.9172213935261224E-11</v>
      </c>
      <c r="L74" cm="1">
        <f t="array" ref="L74" xml:space="preserve"> df * 10^(-6) *U / K74</f>
        <v>2099.3667154267455</v>
      </c>
      <c r="M74" cm="1">
        <f t="array" ref="M74" xml:space="preserve"> 1 + 0.388 * Kn * ( ( 1 - alpha ) * L74 / Ku ) ^ ( 1 / 3 )</f>
        <v>1.0955062346036999</v>
      </c>
      <c r="N74" cm="1">
        <f t="array" ref="N74" xml:space="preserve"> 1 + 0.388 * Kn * ( ( 1 - alpha ) / Ku ) ^ ( 1 / 3 ) * ( 3 * PI() * mu * df * 10^(-6) * U * F74 * 10^(-9) / ( kB * T ) ) ^ ( 1 / 3 ) * ( 0.6 * ( F74 / lambda ) ^ 0.1 ) ^ ( -1 / 3 ) * ( 1 + 2/3 * ( 3.34 * F74 / lambda ) ) ^ ( -1 / 2 )</f>
        <v>1.0221255130138081</v>
      </c>
      <c r="O74">
        <f t="shared" si="26"/>
        <v>0.93301660979005074</v>
      </c>
      <c r="P74" cm="1">
        <f t="array" ref="P74" xml:space="preserve"> 1 / ( 1 + 1.6 * ( ( 1 - alpha ) / Ku ) ^ ( 1 / 3 ) * L74 ^ ( -2 / 3 ) * M74 )</f>
        <v>0.98812037234512307</v>
      </c>
      <c r="Q74" cm="1">
        <f t="array" ref="Q74" xml:space="preserve"> 1.6 * ( ( 1 - alpha ) / Ku ) * L74 ^ ( -2 / 3 ) * M74 * P74</f>
        <v>1.502346755952123E-2</v>
      </c>
      <c r="R74" cm="1">
        <f t="array" ref="R74" xml:space="preserve"> 1.6 * ( 0.6 ) ^ ( 2 / 3 ) * ( ( 1 - alpha ) / Ku ) * ( lambda * 10^(-9) ) ^ ( -1 / 15 ) * ( kB * T / ( 3 * PI() * df * 10^(-6) * U * mu ) ) ^ ( 2 / 3 ) * ( F74 * 10^(-9) ) ^ ( -3 / 5 )  +  3.2 * 3.34 / 3 * ( 0.6 ) ^ ( 2 / 3 ) * ( ( 1 - alpha ) / Ku ) *  ( lambda * 10^(-9) ) ^ ( 14 / 15 ) * ( kB * T / ( 3 * PI() * df * 10^(-6) * U * mu ) ) ^ ( 2 / 3 ) * ( F74 * 10^(-9) ) ^ ( -8 / 5 )</f>
        <v>1.2143246654975787E-2</v>
      </c>
      <c r="S74">
        <f t="shared" si="27"/>
        <v>1.2411922216870335E-2</v>
      </c>
      <c r="T74">
        <f t="shared" si="36"/>
        <v>0.82616893654515799</v>
      </c>
      <c r="U74">
        <f t="shared" si="28"/>
        <v>48994.230203192121</v>
      </c>
      <c r="V74">
        <f t="shared" si="29"/>
        <v>4.5178044297431892E-3</v>
      </c>
      <c r="W74">
        <f t="shared" si="30"/>
        <v>2.041055360740124E-5</v>
      </c>
      <c r="X74">
        <f t="shared" si="31"/>
        <v>9.2210860051199263E-8</v>
      </c>
      <c r="Y74" cm="1">
        <f t="array" ref="Y74" xml:space="preserve"> 4 / 3 * g / U^2 * F74 * 10^(-9) * ( rhop - rhoa ) / rhoa</f>
        <v>76.712132106487175</v>
      </c>
      <c r="Z74" cm="1">
        <f t="array" ref="Z74" xml:space="preserve"> SQRT( 4/3 * 1/U74 * g/rhoa * F74 * 10^(-9) *  ( rhop - rhoa ) )</f>
        <v>4.1505908078760681E-4</v>
      </c>
      <c r="AA74" cm="1">
        <f t="array" ref="AA74" xml:space="preserve"> Z74 / U</f>
        <v>3.9569408431438025E-2</v>
      </c>
      <c r="AB74">
        <f t="shared" si="37"/>
        <v>4.1199654382951097E-2</v>
      </c>
      <c r="AC74">
        <f t="shared" si="38"/>
        <v>4.1197091307500745E-2</v>
      </c>
      <c r="AD74">
        <f t="shared" si="39"/>
        <v>0.99993778890894258</v>
      </c>
      <c r="AE74" cm="1">
        <f t="array" ref="AE74">( ( F74 * 10^(-9) ) ^ 2 * rhop * H74 * U ) / ( 18 * mu * ( df * 10^(-6) ) )</f>
        <v>2.7565255790114171E-3</v>
      </c>
      <c r="AF74">
        <f t="shared" si="40"/>
        <v>1.1893763537519017E-4</v>
      </c>
      <c r="AG74" cm="1">
        <f t="array" ref="AG74">(2 * AI94*(1-alpha)*AE74*SQRT(alpha)+(1-alpha)*alpha*AE74^2)/Ku</f>
        <v>2.4767877827975475E-4</v>
      </c>
      <c r="AH74">
        <f t="shared" si="41"/>
        <v>2.0824256132085455</v>
      </c>
      <c r="AI74" cm="1">
        <f t="array" ref="AI74" xml:space="preserve"> F74 / df / 1000</f>
        <v>9.438775510204081E-2</v>
      </c>
      <c r="AJ74" cm="1">
        <f t="array" ref="AJ74" xml:space="preserve"> ( 1 + AI74 ) / ( 2*Ku ) * ( 2 * LN( 1 + AI74 ) - 1 + alpha + ( 1 / ( 1 + AI74 ) ) ^ 2 * ( 1 - alpha / 2 ) - ( alpha / 2) * ( 1 + AI74 ) ^ 2 )</f>
        <v>1.1876854050050515E-2</v>
      </c>
      <c r="AK74" cm="1">
        <f t="array" ref="AK74" xml:space="preserve"> ( ( 1 - alpha ) / Ku ) * AI74 ^ 2</f>
        <v>1.2670167209984047E-2</v>
      </c>
      <c r="AL74">
        <f t="shared" si="42"/>
        <v>1.0667948900096282</v>
      </c>
      <c r="AM74">
        <f t="shared" si="32"/>
        <v>6.6931601975128707E-2</v>
      </c>
      <c r="AN74">
        <f t="shared" si="43"/>
        <v>6.6398118369730308E-2</v>
      </c>
      <c r="AO74">
        <f t="shared" si="44"/>
        <v>0.99202942123517923</v>
      </c>
      <c r="AP74" cm="1">
        <f t="array" ref="AP74" xml:space="preserve"> EXP( -4 * alpha * X * 10^(-6) * AM74 / ( PI() * df * 10^(-6) * ( 1 - alpha ) ) ) * 100</f>
        <v>25.422476898925972</v>
      </c>
      <c r="AQ74" cm="1">
        <f t="array" ref="AQ74" xml:space="preserve"> EXP( -4 * alpha * X * 10^(-6) * AN74 / ( PI() * df * 10^(-6) * ( 1 - alpha ) ) ) * 100</f>
        <v>25.701508802065003</v>
      </c>
      <c r="AR74">
        <f t="shared" si="45"/>
        <v>0.27903190313903181</v>
      </c>
      <c r="AS74" cm="1">
        <f t="array" ref="AS74" xml:space="preserve"> ( sigave * 10^(-6) * fE *e * H74 ) / ( 3 * PI() * eps0 * ( 1 + epsF ) * mu * U * F74 * 10^(-9) )</f>
        <v>3.4235529811039098E-2</v>
      </c>
      <c r="AT74" cm="1">
        <f t="array" ref="AT74" xml:space="preserve"> PI() * AS74 / ( 1 + alpha * SQRT(AS74) )</f>
        <v>0.10619825963978324</v>
      </c>
      <c r="AU74" cm="1">
        <f t="array" ref="AU74" xml:space="preserve"> PI() * AS74 * ( 1 - SQRT( AS74 ) * alpha )</f>
        <v>0.10618094981649476</v>
      </c>
      <c r="AV74">
        <f t="shared" si="46"/>
        <v>0.99983700464256953</v>
      </c>
      <c r="AW74" cm="1">
        <f t="array" ref="AW74" xml:space="preserve"> 2 / 3 * ( epsP - 1 ) / ( epsP + 2 ) * ( sigave * 10^(-6) ) ^ 2 / ( eps0 * ( 1 + epsF ) ^ 2 ) * H74 * ( F74 * 10^(-9) ) ^ 2 / ( df * 10^(-6) * mu * U )</f>
        <v>2.2102833451974111</v>
      </c>
      <c r="AX74" cm="1">
        <f t="array" ref="AX74" xml:space="preserve"> 0.528 * Ku ^ 0.26 * AW74 ^ 0.74 / ( 1 + 0.366 * ( Ku * AW74 ) ^ 0.63 )</f>
        <v>0.58178539352264391</v>
      </c>
      <c r="AY74" cm="1">
        <f t="array" ref="AY74" xml:space="preserve"> 0.35 * Ku ^ ( -0.5 ) * AW74 ^ 0.4</f>
        <v>0.59408406082762699</v>
      </c>
      <c r="AZ74">
        <f t="shared" si="47"/>
        <v>1.0211395257459388</v>
      </c>
      <c r="BA74">
        <f t="shared" si="33"/>
        <v>0.16602184197025061</v>
      </c>
      <c r="BB74">
        <f t="shared" si="48"/>
        <v>0.17257906818622507</v>
      </c>
      <c r="BC74">
        <f t="shared" si="49"/>
        <v>1.0394961659150213</v>
      </c>
      <c r="BD74">
        <f t="shared" si="34"/>
        <v>0.60977716710357144</v>
      </c>
      <c r="BE74">
        <f t="shared" si="50"/>
        <v>0.6604821791973573</v>
      </c>
      <c r="BF74">
        <f t="shared" si="51"/>
        <v>1.0831533465489265</v>
      </c>
      <c r="BG74" cm="1">
        <f t="array" ref="BG74" xml:space="preserve"> EXP( -4 * alpha * X * 10^(-6) * BA74 / ( PI() * df * 10^(-6) * ( 1 - alpha ) ) ) * 100</f>
        <v>3.3470380448667028</v>
      </c>
      <c r="BH74" cm="1">
        <f t="array" ref="BH74" xml:space="preserve"> EXP( -4 * alpha * X * 10^(-6) * BB74 / ( PI() * df * 10^(-6) * ( 1 - alpha ) ) ) * 100</f>
        <v>2.9267821730944061</v>
      </c>
      <c r="BI74" cm="1">
        <f t="array" ref="BI74" xml:space="preserve"> EXP( -4 * alpha * X * 10^(-6) * BD74 / ( PI() * df * 10^(-6) * ( 1 - alpha ) ) ) * 100</f>
        <v>3.8129902747526602E-4</v>
      </c>
      <c r="BJ74" cm="1">
        <f t="array" ref="BJ74" xml:space="preserve"> EXP( -4 * alpha * X * 10^(-6) * BE74 / ( PI() * df * 10^(-6) * ( 1 - alpha ) ) ) * 100</f>
        <v>1.3510760835865575E-4</v>
      </c>
      <c r="BK74" cm="1">
        <f t="array" ref="BK74">fC *  BG74 +  ( 1 - fC ) * BI74</f>
        <v>0.33504697361139807</v>
      </c>
    </row>
    <row r="75" spans="6:63" x14ac:dyDescent="0.2">
      <c r="F75">
        <v>750</v>
      </c>
      <c r="G75" cm="1">
        <f t="array" ref="G75" xml:space="preserve"> F75 * 10^(-9) * rhoa/mu * U</f>
        <v>4.9686979499303282E-4</v>
      </c>
      <c r="H75" cm="1">
        <f t="array" ref="H75">1 +  lambda/F75 * ( 2.514 + 0.8 * EXP( -0.55 * F75/lambda ) )</f>
        <v>1.224769134030737</v>
      </c>
      <c r="I75" cm="1">
        <f t="array" ref="I75" xml:space="preserve"> 1 + 3.34 * lambda/F75</f>
        <v>1.2984178666666666</v>
      </c>
      <c r="J75">
        <f t="shared" si="35"/>
        <v>0.94327809673090635</v>
      </c>
      <c r="K75" cm="1">
        <f t="array" ref="K75" xml:space="preserve"> kB * T * H75 / ( 3 * PI() * mu * F75 * 10^(-9) )</f>
        <v>3.8553890550364939E-11</v>
      </c>
      <c r="L75" cm="1">
        <f t="array" ref="L75" xml:space="preserve"> df * 10^(-6) *U / K75</f>
        <v>2133.0361458030525</v>
      </c>
      <c r="M75" cm="1">
        <f t="array" ref="M75" xml:space="preserve"> 1 + 0.388 * Kn * ( ( 1 - alpha ) * L75 / Ku ) ^ ( 1 / 3 )</f>
        <v>1.0960141022600298</v>
      </c>
      <c r="N75" cm="1">
        <f t="array" ref="N75" xml:space="preserve"> 1 + 0.388 * Kn * ( ( 1 - alpha ) / Ku ) ^ ( 1 / 3 ) * ( 3 * PI() * mu * df * 10^(-6) * U * F75 * 10^(-9) / ( kB * T ) ) ^ ( 1 / 3 ) * ( 0.6 * ( F75 / lambda ) ^ 0.1 ) ^ ( -1 / 3 ) * ( 1 + 2/3 * ( 3.34 * F75 / lambda ) ) ^ ( -1 / 2 )</f>
        <v>1.0220719454712821</v>
      </c>
      <c r="O75">
        <f t="shared" si="26"/>
        <v>0.93253539654619799</v>
      </c>
      <c r="P75" cm="1">
        <f t="array" ref="P75" xml:space="preserve"> 1 / ( 1 + 1.6 * ( ( 1 - alpha ) / Ku ) ^ ( 1 / 3 ) * L75 ^ ( -2 / 3 ) * M75 )</f>
        <v>0.98823885553793911</v>
      </c>
      <c r="Q75" cm="1">
        <f t="array" ref="Q75" xml:space="preserve"> 1.6 * ( ( 1 - alpha ) / Ku ) * L75 ^ ( -2 / 3 ) * M75 * P75</f>
        <v>1.4873628822539524E-2</v>
      </c>
      <c r="R75" cm="1">
        <f t="array" ref="R75" xml:space="preserve"> 1.6 * ( 0.6 ) ^ ( 2 / 3 ) * ( ( 1 - alpha ) / Ku ) * ( lambda * 10^(-9) ) ^ ( -1 / 15 ) * ( kB * T / ( 3 * PI() * df * 10^(-6) * U * mu ) ) ^ ( 2 / 3 ) * ( F75 * 10^(-9) ) ^ ( -3 / 5 )  +  3.2 * 3.34 / 3 * ( 0.6 ) ^ ( 2 / 3 ) * ( ( 1 - alpha ) / Ku ) *  ( lambda * 10^(-9) ) ^ ( 14 / 15 ) * ( kB * T / ( 3 * PI() * df * 10^(-6) * U * mu ) ) ^ ( 2 / 3 ) * ( F75 * 10^(-9) ) ^ ( -8 / 5 )</f>
        <v>1.2018889500353654E-2</v>
      </c>
      <c r="S75">
        <f t="shared" si="27"/>
        <v>1.2284169774030825E-2</v>
      </c>
      <c r="T75">
        <f t="shared" si="36"/>
        <v>0.82590267113667459</v>
      </c>
      <c r="U75">
        <f t="shared" si="28"/>
        <v>48341.33122525068</v>
      </c>
      <c r="V75">
        <f t="shared" si="29"/>
        <v>4.5482108643857978E-3</v>
      </c>
      <c r="W75">
        <f t="shared" si="30"/>
        <v>2.0686218703418736E-5</v>
      </c>
      <c r="X75">
        <f t="shared" si="31"/>
        <v>9.4085254041813642E-8</v>
      </c>
      <c r="Y75" cm="1">
        <f t="array" ref="Y75" xml:space="preserve"> 4 / 3 * g / U^2 * F75 * 10^(-9) * ( rhop - rhoa ) / rhoa</f>
        <v>77.748782540358633</v>
      </c>
      <c r="Z75" cm="1">
        <f t="array" ref="Z75" xml:space="preserve"> SQRT( 4/3 * 1/U75 * g/rhoa * F75 * 10^(-9) *  ( rhop - rhoa ) )</f>
        <v>4.2066643212032773E-4</v>
      </c>
      <c r="AA75" cm="1">
        <f t="array" ref="AA75" xml:space="preserve"> Z75 / U</f>
        <v>4.0103981906332173E-2</v>
      </c>
      <c r="AB75">
        <f t="shared" si="37"/>
        <v>4.1779506478188948E-2</v>
      </c>
      <c r="AC75">
        <f t="shared" si="38"/>
        <v>4.1776800788399591E-2</v>
      </c>
      <c r="AD75">
        <f t="shared" si="39"/>
        <v>0.99993523882837709</v>
      </c>
      <c r="AE75" cm="1">
        <f t="array" ref="AE75">( ( F75 * 10^(-9) ) ^ 2 * rhop * H75 * U ) / ( 18 * mu * ( df * 10^(-6) ) )</f>
        <v>2.824494609649474E-3</v>
      </c>
      <c r="AF75">
        <f t="shared" si="40"/>
        <v>1.2480822448020422E-4</v>
      </c>
      <c r="AG75" cm="1">
        <f t="array" ref="AG75">(2 * AI95*(1-alpha)*AE75*SQRT(alpha)+(1-alpha)*alpha*AE75^2)/Ku</f>
        <v>2.564964789567119E-4</v>
      </c>
      <c r="AH75">
        <f t="shared" si="41"/>
        <v>2.0551248126872816</v>
      </c>
      <c r="AI75" cm="1">
        <f t="array" ref="AI75" xml:space="preserve"> F75 / df / 1000</f>
        <v>9.5663265306122458E-2</v>
      </c>
      <c r="AJ75" cm="1">
        <f t="array" ref="AJ75" xml:space="preserve"> ( 1 + AI75 ) / ( 2*Ku ) * ( 2 * LN( 1 + AI75 ) - 1 + alpha + ( 1 / ( 1 + AI75 ) ) ^ 2 * ( 1 - alpha / 2 ) - ( alpha / 2) * ( 1 + AI75 ) ^ 2 )</f>
        <v>1.2189820944786718E-2</v>
      </c>
      <c r="AK75" cm="1">
        <f t="array" ref="AK75" xml:space="preserve"> ( ( 1 - alpha ) / Ku ) * AI75 ^ 2</f>
        <v>1.3014917924791872E-2</v>
      </c>
      <c r="AL75">
        <f t="shared" si="42"/>
        <v>1.0676873748796145</v>
      </c>
      <c r="AM75">
        <f t="shared" si="32"/>
        <v>6.7654905571009949E-2</v>
      </c>
      <c r="AN75">
        <f t="shared" si="43"/>
        <v>6.7200696711702493E-2</v>
      </c>
      <c r="AO75">
        <f t="shared" si="44"/>
        <v>0.99328638691497806</v>
      </c>
      <c r="AP75" cm="1">
        <f t="array" ref="AP75" xml:space="preserve"> EXP( -4 * alpha * X * 10^(-6) * AM75 / ( PI() * df * 10^(-6) * ( 1 - alpha ) ) ) * 100</f>
        <v>25.048993719241281</v>
      </c>
      <c r="AQ75" cm="1">
        <f t="array" ref="AQ75" xml:space="preserve"> EXP( -4 * alpha * X * 10^(-6) * AN75 / ( PI() * df * 10^(-6) * ( 1 - alpha ) ) ) * 100</f>
        <v>25.282881740420411</v>
      </c>
      <c r="AR75">
        <f t="shared" si="45"/>
        <v>0.23388802117912988</v>
      </c>
      <c r="AS75" cm="1">
        <f t="array" ref="AS75" xml:space="preserve"> ( sigave * 10^(-6) * fE *e * H75 ) / ( 3 * PI() * eps0 * ( 1 + epsF ) * mu * U * F75 * 10^(-9) )</f>
        <v>3.3695130723270801E-2</v>
      </c>
      <c r="AT75" cm="1">
        <f t="array" ref="AT75" xml:space="preserve"> PI() * AS75 / ( 1 + alpha * SQRT(AS75) )</f>
        <v>0.10453238869875071</v>
      </c>
      <c r="AU75" cm="1">
        <f t="array" ref="AU75" xml:space="preserve"> PI() * AS75 * ( 1 - SQRT( AS75 ) * alpha )</f>
        <v>0.10451561934980859</v>
      </c>
      <c r="AV75">
        <f t="shared" si="46"/>
        <v>0.99983957748262642</v>
      </c>
      <c r="AW75" cm="1">
        <f t="array" ref="AW75" xml:space="preserve"> 2 / 3 * ( epsP - 1 ) / ( epsP + 2 ) * ( sigave * 10^(-6) ) ^ 2 / ( eps0 * ( 1 + epsF ) ^ 2 ) * H75 * ( F75 * 10^(-9) ) ^ 2 / ( df * 10^(-6) * mu * U )</f>
        <v>2.2647834077226379</v>
      </c>
      <c r="AX75" cm="1">
        <f t="array" ref="AX75" xml:space="preserve"> 0.528 * Ku ^ 0.26 * AW75 ^ 0.74 / ( 1 + 0.366 * ( Ku * AW75 ) ^ 0.63 )</f>
        <v>0.58948697135482375</v>
      </c>
      <c r="AY75" cm="1">
        <f t="array" ref="AY75" xml:space="preserve"> 0.35 * Ku ^ ( -0.5 ) * AW75 ^ 0.4</f>
        <v>0.59990072921844773</v>
      </c>
      <c r="AZ75">
        <f t="shared" si="47"/>
        <v>1.0176657981764889</v>
      </c>
      <c r="BA75">
        <f t="shared" si="33"/>
        <v>0.16511516538323456</v>
      </c>
      <c r="BB75">
        <f t="shared" si="48"/>
        <v>0.17171631606151108</v>
      </c>
      <c r="BC75">
        <f t="shared" si="49"/>
        <v>1.0399790695358306</v>
      </c>
      <c r="BD75">
        <f t="shared" si="34"/>
        <v>0.61726019154348244</v>
      </c>
      <c r="BE75">
        <f t="shared" si="50"/>
        <v>0.6671014259301502</v>
      </c>
      <c r="BF75">
        <f t="shared" si="51"/>
        <v>1.0807459075921255</v>
      </c>
      <c r="BG75" cm="1">
        <f t="array" ref="BG75" xml:space="preserve"> EXP( -4 * alpha * X * 10^(-6) * BA75 / ( PI() * df * 10^(-6) * ( 1 - alpha ) ) ) * 100</f>
        <v>3.4097124496997138</v>
      </c>
      <c r="BH75" cm="1">
        <f t="array" ref="BH75" xml:space="preserve"> EXP( -4 * alpha * X * 10^(-6) * BB75 / ( PI() * df * 10^(-6) * ( 1 - alpha ) ) ) * 100</f>
        <v>2.9789085875416315</v>
      </c>
      <c r="BI75" cm="1">
        <f t="array" ref="BI75" xml:space="preserve"> EXP( -4 * alpha * X * 10^(-6) * BD75 / ( PI() * df * 10^(-6) * ( 1 - alpha ) ) ) * 100</f>
        <v>3.2716619306270302E-4</v>
      </c>
      <c r="BJ75" cm="1">
        <f t="array" ref="BJ75" xml:space="preserve"> EXP( -4 * alpha * X * 10^(-6) * BE75 / ( PI() * df * 10^(-6) * ( 1 - alpha ) ) ) * 100</f>
        <v>1.1799359092153357E-4</v>
      </c>
      <c r="BK75" cm="1">
        <f t="array" ref="BK75">fC *  BG75 +  ( 1 - fC ) * BI75</f>
        <v>0.34126569454372779</v>
      </c>
    </row>
    <row r="76" spans="6:63" x14ac:dyDescent="0.2">
      <c r="F76">
        <v>760</v>
      </c>
      <c r="G76" cm="1">
        <f t="array" ref="G76" xml:space="preserve"> F76 * 10^(-9) * rhoa/mu * U</f>
        <v>5.0349472559293995E-4</v>
      </c>
      <c r="H76" cm="1">
        <f t="array" ref="H76">1 +  lambda/F76 * ( 2.514 + 0.8 * EXP( -0.55 * F76/lambda ) )</f>
        <v>1.2217998555507814</v>
      </c>
      <c r="I76" cm="1">
        <f t="array" ref="I76" xml:space="preserve"> 1 + 3.34 * lambda/F76</f>
        <v>1.2944913157894737</v>
      </c>
      <c r="J76">
        <f t="shared" si="35"/>
        <v>0.94384554044353719</v>
      </c>
      <c r="K76" cm="1">
        <f t="array" ref="K76" xml:space="preserve"> kB * T * H76 / ( 3 * PI() * mu * F76 * 10^(-9) )</f>
        <v>3.7954363943063583E-11</v>
      </c>
      <c r="L76" cm="1">
        <f t="array" ref="L76" xml:space="preserve"> df * 10^(-6) *U / K76</f>
        <v>2166.7295552266128</v>
      </c>
      <c r="M76" cm="1">
        <f t="array" ref="M76" xml:space="preserve"> 1 + 0.388 * Kn * ( ( 1 - alpha ) * L76 / Ku ) ^ ( 1 / 3 )</f>
        <v>1.0965170093212468</v>
      </c>
      <c r="N76" cm="1">
        <f t="array" ref="N76" xml:space="preserve"> 1 + 0.388 * Kn * ( ( 1 - alpha ) / Ku ) ^ ( 1 / 3 ) * ( 3 * PI() * mu * df * 10^(-6) * U * F76 * 10^(-9) / ( kB * T ) ) ^ ( 1 / 3 ) * ( 0.6 * ( F76 / lambda ) ^ 0.1 ) ^ ( -1 / 3 ) * ( 1 + 2/3 * ( 3.34 * F76 / lambda ) ) ^ ( -1 / 2 )</f>
        <v>1.0220191424573746</v>
      </c>
      <c r="O76">
        <f t="shared" si="26"/>
        <v>0.93205954287021309</v>
      </c>
      <c r="P76" cm="1">
        <f t="array" ref="P76" xml:space="preserve"> 1 / ( 1 + 1.6 * ( ( 1 - alpha ) / Ku ) ^ ( 1 / 3 ) * L76 ^ ( -2 / 3 ) * M76 )</f>
        <v>0.98835439843356665</v>
      </c>
      <c r="Q76" cm="1">
        <f t="array" ref="Q76" xml:space="preserve"> 1.6 * ( ( 1 - alpha ) / Ku ) * L76 ^ ( -2 / 3 ) * M76 * P76</f>
        <v>1.4727508506766979E-2</v>
      </c>
      <c r="R76" cm="1">
        <f t="array" ref="R76" xml:space="preserve"> 1.6 * ( 0.6 ) ^ ( 2 / 3 ) * ( ( 1 - alpha ) / Ku ) * ( lambda * 10^(-9) ) ^ ( -1 / 15 ) * ( kB * T / ( 3 * PI() * df * 10^(-6) * U * mu ) ) ^ ( 2 / 3 ) * ( F76 * 10^(-9) ) ^ ( -3 / 5 )  +  3.2 * 3.34 / 3 * ( 0.6 ) ^ ( 2 / 3 ) * ( ( 1 - alpha ) / Ku ) *  ( lambda * 10^(-9) ) ^ ( 14 / 15 ) * ( kB * T / ( 3 * PI() * df * 10^(-6) * U * mu ) ) ^ ( 2 / 3 ) * ( F76 * 10^(-9) ) ^ ( -8 / 5 )</f>
        <v>1.1897718724924284E-2</v>
      </c>
      <c r="S76">
        <f t="shared" si="27"/>
        <v>1.2159696288446164E-2</v>
      </c>
      <c r="T76">
        <f t="shared" si="36"/>
        <v>0.82564517160924</v>
      </c>
      <c r="U76">
        <f t="shared" si="28"/>
        <v>47705.612330351782</v>
      </c>
      <c r="V76">
        <f t="shared" si="29"/>
        <v>4.5784149912044651E-3</v>
      </c>
      <c r="W76">
        <f t="shared" si="30"/>
        <v>2.0961880360744731E-5</v>
      </c>
      <c r="X76">
        <f t="shared" si="31"/>
        <v>9.5972155491718124E-8</v>
      </c>
      <c r="Y76" cm="1">
        <f t="array" ref="Y76" xml:space="preserve"> 4 / 3 * g / U^2 * F76 * 10^(-9) * ( rhop - rhoa ) / rhoa</f>
        <v>78.785432974230076</v>
      </c>
      <c r="Z76" cm="1">
        <f t="array" ref="Z76" xml:space="preserve"> SQRT( 4/3 * 1/U76 * g/rhoa * F76 * 10^(-9) *  ( rhop - rhoa ) )</f>
        <v>4.2627374856264206E-4</v>
      </c>
      <c r="AA76" cm="1">
        <f t="array" ref="AA76" xml:space="preserve"> Z76 / U</f>
        <v>4.0638552054970349E-2</v>
      </c>
      <c r="AB76">
        <f t="shared" si="37"/>
        <v>4.2360001167462892E-2</v>
      </c>
      <c r="AC76">
        <f t="shared" si="38"/>
        <v>4.2357146949258823E-2</v>
      </c>
      <c r="AD76">
        <f t="shared" si="39"/>
        <v>0.99993261996871097</v>
      </c>
      <c r="AE76" cm="1">
        <f t="array" ref="AE76">( ( F76 * 10^(-9) ) ^ 2 * rhop * H76 * U ) / ( 18 * mu * ( df * 10^(-6) ) )</f>
        <v>2.8932851934063827E-3</v>
      </c>
      <c r="AF76">
        <f t="shared" si="40"/>
        <v>1.3089042948511611E-4</v>
      </c>
      <c r="AG76" cm="1">
        <f t="array" ref="AG76">(2 * AI96*(1-alpha)*AE76*SQRT(alpha)+(1-alpha)*alpha*AE76^2)/Ku</f>
        <v>2.655202623757181E-4</v>
      </c>
      <c r="AH76">
        <f t="shared" si="41"/>
        <v>2.0285689597031316</v>
      </c>
      <c r="AI76" cm="1">
        <f t="array" ref="AI76" xml:space="preserve"> F76 / df / 1000</f>
        <v>9.6938775510204078E-2</v>
      </c>
      <c r="AJ76" cm="1">
        <f t="array" ref="AJ76" xml:space="preserve"> ( 1 + AI76 ) / ( 2*Ku ) * ( 2 * LN( 1 + AI76 ) - 1 + alpha + ( 1 / ( 1 + AI76 ) ) ^ 2 * ( 1 - alpha / 2 ) - ( alpha / 2) * ( 1 + AI76 ) ^ 2 )</f>
        <v>1.2506598543709739E-2</v>
      </c>
      <c r="AK76" cm="1">
        <f t="array" ref="AK76" xml:space="preserve"> ( ( 1 - alpha ) / Ku ) * AI76 ^ 2</f>
        <v>1.3364296165972948E-2</v>
      </c>
      <c r="AL76">
        <f t="shared" si="42"/>
        <v>1.0685796077379164</v>
      </c>
      <c r="AM76">
        <f t="shared" si="32"/>
        <v>6.8386038021943207E-2</v>
      </c>
      <c r="AN76">
        <f t="shared" si="43"/>
        <v>6.8012029833163054E-2</v>
      </c>
      <c r="AO76">
        <f t="shared" si="44"/>
        <v>0.9945309276630393</v>
      </c>
      <c r="AP76" cm="1">
        <f t="array" ref="AP76" xml:space="preserve"> EXP( -4 * alpha * X * 10^(-6) * AM76 / ( PI() * df * 10^(-6) * ( 1 - alpha ) ) ) * 100</f>
        <v>24.677044024035823</v>
      </c>
      <c r="AQ76" cm="1">
        <f t="array" ref="AQ76" xml:space="preserve"> EXP( -4 * alpha * X * 10^(-6) * AN76 / ( PI() * df * 10^(-6) * ( 1 - alpha ) ) ) * 100</f>
        <v>24.866618336757409</v>
      </c>
      <c r="AR76">
        <f t="shared" si="45"/>
        <v>0.18957431272158587</v>
      </c>
      <c r="AS76" cm="1">
        <f t="array" ref="AS76" xml:space="preserve"> ( sigave * 10^(-6) * fE *e * H76 ) / ( 3 * PI() * eps0 * ( 1 + epsF ) * mu * U * F76 * 10^(-9) )</f>
        <v>3.3171159546387663E-2</v>
      </c>
      <c r="AT76" cm="1">
        <f t="array" ref="AT76" xml:space="preserve"> PI() * AS76 / ( 1 + alpha * SQRT(AS76) )</f>
        <v>0.10291692074402632</v>
      </c>
      <c r="AU76" cm="1">
        <f t="array" ref="AU76" xml:space="preserve"> PI() * AS76 * ( 1 - SQRT( AS76 ) * alpha )</f>
        <v>0.10290066729182613</v>
      </c>
      <c r="AV76">
        <f t="shared" si="46"/>
        <v>0.99984207210939968</v>
      </c>
      <c r="AW76" cm="1">
        <f t="array" ref="AW76" xml:space="preserve"> 2 / 3 * ( epsP - 1 ) / ( epsP + 2 ) * ( sigave * 10^(-6) ) ^ 2 / ( eps0 * ( 1 + epsF ) ^ 2 ) * H76 * ( F76 * 10^(-9) ) ^ 2 / ( df * 10^(-6) * mu * U )</f>
        <v>2.3199422216810532</v>
      </c>
      <c r="AX76" cm="1">
        <f t="array" ref="AX76" xml:space="preserve"> 0.528 * Ku ^ 0.26 * AW76 ^ 0.74 / ( 1 + 0.366 * ( Ku * AW76 ) ^ 0.63 )</f>
        <v>0.59716528449538919</v>
      </c>
      <c r="AY76" cm="1">
        <f t="array" ref="AY76" xml:space="preserve"> 0.35 * Ku ^ ( -0.5 ) * AW76 ^ 0.4</f>
        <v>0.60570280873006799</v>
      </c>
      <c r="AZ76">
        <f t="shared" si="47"/>
        <v>1.0142967524341155</v>
      </c>
      <c r="BA76">
        <f t="shared" si="33"/>
        <v>0.16426487831086722</v>
      </c>
      <c r="BB76">
        <f t="shared" si="48"/>
        <v>0.17091269712498919</v>
      </c>
      <c r="BC76">
        <f t="shared" si="49"/>
        <v>1.040470116816701</v>
      </c>
      <c r="BD76">
        <f t="shared" si="34"/>
        <v>0.62471355466644618</v>
      </c>
      <c r="BE76">
        <f t="shared" si="50"/>
        <v>0.673714838563231</v>
      </c>
      <c r="BF76">
        <f t="shared" si="51"/>
        <v>1.0784380033549106</v>
      </c>
      <c r="BG76" cm="1">
        <f t="array" ref="BG76" xml:space="preserve"> EXP( -4 * alpha * X * 10^(-6) * BA76 / ( PI() * df * 10^(-6) * ( 1 - alpha ) ) ) * 100</f>
        <v>3.4695548767392328</v>
      </c>
      <c r="BH76" cm="1">
        <f t="array" ref="BH76" xml:space="preserve"> EXP( -4 * alpha * X * 10^(-6) * BB76 / ( PI() * df * 10^(-6) * ( 1 - alpha ) ) ) * 100</f>
        <v>3.0282970225600345</v>
      </c>
      <c r="BI76" cm="1">
        <f t="array" ref="BI76" xml:space="preserve"> EXP( -4 * alpha * X * 10^(-6) * BD76 / ( PI() * df * 10^(-6) * ( 1 - alpha ) ) ) * 100</f>
        <v>2.8088899635147699E-4</v>
      </c>
      <c r="BJ76" cm="1">
        <f t="array" ref="BJ76" xml:space="preserve"> EXP( -4 * alpha * X * 10^(-6) * BE76 / ( PI() * df * 10^(-6) * ( 1 - alpha ) ) ) * 100</f>
        <v>1.030597001513984E-4</v>
      </c>
      <c r="BK76" cm="1">
        <f t="array" ref="BK76">fC *  BG76 +  ( 1 - fC ) * BI76</f>
        <v>0.34720828777063967</v>
      </c>
    </row>
    <row r="77" spans="6:63" x14ac:dyDescent="0.2">
      <c r="F77">
        <v>770</v>
      </c>
      <c r="G77" cm="1">
        <f t="array" ref="G77" xml:space="preserve"> F77 * 10^(-9) * rhoa/mu * U</f>
        <v>5.1011965619284709E-4</v>
      </c>
      <c r="H77" cm="1">
        <f t="array" ref="H77">1 +  lambda/F77 * ( 2.514 + 0.8 * EXP( -0.55 * F77/lambda ) )</f>
        <v>1.2189086181551265</v>
      </c>
      <c r="I77" cm="1">
        <f t="array" ref="I77" xml:space="preserve"> 1 + 3.34 * lambda/F77</f>
        <v>1.2906667532467533</v>
      </c>
      <c r="J77">
        <f t="shared" si="35"/>
        <v>0.94440227509454733</v>
      </c>
      <c r="K77" cm="1">
        <f t="array" ref="K77" xml:space="preserve"> kB * T * H77 / ( 3 * PI() * mu * F77 * 10^(-9) )</f>
        <v>3.7372802263201999E-11</v>
      </c>
      <c r="L77" cm="1">
        <f t="array" ref="L77" xml:space="preserve"> df * 10^(-6) *U / K77</f>
        <v>2200.4462369747203</v>
      </c>
      <c r="M77" cm="1">
        <f t="array" ref="M77" xml:space="preserve"> 1 + 0.388 * Kn * ( ( 1 - alpha ) * L77 / Ku ) ^ ( 1 / 3 )</f>
        <v>1.0970150714658042</v>
      </c>
      <c r="N77" cm="1">
        <f t="array" ref="N77" xml:space="preserve"> 1 + 0.388 * Kn * ( ( 1 - alpha ) / Ku ) ^ ( 1 / 3 ) * ( 3 * PI() * mu * df * 10^(-6) * U * F77 * 10^(-9) / ( kB * T ) ) ^ ( 1 / 3 ) * ( 0.6 * ( F77 / lambda ) ^ 0.1 ) ^ ( -1 / 3 ) * ( 1 + 2/3 * ( 3.34 * F77 / lambda ) ) ^ ( -1 / 2 )</f>
        <v>1.0219670843294968</v>
      </c>
      <c r="O77">
        <f t="shared" si="26"/>
        <v>0.93158891879577355</v>
      </c>
      <c r="P77" cm="1">
        <f t="array" ref="P77" xml:space="preserve"> 1 / ( 1 + 1.6 * ( ( 1 - alpha ) / Ku ) ^ ( 1 / 3 ) * L77 ^ ( -2 / 3 ) * M77 )</f>
        <v>0.98846711472984139</v>
      </c>
      <c r="Q77" cm="1">
        <f t="array" ref="Q77" xml:space="preserve"> 1.6 * ( ( 1 - alpha ) / Ku ) * L77 ^ ( -2 / 3 ) * M77 * P77</f>
        <v>1.4584962825226313E-2</v>
      </c>
      <c r="R77" cm="1">
        <f t="array" ref="R77" xml:space="preserve"> 1.6 * ( 0.6 ) ^ ( 2 / 3 ) * ( ( 1 - alpha ) / Ku ) * ( lambda * 10^(-9) ) ^ ( -1 / 15 ) * ( kB * T / ( 3 * PI() * df * 10^(-6) * U * mu ) ) ^ ( 2 / 3 ) * ( F77 * 10^(-9) ) ^ ( -3 / 5 )  +  3.2 * 3.34 / 3 * ( 0.6 ) ^ ( 2 / 3 ) * ( ( 1 - alpha ) / Ku ) *  ( lambda * 10^(-9) ) ^ ( 14 / 15 ) * ( kB * T / ( 3 * PI() * df * 10^(-6) * U * mu ) ) ^ ( 2 / 3 ) * ( F77 * 10^(-9) ) ^ ( -8 / 5 )</f>
        <v>1.1779607695853804E-2</v>
      </c>
      <c r="S77">
        <f t="shared" si="27"/>
        <v>1.2038371331477015E-2</v>
      </c>
      <c r="T77">
        <f t="shared" si="36"/>
        <v>0.82539609293040606</v>
      </c>
      <c r="U77">
        <f t="shared" si="28"/>
        <v>47086.40418961001</v>
      </c>
      <c r="V77">
        <f t="shared" si="29"/>
        <v>4.6084207895926996E-3</v>
      </c>
      <c r="W77">
        <f t="shared" si="30"/>
        <v>2.1237538593606234E-5</v>
      </c>
      <c r="X77">
        <f t="shared" si="31"/>
        <v>9.7871481361539762E-8</v>
      </c>
      <c r="Y77" cm="1">
        <f t="array" ref="Y77" xml:space="preserve"> 4 / 3 * g / U^2 * F77 * 10^(-9) * ( rhop - rhoa ) / rhoa</f>
        <v>79.82208340810152</v>
      </c>
      <c r="Z77" cm="1">
        <f t="array" ref="Z77" xml:space="preserve"> SQRT( 4/3 * 1/U77 * g/rhoa * F77 * 10^(-9) *  ( rhop - rhoa ) )</f>
        <v>4.3188103025944323E-4</v>
      </c>
      <c r="AA77" cm="1">
        <f t="array" ref="AA77" xml:space="preserve"> Z77 / U</f>
        <v>4.1173118891165872E-2</v>
      </c>
      <c r="AB77">
        <f t="shared" si="37"/>
        <v>4.2941139534543787E-2</v>
      </c>
      <c r="AC77">
        <f t="shared" si="38"/>
        <v>4.2938130709646118E-2</v>
      </c>
      <c r="AD77">
        <f t="shared" si="39"/>
        <v>0.99992993141471598</v>
      </c>
      <c r="AE77" cm="1">
        <f t="array" ref="AE77">( ( F77 * 10^(-9) ) ^ 2 * rhop * H77 * U ) / ( 18 * mu * ( df * 10^(-6) ) )</f>
        <v>2.9628972338892109E-3</v>
      </c>
      <c r="AF77">
        <f t="shared" si="40"/>
        <v>1.3718907368265947E-4</v>
      </c>
      <c r="AG77" cm="1">
        <f t="array" ref="AG77">(2 * AI97*(1-alpha)*AE77*SQRT(alpha)+(1-alpha)*alpha*AE77^2)/Ku</f>
        <v>2.7475250164700726E-4</v>
      </c>
      <c r="AH77">
        <f t="shared" si="41"/>
        <v>2.0027287470615502</v>
      </c>
      <c r="AI77" cm="1">
        <f t="array" ref="AI77" xml:space="preserve"> F77 / df / 1000</f>
        <v>9.8214285714285726E-2</v>
      </c>
      <c r="AJ77" cm="1">
        <f t="array" ref="AJ77" xml:space="preserve"> ( 1 + AI77 ) / ( 2*Ku ) * ( 2 * LN( 1 + AI77 ) - 1 + alpha + ( 1 / ( 1 + AI77 ) ) ^ 2 * ( 1 - alpha / 2 ) - ( alpha / 2) * ( 1 + AI77 ) ^ 2 )</f>
        <v>1.2827177524854726E-2</v>
      </c>
      <c r="AK77" cm="1">
        <f t="array" ref="AK77" xml:space="preserve"> ( ( 1 - alpha ) / Ku ) * AI77 ^ 2</f>
        <v>1.3718301933527292E-2</v>
      </c>
      <c r="AL77">
        <f t="shared" si="42"/>
        <v>1.0694715892834468</v>
      </c>
      <c r="AM77">
        <f t="shared" si="32"/>
        <v>6.9124844452291057E-2</v>
      </c>
      <c r="AN77">
        <f t="shared" si="43"/>
        <v>6.8831993048333082E-2</v>
      </c>
      <c r="AO77">
        <f t="shared" si="44"/>
        <v>0.99576344212738022</v>
      </c>
      <c r="AP77" cm="1">
        <f t="array" ref="AP77" xml:space="preserve"> EXP( -4 * alpha * X * 10^(-6) * AM77 / ( PI() * df * 10^(-6) * ( 1 - alpha ) ) ) * 100</f>
        <v>24.306800343937123</v>
      </c>
      <c r="AQ77" cm="1">
        <f t="array" ref="AQ77" xml:space="preserve"> EXP( -4 * alpha * X * 10^(-6) * AN77 / ( PI() * df * 10^(-6) * ( 1 - alpha ) ) ) * 100</f>
        <v>24.452889957689301</v>
      </c>
      <c r="AR77">
        <f t="shared" si="45"/>
        <v>0.14608961375217788</v>
      </c>
      <c r="AS77" cm="1">
        <f t="array" ref="AS77" xml:space="preserve"> ( sigave * 10^(-6) * fE *e * H77 ) / ( 3 * PI() * eps0 * ( 1 + epsF ) * mu * U * F77 * 10^(-9) )</f>
        <v>3.2662889264274846E-2</v>
      </c>
      <c r="AT77" cm="1">
        <f t="array" ref="AT77" xml:space="preserve"> PI() * AS77 / ( 1 + alpha * SQRT(AS77) )</f>
        <v>0.10134963410401919</v>
      </c>
      <c r="AU77" cm="1">
        <f t="array" ref="AU77" xml:space="preserve"> PI() * AS77 * ( 1 - SQRT( AS77 ) * alpha )</f>
        <v>0.10133387342351891</v>
      </c>
      <c r="AV77">
        <f t="shared" si="46"/>
        <v>0.99984449198421266</v>
      </c>
      <c r="AW77" cm="1">
        <f t="array" ref="AW77" xml:space="preserve"> 2 / 3 * ( epsP - 1 ) / ( epsP + 2 ) * ( sigave * 10^(-6) ) ^ 2 / ( eps0 * ( 1 + epsF ) ^ 2 ) * H77 * ( F77 * 10^(-9) ) ^ 2 / ( df * 10^(-6) * mu * U )</f>
        <v>2.3757597097812657</v>
      </c>
      <c r="AX77" cm="1">
        <f t="array" ref="AX77" xml:space="preserve"> 0.528 * Ku ^ 0.26 * AW77 ^ 0.74 / ( 1 + 0.366 * ( Ku * AW77 ) ^ 0.63 )</f>
        <v>0.60482003284099362</v>
      </c>
      <c r="AY77" cm="1">
        <f t="array" ref="AY77" xml:space="preserve"> 0.35 * Ku ^ ( -0.5 ) * AW77 ^ 0.4</f>
        <v>0.61149051528065146</v>
      </c>
      <c r="AZ77">
        <f t="shared" si="47"/>
        <v>1.0110288715278244</v>
      </c>
      <c r="BA77">
        <f t="shared" si="33"/>
        <v>0.16346870086357335</v>
      </c>
      <c r="BB77">
        <f t="shared" si="48"/>
        <v>0.170165866471852</v>
      </c>
      <c r="BC77">
        <f t="shared" si="49"/>
        <v>1.0409691003409143</v>
      </c>
      <c r="BD77">
        <f t="shared" si="34"/>
        <v>0.63213678660152139</v>
      </c>
      <c r="BE77">
        <f t="shared" si="50"/>
        <v>0.68032250832898455</v>
      </c>
      <c r="BF77">
        <f t="shared" si="51"/>
        <v>1.0762267324869956</v>
      </c>
      <c r="BG77" cm="1">
        <f t="array" ref="BG77" xml:space="preserve"> EXP( -4 * alpha * X * 10^(-6) * BA77 / ( PI() * df * 10^(-6) * ( 1 - alpha ) ) ) * 100</f>
        <v>3.5265409070336005</v>
      </c>
      <c r="BH77" cm="1">
        <f t="array" ref="BH77" xml:space="preserve"> EXP( -4 * alpha * X * 10^(-6) * BB77 / ( PI() * df * 10^(-6) * ( 1 - alpha ) ) ) * 100</f>
        <v>3.0749291835550072</v>
      </c>
      <c r="BI77" cm="1">
        <f t="array" ref="BI77" xml:space="preserve"> EXP( -4 * alpha * X * 10^(-6) * BD77 / ( PI() * df * 10^(-6) * ( 1 - alpha ) ) ) * 100</f>
        <v>2.4130637214631723E-4</v>
      </c>
      <c r="BJ77" cm="1">
        <f t="array" ref="BJ77" xml:space="preserve"> EXP( -4 * alpha * X * 10^(-6) * BE77 / ( PI() * df * 10^(-6) * ( 1 - alpha ) ) ) * 100</f>
        <v>9.0026499611845759E-5</v>
      </c>
      <c r="BK77" cm="1">
        <f t="array" ref="BK77">fC *  BG77 +  ( 1 - fC ) * BI77</f>
        <v>0.35287126643829175</v>
      </c>
    </row>
    <row r="78" spans="6:63" x14ac:dyDescent="0.2">
      <c r="F78">
        <v>780</v>
      </c>
      <c r="G78" cm="1">
        <f t="array" ref="G78" xml:space="preserve"> F78 * 10^(-9) * rhoa/mu * U</f>
        <v>5.1674458679275411E-4</v>
      </c>
      <c r="H78" cm="1">
        <f t="array" ref="H78">1 +  lambda/F78 * ( 2.514 + 0.8 * EXP( -0.55 * F78/lambda ) )</f>
        <v>1.2160923489335809</v>
      </c>
      <c r="I78" cm="1">
        <f t="array" ref="I78" xml:space="preserve"> 1 + 3.34 * lambda/F78</f>
        <v>1.2869402564102563</v>
      </c>
      <c r="J78">
        <f t="shared" si="35"/>
        <v>0.94494856530924287</v>
      </c>
      <c r="K78" cm="1">
        <f t="array" ref="K78" xml:space="preserve"> kB * T * H78 / ( 3 * PI() * mu * F78 * 10^(-9) )</f>
        <v>3.6808421541848066E-11</v>
      </c>
      <c r="L78" cm="1">
        <f t="array" ref="L78" xml:space="preserve"> df * 10^(-6) *U / K78</f>
        <v>2234.1855113718148</v>
      </c>
      <c r="M78" cm="1">
        <f t="array" ref="M78" xml:space="preserve"> 1 + 0.388 * Kn * ( ( 1 - alpha ) * L78 / Ku ) ^ ( 1 / 3 )</f>
        <v>1.0975084001661901</v>
      </c>
      <c r="N78" cm="1">
        <f t="array" ref="N78" xml:space="preserve"> 1 + 0.388 * Kn * ( ( 1 - alpha ) / Ku ) ^ ( 1 / 3 ) * ( 3 * PI() * mu * df * 10^(-6) * U * F78 * 10^(-9) / ( kB * T ) ) ^ ( 1 / 3 ) * ( 0.6 * ( F78 / lambda ) ^ 0.1 ) ^ ( -1 / 3 ) * ( 1 + 2/3 * ( 3.34 * F78 / lambda ) ) ^ ( -1 / 2 )</f>
        <v>1.0219157521652649</v>
      </c>
      <c r="O78">
        <f t="shared" si="26"/>
        <v>0.93112339915623554</v>
      </c>
      <c r="P78" cm="1">
        <f t="array" ref="P78" xml:space="preserve"> 1 / ( 1 + 1.6 * ( ( 1 - alpha ) / Ku ) ^ ( 1 / 3 ) * L78 ^ ( -2 / 3 ) * M78 )</f>
        <v>0.98857711221822397</v>
      </c>
      <c r="Q78" cm="1">
        <f t="array" ref="Q78" xml:space="preserve"> 1.6 * ( ( 1 - alpha ) / Ku ) * L78 ^ ( -2 / 3 ) * M78 * P78</f>
        <v>1.4445855460386781E-2</v>
      </c>
      <c r="R78" cm="1">
        <f t="array" ref="R78" xml:space="preserve"> 1.6 * ( 0.6 ) ^ ( 2 / 3 ) * ( ( 1 - alpha ) / Ku ) * ( lambda * 10^(-9) ) ^ ( -1 / 15 ) * ( kB * T / ( 3 * PI() * df * 10^(-6) * U * mu ) ) ^ ( 2 / 3 ) * ( F78 * 10^(-9) ) ^ ( -3 / 5 )  +  3.2 * 3.34 / 3 * ( 0.6 ) ^ ( 2 / 3 ) * ( ( 1 - alpha ) / Ku ) *  ( lambda * 10^(-9) ) ^ ( 14 / 15 ) * ( kB * T / ( 3 * PI() * df * 10^(-6) * U * mu ) ) ^ ( 2 / 3 ) * ( F78 * 10^(-9) ) ^ ( -8 / 5 )</f>
        <v>1.1664436496949425E-2</v>
      </c>
      <c r="S78">
        <f t="shared" si="27"/>
        <v>1.1920071396364038E-2</v>
      </c>
      <c r="T78">
        <f t="shared" si="36"/>
        <v>0.82515510618606758</v>
      </c>
      <c r="U78">
        <f t="shared" si="28"/>
        <v>46483.071797958371</v>
      </c>
      <c r="V78">
        <f t="shared" si="29"/>
        <v>4.6382321101582635E-3</v>
      </c>
      <c r="W78">
        <f t="shared" si="30"/>
        <v>2.1513193415986558E-5</v>
      </c>
      <c r="X78">
        <f t="shared" si="31"/>
        <v>9.9783150233810557E-8</v>
      </c>
      <c r="Y78" cm="1">
        <f t="array" ref="Y78" xml:space="preserve"> 4 / 3 * g / U^2 * F78 * 10^(-9) * ( rhop - rhoa ) / rhoa</f>
        <v>80.858733841972978</v>
      </c>
      <c r="Z78" cm="1">
        <f t="array" ref="Z78" xml:space="preserve"> SQRT( 4/3 * 1/U78 * g/rhoa * F78 * 10^(-9) *  ( rhop - rhoa ) )</f>
        <v>4.3748827735314467E-4</v>
      </c>
      <c r="AA78" cm="1">
        <f t="array" ref="AA78" xml:space="preserve"> Z78 / U</f>
        <v>4.1707682428495638E-2</v>
      </c>
      <c r="AB78">
        <f t="shared" si="37"/>
        <v>4.3522922665383428E-2</v>
      </c>
      <c r="AC78">
        <f t="shared" si="38"/>
        <v>4.3519752988904065E-2</v>
      </c>
      <c r="AD78">
        <f t="shared" si="39"/>
        <v>0.99992717225118977</v>
      </c>
      <c r="AE78" cm="1">
        <f t="array" ref="AE78">( ( F78 * 10^(-9) ) ^ 2 * rhop * H78 * U ) / ( 18 * mu * ( df * 10^(-6) ) )</f>
        <v>3.0333306400196882E-3</v>
      </c>
      <c r="AF78">
        <f t="shared" si="40"/>
        <v>1.4370902397594124E-4</v>
      </c>
      <c r="AG78" cm="1">
        <f t="array" ref="AG78">(2 * AI98*(1-alpha)*AE78*SQRT(alpha)+(1-alpha)*alpha*AE78^2)/Ku</f>
        <v>2.841955704049494E-4</v>
      </c>
      <c r="AH78">
        <f t="shared" si="41"/>
        <v>1.977576373022528</v>
      </c>
      <c r="AI78" cm="1">
        <f t="array" ref="AI78" xml:space="preserve"> F78 / df / 1000</f>
        <v>9.9489795918367346E-2</v>
      </c>
      <c r="AJ78" cm="1">
        <f t="array" ref="AJ78" xml:space="preserve"> ( 1 + AI78 ) / ( 2*Ku ) * ( 2 * LN( 1 + AI78 ) - 1 + alpha + ( 1 / ( 1 + AI78 ) ) ^ 2 * ( 1 - alpha / 2 ) - ( alpha / 2) * ( 1 + AI78 ) ^ 2 )</f>
        <v>1.3151548601878359E-2</v>
      </c>
      <c r="AK78" cm="1">
        <f t="array" ref="AK78" xml:space="preserve"> ( ( 1 - alpha ) / Ku ) * AI78 ^ 2</f>
        <v>1.4076935227454885E-2</v>
      </c>
      <c r="AL78">
        <f t="shared" si="42"/>
        <v>1.0703633202134355</v>
      </c>
      <c r="AM78">
        <f t="shared" si="32"/>
        <v>6.987117751056926E-2</v>
      </c>
      <c r="AN78">
        <f t="shared" si="43"/>
        <v>6.9660468636698919E-2</v>
      </c>
      <c r="AO78">
        <f t="shared" si="44"/>
        <v>0.99698432341664101</v>
      </c>
      <c r="AP78" cm="1">
        <f t="array" ref="AP78" xml:space="preserve"> EXP( -4 * alpha * X * 10^(-6) * AM78 / ( PI() * df * 10^(-6) * ( 1 - alpha ) ) ) * 100</f>
        <v>23.938424650628541</v>
      </c>
      <c r="AQ78" cm="1">
        <f t="array" ref="AQ78" xml:space="preserve"> EXP( -4 * alpha * X * 10^(-6) * AN78 / ( PI() * df * 10^(-6) * ( 1 - alpha ) ) ) * 100</f>
        <v>24.041857226338582</v>
      </c>
      <c r="AR78">
        <f t="shared" si="45"/>
        <v>0.10343257571004116</v>
      </c>
      <c r="AS78" cm="1">
        <f t="array" ref="AS78" xml:space="preserve"> ( sigave * 10^(-6) * fE *e * H78 ) / ( 3 * PI() * eps0 * ( 1 + epsF ) * mu * U * F78 * 10^(-9) )</f>
        <v>3.2169634707802208E-2</v>
      </c>
      <c r="AT78" cm="1">
        <f t="array" ref="AT78" xml:space="preserve"> PI() * AS78 / ( 1 + alpha * SQRT(AS78) )</f>
        <v>9.9828434532200083E-2</v>
      </c>
      <c r="AU78" cm="1">
        <f t="array" ref="AU78" xml:space="preserve"> PI() * AS78 * ( 1 - SQRT( AS78 ) * alpha )</f>
        <v>9.9813144846019428E-2</v>
      </c>
      <c r="AV78">
        <f t="shared" si="46"/>
        <v>0.99984684036915628</v>
      </c>
      <c r="AW78" cm="1">
        <f t="array" ref="AW78" xml:space="preserve"> 2 / 3 * ( epsP - 1 ) / ( epsP + 2 ) * ( sigave * 10^(-6) ) ^ 2 / ( eps0 * ( 1 + epsF ) ^ 2 ) * H78 * ( F78 * 10^(-9) ) ^ 2 / ( df * 10^(-6) * mu * U )</f>
        <v>2.4322357989933785</v>
      </c>
      <c r="AX78" cm="1">
        <f t="array" ref="AX78" xml:space="preserve"> 0.528 * Ku ^ 0.26 * AW78 ^ 0.74 / ( 1 + 0.366 * ( Ku * AW78 ) ^ 0.63 )</f>
        <v>0.6124509336368813</v>
      </c>
      <c r="AY78" cm="1">
        <f t="array" ref="AY78" xml:space="preserve"> 0.35 * Ku ^ ( -0.5 ) * AW78 ^ 0.4</f>
        <v>0.6172640592863341</v>
      </c>
      <c r="AZ78">
        <f t="shared" si="47"/>
        <v>1.0078587938806318</v>
      </c>
      <c r="BA78">
        <f t="shared" si="33"/>
        <v>0.16272448177296772</v>
      </c>
      <c r="BB78">
        <f t="shared" si="48"/>
        <v>0.16947361348271833</v>
      </c>
      <c r="BC78">
        <f t="shared" si="49"/>
        <v>1.0414758224221414</v>
      </c>
      <c r="BD78">
        <f t="shared" si="34"/>
        <v>0.63952944324679417</v>
      </c>
      <c r="BE78">
        <f t="shared" si="50"/>
        <v>0.68692452792303305</v>
      </c>
      <c r="BF78">
        <f t="shared" si="51"/>
        <v>1.0741093082995854</v>
      </c>
      <c r="BG78" cm="1">
        <f t="array" ref="BG78" xml:space="preserve"> EXP( -4 * alpha * X * 10^(-6) * BA78 / ( PI() * df * 10^(-6) * ( 1 - alpha ) ) ) * 100</f>
        <v>3.5806540845255252</v>
      </c>
      <c r="BH78" cm="1">
        <f t="array" ref="BH78" xml:space="preserve"> EXP( -4 * alpha * X * 10^(-6) * BB78 / ( PI() * df * 10^(-6) * ( 1 - alpha ) ) ) * 100</f>
        <v>3.1187945538832711</v>
      </c>
      <c r="BI78" cm="1">
        <f t="array" ref="BI78" xml:space="preserve"> EXP( -4 * alpha * X * 10^(-6) * BD78 / ( PI() * df * 10^(-6) * ( 1 - alpha ) ) ) * 100</f>
        <v>2.0743142903406121E-4</v>
      </c>
      <c r="BJ78" cm="1">
        <f t="array" ref="BJ78" xml:space="preserve"> EXP( -4 * alpha * X * 10^(-6) * BE78 / ( PI() * df * 10^(-6) * ( 1 - alpha ) ) ) * 100</f>
        <v>7.865060431747257E-5</v>
      </c>
      <c r="BK78" cm="1">
        <f t="array" ref="BK78">fC *  BG78 +  ( 1 - fC ) * BI78</f>
        <v>0.35825209673868319</v>
      </c>
    </row>
    <row r="79" spans="6:63" x14ac:dyDescent="0.2">
      <c r="F79">
        <v>790</v>
      </c>
      <c r="G79" cm="1">
        <f t="array" ref="G79" xml:space="preserve"> F79 * 10^(-9) * rhoa/mu * U</f>
        <v>5.2336951739266125E-4</v>
      </c>
      <c r="H79" cm="1">
        <f t="array" ref="H79">1 +  lambda/F79 * ( 2.514 + 0.8 * EXP( -0.55 * F79/lambda ) )</f>
        <v>1.2133481361159468</v>
      </c>
      <c r="I79" cm="1">
        <f t="array" ref="I79" xml:space="preserve"> 1 + 3.34 * lambda/F79</f>
        <v>1.2833081012658227</v>
      </c>
      <c r="J79">
        <f t="shared" si="35"/>
        <v>0.9454846695965925</v>
      </c>
      <c r="K79" cm="1">
        <f t="array" ref="K79" xml:space="preserve"> kB * T * H79 / ( 3 * PI() * mu * F79 * 10^(-9) )</f>
        <v>3.6260482320311165E-11</v>
      </c>
      <c r="L79" cm="1">
        <f t="array" ref="L79" xml:space="preserve"> df * 10^(-6) *U / K79</f>
        <v>2267.9467244482435</v>
      </c>
      <c r="M79" cm="1">
        <f t="array" ref="M79" xml:space="preserve"> 1 + 0.388 * Kn * ( ( 1 - alpha ) * L79 / Ku ) ^ ( 1 / 3 )</f>
        <v>1.0979971028949866</v>
      </c>
      <c r="N79" cm="1">
        <f t="array" ref="N79" xml:space="preserve"> 1 + 0.388 * Kn * ( ( 1 - alpha ) / Ku ) ^ ( 1 / 3 ) * ( 3 * PI() * mu * df * 10^(-6) * U * F79 * 10^(-9) / ( kB * T ) ) ^ ( 1 / 3 ) * ( 0.6 * ( F79 / lambda ) ^ 0.1 ) ^ ( -1 / 3 ) * ( 1 + 2/3 * ( 3.34 * F79 / lambda ) ) ^ ( -1 / 2 )</f>
        <v>1.0218651277285307</v>
      </c>
      <c r="O79">
        <f t="shared" si="26"/>
        <v>0.93066286334843151</v>
      </c>
      <c r="P79" cm="1">
        <f t="array" ref="P79" xml:space="preserve"> 1 / ( 1 + 1.6 * ( ( 1 - alpha ) / Ku ) ^ ( 1 / 3 ) * L79 ^ ( -2 / 3 ) * M79 )</f>
        <v>0.9886844931663139</v>
      </c>
      <c r="Q79" cm="1">
        <f t="array" ref="Q79" xml:space="preserve"> 1.6 * ( ( 1 - alpha ) / Ku ) * L79 ^ ( -2 / 3 ) * M79 * P79</f>
        <v>1.4310057080419918E-2</v>
      </c>
      <c r="R79" cm="1">
        <f t="array" ref="R79" xml:space="preserve"> 1.6 * ( 0.6 ) ^ ( 2 / 3 ) * ( ( 1 - alpha ) / Ku ) * ( lambda * 10^(-9) ) ^ ( -1 / 15 ) * ( kB * T / ( 3 * PI() * df * 10^(-6) * U * mu ) ) ^ ( 2 / 3 ) * ( F79 * 10^(-9) ) ^ ( -3 / 5 )  +  3.2 * 3.34 / 3 * ( 0.6 ) ^ ( 2 / 3 ) * ( ( 1 - alpha ) / Ku ) *  ( lambda * 10^(-9) ) ^ ( 14 / 15 ) * ( kB * T / ( 3 * PI() * df * 10^(-6) * U * mu ) ) ^ ( 2 / 3 ) * ( F79 * 10^(-9) ) ^ ( -8 / 5 )</f>
        <v>1.1552091487171318E-2</v>
      </c>
      <c r="S79">
        <f t="shared" si="27"/>
        <v>1.1804679443069991E-2</v>
      </c>
      <c r="T79">
        <f t="shared" si="36"/>
        <v>0.82492189770661561</v>
      </c>
      <c r="U79">
        <f t="shared" si="28"/>
        <v>45895.012301785529</v>
      </c>
      <c r="V79">
        <f t="shared" si="29"/>
        <v>4.6678526804839393E-3</v>
      </c>
      <c r="W79">
        <f t="shared" si="30"/>
        <v>2.1788844841632554E-5</v>
      </c>
      <c r="X79">
        <f t="shared" si="31"/>
        <v>1.0170708226081959E-7</v>
      </c>
      <c r="Y79" cm="1">
        <f t="array" ref="Y79" xml:space="preserve"> 4 / 3 * g / U^2 * F79 * 10^(-9) * ( rhop - rhoa ) / rhoa</f>
        <v>81.895384275844421</v>
      </c>
      <c r="Z79" cm="1">
        <f t="array" ref="Z79" xml:space="preserve"> SQRT( 4/3 * 1/U79 * g/rhoa * F79 * 10^(-9) *  ( rhop - rhoa ) )</f>
        <v>4.4309548998375503E-4</v>
      </c>
      <c r="AA79" cm="1">
        <f t="array" ref="AA79" xml:space="preserve"> Z79 / U</f>
        <v>4.2242242680307296E-2</v>
      </c>
      <c r="AB79">
        <f t="shared" si="37"/>
        <v>4.4105351648127802E-2</v>
      </c>
      <c r="AC79">
        <f t="shared" si="38"/>
        <v>4.4102014706156677E-2</v>
      </c>
      <c r="AD79">
        <f t="shared" si="39"/>
        <v>0.99992434156295251</v>
      </c>
      <c r="AE79" cm="1">
        <f t="array" ref="AE79">( ( F79 * 10^(-9) ) ^ 2 * rhop * H79 * U ) / ( 18 * mu * ( df * 10^(-6) ) )</f>
        <v>3.1045853257951582E-3</v>
      </c>
      <c r="AF79">
        <f t="shared" si="40"/>
        <v>1.5045519043361039E-4</v>
      </c>
      <c r="AG79" cm="1">
        <f t="array" ref="AG79">(2 * AI99*(1-alpha)*AE79*SQRT(alpha)+(1-alpha)*alpha*AE79^2)/Ku</f>
        <v>2.9385184281089196E-4</v>
      </c>
      <c r="AH79">
        <f t="shared" si="41"/>
        <v>1.9530854466636467</v>
      </c>
      <c r="AI79" cm="1">
        <f t="array" ref="AI79" xml:space="preserve"> F79 / df / 1000</f>
        <v>0.10076530612244898</v>
      </c>
      <c r="AJ79" cm="1">
        <f t="array" ref="AJ79" xml:space="preserve"> ( 1 + AI79 ) / ( 2*Ku ) * ( 2 * LN( 1 + AI79 ) - 1 + alpha + ( 1 / ( 1 + AI79 ) ) ^ 2 * ( 1 - alpha / 2 ) - ( alpha / 2) * ( 1 + AI79 ) ^ 2 )</f>
        <v>1.3479702523868283E-2</v>
      </c>
      <c r="AK79" cm="1">
        <f t="array" ref="AK79" xml:space="preserve"> ( ( 1 - alpha ) / Ku ) * AI79 ^ 2</f>
        <v>1.4440196047755744E-2</v>
      </c>
      <c r="AL79">
        <f t="shared" si="42"/>
        <v>1.0712548012233007</v>
      </c>
      <c r="AM79">
        <f t="shared" si="32"/>
        <v>7.0624896885233768E-2</v>
      </c>
      <c r="AN79">
        <f t="shared" si="43"/>
        <v>7.0497345387416019E-2</v>
      </c>
      <c r="AO79">
        <f t="shared" si="44"/>
        <v>0.99819395845596748</v>
      </c>
      <c r="AP79" cm="1">
        <f t="array" ref="AP79" xml:space="preserve"> EXP( -4 * alpha * X * 10^(-6) * AM79 / ( PI() * df * 10^(-6) * ( 1 - alpha ) ) ) * 100</f>
        <v>23.572068907037732</v>
      </c>
      <c r="AQ79" cm="1">
        <f t="array" ref="AQ79" xml:space="preserve"> EXP( -4 * alpha * X * 10^(-6) * AN79 / ( PI() * df * 10^(-6) * ( 1 - alpha ) ) ) * 100</f>
        <v>23.633670580890943</v>
      </c>
      <c r="AR79">
        <f t="shared" si="45"/>
        <v>6.1601673853211025E-2</v>
      </c>
      <c r="AS79" cm="1">
        <f t="array" ref="AS79" xml:space="preserve"> ( sigave * 10^(-6) * fE *e * H79 ) / ( 3 * PI() * eps0 * ( 1 + epsF ) * mu * U * F79 * 10^(-9) )</f>
        <v>3.1690749608671319E-2</v>
      </c>
      <c r="AT79" cm="1">
        <f t="array" ref="AT79" xml:space="preserve"> PI() * AS79 / ( 1 + alpha * SQRT(AS79) )</f>
        <v>9.8351346265098519E-2</v>
      </c>
      <c r="AU79" cm="1">
        <f t="array" ref="AU79" xml:space="preserve"> PI() * AS79 * ( 1 - SQRT( AS79 ) * alpha )</f>
        <v>9.8336507047522975E-2</v>
      </c>
      <c r="AV79">
        <f t="shared" si="46"/>
        <v>0.99984912034111317</v>
      </c>
      <c r="AW79" cm="1">
        <f t="array" ref="AW79" xml:space="preserve"> 2 / 3 * ( epsP - 1 ) / ( epsP + 2 ) * ( sigave * 10^(-6) ) ^ 2 / ( eps0 * ( 1 + epsF ) ^ 2 ) * H79 * ( F79 * 10^(-9) ) ^ 2 / ( df * 10^(-6) * mu * U )</f>
        <v>2.4893704203573055</v>
      </c>
      <c r="AX79" cm="1">
        <f t="array" ref="AX79" xml:space="preserve"> 0.528 * Ku ^ 0.26 * AW79 ^ 0.74 / ( 1 + 0.366 * ( Ku * AW79 ) ^ 0.63 )</f>
        <v>0.62005772078379029</v>
      </c>
      <c r="AY79" cm="1">
        <f t="array" ref="AY79" xml:space="preserve"> 0.35 * Ku ^ ( -0.5 ) * AW79 ^ 0.4</f>
        <v>0.62302364584982517</v>
      </c>
      <c r="AZ79">
        <f t="shared" si="47"/>
        <v>1.004783304790215</v>
      </c>
      <c r="BA79">
        <f t="shared" si="33"/>
        <v>0.16203018946183578</v>
      </c>
      <c r="BB79">
        <f t="shared" si="48"/>
        <v>0.16883385243493898</v>
      </c>
      <c r="BC79">
        <f t="shared" si="49"/>
        <v>1.0419900945354736</v>
      </c>
      <c r="BD79">
        <f t="shared" si="34"/>
        <v>0.64689110507577574</v>
      </c>
      <c r="BE79">
        <f t="shared" si="50"/>
        <v>0.6935209912372412</v>
      </c>
      <c r="BF79">
        <f t="shared" si="51"/>
        <v>1.0720830535395958</v>
      </c>
      <c r="BG79" cm="1">
        <f t="array" ref="BG79" xml:space="preserve"> EXP( -4 * alpha * X * 10^(-6) * BA79 / ( PI() * df * 10^(-6) * ( 1 - alpha ) ) ) * 100</f>
        <v>3.6318854165451135</v>
      </c>
      <c r="BH79" cm="1">
        <f t="array" ref="BH79" xml:space="preserve"> EXP( -4 * alpha * X * 10^(-6) * BB79 / ( PI() * df * 10^(-6) * ( 1 - alpha ) ) ) * 100</f>
        <v>3.1598898998781815</v>
      </c>
      <c r="BI79" cm="1">
        <f t="array" ref="BI79" xml:space="preserve"> EXP( -4 * alpha * X * 10^(-6) * BD79 / ( PI() * df * 10^(-6) * ( 1 - alpha ) ) ) * 100</f>
        <v>1.7842502284695362E-4</v>
      </c>
      <c r="BJ79" cm="1">
        <f t="array" ref="BJ79" xml:space="preserve"> EXP( -4 * alpha * X * 10^(-6) * BE79 / ( PI() * df * 10^(-6) * ( 1 - alpha ) ) ) * 100</f>
        <v>6.8719998111412426E-5</v>
      </c>
      <c r="BK79" cm="1">
        <f t="array" ref="BK79">fC *  BG79 +  ( 1 - fC ) * BI79</f>
        <v>0.36334912417507365</v>
      </c>
    </row>
    <row r="80" spans="6:63" x14ac:dyDescent="0.2">
      <c r="F80">
        <v>800</v>
      </c>
      <c r="G80" cm="1">
        <f t="array" ref="G80" xml:space="preserve"> F80 * 10^(-9) * rhoa/mu * U</f>
        <v>5.2999444799256838E-4</v>
      </c>
      <c r="H80" cm="1">
        <f t="array" ref="H80">1 +  lambda/F80 * ( 2.514 + 0.8 * EXP( -0.55 * F80/lambda ) )</f>
        <v>1.2106732185689317</v>
      </c>
      <c r="I80" cm="1">
        <f t="array" ref="I80" xml:space="preserve"> 1 + 3.34 * lambda/F80</f>
        <v>1.2797667500000001</v>
      </c>
      <c r="J80">
        <f t="shared" si="35"/>
        <v>0.94601084031049543</v>
      </c>
      <c r="K80" cm="1">
        <f t="array" ref="K80" xml:space="preserve"> kB * T * H80 / ( 3 * PI() * mu * F80 * 10^(-9) )</f>
        <v>3.5728286558294486E-11</v>
      </c>
      <c r="L80" cm="1">
        <f t="array" ref="L80" xml:space="preserve"> df * 10^(-6) *U / K80</f>
        <v>2301.7292466876356</v>
      </c>
      <c r="M80" cm="1">
        <f t="array" ref="M80" xml:space="preserve"> 1 + 0.388 * Kn * ( ( 1 - alpha ) * L80 / Ku ) ^ ( 1 / 3 )</f>
        <v>1.0984812833184014</v>
      </c>
      <c r="N80" cm="1">
        <f t="array" ref="N80" xml:space="preserve"> 1 + 0.388 * Kn * ( ( 1 - alpha ) / Ku ) ^ ( 1 / 3 ) * ( 3 * PI() * mu * df * 10^(-6) * U * F80 * 10^(-9) / ( kB * T ) ) ^ ( 1 / 3 ) * ( 0.6 * ( F80 / lambda ) ^ 0.1 ) ^ ( -1 / 3 ) * ( 1 + 2/3 * ( 3.34 * F80 / lambda ) ) ^ ( -1 / 2 )</f>
        <v>1.0218151934373561</v>
      </c>
      <c r="O80">
        <f t="shared" si="26"/>
        <v>0.93020719511083083</v>
      </c>
      <c r="P80" cm="1">
        <f t="array" ref="P80" xml:space="preserve"> 1 / ( 1 + 1.6 * ( ( 1 - alpha ) / Ku ) ^ ( 1 / 3 ) * L80 ^ ( -2 / 3 ) * M80 )</f>
        <v>0.98878935467086715</v>
      </c>
      <c r="Q80" cm="1">
        <f t="array" ref="Q80" xml:space="preserve"> 1.6 * ( ( 1 - alpha ) / Ku ) * L80 ^ ( -2 / 3 ) * M80 * P80</f>
        <v>1.4177444892760101E-2</v>
      </c>
      <c r="R80" cm="1">
        <f t="array" ref="R80" xml:space="preserve"> 1.6 * ( 0.6 ) ^ ( 2 / 3 ) * ( ( 1 - alpha ) / Ku ) * ( lambda * 10^(-9) ) ^ ( -1 / 15 ) * ( kB * T / ( 3 * PI() * df * 10^(-6) * U * mu ) ) ^ ( 2 / 3 ) * ( F80 * 10^(-9) ) ^ ( -3 / 5 )  +  3.2 * 3.34 / 3 * ( 0.6 ) ^ ( 2 / 3 ) * ( ( 1 - alpha ) / Ku ) *  ( lambda * 10^(-9) ) ^ ( 14 / 15 ) * ( kB * T / ( 3 * PI() * df * 10^(-6) * U * mu ) ) ^ ( 2 / 3 ) * ( F80 * 10^(-9) ) ^ ( -8 / 5 )</f>
        <v>1.1442464893549982E-2</v>
      </c>
      <c r="S80">
        <f t="shared" si="27"/>
        <v>1.169208447860293E-2</v>
      </c>
      <c r="T80">
        <f t="shared" si="36"/>
        <v>0.82469616824775294</v>
      </c>
      <c r="U80">
        <f t="shared" si="28"/>
        <v>45321.6529894989</v>
      </c>
      <c r="V80">
        <f t="shared" si="29"/>
        <v>4.6972861105611594E-3</v>
      </c>
      <c r="W80">
        <f t="shared" si="30"/>
        <v>2.2064492884061589E-5</v>
      </c>
      <c r="X80">
        <f t="shared" si="31"/>
        <v>1.0364319911478569E-7</v>
      </c>
      <c r="Y80" cm="1">
        <f t="array" ref="Y80" xml:space="preserve"> 4 / 3 * g / U^2 * F80 * 10^(-9) * ( rhop - rhoa ) / rhoa</f>
        <v>82.932034709715865</v>
      </c>
      <c r="Z80" cm="1">
        <f t="array" ref="Z80" xml:space="preserve"> SQRT( 4/3 * 1/U80 * g/rhoa * F80 * 10^(-9) *  ( rhop - rhoa ) )</f>
        <v>4.487026682889475E-4</v>
      </c>
      <c r="AA80" cm="1">
        <f t="array" ref="AA80" xml:space="preserve"> Z80 / U</f>
        <v>4.2776799659725841E-2</v>
      </c>
      <c r="AB80">
        <f t="shared" si="37"/>
        <v>4.4688427573129783E-2</v>
      </c>
      <c r="AC80">
        <f t="shared" si="38"/>
        <v>4.4684916780315595E-2</v>
      </c>
      <c r="AD80">
        <f t="shared" si="39"/>
        <v>0.99992143843485115</v>
      </c>
      <c r="AE80" cm="1">
        <f t="array" ref="AE80">( ( F80 * 10^(-9) ) ^ 2 * rhop * H80 * U ) / ( 18 * mu * ( df * 10^(-6) ) )</f>
        <v>3.1766612100542014E-3</v>
      </c>
      <c r="AF80">
        <f t="shared" si="40"/>
        <v>1.5743252584075567E-4</v>
      </c>
      <c r="AG80" cm="1">
        <f t="array" ref="AG80">(2 * AI100*(1-alpha)*AE80*SQRT(alpha)+(1-alpha)*alpha*AE80^2)/Ku</f>
        <v>3.0372369355507491E-4</v>
      </c>
      <c r="AH80">
        <f t="shared" si="41"/>
        <v>1.929230900241631</v>
      </c>
      <c r="AI80" cm="1">
        <f t="array" ref="AI80" xml:space="preserve"> F80 / df / 1000</f>
        <v>0.10204081632653061</v>
      </c>
      <c r="AJ80" cm="1">
        <f t="array" ref="AJ80" xml:space="preserve"> ( 1 + AI80 ) / ( 2*Ku ) * ( 2 * LN( 1 + AI80 ) - 1 + alpha + ( 1 / ( 1 + AI80 ) ) ^ 2 * ( 1 - alpha / 2 ) - ( alpha / 2) * ( 1 + AI80 ) ^ 2 )</f>
        <v>1.3811630075150809E-2</v>
      </c>
      <c r="AK80" cm="1">
        <f t="array" ref="AK80" xml:space="preserve"> ( ( 1 - alpha ) / Ku ) * AI80 ^ 2</f>
        <v>1.4808084394429861E-2</v>
      </c>
      <c r="AL80">
        <f t="shared" si="42"/>
        <v>1.0721460330067645</v>
      </c>
      <c r="AM80">
        <f t="shared" si="32"/>
        <v>7.138586885771725E-2</v>
      </c>
      <c r="AN80">
        <f t="shared" si="43"/>
        <v>7.1342518179189143E-2</v>
      </c>
      <c r="AO80">
        <f t="shared" si="44"/>
        <v>0.99939272745121988</v>
      </c>
      <c r="AP80" cm="1">
        <f t="array" ref="AP80" xml:space="preserve"> EXP( -4 * alpha * X * 10^(-6) * AM80 / ( PI() * df * 10^(-6) * ( 1 - alpha ) ) ) * 100</f>
        <v>23.207875582970043</v>
      </c>
      <c r="AQ80" cm="1">
        <f t="array" ref="AQ80" xml:space="preserve"> EXP( -4 * alpha * X * 10^(-6) * AN80 / ( PI() * df * 10^(-6) * ( 1 - alpha ) ) ) * 100</f>
        <v>23.228470796756305</v>
      </c>
      <c r="AR80">
        <f t="shared" si="45"/>
        <v>2.0595213786261723E-2</v>
      </c>
      <c r="AS80" cm="1">
        <f t="array" ref="AS80" xml:space="preserve"> ( sigave * 10^(-6) * fE *e * H80 ) / ( 3 * PI() * eps0 * ( 1 + epsF ) * mu * U * F80 * 10^(-9) )</f>
        <v>3.1225623897218238E-2</v>
      </c>
      <c r="AT80" cm="1">
        <f t="array" ref="AT80" xml:space="preserve"> PI() * AS80 / ( 1 + alpha * SQRT(AS80) )</f>
        <v>9.6916503818503724E-2</v>
      </c>
      <c r="AU80" cm="1">
        <f t="array" ref="AU80" xml:space="preserve"> PI() * AS80 * ( 1 - SQRT( AS80 ) * alpha )</f>
        <v>9.6902095707528516E-2</v>
      </c>
      <c r="AV80">
        <f t="shared" si="46"/>
        <v>0.99985133480462529</v>
      </c>
      <c r="AW80" cm="1">
        <f t="array" ref="AW80" xml:space="preserve"> 2 / 3 * ( epsP - 1 ) / ( epsP + 2 ) * ( sigave * 10^(-6) ) ^ 2 / ( eps0 * ( 1 + epsF ) ^ 2 ) * H80 * ( F80 * 10^(-9) ) ^ 2 / ( df * 10^(-6) * mu * U )</f>
        <v>2.5471635087948425</v>
      </c>
      <c r="AX80" cm="1">
        <f t="array" ref="AX80" xml:space="preserve"> 0.528 * Ku ^ 0.26 * AW80 ^ 0.74 / ( 1 + 0.366 * ( Ku * AW80 ) ^ 0.63 )</f>
        <v>0.62764014417355896</v>
      </c>
      <c r="AY80" cm="1">
        <f t="array" ref="AY80" xml:space="preserve"> 0.35 * Ku ^ ( -0.5 ) * AW80 ^ 0.4</f>
        <v>0.6287694749407311</v>
      </c>
      <c r="AZ80">
        <f t="shared" si="47"/>
        <v>1.0017993284490418</v>
      </c>
      <c r="BA80">
        <f t="shared" si="33"/>
        <v>0.16138390384448476</v>
      </c>
      <c r="BB80">
        <f t="shared" si="48"/>
        <v>0.16824461388671766</v>
      </c>
      <c r="BC80">
        <f t="shared" si="49"/>
        <v>1.0425117367890921</v>
      </c>
      <c r="BD80">
        <f t="shared" si="34"/>
        <v>0.65422137600946373</v>
      </c>
      <c r="BE80">
        <f t="shared" si="50"/>
        <v>0.70011199311992023</v>
      </c>
      <c r="BF80">
        <f t="shared" si="51"/>
        <v>1.0701453954170288</v>
      </c>
      <c r="BG80" cm="1">
        <f t="array" ref="BG80" xml:space="preserve"> EXP( -4 * alpha * X * 10^(-6) * BA80 / ( PI() * df * 10^(-6) * ( 1 - alpha ) ) ) * 100</f>
        <v>3.6802328876905399</v>
      </c>
      <c r="BH80" cm="1">
        <f t="array" ref="BH80" xml:space="preserve"> EXP( -4 * alpha * X * 10^(-6) * BB80 / ( PI() * df * 10^(-6) * ( 1 - alpha ) ) ) * 100</f>
        <v>3.1982187886974067</v>
      </c>
      <c r="BI80" cm="1">
        <f t="array" ref="BI80" xml:space="preserve"> EXP( -4 * alpha * X * 10^(-6) * BD80 / ( PI() * df * 10^(-6) * ( 1 - alpha ) ) ) * 100</f>
        <v>1.5357337031218863E-4</v>
      </c>
      <c r="BJ80" cm="1">
        <f t="array" ref="BJ80" xml:space="preserve"> EXP( -4 * alpha * X * 10^(-6) * BE80 / ( PI() * df * 10^(-6) * ( 1 - alpha ) ) ) * 100</f>
        <v>6.0049963315697401E-5</v>
      </c>
      <c r="BK80" cm="1">
        <f t="array" ref="BK80">fC *  BG80 +  ( 1 - fC ) * BI80</f>
        <v>0.36816150480233495</v>
      </c>
    </row>
    <row r="81" spans="6:63" x14ac:dyDescent="0.2">
      <c r="F81">
        <v>810</v>
      </c>
      <c r="G81" cm="1">
        <f t="array" ref="G81" xml:space="preserve"> F81 * 10^(-9) * rhoa/mu * U</f>
        <v>5.3661937859247541E-4</v>
      </c>
      <c r="H81" cm="1">
        <f t="array" ref="H81">1 +  lambda/F81 * ( 2.514 + 0.8 * EXP( -0.55 * F81/lambda ) )</f>
        <v>1.208064976104676</v>
      </c>
      <c r="I81" cm="1">
        <f t="array" ref="I81" xml:space="preserve"> 1 + 3.34 * lambda/F81</f>
        <v>1.2763128395061729</v>
      </c>
      <c r="J81">
        <f t="shared" si="35"/>
        <v>0.94652732363963121</v>
      </c>
      <c r="K81" cm="1">
        <f t="array" ref="K81" xml:space="preserve"> kB * T * H81 / ( 3 * PI() * mu * F81 * 10^(-9) )</f>
        <v>3.5211174794729121E-11</v>
      </c>
      <c r="L81" cm="1">
        <f t="array" ref="L81" xml:space="preserve"> df * 10^(-6) *U / K81</f>
        <v>2335.5324718553115</v>
      </c>
      <c r="M81" cm="1">
        <f t="array" ref="M81" xml:space="preserve"> 1 + 0.388 * Kn * ( ( 1 - alpha ) * L81 / Ku ) ^ ( 1 / 3 )</f>
        <v>1.0989610414781623</v>
      </c>
      <c r="N81" cm="1">
        <f t="array" ref="N81" xml:space="preserve"> 1 + 0.388 * Kn * ( ( 1 - alpha ) / Ku ) ^ ( 1 / 3 ) * ( 3 * PI() * mu * df * 10^(-6) * U * F81 * 10^(-9) / ( kB * T ) ) ^ ( 1 / 3 ) * ( 0.6 * ( F81 / lambda ) ^ 0.1 ) ^ ( -1 / 3 ) * ( 1 + 2/3 * ( 3.34 * F81 / lambda ) ) ^ ( -1 / 2 )</f>
        <v>1.0217659323337964</v>
      </c>
      <c r="O81">
        <f t="shared" si="26"/>
        <v>0.92975628231503615</v>
      </c>
      <c r="P81" cm="1">
        <f t="array" ref="P81" xml:space="preserve"> 1 / ( 1 + 1.6 * ( ( 1 - alpha ) / Ku ) ^ ( 1 / 3 ) * L81 ^ ( -2 / 3 ) * M81 )</f>
        <v>0.98889178898393848</v>
      </c>
      <c r="Q81" cm="1">
        <f t="array" ref="Q81" xml:space="preserve"> 1.6 * ( ( 1 - alpha ) / Ku ) * L81 ^ ( -2 / 3 ) * M81 * P81</f>
        <v>1.4047902231650146E-2</v>
      </c>
      <c r="R81" cm="1">
        <f t="array" ref="R81" xml:space="preserve"> 1.6 * ( 0.6 ) ^ ( 2 / 3 ) * ( ( 1 - alpha ) / Ku ) * ( lambda * 10^(-9) ) ^ ( -1 / 15 ) * ( kB * T / ( 3 * PI() * df * 10^(-6) * U * mu ) ) ^ ( 2 / 3 ) * ( F81 * 10^(-9) ) ^ ( -3 / 5 )  +  3.2 * 3.34 / 3 * ( 0.6 ) ^ ( 2 / 3 ) * ( ( 1 - alpha ) / Ku ) *  ( lambda * 10^(-9) ) ^ ( 14 / 15 ) * ( kB * T / ( 3 * PI() * df * 10^(-6) * U * mu ) ) ^ ( 2 / 3 ) * ( F81 * 10^(-9) ) ^ ( -8 / 5 )</f>
        <v>1.1335454435421907E-2</v>
      </c>
      <c r="S81">
        <f t="shared" si="27"/>
        <v>1.1582181169636132E-2</v>
      </c>
      <c r="T81">
        <f t="shared" si="36"/>
        <v>0.82447763222193382</v>
      </c>
      <c r="U81">
        <f t="shared" si="28"/>
        <v>44762.44943093312</v>
      </c>
      <c r="V81">
        <f t="shared" si="29"/>
        <v>4.7265358979189116E-3</v>
      </c>
      <c r="W81">
        <f t="shared" si="30"/>
        <v>2.2340137556568186E-5</v>
      </c>
      <c r="X81">
        <f t="shared" si="31"/>
        <v>1.0559142394021751E-7</v>
      </c>
      <c r="Y81" cm="1">
        <f t="array" ref="Y81" xml:space="preserve"> 4 / 3 * g / U^2 * F81 * 10^(-9) * ( rhop - rhoa ) / rhoa</f>
        <v>83.968685143587308</v>
      </c>
      <c r="Z81" cm="1">
        <f t="array" ref="Z81" xml:space="preserve"> SQRT( 4/3 * 1/U81 * g/rhoa * F81 * 10^(-9) *  ( rhop - rhoa ) )</f>
        <v>4.5430981240412858E-4</v>
      </c>
      <c r="AA81" cm="1">
        <f t="array" ref="AA81" xml:space="preserve"> Z81 / U</f>
        <v>4.3311353379660161E-2</v>
      </c>
      <c r="AB81">
        <f t="shared" si="37"/>
        <v>4.5272151532961796E-2</v>
      </c>
      <c r="AC81">
        <f t="shared" si="38"/>
        <v>4.5268460130085966E-2</v>
      </c>
      <c r="AD81">
        <f t="shared" si="39"/>
        <v>0.99991846195175538</v>
      </c>
      <c r="AE81" cm="1">
        <f t="array" ref="AE81">( ( F81 * 10^(-9) ) ^ 2 * rhop * H81 * U ) / ( 18 * mu * ( df * 10^(-6) ) )</f>
        <v>3.2495582162476852E-3</v>
      </c>
      <c r="AF81">
        <f t="shared" si="40"/>
        <v>1.6464602524561512E-4</v>
      </c>
      <c r="AG81" cm="1">
        <f t="array" ref="AG81">(2 * AI101*(1-alpha)*AE81*SQRT(alpha)+(1-alpha)*alpha*AE81^2)/Ku</f>
        <v>3.1381349785772415E-4</v>
      </c>
      <c r="AH81">
        <f t="shared" si="41"/>
        <v>1.9059889079592687</v>
      </c>
      <c r="AI81" cm="1">
        <f t="array" ref="AI81" xml:space="preserve"> F81 / df / 1000</f>
        <v>0.10331632653061225</v>
      </c>
      <c r="AJ81" cm="1">
        <f t="array" ref="AJ81" xml:space="preserve"> ( 1 + AI81 ) / ( 2*Ku ) * ( 2 * LN( 1 + AI81 ) - 1 + alpha + ( 1 / ( 1 + AI81 ) ) ^ 2 * ( 1 - alpha / 2 ) - ( alpha / 2) * ( 1 + AI81 ) ^ 2 )</f>
        <v>1.4147322075102815E-2</v>
      </c>
      <c r="AK81" cm="1">
        <f t="array" ref="AK81" xml:space="preserve"> ( ( 1 - alpha ) / Ku ) * AI81 ^ 2</f>
        <v>1.5180600267477239E-2</v>
      </c>
      <c r="AL81">
        <f t="shared" si="42"/>
        <v>1.0730370162557366</v>
      </c>
      <c r="AM81">
        <f t="shared" si="32"/>
        <v>7.2153965889412475E-2</v>
      </c>
      <c r="AN81">
        <f t="shared" si="43"/>
        <v>7.2195887592444954E-2</v>
      </c>
      <c r="AO81">
        <f t="shared" si="44"/>
        <v>1.0005810034488849</v>
      </c>
      <c r="AP81" cm="1">
        <f t="array" ref="AP81" xml:space="preserve"> EXP( -4 * alpha * X * 10^(-6) * AM81 / ( PI() * df * 10^(-6) * ( 1 - alpha ) ) ) * 100</f>
        <v>22.845978138881247</v>
      </c>
      <c r="AQ81" cm="1">
        <f t="array" ref="AQ81" xml:space="preserve"> EXP( -4 * alpha * X * 10^(-6) * AN81 / ( PI() * df * 10^(-6) * ( 1 - alpha ) ) ) * 100</f>
        <v>22.826389475303564</v>
      </c>
      <c r="AR81">
        <f t="shared" si="45"/>
        <v>1.9588663577682297E-2</v>
      </c>
      <c r="AS81" cm="1">
        <f t="array" ref="AS81" xml:space="preserve"> ( sigave * 10^(-6) * fE *e * H81 ) / ( 3 * PI() * eps0 * ( 1 + epsF ) * mu * U * F81 * 10^(-9) )</f>
        <v>3.0773681221053967E-2</v>
      </c>
      <c r="AT81" cm="1">
        <f t="array" ref="AT81" xml:space="preserve"> PI() * AS81 / ( 1 + alpha * SQRT(AS81) )</f>
        <v>9.5522144452115446E-2</v>
      </c>
      <c r="AU81" cm="1">
        <f t="array" ref="AU81" xml:space="preserve"> PI() * AS81 * ( 1 - SQRT( AS81 ) * alpha )</f>
        <v>9.5508149168758327E-2</v>
      </c>
      <c r="AV81">
        <f t="shared" si="46"/>
        <v>0.99985348650370665</v>
      </c>
      <c r="AW81" cm="1">
        <f t="array" ref="AW81" xml:space="preserve"> 2 / 3 * ( epsP - 1 ) / ( epsP + 2 ) * ( sigave * 10^(-6) ) ^ 2 / ( eps0 * ( 1 + epsF ) ^ 2 ) * H81 * ( F81 * 10^(-9) ) ^ 2 / ( df * 10^(-6) * mu * U )</f>
        <v>2.6056150029260867</v>
      </c>
      <c r="AX81" cm="1">
        <f t="array" ref="AX81" xml:space="preserve"> 0.528 * Ku ^ 0.26 * AW81 ^ 0.74 / ( 1 + 0.366 * ( Ku * AW81 ) ^ 0.63 )</f>
        <v>0.63519796905217563</v>
      </c>
      <c r="AY81" cm="1">
        <f t="array" ref="AY81" xml:space="preserve"> 0.35 * Ku ^ ( -0.5 ) * AW81 ^ 0.4</f>
        <v>0.63450174156810546</v>
      </c>
      <c r="AZ81">
        <f t="shared" si="47"/>
        <v>0.99890392048150112</v>
      </c>
      <c r="BA81">
        <f t="shared" si="33"/>
        <v>0.16078380878904652</v>
      </c>
      <c r="BB81">
        <f t="shared" si="48"/>
        <v>0.16770403676120327</v>
      </c>
      <c r="BC81">
        <f t="shared" si="49"/>
        <v>1.0430405774329945</v>
      </c>
      <c r="BD81">
        <f t="shared" si="34"/>
        <v>0.66151988234957337</v>
      </c>
      <c r="BE81">
        <f t="shared" si="50"/>
        <v>0.70669762916055046</v>
      </c>
      <c r="BF81">
        <f t="shared" si="51"/>
        <v>1.0682938608746204</v>
      </c>
      <c r="BG81" cm="1">
        <f t="array" ref="BG81" xml:space="preserve"> EXP( -4 * alpha * X * 10^(-6) * BA81 / ( PI() * df * 10^(-6) * ( 1 - alpha ) ) ) * 100</f>
        <v>3.7257009884017553</v>
      </c>
      <c r="BH81" cm="1">
        <f t="array" ref="BH81" xml:space="preserve"> EXP( -4 * alpha * X * 10^(-6) * BB81 / ( PI() * df * 10^(-6) * ( 1 - alpha ) ) ) * 100</f>
        <v>3.2337911203648191</v>
      </c>
      <c r="BI81" cm="1">
        <f t="array" ref="BI81" xml:space="preserve"> EXP( -4 * alpha * X * 10^(-6) * BD81 / ( PI() * df * 10^(-6) * ( 1 - alpha ) ) ) * 100</f>
        <v>1.3226908314589291E-4</v>
      </c>
      <c r="BJ81" cm="1">
        <f t="array" ref="BJ81" xml:space="preserve"> EXP( -4 * alpha * X * 10^(-6) * BE81 / ( PI() * df * 10^(-6) * ( 1 - alpha ) ) ) * 100</f>
        <v>5.2479542106172008E-5</v>
      </c>
      <c r="BK81" cm="1">
        <f t="array" ref="BK81">fC *  BG81 +  ( 1 - fC ) * BI81</f>
        <v>0.37268914101500689</v>
      </c>
    </row>
    <row r="82" spans="6:63" x14ac:dyDescent="0.2">
      <c r="F82">
        <v>820</v>
      </c>
      <c r="G82" cm="1">
        <f t="array" ref="G82" xml:space="preserve"> F82 * 10^(-9) * rhoa/mu * U</f>
        <v>5.4324430919238254E-4</v>
      </c>
      <c r="H82" cm="1">
        <f t="array" ref="H82">1 +  lambda/F82 * ( 2.514 + 0.8 * EXP( -0.55 * F82/lambda ) )</f>
        <v>1.2055209205289943</v>
      </c>
      <c r="I82" cm="1">
        <f t="array" ref="I82" xml:space="preserve"> 1 + 3.34 * lambda/F82</f>
        <v>1.2729431707317074</v>
      </c>
      <c r="J82">
        <f t="shared" si="35"/>
        <v>0.9470343596219164</v>
      </c>
      <c r="K82" cm="1">
        <f t="array" ref="K82" xml:space="preserve"> kB * T * H82 / ( 3 * PI() * mu * F82 * 10^(-9) )</f>
        <v>3.4708523537649235E-11</v>
      </c>
      <c r="L82" cm="1">
        <f t="array" ref="L82" xml:space="preserve"> df * 10^(-6) *U / K82</f>
        <v>2369.355815900919</v>
      </c>
      <c r="M82" cm="1">
        <f t="array" ref="M82" xml:space="preserve"> 1 + 0.388 * Kn * ( ( 1 - alpha ) * L82 / Ku ) ^ ( 1 / 3 )</f>
        <v>1.0994364739626019</v>
      </c>
      <c r="N82" cm="1">
        <f t="array" ref="N82" xml:space="preserve"> 1 + 0.388 * Kn * ( ( 1 - alpha ) / Ku ) ^ ( 1 / 3 ) * ( 3 * PI() * mu * df * 10^(-6) * U * F82 * 10^(-9) / ( kB * T ) ) ^ ( 1 / 3 ) * ( 0.6 * ( F82 / lambda ) ^ 0.1 ) ^ ( -1 / 3 ) * ( 1 + 2/3 * ( 3.34 * F82 / lambda ) ) ^ ( -1 / 2 )</f>
        <v>1.0217173280553795</v>
      </c>
      <c r="O82">
        <f t="shared" si="26"/>
        <v>0.92931001676967639</v>
      </c>
      <c r="P82" cm="1">
        <f t="array" ref="P82" xml:space="preserve"> 1 / ( 1 + 1.6 * ( ( 1 - alpha ) / Ku ) ^ ( 1 / 3 ) * L82 ^ ( -2 / 3 ) * M82 )</f>
        <v>0.98899188381451342</v>
      </c>
      <c r="Q82" cm="1">
        <f t="array" ref="Q82" xml:space="preserve"> 1.6 * ( ( 1 - alpha ) / Ku ) * L82 ^ ( -2 / 3 ) * M82 * P82</f>
        <v>1.3921318176685937E-2</v>
      </c>
      <c r="R82" cm="1">
        <f t="array" ref="R82" xml:space="preserve"> 1.6 * ( 0.6 ) ^ ( 2 / 3 ) * ( ( 1 - alpha ) / Ku ) * ( lambda * 10^(-9) ) ^ ( -1 / 15 ) * ( kB * T / ( 3 * PI() * df * 10^(-6) * U * mu ) ) ^ ( 2 / 3 ) * ( F82 * 10^(-9) ) ^ ( -3 / 5 )  +  3.2 * 3.34 / 3 * ( 0.6 ) ^ ( 2 / 3 ) * ( ( 1 - alpha ) / Ku ) *  ( lambda * 10^(-9) ) ^ ( 14 / 15 ) * ( kB * T / ( 3 * PI() * df * 10^(-6) * U * mu ) ) ^ ( 2 / 3 ) * ( F82 * 10^(-9) ) ^ ( -8 / 5 )</f>
        <v>1.1230962977210004E-2</v>
      </c>
      <c r="S82">
        <f t="shared" si="27"/>
        <v>1.1474869484563896E-2</v>
      </c>
      <c r="T82">
        <f t="shared" si="36"/>
        <v>0.82426601697681801</v>
      </c>
      <c r="U82">
        <f t="shared" si="28"/>
        <v>44216.883752898088</v>
      </c>
      <c r="V82">
        <f t="shared" si="29"/>
        <v>4.7556054324685692E-3</v>
      </c>
      <c r="W82">
        <f t="shared" si="30"/>
        <v>2.2615778872230461E-5</v>
      </c>
      <c r="X82">
        <f t="shared" si="31"/>
        <v>1.075516813083365E-7</v>
      </c>
      <c r="Y82" cm="1">
        <f t="array" ref="Y82" xml:space="preserve"> 4 / 3 * g / U^2 * F82 * 10^(-9) * ( rhop - rhoa ) / rhoa</f>
        <v>85.005335577458766</v>
      </c>
      <c r="Z82" cm="1">
        <f t="array" ref="Z82" xml:space="preserve"> SQRT( 4/3 * 1/U82 * g/rhoa * F82 * 10^(-9) *  ( rhop - rhoa ) )</f>
        <v>4.599169224625027E-4</v>
      </c>
      <c r="AA82" cm="1">
        <f t="array" ref="AA82" xml:space="preserve"> Z82 / U</f>
        <v>4.3845903852809225E-2</v>
      </c>
      <c r="AB82">
        <f t="shared" si="37"/>
        <v>4.5856524622428188E-2</v>
      </c>
      <c r="AC82">
        <f t="shared" si="38"/>
        <v>4.585264567397223E-2</v>
      </c>
      <c r="AD82">
        <f t="shared" si="39"/>
        <v>0.9999154111985612</v>
      </c>
      <c r="AE82" cm="1">
        <f t="array" ref="AE82">( ( F82 * 10^(-9) ) ^ 2 * rhop * H82 * U ) / ( 18 * mu * ( df * 10^(-6) ) )</f>
        <v>3.3232762722158302E-3</v>
      </c>
      <c r="AF82">
        <f t="shared" si="40"/>
        <v>1.7210072550217896E-4</v>
      </c>
      <c r="AG82" cm="1">
        <f t="array" ref="AG82">(2 * AI102*(1-alpha)*AE82*SQRT(alpha)+(1-alpha)*alpha*AE82^2)/Ku</f>
        <v>3.241236314694156E-4</v>
      </c>
      <c r="AH82">
        <f t="shared" si="41"/>
        <v>1.8833368106011377</v>
      </c>
      <c r="AI82" cm="1">
        <f t="array" ref="AI82" xml:space="preserve"> F82 / df / 1000</f>
        <v>0.10459183673469388</v>
      </c>
      <c r="AJ82" cm="1">
        <f t="array" ref="AJ82" xml:space="preserve"> ( 1 + AI82 ) / ( 2*Ku ) * ( 2 * LN( 1 + AI82 ) - 1 + alpha + ( 1 / ( 1 + AI82 ) ) ^ 2 * ( 1 - alpha / 2 ) - ( alpha / 2) * ( 1 + AI82 ) ^ 2 )</f>
        <v>1.4486769377961999E-2</v>
      </c>
      <c r="AK82" cm="1">
        <f t="array" ref="AK82" xml:space="preserve"> ( ( 1 - alpha ) / Ku ) * AI82 ^ 2</f>
        <v>1.5557743666897874E-2</v>
      </c>
      <c r="AL82">
        <f t="shared" si="42"/>
        <v>1.0739277516604286</v>
      </c>
      <c r="AM82">
        <f t="shared" si="32"/>
        <v>7.2929066239608153E-2</v>
      </c>
      <c r="AN82">
        <f t="shared" si="43"/>
        <v>7.3057359550936174E-2</v>
      </c>
      <c r="AO82">
        <f t="shared" si="44"/>
        <v>1.0017591519807276</v>
      </c>
      <c r="AP82" cm="1">
        <f t="array" ref="AP82" xml:space="preserve"> EXP( -4 * alpha * X * 10^(-6) * AM82 / ( PI() * df * 10^(-6) * ( 1 - alpha ) ) ) * 100</f>
        <v>22.486501480252016</v>
      </c>
      <c r="AQ82" cm="1">
        <f t="array" ref="AQ82" xml:space="preserve"> EXP( -4 * alpha * X * 10^(-6) * AN82 / ( PI() * df * 10^(-6) * ( 1 - alpha ) ) ) * 100</f>
        <v>22.427549501860124</v>
      </c>
      <c r="AR82">
        <f t="shared" si="45"/>
        <v>5.8951978391892368E-2</v>
      </c>
      <c r="AS82" cm="1">
        <f t="array" ref="AS82" xml:space="preserve"> ( sigave * 10^(-6) * fE *e * H82 ) / ( 3 * PI() * eps0 * ( 1 + epsF ) * mu * U * F82 * 10^(-9) )</f>
        <v>3.0334376663881005E-2</v>
      </c>
      <c r="AT82" cm="1">
        <f t="array" ref="AT82" xml:space="preserve"> PI() * AS82 / ( 1 + alpha * SQRT(AS82) )</f>
        <v>9.4166601240281492E-2</v>
      </c>
      <c r="AU82" cm="1">
        <f t="array" ref="AU82" xml:space="preserve"> PI() * AS82 * ( 1 - SQRT( AS82 ) * alpha )</f>
        <v>9.4153001514476725E-2</v>
      </c>
      <c r="AV82">
        <f t="shared" si="46"/>
        <v>0.99985557803270331</v>
      </c>
      <c r="AW82" cm="1">
        <f t="array" ref="AW82" xml:space="preserve"> 2 / 3 * ( epsP - 1 ) / ( epsP + 2 ) * ( sigave * 10^(-6) ) ^ 2 / ( eps0 * ( 1 + epsF ) ^ 2 ) * H82 * ( F82 * 10^(-9) ) ^ 2 / ( df * 10^(-6) * mu * U )</f>
        <v>2.6647248448906788</v>
      </c>
      <c r="AX82" cm="1">
        <f t="array" ref="AX82" xml:space="preserve"> 0.528 * Ku ^ 0.26 * AW82 ^ 0.74 / ( 1 + 0.366 * ( Ku * AW82 ) ^ 0.63 )</f>
        <v>0.64273097540905866</v>
      </c>
      <c r="AY82" cm="1">
        <f t="array" ref="AY82" xml:space="preserve"> 0.35 * Ku ^ ( -0.5 ) * AW82 ^ 0.4</f>
        <v>0.64022063594568124</v>
      </c>
      <c r="AZ82">
        <f t="shared" si="47"/>
        <v>0.99609426095921427</v>
      </c>
      <c r="BA82">
        <f t="shared" si="33"/>
        <v>0.16022818518047843</v>
      </c>
      <c r="BB82">
        <f t="shared" si="48"/>
        <v>0.1672103610654129</v>
      </c>
      <c r="BC82">
        <f t="shared" si="49"/>
        <v>1.043576452401741</v>
      </c>
      <c r="BD82">
        <f t="shared" si="34"/>
        <v>0.66878627176881156</v>
      </c>
      <c r="BE82">
        <f t="shared" si="50"/>
        <v>0.71327799549661741</v>
      </c>
      <c r="BF82">
        <f t="shared" si="51"/>
        <v>1.0665260720889707</v>
      </c>
      <c r="BG82" cm="1">
        <f t="array" ref="BG82" xml:space="preserve"> EXP( -4 * alpha * X * 10^(-6) * BA82 / ( PI() * df * 10^(-6) * ( 1 - alpha ) ) ) * 100</f>
        <v>3.7683002592311436</v>
      </c>
      <c r="BH82" cm="1">
        <f t="array" ref="BH82" xml:space="preserve"> EXP( -4 * alpha * X * 10^(-6) * BB82 / ( PI() * df * 10^(-6) * ( 1 - alpha ) ) ) * 100</f>
        <v>3.2666226750676044</v>
      </c>
      <c r="BI82" cm="1">
        <f t="array" ref="BI82" xml:space="preserve"> EXP( -4 * alpha * X * 10^(-6) * BD82 / ( PI() * df * 10^(-6) * ( 1 - alpha ) ) ) * 100</f>
        <v>1.1399509773620827E-4</v>
      </c>
      <c r="BJ82" cm="1">
        <f t="array" ref="BJ82" xml:space="preserve"> EXP( -4 * alpha * X * 10^(-6) * BE82 / ( PI() * df * 10^(-6) * ( 1 - alpha ) ) ) * 100</f>
        <v>4.5868459711984085E-5</v>
      </c>
      <c r="BK82" cm="1">
        <f t="array" ref="BK82">fC *  BG82 +  ( 1 - fC ) * BI82</f>
        <v>0.37693262151107698</v>
      </c>
    </row>
    <row r="83" spans="6:63" x14ac:dyDescent="0.2">
      <c r="F83">
        <v>830</v>
      </c>
      <c r="G83" cm="1">
        <f t="array" ref="G83" xml:space="preserve"> F83 * 10^(-9) * rhoa/mu * U</f>
        <v>5.4986923979228968E-4</v>
      </c>
      <c r="H83" cm="1">
        <f t="array" ref="H83">1 +  lambda/F83 * ( 2.514 + 0.8 * EXP( -0.55 * F83/lambda ) )</f>
        <v>1.2030386873645653</v>
      </c>
      <c r="I83" cm="1">
        <f t="array" ref="I83" xml:space="preserve"> 1 + 3.34 * lambda/F83</f>
        <v>1.2696546987951807</v>
      </c>
      <c r="J83">
        <f t="shared" si="35"/>
        <v>0.94753218218006074</v>
      </c>
      <c r="K83" cm="1">
        <f t="array" ref="K83" xml:space="preserve"> kB * T * H83 / ( 3 * PI() * mu * F83 * 10^(-9) )</f>
        <v>3.4219742861949572E-11</v>
      </c>
      <c r="L83" cm="1">
        <f t="array" ref="L83" xml:space="preserve"> df * 10^(-6) *U / K83</f>
        <v>2403.1987159291571</v>
      </c>
      <c r="M83" cm="1">
        <f t="array" ref="M83" xml:space="preserve"> 1 + 0.388 * Kn * ( ( 1 - alpha ) * L83 / Ku ) ^ ( 1 / 3 )</f>
        <v>1.0999076740676861</v>
      </c>
      <c r="N83" cm="1">
        <f t="array" ref="N83" xml:space="preserve"> 1 + 0.388 * Kn * ( ( 1 - alpha ) / Ku ) ^ ( 1 / 3 ) * ( 3 * PI() * mu * df * 10^(-6) * U * F83 * 10^(-9) / ( kB * T ) ) ^ ( 1 / 3 ) * ( 0.6 * ( F83 / lambda ) ^ 0.1 ) ^ ( -1 / 3 ) * ( 1 + 2/3 * ( 3.34 * F83 / lambda ) ) ^ ( -1 / 2 )</f>
        <v>1.0216693648081638</v>
      </c>
      <c r="O83">
        <f t="shared" si="26"/>
        <v>0.92886829403582505</v>
      </c>
      <c r="P83" cm="1">
        <f t="array" ref="P83" xml:space="preserve"> 1 / ( 1 + 1.6 * ( ( 1 - alpha ) / Ku ) ^ ( 1 / 3 ) * L83 ^ ( -2 / 3 ) * M83 )</f>
        <v>0.98908972260775552</v>
      </c>
      <c r="Q83" cm="1">
        <f t="array" ref="Q83" xml:space="preserve"> 1.6 * ( ( 1 - alpha ) / Ku ) * L83 ^ ( -2 / 3 ) * M83 * P83</f>
        <v>1.3797587199669198E-2</v>
      </c>
      <c r="R83" cm="1">
        <f t="array" ref="R83" xml:space="preserve"> 1.6 * ( 0.6 ) ^ ( 2 / 3 ) * ( ( 1 - alpha ) / Ku ) * ( lambda * 10^(-9) ) ^ ( -1 / 15 ) * ( kB * T / ( 3 * PI() * df * 10^(-6) * U * mu ) ) ^ ( 2 / 3 ) * ( F83 * 10^(-9) ) ^ ( -3 / 5 )  +  3.2 * 3.34 / 3 * ( 0.6 ) ^ ( 2 / 3 ) * ( ( 1 - alpha ) / Ku ) *  ( lambda * 10^(-9) ) ^ ( 14 / 15 ) * ( kB * T / ( 3 * PI() * df * 10^(-6) * U * mu ) ) ^ ( 2 / 3 ) * ( F83 * 10^(-9) ) ^ ( -8 / 5 )</f>
        <v>1.1128898207250494E-2</v>
      </c>
      <c r="S83">
        <f t="shared" si="27"/>
        <v>1.1370054362416325E-2</v>
      </c>
      <c r="T83">
        <f t="shared" si="36"/>
        <v>0.82406106211736252</v>
      </c>
      <c r="U83">
        <f t="shared" si="28"/>
        <v>43684.463039384842</v>
      </c>
      <c r="V83">
        <f t="shared" si="29"/>
        <v>4.7844980010836131E-3</v>
      </c>
      <c r="W83">
        <f t="shared" si="30"/>
        <v>2.2891416843916194E-5</v>
      </c>
      <c r="X83">
        <f t="shared" si="31"/>
        <v>1.0952389717345254E-7</v>
      </c>
      <c r="Y83" cm="1">
        <f t="array" ref="Y83" xml:space="preserve"> 4 / 3 * g / U^2 * F83 * 10^(-9) * ( rhop - rhoa ) / rhoa</f>
        <v>86.041986011330195</v>
      </c>
      <c r="Z83" cm="1">
        <f t="array" ref="Z83" xml:space="preserve"> SQRT( 4/3 * 1/U83 * g/rhoa * F83 * 10^(-9) *  ( rhop - rhoa ) )</f>
        <v>4.6552399859513456E-4</v>
      </c>
      <c r="AA83" cm="1">
        <f t="array" ref="AA83" xml:space="preserve"> Z83 / U</f>
        <v>4.4380451091668001E-2</v>
      </c>
      <c r="AB83">
        <f t="shared" si="37"/>
        <v>4.6441547938577389E-2</v>
      </c>
      <c r="AC83">
        <f t="shared" si="38"/>
        <v>4.643747433028346E-2</v>
      </c>
      <c r="AD83">
        <f t="shared" si="39"/>
        <v>0.99991228526018738</v>
      </c>
      <c r="AE83" cm="1">
        <f t="array" ref="AE83">( ( F83 * 10^(-9) ) ^ 2 * rhop * H83 * U ) / ( 18 * mu * ( df * 10^(-6) ) )</f>
        <v>3.3978153099717689E-3</v>
      </c>
      <c r="AF83">
        <f t="shared" si="40"/>
        <v>1.7980170480877433E-4</v>
      </c>
      <c r="AG83" cm="1">
        <f t="array" ref="AG83">(2 * AI103*(1-alpha)*AE83*SQRT(alpha)+(1-alpha)*alpha*AE83^2)/Ku</f>
        <v>3.346564706707983E-4</v>
      </c>
      <c r="AH83">
        <f t="shared" si="41"/>
        <v>1.8612530455521412</v>
      </c>
      <c r="AI83" cm="1">
        <f t="array" ref="AI83" xml:space="preserve"> F83 / df / 1000</f>
        <v>0.10586734693877552</v>
      </c>
      <c r="AJ83" cm="1">
        <f t="array" ref="AJ83" xml:space="preserve"> ( 1 + AI83 ) / ( 2*Ku ) * ( 2 * LN( 1 + AI83 ) - 1 + alpha + ( 1 / ( 1 + AI83 ) ) ^ 2 * ( 1 - alpha / 2 ) - ( alpha / 2) * ( 1 + AI83 ) ^ 2 )</f>
        <v>1.482996287264041E-2</v>
      </c>
      <c r="AK83" cm="1">
        <f t="array" ref="AK83" xml:space="preserve"> ( ( 1 - alpha ) / Ku ) * AI83 ^ 2</f>
        <v>1.5939514592691769E-2</v>
      </c>
      <c r="AL83">
        <f t="shared" si="42"/>
        <v>1.0748182399093091</v>
      </c>
      <c r="AM83">
        <f t="shared" si="32"/>
        <v>7.3711053611699717E-2</v>
      </c>
      <c r="AN83">
        <f t="shared" si="43"/>
        <v>7.392684499020033E-2</v>
      </c>
      <c r="AO83">
        <f t="shared" si="44"/>
        <v>1.0029275307830678</v>
      </c>
      <c r="AP83" cm="1">
        <f t="array" ref="AP83" xml:space="preserve"> EXP( -4 * alpha * X * 10^(-6) * AM83 / ( PI() * df * 10^(-6) * ( 1 - alpha ) ) ) * 100</f>
        <v>22.129562384797055</v>
      </c>
      <c r="AQ83" cm="1">
        <f t="array" ref="AQ83" xml:space="preserve"> EXP( -4 * alpha * X * 10^(-6) * AN83 / ( PI() * df * 10^(-6) * ( 1 - alpha ) ) ) * 100</f>
        <v>22.032065475421508</v>
      </c>
      <c r="AR83">
        <f t="shared" si="45"/>
        <v>9.7496909375546892E-2</v>
      </c>
      <c r="AS83" cm="1">
        <f t="array" ref="AS83" xml:space="preserve"> ( sigave * 10^(-6) * fE *e * H83 ) / ( 3 * PI() * eps0 * ( 1 + epsF ) * mu * U * F83 * 10^(-9) )</f>
        <v>2.9907194645993767E-2</v>
      </c>
      <c r="AT83" cm="1">
        <f t="array" ref="AT83" xml:space="preserve"> PI() * AS83 / ( 1 + alpha * SQRT(AS83) )</f>
        <v>9.2848296692988594E-2</v>
      </c>
      <c r="AU83" cm="1">
        <f t="array" ref="AU83" xml:space="preserve"> PI() * AS83 * ( 1 - SQRT( AS83 ) * alpha )</f>
        <v>9.2835076195447397E-2</v>
      </c>
      <c r="AV83">
        <f t="shared" si="46"/>
        <v>0.99985761184629041</v>
      </c>
      <c r="AW83" cm="1">
        <f t="array" ref="AW83" xml:space="preserve"> 2 / 3 * ( epsP - 1 ) / ( epsP + 2 ) * ( sigave * 10^(-6) ) ^ 2 / ( eps0 * ( 1 + epsF ) ^ 2 ) * H83 * ( F83 * 10^(-9) ) ^ 2 / ( df * 10^(-6) * mu * U )</f>
        <v>2.7244929801742552</v>
      </c>
      <c r="AX83" cm="1">
        <f t="array" ref="AX83" xml:space="preserve"> 0.528 * Ku ^ 0.26 * AW83 ^ 0.74 / ( 1 + 0.366 * ( Ku * AW83 ) ^ 0.63 )</f>
        <v>0.65023895739140802</v>
      </c>
      <c r="AY83" cm="1">
        <f t="array" ref="AY83" xml:space="preserve"> 0.35 * Ku ^ ( -0.5 ) * AW83 ^ 0.4</f>
        <v>0.64592634365020662</v>
      </c>
      <c r="AZ83">
        <f t="shared" si="47"/>
        <v>0.99336764785902321</v>
      </c>
      <c r="BA83">
        <f t="shared" si="33"/>
        <v>0.15971540452939637</v>
      </c>
      <c r="BB83">
        <f t="shared" si="48"/>
        <v>0.16676192118564773</v>
      </c>
      <c r="BC83">
        <f t="shared" si="49"/>
        <v>1.0441192048883075</v>
      </c>
      <c r="BD83">
        <f t="shared" si="34"/>
        <v>0.6760202123544139</v>
      </c>
      <c r="BE83">
        <f t="shared" si="50"/>
        <v>0.71985318864040693</v>
      </c>
      <c r="BF83">
        <f t="shared" si="51"/>
        <v>1.0648397421925202</v>
      </c>
      <c r="BG83" cm="1">
        <f t="array" ref="BG83" xml:space="preserve"> EXP( -4 * alpha * X * 10^(-6) * BA83 / ( PI() * df * 10^(-6) * ( 1 - alpha ) ) ) * 100</f>
        <v>3.8080468515503174</v>
      </c>
      <c r="BH83" cm="1">
        <f t="array" ref="BH83" xml:space="preserve"> EXP( -4 * alpha * X * 10^(-6) * BB83 / ( PI() * df * 10^(-6) * ( 1 - alpha ) ) ) * 100</f>
        <v>3.2967346765009538</v>
      </c>
      <c r="BI83" cm="1">
        <f t="array" ref="BI83" xml:space="preserve"> EXP( -4 * alpha * X * 10^(-6) * BD83 / ( PI() * df * 10^(-6) * ( 1 - alpha ) ) ) * 100</f>
        <v>9.8311056045290466E-5</v>
      </c>
      <c r="BJ83" cm="1">
        <f t="array" ref="BJ83" xml:space="preserve"> EXP( -4 * alpha * X * 10^(-6) * BE83 / ( PI() * df * 10^(-6) * ( 1 - alpha ) ) ) * 100</f>
        <v>4.0094448776794358E-5</v>
      </c>
      <c r="BK83" cm="1">
        <f t="array" ref="BK83">fC *  BG83 +  ( 1 - fC ) * BI83</f>
        <v>0.3808931651054725</v>
      </c>
    </row>
    <row r="84" spans="6:63" x14ac:dyDescent="0.2">
      <c r="F84">
        <v>840</v>
      </c>
      <c r="G84" cm="1">
        <f t="array" ref="G84" xml:space="preserve"> F84 * 10^(-9) * rhoa/mu * U</f>
        <v>5.5649417039219671E-4</v>
      </c>
      <c r="H84" cm="1">
        <f t="array" ref="H84">1 +  lambda/F84 * ( 2.514 + 0.8 * EXP( -0.55 * F84/lambda ) )</f>
        <v>1.2006160281906579</v>
      </c>
      <c r="I84" cm="1">
        <f t="array" ref="I84" xml:space="preserve"> 1 + 3.34 * lambda/F84</f>
        <v>1.2664445238095239</v>
      </c>
      <c r="J84">
        <f t="shared" si="35"/>
        <v>0.94802101917512283</v>
      </c>
      <c r="K84" cm="1">
        <f t="array" ref="K84" xml:space="preserve"> kB * T * H84 / ( 3 * PI() * mu * F84 * 10^(-9) )</f>
        <v>3.3744274196059883E-11</v>
      </c>
      <c r="L84" cm="1">
        <f t="array" ref="L84" xml:space="preserve"> df * 10^(-6) *U / K84</f>
        <v>2437.0606292330758</v>
      </c>
      <c r="M84" cm="1">
        <f t="array" ref="M84" xml:space="preserve"> 1 + 0.388 * Kn * ( ( 1 - alpha ) * L84 / Ku ) ^ ( 1 / 3 )</f>
        <v>1.1003747319486816</v>
      </c>
      <c r="N84" cm="1">
        <f t="array" ref="N84" xml:space="preserve"> 1 + 0.388 * Kn * ( ( 1 - alpha ) / Ku ) ^ ( 1 / 3 ) * ( 3 * PI() * mu * df * 10^(-6) * U * F84 * 10^(-9) / ( kB * T ) ) ^ ( 1 / 3 ) * ( 0.6 * ( F84 / lambda ) ^ 0.1 ) ^ ( -1 / 3 ) * ( 1 + 2/3 * ( 3.34 * F84 / lambda ) ) ^ ( -1 / 2 )</f>
        <v>1.0216220273412793</v>
      </c>
      <c r="O84">
        <f t="shared" si="26"/>
        <v>0.92843101325315136</v>
      </c>
      <c r="P84" cm="1">
        <f t="array" ref="P84" xml:space="preserve"> 1 / ( 1 + 1.6 * ( ( 1 - alpha ) / Ku ) ^ ( 1 / 3 ) * L84 ^ ( -2 / 3 ) * M84 )</f>
        <v>0.98918538480378626</v>
      </c>
      <c r="Q84" cm="1">
        <f t="array" ref="Q84" xml:space="preserve"> 1.6 * ( ( 1 - alpha ) / Ku ) * L84 ^ ( -2 / 3 ) * M84 * P84</f>
        <v>1.3676608837342143E-2</v>
      </c>
      <c r="R84" cm="1">
        <f t="array" ref="R84" xml:space="preserve"> 1.6 * ( 0.6 ) ^ ( 2 / 3 ) * ( ( 1 - alpha ) / Ku ) * ( lambda * 10^(-9) ) ^ ( -1 / 15 ) * ( kB * T / ( 3 * PI() * df * 10^(-6) * U * mu ) ) ^ ( 2 / 3 ) * ( F84 * 10^(-9) ) ^ ( -3 / 5 )  +  3.2 * 3.34 / 3 * ( 0.6 ) ^ ( 2 / 3 ) * ( ( 1 - alpha ) / Ku ) *  ( lambda * 10^(-9) ) ^ ( 14 / 15 ) * ( kB * T / ( 3 * PI() * df * 10^(-6) * U * mu ) ) ^ ( 2 / 3 ) * ( F84 * 10^(-9) ) ^ ( -8 / 5 )</f>
        <v>1.1029172340416206E-2</v>
      </c>
      <c r="S84">
        <f t="shared" si="27"/>
        <v>1.1267645406312365E-2</v>
      </c>
      <c r="T84">
        <f t="shared" si="36"/>
        <v>0.82386251886853512</v>
      </c>
      <c r="U84">
        <f t="shared" si="28"/>
        <v>43164.717846041254</v>
      </c>
      <c r="V84">
        <f t="shared" si="29"/>
        <v>4.8132167919318E-3</v>
      </c>
      <c r="W84">
        <f t="shared" si="30"/>
        <v>2.3167051484288743E-5</v>
      </c>
      <c r="X84">
        <f t="shared" si="31"/>
        <v>1.1150799883118296E-7</v>
      </c>
      <c r="Y84" cm="1">
        <f t="array" ref="Y84" xml:space="preserve"> 4 / 3 * g / U^2 * F84 * 10^(-9) * ( rhop - rhoa ) / rhoa</f>
        <v>87.078636445201653</v>
      </c>
      <c r="Z84" cm="1">
        <f t="array" ref="Z84" xml:space="preserve"> SQRT( 4/3 * 1/U84 * g/rhoa * F84 * 10^(-9) *  ( rhop - rhoa ) )</f>
        <v>4.711310409310087E-4</v>
      </c>
      <c r="AA84" cm="1">
        <f t="array" ref="AA84" xml:space="preserve"> Z84 / U</f>
        <v>4.4914995108533161E-2</v>
      </c>
      <c r="AB84">
        <f t="shared" si="37"/>
        <v>4.7027222580713825E-2</v>
      </c>
      <c r="AC84">
        <f t="shared" si="38"/>
        <v>4.7022947017138723E-2</v>
      </c>
      <c r="AD84">
        <f t="shared" si="39"/>
        <v>0.99990908322157956</v>
      </c>
      <c r="AE84" cm="1">
        <f t="array" ref="AE84">( ( F84 * 10^(-9) ) ^ 2 * rhop * H84 * U ) / ( 18 * mu * ( df * 10^(-6) ) )</f>
        <v>3.4731752654919737E-3</v>
      </c>
      <c r="AF84">
        <f t="shared" si="40"/>
        <v>1.8775408224271732E-4</v>
      </c>
      <c r="AG84" cm="1">
        <f t="array" ref="AG84">(2 * AI104*(1-alpha)*AE84*SQRT(alpha)+(1-alpha)*alpha*AE84^2)/Ku</f>
        <v>3.4541439227175679E-4</v>
      </c>
      <c r="AH84">
        <f t="shared" si="41"/>
        <v>1.8397170817581776</v>
      </c>
      <c r="AI84" cm="1">
        <f t="array" ref="AI84" xml:space="preserve"> F84 / df / 1000</f>
        <v>0.10714285714285714</v>
      </c>
      <c r="AJ84" cm="1">
        <f t="array" ref="AJ84" xml:space="preserve"> ( 1 + AI84 ) / ( 2*Ku ) * ( 2 * LN( 1 + AI84 ) - 1 + alpha + ( 1 / ( 1 + AI84 ) ) ^ 2 * ( 1 - alpha / 2 ) - ( alpha / 2) * ( 1 + AI84 ) ^ 2 )</f>
        <v>1.5176893482538235E-2</v>
      </c>
      <c r="AK84" cm="1">
        <f t="array" ref="AK84" xml:space="preserve"> ( ( 1 - alpha ) / Ku ) * AI84 ^ 2</f>
        <v>1.632591304485892E-2</v>
      </c>
      <c r="AL84">
        <f t="shared" si="42"/>
        <v>1.075708481689134</v>
      </c>
      <c r="AM84">
        <f t="shared" si="32"/>
        <v>7.4499816825247644E-2</v>
      </c>
      <c r="AN84">
        <f t="shared" si="43"/>
        <v>7.4804259550552726E-2</v>
      </c>
      <c r="AO84">
        <f t="shared" si="44"/>
        <v>1.0040864895818362</v>
      </c>
      <c r="AP84" cm="1">
        <f t="array" ref="AP84" xml:space="preserve"> EXP( -4 * alpha * X * 10^(-6) * AM84 / ( PI() * df * 10^(-6) * ( 1 - alpha ) ) ) * 100</f>
        <v>21.775269904549859</v>
      </c>
      <c r="AQ84" cm="1">
        <f t="array" ref="AQ84" xml:space="preserve"> EXP( -4 * alpha * X * 10^(-6) * AN84 / ( PI() * df * 10^(-6) * ( 1 - alpha ) ) ) * 100</f>
        <v>21.640044112292898</v>
      </c>
      <c r="AR84">
        <f t="shared" si="45"/>
        <v>0.13522579225696063</v>
      </c>
      <c r="AS84" cm="1">
        <f t="array" ref="AS84" xml:space="preserve"> ( sigave * 10^(-6) * fE *e * H84 ) / ( 3 * PI() * eps0 * ( 1 + epsF ) * mu * U * F84 * 10^(-9) )</f>
        <v>2.9491646989887745E-2</v>
      </c>
      <c r="AT84" cm="1">
        <f t="array" ref="AT84" xml:space="preserve"> PI() * AS84 / ( 1 + alpha * SQRT(AS84) )</f>
        <v>9.1565736877046902E-2</v>
      </c>
      <c r="AU84" cm="1">
        <f t="array" ref="AU84" xml:space="preserve"> PI() * AS84 * ( 1 - SQRT( AS84 ) * alpha )</f>
        <v>9.1552880156533997E-2</v>
      </c>
      <c r="AV84">
        <f t="shared" si="46"/>
        <v>0.99985959026868132</v>
      </c>
      <c r="AW84" cm="1">
        <f t="array" ref="AW84" xml:space="preserve"> 2 / 3 * ( epsP - 1 ) / ( epsP + 2 ) * ( sigave * 10^(-6) ) ^ 2 / ( eps0 * ( 1 + epsF ) ^ 2 ) * H84 * ( F84 * 10^(-9) ) ^ 2 / ( df * 10^(-6) * mu * U )</f>
        <v>2.7849193574404008</v>
      </c>
      <c r="AX84" cm="1">
        <f t="array" ref="AX84" xml:space="preserve"> 0.528 * Ku ^ 0.26 * AW84 ^ 0.74 / ( 1 + 0.366 * ( Ku * AW84 ) ^ 0.63 )</f>
        <v>0.65772172274251417</v>
      </c>
      <c r="AY84" cm="1">
        <f t="array" ref="AY84" xml:space="preserve"> 0.35 * Ku ^ ( -0.5 ) * AW84 ^ 0.4</f>
        <v>0.65161904577326635</v>
      </c>
      <c r="AZ84">
        <f t="shared" si="47"/>
        <v>0.99072149093114736</v>
      </c>
      <c r="BA84">
        <f t="shared" si="33"/>
        <v>0.1592439230774858</v>
      </c>
      <c r="BB84">
        <f t="shared" si="48"/>
        <v>0.16635713970708671</v>
      </c>
      <c r="BC84">
        <f t="shared" si="49"/>
        <v>1.0446686849465503</v>
      </c>
      <c r="BD84">
        <f t="shared" si="34"/>
        <v>0.68322139170145824</v>
      </c>
      <c r="BE84">
        <f t="shared" si="50"/>
        <v>0.72642330532381905</v>
      </c>
      <c r="BF84">
        <f t="shared" si="51"/>
        <v>1.0632326712059952</v>
      </c>
      <c r="BG84" cm="1">
        <f t="array" ref="BG84" xml:space="preserve"> EXP( -4 * alpha * X * 10^(-6) * BA84 / ( PI() * df * 10^(-6) * ( 1 - alpha ) ) ) * 100</f>
        <v>3.844962105207661</v>
      </c>
      <c r="BH84" cm="1">
        <f t="array" ref="BH84" xml:space="preserve"> EXP( -4 * alpha * X * 10^(-6) * BB84 / ( PI() * df * 10^(-6) * ( 1 - alpha ) ) ) * 100</f>
        <v>3.3241533718208074</v>
      </c>
      <c r="BI84" cm="1">
        <f t="array" ref="BI84" xml:space="preserve"> EXP( -4 * alpha * X * 10^(-6) * BD84 / ( PI() * df * 10^(-6) * ( 1 - alpha ) ) ) * 100</f>
        <v>8.4841761589437046E-5</v>
      </c>
      <c r="BJ84" cm="1">
        <f t="array" ref="BJ84" xml:space="preserve"> EXP( -4 * alpha * X * 10^(-6) * BE84 / ( PI() * df * 10^(-6) * ( 1 - alpha ) ) ) * 100</f>
        <v>3.5050922231485702E-5</v>
      </c>
      <c r="BK84" cm="1">
        <f t="array" ref="BK84">fC *  BG84 +  ( 1 - fC ) * BI84</f>
        <v>0.38457256810619661</v>
      </c>
    </row>
    <row r="85" spans="6:63" x14ac:dyDescent="0.2">
      <c r="F85">
        <v>850</v>
      </c>
      <c r="G85" cm="1">
        <f t="array" ref="G85" xml:space="preserve"> F85 * 10^(-9) * rhoa/mu * U</f>
        <v>5.6311910099210384E-4</v>
      </c>
      <c r="H85" cm="1">
        <f t="array" ref="H85">1 +  lambda/F85 * ( 2.514 + 0.8 * EXP( -0.55 * F85/lambda ) )</f>
        <v>1.1982508035466453</v>
      </c>
      <c r="I85" cm="1">
        <f t="array" ref="I85" xml:space="preserve"> 1 + 3.34 * lambda/F85</f>
        <v>1.2633098823529412</v>
      </c>
      <c r="J85">
        <f t="shared" si="35"/>
        <v>0.94850109247532999</v>
      </c>
      <c r="K85" cm="1">
        <f t="array" ref="K85" xml:space="preserve"> kB * T * H85 / ( 3 * PI() * mu * F85 * 10^(-9) )</f>
        <v>3.3281588280513418E-11</v>
      </c>
      <c r="L85" cm="1">
        <f t="array" ref="L85" xml:space="preserve"> df * 10^(-6) *U / K85</f>
        <v>2470.9410323849643</v>
      </c>
      <c r="M85" cm="1">
        <f t="array" ref="M85" xml:space="preserve"> 1 + 0.388 * Kn * ( ( 1 - alpha ) * L85 / Ku ) ^ ( 1 / 3 )</f>
        <v>1.1008377347631086</v>
      </c>
      <c r="N85" cm="1">
        <f t="array" ref="N85" xml:space="preserve"> 1 + 0.388 * Kn * ( ( 1 - alpha ) / Ku ) ^ ( 1 / 3 ) * ( 3 * PI() * mu * df * 10^(-6) * U * F85 * 10^(-9) / ( kB * T ) ) ^ ( 1 / 3 ) * ( 0.6 * ( F85 / lambda ) ^ 0.1 ) ^ ( -1 / 3 ) * ( 1 + 2/3 * ( 3.34 * F85 / lambda ) ) ^ ( -1 / 2 )</f>
        <v>1.0215753009228496</v>
      </c>
      <c r="O85">
        <f t="shared" si="26"/>
        <v>0.92799807697606262</v>
      </c>
      <c r="P85" cm="1">
        <f t="array" ref="P85" xml:space="preserve"> 1 / ( 1 + 1.6 * ( ( 1 - alpha ) / Ku ) ^ ( 1 / 3 ) * L85 ^ ( -2 / 3 ) * M85 )</f>
        <v>0.98927894607773559</v>
      </c>
      <c r="Q85" cm="1">
        <f t="array" ref="Q85" xml:space="preserve"> 1.6 * ( ( 1 - alpha ) / Ku ) * L85 ^ ( -2 / 3 ) * M85 * P85</f>
        <v>1.3558287387811811E-2</v>
      </c>
      <c r="R85" cm="1">
        <f t="array" ref="R85" xml:space="preserve"> 1.6 * ( 0.6 ) ^ ( 2 / 3 ) * ( ( 1 - alpha ) / Ku ) * ( lambda * 10^(-9) ) ^ ( -1 / 15 ) * ( kB * T / ( 3 * PI() * df * 10^(-6) * U * mu ) ) ^ ( 2 / 3 ) * ( F85 * 10^(-9) ) ^ ( -3 / 5 )  +  3.2 * 3.34 / 3 * ( 0.6 ) ^ ( 2 / 3 ) * ( ( 1 - alpha ) / Ku ) *  ( lambda * 10^(-9) ) ^ ( 14 / 15 ) * ( kB * T / ( 3 * PI() * df * 10^(-6) * U * mu ) ) ^ ( 2 / 3 ) * ( F85 * 10^(-9) ) ^ ( -8 / 5 )</f>
        <v>1.0931701842503824E-2</v>
      </c>
      <c r="S85">
        <f t="shared" si="27"/>
        <v>1.1167556599354714E-2</v>
      </c>
      <c r="T85">
        <f t="shared" si="36"/>
        <v>0.82367014947579309</v>
      </c>
      <c r="U85">
        <f t="shared" si="28"/>
        <v>42657.200819507023</v>
      </c>
      <c r="V85">
        <f t="shared" si="29"/>
        <v>4.8417648985759031E-3</v>
      </c>
      <c r="W85">
        <f t="shared" si="30"/>
        <v>2.3442682805812728E-5</v>
      </c>
      <c r="X85">
        <f t="shared" si="31"/>
        <v>1.1350391487842305E-7</v>
      </c>
      <c r="Y85" cm="1">
        <f t="array" ref="Y85" xml:space="preserve"> 4 / 3 * g / U^2 * F85 * 10^(-9) * ( rhop - rhoa ) / rhoa</f>
        <v>88.115286879073111</v>
      </c>
      <c r="Z85" cm="1">
        <f t="array" ref="Z85" xml:space="preserve"> SQRT( 4/3 * 1/U85 * g/rhoa * F85 * 10^(-9) *  ( rhop - rhoa ) )</f>
        <v>4.7673804959708809E-4</v>
      </c>
      <c r="AA85" cm="1">
        <f t="array" ref="AA85" xml:space="preserve"> Z85 / U</f>
        <v>4.544953591550864E-2</v>
      </c>
      <c r="AB85">
        <f t="shared" si="37"/>
        <v>4.7613549650409794E-2</v>
      </c>
      <c r="AC85">
        <f t="shared" si="38"/>
        <v>4.7609064652471979E-2</v>
      </c>
      <c r="AD85">
        <f t="shared" si="39"/>
        <v>0.99990580416770547</v>
      </c>
      <c r="AE85" cm="1">
        <f t="array" ref="AE85">( ( F85 * 10^(-9) ) ^ 2 * rhop * H85 * U ) / ( 18 * mu * ( df * 10^(-6) ) )</f>
        <v>3.5493560785137815E-3</v>
      </c>
      <c r="AF85">
        <f t="shared" si="40"/>
        <v>1.9596301729112091E-4</v>
      </c>
      <c r="AG85" cm="1">
        <f t="array" ref="AG85">(2 * AI105*(1-alpha)*AE85*SQRT(alpha)+(1-alpha)*alpha*AE85^2)/Ku</f>
        <v>3.5639977361008178E-4</v>
      </c>
      <c r="AH85">
        <f t="shared" si="41"/>
        <v>1.8187093592288257</v>
      </c>
      <c r="AI85" cm="1">
        <f t="array" ref="AI85" xml:space="preserve"> F85 / df / 1000</f>
        <v>0.10841836734693878</v>
      </c>
      <c r="AJ85" cm="1">
        <f t="array" ref="AJ85" xml:space="preserve"> ( 1 + AI85 ) / ( 2*Ku ) * ( 2 * LN( 1 + AI85 ) - 1 + alpha + ( 1 / ( 1 + AI85 ) ) ^ 2 * ( 1 - alpha / 2 ) - ( alpha / 2) * ( 1 + AI85 ) ^ 2 )</f>
        <v>1.5527552165359787E-2</v>
      </c>
      <c r="AK85" cm="1">
        <f t="array" ref="AK85" xml:space="preserve"> ( ( 1 - alpha ) / Ku ) * AI85 ^ 2</f>
        <v>1.6716939023399338E-2</v>
      </c>
      <c r="AL85">
        <f t="shared" si="42"/>
        <v>1.0765984776849076</v>
      </c>
      <c r="AM85">
        <f t="shared" si="32"/>
        <v>7.5295249511694418E-2</v>
      </c>
      <c r="AN85">
        <f t="shared" si="43"/>
        <v>7.5689523292517158E-2</v>
      </c>
      <c r="AO85">
        <f t="shared" si="44"/>
        <v>1.0052363699354168</v>
      </c>
      <c r="AP85" cm="1">
        <f t="array" ref="AP85" xml:space="preserve"> EXP( -4 * alpha * X * 10^(-6) * AM85 / ( PI() * df * 10^(-6) * ( 1 - alpha ) ) ) * 100</f>
        <v>21.423725744684052</v>
      </c>
      <c r="AQ85" cm="1">
        <f t="array" ref="AQ85" xml:space="preserve"> EXP( -4 * alpha * X * 10^(-6) * AN85 / ( PI() * df * 10^(-6) * ( 1 - alpha ) ) ) * 100</f>
        <v>21.251584625685759</v>
      </c>
      <c r="AR85">
        <f t="shared" si="45"/>
        <v>0.17214111899829376</v>
      </c>
      <c r="AS85" cm="1">
        <f t="array" ref="AS85" xml:space="preserve"> ( sigave * 10^(-6) * fE *e * H85 ) / ( 3 * PI() * eps0 * ( 1 + epsF ) * mu * U * F85 * 10^(-9) )</f>
        <v>2.9087271136099702E-2</v>
      </c>
      <c r="AT85" cm="1">
        <f t="array" ref="AT85" xml:space="preserve"> PI() * AS85 / ( 1 + alpha * SQRT(AS85) )</f>
        <v>9.0317505992520197E-2</v>
      </c>
      <c r="AU85" cm="1">
        <f t="array" ref="AU85" xml:space="preserve"> PI() * AS85 * ( 1 - SQRT( AS85 ) * alpha )</f>
        <v>9.0304998418053145E-2</v>
      </c>
      <c r="AV85">
        <f t="shared" si="46"/>
        <v>0.9998615155021211</v>
      </c>
      <c r="AW85" cm="1">
        <f t="array" ref="AW85" xml:space="preserve"> 2 / 3 * ( epsP - 1 ) / ( epsP + 2 ) * ( sigave * 10^(-6) ) ^ 2 / ( eps0 * ( 1 + epsF ) ^ 2 ) * H85 * ( F85 * 10^(-9) ) ^ 2 / ( df * 10^(-6) * mu * U )</f>
        <v>2.8460039283683041</v>
      </c>
      <c r="AX85" cm="1">
        <f t="array" ref="AX85" xml:space="preserve"> 0.528 * Ku ^ 0.26 * AW85 ^ 0.74 / ( 1 + 0.366 * ( Ku * AW85 ) ^ 0.63 )</f>
        <v>0.66517909226296013</v>
      </c>
      <c r="AY85" cm="1">
        <f t="array" ref="AY85" xml:space="preserve"> 0.35 * Ku ^ ( -0.5 ) * AW85 ^ 0.4</f>
        <v>0.65729891906694138</v>
      </c>
      <c r="AZ85">
        <f t="shared" si="47"/>
        <v>0.98815330594771078</v>
      </c>
      <c r="BA85">
        <f t="shared" si="33"/>
        <v>0.15881227635523387</v>
      </c>
      <c r="BB85">
        <f t="shared" si="48"/>
        <v>0.1659945217105703</v>
      </c>
      <c r="BC85">
        <f t="shared" si="49"/>
        <v>1.0452247491199678</v>
      </c>
      <c r="BD85">
        <f t="shared" si="34"/>
        <v>0.69038951605275256</v>
      </c>
      <c r="BE85">
        <f t="shared" si="50"/>
        <v>0.73298844235945859</v>
      </c>
      <c r="BF85">
        <f t="shared" si="51"/>
        <v>1.0617027421712051</v>
      </c>
      <c r="BG85" cm="1">
        <f t="array" ref="BG85" xml:space="preserve"> EXP( -4 * alpha * X * 10^(-6) * BA85 / ( PI() * df * 10^(-6) * ( 1 - alpha ) ) ) * 100</f>
        <v>3.8790721434572863</v>
      </c>
      <c r="BH85" cm="1">
        <f t="array" ref="BH85" xml:space="preserve"> EXP( -4 * alpha * X * 10^(-6) * BB85 / ( PI() * df * 10^(-6) * ( 1 - alpha ) ) ) * 100</f>
        <v>3.348909628567061</v>
      </c>
      <c r="BI85" cm="1">
        <f t="array" ref="BI85" xml:space="preserve"> EXP( -4 * alpha * X * 10^(-6) * BD85 / ( PI() * df * 10^(-6) * ( 1 - alpha ) ) ) * 100</f>
        <v>7.3267392166716E-5</v>
      </c>
      <c r="BJ85" cm="1">
        <f t="array" ref="BJ85" xml:space="preserve"> EXP( -4 * alpha * X * 10^(-6) * BE85 / ( PI() * df * 10^(-6) * ( 1 - alpha ) ) ) * 100</f>
        <v>3.0644948978499982E-5</v>
      </c>
      <c r="BK85" cm="1">
        <f t="array" ref="BK85">fC *  BG85 +  ( 1 - fC ) * BI85</f>
        <v>0.38797315499867874</v>
      </c>
    </row>
    <row r="86" spans="6:63" x14ac:dyDescent="0.2">
      <c r="F86">
        <v>860</v>
      </c>
      <c r="G86" cm="1">
        <f t="array" ref="G86" xml:space="preserve"> F86 * 10^(-9) * rhoa/mu * U</f>
        <v>5.6974403159201097E-4</v>
      </c>
      <c r="H86" cm="1">
        <f t="array" ref="H86">1 +  lambda/F86 * ( 2.514 + 0.8 * EXP( -0.55 * F86/lambda ) )</f>
        <v>1.1959409763516224</v>
      </c>
      <c r="I86" cm="1">
        <f t="array" ref="I86" xml:space="preserve"> 1 + 3.34 * lambda/F86</f>
        <v>1.2602481395348837</v>
      </c>
      <c r="J86">
        <f t="shared" si="35"/>
        <v>0.94897261803775013</v>
      </c>
      <c r="K86" cm="1">
        <f t="array" ref="K86" xml:space="preserve"> kB * T * H86 / ( 3 * PI() * mu * F86 * 10^(-9) )</f>
        <v>3.2831183283109055E-11</v>
      </c>
      <c r="L86" cm="1">
        <f t="array" ref="L86" xml:space="preserve"> df * 10^(-6) *U / K86</f>
        <v>2504.8394203803264</v>
      </c>
      <c r="M86" cm="1">
        <f t="array" ref="M86" xml:space="preserve"> 1 + 0.388 * Kn * ( ( 1 - alpha ) * L86 / Ku ) ^ ( 1 / 3 )</f>
        <v>1.1012967668055664</v>
      </c>
      <c r="N86" cm="1">
        <f t="array" ref="N86" xml:space="preserve"> 1 + 0.388 * Kn * ( ( 1 - alpha ) / Ku ) ^ ( 1 / 3 ) * ( 3 * PI() * mu * df * 10^(-6) * U * F86 * 10^(-9) / ( kB * T ) ) ^ ( 1 / 3 ) * ( 0.6 * ( F86 / lambda ) ^ 0.1 ) ^ ( -1 / 3 ) * ( 1 + 2/3 * ( 3.34 * F86 / lambda ) ) ^ ( -1 / 2 )</f>
        <v>1.021529171317215</v>
      </c>
      <c r="O86">
        <f t="shared" si="26"/>
        <v>0.92756939101916536</v>
      </c>
      <c r="P86" cm="1">
        <f t="array" ref="P86" xml:space="preserve"> 1 / ( 1 + 1.6 * ( ( 1 - alpha ) / Ku ) ^ ( 1 / 3 ) * L86 ^ ( -2 / 3 ) * M86 )</f>
        <v>0.9893704785626245</v>
      </c>
      <c r="Q86" cm="1">
        <f t="array" ref="Q86" xml:space="preserve"> 1.6 * ( ( 1 - alpha ) / Ku ) * L86 ^ ( -2 / 3 ) * M86 * P86</f>
        <v>1.3442531628681996E-2</v>
      </c>
      <c r="R86" cm="1">
        <f t="array" ref="R86" xml:space="preserve"> 1.6 * ( 0.6 ) ^ ( 2 / 3 ) * ( ( 1 - alpha ) / Ku ) * ( lambda * 10^(-9) ) ^ ( -1 / 15 ) * ( kB * T / ( 3 * PI() * df * 10^(-6) * U * mu ) ) ^ ( 2 / 3 ) * ( F86 * 10^(-9) ) ^ ( -3 / 5 )  +  3.2 * 3.34 / 3 * ( 0.6 ) ^ ( 2 / 3 ) * ( ( 1 - alpha ) / Ku ) *  ( lambda * 10^(-9) ) ^ ( 14 / 15 ) * ( kB * T / ( 3 * PI() * df * 10^(-6) * U * mu ) ) ^ ( 2 / 3 ) * ( F86 * 10^(-9) ) ^ ( -8 / 5 )</f>
        <v>1.0836407174550363E-2</v>
      </c>
      <c r="S86">
        <f t="shared" si="27"/>
        <v>1.1069706041074356E-2</v>
      </c>
      <c r="T86">
        <f t="shared" si="36"/>
        <v>0.82348372664083591</v>
      </c>
      <c r="U86">
        <f t="shared" si="28"/>
        <v>42161.485413073293</v>
      </c>
      <c r="V86">
        <f t="shared" si="29"/>
        <v>4.8701453238579875E-3</v>
      </c>
      <c r="W86">
        <f t="shared" si="30"/>
        <v>2.3718310820759405E-5</v>
      </c>
      <c r="X86">
        <f t="shared" si="31"/>
        <v>1.1551157517496101E-7</v>
      </c>
      <c r="Y86" cm="1">
        <f t="array" ref="Y86" xml:space="preserve"> 4 / 3 * g / U^2 * F86 * 10^(-9) * ( rhop - rhoa ) / rhoa</f>
        <v>89.151937312944554</v>
      </c>
      <c r="Z86" cm="1">
        <f t="array" ref="Z86" xml:space="preserve"> SQRT( 4/3 * 1/U86 * g/rhoa * F86 * 10^(-9) *  ( rhop - rhoa ) )</f>
        <v>4.82345024718368E-4</v>
      </c>
      <c r="AA86" cm="1">
        <f t="array" ref="AA86" xml:space="preserve"> Z86 / U</f>
        <v>4.5984073524510789E-2</v>
      </c>
      <c r="AB86">
        <f t="shared" si="37"/>
        <v>4.8200530251516951E-2</v>
      </c>
      <c r="AC86">
        <f t="shared" si="38"/>
        <v>4.8195828154036967E-2</v>
      </c>
      <c r="AD86">
        <f t="shared" si="39"/>
        <v>0.99990244718355903</v>
      </c>
      <c r="AE86" cm="1">
        <f t="array" ref="AE86">( ( F86 * 10^(-9) ) ^ 2 * rhop * H86 * U ) / ( 18 * mu * ( df * 10^(-6) ) )</f>
        <v>3.6263576923402413E-3</v>
      </c>
      <c r="AF86">
        <f t="shared" si="40"/>
        <v>2.0443370937794924E-4</v>
      </c>
      <c r="AG86" cm="1">
        <f t="array" ref="AG86">(2 * AI106*(1-alpha)*AE86*SQRT(alpha)+(1-alpha)*alpha*AE86^2)/Ku</f>
        <v>3.6761499254971781E-4</v>
      </c>
      <c r="AH86">
        <f t="shared" si="41"/>
        <v>1.7982112327184028</v>
      </c>
      <c r="AI86" cm="1">
        <f t="array" ref="AI86" xml:space="preserve"> F86 / df / 1000</f>
        <v>0.10969387755102041</v>
      </c>
      <c r="AJ86" cm="1">
        <f t="array" ref="AJ86" xml:space="preserve"> ( 1 + AI86 ) / ( 2*Ku ) * ( 2 * LN( 1 + AI86 ) - 1 + alpha + ( 1 / ( 1 + AI86 ) ) ^ 2 * ( 1 - alpha / 2 ) - ( alpha / 2) * ( 1 + AI86 ) ^ 2 )</f>
        <v>1.5881929912929225E-2</v>
      </c>
      <c r="AK86" cm="1">
        <f t="array" ref="AK86" xml:space="preserve"> ( ( 1 - alpha ) / Ku ) * AI86 ^ 2</f>
        <v>1.7112592528313004E-2</v>
      </c>
      <c r="AL86">
        <f t="shared" si="42"/>
        <v>1.0774882285799483</v>
      </c>
      <c r="AM86">
        <f t="shared" si="32"/>
        <v>7.6097249831761138E-2</v>
      </c>
      <c r="AN86">
        <f t="shared" si="43"/>
        <v>7.6582560432802274E-2</v>
      </c>
      <c r="AO86">
        <f t="shared" si="44"/>
        <v>1.0063775051281627</v>
      </c>
      <c r="AP86" cm="1">
        <f t="array" ref="AP86" xml:space="preserve"> EXP( -4 * alpha * X * 10^(-6) * AM86 / ( PI() * df * 10^(-6) * ( 1 - alpha ) ) ) * 100</f>
        <v>21.075024620770442</v>
      </c>
      <c r="AQ86" cm="1">
        <f t="array" ref="AQ86" xml:space="preserve"> EXP( -4 * alpha * X * 10^(-6) * AN86 / ( PI() * df * 10^(-6) * ( 1 - alpha ) ) ) * 100</f>
        <v>20.866779083111485</v>
      </c>
      <c r="AR86">
        <f t="shared" si="45"/>
        <v>0.20824553765895715</v>
      </c>
      <c r="AS86" cm="1">
        <f t="array" ref="AS86" xml:space="preserve"> ( sigave * 10^(-6) * fE *e * H86 ) / ( 3 * PI() * eps0 * ( 1 + epsF ) * mu * U * F86 * 10^(-9) )</f>
        <v>2.869362849590678E-2</v>
      </c>
      <c r="AT86" cm="1">
        <f t="array" ref="AT86" xml:space="preserve"> PI() * AS86 / ( 1 + alpha * SQRT(AS86) )</f>
        <v>8.9102261363990992E-2</v>
      </c>
      <c r="AU86" cm="1">
        <f t="array" ref="AU86" xml:space="preserve"> PI() * AS86 * ( 1 - SQRT( AS86 ) * alpha )</f>
        <v>8.909008907151976E-2</v>
      </c>
      <c r="AV86">
        <f t="shared" si="46"/>
        <v>0.99986338963473098</v>
      </c>
      <c r="AW86" cm="1">
        <f t="array" ref="AW86" xml:space="preserve"> 2 / 3 * ( epsP - 1 ) / ( epsP + 2 ) * ( sigave * 10^(-6) ) ^ 2 / ( eps0 * ( 1 + epsF ) ^ 2 ) * H86 * ( F86 * 10^(-9) ) ^ 2 / ( df * 10^(-6) * mu * U )</f>
        <v>2.9077466474962659</v>
      </c>
      <c r="AX86" cm="1">
        <f t="array" ref="AX86" xml:space="preserve"> 0.528 * Ku ^ 0.26 * AW86 ^ 0.74 / ( 1 + 0.366 * ( Ku * AW86 ) ^ 0.63 )</f>
        <v>0.6726108992937011</v>
      </c>
      <c r="AY86" cm="1">
        <f t="array" ref="AY86" xml:space="preserve"> 0.35 * Ku ^ ( -0.5 ) * AW86 ^ 0.4</f>
        <v>0.66296613608363197</v>
      </c>
      <c r="AZ86">
        <f t="shared" si="47"/>
        <v>0.98566070930429917</v>
      </c>
      <c r="BA86">
        <f t="shared" si="33"/>
        <v>0.15841907415216161</v>
      </c>
      <c r="BB86">
        <f t="shared" si="48"/>
        <v>0.16567264950432203</v>
      </c>
      <c r="BC86">
        <f t="shared" si="49"/>
        <v>1.0457872600946612</v>
      </c>
      <c r="BD86">
        <f t="shared" si="34"/>
        <v>0.69752430948234401</v>
      </c>
      <c r="BE86">
        <f t="shared" si="50"/>
        <v>0.73954869651643429</v>
      </c>
      <c r="BF86">
        <f t="shared" si="51"/>
        <v>1.0602479174744146</v>
      </c>
      <c r="BG86" cm="1">
        <f t="array" ref="BG86" xml:space="preserve"> EXP( -4 * alpha * X * 10^(-6) * BA86 / ( PI() * df * 10^(-6) * ( 1 - alpha ) ) ) * 100</f>
        <v>3.9104074853148747</v>
      </c>
      <c r="BH86" cm="1">
        <f t="array" ref="BH86" xml:space="preserve"> EXP( -4 * alpha * X * 10^(-6) * BB86 / ( PI() * df * 10^(-6) * ( 1 - alpha ) ) ) * 100</f>
        <v>3.3710385487501306</v>
      </c>
      <c r="BI86" cm="1">
        <f t="array" ref="BI86" xml:space="preserve"> EXP( -4 * alpha * X * 10^(-6) * BD86 / ( PI() * df * 10^(-6) * ( 1 - alpha ) ) ) * 100</f>
        <v>6.3315199961959113E-5</v>
      </c>
      <c r="BJ86" cm="1">
        <f t="array" ref="BJ86" xml:space="preserve"> EXP( -4 * alpha * X * 10^(-6) * BE86 / ( PI() * df * 10^(-6) * ( 1 - alpha ) ) ) * 100</f>
        <v>2.6795492716897047E-5</v>
      </c>
      <c r="BK86" cm="1">
        <f t="array" ref="BK86">fC *  BG86 +  ( 1 - fC ) * BI86</f>
        <v>0.39109773221145328</v>
      </c>
    </row>
    <row r="87" spans="6:63" x14ac:dyDescent="0.2">
      <c r="F87">
        <v>870</v>
      </c>
      <c r="G87" cm="1">
        <f t="array" ref="G87" xml:space="preserve"> F87 * 10^(-9) * rhoa/mu * U</f>
        <v>5.7636896219191811E-4</v>
      </c>
      <c r="H87" cm="1">
        <f t="array" ref="H87">1 +  lambda/F87 * ( 2.514 + 0.8 * EXP( -0.55 * F87/lambda ) )</f>
        <v>1.1936846057969659</v>
      </c>
      <c r="I87" cm="1">
        <f t="array" ref="I87" xml:space="preserve"> 1 + 3.34 * lambda/F87</f>
        <v>1.2572567816091955</v>
      </c>
      <c r="J87">
        <f t="shared" si="35"/>
        <v>0.94943580600069466</v>
      </c>
      <c r="K87" cm="1">
        <f t="array" ref="K87" xml:space="preserve"> kB * T * H87 / ( 3 * PI() * mu * F87 * 10^(-9) )</f>
        <v>3.239258305689627E-11</v>
      </c>
      <c r="L87" cm="1">
        <f t="array" ref="L87" xml:space="preserve"> df * 10^(-6) *U / K87</f>
        <v>2538.7553058308886</v>
      </c>
      <c r="M87" cm="1">
        <f t="array" ref="M87" xml:space="preserve"> 1 + 0.388 * Kn * ( ( 1 - alpha ) * L87 / Ku ) ^ ( 1 / 3 )</f>
        <v>1.101751909634979</v>
      </c>
      <c r="N87" cm="1">
        <f t="array" ref="N87" xml:space="preserve"> 1 + 0.388 * Kn * ( ( 1 - alpha ) / Ku ) ^ ( 1 / 3 ) * ( 3 * PI() * mu * df * 10^(-6) * U * F87 * 10^(-9) / ( kB * T ) ) ^ ( 1 / 3 ) * ( 0.6 * ( F87 / lambda ) ^ 0.1 ) ^ ( -1 / 3 ) * ( 1 + 2/3 * ( 3.34 * F87 / lambda ) ) ^ ( -1 / 2 )</f>
        <v>1.0214836247633665</v>
      </c>
      <c r="O87">
        <f t="shared" si="26"/>
        <v>0.92714486431141641</v>
      </c>
      <c r="P87" cm="1">
        <f t="array" ref="P87" xml:space="preserve"> 1 / ( 1 + 1.6 * ( ( 1 - alpha ) / Ku ) ^ ( 1 / 3 ) * L87 ^ ( -2 / 3 ) * M87 )</f>
        <v>0.98946005105650314</v>
      </c>
      <c r="Q87" cm="1">
        <f t="array" ref="Q87" xml:space="preserve"> 1.6 * ( ( 1 - alpha ) / Ku ) * L87 ^ ( -2 / 3 ) * M87 * P87</f>
        <v>1.3329254555098063E-2</v>
      </c>
      <c r="R87" cm="1">
        <f t="array" ref="R87" xml:space="preserve"> 1.6 * ( 0.6 ) ^ ( 2 / 3 ) * ( ( 1 - alpha ) / Ku ) * ( lambda * 10^(-9) ) ^ ( -1 / 15 ) * ( kB * T / ( 3 * PI() * df * 10^(-6) * U * mu ) ) ^ ( 2 / 3 ) * ( F87 * 10^(-9) ) ^ ( -3 / 5 )  +  3.2 * 3.34 / 3 * ( 0.6 ) ^ ( 2 / 3 ) * ( ( 1 - alpha ) / Ku ) *  ( lambda * 10^(-9) ) ^ ( 14 / 15 ) * ( kB * T / ( 3 * PI() * df * 10^(-6) * U * mu ) ) ^ ( 2 / 3 ) * ( F87 * 10^(-9) ) ^ ( -8 / 5 )</f>
        <v>1.0743212555416442E-2</v>
      </c>
      <c r="S87">
        <f t="shared" si="27"/>
        <v>1.0974015702710097E-2</v>
      </c>
      <c r="T87">
        <f t="shared" si="36"/>
        <v>0.82330303299015661</v>
      </c>
      <c r="U87">
        <f t="shared" si="28"/>
        <v>41677.16469091631</v>
      </c>
      <c r="V87">
        <f t="shared" si="29"/>
        <v>4.8983609835810023E-3</v>
      </c>
      <c r="W87">
        <f t="shared" si="30"/>
        <v>2.3993935541211925E-5</v>
      </c>
      <c r="X87">
        <f t="shared" si="31"/>
        <v>1.1753091080666791E-7</v>
      </c>
      <c r="Y87" cm="1">
        <f t="array" ref="Y87" xml:space="preserve"> 4 / 3 * g / U^2 * F87 * 10^(-9) * ( rhop - rhoa ) / rhoa</f>
        <v>90.188587746815998</v>
      </c>
      <c r="Z87" cm="1">
        <f t="array" ref="Z87" xml:space="preserve"> SQRT( 4/3 * 1/U87 * g/rhoa * F87 * 10^(-9) *  ( rhop - rhoa ) )</f>
        <v>4.8795196641793009E-4</v>
      </c>
      <c r="AA87" cm="1">
        <f t="array" ref="AA87" xml:space="preserve"> Z87 / U</f>
        <v>4.651860794727352E-2</v>
      </c>
      <c r="AB87">
        <f t="shared" si="37"/>
        <v>4.8788165490177796E-2</v>
      </c>
      <c r="AC87">
        <f t="shared" si="38"/>
        <v>4.8783238439411868E-2</v>
      </c>
      <c r="AD87">
        <f t="shared" si="39"/>
        <v>0.99989901135415882</v>
      </c>
      <c r="AE87" cm="1">
        <f t="array" ref="AE87">( ( F87 * 10^(-9) ) ^ 2 * rhop * H87 * U ) / ( 18 * mu * ( df * 10^(-6) ) )</f>
        <v>3.704180053652343E-3</v>
      </c>
      <c r="AF87">
        <f t="shared" si="40"/>
        <v>2.1317139738740508E-4</v>
      </c>
      <c r="AG87" cm="1">
        <f t="array" ref="AG87">(2 * AI107*(1-alpha)*AE87*SQRT(alpha)+(1-alpha)*alpha*AE87^2)/Ku</f>
        <v>3.7906242747864661E-4</v>
      </c>
      <c r="AH87">
        <f t="shared" si="41"/>
        <v>1.7782049192545328</v>
      </c>
      <c r="AI87" cm="1">
        <f t="array" ref="AI87" xml:space="preserve"> F87 / df / 1000</f>
        <v>0.11096938775510205</v>
      </c>
      <c r="AJ87" cm="1">
        <f t="array" ref="AJ87" xml:space="preserve"> ( 1 + AI87 ) / ( 2*Ku ) * ( 2 * LN( 1 + AI87 ) - 1 + alpha + ( 1 / ( 1 + AI87 ) ) ^ 2 * ( 1 - alpha / 2 ) - ( alpha / 2) * ( 1 + AI87 ) ^ 2 )</f>
        <v>1.624001775100864E-2</v>
      </c>
      <c r="AK87" cm="1">
        <f t="array" ref="AK87" xml:space="preserve"> ( ( 1 - alpha ) / Ku ) * AI87 ^ 2</f>
        <v>1.7512873559599944E-2</v>
      </c>
      <c r="AL87">
        <f t="shared" si="42"/>
        <v>1.0783777350558776</v>
      </c>
      <c r="AM87">
        <f t="shared" si="32"/>
        <v>7.6905720212733231E-2</v>
      </c>
      <c r="AN87">
        <f t="shared" si="43"/>
        <v>7.748329909910931E-2</v>
      </c>
      <c r="AO87">
        <f t="shared" si="44"/>
        <v>1.0075102201081845</v>
      </c>
      <c r="AP87" cm="1">
        <f t="array" ref="AP87" xml:space="preserve"> EXP( -4 * alpha * X * 10^(-6) * AM87 / ( PI() * df * 10^(-6) * ( 1 - alpha ) ) ) * 100</f>
        <v>20.729254596022901</v>
      </c>
      <c r="AQ87" cm="1">
        <f t="array" ref="AQ87" xml:space="preserve"> EXP( -4 * alpha * X * 10^(-6) * AN87 / ( PI() * df * 10^(-6) * ( 1 - alpha ) ) ) * 100</f>
        <v>20.485712743252289</v>
      </c>
      <c r="AR87">
        <f t="shared" si="45"/>
        <v>0.24354185277061191</v>
      </c>
      <c r="AS87" cm="1">
        <f t="array" ref="AS87" xml:space="preserve"> ( sigave * 10^(-6) * fE *e * H87 ) / ( 3 * PI() * eps0 * ( 1 + epsF ) * mu * U * F87 * 10^(-9) )</f>
        <v>2.831030292884917E-2</v>
      </c>
      <c r="AT87" cm="1">
        <f t="array" ref="AT87" xml:space="preserve"> PI() * AS87 / ( 1 + alpha * SQRT(AS87) )</f>
        <v>8.7918728810279095E-2</v>
      </c>
      <c r="AU87" cm="1">
        <f t="array" ref="AU87" xml:space="preserve"> PI() * AS87 * ( 1 - SQRT( AS87 ) * alpha )</f>
        <v>8.790687865344754E-2</v>
      </c>
      <c r="AV87">
        <f t="shared" si="46"/>
        <v>0.9998652146477558</v>
      </c>
      <c r="AW87" cm="1">
        <f t="array" ref="AW87" xml:space="preserve"> 2 / 3 * ( epsP - 1 ) / ( epsP + 2 ) * ( sigave * 10^(-6) ) ^ 2 / ( eps0 * ( 1 + epsF ) ^ 2 ) * H87 * ( F87 * 10^(-9) ) ^ 2 / ( df * 10^(-6) * mu * U )</f>
        <v>2.9701474720711509</v>
      </c>
      <c r="AX87" cm="1">
        <f t="array" ref="AX87" xml:space="preserve"> 0.528 * Ku ^ 0.26 * AW87 ^ 0.74 / ( 1 + 0.366 * ( Ku * AW87 ) ^ 0.63 )</f>
        <v>0.68001698922004294</v>
      </c>
      <c r="AY87" cm="1">
        <f t="array" ref="AY87" xml:space="preserve"> 0.35 * Ku ^ ( -0.5 ) * AW87 ^ 0.4</f>
        <v>0.66862086531034381</v>
      </c>
      <c r="AZ87">
        <f t="shared" si="47"/>
        <v>0.98324141294944689</v>
      </c>
      <c r="BA87">
        <f t="shared" si="33"/>
        <v>0.15806299586366979</v>
      </c>
      <c r="BB87">
        <f t="shared" si="48"/>
        <v>0.16539017775255685</v>
      </c>
      <c r="BC87">
        <f t="shared" si="49"/>
        <v>1.0463560863746173</v>
      </c>
      <c r="BD87">
        <f t="shared" si="34"/>
        <v>0.70462551311991439</v>
      </c>
      <c r="BE87">
        <f t="shared" si="50"/>
        <v>0.74610416440945315</v>
      </c>
      <c r="BF87">
        <f t="shared" si="51"/>
        <v>1.058866235350862</v>
      </c>
      <c r="BG87" cm="1">
        <f t="array" ref="BG87" xml:space="preserve"> EXP( -4 * alpha * X * 10^(-6) * BA87 / ( PI() * df * 10^(-6) * ( 1 - alpha ) ) ) * 100</f>
        <v>3.9390026753567073</v>
      </c>
      <c r="BH87" cm="1">
        <f t="array" ref="BH87" xml:space="preserve"> EXP( -4 * alpha * X * 10^(-6) * BB87 / ( PI() * df * 10^(-6) * ( 1 - alpha ) ) ) * 100</f>
        <v>3.3905791001505157</v>
      </c>
      <c r="BI87" cm="1">
        <f t="array" ref="BI87" xml:space="preserve"> EXP( -4 * alpha * X * 10^(-6) * BD87 / ( PI() * df * 10^(-6) * ( 1 - alpha ) ) ) * 100</f>
        <v>5.4752471109008189E-5</v>
      </c>
      <c r="BJ87" cm="1">
        <f t="array" ref="BJ87" xml:space="preserve"> EXP( -4 * alpha * X * 10^(-6) * BE87 / ( PI() * df * 10^(-6) * ( 1 - alpha ) ) ) * 100</f>
        <v>2.3431879467106704E-5</v>
      </c>
      <c r="BK87" cm="1">
        <f t="array" ref="BK87">fC *  BG87 +  ( 1 - fC ) * BI87</f>
        <v>0.39394954475966887</v>
      </c>
    </row>
    <row r="88" spans="6:63" x14ac:dyDescent="0.2">
      <c r="F88">
        <v>880</v>
      </c>
      <c r="G88" cm="1">
        <f t="array" ref="G88" xml:space="preserve"> F88 * 10^(-9) * rhoa/mu * U</f>
        <v>5.8299389279182524E-4</v>
      </c>
      <c r="H88" cm="1">
        <f t="array" ref="H88">1 +  lambda/F88 * ( 2.514 + 0.8 * EXP( -0.55 * F88/lambda ) )</f>
        <v>1.1914798416727246</v>
      </c>
      <c r="I88" cm="1">
        <f t="array" ref="I88" xml:space="preserve"> 1 + 3.34 * lambda/F88</f>
        <v>1.2543334090909091</v>
      </c>
      <c r="J88">
        <f t="shared" si="35"/>
        <v>0.94989086078498197</v>
      </c>
      <c r="K88" cm="1">
        <f t="array" ref="K88" xml:space="preserve"> kB * T * H88 / ( 3 * PI() * mu * F88 * 10^(-9) )</f>
        <v>3.1965335528572866E-11</v>
      </c>
      <c r="L88" cm="1">
        <f t="array" ref="L88" xml:space="preserve"> df * 10^(-6) *U / K88</f>
        <v>2572.6882182029362</v>
      </c>
      <c r="M88" cm="1">
        <f t="array" ref="M88" xml:space="preserve"> 1 + 0.388 * Kn * ( ( 1 - alpha ) * L88 / Ku ) ^ ( 1 / 3 )</f>
        <v>1.1022032421947685</v>
      </c>
      <c r="N88" cm="1">
        <f t="array" ref="N88" xml:space="preserve"> 1 + 0.388 * Kn * ( ( 1 - alpha ) / Ku ) ^ ( 1 / 3 ) * ( 3 * PI() * mu * df * 10^(-6) * U * F88 * 10^(-9) / ( kB * T ) ) ^ ( 1 / 3 ) * ( 0.6 * ( F88 / lambda ) ^ 0.1 ) ^ ( -1 / 3 ) * ( 1 + 2/3 * ( 3.34 * F88 / lambda ) ) ^ ( -1 / 2 )</f>
        <v>1.0214386479545225</v>
      </c>
      <c r="O88">
        <f t="shared" si="26"/>
        <v>0.92672440875838558</v>
      </c>
      <c r="P88" cm="1">
        <f t="array" ref="P88" xml:space="preserve"> 1 / ( 1 + 1.6 * ( ( 1 - alpha ) / Ku ) ^ ( 1 / 3 ) * L88 ^ ( -2 / 3 ) * M88 )</f>
        <v>0.98954772921513012</v>
      </c>
      <c r="Q88" cm="1">
        <f t="array" ref="Q88" xml:space="preserve"> 1.6 * ( ( 1 - alpha ) / Ku ) * L88 ^ ( -2 / 3 ) * M88 * P88</f>
        <v>1.3218373136077282E-2</v>
      </c>
      <c r="R88" cm="1">
        <f t="array" ref="R88" xml:space="preserve"> 1.6 * ( 0.6 ) ^ ( 2 / 3 ) * ( ( 1 - alpha ) / Ku ) * ( lambda * 10^(-9) ) ^ ( -1 / 15 ) * ( kB * T / ( 3 * PI() * df * 10^(-6) * U * mu ) ) ^ ( 2 / 3 ) * ( F88 * 10^(-9) ) ^ ( -3 / 5 )  +  3.2 * 3.34 / 3 * ( 0.6 ) ^ ( 2 / 3 ) * ( ( 1 - alpha ) / Ku ) *  ( lambda * 10^(-9) ) ^ ( 14 / 15 ) * ( kB * T / ( 3 * PI() * df * 10^(-6) * U * mu ) ) ^ ( 2 / 3 ) * ( F88 * 10^(-9) ) ^ ( -8 / 5 )</f>
        <v>1.0652045741132697E-2</v>
      </c>
      <c r="S88">
        <f t="shared" si="27"/>
        <v>1.0880411199772313E-2</v>
      </c>
      <c r="T88">
        <f t="shared" si="36"/>
        <v>0.82312786057431664</v>
      </c>
      <c r="U88">
        <f t="shared" si="28"/>
        <v>41203.850213859863</v>
      </c>
      <c r="V88">
        <f t="shared" si="29"/>
        <v>4.9264147100004834E-3</v>
      </c>
      <c r="W88">
        <f t="shared" si="30"/>
        <v>2.4269556979070339E-5</v>
      </c>
      <c r="X88">
        <f t="shared" si="31"/>
        <v>1.1956185405016743E-7</v>
      </c>
      <c r="Y88" cm="1">
        <f t="array" ref="Y88" xml:space="preserve"> 4 / 3 * g / U^2 * F88 * 10^(-9) * ( rhop - rhoa ) / rhoa</f>
        <v>91.225238180687441</v>
      </c>
      <c r="Z88" cm="1">
        <f t="array" ref="Z88" xml:space="preserve"> SQRT( 4/3 * 1/U88 * g/rhoa * F88 * 10^(-9) *  ( rhop - rhoa ) )</f>
        <v>4.9355887481699289E-4</v>
      </c>
      <c r="AA88" cm="1">
        <f t="array" ref="AA88" xml:space="preserve"> Z88 / U</f>
        <v>4.705313919535313E-2</v>
      </c>
      <c r="AB88">
        <f t="shared" si="37"/>
        <v>4.9376456474836926E-2</v>
      </c>
      <c r="AC88">
        <f t="shared" si="38"/>
        <v>4.9371296426003623E-2</v>
      </c>
      <c r="AD88">
        <f t="shared" si="39"/>
        <v>0.99989549576454662</v>
      </c>
      <c r="AE88" cm="1">
        <f t="array" ref="AE88">( ( F88 * 10^(-9) ) ^ 2 * rhop * H88 * U ) / ( 18 * mu * ( df * 10^(-6) ) )</f>
        <v>3.7828231123287169E-3</v>
      </c>
      <c r="AF88">
        <f t="shared" si="40"/>
        <v>2.2218135918374341E-4</v>
      </c>
      <c r="AG88" cm="1">
        <f t="array" ref="AG88">(2 * AI108*(1-alpha)*AE88*SQRT(alpha)+(1-alpha)*alpha*AE88^2)/Ku</f>
        <v>3.9074445730646071E-4</v>
      </c>
      <c r="AH88">
        <f t="shared" si="41"/>
        <v>1.758673449212794</v>
      </c>
      <c r="AI88" cm="1">
        <f t="array" ref="AI88" xml:space="preserve"> F88 / df / 1000</f>
        <v>0.11224489795918367</v>
      </c>
      <c r="AJ88" cm="1">
        <f t="array" ref="AJ88" xml:space="preserve"> ( 1 + AI88 ) / ( 2*Ku ) * ( 2 * LN( 1 + AI88 ) - 1 + alpha + ( 1 / ( 1 + AI88 ) ) ^ 2 * ( 1 - alpha / 2 ) - ( alpha / 2) * ( 1 + AI88 ) ^ 2 )</f>
        <v>1.6601806739117198E-2</v>
      </c>
      <c r="AK88" cm="1">
        <f t="array" ref="AK88" xml:space="preserve"> ( ( 1 - alpha ) / Ku ) * AI88 ^ 2</f>
        <v>1.7917782117260132E-2</v>
      </c>
      <c r="AL88">
        <f t="shared" si="42"/>
        <v>1.0792669977926097</v>
      </c>
      <c r="AM88">
        <f t="shared" si="32"/>
        <v>7.7720567104006766E-2</v>
      </c>
      <c r="AN88">
        <f t="shared" si="43"/>
        <v>7.8391671102219812E-2</v>
      </c>
      <c r="AO88">
        <f t="shared" si="44"/>
        <v>1.008634831463787</v>
      </c>
      <c r="AP88" cm="1">
        <f t="array" ref="AP88" xml:space="preserve"> EXP( -4 * alpha * X * 10^(-6) * AM88 / ( PI() * df * 10^(-6) * ( 1 - alpha ) ) ) * 100</f>
        <v>20.386497399956529</v>
      </c>
      <c r="AQ88" cm="1">
        <f t="array" ref="AQ88" xml:space="preserve"> EXP( -4 * alpha * X * 10^(-6) * AN88 / ( PI() * df * 10^(-6) * ( 1 - alpha ) ) ) * 100</f>
        <v>20.108464373842203</v>
      </c>
      <c r="AR88">
        <f t="shared" si="45"/>
        <v>0.27803302611432557</v>
      </c>
      <c r="AS88" cm="1">
        <f t="array" ref="AS88" xml:space="preserve"> ( sigave * 10^(-6) * fE *e * H88 ) / ( 3 * PI() * eps0 * ( 1 + epsF ) * mu * U * F88 * 10^(-9) )</f>
        <v>2.7936899334230225E-2</v>
      </c>
      <c r="AT88" cm="1">
        <f t="array" ref="AT88" xml:space="preserve"> PI() * AS88 / ( 1 + alpha * SQRT(AS88) )</f>
        <v>8.6765698359817192E-2</v>
      </c>
      <c r="AU88" cm="1">
        <f t="array" ref="AU88" xml:space="preserve"> PI() * AS88 * ( 1 - SQRT( AS88 ) * alpha )</f>
        <v>8.6754157864448275E-2</v>
      </c>
      <c r="AV88">
        <f t="shared" si="46"/>
        <v>0.99986699242226973</v>
      </c>
      <c r="AW88" cm="1">
        <f t="array" ref="AW88" xml:space="preserve"> 2 / 3 * ( epsP - 1 ) / ( epsP + 2 ) * ( sigave * 10^(-6) ) ^ 2 / ( eps0 * ( 1 + epsF ) ^ 2 ) * H88 * ( F88 * 10^(-9) ) ^ 2 / ( df * 10^(-6) * mu * U )</f>
        <v>3.0332063619038041</v>
      </c>
      <c r="AX88" cm="1">
        <f t="array" ref="AX88" xml:space="preserve"> 0.528 * Ku ^ 0.26 * AW88 ^ 0.74 / ( 1 + 0.366 * ( Ku * AW88 ) ^ 0.63 )</f>
        <v>0.68739721899559947</v>
      </c>
      <c r="AY88" cm="1">
        <f t="array" ref="AY88" xml:space="preserve"> 0.35 * Ku ^ ( -0.5 ) * AW88 ^ 0.4</f>
        <v>0.67426327129771568</v>
      </c>
      <c r="AZ88">
        <f t="shared" si="47"/>
        <v>0.98089321961896403</v>
      </c>
      <c r="BA88">
        <f t="shared" si="33"/>
        <v>0.15774278618212378</v>
      </c>
      <c r="BB88">
        <f t="shared" si="48"/>
        <v>0.16514582896666807</v>
      </c>
      <c r="BC88">
        <f t="shared" si="49"/>
        <v>1.0469311019776018</v>
      </c>
      <c r="BD88">
        <f t="shared" si="34"/>
        <v>0.71169288441355105</v>
      </c>
      <c r="BE88">
        <f t="shared" si="50"/>
        <v>0.75265494239993547</v>
      </c>
      <c r="BF88">
        <f t="shared" si="51"/>
        <v>1.0575558065613344</v>
      </c>
      <c r="BG88" cm="1">
        <f t="array" ref="BG88" xml:space="preserve"> EXP( -4 * alpha * X * 10^(-6) * BA88 / ( PI() * df * 10^(-6) * ( 1 - alpha ) ) ) * 100</f>
        <v>3.9648959308606422</v>
      </c>
      <c r="BH88" cm="1">
        <f t="array" ref="BH88" xml:space="preserve"> EXP( -4 * alpha * X * 10^(-6) * BB88 / ( PI() * df * 10^(-6) * ( 1 - alpha ) ) ) * 100</f>
        <v>3.4075737647601119</v>
      </c>
      <c r="BI88" cm="1">
        <f t="array" ref="BI88" xml:space="preserve"> EXP( -4 * alpha * X * 10^(-6) * BD88 / ( PI() * df * 10^(-6) * ( 1 - alpha ) ) ) * 100</f>
        <v>4.7380551870685147E-5</v>
      </c>
      <c r="BJ88" cm="1">
        <f t="array" ref="BJ88" xml:space="preserve"> EXP( -4 * alpha * X * 10^(-6) * BE88 / ( PI() * df * 10^(-6) * ( 1 - alpha ) ) ) * 100</f>
        <v>2.0492463891263127E-5</v>
      </c>
      <c r="BK88" cm="1">
        <f t="array" ref="BK88">fC *  BG88 +  ( 1 - fC ) * BI88</f>
        <v>0.39653223558274786</v>
      </c>
    </row>
    <row r="89" spans="6:63" x14ac:dyDescent="0.2">
      <c r="F89">
        <v>890</v>
      </c>
      <c r="G89" cm="1">
        <f t="array" ref="G89" xml:space="preserve"> F89 * 10^(-9) * rhoa/mu * U</f>
        <v>5.8961882339173216E-4</v>
      </c>
      <c r="H89" cm="1">
        <f t="array" ref="H89">1 +  lambda/F89 * ( 2.514 + 0.8 * EXP( -0.55 * F89/lambda ) )</f>
        <v>1.189324919092364</v>
      </c>
      <c r="I89" cm="1">
        <f t="array" ref="I89" xml:space="preserve"> 1 + 3.34 * lambda/F89</f>
        <v>1.2514757303370787</v>
      </c>
      <c r="J89">
        <f t="shared" si="35"/>
        <v>0.95033798120242041</v>
      </c>
      <c r="K89" cm="1">
        <f t="array" ref="K89" xml:space="preserve"> kB * T * H89 / ( 3 * PI() * mu * F89 * 10^(-9) )</f>
        <v>3.1549011206096962E-11</v>
      </c>
      <c r="L89" cm="1">
        <f t="array" ref="L89" xml:space="preserve"> df * 10^(-6) *U / K89</f>
        <v>2606.6377030976673</v>
      </c>
      <c r="M89" cm="1">
        <f t="array" ref="M89" xml:space="preserve"> 1 + 0.388 * Kn * ( ( 1 - alpha ) * L89 / Ku ) ^ ( 1 / 3 )</f>
        <v>1.1026508409264155</v>
      </c>
      <c r="N89" cm="1">
        <f t="array" ref="N89" xml:space="preserve"> 1 + 0.388 * Kn * ( ( 1 - alpha ) / Ku ) ^ ( 1 / 3 ) * ( 3 * PI() * mu * df * 10^(-6) * U * F89 * 10^(-9) / ( kB * T ) ) ^ ( 1 / 3 ) * ( 0.6 * ( F89 / lambda ) ^ 0.1 ) ^ ( -1 / 3 ) * ( 1 + 2/3 * ( 3.34 * F89 / lambda ) ) ^ ( -1 / 2 )</f>
        <v>1.0213942280187738</v>
      </c>
      <c r="O89">
        <f t="shared" si="26"/>
        <v>0.92630793911210163</v>
      </c>
      <c r="P89" cm="1">
        <f t="array" ref="P89" xml:space="preserve"> 1 / ( 1 + 1.6 * ( ( 1 - alpha ) / Ku ) ^ ( 1 / 3 ) * L89 ^ ( -2 / 3 ) * M89 )</f>
        <v>0.98963357573135968</v>
      </c>
      <c r="Q89" cm="1">
        <f t="array" ref="Q89" xml:space="preserve"> 1.6 * ( ( 1 - alpha ) / Ku ) * L89 ^ ( -2 / 3 ) * M89 * P89</f>
        <v>1.3109808087648157E-2</v>
      </c>
      <c r="R89" cm="1">
        <f t="array" ref="R89" xml:space="preserve"> 1.6 * ( 0.6 ) ^ ( 2 / 3 ) * ( ( 1 - alpha ) / Ku ) * ( lambda * 10^(-9) ) ^ ( -1 / 15 ) * ( kB * T / ( 3 * PI() * df * 10^(-6) * U * mu ) ) ^ ( 2 / 3 ) * ( F89 * 10^(-9) ) ^ ( -3 / 5 )  +  3.2 * 3.34 / 3 * ( 0.6 ) ^ ( 2 / 3 ) * ( ( 1 - alpha ) / Ku ) *  ( lambda * 10^(-9) ) ^ ( 14 / 15 ) * ( kB * T / ( 3 * PI() * df * 10^(-6) * U * mu ) ) ^ ( 2 / 3 ) * ( F89 * 10^(-9) ) ^ ( -8 / 5 )</f>
        <v>1.0562837819643537E-2</v>
      </c>
      <c r="S89">
        <f t="shared" si="27"/>
        <v>1.0788821580482319E-2</v>
      </c>
      <c r="T89">
        <f t="shared" si="36"/>
        <v>0.82295801039584759</v>
      </c>
      <c r="U89">
        <f t="shared" si="28"/>
        <v>40741.171000253918</v>
      </c>
      <c r="V89">
        <f t="shared" si="29"/>
        <v>4.9543092551381906E-3</v>
      </c>
      <c r="W89">
        <f t="shared" si="30"/>
        <v>2.4545175146056437E-5</v>
      </c>
      <c r="X89">
        <f t="shared" si="31"/>
        <v>1.216043383389168E-7</v>
      </c>
      <c r="Y89" cm="1">
        <f t="array" ref="Y89" xml:space="preserve"> 4 / 3 * g / U^2 * F89 * 10^(-9) * ( rhop - rhoa ) / rhoa</f>
        <v>92.261888614558899</v>
      </c>
      <c r="Z89" cm="1">
        <f t="array" ref="Z89" xml:space="preserve"> SQRT( 4/3 * 1/U89 * g/rhoa * F89 * 10^(-9) *  ( rhop - rhoa ) )</f>
        <v>4.991657500349612E-4</v>
      </c>
      <c r="AA89" cm="1">
        <f t="array" ref="AA89" xml:space="preserve"> Z89 / U</f>
        <v>4.7587667280133007E-2</v>
      </c>
      <c r="AB89">
        <f t="shared" si="37"/>
        <v>4.9965404316252134E-2</v>
      </c>
      <c r="AC89">
        <f t="shared" si="38"/>
        <v>4.9960003031052351E-2</v>
      </c>
      <c r="AD89">
        <f t="shared" si="39"/>
        <v>0.99989189949978996</v>
      </c>
      <c r="AE89" cm="1">
        <f t="array" ref="AE89">( ( F89 * 10^(-9) ) ^ 2 * rhop * H89 * U ) / ( 18 * mu * ( df * 10^(-6) ) )</f>
        <v>3.8622868212727598E-3</v>
      </c>
      <c r="AF89">
        <f t="shared" si="40"/>
        <v>2.3146891112759826E-4</v>
      </c>
      <c r="AG89" cm="1">
        <f t="array" ref="AG89">(2 * AI109*(1-alpha)*AE89*SQRT(alpha)+(1-alpha)*alpha*AE89^2)/Ku</f>
        <v>4.0266346146167507E-4</v>
      </c>
      <c r="AH89">
        <f t="shared" si="41"/>
        <v>1.7396006206626387</v>
      </c>
      <c r="AI89" cm="1">
        <f t="array" ref="AI89" xml:space="preserve"> F89 / df / 1000</f>
        <v>0.11352040816326531</v>
      </c>
      <c r="AJ89" cm="1">
        <f t="array" ref="AJ89" xml:space="preserve"> ( 1 + AI89 ) / ( 2*Ku ) * ( 2 * LN( 1 + AI89 ) - 1 + alpha + ( 1 / ( 1 + AI89 ) ) ^ 2 * ( 1 - alpha / 2 ) - ( alpha / 2) * ( 1 + AI89 ) ^ 2 )</f>
        <v>1.6967287970351897E-2</v>
      </c>
      <c r="AK89" cm="1">
        <f t="array" ref="AK89" xml:space="preserve"> ( ( 1 - alpha ) / Ku ) * AI89 ^ 2</f>
        <v>1.8327318201293581E-2</v>
      </c>
      <c r="AL89">
        <f t="shared" si="42"/>
        <v>1.0801560174683285</v>
      </c>
      <c r="AM89">
        <f t="shared" si="32"/>
        <v>7.8541700749426457E-2</v>
      </c>
      <c r="AN89">
        <f t="shared" si="43"/>
        <v>7.930761172395584E-2</v>
      </c>
      <c r="AO89">
        <f t="shared" si="44"/>
        <v>1.0097516474334174</v>
      </c>
      <c r="AP89" cm="1">
        <f t="array" ref="AP89" xml:space="preserve"> EXP( -4 * alpha * X * 10^(-6) * AM89 / ( PI() * df * 10^(-6) * ( 1 - alpha ) ) ) * 100</f>
        <v>20.046828729758186</v>
      </c>
      <c r="AQ89" cm="1">
        <f t="array" ref="AQ89" xml:space="preserve"> EXP( -4 * alpha * X * 10^(-6) * AN89 / ( PI() * df * 10^(-6) * ( 1 - alpha ) ) ) * 100</f>
        <v>19.735106551958403</v>
      </c>
      <c r="AR89">
        <f t="shared" si="45"/>
        <v>0.3117221777997834</v>
      </c>
      <c r="AS89" cm="1">
        <f t="array" ref="AS89" xml:space="preserve"> ( sigave * 10^(-6) * fE *e * H89 ) / ( 3 * PI() * eps0 * ( 1 + epsF ) * mu * U * F89 * 10^(-9) )</f>
        <v>2.7573042346806947E-2</v>
      </c>
      <c r="AT89" cm="1">
        <f t="array" ref="AT89" xml:space="preserve"> PI() * AS89 / ( 1 + alpha * SQRT(AS89) )</f>
        <v>8.5642020282081732E-2</v>
      </c>
      <c r="AU89" cm="1">
        <f t="array" ref="AU89" xml:space="preserve"> PI() * AS89 * ( 1 - SQRT( AS89 ) * alpha )</f>
        <v>8.5630777604063596E-2</v>
      </c>
      <c r="AV89">
        <f t="shared" si="46"/>
        <v>0.99986872474538657</v>
      </c>
      <c r="AW89" cm="1">
        <f t="array" ref="AW89" xml:space="preserve"> 2 / 3 * ( epsP - 1 ) / ( epsP + 2 ) * ( sigave * 10^(-6) ) ^ 2 / ( eps0 * ( 1 + epsF ) ^ 2 ) * H89 * ( F89 * 10^(-9) ) ^ 2 / ( df * 10^(-6) * mu * U )</f>
        <v>3.0969232792304413</v>
      </c>
      <c r="AX89" cm="1">
        <f t="array" ref="AX89" xml:space="preserve"> 0.528 * Ku ^ 0.26 * AW89 ^ 0.74 / ( 1 + 0.366 * ( Ku * AW89 ) ^ 0.63 )</f>
        <v>0.69475145668533667</v>
      </c>
      <c r="AY89" cm="1">
        <f t="array" ref="AY89" xml:space="preserve"> 0.35 * Ku ^ ( -0.5 ) * AW89 ^ 0.4</f>
        <v>0.6798935147840458</v>
      </c>
      <c r="AZ89">
        <f t="shared" si="47"/>
        <v>0.97861401835387551</v>
      </c>
      <c r="BA89">
        <f t="shared" si="33"/>
        <v>0.15745725110293662</v>
      </c>
      <c r="BB89">
        <f t="shared" si="48"/>
        <v>0.16493838932801944</v>
      </c>
      <c r="BC89">
        <f t="shared" si="49"/>
        <v>1.0475121861500813</v>
      </c>
      <c r="BD89">
        <f t="shared" si="34"/>
        <v>0.71872619642855529</v>
      </c>
      <c r="BE89">
        <f t="shared" si="50"/>
        <v>0.75920112650800164</v>
      </c>
      <c r="BF89">
        <f t="shared" si="51"/>
        <v>1.0563148112321099</v>
      </c>
      <c r="BG89" cm="1">
        <f t="array" ref="BG89" xml:space="preserve"> EXP( -4 * alpha * X * 10^(-6) * BA89 / ( PI() * df * 10^(-6) * ( 1 - alpha ) ) ) * 100</f>
        <v>3.9881288060893723</v>
      </c>
      <c r="BH89" cm="1">
        <f t="array" ref="BH89" xml:space="preserve"> EXP( -4 * alpha * X * 10^(-6) * BB89 / ( PI() * df * 10^(-6) * ( 1 - alpha ) ) ) * 100</f>
        <v>3.4220682041929766</v>
      </c>
      <c r="BI89" cm="1">
        <f t="array" ref="BI89" xml:space="preserve"> EXP( -4 * alpha * X * 10^(-6) * BD89 / ( PI() * df * 10^(-6) * ( 1 - alpha ) ) ) * 100</f>
        <v>4.1029778279318192E-5</v>
      </c>
      <c r="BJ89" cm="1">
        <f t="array" ref="BJ89" xml:space="preserve"> EXP( -4 * alpha * X * 10^(-6) * BE89 / ( PI() * df * 10^(-6) * ( 1 - alpha ) ) ) * 100</f>
        <v>1.7923468441041373E-5</v>
      </c>
      <c r="BK89" cm="1">
        <f t="array" ref="BK89">fC *  BG89 +  ( 1 - fC ) * BI89</f>
        <v>0.39884980740938863</v>
      </c>
    </row>
    <row r="90" spans="6:63" x14ac:dyDescent="0.2">
      <c r="F90">
        <v>900</v>
      </c>
      <c r="G90" cm="1">
        <f t="array" ref="G90" xml:space="preserve"> F90 * 10^(-9) * rhoa/mu * U</f>
        <v>5.962437539916393E-4</v>
      </c>
      <c r="H90" cm="1">
        <f t="array" ref="H90">1 +  lambda/F90 * ( 2.514 + 0.8 * EXP( -0.55 * F90/lambda ) )</f>
        <v>1.1872181535836448</v>
      </c>
      <c r="I90" cm="1">
        <f t="array" ref="I90" xml:space="preserve"> 1 + 3.34 * lambda/F90</f>
        <v>1.2486815555555555</v>
      </c>
      <c r="J90">
        <f t="shared" si="35"/>
        <v>0.95077736057007367</v>
      </c>
      <c r="K90" cm="1">
        <f t="array" ref="K90" xml:space="preserve"> kB * T * H90 / ( 3 * PI() * mu * F90 * 10^(-9) )</f>
        <v>3.1143201795396154E-11</v>
      </c>
      <c r="L90" cm="1">
        <f t="array" ref="L90" xml:space="preserve"> df * 10^(-6) *U / K90</f>
        <v>2640.6033215704906</v>
      </c>
      <c r="M90" cm="1">
        <f t="array" ref="M90" xml:space="preserve"> 1 + 0.388 * Kn * ( ( 1 - alpha ) * L90 / Ku ) ^ ( 1 / 3 )</f>
        <v>1.1030947798768462</v>
      </c>
      <c r="N90" cm="1">
        <f t="array" ref="N90" xml:space="preserve"> 1 + 0.388 * Kn * ( ( 1 - alpha ) / Ku ) ^ ( 1 / 3 ) * ( 3 * PI() * mu * df * 10^(-6) * U * F90 * 10^(-9) / ( kB * T ) ) ^ ( 1 / 3 ) * ( 0.6 * ( F90 / lambda ) ^ 0.1 ) ^ ( -1 / 3 ) * ( 1 + 2/3 * ( 3.34 * F90 / lambda ) ) ^ ( -1 / 2 )</f>
        <v>1.0213503525007301</v>
      </c>
      <c r="O90">
        <f t="shared" si="26"/>
        <v>0.9258953728479774</v>
      </c>
      <c r="P90" cm="1">
        <f t="array" ref="P90" xml:space="preserve"> 1 / ( 1 + 1.6 * ( ( 1 - alpha ) / Ku ) ^ ( 1 / 3 ) * L90 ^ ( -2 / 3 ) * M90 )</f>
        <v>0.98971765050229832</v>
      </c>
      <c r="Q90" cm="1">
        <f t="array" ref="Q90" xml:space="preserve"> 1.6 * ( ( 1 - alpha ) / Ku ) * L90 ^ ( -2 / 3 ) * M90 * P90</f>
        <v>1.3003483661456674E-2</v>
      </c>
      <c r="R90" cm="1">
        <f t="array" ref="R90" xml:space="preserve"> 1.6 * ( 0.6 ) ^ ( 2 / 3 ) * ( ( 1 - alpha ) / Ku ) * ( lambda * 10^(-9) ) ^ ( -1 / 15 ) * ( kB * T / ( 3 * PI() * df * 10^(-6) * U * mu ) ) ^ ( 2 / 3 ) * ( F90 * 10^(-9) ) ^ ( -3 / 5 )  +  3.2 * 3.34 / 3 * ( 0.6 ) ^ ( 2 / 3 ) * ( ( 1 - alpha ) / Ku ) *  ( lambda * 10^(-9) ) ^ ( 14 / 15 ) * ( kB * T / ( 3 * PI() * df * 10^(-6) * U * mu ) ) ^ ( 2 / 3 ) * ( F90 * 10^(-9) ) ^ ( -8 / 5 )</f>
        <v>1.0475523019709183E-2</v>
      </c>
      <c r="S90">
        <f t="shared" si="27"/>
        <v>1.0699179128809487E-2</v>
      </c>
      <c r="T90">
        <f t="shared" si="36"/>
        <v>0.82279329196395867</v>
      </c>
      <c r="U90">
        <f t="shared" si="28"/>
        <v>40288.772556127245</v>
      </c>
      <c r="V90">
        <f t="shared" si="29"/>
        <v>4.9820472939286712E-3</v>
      </c>
      <c r="W90">
        <f t="shared" si="30"/>
        <v>2.482079005371841E-5</v>
      </c>
      <c r="X90">
        <f t="shared" si="31"/>
        <v>1.2365829823062672E-7</v>
      </c>
      <c r="Y90" cm="1">
        <f t="array" ref="Y90" xml:space="preserve"> 4 / 3 * g / U^2 * F90 * 10^(-9) * ( rhop - rhoa ) / rhoa</f>
        <v>93.298539048430342</v>
      </c>
      <c r="Z90" cm="1">
        <f t="array" ref="Z90" xml:space="preserve"> SQRT( 4/3 * 1/U90 * g/rhoa * F90 * 10^(-9) *  ( rhop - rhoa ) )</f>
        <v>5.0477259218947368E-4</v>
      </c>
      <c r="AA90" cm="1">
        <f t="array" ref="AA90" xml:space="preserve"> Z90 / U</f>
        <v>4.8122192212828166E-2</v>
      </c>
      <c r="AB90">
        <f t="shared" si="37"/>
        <v>5.0555010127505462E-2</v>
      </c>
      <c r="AC90">
        <f t="shared" si="38"/>
        <v>5.0549359171635409E-2</v>
      </c>
      <c r="AD90">
        <f t="shared" si="39"/>
        <v>0.99988822164498037</v>
      </c>
      <c r="AE90" cm="1">
        <f t="array" ref="AE90">( ( F90 * 10^(-9) ) ^ 2 * rhop * H90 * U ) / ( 18 * mu * ( df * 10^(-6) ) )</f>
        <v>3.9425711362471574E-3</v>
      </c>
      <c r="AF90">
        <f t="shared" si="40"/>
        <v>2.4103940758891484E-4</v>
      </c>
      <c r="AG90" cm="1">
        <f t="array" ref="AG90">(2 * AI110*(1-alpha)*AE90*SQRT(alpha)+(1-alpha)*alpha*AE90^2)/Ku</f>
        <v>4.1482181988882237E-4</v>
      </c>
      <c r="AH90">
        <f t="shared" si="41"/>
        <v>1.7209709567337137</v>
      </c>
      <c r="AI90" cm="1">
        <f t="array" ref="AI90" xml:space="preserve"> F90 / df / 1000</f>
        <v>0.11479591836734694</v>
      </c>
      <c r="AJ90" cm="1">
        <f t="array" ref="AJ90" xml:space="preserve"> ( 1 + AI90 ) / ( 2*Ku ) * ( 2 * LN( 1 + AI90 ) - 1 + alpha + ( 1 / ( 1 + AI90 ) ) ^ 2 * ( 1 - alpha / 2 ) - ( alpha / 2) * ( 1 + AI90 ) ^ 2 )</f>
        <v>1.7336452571207736E-2</v>
      </c>
      <c r="AK90" cm="1">
        <f t="array" ref="AK90" xml:space="preserve"> ( ( 1 - alpha ) / Ku ) * AI90 ^ 2</f>
        <v>1.8741481811700295E-2</v>
      </c>
      <c r="AL90">
        <f t="shared" si="42"/>
        <v>1.0810447947595705</v>
      </c>
      <c r="AM90">
        <f t="shared" si="32"/>
        <v>7.9369034975066421E-2</v>
      </c>
      <c r="AN90">
        <f t="shared" si="43"/>
        <v>8.023105951973411E-2</v>
      </c>
      <c r="AO90">
        <f t="shared" si="44"/>
        <v>1.0108609679447216</v>
      </c>
      <c r="AP90" cm="1">
        <f t="array" ref="AP90" xml:space="preserve"> EXP( -4 * alpha * X * 10^(-6) * AM90 / ( PI() * df * 10^(-6) * ( 1 - alpha ) ) ) * 100</f>
        <v>19.710318535567229</v>
      </c>
      <c r="AQ90" cm="1">
        <f t="array" ref="AQ90" xml:space="preserve"> EXP( -4 * alpha * X * 10^(-6) * AN90 / ( PI() * df * 10^(-6) * ( 1 - alpha ) ) ) * 100</f>
        <v>19.365705948003182</v>
      </c>
      <c r="AR90">
        <f t="shared" si="45"/>
        <v>0.34461258756404689</v>
      </c>
      <c r="AS90" cm="1">
        <f t="array" ref="AS90" xml:space="preserve"> ( sigave * 10^(-6) * fE *e * H90 ) / ( 3 * PI() * eps0 * ( 1 + epsF ) * mu * U * F90 * 10^(-9) )</f>
        <v>2.721837512782849E-2</v>
      </c>
      <c r="AT90" cm="1">
        <f t="array" ref="AT90" xml:space="preserve"> PI() * AS90 / ( 1 + alpha * SQRT(AS90) )</f>
        <v>8.4546601408327107E-2</v>
      </c>
      <c r="AU90" cm="1">
        <f t="array" ref="AU90" xml:space="preserve"> PI() * AS90 * ( 1 - SQRT( AS90 ) * alpha )</f>
        <v>8.4535645294608511E-2</v>
      </c>
      <c r="AV90">
        <f t="shared" si="46"/>
        <v>0.99987041331601634</v>
      </c>
      <c r="AW90" cm="1">
        <f t="array" ref="AW90" xml:space="preserve"> 2 / 3 * ( epsP - 1 ) / ( epsP + 2 ) * ( sigave * 10^(-6) ) ^ 2 / ( eps0 * ( 1 + epsF ) ^ 2 ) * H90 * ( F90 * 10^(-9) ) ^ 2 / ( df * 10^(-6) * mu * U )</f>
        <v>3.1612981885799618</v>
      </c>
      <c r="AX90" cm="1">
        <f t="array" ref="AX90" xml:space="preserve"> 0.528 * Ku ^ 0.26 * AW90 ^ 0.74 / ( 1 + 0.366 * ( Ku * AW90 ) ^ 0.63 )</f>
        <v>0.70207958102686052</v>
      </c>
      <c r="AY90" cm="1">
        <f t="array" ref="AY90" xml:space="preserve"> 0.35 * Ku ^ ( -0.5 ) * AW90 ^ 0.4</f>
        <v>0.68551175281456012</v>
      </c>
      <c r="AZ90">
        <f t="shared" si="47"/>
        <v>0.97640178028241709</v>
      </c>
      <c r="BA90">
        <f t="shared" si="33"/>
        <v>0.15720525421919307</v>
      </c>
      <c r="BB90">
        <f t="shared" si="48"/>
        <v>0.16476670481434263</v>
      </c>
      <c r="BC90">
        <f t="shared" si="49"/>
        <v>1.048099223099799</v>
      </c>
      <c r="BD90">
        <f t="shared" si="34"/>
        <v>0.72572523718012605</v>
      </c>
      <c r="BE90">
        <f t="shared" si="50"/>
        <v>0.7657428123342942</v>
      </c>
      <c r="BF90">
        <f t="shared" si="51"/>
        <v>1.0551414958499448</v>
      </c>
      <c r="BG90" cm="1">
        <f t="array" ref="BG90" xml:space="preserve"> EXP( -4 * alpha * X * 10^(-6) * BA90 / ( PI() * df * 10^(-6) * ( 1 - alpha ) ) ) * 100</f>
        <v>4.0087458734361858</v>
      </c>
      <c r="BH90" cm="1">
        <f t="array" ref="BH90" xml:space="preserve"> EXP( -4 * alpha * X * 10^(-6) * BB90 / ( PI() * df * 10^(-6) * ( 1 - alpha ) ) ) * 100</f>
        <v>3.4341109418098119</v>
      </c>
      <c r="BI90" cm="1">
        <f t="array" ref="BI90" xml:space="preserve"> EXP( -4 * alpha * X * 10^(-6) * BD90 / ( PI() * df * 10^(-6) * ( 1 - alpha ) ) ) * 100</f>
        <v>3.5555171190241122E-5</v>
      </c>
      <c r="BJ90" cm="1">
        <f t="array" ref="BJ90" xml:space="preserve"> EXP( -4 * alpha * X * 10^(-6) * BE90 / ( PI() * df * 10^(-6) * ( 1 - alpha ) ) ) * 100</f>
        <v>1.5677972779919513E-5</v>
      </c>
      <c r="BK90" cm="1">
        <f t="array" ref="BK90">fC *  BG90 +  ( 1 - fC ) * BI90</f>
        <v>0.40090658699768977</v>
      </c>
    </row>
    <row r="91" spans="6:63" x14ac:dyDescent="0.2">
      <c r="F91">
        <v>910</v>
      </c>
      <c r="G91" cm="1">
        <f t="array" ref="G91" xml:space="preserve"> F91 * 10^(-9) * rhoa/mu * U</f>
        <v>6.0286868459154643E-4</v>
      </c>
      <c r="H91" cm="1">
        <f t="array" ref="H91">1 +  lambda/F91 * ( 2.514 + 0.8 * EXP( -0.55 * F91/lambda ) )</f>
        <v>1.1851579365163445</v>
      </c>
      <c r="I91" cm="1">
        <f t="array" ref="I91" xml:space="preserve"> 1 + 3.34 * lambda/F91</f>
        <v>1.2459487912087912</v>
      </c>
      <c r="J91">
        <f t="shared" si="35"/>
        <v>0.95120918682904387</v>
      </c>
      <c r="K91" cm="1">
        <f t="array" ref="K91" xml:space="preserve"> kB * T * H91 / ( 3 * PI() * mu * F91 * 10^(-9) )</f>
        <v>3.074751891702148E-11</v>
      </c>
      <c r="L91" cm="1">
        <f t="array" ref="L91" xml:space="preserve"> df * 10^(-6) *U / K91</f>
        <v>2674.5846494865559</v>
      </c>
      <c r="M91" cm="1">
        <f t="array" ref="M91" xml:space="preserve"> 1 + 0.388 * Kn * ( ( 1 - alpha ) * L91 / Ku ) ^ ( 1 / 3 )</f>
        <v>1.1035351308000383</v>
      </c>
      <c r="N91" cm="1">
        <f t="array" ref="N91" xml:space="preserve"> 1 + 0.388 * Kn * ( ( 1 - alpha ) / Ku ) ^ ( 1 / 3 ) * ( 3 * PI() * mu * df * 10^(-6) * U * F91 * 10^(-9) / ( kB * T ) ) ^ ( 1 / 3 ) * ( 0.6 * ( F91 / lambda ) ^ 0.1 ) ^ ( -1 / 3 ) * ( 1 + 2/3 * ( 3.34 * F91 / lambda ) ) ^ ( -1 / 2 )</f>
        <v>1.0213070093441117</v>
      </c>
      <c r="O91">
        <f t="shared" si="26"/>
        <v>0.92548663004836729</v>
      </c>
      <c r="P91" cm="1">
        <f t="array" ref="P91" xml:space="preserve"> 1 / ( 1 + 1.6 * ( ( 1 - alpha ) / Ku ) ^ ( 1 / 3 ) * L91 ^ ( -2 / 3 ) * M91 )</f>
        <v>0.98980001078519797</v>
      </c>
      <c r="Q91" cm="1">
        <f t="array" ref="Q91" xml:space="preserve"> 1.6 * ( ( 1 - alpha ) / Ku ) * L91 ^ ( -2 / 3 ) * M91 * P91</f>
        <v>1.2899327447618823E-2</v>
      </c>
      <c r="R91" cm="1">
        <f t="array" ref="R91" xml:space="preserve"> 1.6 * ( 0.6 ) ^ ( 2 / 3 ) * ( ( 1 - alpha ) / Ku ) * ( lambda * 10^(-9) ) ^ ( -1 / 15 ) * ( kB * T / ( 3 * PI() * df * 10^(-6) * U * mu ) ) ^ ( 2 / 3 ) * ( F91 * 10^(-9) ) ^ ( -3 / 5 )  +  3.2 * 3.34 / 3 * ( 0.6 ) ^ ( 2 / 3 ) * ( ( 1 - alpha ) / Ku ) *  ( lambda * 10^(-9) ) ^ ( 14 / 15 ) * ( kB * T / ( 3 * PI() * df * 10^(-6) * U * mu ) ) ^ ( 2 / 3 ) * ( F91 * 10^(-9) ) ^ ( -8 / 5 )</f>
        <v>1.0390038532839404E-2</v>
      </c>
      <c r="S91">
        <f t="shared" si="27"/>
        <v>1.0611419180944293E-2</v>
      </c>
      <c r="T91">
        <f t="shared" si="36"/>
        <v>0.82263352287433633</v>
      </c>
      <c r="U91">
        <f t="shared" si="28"/>
        <v>39846.315969285439</v>
      </c>
      <c r="V91">
        <f t="shared" si="29"/>
        <v>5.0096314272088972E-3</v>
      </c>
      <c r="W91">
        <f t="shared" si="30"/>
        <v>2.5096401713435308E-5</v>
      </c>
      <c r="X91">
        <f t="shared" si="31"/>
        <v>1.2572366937594786E-7</v>
      </c>
      <c r="Y91" cm="1">
        <f t="array" ref="Y91" xml:space="preserve"> 4 / 3 * g / U^2 * F91 * 10^(-9) * ( rhop - rhoa ) / rhoa</f>
        <v>94.335189482301786</v>
      </c>
      <c r="Z91" cm="1">
        <f t="array" ref="Z91" xml:space="preserve"> SQRT( 4/3 * 1/U91 * g/rhoa * F91 * 10^(-9) *  ( rhop - rhoa ) )</f>
        <v>5.103794013964477E-4</v>
      </c>
      <c r="AA91" cm="1">
        <f t="array" ref="AA91" xml:space="preserve"> Z91 / U</f>
        <v>4.865671400448951E-2</v>
      </c>
      <c r="AB91">
        <f t="shared" si="37"/>
        <v>5.114527502401392E-2</v>
      </c>
      <c r="AC91">
        <f t="shared" si="38"/>
        <v>5.1139365764671298E-2</v>
      </c>
      <c r="AD91">
        <f t="shared" si="39"/>
        <v>0.99988446128523412</v>
      </c>
      <c r="AE91" cm="1">
        <f t="array" ref="AE91">( ( F91 * 10^(-9) ) ^ 2 * rhop * H91 * U ) / ( 18 * mu * ( df * 10^(-6) ) )</f>
        <v>4.0236760157157051E-3</v>
      </c>
      <c r="AF91">
        <f t="shared" si="40"/>
        <v>2.5089824045657435E-4</v>
      </c>
      <c r="AG91" cm="1">
        <f t="array" ref="AG91">(2 * AI111*(1-alpha)*AE91*SQRT(alpha)+(1-alpha)*alpha*AE91^2)/Ku</f>
        <v>4.2722191304537187E-4</v>
      </c>
      <c r="AH91">
        <f t="shared" si="41"/>
        <v>1.7027696657733866</v>
      </c>
      <c r="AI91" cm="1">
        <f t="array" ref="AI91" xml:space="preserve"> F91 / df / 1000</f>
        <v>0.11607142857142858</v>
      </c>
      <c r="AJ91" cm="1">
        <f t="array" ref="AJ91" xml:space="preserve"> ( 1 + AI91 ) / ( 2*Ku ) * ( 2 * LN( 1 + AI91 ) - 1 + alpha + ( 1 / ( 1 + AI91 ) ) ^ 2 * ( 1 - alpha / 2 ) - ( alpha / 2) * ( 1 + AI91 ) ^ 2 )</f>
        <v>1.7709291701400856E-2</v>
      </c>
      <c r="AK91" cm="1">
        <f t="array" ref="AK91" xml:space="preserve"> ( ( 1 - alpha ) / Ku ) * AI91 ^ 2</f>
        <v>1.9160272948480262E-2</v>
      </c>
      <c r="AL91">
        <f t="shared" si="42"/>
        <v>1.081933330341192</v>
      </c>
      <c r="AM91">
        <f t="shared" si="32"/>
        <v>8.0202486991245103E-2</v>
      </c>
      <c r="AN91">
        <f t="shared" si="43"/>
        <v>8.1161956134552432E-2</v>
      </c>
      <c r="AO91">
        <f t="shared" si="44"/>
        <v>1.0119630846785594</v>
      </c>
      <c r="AP91" cm="1">
        <f t="array" ref="AP91" xml:space="preserve"> EXP( -4 * alpha * X * 10^(-6) * AM91 / ( PI() * df * 10^(-6) * ( 1 - alpha ) ) ) * 100</f>
        <v>19.377031290758143</v>
      </c>
      <c r="AQ91" cm="1">
        <f t="array" ref="AQ91" xml:space="preserve"> EXP( -4 * alpha * X * 10^(-6) * AN91 / ( PI() * df * 10^(-6) * ( 1 - alpha ) ) ) * 100</f>
        <v>19.00032359454784</v>
      </c>
      <c r="AR91">
        <f t="shared" si="45"/>
        <v>0.37670769621030331</v>
      </c>
      <c r="AS91" cm="1">
        <f t="array" ref="AS91" xml:space="preserve"> ( sigave * 10^(-6) * fE *e * H91 ) / ( 3 * PI() * eps0 * ( 1 + epsF ) * mu * U * F91 * 10^(-9) )</f>
        <v>2.6872558243424119E-2</v>
      </c>
      <c r="AT91" cm="1">
        <f t="array" ref="AT91" xml:space="preserve"> PI() * AS91 / ( 1 + alpha * SQRT(AS91) )</f>
        <v>8.3478401717417744E-2</v>
      </c>
      <c r="AU91" cm="1">
        <f t="array" ref="AU91" xml:space="preserve"> PI() * AS91 * ( 1 - SQRT( AS91 ) * alpha )</f>
        <v>8.3467721469849376E-2</v>
      </c>
      <c r="AV91">
        <f t="shared" si="46"/>
        <v>0.99987205975020321</v>
      </c>
      <c r="AW91" cm="1">
        <f t="array" ref="AW91" xml:space="preserve"> 2 / 3 * ( epsP - 1 ) / ( epsP + 2 ) * ( sigave * 10^(-6) ) ^ 2 / ( eps0 * ( 1 + epsF ) ^ 2 ) * H91 * ( F91 * 10^(-9) ) ^ 2 / ( df * 10^(-6) * mu * U )</f>
        <v>3.2263310566471128</v>
      </c>
      <c r="AX91" cm="1">
        <f t="array" ref="AX91" xml:space="preserve"> 0.528 * Ku ^ 0.26 * AW91 ^ 0.74 / ( 1 + 0.366 * ( Ku * AW91 ) ^ 0.63 )</f>
        <v>0.70938148100914644</v>
      </c>
      <c r="AY91" cm="1">
        <f t="array" ref="AY91" xml:space="preserve"> 0.35 * Ku ^ ( -0.5 ) * AW91 ^ 0.4</f>
        <v>0.69111813885614348</v>
      </c>
      <c r="AZ91">
        <f t="shared" si="47"/>
        <v>0.97425455464805477</v>
      </c>
      <c r="BA91">
        <f t="shared" si="33"/>
        <v>0.15698571328087174</v>
      </c>
      <c r="BB91">
        <f t="shared" si="48"/>
        <v>0.16462967760440181</v>
      </c>
      <c r="BC91">
        <f t="shared" si="49"/>
        <v>1.0486921017446589</v>
      </c>
      <c r="BD91">
        <f t="shared" si="34"/>
        <v>0.73268980899792524</v>
      </c>
      <c r="BE91">
        <f t="shared" si="50"/>
        <v>0.77228009499069594</v>
      </c>
      <c r="BF91">
        <f t="shared" si="51"/>
        <v>1.05403417040414</v>
      </c>
      <c r="BG91" cm="1">
        <f t="array" ref="BG91" xml:space="preserve"> EXP( -4 * alpha * X * 10^(-6) * BA91 / ( PI() * df * 10^(-6) * ( 1 - alpha ) ) ) * 100</f>
        <v>4.0267944210860076</v>
      </c>
      <c r="BH91" cm="1">
        <f t="array" ref="BH91" xml:space="preserve"> EXP( -4 * alpha * X * 10^(-6) * BB91 / ( PI() * df * 10^(-6) * ( 1 - alpha ) ) ) * 100</f>
        <v>3.4437530612316776</v>
      </c>
      <c r="BI91" cm="1">
        <f t="array" ref="BI91" xml:space="preserve"> EXP( -4 * alpha * X * 10^(-6) * BD91 / ( PI() * df * 10^(-6) * ( 1 - alpha ) ) ) * 100</f>
        <v>3.0832779938671107E-5</v>
      </c>
      <c r="BJ91" cm="1">
        <f t="array" ref="BJ91" xml:space="preserve"> EXP( -4 * alpha * X * 10^(-6) * BE91 / ( PI() * df * 10^(-6) * ( 1 - alpha ) ) ) * 100</f>
        <v>1.3715033890001752E-5</v>
      </c>
      <c r="BK91" cm="1">
        <f t="array" ref="BK91">fC *  BG91 +  ( 1 - fC ) * BI91</f>
        <v>0.40270719161054558</v>
      </c>
    </row>
    <row r="92" spans="6:63" x14ac:dyDescent="0.2">
      <c r="F92">
        <v>920</v>
      </c>
      <c r="G92" cm="1">
        <f t="array" ref="G92" xml:space="preserve"> F92 * 10^(-9) * rhoa/mu * U</f>
        <v>6.0949361519145357E-4</v>
      </c>
      <c r="H92" cm="1">
        <f t="array" ref="H92">1 +  lambda/F92 * ( 2.514 + 0.8 * EXP( -0.55 * F92/lambda ) )</f>
        <v>1.1831427308401683</v>
      </c>
      <c r="I92" cm="1">
        <f t="array" ref="I92" xml:space="preserve"> 1 + 3.34 * lambda/F92</f>
        <v>1.2432754347826087</v>
      </c>
      <c r="J92">
        <f t="shared" si="35"/>
        <v>0.95163364266667516</v>
      </c>
      <c r="K92" cm="1">
        <f t="array" ref="K92" xml:space="preserve"> kB * T * H92 / ( 3 * PI() * mu * F92 * 10^(-9) )</f>
        <v>3.0361592914458074E-11</v>
      </c>
      <c r="L92" cm="1">
        <f t="array" ref="L92" xml:space="preserve"> df * 10^(-6) *U / K92</f>
        <v>2708.5812769099566</v>
      </c>
      <c r="M92" cm="1">
        <f t="array" ref="M92" xml:space="preserve"> 1 + 0.388 * Kn * ( ( 1 - alpha ) * L92 / Ku ) ^ ( 1 / 3 )</f>
        <v>1.1039719632532183</v>
      </c>
      <c r="N92" cm="1">
        <f t="array" ref="N92" xml:space="preserve"> 1 + 0.388 * Kn * ( ( 1 - alpha ) / Ku ) ^ ( 1 / 3 ) * ( 3 * PI() * mu * df * 10^(-6) * U * F92 * 10^(-9) / ( kB * T ) ) ^ ( 1 / 3 ) * ( 0.6 * ( F92 / lambda ) ^ 0.1 ) ^ ( -1 / 3 ) * ( 1 + 2/3 * ( 3.34 * F92 / lambda ) ) ^ ( -1 / 2 )</f>
        <v>1.0212641868752266</v>
      </c>
      <c r="O92">
        <f t="shared" si="26"/>
        <v>0.92508163329232929</v>
      </c>
      <c r="P92" cm="1">
        <f t="array" ref="P92" xml:space="preserve"> 1 / ( 1 + 1.6 * ( ( 1 - alpha ) / Ku ) ^ ( 1 / 3 ) * L92 ^ ( -2 / 3 ) * M92 )</f>
        <v>0.98988071134296085</v>
      </c>
      <c r="Q92" cm="1">
        <f t="array" ref="Q92" xml:space="preserve"> 1.6 * ( ( 1 - alpha ) / Ku ) * L92 ^ ( -2 / 3 ) * M92 * P92</f>
        <v>1.2797270190707581E-2</v>
      </c>
      <c r="R92" cm="1">
        <f t="array" ref="R92" xml:space="preserve"> 1.6 * ( 0.6 ) ^ ( 2 / 3 ) * ( ( 1 - alpha ) / Ku ) * ( lambda * 10^(-9) ) ^ ( -1 / 15 ) * ( kB * T / ( 3 * PI() * df * 10^(-6) * U * mu ) ) ^ ( 2 / 3 ) * ( F92 * 10^(-9) ) ^ ( -3 / 5 )  +  3.2 * 3.34 / 3 * ( 0.6 ) ^ ( 2 / 3 ) * ( ( 1 - alpha ) / Ku ) *  ( lambda * 10^(-9) ) ^ ( 14 / 15 ) * ( kB * T / ( 3 * PI() * df * 10^(-6) * U * mu ) ) ^ ( 2 / 3 ) * ( F92 * 10^(-9) ) ^ ( -8 / 5 )</f>
        <v>1.0306324347232821E-2</v>
      </c>
      <c r="S92">
        <f t="shared" si="27"/>
        <v>1.0525479954149077E-2</v>
      </c>
      <c r="T92">
        <f t="shared" si="36"/>
        <v>0.82247852841240243</v>
      </c>
      <c r="U92">
        <f t="shared" si="28"/>
        <v>39413.477062488651</v>
      </c>
      <c r="V92">
        <f t="shared" si="29"/>
        <v>5.0370641845604884E-3</v>
      </c>
      <c r="W92">
        <f t="shared" si="30"/>
        <v>2.5372010136421366E-5</v>
      </c>
      <c r="X92">
        <f t="shared" si="31"/>
        <v>1.2780038848836965E-7</v>
      </c>
      <c r="Y92" cm="1">
        <f t="array" ref="Y92" xml:space="preserve"> 4 / 3 * g / U^2 * F92 * 10^(-9) * ( rhop - rhoa ) / rhoa</f>
        <v>95.371839916173258</v>
      </c>
      <c r="Z92" cm="1">
        <f t="array" ref="Z92" xml:space="preserve"> SQRT( 4/3 * 1/U92 * g/rhoa * F92 * 10^(-9) *  ( rhop - rhoa ) )</f>
        <v>5.15986177770124E-4</v>
      </c>
      <c r="AA92" cm="1">
        <f t="array" ref="AA92" xml:space="preserve"> Z92 / U</f>
        <v>4.9191232666008111E-2</v>
      </c>
      <c r="AB92">
        <f t="shared" si="37"/>
        <v>5.1736200123540341E-2</v>
      </c>
      <c r="AC92">
        <f t="shared" si="38"/>
        <v>5.1730023726923598E-2</v>
      </c>
      <c r="AD92">
        <f t="shared" si="39"/>
        <v>0.99988061750569246</v>
      </c>
      <c r="AE92" cm="1">
        <f t="array" ref="AE92">( ( F92 * 10^(-9) ) ^ 2 * rhop * H92 * U ) / ( 18 * mu * ( df * 10^(-6) ) )</f>
        <v>4.1056014206922991E-3</v>
      </c>
      <c r="AF92">
        <f t="shared" si="40"/>
        <v>2.6105083864480202E-4</v>
      </c>
      <c r="AG92" cm="1">
        <f t="array" ref="AG92">(2 * AI112*(1-alpha)*AE92*SQRT(alpha)+(1-alpha)*alpha*AE92^2)/Ku</f>
        <v>4.3986612189850726E-4</v>
      </c>
      <c r="AH92">
        <f t="shared" si="41"/>
        <v>1.684982604085826</v>
      </c>
      <c r="AI92" cm="1">
        <f t="array" ref="AI92" xml:space="preserve"> F92 / df / 1000</f>
        <v>0.11734693877551021</v>
      </c>
      <c r="AJ92" cm="1">
        <f t="array" ref="AJ92" xml:space="preserve"> ( 1 + AI92 ) / ( 2*Ku ) * ( 2 * LN( 1 + AI92 ) - 1 + alpha + ( 1 / ( 1 + AI92 ) ) ^ 2 * ( 1 - alpha / 2 ) - ( alpha / 2) * ( 1 + AI92 ) ^ 2 )</f>
        <v>1.8085796553692583E-2</v>
      </c>
      <c r="AK92" cm="1">
        <f t="array" ref="AK92" xml:space="preserve"> ( ( 1 - alpha ) / Ku ) * AI92 ^ 2</f>
        <v>1.9583691611633494E-2</v>
      </c>
      <c r="AL92">
        <f t="shared" si="42"/>
        <v>1.0828216248863578</v>
      </c>
      <c r="AM92">
        <f t="shared" si="32"/>
        <v>8.1041977207656823E-2</v>
      </c>
      <c r="AN92">
        <f t="shared" si="43"/>
        <v>8.2100246131350973E-2</v>
      </c>
      <c r="AO92">
        <f t="shared" si="44"/>
        <v>1.0130582811544999</v>
      </c>
      <c r="AP92" cm="1">
        <f t="array" ref="AP92" xml:space="preserve"> EXP( -4 * alpha * X * 10^(-6) * AM92 / ( PI() * df * 10^(-6) * ( 1 - alpha ) ) ) * 100</f>
        <v>19.047026248234804</v>
      </c>
      <c r="AQ92" cm="1">
        <f t="array" ref="AQ92" xml:space="preserve"> EXP( -4 * alpha * X * 10^(-6) * AN92 / ( PI() * df * 10^(-6) * ( 1 - alpha ) ) ) * 100</f>
        <v>18.639015141111113</v>
      </c>
      <c r="AR92">
        <f t="shared" si="45"/>
        <v>0.40801110712369137</v>
      </c>
      <c r="AS92" cm="1">
        <f t="array" ref="AS92" xml:space="preserve"> ( sigave * 10^(-6) * fE *e * H92 ) / ( 3 * PI() * eps0 * ( 1 + epsF ) * mu * U * F92 * 10^(-9) )</f>
        <v>2.6535268623096544E-2</v>
      </c>
      <c r="AT92" cm="1">
        <f t="array" ref="AT92" xml:space="preserve"> PI() * AS92 / ( 1 + alpha * SQRT(AS92) )</f>
        <v>8.2436431164830001E-2</v>
      </c>
      <c r="AU92" cm="1">
        <f t="array" ref="AU92" xml:space="preserve"> PI() * AS92 * ( 1 - SQRT( AS92 ) * alpha )</f>
        <v>8.2426016606613597E-2</v>
      </c>
      <c r="AV92">
        <f t="shared" si="46"/>
        <v>0.99987366558608559</v>
      </c>
      <c r="AW92" cm="1">
        <f t="array" ref="AW92" xml:space="preserve"> 2 / 3 * ( epsP - 1 ) / ( epsP + 2 ) * ( sigave * 10^(-6) ) ^ 2 / ( eps0 * ( 1 + epsF ) ^ 2 ) * H92 * ( F92 * 10^(-9) ) ^ 2 / ( df * 10^(-6) * mu * U )</f>
        <v>3.2920218521714042</v>
      </c>
      <c r="AX92" cm="1">
        <f t="array" ref="AX92" xml:space="preserve"> 0.528 * Ku ^ 0.26 * AW92 ^ 0.74 / ( 1 + 0.366 * ( Ku * AW92 ) ^ 0.63 )</f>
        <v>0.7166570554679379</v>
      </c>
      <c r="AY92" cm="1">
        <f t="array" ref="AY92" xml:space="preserve"> 0.35 * Ku ^ ( -0.5 ) * AW92 ^ 0.4</f>
        <v>0.69671282290774639</v>
      </c>
      <c r="AZ92">
        <f t="shared" si="47"/>
        <v>0.97217046506690841</v>
      </c>
      <c r="BA92">
        <f t="shared" si="33"/>
        <v>0.15679759699694606</v>
      </c>
      <c r="BB92">
        <f t="shared" si="48"/>
        <v>0.16452626273796456</v>
      </c>
      <c r="BC92">
        <f t="shared" si="49"/>
        <v>1.049290715476775</v>
      </c>
      <c r="BD92">
        <f t="shared" si="34"/>
        <v>0.73961972792065567</v>
      </c>
      <c r="BE92">
        <f t="shared" si="50"/>
        <v>0.77881306903909731</v>
      </c>
      <c r="BF92">
        <f t="shared" si="51"/>
        <v>1.052991205668119</v>
      </c>
      <c r="BG92" cm="1">
        <f t="array" ref="BG92" xml:space="preserve"> EXP( -4 * alpha * X * 10^(-6) * BA92 / ( PI() * df * 10^(-6) * ( 1 - alpha ) ) ) * 100</f>
        <v>4.0423241667922181</v>
      </c>
      <c r="BH92" cm="1">
        <f t="array" ref="BH92" xml:space="preserve"> EXP( -4 * alpha * X * 10^(-6) * BB92 / ( PI() * df * 10^(-6) * ( 1 - alpha ) ) ) * 100</f>
        <v>3.4510479208632541</v>
      </c>
      <c r="BI92" cm="1">
        <f t="array" ref="BI92" xml:space="preserve"> EXP( -4 * alpha * X * 10^(-6) * BD92 / ( PI() * df * 10^(-6) * ( 1 - alpha ) ) ) * 100</f>
        <v>2.6756575751736339E-5</v>
      </c>
      <c r="BJ92" cm="1">
        <f t="array" ref="BJ92" xml:space="preserve"> EXP( -4 * alpha * X * 10^(-6) * BE92 / ( PI() * df * 10^(-6) * ( 1 - alpha ) ) ) * 100</f>
        <v>1.1998919844996958E-5</v>
      </c>
      <c r="BK92" cm="1">
        <f t="array" ref="BK92">fC *  BG92 +  ( 1 - fC ) * BI92</f>
        <v>0.4042564975973984</v>
      </c>
    </row>
    <row r="93" spans="6:63" x14ac:dyDescent="0.2">
      <c r="F93">
        <v>930</v>
      </c>
      <c r="G93" cm="1">
        <f t="array" ref="G93" xml:space="preserve"> F93 * 10^(-9) * rhoa/mu * U</f>
        <v>6.161185457913607E-4</v>
      </c>
      <c r="H93" cm="1">
        <f t="array" ref="H93">1 +  lambda/F93 * ( 2.514 + 0.8 * EXP( -0.55 * F93/lambda ) )</f>
        <v>1.1811710671085647</v>
      </c>
      <c r="I93" cm="1">
        <f t="array" ref="I93" xml:space="preserve"> 1 + 3.34 * lambda/F93</f>
        <v>1.2406595698924732</v>
      </c>
      <c r="J93">
        <f t="shared" si="35"/>
        <v>0.9520509056412112</v>
      </c>
      <c r="K93" cm="1">
        <f t="array" ref="K93" xml:space="preserve"> kB * T * H93 / ( 3 * PI() * mu * F93 * 10^(-9) )</f>
        <v>2.998507174657675E-11</v>
      </c>
      <c r="L93" cm="1">
        <f t="array" ref="L93" xml:space="preserve"> df * 10^(-6) *U / K93</f>
        <v>2742.5928075243551</v>
      </c>
      <c r="M93" cm="1">
        <f t="array" ref="M93" xml:space="preserve"> 1 + 0.388 * Kn * ( ( 1 - alpha ) * L93 / Ku ) ^ ( 1 / 3 )</f>
        <v>1.1044053446879938</v>
      </c>
      <c r="N93" cm="1">
        <f t="array" ref="N93" xml:space="preserve"> 1 + 0.388 * Kn * ( ( 1 - alpha ) / Ku ) ^ ( 1 / 3 ) * ( 3 * PI() * mu * df * 10^(-6) * U * F93 * 10^(-9) / ( kB * T ) ) ^ ( 1 / 3 ) * ( 0.6 * ( F93 / lambda ) ^ 0.1 ) ^ ( -1 / 3 ) * ( 1 + 2/3 * ( 3.34 * F93 / lambda ) ) ^ ( -1 / 2 )</f>
        <v>1.0212218737872791</v>
      </c>
      <c r="O93">
        <f t="shared" si="26"/>
        <v>0.92468030755119635</v>
      </c>
      <c r="P93" cm="1">
        <f t="array" ref="P93" xml:space="preserve"> 1 / ( 1 + 1.6 * ( ( 1 - alpha ) / Ku ) ^ ( 1 / 3 ) * L93 ^ ( -2 / 3 ) * M93 )</f>
        <v>0.98995980458006128</v>
      </c>
      <c r="Q93" cm="1">
        <f t="array" ref="Q93" xml:space="preserve"> 1.6 * ( ( 1 - alpha ) / Ku ) * L93 ^ ( -2 / 3 ) * M93 * P93</f>
        <v>1.2697245617860967E-2</v>
      </c>
      <c r="R93" cm="1">
        <f t="array" ref="R93" xml:space="preserve"> 1.6 * ( 0.6 ) ^ ( 2 / 3 ) * ( ( 1 - alpha ) / Ku ) * ( lambda * 10^(-9) ) ^ ( -1 / 15 ) * ( kB * T / ( 3 * PI() * df * 10^(-6) * U * mu ) ) ^ ( 2 / 3 ) * ( F93 * 10^(-9) ) ^ ( -3 / 5 )  +  3.2 * 3.34 / 3 * ( 0.6 ) ^ ( 2 / 3 ) * ( ( 1 - alpha ) / Ku ) *  ( lambda * 10^(-9) ) ^ ( 14 / 15 ) * ( kB * T / ( 3 * PI() * df * 10^(-6) * U * mu ) ) ^ ( 2 / 3 ) * ( F93 * 10^(-9) ) ^ ( -8 / 5 )</f>
        <v>1.0224323092788213E-2</v>
      </c>
      <c r="S93">
        <f t="shared" si="27"/>
        <v>1.0441302387023729E-2</v>
      </c>
      <c r="T93">
        <f t="shared" si="36"/>
        <v>0.82232814117859965</v>
      </c>
      <c r="U93">
        <f t="shared" si="28"/>
        <v>38989.945601262487</v>
      </c>
      <c r="V93">
        <f t="shared" si="29"/>
        <v>5.0643480270132525E-3</v>
      </c>
      <c r="W93">
        <f t="shared" si="30"/>
        <v>2.564761533373015E-5</v>
      </c>
      <c r="X93">
        <f t="shared" si="31"/>
        <v>1.2988839331526397E-7</v>
      </c>
      <c r="Y93" cm="1">
        <f t="array" ref="Y93" xml:space="preserve"> 4 / 3 * g / U^2 * F93 * 10^(-9) * ( rhop - rhoa ) / rhoa</f>
        <v>96.408490350044701</v>
      </c>
      <c r="Z93" cm="1">
        <f t="array" ref="Z93" xml:space="preserve"> SQRT( 4/3 * 1/U93 * g/rhoa * F93 * 10^(-9) *  ( rhop - rhoa ) )</f>
        <v>5.2159292142310836E-4</v>
      </c>
      <c r="AA93" cm="1">
        <f t="array" ref="AA93" xml:space="preserve"> Z93 / U</f>
        <v>4.9725748208119189E-2</v>
      </c>
      <c r="AB93">
        <f t="shared" si="37"/>
        <v>5.232778654620393E-2</v>
      </c>
      <c r="AC93">
        <f t="shared" si="38"/>
        <v>5.2321333975004436E-2</v>
      </c>
      <c r="AD93">
        <f t="shared" si="39"/>
        <v>0.99987668939151864</v>
      </c>
      <c r="AE93" cm="1">
        <f t="array" ref="AE93">( ( F93 * 10^(-9) ) ^ 2 * rhop * H93 * U ) / ( 18 * mu * ( df * 10^(-6) ) )</f>
        <v>4.1883473145969564E-3</v>
      </c>
      <c r="AF93">
        <f t="shared" si="40"/>
        <v>2.7150266759644516E-4</v>
      </c>
      <c r="AG93" cm="1">
        <f t="array" ref="AG93">(2 * AI113*(1-alpha)*AE93*SQRT(alpha)+(1-alpha)*alpha*AE93^2)/Ku</f>
        <v>4.5275682792179266E-4</v>
      </c>
      <c r="AH93">
        <f t="shared" si="41"/>
        <v>1.6675962410607295</v>
      </c>
      <c r="AI93" cm="1">
        <f t="array" ref="AI93" xml:space="preserve"> F93 / df / 1000</f>
        <v>0.11862244897959184</v>
      </c>
      <c r="AJ93" cm="1">
        <f t="array" ref="AJ93" xml:space="preserve"> ( 1 + AI93 ) / ( 2*Ku ) * ( 2 * LN( 1 + AI93 ) - 1 + alpha + ( 1 / ( 1 + AI93 ) ) ^ 2 * ( 1 - alpha / 2 ) - ( alpha / 2) * ( 1 + AI93 ) ^ 2 )</f>
        <v>1.8465958353713736E-2</v>
      </c>
      <c r="AK93" cm="1">
        <f t="array" ref="AK93" xml:space="preserve"> ( ( 1 - alpha ) / Ku ) * AI93 ^ 2</f>
        <v>2.001173780115998E-2</v>
      </c>
      <c r="AL93">
        <f t="shared" si="42"/>
        <v>1.0837096790665819</v>
      </c>
      <c r="AM93">
        <f t="shared" si="32"/>
        <v>8.1887429060611083E-2</v>
      </c>
      <c r="AN93">
        <f t="shared" si="43"/>
        <v>8.3045876830784598E-2</v>
      </c>
      <c r="AO93">
        <f t="shared" si="44"/>
        <v>1.0141468328345742</v>
      </c>
      <c r="AP93" cm="1">
        <f t="array" ref="AP93" xml:space="preserve"> EXP( -4 * alpha * X * 10^(-6) * AM93 / ( PI() * df * 10^(-6) * ( 1 - alpha ) ) ) * 100</f>
        <v>18.72035768366062</v>
      </c>
      <c r="AQ93" cm="1">
        <f t="array" ref="AQ93" xml:space="preserve"> EXP( -4 * alpha * X * 10^(-6) * AN93 / ( PI() * df * 10^(-6) * ( 1 - alpha ) ) ) * 100</f>
        <v>18.281831095855459</v>
      </c>
      <c r="AR93">
        <f t="shared" si="45"/>
        <v>0.43852658780516052</v>
      </c>
      <c r="AS93" cm="1">
        <f t="array" ref="AS93" xml:space="preserve"> ( sigave * 10^(-6) * fE *e * H93 ) / ( 3 * PI() * eps0 * ( 1 + epsF ) * mu * U * F93 * 10^(-9) )</f>
        <v>2.6206198591752602E-2</v>
      </c>
      <c r="AT93" cm="1">
        <f t="array" ref="AT93" xml:space="preserve"> PI() * AS93 / ( 1 + alpha * SQRT(AS93) )</f>
        <v>8.1419746734937473E-2</v>
      </c>
      <c r="AU93" cm="1">
        <f t="array" ref="AU93" xml:space="preserve"> PI() * AS93 * ( 1 - SQRT( AS93 ) * alpha )</f>
        <v>8.1409588179466835E-2</v>
      </c>
      <c r="AV93">
        <f t="shared" si="46"/>
        <v>0.99987523228850483</v>
      </c>
      <c r="AW93" cm="1">
        <f t="array" ref="AW93" xml:space="preserve"> 2 / 3 * ( epsP - 1 ) / ( epsP + 2 ) * ( sigave * 10^(-6) ) ^ 2 / ( eps0 * ( 1 + epsF ) ^ 2 ) * H93 * ( F93 * 10^(-9) ) ^ 2 / ( df * 10^(-6) * mu * U )</f>
        <v>3.3583705458216651</v>
      </c>
      <c r="AX93" cm="1">
        <f t="array" ref="AX93" xml:space="preserve"> 0.528 * Ku ^ 0.26 * AW93 ^ 0.74 / ( 1 + 0.366 * ( Ku * AW93 ) ^ 0.63 )</f>
        <v>0.72390621269708733</v>
      </c>
      <c r="AY93" cm="1">
        <f t="array" ref="AY93" xml:space="preserve"> 0.35 * Ku ^ ( -0.5 ) * AW93 ^ 0.4</f>
        <v>0.70229595160666347</v>
      </c>
      <c r="AZ93">
        <f t="shared" si="47"/>
        <v>0.97014770599922107</v>
      </c>
      <c r="BA93">
        <f t="shared" si="33"/>
        <v>0.15663992206065847</v>
      </c>
      <c r="BB93">
        <f t="shared" si="48"/>
        <v>0.16445546501025143</v>
      </c>
      <c r="BC93">
        <f t="shared" si="49"/>
        <v>1.0498949619405864</v>
      </c>
      <c r="BD93">
        <f t="shared" si="34"/>
        <v>0.74651482311893003</v>
      </c>
      <c r="BE93">
        <f t="shared" si="50"/>
        <v>0.78534182843744804</v>
      </c>
      <c r="BF93">
        <f t="shared" si="51"/>
        <v>1.0520110306132961</v>
      </c>
      <c r="BG93" cm="1">
        <f t="array" ref="BG93" xml:space="preserve"> EXP( -4 * alpha * X * 10^(-6) * BA93 / ( PI() * df * 10^(-6) * ( 1 - alpha ) ) ) * 100</f>
        <v>4.0553869873269637</v>
      </c>
      <c r="BH93" cm="1">
        <f t="array" ref="BH93" xml:space="preserve"> EXP( -4 * alpha * X * 10^(-6) * BB93 / ( PI() * df * 10^(-6) * ( 1 - alpha ) ) ) * 100</f>
        <v>3.45605088400188</v>
      </c>
      <c r="BI93" cm="1">
        <f t="array" ref="BI93" xml:space="preserve"> EXP( -4 * alpha * X * 10^(-6) * BD93 / ( PI() * df * 10^(-6) * ( 1 - alpha ) ) ) * 100</f>
        <v>2.3235811256577205E-5</v>
      </c>
      <c r="BJ93" cm="1">
        <f t="array" ref="BJ93" xml:space="preserve"> EXP( -4 * alpha * X * 10^(-6) * BE93 / ( PI() * df * 10^(-6) * ( 1 - alpha ) ) ) * 100</f>
        <v>1.0498442462695968E-5</v>
      </c>
      <c r="BK93" cm="1">
        <f t="array" ref="BK93">fC *  BG93 +  ( 1 - fC ) * BI93</f>
        <v>0.40555961096282728</v>
      </c>
    </row>
    <row r="94" spans="6:63" x14ac:dyDescent="0.2">
      <c r="F94">
        <v>940</v>
      </c>
      <c r="G94" cm="1">
        <f t="array" ref="G94" xml:space="preserve"> F94 * 10^(-9) * rhoa/mu * U</f>
        <v>6.2274347639126783E-4</v>
      </c>
      <c r="H94" cm="1">
        <f t="array" ref="H94">1 +  lambda/F94 * ( 2.514 + 0.8 * EXP( -0.55 * F94/lambda ) )</f>
        <v>1.1792415397663039</v>
      </c>
      <c r="I94" cm="1">
        <f t="array" ref="I94" xml:space="preserve"> 1 + 3.34 * lambda/F94</f>
        <v>1.2380993617021276</v>
      </c>
      <c r="J94">
        <f t="shared" si="35"/>
        <v>0.95246114830807549</v>
      </c>
      <c r="K94" cm="1">
        <f t="array" ref="K94" xml:space="preserve"> kB * T * H94 / ( 3 * PI() * mu * F94 * 10^(-9) )</f>
        <v>2.9617619957404974E-11</v>
      </c>
      <c r="L94" cm="1">
        <f t="array" ref="L94" xml:space="preserve"> df * 10^(-6) *U / K94</f>
        <v>2776.6188580829012</v>
      </c>
      <c r="M94" cm="1">
        <f t="array" ref="M94" xml:space="preserve"> 1 + 0.388 * Kn * ( ( 1 - alpha ) * L94 / Ku ) ^ ( 1 / 3 )</f>
        <v>1.1048353405367359</v>
      </c>
      <c r="N94" cm="1">
        <f t="array" ref="N94" xml:space="preserve"> 1 + 0.388 * Kn * ( ( 1 - alpha ) / Ku ) ^ ( 1 / 3 ) * ( 3 * PI() * mu * df * 10^(-6) * U * F94 * 10^(-9) / ( kB * T ) ) ^ ( 1 / 3 ) * ( 0.6 * ( F94 / lambda ) ^ 0.1 ) ^ ( -1 / 3 ) * ( 1 + 2/3 * ( 3.34 * F94 / lambda ) ) ^ ( -1 / 2 )</f>
        <v>1.0211800591254645</v>
      </c>
      <c r="O94">
        <f t="shared" si="26"/>
        <v>0.92428258008959852</v>
      </c>
      <c r="P94" cm="1">
        <f t="array" ref="P94" xml:space="preserve"> 1 / ( 1 + 1.6 * ( ( 1 - alpha ) / Ku ) ^ ( 1 / 3 ) * L94 ^ ( -2 / 3 ) * M94 )</f>
        <v>0.99003734066961457</v>
      </c>
      <c r="Q94" cm="1">
        <f t="array" ref="Q94" xml:space="preserve"> 1.6 * ( ( 1 - alpha ) / Ku ) * L94 ^ ( -2 / 3 ) * M94 * P94</f>
        <v>1.2599190278086096E-2</v>
      </c>
      <c r="R94" cm="1">
        <f t="array" ref="R94" xml:space="preserve"> 1.6 * ( 0.6 ) ^ ( 2 / 3 ) * ( ( 1 - alpha ) / Ku ) * ( lambda * 10^(-9) ) ^ ( -1 / 15 ) * ( kB * T / ( 3 * PI() * df * 10^(-6) * U * mu ) ) ^ ( 2 / 3 ) * ( F94 * 10^(-9) ) ^ ( -3 / 5 )  +  3.2 * 3.34 / 3 * ( 0.6 ) ^ ( 2 / 3 ) * ( ( 1 - alpha ) / Ku ) *  ( lambda * 10^(-9) ) ^ ( 14 / 15 ) * ( kB * T / ( 3 * PI() * df * 10^(-6) * U * mu ) ) ^ ( 2 / 3 ) * ( F94 * 10^(-9) ) ^ ( -8 / 5 )</f>
        <v>1.0143979896335019E-2</v>
      </c>
      <c r="S94">
        <f t="shared" si="27"/>
        <v>1.0358829990306918E-2</v>
      </c>
      <c r="T94">
        <f t="shared" si="36"/>
        <v>0.8221822007342916</v>
      </c>
      <c r="U94">
        <f t="shared" si="28"/>
        <v>38575.424552273602</v>
      </c>
      <c r="V94">
        <f t="shared" si="29"/>
        <v>5.0914853496182777E-3</v>
      </c>
      <c r="W94">
        <f t="shared" si="30"/>
        <v>2.5923217316258608E-5</v>
      </c>
      <c r="X94">
        <f t="shared" si="31"/>
        <v>1.3198762261002215E-7</v>
      </c>
      <c r="Y94" cm="1">
        <f t="array" ref="Y94" xml:space="preserve"> 4 / 3 * g / U^2 * F94 * 10^(-9) * ( rhop - rhoa ) / rhoa</f>
        <v>97.445140783916145</v>
      </c>
      <c r="Z94" cm="1">
        <f t="array" ref="Z94" xml:space="preserve"> SQRT( 4/3 * 1/U94 * g/rhoa * F94 * 10^(-9) *  ( rhop - rhoa ) )</f>
        <v>5.271996324664128E-4</v>
      </c>
      <c r="AA94" cm="1">
        <f t="array" ref="AA94" xml:space="preserve"> Z94 / U</f>
        <v>5.0260260641405992E-2</v>
      </c>
      <c r="AB94">
        <f t="shared" si="37"/>
        <v>5.2920035414490731E-2</v>
      </c>
      <c r="AC94">
        <f t="shared" si="38"/>
        <v>5.2913297425378272E-2</v>
      </c>
      <c r="AD94">
        <f t="shared" si="39"/>
        <v>0.99987267602790353</v>
      </c>
      <c r="AE94" cm="1">
        <f t="array" ref="AE94">( ( F94 * 10^(-9) ) ^ 2 * rhop * H94 * U ) / ( 18 * mu * ( df * 10^(-6) ) )</f>
        <v>4.271913663118688E-3</v>
      </c>
      <c r="AF94">
        <f t="shared" si="40"/>
        <v>2.8225922878321122E-4</v>
      </c>
      <c r="AG94" cm="1">
        <f t="array" ref="AG94">(2 * AI114*(1-alpha)*AE94*SQRT(alpha)+(1-alpha)*alpha*AE94^2)/Ku</f>
        <v>4.6589641309176147E-4</v>
      </c>
      <c r="AH94">
        <f t="shared" si="41"/>
        <v>1.6505976265158455</v>
      </c>
      <c r="AI94" cm="1">
        <f t="array" ref="AI94" xml:space="preserve"> F94 / df / 1000</f>
        <v>0.11989795918367348</v>
      </c>
      <c r="AJ94" cm="1">
        <f t="array" ref="AJ94" xml:space="preserve"> ( 1 + AI94 ) / ( 2*Ku ) * ( 2 * LN( 1 + AI94 ) - 1 + alpha + ( 1 / ( 1 + AI94 ) ) ^ 2 * ( 1 - alpha / 2 ) - ( alpha / 2) * ( 1 + AI94 ) ^ 2 )</f>
        <v>1.8849768359791384E-2</v>
      </c>
      <c r="AK94" cm="1">
        <f t="array" ref="AK94" xml:space="preserve"> ( ( 1 - alpha ) / Ku ) * AI94 ^ 2</f>
        <v>2.0444411517059728E-2</v>
      </c>
      <c r="AL94">
        <f t="shared" si="42"/>
        <v>1.0845974935516922</v>
      </c>
      <c r="AM94">
        <f t="shared" si="32"/>
        <v>8.2738768851454814E-2</v>
      </c>
      <c r="AN94">
        <f t="shared" si="43"/>
        <v>8.3998798161528124E-2</v>
      </c>
      <c r="AO94">
        <f t="shared" si="44"/>
        <v>1.0152290072424877</v>
      </c>
      <c r="AP94" cm="1">
        <f t="array" ref="AP94" xml:space="preserve"> EXP( -4 * alpha * X * 10^(-6) * AM94 / ( PI() * df * 10^(-6) * ( 1 - alpha ) ) ) * 100</f>
        <v>18.397075126476789</v>
      </c>
      <c r="AQ94" cm="1">
        <f t="array" ref="AQ94" xml:space="preserve"> EXP( -4 * alpha * X * 10^(-6) * AN94 / ( PI() * df * 10^(-6) * ( 1 - alpha ) ) ) * 100</f>
        <v>17.928817055102801</v>
      </c>
      <c r="AR94">
        <f t="shared" si="45"/>
        <v>0.46825807137398812</v>
      </c>
      <c r="AS94" cm="1">
        <f t="array" ref="AS94" xml:space="preserve"> ( sigave * 10^(-6) * fE *e * H94 ) / ( 3 * PI() * eps0 * ( 1 + epsF ) * mu * U * F94 * 10^(-9) )</f>
        <v>2.5885054969308891E-2</v>
      </c>
      <c r="AT94" cm="1">
        <f t="array" ref="AT94" xml:space="preserve"> PI() * AS94 / ( 1 + alpha * SQRT(AS94) )</f>
        <v>8.0427449698522169E-2</v>
      </c>
      <c r="AU94" cm="1">
        <f t="array" ref="AU94" xml:space="preserve"> PI() * AS94 * ( 1 - SQRT( AS94 ) * alpha )</f>
        <v>8.0417537920420348E-2</v>
      </c>
      <c r="AV94">
        <f t="shared" si="46"/>
        <v>0.99987676125329128</v>
      </c>
      <c r="AW94" cm="1">
        <f t="array" ref="AW94" xml:space="preserve"> 2 / 3 * ( epsP - 1 ) / ( epsP + 2 ) * ( sigave * 10^(-6) ) ^ 2 / ( eps0 * ( 1 + epsF ) ^ 2 ) * H94 * ( F94 * 10^(-9) ) ^ 2 / ( df * 10^(-6) * mu * U )</f>
        <v>3.4253771100860853</v>
      </c>
      <c r="AX94" cm="1">
        <f t="array" ref="AX94" xml:space="preserve"> 0.528 * Ku ^ 0.26 * AW94 ^ 0.74 / ( 1 + 0.366 * ( Ku * AW94 ) ^ 0.63 )</f>
        <v>0.73112887007514049</v>
      </c>
      <c r="AY94" cm="1">
        <f t="array" ref="AY94" xml:space="preserve"> 0.35 * Ku ^ ( -0.5 ) * AW94 ^ 0.4</f>
        <v>0.70786766833086845</v>
      </c>
      <c r="AZ94">
        <f t="shared" si="47"/>
        <v>0.96818453942068872</v>
      </c>
      <c r="BA94">
        <f t="shared" si="33"/>
        <v>0.15651175038005904</v>
      </c>
      <c r="BB94">
        <f t="shared" si="48"/>
        <v>0.16441633608194847</v>
      </c>
      <c r="BC94">
        <f t="shared" si="49"/>
        <v>1.0505047428240668</v>
      </c>
      <c r="BD94">
        <f t="shared" si="34"/>
        <v>0.75337493634482289</v>
      </c>
      <c r="BE94">
        <f t="shared" si="50"/>
        <v>0.79186646649239656</v>
      </c>
      <c r="BF94">
        <f t="shared" si="51"/>
        <v>1.0510921299483686</v>
      </c>
      <c r="BG94" cm="1">
        <f t="array" ref="BG94" xml:space="preserve"> EXP( -4 * alpha * X * 10^(-6) * BA94 / ( PI() * df * 10^(-6) * ( 1 - alpha ) ) ) * 100</f>
        <v>4.0660366631303537</v>
      </c>
      <c r="BH94" cm="1">
        <f t="array" ref="BH94" xml:space="preserve"> EXP( -4 * alpha * X * 10^(-6) * BB94 / ( PI() * df * 10^(-6) * ( 1 - alpha ) ) ) * 100</f>
        <v>3.4588190640744574</v>
      </c>
      <c r="BI94" cm="1">
        <f t="array" ref="BI94" xml:space="preserve"> EXP( -4 * alpha * X * 10^(-6) * BD94 / ( PI() * df * 10^(-6) * ( 1 - alpha ) ) ) * 100</f>
        <v>2.0192775269922237E-5</v>
      </c>
      <c r="BJ94" cm="1">
        <f t="array" ref="BJ94" xml:space="preserve"> EXP( -4 * alpha * X * 10^(-6) * BE94 / ( PI() * df * 10^(-6) * ( 1 - alpha ) ) ) * 100</f>
        <v>9.1863759874471496E-6</v>
      </c>
      <c r="BK94" cm="1">
        <f t="array" ref="BK94">fC *  BG94 +  ( 1 - fC ) * BI94</f>
        <v>0.40662183981077832</v>
      </c>
    </row>
    <row r="95" spans="6:63" x14ac:dyDescent="0.2">
      <c r="F95">
        <v>950</v>
      </c>
      <c r="G95" cm="1">
        <f t="array" ref="G95" xml:space="preserve"> F95 * 10^(-9) * rhoa/mu * U</f>
        <v>6.2936840699117486E-4</v>
      </c>
      <c r="H95" cm="1">
        <f t="array" ref="H95">1 +  lambda/F95 * ( 2.514 + 0.8 * EXP( -0.55 * F95/lambda ) )</f>
        <v>1.1773528036806062</v>
      </c>
      <c r="I95" cm="1">
        <f t="array" ref="I95" xml:space="preserve"> 1 + 3.34 * lambda/F95</f>
        <v>1.235593052631579</v>
      </c>
      <c r="J95">
        <f t="shared" si="35"/>
        <v>0.95286453834704554</v>
      </c>
      <c r="K95" cm="1">
        <f t="array" ref="K95" xml:space="preserve"> kB * T * H95 / ( 3 * PI() * mu * F95 * 10^(-9) )</f>
        <v>2.9258917717017364E-11</v>
      </c>
      <c r="L95" cm="1">
        <f t="array" ref="L95" xml:space="preserve"> df * 10^(-6) *U / K95</f>
        <v>2810.6590578855603</v>
      </c>
      <c r="M95" cm="1">
        <f t="array" ref="M95" xml:space="preserve"> 1 + 0.388 * Kn * ( ( 1 - alpha ) * L95 / Ku ) ^ ( 1 / 3 )</f>
        <v>1.1052620142945102</v>
      </c>
      <c r="N95" cm="1">
        <f t="array" ref="N95" xml:space="preserve"> 1 + 0.388 * Kn * ( ( 1 - alpha ) / Ku ) ^ ( 1 / 3 ) * ( 3 * PI() * mu * df * 10^(-6) * U * F95 * 10^(-9) / ( kB * T ) ) ^ ( 1 / 3 ) * ( 0.6 * ( F95 / lambda ) ^ 0.1 ) ^ ( -1 / 3 ) * ( 1 + 2/3 * ( 3.34 * F95 / lambda ) ) ^ ( -1 / 2 )</f>
        <v>1.0211387322728007</v>
      </c>
      <c r="O95">
        <f t="shared" si="26"/>
        <v>0.92388838037159404</v>
      </c>
      <c r="P95" cm="1">
        <f t="array" ref="P95" xml:space="preserve"> 1 / ( 1 + 1.6 * ( ( 1 - alpha ) / Ku ) ^ ( 1 / 3 ) * L95 ^ ( -2 / 3 ) * M95 )</f>
        <v>0.99011336767226055</v>
      </c>
      <c r="Q95" cm="1">
        <f t="array" ref="Q95" xml:space="preserve"> 1.6 * ( ( 1 - alpha ) / Ku ) * L95 ^ ( -2 / 3 ) * M95 * P95</f>
        <v>1.2503043391914187E-2</v>
      </c>
      <c r="R95" cm="1">
        <f t="array" ref="R95" xml:space="preserve"> 1.6 * ( 0.6 ) ^ ( 2 / 3 ) * ( ( 1 - alpha ) / Ku ) * ( lambda * 10^(-9) ) ^ ( -1 / 15 ) * ( kB * T / ( 3 * PI() * df * 10^(-6) * U * mu ) ) ^ ( 2 / 3 ) * ( F95 * 10^(-9) ) ^ ( -3 / 5 )  +  3.2 * 3.34 / 3 * ( 0.6 ) ^ ( 2 / 3 ) * ( ( 1 - alpha ) / Ku ) *  ( lambda * 10^(-9) ) ^ ( 14 / 15 ) * ( kB * T / ( 3 * PI() * df * 10^(-6) * U * mu ) ) ^ ( 2 / 3 ) * ( F95 * 10^(-9) ) ^ ( -8 / 5 )</f>
        <v>1.0065242246305386E-2</v>
      </c>
      <c r="S95">
        <f t="shared" si="27"/>
        <v>1.027800870741092E-2</v>
      </c>
      <c r="T95">
        <f t="shared" si="36"/>
        <v>0.82204055326703784</v>
      </c>
      <c r="U95">
        <f t="shared" si="28"/>
        <v>38169.629388544105</v>
      </c>
      <c r="V95">
        <f t="shared" si="29"/>
        <v>5.118478483898143E-3</v>
      </c>
      <c r="W95">
        <f t="shared" si="30"/>
        <v>2.6198816094750879E-5</v>
      </c>
      <c r="X95">
        <f t="shared" si="31"/>
        <v>1.3409801610523407E-7</v>
      </c>
      <c r="Y95" cm="1">
        <f t="array" ref="Y95" xml:space="preserve"> 4 / 3 * g / U^2 * F95 * 10^(-9) * ( rhop - rhoa ) / rhoa</f>
        <v>98.481791217787588</v>
      </c>
      <c r="Z95" cm="1">
        <f t="array" ref="Z95" xml:space="preserve"> SQRT( 4/3 * 1/U95 * g/rhoa * F95 * 10^(-9) *  ( rhop - rhoa ) )</f>
        <v>5.3280631100949489E-4</v>
      </c>
      <c r="AA95" cm="1">
        <f t="array" ref="AA95" xml:space="preserve"> Z95 / U</f>
        <v>5.0794769976303597E-2</v>
      </c>
      <c r="AB95">
        <f t="shared" si="37"/>
        <v>5.3512947853264076E-2</v>
      </c>
      <c r="AC95">
        <f t="shared" si="38"/>
        <v>5.350591499436512E-2</v>
      </c>
      <c r="AD95">
        <f t="shared" si="39"/>
        <v>0.99986857650006045</v>
      </c>
      <c r="AE95" cm="1">
        <f t="array" ref="AE95">( ( F95 * 10^(-9) ) ^ 2 * rhop * H95 * U ) / ( 18 * mu * ( df * 10^(-6) ) )</f>
        <v>4.3563004340850505E-3</v>
      </c>
      <c r="AF95">
        <f t="shared" si="40"/>
        <v>2.9332605920295076E-4</v>
      </c>
      <c r="AG95" cm="1">
        <f t="array" ref="AG95">(2 * AI115*(1-alpha)*AE95*SQRT(alpha)+(1-alpha)*alpha*AE95^2)/Ku</f>
        <v>4.7928725988444893E-4</v>
      </c>
      <c r="AH95">
        <f t="shared" si="41"/>
        <v>1.6339743600919978</v>
      </c>
      <c r="AI95" cm="1">
        <f t="array" ref="AI95" xml:space="preserve"> F95 / df / 1000</f>
        <v>0.12117346938775511</v>
      </c>
      <c r="AJ95" cm="1">
        <f t="array" ref="AJ95" xml:space="preserve"> ( 1 + AI95 ) / ( 2*Ku ) * ( 2 * LN( 1 + AI95 ) - 1 + alpha + ( 1 / ( 1 + AI95 ) ) ^ 2 * ( 1 - alpha / 2 ) - ( alpha / 2) * ( 1 + AI95 ) ^ 2 )</f>
        <v>1.9237217862775303E-2</v>
      </c>
      <c r="AK95" cm="1">
        <f t="array" ref="AK95" xml:space="preserve"> ( ( 1 - alpha ) / Ku ) * AI95 ^ 2</f>
        <v>2.0881712759332736E-2</v>
      </c>
      <c r="AL95">
        <f t="shared" si="42"/>
        <v>1.0854850690098794</v>
      </c>
      <c r="AM95">
        <f t="shared" si="32"/>
        <v>8.3595925595334908E-2</v>
      </c>
      <c r="AN95">
        <f t="shared" si="43"/>
        <v>8.4958962520311723E-2</v>
      </c>
      <c r="AO95">
        <f t="shared" si="44"/>
        <v>1.0163050640957658</v>
      </c>
      <c r="AP95" cm="1">
        <f t="array" ref="AP95" xml:space="preserve"> EXP( -4 * alpha * X * 10^(-6) * AM95 / ( PI() * df * 10^(-6) * ( 1 - alpha ) ) ) * 100</f>
        <v>18.077223579492784</v>
      </c>
      <c r="AQ95" cm="1">
        <f t="array" ref="AQ95" xml:space="preserve"> EXP( -4 * alpha * X * 10^(-6) * AN95 / ( PI() * df * 10^(-6) * ( 1 - alpha ) ) ) * 100</f>
        <v>17.580013921497699</v>
      </c>
      <c r="AR95">
        <f t="shared" si="45"/>
        <v>0.49720965799508576</v>
      </c>
      <c r="AS95" cm="1">
        <f t="array" ref="AS95" xml:space="preserve"> ( sigave * 10^(-6) * fE *e * H95 ) / ( 3 * PI() * eps0 * ( 1 + epsF ) * mu * U * F95 * 10^(-9) )</f>
        <v>2.5571558232454238E-2</v>
      </c>
      <c r="AT95" cm="1">
        <f t="array" ref="AT95" xml:space="preserve"> PI() * AS95 / ( 1 + alpha * SQRT(AS95) )</f>
        <v>7.9458683059098562E-2</v>
      </c>
      <c r="AU95" cm="1">
        <f t="array" ref="AU95" xml:space="preserve"> PI() * AS95 * ( 1 - SQRT( AS95 ) * alpha )</f>
        <v>7.9449009267273454E-2</v>
      </c>
      <c r="AV95">
        <f t="shared" si="46"/>
        <v>0.99987825381125539</v>
      </c>
      <c r="AW95" cm="1">
        <f t="array" ref="AW95" xml:space="preserve"> 2 / 3 * ( epsP - 1 ) / ( epsP + 2 ) * ( sigave * 10^(-6) ) ^ 2 / ( eps0 * ( 1 + epsF ) ^ 2 ) * H95 * ( F95 * 10^(-9) ) ^ 2 / ( df * 10^(-6) * mu * U )</f>
        <v>3.4930415191676185</v>
      </c>
      <c r="AX95" cm="1">
        <f t="array" ref="AX95" xml:space="preserve"> 0.528 * Ku ^ 0.26 * AW95 ^ 0.74 / ( 1 + 0.366 * ( Ku * AW95 ) ^ 0.63 )</f>
        <v>0.73832495370650397</v>
      </c>
      <c r="AY95" cm="1">
        <f t="array" ref="AY95" xml:space="preserve"> 0.35 * Ku ^ ( -0.5 ) * AW95 ^ 0.4</f>
        <v>0.71342811329758016</v>
      </c>
      <c r="AZ95">
        <f t="shared" si="47"/>
        <v>0.96627929168052917</v>
      </c>
      <c r="BA95">
        <f t="shared" si="33"/>
        <v>0.15641218649752175</v>
      </c>
      <c r="BB95">
        <f t="shared" si="48"/>
        <v>0.16440797178758518</v>
      </c>
      <c r="BC95">
        <f t="shared" si="49"/>
        <v>1.0511199636621031</v>
      </c>
      <c r="BD95">
        <f t="shared" si="34"/>
        <v>0.76019992140661086</v>
      </c>
      <c r="BE95">
        <f t="shared" si="50"/>
        <v>0.79838707581789192</v>
      </c>
      <c r="BF95">
        <f t="shared" si="51"/>
        <v>1.0502330417775139</v>
      </c>
      <c r="BG95" cm="1">
        <f t="array" ref="BG95" xml:space="preserve"> EXP( -4 * alpha * X * 10^(-6) * BA95 / ( PI() * df * 10^(-6) * ( 1 - alpha ) ) ) * 100</f>
        <v>4.0743286376593986</v>
      </c>
      <c r="BH95" cm="1">
        <f t="array" ref="BH95" xml:space="preserve"> EXP( -4 * alpha * X * 10^(-6) * BB95 / ( PI() * df * 10^(-6) * ( 1 - alpha ) ) ) * 100</f>
        <v>3.4594110845186177</v>
      </c>
      <c r="BI95" cm="1">
        <f t="array" ref="BI95" xml:space="preserve"> EXP( -4 * alpha * X * 10^(-6) * BD95 / ( PI() * df * 10^(-6) * ( 1 - alpha ) ) ) * 100</f>
        <v>1.7560882916313955E-5</v>
      </c>
      <c r="BJ95" cm="1">
        <f t="array" ref="BJ95" xml:space="preserve"> EXP( -4 * alpha * X * 10^(-6) * BE95 / ( PI() * df * 10^(-6) * ( 1 - alpha ) ) ) * 100</f>
        <v>8.0389506347889594E-6</v>
      </c>
      <c r="BK95" cm="1">
        <f t="array" ref="BK95">fC *  BG95 +  ( 1 - fC ) * BI95</f>
        <v>0.40744866856056461</v>
      </c>
    </row>
    <row r="96" spans="6:63" x14ac:dyDescent="0.2">
      <c r="F96">
        <v>960</v>
      </c>
      <c r="G96" cm="1">
        <f t="array" ref="G96" xml:space="preserve"> F96 * 10^(-9) * rhoa/mu * U</f>
        <v>6.35993337591082E-4</v>
      </c>
      <c r="H96" cm="1">
        <f t="array" ref="H96">1 +  lambda/F96 * ( 2.514 + 0.8 * EXP( -0.55 * F96/lambda ) )</f>
        <v>1.175503570897356</v>
      </c>
      <c r="I96" cm="1">
        <f t="array" ref="I96" xml:space="preserve"> 1 + 3.34 * lambda/F96</f>
        <v>1.2331389583333334</v>
      </c>
      <c r="J96">
        <f t="shared" si="35"/>
        <v>0.95326123868969692</v>
      </c>
      <c r="K96" cm="1">
        <f t="array" ref="K96" xml:space="preserve"> kB * T * H96 / ( 3 * PI() * mu * F96 * 10^(-9) )</f>
        <v>2.890865992790599E-11</v>
      </c>
      <c r="L96" cm="1">
        <f t="array" ref="L96" xml:space="preserve"> df * 10^(-6) *U / K96</f>
        <v>2844.7130482820689</v>
      </c>
      <c r="M96" cm="1">
        <f t="array" ref="M96" xml:space="preserve"> 1 + 0.388 * Kn * ( ( 1 - alpha ) * L96 / Ku ) ^ ( 1 / 3 )</f>
        <v>1.1056854275968244</v>
      </c>
      <c r="N96" cm="1">
        <f t="array" ref="N96" xml:space="preserve"> 1 + 0.388 * Kn * ( ( 1 - alpha ) / Ku ) ^ ( 1 / 3 ) * ( 3 * PI() * mu * df * 10^(-6) * U * F96 * 10^(-9) / ( kB * T ) ) ^ ( 1 / 3 ) * ( 0.6 * ( F96 / lambda ) ^ 0.1 ) ^ ( -1 / 3 ) * ( 1 + 2/3 * ( 3.34 * F96 / lambda ) ) ^ ( -1 / 2 )</f>
        <v>1.0210978829366544</v>
      </c>
      <c r="O96">
        <f t="shared" si="26"/>
        <v>0.92349763997159784</v>
      </c>
      <c r="P96" cm="1">
        <f t="array" ref="P96" xml:space="preserve"> 1 / ( 1 + 1.6 * ( ( 1 - alpha ) / Ku ) ^ ( 1 / 3 ) * L96 ^ ( -2 / 3 ) * M96 )</f>
        <v>0.99018793164747232</v>
      </c>
      <c r="Q96" cm="1">
        <f t="array" ref="Q96" xml:space="preserve"> 1.6 * ( ( 1 - alpha ) / Ku ) * L96 ^ ( -2 / 3 ) * M96 * P96</f>
        <v>1.2408746710633781E-2</v>
      </c>
      <c r="R96" cm="1">
        <f t="array" ref="R96" xml:space="preserve"> 1.6 * ( 0.6 ) ^ ( 2 / 3 ) * ( ( 1 - alpha ) / Ku ) * ( lambda * 10^(-9) ) ^ ( -1 / 15 ) * ( kB * T / ( 3 * PI() * df * 10^(-6) * U * mu ) ) ^ ( 2 / 3 ) * ( F96 * 10^(-9) ) ^ ( -3 / 5 )  +  3.2 * 3.34 / 3 * ( 0.6 ) ^ ( 2 / 3 ) * ( ( 1 - alpha ) / Ku ) *  ( lambda * 10^(-9) ) ^ ( 14 / 15 ) * ( kB * T / ( 3 * PI() * df * 10^(-6) * U * mu ) ) ^ ( 2 / 3 ) * ( F96 * 10^(-9) ) ^ ( -8 / 5 )</f>
        <v>9.9880598661363975E-3</v>
      </c>
      <c r="S96">
        <f t="shared" si="27"/>
        <v>1.0198786783956439E-2</v>
      </c>
      <c r="T96">
        <f t="shared" si="36"/>
        <v>0.82190305127402608</v>
      </c>
      <c r="U96">
        <f t="shared" si="28"/>
        <v>37772.287438089625</v>
      </c>
      <c r="V96">
        <f t="shared" si="29"/>
        <v>5.1453297001813787E-3</v>
      </c>
      <c r="W96">
        <f t="shared" si="30"/>
        <v>2.6474411679802093E-5</v>
      </c>
      <c r="X96">
        <f t="shared" si="31"/>
        <v>1.3621951448685593E-7</v>
      </c>
      <c r="Y96" cm="1">
        <f t="array" ref="Y96" xml:space="preserve"> 4 / 3 * g / U^2 * F96 * 10^(-9) * ( rhop - rhoa ) / rhoa</f>
        <v>99.518441651659046</v>
      </c>
      <c r="Z96" cm="1">
        <f t="array" ref="Z96" xml:space="preserve"> SQRT( 4/3 * 1/U96 * g/rhoa * F96 * 10^(-9) *  ( rhop - rhoa ) )</f>
        <v>5.3841295716029573E-4</v>
      </c>
      <c r="AA96" cm="1">
        <f t="array" ref="AA96" xml:space="preserve"> Z96 / U</f>
        <v>5.1329276223102502E-2</v>
      </c>
      <c r="AB96">
        <f t="shared" si="37"/>
        <v>5.4106524989774848E-2</v>
      </c>
      <c r="AC96">
        <f t="shared" si="38"/>
        <v>5.4099187598143909E-2</v>
      </c>
      <c r="AD96">
        <f t="shared" si="39"/>
        <v>0.99986438989322779</v>
      </c>
      <c r="AE96" cm="1">
        <f t="array" ref="AE96">( ( F96 * 10^(-9) ) ^ 2 * rhop * H96 * U ) / ( 18 * mu * ( df * 10^(-6) ) )</f>
        <v>4.4415075973381624E-3</v>
      </c>
      <c r="AF96">
        <f t="shared" si="40"/>
        <v>3.0470873087407339E-4</v>
      </c>
      <c r="AG96" cm="1">
        <f t="array" ref="AG96">(2 * AI116*(1-alpha)*AE96*SQRT(alpha)+(1-alpha)*alpha*AE96^2)/Ku</f>
        <v>4.9293175127189002E-4</v>
      </c>
      <c r="AH96">
        <f t="shared" si="41"/>
        <v>1.617714562552536</v>
      </c>
      <c r="AI96" cm="1">
        <f t="array" ref="AI96" xml:space="preserve"> F96 / df / 1000</f>
        <v>0.12244897959183673</v>
      </c>
      <c r="AJ96" cm="1">
        <f t="array" ref="AJ96" xml:space="preserve"> ( 1 + AI96 ) / ( 2*Ku ) * ( 2 * LN( 1 + AI96 ) - 1 + alpha + ( 1 / ( 1 + AI96 ) ) ^ 2 * ( 1 - alpha / 2 ) - ( alpha / 2) * ( 1 + AI96 ) ^ 2 )</f>
        <v>1.962829818586654E-2</v>
      </c>
      <c r="AK96" cm="1">
        <f t="array" ref="AK96" xml:space="preserve"> ( ( 1 - alpha ) / Ku ) * AI96 ^ 2</f>
        <v>2.1323641527978998E-2</v>
      </c>
      <c r="AL96">
        <f t="shared" si="42"/>
        <v>1.0863724061076878</v>
      </c>
      <c r="AM96">
        <f t="shared" si="32"/>
        <v>8.4458830879528435E-2</v>
      </c>
      <c r="AN96">
        <f t="shared" si="43"/>
        <v>8.5926324640953414E-2</v>
      </c>
      <c r="AO96">
        <f t="shared" si="44"/>
        <v>1.0173752554486364</v>
      </c>
      <c r="AP96" cm="1">
        <f t="array" ref="AP96" xml:space="preserve"> EXP( -4 * alpha * X * 10^(-6) * AM96 / ( PI() * df * 10^(-6) * ( 1 - alpha ) ) ) * 100</f>
        <v>17.760843727772631</v>
      </c>
      <c r="AQ96" cm="1">
        <f t="array" ref="AQ96" xml:space="preserve"> EXP( -4 * alpha * X * 10^(-6) * AN96 / ( PI() * df * 10^(-6) * ( 1 - alpha ) ) ) * 100</f>
        <v>17.235458111578573</v>
      </c>
      <c r="AR96">
        <f t="shared" si="45"/>
        <v>0.52538561619405755</v>
      </c>
      <c r="AS96" cm="1">
        <f t="array" ref="AS96" xml:space="preserve"> ( sigave * 10^(-6) * fE *e * H96 ) / ( 3 * PI() * eps0 * ( 1 + epsF ) * mu * U * F96 * 10^(-9) )</f>
        <v>2.5265441733639829E-2</v>
      </c>
      <c r="AT96" cm="1">
        <f t="array" ref="AT96" xml:space="preserve"> PI() * AS96 / ( 1 + alpha * SQRT(AS96) )</f>
        <v>7.8512629173115162E-2</v>
      </c>
      <c r="AU96" cm="1">
        <f t="array" ref="AU96" xml:space="preserve"> PI() * AS96 * ( 1 - SQRT( AS96 ) * alpha )</f>
        <v>7.8503184985672117E-2</v>
      </c>
      <c r="AV96">
        <f t="shared" si="46"/>
        <v>0.99987971123190611</v>
      </c>
      <c r="AW96" cm="1">
        <f t="array" ref="AW96" xml:space="preserve"> 2 / 3 * ( epsP - 1 ) / ( epsP + 2 ) * ( sigave * 10^(-6) ) ^ 2 / ( eps0 * ( 1 + epsF ) ^ 2 ) * H96 * ( F96 * 10^(-9) ) ^ 2 / ( df * 10^(-6) * mu * U )</f>
        <v>3.5613637488845691</v>
      </c>
      <c r="AX96" cm="1">
        <f t="array" ref="AX96" xml:space="preserve"> 0.528 * Ku ^ 0.26 * AW96 ^ 0.74 / ( 1 + 0.366 * ( Ku * AW96 ) ^ 0.63 )</f>
        <v>0.74549439807655993</v>
      </c>
      <c r="AY96" cm="1">
        <f t="array" ref="AY96" xml:space="preserve"> 0.35 * Ku ^ ( -0.5 ) * AW96 ^ 0.4</f>
        <v>0.71897742365822337</v>
      </c>
      <c r="AZ96">
        <f t="shared" si="47"/>
        <v>0.96443035053415205</v>
      </c>
      <c r="BA96">
        <f t="shared" si="33"/>
        <v>0.15634037518340438</v>
      </c>
      <c r="BB96">
        <f t="shared" si="48"/>
        <v>0.16442950962662553</v>
      </c>
      <c r="BC96">
        <f t="shared" si="49"/>
        <v>1.0517405336512191</v>
      </c>
      <c r="BD96">
        <f t="shared" si="34"/>
        <v>0.76698964366730438</v>
      </c>
      <c r="BE96">
        <f t="shared" si="50"/>
        <v>0.80490374829917677</v>
      </c>
      <c r="BF96">
        <f t="shared" si="51"/>
        <v>1.0494323553713045</v>
      </c>
      <c r="BG96" cm="1">
        <f t="array" ref="BG96" xml:space="preserve"> EXP( -4 * alpha * X * 10^(-6) * BA96 / ( PI() * df * 10^(-6) * ( 1 - alpha ) ) ) * 100</f>
        <v>4.0803197909205791</v>
      </c>
      <c r="BH96" cm="1">
        <f t="array" ref="BH96" xml:space="preserve"> EXP( -4 * alpha * X * 10^(-6) * BB96 / ( PI() * df * 10^(-6) * ( 1 - alpha ) ) ) * 100</f>
        <v>3.4578868528061197</v>
      </c>
      <c r="BI96" cm="1">
        <f t="array" ref="BI96" xml:space="preserve"> EXP( -4 * alpha * X * 10^(-6) * BD96 / ( PI() * df * 10^(-6) * ( 1 - alpha ) ) ) * 100</f>
        <v>1.5283050307673299E-5</v>
      </c>
      <c r="BJ96" cm="1">
        <f t="array" ref="BJ96" xml:space="preserve"> EXP( -4 * alpha * X * 10^(-6) * BE96 / ( PI() * df * 10^(-6) * ( 1 - alpha ) ) ) * 100</f>
        <v>7.035411290466985E-6</v>
      </c>
      <c r="BK96" cm="1">
        <f t="array" ref="BK96">fC *  BG96 +  ( 1 - fC ) * BI96</f>
        <v>0.40804573383733483</v>
      </c>
    </row>
    <row r="97" spans="6:63" x14ac:dyDescent="0.2">
      <c r="F97">
        <v>970</v>
      </c>
      <c r="G97" cm="1">
        <f t="array" ref="G97" xml:space="preserve"> F97 * 10^(-9) * rhoa/mu * U</f>
        <v>6.4261826819098913E-4</v>
      </c>
      <c r="H97" cm="1">
        <f t="array" ref="H97">1 +  lambda/F97 * ( 2.514 + 0.8 * EXP( -0.55 * F97/lambda ) )</f>
        <v>1.1736926076055061</v>
      </c>
      <c r="I97" cm="1">
        <f t="array" ref="I97" xml:space="preserve"> 1 + 3.34 * lambda/F97</f>
        <v>1.2307354639175259</v>
      </c>
      <c r="J97">
        <f t="shared" si="35"/>
        <v>0.95365140764657264</v>
      </c>
      <c r="K97" cm="1">
        <f t="array" ref="K97" xml:space="preserve"> kB * T * H97 / ( 3 * PI() * mu * F97 * 10^(-9) )</f>
        <v>2.8566555391693982E-11</v>
      </c>
      <c r="L97" cm="1">
        <f t="array" ref="L97" xml:space="preserve"> df * 10^(-6) *U / K97</f>
        <v>2878.7804821989266</v>
      </c>
      <c r="M97" cm="1">
        <f t="array" ref="M97" xml:space="preserve"> 1 + 0.388 * Kn * ( ( 1 - alpha ) * L97 / Ku ) ^ ( 1 / 3 )</f>
        <v>1.1061056402934566</v>
      </c>
      <c r="N97" cm="1">
        <f t="array" ref="N97" xml:space="preserve"> 1 + 0.388 * Kn * ( ( 1 - alpha ) / Ku ) ^ ( 1 / 3 ) * ( 3 * PI() * mu * df * 10^(-6) * U * F97 * 10^(-9) / ( kB * T ) ) ^ ( 1 / 3 ) * ( 0.6 * ( F97 / lambda ) ^ 0.1 ) ^ ( -1 / 3 ) * ( 1 + 2/3 * ( 3.34 * F97 / lambda ) ) ^ ( -1 / 2 )</f>
        <v>1.021057501135924</v>
      </c>
      <c r="O97">
        <f t="shared" si="26"/>
        <v>0.92311029248981247</v>
      </c>
      <c r="P97" cm="1">
        <f t="array" ref="P97" xml:space="preserve"> 1 / ( 1 + 1.6 * ( ( 1 - alpha ) / Ku ) ^ ( 1 / 3 ) * L97 ^ ( -2 / 3 ) * M97 )</f>
        <v>0.99026107675785202</v>
      </c>
      <c r="Q97" cm="1">
        <f t="array" ref="Q97" xml:space="preserve"> 1.6 * ( ( 1 - alpha ) / Ku ) * L97 ^ ( -2 / 3 ) * M97 * P97</f>
        <v>1.2316244384394666E-2</v>
      </c>
      <c r="R97" cm="1">
        <f t="array" ref="R97" xml:space="preserve"> 1.6 * ( 0.6 ) ^ ( 2 / 3 ) * ( ( 1 - alpha ) / Ku ) * ( lambda * 10^(-9) ) ^ ( -1 / 15 ) * ( kB * T / ( 3 * PI() * df * 10^(-6) * U * mu ) ) ^ ( 2 / 3 ) * ( F97 * 10^(-9) ) ^ ( -3 / 5 )  +  3.2 * 3.34 / 3 * ( 0.6 ) ^ ( 2 / 3 ) * ( ( 1 - alpha ) / Ku ) *  ( lambda * 10^(-9) ) ^ ( 14 / 15 ) * ( kB * T / ( 3 * PI() * df * 10^(-6) * U * mu ) ) ^ ( 2 / 3 ) * ( F97 * 10^(-9) ) ^ ( -8 / 5 )</f>
        <v>9.9123845957520846E-3</v>
      </c>
      <c r="S97">
        <f t="shared" si="27"/>
        <v>1.012111464563685E-2</v>
      </c>
      <c r="T97">
        <f t="shared" si="36"/>
        <v>0.82176955326258694</v>
      </c>
      <c r="U97">
        <f t="shared" si="28"/>
        <v>37383.137272847314</v>
      </c>
      <c r="V97">
        <f t="shared" si="29"/>
        <v>5.1720412098277668E-3</v>
      </c>
      <c r="W97">
        <f t="shared" si="30"/>
        <v>2.6750004081861917E-5</v>
      </c>
      <c r="X97">
        <f t="shared" si="31"/>
        <v>1.383520593693223E-7</v>
      </c>
      <c r="Y97" cm="1">
        <f t="array" ref="Y97" xml:space="preserve"> 4 / 3 * g / U^2 * F97 * 10^(-9) * ( rhop - rhoa ) / rhoa</f>
        <v>100.55509208553049</v>
      </c>
      <c r="Z97" cm="1">
        <f t="array" ref="Z97" xml:space="preserve"> SQRT( 4/3 * 1/U97 * g/rhoa * F97 * 10^(-9) *  ( rhop - rhoa ) )</f>
        <v>5.4401957102527619E-4</v>
      </c>
      <c r="AA97" cm="1">
        <f t="array" ref="AA97" xml:space="preserve"> Z97 / U</f>
        <v>5.1863779391952095E-2</v>
      </c>
      <c r="AB97">
        <f t="shared" si="37"/>
        <v>5.4700767953671688E-2</v>
      </c>
      <c r="AC97">
        <f t="shared" si="38"/>
        <v>5.4693116152755628E-2</v>
      </c>
      <c r="AD97">
        <f t="shared" si="39"/>
        <v>0.9998601152926675</v>
      </c>
      <c r="AE97" cm="1">
        <f t="array" ref="AE97">( ( F97 * 10^(-9) ) ^ 2 * rhop * H97 * U ) / ( 18 * mu * ( df * 10^(-6) ) )</f>
        <v>4.5275351246169713E-3</v>
      </c>
      <c r="AF97">
        <f t="shared" si="40"/>
        <v>3.1641285032718081E-4</v>
      </c>
      <c r="AG97" cm="1">
        <f t="array" ref="AG97">(2 * AI117*(1-alpha)*AE97*SQRT(alpha)+(1-alpha)*alpha*AE97^2)/Ku</f>
        <v>5.0683227071860728E-4</v>
      </c>
      <c r="AH97">
        <f t="shared" si="41"/>
        <v>1.6018068488511981</v>
      </c>
      <c r="AI97" cm="1">
        <f t="array" ref="AI97" xml:space="preserve"> F97 / df / 1000</f>
        <v>0.12372448979591838</v>
      </c>
      <c r="AJ97" cm="1">
        <f t="array" ref="AJ97" xml:space="preserve"> ( 1 + AI97 ) / ( 2*Ku ) * ( 2 * LN( 1 + AI97 ) - 1 + alpha + ( 1 / ( 1 + AI97 ) ) ^ 2 * ( 1 - alpha / 2 ) - ( alpha / 2) * ( 1 + AI97 ) ^ 2 )</f>
        <v>2.0023000684447123E-2</v>
      </c>
      <c r="AK97" cm="1">
        <f t="array" ref="AK97" xml:space="preserve"> ( ( 1 - alpha ) / Ku ) * AI97 ^ 2</f>
        <v>2.1770197822998529E-2</v>
      </c>
      <c r="AL97">
        <f t="shared" si="42"/>
        <v>1.0872595055100078</v>
      </c>
      <c r="AM97">
        <f t="shared" si="32"/>
        <v>8.532741873063443E-2</v>
      </c>
      <c r="AN97">
        <f t="shared" si="43"/>
        <v>8.6900841471718199E-2</v>
      </c>
      <c r="AO97">
        <f t="shared" si="44"/>
        <v>1.0184398258436813</v>
      </c>
      <c r="AP97" cm="1">
        <f t="array" ref="AP97" xml:space="preserve"> EXP( -4 * alpha * X * 10^(-6) * AM97 / ( PI() * df * 10^(-6) * ( 1 - alpha ) ) ) * 100</f>
        <v>17.447972137484221</v>
      </c>
      <c r="AQ97" cm="1">
        <f t="array" ref="AQ97" xml:space="preserve"> EXP( -4 * alpha * X * 10^(-6) * AN97 / ( PI() * df * 10^(-6) * ( 1 - alpha ) ) ) * 100</f>
        <v>16.895181753455983</v>
      </c>
      <c r="AR97">
        <f t="shared" si="45"/>
        <v>0.55279038402823844</v>
      </c>
      <c r="AS97" cm="1">
        <f t="array" ref="AS97" xml:space="preserve"> ( sigave * 10^(-6) * fE *e * H97 ) / ( 3 * PI() * eps0 * ( 1 + epsF ) * mu * U * F97 * 10^(-9) )</f>
        <v>2.4966450972807822E-2</v>
      </c>
      <c r="AT97" cm="1">
        <f t="array" ref="AT97" xml:space="preserve"> PI() * AS97 / ( 1 + alpha * SQRT(AS97) )</f>
        <v>7.7588507530427911E-2</v>
      </c>
      <c r="AU97" cm="1">
        <f t="array" ref="AU97" xml:space="preserve"> PI() * AS97 * ( 1 - SQRT( AS97 ) * alpha )</f>
        <v>7.7579284951292321E-2</v>
      </c>
      <c r="AV97">
        <f t="shared" si="46"/>
        <v>0.99988113472691853</v>
      </c>
      <c r="AW97" cm="1">
        <f t="array" ref="AW97" xml:space="preserve"> 2 / 3 * ( epsP - 1 ) / ( epsP + 2 ) * ( sigave * 10^(-6) ) ^ 2 / ( eps0 * ( 1 + epsF ) ^ 2 ) * H97 * ( F97 * 10^(-9) ) ^ 2 / ( df * 10^(-6) * mu * U )</f>
        <v>3.6303437765761899</v>
      </c>
      <c r="AX97" cm="1">
        <f t="array" ref="AX97" xml:space="preserve"> 0.528 * Ku ^ 0.26 * AW97 ^ 0.74 / ( 1 + 0.366 * ( Ku * AW97 ) ^ 0.63 )</f>
        <v>0.75263714572013307</v>
      </c>
      <c r="AY97" cm="1">
        <f t="array" ref="AY97" xml:space="preserve"> 0.35 * Ku ^ ( -0.5 ) * AW97 ^ 0.4</f>
        <v>0.72451573358993926</v>
      </c>
      <c r="AZ97">
        <f t="shared" si="47"/>
        <v>0.96263616233917493</v>
      </c>
      <c r="BA97">
        <f t="shared" si="33"/>
        <v>0.15629549919032848</v>
      </c>
      <c r="BB97">
        <f t="shared" si="48"/>
        <v>0.16448012642301052</v>
      </c>
      <c r="BC97">
        <f t="shared" si="49"/>
        <v>1.0523663654748958</v>
      </c>
      <c r="BD97">
        <f t="shared" si="34"/>
        <v>0.7737439795656762</v>
      </c>
      <c r="BE97">
        <f t="shared" si="50"/>
        <v>0.81141657506165743</v>
      </c>
      <c r="BF97">
        <f t="shared" si="51"/>
        <v>1.048688709044467</v>
      </c>
      <c r="BG97" cm="1">
        <f t="array" ref="BG97" xml:space="preserve"> EXP( -4 * alpha * X * 10^(-6) * BA97 / ( PI() * df * 10^(-6) * ( 1 - alpha ) ) ) * 100</f>
        <v>4.0840682266590527</v>
      </c>
      <c r="BH97" cm="1">
        <f t="array" ref="BH97" xml:space="preserve"> EXP( -4 * alpha * X * 10^(-6) * BB97 / ( PI() * df * 10^(-6) * ( 1 - alpha ) ) ) * 100</f>
        <v>3.4543073480941806</v>
      </c>
      <c r="BI97" cm="1">
        <f t="array" ref="BI97" xml:space="preserve"> EXP( -4 * alpha * X * 10^(-6) * BD97 / ( PI() * df * 10^(-6) * ( 1 - alpha ) ) ) * 100</f>
        <v>1.3310310785387042E-5</v>
      </c>
      <c r="BJ97" cm="1">
        <f t="array" ref="BJ97" xml:space="preserve"> EXP( -4 * alpha * X * 10^(-6) * BE97 / ( PI() * df * 10^(-6) * ( 1 - alpha ) ) ) * 100</f>
        <v>6.157632923908665E-6</v>
      </c>
      <c r="BK97" cm="1">
        <f t="array" ref="BK97">fC *  BG97 +  ( 1 - fC ) * BI97</f>
        <v>0.40841880194561214</v>
      </c>
    </row>
    <row r="98" spans="6:63" x14ac:dyDescent="0.2">
      <c r="F98">
        <v>980</v>
      </c>
      <c r="G98" cm="1">
        <f t="array" ref="G98" xml:space="preserve"> F98 * 10^(-9) * rhoa/mu * U</f>
        <v>6.4924319879089626E-4</v>
      </c>
      <c r="H98" cm="1">
        <f t="array" ref="H98">1 +  lambda/F98 * ( 2.514 + 0.8 * EXP( -0.55 * F98/lambda ) )</f>
        <v>1.1719187312942214</v>
      </c>
      <c r="I98" cm="1">
        <f t="array" ref="I98" xml:space="preserve"> 1 + 3.34 * lambda/F98</f>
        <v>1.2283810204081633</v>
      </c>
      <c r="J98">
        <f t="shared" si="35"/>
        <v>0.95403519903361844</v>
      </c>
      <c r="K98" cm="1">
        <f t="array" ref="K98" xml:space="preserve"> kB * T * H98 / ( 3 * PI() * mu * F98 * 10^(-9) )</f>
        <v>2.8232326031509792E-11</v>
      </c>
      <c r="L98" cm="1">
        <f t="array" ref="L98" xml:space="preserve"> df * 10^(-6) *U / K98</f>
        <v>2912.8610236889267</v>
      </c>
      <c r="M98" cm="1">
        <f t="array" ref="M98" xml:space="preserve"> 1 + 0.388 * Kn * ( ( 1 - alpha ) * L98 / Ku ) ^ ( 1 / 3 )</f>
        <v>1.1065227105185891</v>
      </c>
      <c r="N98" cm="1">
        <f t="array" ref="N98" xml:space="preserve"> 1 + 0.388 * Kn * ( ( 1 - alpha ) / Ku ) ^ ( 1 / 3 ) * ( 3 * PI() * mu * df * 10^(-6) * U * F98 * 10^(-9) / ( kB * T ) ) ^ ( 1 / 3 ) * ( 0.6 * ( F98 / lambda ) ^ 0.1 ) ^ ( -1 / 3 ) * ( 1 + 2/3 * ( 3.34 * F98 / lambda ) ) ^ ( -1 / 2 )</f>
        <v>1.0210175771888388</v>
      </c>
      <c r="O98">
        <f t="shared" si="26"/>
        <v>0.92272627347189562</v>
      </c>
      <c r="P98" cm="1">
        <f t="array" ref="P98" xml:space="preserve"> 1 / ( 1 + 1.6 * ( ( 1 - alpha ) / Ku ) ^ ( 1 / 3 ) * L98 ^ ( -2 / 3 ) * M98 )</f>
        <v>0.99033284536692512</v>
      </c>
      <c r="Q98" cm="1">
        <f t="array" ref="Q98" xml:space="preserve"> 1.6 * ( ( 1 - alpha ) / Ku ) * L98 ^ ( -2 / 3 ) * M98 * P98</f>
        <v>1.2225482838534469E-2</v>
      </c>
      <c r="R98" cm="1">
        <f t="array" ref="R98" xml:space="preserve"> 1.6 * ( 0.6 ) ^ ( 2 / 3 ) * ( ( 1 - alpha ) / Ku ) * ( lambda * 10^(-9) ) ^ ( -1 / 15 ) * ( kB * T / ( 3 * PI() * df * 10^(-6) * U * mu ) ) ^ ( 2 / 3 ) * ( F98 * 10^(-9) ) ^ ( -3 / 5 )  +  3.2 * 3.34 / 3 * ( 0.6 ) ^ ( 2 / 3 ) * ( ( 1 - alpha ) / Ku ) *  ( lambda * 10^(-9) ) ^ ( 14 / 15 ) * ( kB * T / ( 3 * PI() * df * 10^(-6) * U * mu ) ) ^ ( 2 / 3 ) * ( F98 * 10^(-9) ) ^ ( -8 / 5 )</f>
        <v>9.8381702805294419E-3</v>
      </c>
      <c r="S98">
        <f t="shared" si="27"/>
        <v>1.0044944783797409E-2</v>
      </c>
      <c r="T98">
        <f t="shared" si="36"/>
        <v>0.82163992346674042</v>
      </c>
      <c r="U98">
        <f t="shared" si="28"/>
        <v>37001.928135015951</v>
      </c>
      <c r="V98">
        <f t="shared" si="29"/>
        <v>5.1986151673506734E-3</v>
      </c>
      <c r="W98">
        <f t="shared" si="30"/>
        <v>2.702559331123806E-5</v>
      </c>
      <c r="X98">
        <f t="shared" si="31"/>
        <v>1.4049559327155976E-7</v>
      </c>
      <c r="Y98" cm="1">
        <f t="array" ref="Y98" xml:space="preserve"> 4 / 3 * g / U^2 * F98 * 10^(-9) * ( rhop - rhoa ) / rhoa</f>
        <v>101.59174251940193</v>
      </c>
      <c r="Z98" cm="1">
        <f t="array" ref="Z98" xml:space="preserve"> SQRT( 4/3 * 1/U98 * g/rhoa * F98 * 10^(-9) *  ( rhop - rhoa ) )</f>
        <v>5.4962615270945326E-4</v>
      </c>
      <c r="AA98" cm="1">
        <f t="array" ref="AA98" xml:space="preserve"> Z98 / U</f>
        <v>5.2398279492864103E-2</v>
      </c>
      <c r="AB98">
        <f t="shared" si="37"/>
        <v>5.5295677877011118E-2</v>
      </c>
      <c r="AC98">
        <f t="shared" si="38"/>
        <v>5.5287701574106396E-2</v>
      </c>
      <c r="AD98">
        <f t="shared" si="39"/>
        <v>0.99985575178366626</v>
      </c>
      <c r="AE98" cm="1">
        <f t="array" ref="AE98">( ( F98 * 10^(-9) ) ^ 2 * rhop * H98 * U ) / ( 18 * mu * ( df * 10^(-6) ) )</f>
        <v>4.614382989445596E-3</v>
      </c>
      <c r="AF98">
        <f t="shared" si="40"/>
        <v>3.2844405809400411E-4</v>
      </c>
      <c r="AG98" cm="1">
        <f t="array" ref="AG98">(2 * AI118*(1-alpha)*AE98*SQRT(alpha)+(1-alpha)*alpha*AE98^2)/Ku</f>
        <v>5.2099120217810363E-4</v>
      </c>
      <c r="AH98">
        <f t="shared" si="41"/>
        <v>1.5862403028432639</v>
      </c>
      <c r="AI98" cm="1">
        <f t="array" ref="AI98" xml:space="preserve"> F98 / df / 1000</f>
        <v>0.125</v>
      </c>
      <c r="AJ98" cm="1">
        <f t="array" ref="AJ98" xml:space="preserve"> ( 1 + AI98 ) / ( 2*Ku ) * ( 2 * LN( 1 + AI98 ) - 1 + alpha + ( 1 / ( 1 + AI98 ) ) ^ 2 * ( 1 - alpha / 2 ) - ( alpha / 2) * ( 1 + AI98 ) ^ 2 )</f>
        <v>2.0421316745910321E-2</v>
      </c>
      <c r="AK98" cm="1">
        <f t="array" ref="AK98" xml:space="preserve"> ( ( 1 - alpha ) / Ku ) * AI98 ^ 2</f>
        <v>2.222138164439131E-2</v>
      </c>
      <c r="AL98">
        <f t="shared" si="42"/>
        <v>1.0881463678800967</v>
      </c>
      <c r="AM98">
        <f t="shared" si="32"/>
        <v>8.6201625489980671E-2</v>
      </c>
      <c r="AN98">
        <f t="shared" si="43"/>
        <v>8.7882472060389127E-2</v>
      </c>
      <c r="AO98">
        <f t="shared" si="44"/>
        <v>1.0194990124705225</v>
      </c>
      <c r="AP98" cm="1">
        <f t="array" ref="AP98" xml:space="preserve"> EXP( -4 * alpha * X * 10^(-6) * AM98 / ( PI() * df * 10^(-6) * ( 1 - alpha ) ) ) * 100</f>
        <v>17.138641445327867</v>
      </c>
      <c r="AQ98" cm="1">
        <f t="array" ref="AQ98" xml:space="preserve"> EXP( -4 * alpha * X * 10^(-6) * AN98 / ( PI() * df * 10^(-6) * ( 1 - alpha ) ) ) * 100</f>
        <v>16.559212875241698</v>
      </c>
      <c r="AR98">
        <f t="shared" si="45"/>
        <v>0.57942857008616855</v>
      </c>
      <c r="AS98" cm="1">
        <f t="array" ref="AS98" xml:space="preserve"> ( sigave * 10^(-6) * fE *e * H98 ) / ( 3 * PI() * eps0 * ( 1 + epsF ) * mu * U * F98 * 10^(-9) )</f>
        <v>2.4674342917766025E-2</v>
      </c>
      <c r="AT98" cm="1">
        <f t="array" ref="AT98" xml:space="preserve"> PI() * AS98 / ( 1 + alpha * SQRT(AS98) )</f>
        <v>7.6685572682639758E-2</v>
      </c>
      <c r="AU98" cm="1">
        <f t="array" ref="AU98" xml:space="preserve"> PI() * AS98 * ( 1 - SQRT( AS98 ) * alpha )</f>
        <v>7.6676564079755691E-2</v>
      </c>
      <c r="AV98">
        <f t="shared" si="46"/>
        <v>0.99988252545336853</v>
      </c>
      <c r="AW98" cm="1">
        <f t="array" ref="AW98" xml:space="preserve"> 2 / 3 * ( epsP - 1 ) / ( epsP + 2 ) * ( sigave * 10^(-6) ) ^ 2 / ( eps0 * ( 1 + epsF ) ^ 2 ) * H98 * ( F98 * 10^(-9) ) ^ 2 / ( df * 10^(-6) * mu * U )</f>
        <v>3.6999815810131462</v>
      </c>
      <c r="AX98" cm="1">
        <f t="array" ref="AX98" xml:space="preserve"> 0.528 * Ku ^ 0.26 * AW98 ^ 0.74 / ( 1 + 0.366 * ( Ku * AW98 ) ^ 0.63 )</f>
        <v>0.7597531469027311</v>
      </c>
      <c r="AY98" cm="1">
        <f t="array" ref="AY98" xml:space="preserve"> 0.35 * Ku ^ ( -0.5 ) * AW98 ^ 0.4</f>
        <v>0.73004317438379374</v>
      </c>
      <c r="AZ98">
        <f t="shared" si="47"/>
        <v>0.96089522940437255</v>
      </c>
      <c r="BA98">
        <f t="shared" si="33"/>
        <v>0.15627677715574684</v>
      </c>
      <c r="BB98">
        <f t="shared" si="48"/>
        <v>0.16455903614014483</v>
      </c>
      <c r="BC98">
        <f t="shared" si="49"/>
        <v>1.0529973751387502</v>
      </c>
      <c r="BD98">
        <f t="shared" si="34"/>
        <v>0.78046281615856827</v>
      </c>
      <c r="BE98">
        <f t="shared" si="50"/>
        <v>0.81792564644418286</v>
      </c>
      <c r="BF98">
        <f t="shared" si="51"/>
        <v>1.0480007881349254</v>
      </c>
      <c r="BG98" cm="1">
        <f t="array" ref="BG98" xml:space="preserve"> EXP( -4 * alpha * X * 10^(-6) * BA98 / ( PI() * df * 10^(-6) * ( 1 - alpha ) ) ) * 100</f>
        <v>4.0856330726707917</v>
      </c>
      <c r="BH98" cm="1">
        <f t="array" ref="BH98" xml:space="preserve"> EXP( -4 * alpha * X * 10^(-6) * BB98 / ( PI() * df * 10^(-6) * ( 1 - alpha ) ) ) * 100</f>
        <v>3.448734421983525</v>
      </c>
      <c r="BI98" cm="1">
        <f t="array" ref="BI98" xml:space="preserve"> EXP( -4 * alpha * X * 10^(-6) * BD98 / ( PI() * df * 10^(-6) * ( 1 - alpha ) ) ) * 100</f>
        <v>1.1600636296871676E-5</v>
      </c>
      <c r="BJ98" cm="1">
        <f t="array" ref="BJ98" xml:space="preserve"> EXP( -4 * alpha * X * 10^(-6) * BE98 / ( PI() * df * 10^(-6) * ( 1 - alpha ) ) ) * 100</f>
        <v>5.3897853773285906E-6</v>
      </c>
      <c r="BK98" cm="1">
        <f t="array" ref="BK98">fC *  BG98 +  ( 1 - fC ) * BI98</f>
        <v>0.40857374783974637</v>
      </c>
    </row>
    <row r="99" spans="6:63" x14ac:dyDescent="0.2">
      <c r="F99">
        <v>990</v>
      </c>
      <c r="G99" cm="1">
        <f t="array" ref="G99" xml:space="preserve"> F99 * 10^(-9) * rhoa/mu * U</f>
        <v>6.5586812939080329E-4</v>
      </c>
      <c r="H99" cm="1">
        <f t="array" ref="H99">1 +  lambda/F99 * ( 2.514 + 0.8 * EXP( -0.55 * F99/lambda ) )</f>
        <v>1.1701808080885909</v>
      </c>
      <c r="I99" cm="1">
        <f t="array" ref="I99" xml:space="preserve"> 1 + 3.34 * lambda/F99</f>
        <v>1.2260741414141414</v>
      </c>
      <c r="J99">
        <f t="shared" si="35"/>
        <v>0.95441276229748739</v>
      </c>
      <c r="K99" cm="1">
        <f t="array" ref="K99" xml:space="preserve"> kB * T * H99 / ( 3 * PI() * mu * F99 * 10^(-9) )</f>
        <v>2.7905706165748716E-11</v>
      </c>
      <c r="L99" cm="1">
        <f t="array" ref="L99" xml:space="preserve"> df * 10^(-6) *U / K99</f>
        <v>2946.9543475018781</v>
      </c>
      <c r="M99" cm="1">
        <f t="array" ref="M99" xml:space="preserve"> 1 + 0.388 * Kn * ( ( 1 - alpha ) * L99 / Ku ) ^ ( 1 / 3 )</f>
        <v>1.1069366947574797</v>
      </c>
      <c r="N99" cm="1">
        <f t="array" ref="N99" xml:space="preserve"> 1 + 0.388 * Kn * ( ( 1 - alpha ) / Ku ) ^ ( 1 / 3 ) * ( 3 * PI() * mu * df * 10^(-6) * U * F99 * 10^(-9) / ( kB * T ) ) ^ ( 1 / 3 ) * ( 0.6 * ( F99 / lambda ) ^ 0.1 ) ^ ( -1 / 3 ) * ( 1 + 2/3 * ( 3.34 * F99 / lambda ) ) ^ ( -1 / 2 )</f>
        <v>1.020978101701342</v>
      </c>
      <c r="O99">
        <f t="shared" si="26"/>
        <v>0.92234552033260531</v>
      </c>
      <c r="P99" cm="1">
        <f t="array" ref="P99" xml:space="preserve"> 1 / ( 1 + 1.6 * ( ( 1 - alpha ) / Ku ) ^ ( 1 / 3 ) * L99 ^ ( -2 / 3 ) * M99 )</f>
        <v>0.99040327813090001</v>
      </c>
      <c r="Q99" cm="1">
        <f t="array" ref="Q99" xml:space="preserve"> 1.6 * ( ( 1 - alpha ) / Ku ) * L99 ^ ( -2 / 3 ) * M99 * P99</f>
        <v>1.213641065753311E-2</v>
      </c>
      <c r="R99" cm="1">
        <f t="array" ref="R99" xml:space="preserve"> 1.6 * ( 0.6 ) ^ ( 2 / 3 ) * ( ( 1 - alpha ) / Ku ) * ( lambda * 10^(-9) ) ^ ( -1 / 15 ) * ( kB * T / ( 3 * PI() * df * 10^(-6) * U * mu ) ) ^ ( 2 / 3 ) * ( F99 * 10^(-9) ) ^ ( -3 / 5 )  +  3.2 * 3.34 / 3 * ( 0.6 ) ^ ( 2 / 3 ) * ( ( 1 - alpha ) / Ku ) *  ( lambda * 10^(-9) ) ^ ( 14 / 15 ) * ( kB * T / ( 3 * PI() * df * 10^(-6) * U * mu ) ) ^ ( 2 / 3 ) * ( F99 * 10^(-9) ) ^ ( -8 / 5 )</f>
        <v>9.76537266720226E-3</v>
      </c>
      <c r="S99">
        <f t="shared" si="27"/>
        <v>9.9702316481663344E-3</v>
      </c>
      <c r="T99">
        <f t="shared" si="36"/>
        <v>0.82151403157883252</v>
      </c>
      <c r="U99">
        <f t="shared" si="28"/>
        <v>36628.419398162965</v>
      </c>
      <c r="V99">
        <f t="shared" si="29"/>
        <v>5.2250536724421674E-3</v>
      </c>
      <c r="W99">
        <f t="shared" si="30"/>
        <v>2.7301179378099653E-5</v>
      </c>
      <c r="X99">
        <f t="shared" si="31"/>
        <v>1.426500595938585E-7</v>
      </c>
      <c r="Y99" cm="1">
        <f t="array" ref="Y99" xml:space="preserve"> 4 / 3 * g / U^2 * F99 * 10^(-9) * ( rhop - rhoa ) / rhoa</f>
        <v>102.62839295327338</v>
      </c>
      <c r="Z99" cm="1">
        <f t="array" ref="Z99" xml:space="preserve"> SQRT( 4/3 * 1/U99 * g/rhoa * F99 * 10^(-9) *  ( rhop - rhoa ) )</f>
        <v>5.5523270231643267E-4</v>
      </c>
      <c r="AA99" cm="1">
        <f t="array" ref="AA99" xml:space="preserve"> Z99 / U</f>
        <v>5.2932776535715723E-2</v>
      </c>
      <c r="AB99">
        <f t="shared" si="37"/>
        <v>5.5891255894267487E-2</v>
      </c>
      <c r="AC99">
        <f t="shared" si="38"/>
        <v>5.5882944777970407E-2</v>
      </c>
      <c r="AD99">
        <f t="shared" si="39"/>
        <v>0.99985129845153586</v>
      </c>
      <c r="AE99" cm="1">
        <f t="array" ref="AE99">( ( F99 * 10^(-9) ) ^ 2 * rhop * H99 * U ) / ( 18 * mu * ( df * 10^(-6) ) )</f>
        <v>4.7020511670274462E-3</v>
      </c>
      <c r="AF99">
        <f t="shared" si="40"/>
        <v>3.4080802819372471E-4</v>
      </c>
      <c r="AG99" cm="1">
        <f t="array" ref="AG99">(2 * AI119*(1-alpha)*AE99*SQRT(alpha)+(1-alpha)*alpha*AE99^2)/Ku</f>
        <v>5.35410930089372E-4</v>
      </c>
      <c r="AH99">
        <f t="shared" si="41"/>
        <v>1.5710044535248731</v>
      </c>
      <c r="AI99" cm="1">
        <f t="array" ref="AI99" xml:space="preserve"> F99 / df / 1000</f>
        <v>0.12627551020408165</v>
      </c>
      <c r="AJ99" cm="1">
        <f t="array" ref="AJ99" xml:space="preserve"> ( 1 + AI99 ) / ( 2*Ku ) * ( 2 * LN( 1 + AI99 ) - 1 + alpha + ( 1 / ( 1 + AI99 ) ) ^ 2 * ( 1 - alpha / 2 ) - ( alpha / 2) * ( 1 + AI99 ) ^ 2 )</f>
        <v>2.0823237789492497E-2</v>
      </c>
      <c r="AK99" cm="1">
        <f t="array" ref="AK99" xml:space="preserve"> ( ( 1 - alpha ) / Ku ) * AI99 ^ 2</f>
        <v>2.2677192992157359E-2</v>
      </c>
      <c r="AL99">
        <f t="shared" si="42"/>
        <v>1.0890329938795771</v>
      </c>
      <c r="AM99">
        <f t="shared" si="32"/>
        <v>8.7081389696650802E-2</v>
      </c>
      <c r="AN99">
        <f t="shared" si="43"/>
        <v>8.8871177446487815E-2</v>
      </c>
      <c r="AO99">
        <f t="shared" si="44"/>
        <v>1.0205530453300271</v>
      </c>
      <c r="AP99" cm="1">
        <f t="array" ref="AP99" xml:space="preserve"> EXP( -4 * alpha * X * 10^(-6) * AM99 / ( PI() * df * 10^(-6) * ( 1 - alpha ) ) ) * 100</f>
        <v>16.832880539113983</v>
      </c>
      <c r="AQ99" cm="1">
        <f t="array" ref="AQ99" xml:space="preserve"> EXP( -4 * alpha * X * 10^(-6) * AN99 / ( PI() * df * 10^(-6) * ( 1 - alpha ) ) ) * 100</f>
        <v>16.227575584820634</v>
      </c>
      <c r="AR99">
        <f t="shared" si="45"/>
        <v>0.60530495429334863</v>
      </c>
      <c r="AS99" cm="1">
        <f t="array" ref="AS99" xml:space="preserve"> ( sigave * 10^(-6) * fE *e * H99 ) / ( 3 * PI() * eps0 * ( 1 + epsF ) * mu * U * F99 * 10^(-9) )</f>
        <v>2.4388885369473732E-2</v>
      </c>
      <c r="AT99" cm="1">
        <f t="array" ref="AT99" xml:space="preserve"> PI() * AS99 / ( 1 + alpha * SQRT(AS99) )</f>
        <v>7.5803112307981604E-2</v>
      </c>
      <c r="AU99" cm="1">
        <f t="array" ref="AU99" xml:space="preserve"> PI() * AS99 * ( 1 - SQRT( AS99 ) * alpha )</f>
        <v>7.5794310392964553E-2</v>
      </c>
      <c r="AV99">
        <f t="shared" si="46"/>
        <v>0.99988388451675592</v>
      </c>
      <c r="AW99" cm="1">
        <f t="array" ref="AW99" xml:space="preserve"> 2 / 3 * ( epsP - 1 ) / ( epsP + 2 ) * ( sigave * 10^(-6) ) ^ 2 / ( eps0 * ( 1 + epsF ) ^ 2 ) * H99 * ( F99 * 10^(-9) ) ^ 2 / ( df * 10^(-6) * mu * U )</f>
        <v>3.7702771423126227</v>
      </c>
      <c r="AX99" cm="1">
        <f t="array" ref="AX99" xml:space="preserve"> 0.528 * Ku ^ 0.26 * AW99 ^ 0.74 / ( 1 + 0.366 * ( Ku * AW99 ) ^ 0.63 )</f>
        <v>0.76684235931401645</v>
      </c>
      <c r="AY99" cm="1">
        <f t="array" ref="AY99" xml:space="preserve"> 0.35 * Ku ^ ( -0.5 ) * AW99 ^ 0.4</f>
        <v>0.73555987452981908</v>
      </c>
      <c r="AZ99">
        <f t="shared" si="47"/>
        <v>0.95920610748188018</v>
      </c>
      <c r="BA99">
        <f t="shared" si="33"/>
        <v>0.15628346164152207</v>
      </c>
      <c r="BB99">
        <f t="shared" si="48"/>
        <v>0.16466548783945237</v>
      </c>
      <c r="BC99">
        <f t="shared" si="49"/>
        <v>1.0536334818149646</v>
      </c>
      <c r="BD99">
        <f t="shared" si="34"/>
        <v>0.78714605068334431</v>
      </c>
      <c r="BE99">
        <f t="shared" si="50"/>
        <v>0.82443105197630695</v>
      </c>
      <c r="BF99">
        <f t="shared" si="51"/>
        <v>1.0473673230788549</v>
      </c>
      <c r="BG99" cm="1">
        <f t="array" ref="BG99" xml:space="preserve"> EXP( -4 * alpha * X * 10^(-6) * BA99 / ( PI() * df * 10^(-6) * ( 1 - alpha ) ) ) * 100</f>
        <v>4.0850742937034816</v>
      </c>
      <c r="BH99" cm="1">
        <f t="array" ref="BH99" xml:space="preserve"> EXP( -4 * alpha * X * 10^(-6) * BB99 / ( PI() * df * 10^(-6) * ( 1 - alpha ) ) ) * 100</f>
        <v>3.4412306118593605</v>
      </c>
      <c r="BI99" cm="1">
        <f t="array" ref="BI99" xml:space="preserve"> EXP( -4 * alpha * X * 10^(-6) * BD99 / ( PI() * df * 10^(-6) * ( 1 - alpha ) ) ) * 100</f>
        <v>1.0117933036977823E-5</v>
      </c>
      <c r="BJ99" cm="1">
        <f t="array" ref="BJ99" xml:space="preserve"> EXP( -4 * alpha * X * 10^(-6) * BE99 / ( PI() * df * 10^(-6) * ( 1 - alpha ) ) ) * 100</f>
        <v>4.7180411480570775E-6</v>
      </c>
      <c r="BK99" cm="1">
        <f t="array" ref="BK99">fC *  BG99 +  ( 1 - fC ) * BI99</f>
        <v>0.40851653551008144</v>
      </c>
    </row>
    <row r="100" spans="6:63" x14ac:dyDescent="0.2">
      <c r="F100">
        <v>1000</v>
      </c>
      <c r="G100" cm="1">
        <f t="array" ref="G100" xml:space="preserve"> F100 * 10^(-9) * rhoa/mu * U</f>
        <v>6.6249305999071053E-4</v>
      </c>
      <c r="H100" cm="1">
        <f t="array" ref="H100">1 +  lambda/F100 * ( 2.514 + 0.8 * EXP( -0.55 * F100/lambda ) )</f>
        <v>1.1684777502509196</v>
      </c>
      <c r="I100" cm="1">
        <f t="array" ref="I100" xml:space="preserve"> 1 + 3.34 * lambda/F100</f>
        <v>1.2238134000000001</v>
      </c>
      <c r="J100">
        <f t="shared" si="35"/>
        <v>0.95478424263937589</v>
      </c>
      <c r="K100" cm="1">
        <f t="array" ref="K100" xml:space="preserve"> kB * T * H100 / ( 3 * PI() * mu * F100 * 10^(-9) )</f>
        <v>2.7586441829317878E-11</v>
      </c>
      <c r="L100" cm="1">
        <f t="array" ref="L100" xml:space="preserve"> df * 10^(-6) *U / K100</f>
        <v>2981.0601386752528</v>
      </c>
      <c r="M100" cm="1">
        <f t="array" ref="M100" xml:space="preserve"> 1 + 0.388 * Kn * ( ( 1 - alpha ) * L100 / Ku ) ^ ( 1 / 3 )</f>
        <v>1.1073476479098685</v>
      </c>
      <c r="N100" cm="1">
        <f t="array" ref="N100" xml:space="preserve"> 1 + 0.388 * Kn * ( ( 1 - alpha ) / Ku ) ^ ( 1 / 3 ) * ( 3 * PI() * mu * df * 10^(-6) * U * F100 * 10^(-9) / ( kB * T ) ) ^ ( 1 / 3 ) * ( 0.6 * ( F100 / lambda ) ^ 0.1 ) ^ ( -1 / 3 ) * ( 1 + 2/3 * ( 3.34 * F100 / lambda ) ) ^ ( -1 / 2 )</f>
        <v>1.0209390655560238</v>
      </c>
      <c r="O100">
        <f t="shared" si="26"/>
        <v>0.92196797228319227</v>
      </c>
      <c r="P100" cm="1">
        <f t="array" ref="P100" xml:space="preserve"> 1 / ( 1 + 1.6 * ( ( 1 - alpha ) / Ku ) ^ ( 1 / 3 ) * L100 ^ ( -2 / 3 ) * M100 )</f>
        <v>0.990472414084831</v>
      </c>
      <c r="Q100" cm="1">
        <f t="array" ref="Q100" xml:space="preserve"> 1.6 * ( ( 1 - alpha ) / Ku ) * L100 ^ ( -2 / 3 ) * M100 * P100</f>
        <v>1.2048978476049597E-2</v>
      </c>
      <c r="R100" cm="1">
        <f t="array" ref="R100" xml:space="preserve"> 1.6 * ( 0.6 ) ^ ( 2 / 3 ) * ( ( 1 - alpha ) / Ku ) * ( lambda * 10^(-9) ) ^ ( -1 / 15 ) * ( kB * T / ( 3 * PI() * df * 10^(-6) * U * mu ) ) ^ ( 2 / 3 ) * ( F100 * 10^(-9) ) ^ ( -3 / 5 )  +  3.2 * 3.34 / 3 * ( 0.6 ) ^ ( 2 / 3 ) * ( ( 1 - alpha ) / Ku ) *  ( lambda * 10^(-9) ) ^ ( 14 / 15 ) * ( kB * T / ( 3 * PI() * df * 10^(-6) * U * mu ) ) ^ ( 2 / 3 ) * ( F100 * 10^(-9) ) ^ ( -8 / 5 )</f>
        <v>9.6939493062018836E-3</v>
      </c>
      <c r="S100">
        <f t="shared" si="27"/>
        <v>9.8969315462212153E-3</v>
      </c>
      <c r="T100">
        <f t="shared" si="36"/>
        <v>0.82139175249535701</v>
      </c>
      <c r="U100">
        <f t="shared" si="28"/>
        <v>36262.380060664458</v>
      </c>
      <c r="V100">
        <f t="shared" si="29"/>
        <v>5.2513587719063134E-3</v>
      </c>
      <c r="W100">
        <f t="shared" si="30"/>
        <v>2.7576762292480466E-5</v>
      </c>
      <c r="X100">
        <f t="shared" si="31"/>
        <v>1.4481540259556376E-7</v>
      </c>
      <c r="Y100" cm="1">
        <f t="array" ref="Y100" xml:space="preserve"> 4 / 3 * g / U^2 * F100 * 10^(-9) * ( rhop - rhoa ) / rhoa</f>
        <v>103.66504338714483</v>
      </c>
      <c r="Z100" cm="1">
        <f t="array" ref="Z100" xml:space="preserve"> SQRT( 4/3 * 1/U100 * g/rhoa * F100 * 10^(-9) *  ( rhop - rhoa ) )</f>
        <v>5.6083921994844427E-4</v>
      </c>
      <c r="AA100" cm="1">
        <f t="array" ref="AA100" xml:space="preserve"> Z100 / U</f>
        <v>5.3467270530252971E-2</v>
      </c>
      <c r="AB100">
        <f t="shared" si="37"/>
        <v>5.6487503142343153E-2</v>
      </c>
      <c r="AC100">
        <f t="shared" si="38"/>
        <v>5.6478846679992825E-2</v>
      </c>
      <c r="AD100">
        <f t="shared" si="39"/>
        <v>0.99984675438161053</v>
      </c>
      <c r="AE100" cm="1">
        <f t="array" ref="AE100">( ( F100 * 10^(-9) ) ^ 2 * rhop * H100 * U ) / ( 18 * mu * ( df * 10^(-6) ) )</f>
        <v>4.7905396341449838E-3</v>
      </c>
      <c r="AF100">
        <f t="shared" si="40"/>
        <v>3.5351046761676797E-4</v>
      </c>
      <c r="AG100" cm="1">
        <f t="array" ref="AG100">(2 * AI120*(1-alpha)*AE100*SQRT(alpha)+(1-alpha)*alpha*AE100^2)/Ku</f>
        <v>5.5009383937344258E-4</v>
      </c>
      <c r="AH100">
        <f t="shared" si="41"/>
        <v>1.5560892526944514</v>
      </c>
      <c r="AI100" cm="1">
        <f t="array" ref="AI100" xml:space="preserve"> F100 / df / 1000</f>
        <v>0.12755102040816327</v>
      </c>
      <c r="AJ100" cm="1">
        <f t="array" ref="AJ100" xml:space="preserve"> ( 1 + AI100 ) / ( 2*Ku ) * ( 2 * LN( 1 + AI100 ) - 1 + alpha + ( 1 / ( 1 + AI100 ) ) ^ 2 * ( 1 - alpha / 2 ) - ( alpha / 2) * ( 1 + AI100 ) ^ 2 )</f>
        <v>2.1228755266105521E-2</v>
      </c>
      <c r="AK100" cm="1">
        <f t="array" ref="AK100" xml:space="preserve"> ( ( 1 - alpha ) / Ku ) * AI100 ^ 2</f>
        <v>2.3137631866296658E-2</v>
      </c>
      <c r="AL100">
        <f t="shared" si="42"/>
        <v>1.0899193841684589</v>
      </c>
      <c r="AM100">
        <f t="shared" si="32"/>
        <v>8.7966651977586796E-2</v>
      </c>
      <c r="AN100">
        <f t="shared" si="43"/>
        <v>8.9866920560127461E-2</v>
      </c>
      <c r="AO100">
        <f t="shared" si="44"/>
        <v>1.0216021474026866</v>
      </c>
      <c r="AP100" cm="1">
        <f t="array" ref="AP100" xml:space="preserve"> EXP( -4 * alpha * X * 10^(-6) * AM100 / ( PI() * df * 10^(-6) * ( 1 - alpha ) ) ) * 100</f>
        <v>16.530714730017184</v>
      </c>
      <c r="AQ100" cm="1">
        <f t="array" ref="AQ100" xml:space="preserve"> EXP( -4 * alpha * X * 10^(-6) * AN100 / ( PI() * df * 10^(-6) * ( 1 - alpha ) ) ) * 100</f>
        <v>15.900290241511946</v>
      </c>
      <c r="AR100">
        <f t="shared" si="45"/>
        <v>0.63042448850523769</v>
      </c>
      <c r="AS100" cm="1">
        <f t="array" ref="AS100" xml:space="preserve"> ( sigave * 10^(-6) * fE *e * H100 ) / ( 3 * PI() * eps0 * ( 1 + epsF ) * mu * U * F100 * 10^(-9) )</f>
        <v>2.4109856368826909E-2</v>
      </c>
      <c r="AT100" cm="1">
        <f t="array" ref="AT100" xml:space="preserve"> PI() * AS100 / ( 1 + alpha * SQRT(AS100) )</f>
        <v>7.4940445402387382E-2</v>
      </c>
      <c r="AU100" cm="1">
        <f t="array" ref="AU100" xml:space="preserve"> PI() * AS100 * ( 1 - SQRT( AS100 ) * alpha )</f>
        <v>7.4931843211519633E-2</v>
      </c>
      <c r="AV100">
        <f t="shared" si="46"/>
        <v>0.99988521297382793</v>
      </c>
      <c r="AW100" cm="1">
        <f t="array" ref="AW100" xml:space="preserve"> 2 / 3 * ( epsP - 1 ) / ( epsP + 2 ) * ( sigave * 10^(-6) ) ^ 2 / ( eps0 * ( 1 + epsF ) ^ 2 ) * H100 * ( F100 * 10^(-9) ) ^ 2 / ( df * 10^(-6) * mu * U )</f>
        <v>3.8412304418579462</v>
      </c>
      <c r="AX100" cm="1">
        <f t="array" ref="AX100" xml:space="preserve"> 0.528 * Ku ^ 0.26 * AW100 ^ 0.74 / ( 1 + 0.366 * ( Ku * AW100 ) ^ 0.63 )</f>
        <v>0.77390474777299301</v>
      </c>
      <c r="AY100" cm="1">
        <f t="array" ref="AY100" xml:space="preserve"> 0.35 * Ku ^ ( -0.5 ) * AW100 ^ 0.4</f>
        <v>0.74106595979902523</v>
      </c>
      <c r="AZ100">
        <f t="shared" si="47"/>
        <v>0.9575674033936793</v>
      </c>
      <c r="BA100">
        <f t="shared" si="33"/>
        <v>0.15631483730021711</v>
      </c>
      <c r="BB100">
        <f t="shared" si="48"/>
        <v>0.16479876377164709</v>
      </c>
      <c r="BC100">
        <f t="shared" si="49"/>
        <v>1.0542746076953387</v>
      </c>
      <c r="BD100">
        <f t="shared" si="34"/>
        <v>0.79379359013943085</v>
      </c>
      <c r="BE100">
        <f t="shared" si="50"/>
        <v>0.83093288035915269</v>
      </c>
      <c r="BF100">
        <f t="shared" si="51"/>
        <v>1.0467870875767569</v>
      </c>
      <c r="BG100" cm="1">
        <f t="array" ref="BG100" xml:space="preserve"> EXP( -4 * alpha * X * 10^(-6) * BA100 / ( PI() * df * 10^(-6) * ( 1 - alpha ) ) ) * 100</f>
        <v>4.0824525164130954</v>
      </c>
      <c r="BH100" cm="1">
        <f t="array" ref="BH100" xml:space="preserve"> EXP( -4 * alpha * X * 10^(-6) * BB100 / ( PI() * df * 10^(-6) * ( 1 - alpha ) ) ) * 100</f>
        <v>3.4318589662928014</v>
      </c>
      <c r="BI100" cm="1">
        <f t="array" ref="BI100" xml:space="preserve"> EXP( -4 * alpha * X * 10^(-6) * BD100 / ( PI() * df * 10^(-6) * ( 1 - alpha ) ) ) * 100</f>
        <v>8.8311851873801679E-6</v>
      </c>
      <c r="BJ100" cm="1">
        <f t="array" ref="BJ100" xml:space="preserve"> EXP( -4 * alpha * X * 10^(-6) * BE100 / ( PI() * df * 10^(-6) * ( 1 - alpha ) ) ) * 100</f>
        <v>4.1303206125684971E-6</v>
      </c>
      <c r="BK100" cm="1">
        <f t="array" ref="BK100">fC *  BG100 +  ( 1 - fC ) * BI100</f>
        <v>0.40825319970797819</v>
      </c>
    </row>
    <row r="101" spans="6:63" x14ac:dyDescent="0.2">
      <c r="F101">
        <v>1010</v>
      </c>
      <c r="G101" cm="1">
        <f t="array" ref="G101" xml:space="preserve"> F101 * 10^(-9) * rhoa/mu * U</f>
        <v>6.6911799059061756E-4</v>
      </c>
      <c r="H101" cm="1">
        <f t="array" ref="H101">1 +  lambda/F101 * ( 2.514 + 0.8 * EXP( -0.55 * F101/lambda ) )</f>
        <v>1.1668085138356805</v>
      </c>
      <c r="I101" cm="1">
        <f t="array" ref="I101" xml:space="preserve"> 1 + 3.34 * lambda/F101</f>
        <v>1.2215974257425743</v>
      </c>
      <c r="J101">
        <f t="shared" si="35"/>
        <v>0.95514978113711302</v>
      </c>
      <c r="K101" cm="1">
        <f t="array" ref="K101" xml:space="preserve"> kB * T * H101 / ( 3 * PI() * mu * F101 * 10^(-9) )</f>
        <v>2.7274290138795105E-11</v>
      </c>
      <c r="L101" cm="1">
        <f t="array" ref="L101" xml:space="preserve"> df * 10^(-6) *U / K101</f>
        <v>3015.178092143597</v>
      </c>
      <c r="M101" cm="1">
        <f t="array" ref="M101" xml:space="preserve"> 1 + 0.388 * Kn * ( ( 1 - alpha ) * L101 / Ku ) ^ ( 1 / 3 )</f>
        <v>1.1077556233503123</v>
      </c>
      <c r="N101" cm="1">
        <f t="array" ref="N101" xml:space="preserve"> 1 + 0.388 * Kn * ( ( 1 - alpha ) / Ku ) ^ ( 1 / 3 ) * ( 3 * PI() * mu * df * 10^(-6) * U * F101 * 10^(-9) / ( kB * T ) ) ^ ( 1 / 3 ) * ( 0.6 * ( F101 / lambda ) ^ 0.1 ) ^ ( -1 / 3 ) * ( 1 + 2/3 * ( 3.34 * F101 / lambda ) ) ^ ( -1 / 2 )</f>
        <v>1.0209004599015727</v>
      </c>
      <c r="O101">
        <f t="shared" si="26"/>
        <v>0.92159357026231692</v>
      </c>
      <c r="P101" cm="1">
        <f t="array" ref="P101" xml:space="preserve"> 1 / ( 1 + 1.6 * ( ( 1 - alpha ) / Ku ) ^ ( 1 / 3 ) * L101 ^ ( -2 / 3 ) * M101 )</f>
        <v>0.99054029072357519</v>
      </c>
      <c r="Q101" cm="1">
        <f t="array" ref="Q101" xml:space="preserve"> 1.6 * ( ( 1 - alpha ) / Ku ) * L101 ^ ( -2 / 3 ) * M101 * P101</f>
        <v>1.1963138876539587E-2</v>
      </c>
      <c r="R101" cm="1">
        <f t="array" ref="R101" xml:space="preserve"> 1.6 * ( 0.6 ) ^ ( 2 / 3 ) * ( ( 1 - alpha ) / Ku ) * ( lambda * 10^(-9) ) ^ ( -1 / 15 ) * ( kB * T / ( 3 * PI() * df * 10^(-6) * U * mu ) ) ^ ( 2 / 3 ) * ( F101 * 10^(-9) ) ^ ( -3 / 5 )  +  3.2 * 3.34 / 3 * ( 0.6 ) ^ ( 2 / 3 ) * ( ( 1 - alpha ) / Ku ) *  ( lambda * 10^(-9) ) ^ ( 14 / 15 ) * ( kB * T / ( 3 * PI() * df * 10^(-6) * U * mu ) ) ^ ( 2 / 3 ) * ( F101 * 10^(-9) ) ^ ( -8 / 5 )</f>
        <v>9.6238594599747443E-3</v>
      </c>
      <c r="S101">
        <f t="shared" si="27"/>
        <v>9.8250025487163183E-3</v>
      </c>
      <c r="T101">
        <f t="shared" si="36"/>
        <v>0.8212729660761291</v>
      </c>
      <c r="U101">
        <f t="shared" si="28"/>
        <v>35903.58826923788</v>
      </c>
      <c r="V101">
        <f t="shared" si="29"/>
        <v>5.277532461505678E-3</v>
      </c>
      <c r="W101">
        <f t="shared" si="30"/>
        <v>2.7852342064282058E-5</v>
      </c>
      <c r="X101">
        <f t="shared" si="31"/>
        <v>1.4699156737354956E-7</v>
      </c>
      <c r="Y101" cm="1">
        <f t="array" ref="Y101" xml:space="preserve"> 4 / 3 * g / U^2 * F101 * 10^(-9) * ( rhop - rhoa ) / rhoa</f>
        <v>104.70169382101629</v>
      </c>
      <c r="Z101" cm="1">
        <f t="array" ref="Z101" xml:space="preserve"> SQRT( 4/3 * 1/U101 * g/rhoa * F101 * 10^(-9) *  ( rhop - rhoa ) )</f>
        <v>5.6644570570637122E-4</v>
      </c>
      <c r="AA101" cm="1">
        <f t="array" ref="AA101" xml:space="preserve"> Z101 / U</f>
        <v>5.400176148609348E-2</v>
      </c>
      <c r="AB101">
        <f t="shared" si="37"/>
        <v>5.7084420760578014E-2</v>
      </c>
      <c r="AC101">
        <f t="shared" si="38"/>
        <v>5.7075408195692449E-2</v>
      </c>
      <c r="AD101">
        <f t="shared" si="39"/>
        <v>0.99984211865925088</v>
      </c>
      <c r="AE101" cm="1">
        <f t="array" ref="AE101">( ( F101 * 10^(-9) ) ^ 2 * rhop * H101 * U ) / ( 18 * mu * ( df * 10^(-6) ) )</f>
        <v>4.879848369064823E-3</v>
      </c>
      <c r="AF101">
        <f t="shared" si="40"/>
        <v>3.6655711580614592E-4</v>
      </c>
      <c r="AG101" cm="1">
        <f t="array" ref="AG101">(2 * AI121*(1-alpha)*AE101*SQRT(alpha)+(1-alpha)*alpha*AE101^2)/Ku</f>
        <v>5.650423154299714E-4</v>
      </c>
      <c r="AH101">
        <f t="shared" si="41"/>
        <v>1.5414850539384823</v>
      </c>
      <c r="AI101" cm="1">
        <f t="array" ref="AI101" xml:space="preserve"> F101 / df / 1000</f>
        <v>0.12882653061224492</v>
      </c>
      <c r="AJ101" cm="1">
        <f t="array" ref="AJ101" xml:space="preserve"> ( 1 + AI101 ) / ( 2*Ku ) * ( 2 * LN( 1 + AI101 ) - 1 + alpha + ( 1 / ( 1 + AI101 ) ) ^ 2 * ( 1 - alpha / 2 ) - ( alpha / 2) * ( 1 + AI101 ) ^ 2 )</f>
        <v>2.1637860658171217E-2</v>
      </c>
      <c r="AK101" cm="1">
        <f t="array" ref="AK101" xml:space="preserve"> ( ( 1 - alpha ) / Ku ) * AI101 ^ 2</f>
        <v>2.3602698266809226E-2</v>
      </c>
      <c r="AL101">
        <f t="shared" si="42"/>
        <v>1.0908055394051175</v>
      </c>
      <c r="AM101">
        <f t="shared" si="32"/>
        <v>8.8857354944267941E-2</v>
      </c>
      <c r="AN101">
        <f t="shared" si="43"/>
        <v>9.0869666127024129E-2</v>
      </c>
      <c r="AO101">
        <f t="shared" si="44"/>
        <v>1.0226465348199745</v>
      </c>
      <c r="AP101" cm="1">
        <f t="array" ref="AP101" xml:space="preserve"> EXP( -4 * alpha * X * 10^(-6) * AM101 / ( PI() * df * 10^(-6) * ( 1 - alpha ) ) ) * 100</f>
        <v>16.2321659169939</v>
      </c>
      <c r="AQ101" cm="1">
        <f t="array" ref="AQ101" xml:space="preserve"> EXP( -4 * alpha * X * 10^(-6) * AN101 / ( PI() * df * 10^(-6) * ( 1 - alpha ) ) ) * 100</f>
        <v>15.577373620122357</v>
      </c>
      <c r="AR101">
        <f t="shared" si="45"/>
        <v>0.65479229687154294</v>
      </c>
      <c r="AS101" cm="1">
        <f t="array" ref="AS101" xml:space="preserve"> ( sigave * 10^(-6) * fE *e * H101 ) / ( 3 * PI() * eps0 * ( 1 + epsF ) * mu * U * F101 * 10^(-9) )</f>
        <v>2.383704364182301E-2</v>
      </c>
      <c r="AT101" cm="1">
        <f t="array" ref="AT101" xml:space="preserve"> PI() * AS101 / ( 1 + alpha * SQRT(AS101) )</f>
        <v>7.4096920587299858E-2</v>
      </c>
      <c r="AU101" cm="1">
        <f t="array" ref="AU101" xml:space="preserve"> PI() * AS101 * ( 1 - SQRT( AS101 ) * alpha )</f>
        <v>7.4088511463766646E-2</v>
      </c>
      <c r="AV101">
        <f t="shared" si="46"/>
        <v>0.99988651183522126</v>
      </c>
      <c r="AW101" cm="1">
        <f t="array" ref="AW101" xml:space="preserve"> 2 / 3 * ( epsP - 1 ) / ( epsP + 2 ) * ( sigave * 10^(-6) ) ^ 2 / ( eps0 * ( 1 + epsF ) ^ 2 ) * H101 * ( F101 * 10^(-9) ) ^ 2 / ( df * 10^(-6) * mu * U )</f>
        <v>3.9128414622224894</v>
      </c>
      <c r="AX101" cm="1">
        <f t="array" ref="AX101" xml:space="preserve"> 0.528 * Ku ^ 0.26 * AW101 ^ 0.74 / ( 1 + 0.366 * ( Ku * AW101 ) ^ 0.63 )</f>
        <v>0.78094028394440529</v>
      </c>
      <c r="AY101" cm="1">
        <f t="array" ref="AY101" xml:space="preserve"> 0.35 * Ku ^ ( -0.5 ) * AW101 ^ 0.4</f>
        <v>0.74656155332249985</v>
      </c>
      <c r="AZ101">
        <f t="shared" si="47"/>
        <v>0.95597777278402907</v>
      </c>
      <c r="BA101">
        <f t="shared" si="33"/>
        <v>0.15637021915866489</v>
      </c>
      <c r="BB101">
        <f t="shared" si="48"/>
        <v>0.16495817759079079</v>
      </c>
      <c r="BC101">
        <f t="shared" si="49"/>
        <v>1.0549206778524236</v>
      </c>
      <c r="BD101">
        <f t="shared" si="34"/>
        <v>0.80040535088794784</v>
      </c>
      <c r="BE101">
        <f t="shared" si="50"/>
        <v>0.83743121944952392</v>
      </c>
      <c r="BF101">
        <f t="shared" si="51"/>
        <v>1.0462588968458302</v>
      </c>
      <c r="BG101" cm="1">
        <f t="array" ref="BG101" xml:space="preserve"> EXP( -4 * alpha * X * 10^(-6) * BA101 / ( PI() * df * 10^(-6) * ( 1 - alpha ) ) ) * 100</f>
        <v>4.0778288658488302</v>
      </c>
      <c r="BH101" cm="1">
        <f t="array" ref="BH101" xml:space="preserve"> EXP( -4 * alpha * X * 10^(-6) * BB101 / ( PI() * df * 10^(-6) * ( 1 - alpha ) ) ) * 100</f>
        <v>3.4206828819845772</v>
      </c>
      <c r="BI101" cm="1">
        <f t="array" ref="BI101" xml:space="preserve"> EXP( -4 * alpha * X * 10^(-6) * BD101 / ( PI() * df * 10^(-6) * ( 1 - alpha ) ) ) * 100</f>
        <v>7.7137245666801369E-6</v>
      </c>
      <c r="BJ101" cm="1">
        <f t="array" ref="BJ101" xml:space="preserve"> EXP( -4 * alpha * X * 10^(-6) * BE101 / ( PI() * df * 10^(-6) * ( 1 - alpha ) ) ) * 100</f>
        <v>3.6160698626211243E-6</v>
      </c>
      <c r="BK101" cm="1">
        <f t="array" ref="BK101">fC *  BG101 +  ( 1 - fC ) * BI101</f>
        <v>0.40778982893699306</v>
      </c>
    </row>
    <row r="102" spans="6:63" x14ac:dyDescent="0.2">
      <c r="F102">
        <v>1020</v>
      </c>
      <c r="G102" cm="1">
        <f t="array" ref="G102" xml:space="preserve"> F102 * 10^(-9) * rhoa/mu * U</f>
        <v>6.7574292119052448E-4</v>
      </c>
      <c r="H102" cm="1">
        <f t="array" ref="H102">1 +  lambda/F102 * ( 2.514 + 0.8 * EXP( -0.55 * F102/lambda ) )</f>
        <v>1.1651720964871719</v>
      </c>
      <c r="I102" cm="1">
        <f t="array" ref="I102" xml:space="preserve"> 1 + 3.34 * lambda/F102</f>
        <v>1.2194249019607843</v>
      </c>
      <c r="J102">
        <f t="shared" si="35"/>
        <v>0.95550951486526459</v>
      </c>
      <c r="K102" cm="1">
        <f t="array" ref="K102" xml:space="preserve"> kB * T * H102 / ( 3 * PI() * mu * F102 * 10^(-9) )</f>
        <v>2.6969018698234448E-11</v>
      </c>
      <c r="L102" cm="1">
        <f t="array" ref="L102" xml:space="preserve"> df * 10^(-6) *U / K102</f>
        <v>3049.307912365638</v>
      </c>
      <c r="M102" cm="1">
        <f t="array" ref="M102" xml:space="preserve"> 1 + 0.388 * Kn * ( ( 1 - alpha ) * L102 / Ku ) ^ ( 1 / 3 )</f>
        <v>1.1081606729856273</v>
      </c>
      <c r="N102" cm="1">
        <f t="array" ref="N102" xml:space="preserve"> 1 + 0.388 * Kn * ( ( 1 - alpha ) / Ku ) ^ ( 1 / 3 ) * ( 3 * PI() * mu * df * 10^(-6) * U * F102 * 10^(-9) / ( kB * T ) ) ^ ( 1 / 3 ) * ( 0.6 * ( F102 / lambda ) ^ 0.1 ) ^ ( -1 / 3 ) * ( 1 + 2/3 * ( 3.34 * F102 / lambda ) ) ^ ( -1 / 2 )</f>
        <v>1.0208622761427197</v>
      </c>
      <c r="O102">
        <f t="shared" si="26"/>
        <v>0.92122225687029069</v>
      </c>
      <c r="P102" cm="1">
        <f t="array" ref="P102" xml:space="preserve"> 1 / ( 1 + 1.6 * ( ( 1 - alpha ) / Ku ) ^ ( 1 / 3 ) * L102 ^ ( -2 / 3 ) * M102 )</f>
        <v>0.99060694407791172</v>
      </c>
      <c r="Q102" cm="1">
        <f t="array" ref="Q102" xml:space="preserve"> 1.6 * ( ( 1 - alpha ) / Ku ) * L102 ^ ( -2 / 3 ) * M102 * P102</f>
        <v>1.1878846292992363E-2</v>
      </c>
      <c r="R102" cm="1">
        <f t="array" ref="R102" xml:space="preserve"> 1.6 * ( 0.6 ) ^ ( 2 / 3 ) * ( ( 1 - alpha ) / Ku ) * ( lambda * 10^(-9) ) ^ ( -1 / 15 ) * ( kB * T / ( 3 * PI() * df * 10^(-6) * U * mu ) ) ^ ( 2 / 3 ) * ( F102 * 10^(-9) ) ^ ( -3 / 5 )  +  3.2 * 3.34 / 3 * ( 0.6 ) ^ ( 2 / 3 ) * ( ( 1 - alpha ) / Ku ) *  ( lambda * 10^(-9) ) ^ ( 14 / 15 ) * ( kB * T / ( 3 * PI() * df * 10^(-6) * U * mu ) ) ^ ( 2 / 3 ) * ( F102 * 10^(-9) ) ^ ( -8 / 5 )</f>
        <v>9.555064016853786E-3</v>
      </c>
      <c r="S102">
        <f t="shared" si="27"/>
        <v>9.7544044009347554E-3</v>
      </c>
      <c r="T102">
        <f t="shared" si="36"/>
        <v>0.82115755691603898</v>
      </c>
      <c r="U102">
        <f t="shared" si="28"/>
        <v>35551.830870501428</v>
      </c>
      <c r="V102">
        <f t="shared" si="29"/>
        <v>5.3035766877257712E-3</v>
      </c>
      <c r="W102">
        <f t="shared" si="30"/>
        <v>2.8127918703276838E-5</v>
      </c>
      <c r="X102">
        <f t="shared" si="31"/>
        <v>1.4917849984144165E-7</v>
      </c>
      <c r="Y102" cm="1">
        <f t="array" ref="Y102" xml:space="preserve"> 4 / 3 * g / U^2 * F102 * 10^(-9) * ( rhop - rhoa ) / rhoa</f>
        <v>105.73834425488772</v>
      </c>
      <c r="Z102" cm="1">
        <f t="array" ref="Z102" xml:space="preserve"> SQRT( 4/3 * 1/U102 * g/rhoa * F102 * 10^(-9) *  ( rhop - rhoa ) )</f>
        <v>5.720521596897834E-4</v>
      </c>
      <c r="AA102" cm="1">
        <f t="array" ref="AA102" xml:space="preserve"> Z102 / U</f>
        <v>5.4536249412729693E-2</v>
      </c>
      <c r="AB102">
        <f t="shared" si="37"/>
        <v>5.7682009890759708E-2</v>
      </c>
      <c r="AC102">
        <f t="shared" si="38"/>
        <v>5.7672630240464415E-2</v>
      </c>
      <c r="AD102">
        <f t="shared" si="39"/>
        <v>0.99983739036983876</v>
      </c>
      <c r="AE102" cm="1">
        <f t="array" ref="AE102">( ( F102 * 10^(-9) ) ^ 2 * rhop * H102 * U ) / ( 18 * mu * ( df * 10^(-6) ) )</f>
        <v>4.9699773514480074E-3</v>
      </c>
      <c r="AF102">
        <f t="shared" si="40"/>
        <v>3.7995374413643421E-4</v>
      </c>
      <c r="AG102" cm="1">
        <f t="array" ref="AG102">(2 * AI122*(1-alpha)*AE102*SQRT(alpha)+(1-alpha)*alpha*AE102^2)/Ku</f>
        <v>5.8025874413388694E-4</v>
      </c>
      <c r="AH102">
        <f t="shared" si="41"/>
        <v>1.5271825928514262</v>
      </c>
      <c r="AI102" cm="1">
        <f t="array" ref="AI102" xml:space="preserve"> F102 / df / 1000</f>
        <v>0.13010204081632654</v>
      </c>
      <c r="AJ102" cm="1">
        <f t="array" ref="AJ102" xml:space="preserve"> ( 1 + AI102 ) / ( 2*Ku ) * ( 2 * LN( 1 + AI102 ) - 1 + alpha + ( 1 / ( 1 + AI102 ) ) ^ 2 * ( 1 - alpha / 2 ) - ( alpha / 2) * ( 1 + AI102 ) ^ 2 )</f>
        <v>2.2050545479455771E-2</v>
      </c>
      <c r="AK102" cm="1">
        <f t="array" ref="AK102" xml:space="preserve"> ( ( 1 - alpha ) / Ku ) * AI102 ^ 2</f>
        <v>2.4072392193695044E-2</v>
      </c>
      <c r="AL102">
        <f t="shared" si="42"/>
        <v>1.0916914602463237</v>
      </c>
      <c r="AM102">
        <f t="shared" si="32"/>
        <v>8.9753443095504037E-2</v>
      </c>
      <c r="AN102">
        <f t="shared" si="43"/>
        <v>9.1879380579230646E-2</v>
      </c>
      <c r="AO102">
        <f t="shared" si="44"/>
        <v>1.0236864170376669</v>
      </c>
      <c r="AP102" cm="1">
        <f t="array" ref="AP102" xml:space="preserve"> EXP( -4 * alpha * X * 10^(-6) * AM102 / ( PI() * df * 10^(-6) * ( 1 - alpha ) ) ) * 100</f>
        <v>15.937252743816673</v>
      </c>
      <c r="AQ102" cm="1">
        <f t="array" ref="AQ102" xml:space="preserve"> EXP( -4 * alpha * X * 10^(-6) * AN102 / ( PI() * df * 10^(-6) * ( 1 - alpha ) ) ) * 100</f>
        <v>15.258839067856456</v>
      </c>
      <c r="AR102">
        <f t="shared" si="45"/>
        <v>0.67841367596021662</v>
      </c>
      <c r="AS102" cm="1">
        <f t="array" ref="AS102" xml:space="preserve"> ( sigave * 10^(-6) * fE *e * H102 ) / ( 3 * PI() * eps0 * ( 1 + epsF ) * mu * U * F102 * 10^(-9) )</f>
        <v>2.3570244080249964E-2</v>
      </c>
      <c r="AT102" cm="1">
        <f t="array" ref="AT102" xml:space="preserve"> PI() * AS102 / ( 1 + alpha * SQRT(AS102) )</f>
        <v>7.3271914525543089E-2</v>
      </c>
      <c r="AU102" cm="1">
        <f t="array" ref="AU102" xml:space="preserve"> PI() * AS102 * ( 1 - SQRT( AS102 ) * alpha )</f>
        <v>7.3263692102816511E-2</v>
      </c>
      <c r="AV102">
        <f t="shared" si="46"/>
        <v>0.99988778206793394</v>
      </c>
      <c r="AW102" cm="1">
        <f t="array" ref="AW102" xml:space="preserve"> 2 / 3 * ( epsP - 1 ) / ( epsP + 2 ) * ( sigave * 10^(-6) ) ^ 2 / ( eps0 * ( 1 + epsF ) ^ 2 ) * H102 * ( F102 * 10^(-9) ) ^ 2 / ( df * 10^(-6) * mu * U )</f>
        <v>3.9851101870977308</v>
      </c>
      <c r="AX102" cm="1">
        <f t="array" ref="AX102" xml:space="preserve"> 0.528 * Ku ^ 0.26 * AW102 ^ 0.74 / ( 1 + 0.366 * ( Ku * AW102 ) ^ 0.63 )</f>
        <v>0.78794894606588994</v>
      </c>
      <c r="AY102" cm="1">
        <f t="array" ref="AY102" xml:space="preserve"> 0.35 * Ku ^ ( -0.5 ) * AW102 ^ 0.4</f>
        <v>0.75204677566772316</v>
      </c>
      <c r="AZ102">
        <f t="shared" si="47"/>
        <v>0.95443591799009198</v>
      </c>
      <c r="BA102">
        <f t="shared" si="33"/>
        <v>0.15644895101018008</v>
      </c>
      <c r="BB102">
        <f t="shared" si="48"/>
        <v>0.16514307268204714</v>
      </c>
      <c r="BC102">
        <f t="shared" si="49"/>
        <v>1.0555716201082188</v>
      </c>
      <c r="BD102">
        <f t="shared" si="34"/>
        <v>0.80698125826850675</v>
      </c>
      <c r="BE102">
        <f t="shared" si="50"/>
        <v>0.84392615624695377</v>
      </c>
      <c r="BF102">
        <f t="shared" si="51"/>
        <v>1.0457816059541674</v>
      </c>
      <c r="BG102" cm="1">
        <f t="array" ref="BG102" xml:space="preserve"> EXP( -4 * alpha * X * 10^(-6) * BA102 / ( PI() * df * 10^(-6) * ( 1 - alpha ) ) ) * 100</f>
        <v>4.0712648129464641</v>
      </c>
      <c r="BH102" cm="1">
        <f t="array" ref="BH102" xml:space="preserve"> EXP( -4 * alpha * X * 10^(-6) * BB102 / ( PI() * df * 10^(-6) * ( 1 - alpha ) ) ) * 100</f>
        <v>3.4077659517398065</v>
      </c>
      <c r="BI102" cm="1">
        <f t="array" ref="BI102" xml:space="preserve"> EXP( -4 * alpha * X * 10^(-6) * BD102 / ( PI() * df * 10^(-6) * ( 1 - alpha ) ) ) * 100</f>
        <v>6.742607372233159E-6</v>
      </c>
      <c r="BJ102" cm="1">
        <f t="array" ref="BJ102" xml:space="preserve"> EXP( -4 * alpha * X * 10^(-6) * BE102 / ( PI() * df * 10^(-6) * ( 1 - alpha ) ) ) * 100</f>
        <v>3.1660669512925437E-6</v>
      </c>
      <c r="BK102" cm="1">
        <f t="array" ref="BK102">fC *  BG102 +  ( 1 - fC ) * BI102</f>
        <v>0.40713254964128148</v>
      </c>
    </row>
    <row r="103" spans="6:63" x14ac:dyDescent="0.2">
      <c r="F103">
        <v>1030</v>
      </c>
      <c r="G103" cm="1">
        <f t="array" ref="G103" xml:space="preserve"> F103 * 10^(-9) * rhoa/mu * U</f>
        <v>6.8236785179043183E-4</v>
      </c>
      <c r="H103" cm="1">
        <f t="array" ref="H103">1 +  lambda/F103 * ( 2.514 + 0.8 * EXP( -0.55 * F103/lambda ) )</f>
        <v>1.1635675353698096</v>
      </c>
      <c r="I103" cm="1">
        <f t="array" ref="I103" xml:space="preserve"> 1 + 3.34 * lambda/F103</f>
        <v>1.2172945631067962</v>
      </c>
      <c r="J103">
        <f t="shared" si="35"/>
        <v>0.9558635770130578</v>
      </c>
      <c r="K103" cm="1">
        <f t="array" ref="K103" xml:space="preserve"> kB * T * H103 / ( 3 * PI() * mu * F103 * 10^(-9) )</f>
        <v>2.6670405042625142E-11</v>
      </c>
      <c r="L103" cm="1">
        <f t="array" ref="L103" xml:space="preserve"> df * 10^(-6) *U / K103</f>
        <v>3083.4493129680891</v>
      </c>
      <c r="M103" cm="1">
        <f t="array" ref="M103" xml:space="preserve"> 1 + 0.388 * Kn * ( ( 1 - alpha ) * L103 / Ku ) ^ ( 1 / 3 )</f>
        <v>1.1085628473096061</v>
      </c>
      <c r="N103" cm="1">
        <f t="array" ref="N103" xml:space="preserve"> 1 + 0.388 * Kn * ( ( 1 - alpha ) / Ku ) ^ ( 1 / 3 ) * ( 3 * PI() * mu * df * 10^(-6) * U * F103 * 10^(-9) / ( kB * T ) ) ^ ( 1 / 3 ) * ( 0.6 * ( F103 / lambda ) ^ 0.1 ) ^ ( -1 / 3 ) * ( 1 + 2/3 * ( 3.34 * F103 / lambda ) ) ^ ( -1 / 2 )</f>
        <v>1.0208245059306453</v>
      </c>
      <c r="O103">
        <f t="shared" si="26"/>
        <v>0.92085397630644517</v>
      </c>
      <c r="P103" cm="1">
        <f t="array" ref="P103" xml:space="preserve"> 1 / ( 1 + 1.6 * ( ( 1 - alpha ) / Ku ) ^ ( 1 / 3 ) * L103 ^ ( -2 / 3 ) * M103 )</f>
        <v>0.99067240878615714</v>
      </c>
      <c r="Q103" cm="1">
        <f t="array" ref="Q103" xml:space="preserve"> 1.6 * ( ( 1 - alpha ) / Ku ) * L103 ^ ( -2 / 3 ) * M103 * P103</f>
        <v>1.1796056920362957E-2</v>
      </c>
      <c r="R103" cm="1">
        <f t="array" ref="R103" xml:space="preserve"> 1.6 * ( 0.6 ) ^ ( 2 / 3 ) * ( ( 1 - alpha ) / Ku ) * ( lambda * 10^(-9) ) ^ ( -1 / 15 ) * ( kB * T / ( 3 * PI() * df * 10^(-6) * U * mu ) ) ^ ( 2 / 3 ) * ( F103 * 10^(-9) ) ^ ( -3 / 5 )  +  3.2 * 3.34 / 3 * ( 0.6 ) ^ ( 2 / 3 ) * ( ( 1 - alpha ) / Ku ) *  ( lambda * 10^(-9) ) ^ ( 14 / 15 ) * ( kB * T / ( 3 * PI() * df * 10^(-6) * U * mu ) ) ^ ( 2 / 3 ) * ( F103 * 10^(-9) ) ^ ( -8 / 5 )</f>
        <v>9.4875254100948297E-3</v>
      </c>
      <c r="S103">
        <f t="shared" si="27"/>
        <v>9.6850984392644977E-3</v>
      </c>
      <c r="T103">
        <f t="shared" si="36"/>
        <v>0.82104541412864707</v>
      </c>
      <c r="U103">
        <f t="shared" si="28"/>
        <v>35206.902988656191</v>
      </c>
      <c r="V103">
        <f t="shared" si="29"/>
        <v>5.3294933494618321E-3</v>
      </c>
      <c r="W103">
        <f t="shared" si="30"/>
        <v>2.8403492219110999E-5</v>
      </c>
      <c r="X103">
        <f t="shared" si="31"/>
        <v>1.5137614670955264E-7</v>
      </c>
      <c r="Y103" cm="1">
        <f t="array" ref="Y103" xml:space="preserve"> 4 / 3 * g / U^2 * F103 * 10^(-9) * ( rhop - rhoa ) / rhoa</f>
        <v>106.77499468875918</v>
      </c>
      <c r="Z103" cm="1">
        <f t="array" ref="Z103" xml:space="preserve"> SQRT( 4/3 * 1/U103 * g/rhoa * F103 * 10^(-9) *  ( rhop - rhoa ) )</f>
        <v>5.7765858199696602E-4</v>
      </c>
      <c r="AA103" cm="1">
        <f t="array" ref="AA103" xml:space="preserve"> Z103 / U</f>
        <v>5.5070734319531564E-2</v>
      </c>
      <c r="AB103">
        <f t="shared" si="37"/>
        <v>5.828027167713308E-2</v>
      </c>
      <c r="AC103">
        <f t="shared" si="38"/>
        <v>5.827051372958289E-2</v>
      </c>
      <c r="AD103">
        <f t="shared" si="39"/>
        <v>0.99983256859878333</v>
      </c>
      <c r="AE103" cm="1">
        <f t="array" ref="AE103">( ( F103 * 10^(-9) ) ^ 2 * rhop * H103 * U ) / ( 18 * mu * ( df * 10^(-6) ) )</f>
        <v>5.0609265622651904E-3</v>
      </c>
      <c r="AF103">
        <f t="shared" si="40"/>
        <v>3.9370615539046223E-4</v>
      </c>
      <c r="AG103" cm="1">
        <f t="array" ref="AG103">(2 * AI123*(1-alpha)*AE103*SQRT(alpha)+(1-alpha)*alpha*AE103^2)/Ku</f>
        <v>5.9574551183209825E-4</v>
      </c>
      <c r="AH103">
        <f t="shared" si="41"/>
        <v>1.5131729684065045</v>
      </c>
      <c r="AI103" cm="1">
        <f t="array" ref="AI103" xml:space="preserve"> F103 / df / 1000</f>
        <v>0.13137755102040816</v>
      </c>
      <c r="AJ103" cm="1">
        <f t="array" ref="AJ103" xml:space="preserve"> ( 1 + AI103 ) / ( 2*Ku ) * ( 2 * LN( 1 + AI103 ) - 1 + alpha + ( 1 / ( 1 + AI103 ) ) ^ 2 * ( 1 - alpha / 2 ) - ( alpha / 2) * ( 1 + AI103 ) ^ 2 )</f>
        <v>2.2466801274905857E-2</v>
      </c>
      <c r="AK103" cm="1">
        <f t="array" ref="AK103" xml:space="preserve"> ( ( 1 - alpha ) / Ku ) * AI103 ^ 2</f>
        <v>2.4546713646954123E-2</v>
      </c>
      <c r="AL103">
        <f t="shared" si="42"/>
        <v>1.0925771473472465</v>
      </c>
      <c r="AM103">
        <f t="shared" si="32"/>
        <v>9.0654862725918717E-2</v>
      </c>
      <c r="AN103">
        <f t="shared" si="43"/>
        <v>9.2896031971191978E-2</v>
      </c>
      <c r="AO103">
        <f t="shared" si="44"/>
        <v>1.0247219970102333</v>
      </c>
      <c r="AP103" cm="1">
        <f t="array" ref="AP103" xml:space="preserve"> EXP( -4 * alpha * X * 10^(-6) * AM103 / ( PI() * df * 10^(-6) * ( 1 - alpha ) ) ) * 100</f>
        <v>15.64599074914457</v>
      </c>
      <c r="AQ103" cm="1">
        <f t="array" ref="AQ103" xml:space="preserve"> EXP( -4 * alpha * X * 10^(-6) * AN103 / ( PI() * df * 10^(-6) * ( 1 - alpha ) ) ) * 100</f>
        <v>14.944696654512764</v>
      </c>
      <c r="AR103">
        <f t="shared" si="45"/>
        <v>0.70129409463180536</v>
      </c>
      <c r="AS103" cm="1">
        <f t="array" ref="AS103" xml:space="preserve"> ( sigave * 10^(-6) * fE *e * H103 ) / ( 3 * PI() * eps0 * ( 1 + epsF ) * mu * U * F103 * 10^(-9) )</f>
        <v>2.3309263255283284E-2</v>
      </c>
      <c r="AT103" cm="1">
        <f t="array" ref="AT103" xml:space="preserve"> PI() * AS103 / ( 1 + alpha * SQRT(AS103) )</f>
        <v>7.2464830437323033E-2</v>
      </c>
      <c r="AU103" cm="1">
        <f t="array" ref="AU103" xml:space="preserve"> PI() * AS103 * ( 1 - SQRT( AS103 ) * alpha )</f>
        <v>7.2456788623608409E-2</v>
      </c>
      <c r="AV103">
        <f t="shared" si="46"/>
        <v>0.99988902459764151</v>
      </c>
      <c r="AW103" cm="1">
        <f t="array" ref="AW103" xml:space="preserve"> 2 / 3 * ( epsP - 1 ) / ( epsP + 2 ) * ( sigave * 10^(-6) ) ^ 2 / ( eps0 * ( 1 + epsF ) ^ 2 ) * H103 * ( F103 * 10^(-9) ) ^ 2 / ( df * 10^(-6) * mu * U )</f>
        <v>4.0580366012252442</v>
      </c>
      <c r="AX103" cm="1">
        <f t="array" ref="AX103" xml:space="preserve"> 0.528 * Ku ^ 0.26 * AW103 ^ 0.74 / ( 1 + 0.366 * ( Ku * AW103 ) ^ 0.63 )</f>
        <v>0.79493071868542176</v>
      </c>
      <c r="AY103" cm="1">
        <f t="array" ref="AY103" xml:space="preserve"> 0.35 * Ku ^ ( -0.5 ) * AW103 ^ 0.4</f>
        <v>0.75752174491220214</v>
      </c>
      <c r="AZ103">
        <f t="shared" si="47"/>
        <v>0.95294058602354315</v>
      </c>
      <c r="BA103">
        <f t="shared" si="33"/>
        <v>0.1565504039074892</v>
      </c>
      <c r="BB103">
        <f t="shared" si="48"/>
        <v>0.16535282059480039</v>
      </c>
      <c r="BC103">
        <f t="shared" si="49"/>
        <v>1.0562273649099803</v>
      </c>
      <c r="BD103">
        <f t="shared" si="34"/>
        <v>0.8135212462322976</v>
      </c>
      <c r="BE103">
        <f t="shared" si="50"/>
        <v>0.85041777688339415</v>
      </c>
      <c r="BF103">
        <f t="shared" si="51"/>
        <v>1.0453541082325475</v>
      </c>
      <c r="BG103" cm="1">
        <f t="array" ref="BG103" xml:space="preserve"> EXP( -4 * alpha * X * 10^(-6) * BA103 / ( PI() * df * 10^(-6) * ( 1 - alpha ) ) ) * 100</f>
        <v>4.06282203252026</v>
      </c>
      <c r="BH103" cm="1">
        <f t="array" ref="BH103" xml:space="preserve"> EXP( -4 * alpha * X * 10^(-6) * BB103 / ( PI() * df * 10^(-6) * ( 1 - alpha ) ) ) * 100</f>
        <v>3.3931718229716625</v>
      </c>
      <c r="BI103" cm="1">
        <f t="array" ref="BI103" xml:space="preserve"> EXP( -4 * alpha * X * 10^(-6) * BD103 / ( PI() * df * 10^(-6) * ( 1 - alpha ) ) ) * 100</f>
        <v>5.8980820462571734E-6</v>
      </c>
      <c r="BJ103" cm="1">
        <f t="array" ref="BJ103" xml:space="preserve"> EXP( -4 * alpha * X * 10^(-6) * BE103 / ( PI() * df * 10^(-6) * ( 1 - alpha ) ) ) * 100</f>
        <v>2.7722528919803737E-6</v>
      </c>
      <c r="BK103" cm="1">
        <f t="array" ref="BK103">fC *  BG103 +  ( 1 - fC ) * BI103</f>
        <v>0.40628751152586767</v>
      </c>
    </row>
    <row r="104" spans="6:63" x14ac:dyDescent="0.2">
      <c r="F104">
        <v>1040</v>
      </c>
      <c r="G104" cm="1">
        <f t="array" ref="G104" xml:space="preserve"> F104 * 10^(-9) * rhoa/mu * U</f>
        <v>6.8899278239033875E-4</v>
      </c>
      <c r="H104" cm="1">
        <f t="array" ref="H104">1 +  lambda/F104 * ( 2.514 + 0.8 * EXP( -0.55 * F104/lambda ) )</f>
        <v>1.1619939052217905</v>
      </c>
      <c r="I104" cm="1">
        <f t="array" ref="I104" xml:space="preserve"> 1 + 3.34 * lambda/F104</f>
        <v>1.2152051923076923</v>
      </c>
      <c r="J104">
        <f t="shared" si="35"/>
        <v>0.95621209699997012</v>
      </c>
      <c r="K104" cm="1">
        <f t="array" ref="K104" xml:space="preserve"> kB * T * H104 / ( 3 * PI() * mu * F104 * 10^(-9) )</f>
        <v>2.637823611625934E-11</v>
      </c>
      <c r="L104" cm="1">
        <f t="array" ref="L104" xml:space="preserve"> df * 10^(-6) *U / K104</f>
        <v>3117.6020164052211</v>
      </c>
      <c r="M104" cm="1">
        <f t="array" ref="M104" xml:space="preserve"> 1 + 0.388 * Kn * ( ( 1 - alpha ) * L104 / Ku ) ^ ( 1 / 3 )</f>
        <v>1.1089621954551607</v>
      </c>
      <c r="N104" cm="1">
        <f t="array" ref="N104" xml:space="preserve"> 1 + 0.388 * Kn * ( ( 1 - alpha ) / Ku ) ^ ( 1 / 3 ) * ( 3 * PI() * mu * df * 10^(-6) * U * F104 * 10^(-9) / ( kB * T ) ) ^ ( 1 / 3 ) * ( 0.6 * ( F104 / lambda ) ^ 0.1 ) ^ ( -1 / 3 ) * ( 1 + 2/3 * ( 3.34 * F104 / lambda ) ) ^ ( -1 / 2 )</f>
        <v>1.0207871411538256</v>
      </c>
      <c r="O104">
        <f t="shared" si="26"/>
        <v>0.9204886743094568</v>
      </c>
      <c r="P104" cm="1">
        <f t="array" ref="P104" xml:space="preserve"> 1 / ( 1 + 1.6 * ( ( 1 - alpha ) / Ku ) ^ ( 1 / 3 ) * L104 ^ ( -2 / 3 ) * M104 )</f>
        <v>0.99073671816158659</v>
      </c>
      <c r="Q104" cm="1">
        <f t="array" ref="Q104" xml:space="preserve"> 1.6 * ( ( 1 - alpha ) / Ku ) * L104 ^ ( -2 / 3 ) * M104 * P104</f>
        <v>1.1714728629308085E-2</v>
      </c>
      <c r="R104" cm="1">
        <f t="array" ref="R104" xml:space="preserve"> 1.6 * ( 0.6 ) ^ ( 2 / 3 ) * ( ( 1 - alpha ) / Ku ) * ( lambda * 10^(-9) ) ^ ( -1 / 15 ) * ( kB * T / ( 3 * PI() * df * 10^(-6) * U * mu ) ) ^ ( 2 / 3 ) * ( F104 * 10^(-9) ) ^ ( -3 / 5 )  +  3.2 * 3.34 / 3 * ( 0.6 ) ^ ( 2 / 3 ) * ( ( 1 - alpha ) / Ku ) *  ( lambda * 10^(-9) ) ^ ( 14 / 15 ) * ( kB * T / ( 3 * PI() * df * 10^(-6) * U * mu ) ) ^ ( 2 / 3 ) * ( F104 * 10^(-9) ) ^ ( -8 / 5 )</f>
        <v>9.4212075417195035E-3</v>
      </c>
      <c r="S104">
        <f t="shared" si="27"/>
        <v>9.6170475127287137E-3</v>
      </c>
      <c r="T104">
        <f t="shared" si="36"/>
        <v>0.82093643114093473</v>
      </c>
      <c r="U104">
        <f t="shared" si="28"/>
        <v>34868.607627532445</v>
      </c>
      <c r="V104">
        <f t="shared" si="29"/>
        <v>5.355284299632077E-3</v>
      </c>
      <c r="W104">
        <f t="shared" si="30"/>
        <v>2.8679062621307307E-5</v>
      </c>
      <c r="X104">
        <f t="shared" si="31"/>
        <v>1.5358445546550391E-7</v>
      </c>
      <c r="Y104" cm="1">
        <f t="array" ref="Y104" xml:space="preserve"> 4 / 3 * g / U^2 * F104 * 10^(-9) * ( rhop - rhoa ) / rhoa</f>
        <v>107.81164512263062</v>
      </c>
      <c r="Z104" cm="1">
        <f t="array" ref="Z104" xml:space="preserve"> SQRT( 4/3 * 1/U104 * g/rhoa * F104 * 10^(-9) *  ( rhop - rhoa ) )</f>
        <v>5.8326497272494801E-4</v>
      </c>
      <c r="AA104" cm="1">
        <f t="array" ref="AA104" xml:space="preserve"> Z104 / U</f>
        <v>5.5605216215749285E-2</v>
      </c>
      <c r="AB104">
        <f t="shared" si="37"/>
        <v>5.8879207266409925E-2</v>
      </c>
      <c r="AC104">
        <f t="shared" si="38"/>
        <v>5.8869059578203292E-2</v>
      </c>
      <c r="AD104">
        <f t="shared" si="39"/>
        <v>0.99982765243151595</v>
      </c>
      <c r="AE104" cm="1">
        <f t="array" ref="AE104">( ( F104 * 10^(-9) ) ^ 2 * rhop * H104 * U ) / ( 18 * mu * ( df * 10^(-6) ) )</f>
        <v>5.1526959837165367E-3</v>
      </c>
      <c r="AF104">
        <f t="shared" si="40"/>
        <v>4.0782018323379482E-4</v>
      </c>
      <c r="AG104" cm="1">
        <f t="array" ref="AG104">(2 * AI124*(1-alpha)*AE104*SQRT(alpha)+(1-alpha)*alpha*AE104^2)/Ku</f>
        <v>6.1150500534027231E-4</v>
      </c>
      <c r="AH104">
        <f t="shared" si="41"/>
        <v>1.4994476254004065</v>
      </c>
      <c r="AI104" cm="1">
        <f t="array" ref="AI104" xml:space="preserve"> F104 / df / 1000</f>
        <v>0.13265306122448978</v>
      </c>
      <c r="AJ104" cm="1">
        <f t="array" ref="AJ104" xml:space="preserve"> ( 1 + AI104 ) / ( 2*Ku ) * ( 2 * LN( 1 + AI104 ) - 1 + alpha + ( 1 / ( 1 + AI104 ) ) ^ 2 * ( 1 - alpha / 2 ) - ( alpha / 2) * ( 1 + AI104 ) ^ 2 )</f>
        <v>2.2886619620485878E-2</v>
      </c>
      <c r="AK104" cm="1">
        <f t="array" ref="AK104" xml:space="preserve"> ( ( 1 - alpha ) / Ku ) * AI104 ^ 2</f>
        <v>2.5025662626586457E-2</v>
      </c>
      <c r="AL104">
        <f t="shared" si="42"/>
        <v>1.0934626013614486</v>
      </c>
      <c r="AM104">
        <f t="shared" si="32"/>
        <v>9.1561561839733185E-2</v>
      </c>
      <c r="AN104">
        <f t="shared" si="43"/>
        <v>9.3919589900752248E-2</v>
      </c>
      <c r="AO104">
        <f t="shared" si="44"/>
        <v>1.0257534713654894</v>
      </c>
      <c r="AP104" cm="1">
        <f t="array" ref="AP104" xml:space="preserve"> EXP( -4 * alpha * X * 10^(-6) * AM104 / ( PI() * df * 10^(-6) * ( 1 - alpha ) ) ) * 100</f>
        <v>15.358392510018884</v>
      </c>
      <c r="AQ104" cm="1">
        <f t="array" ref="AQ104" xml:space="preserve"> EXP( -4 * alpha * X * 10^(-6) * AN104 / ( PI() * df * 10^(-6) * ( 1 - alpha ) ) ) * 100</f>
        <v>14.634953316362292</v>
      </c>
      <c r="AR104">
        <f t="shared" si="45"/>
        <v>0.72343919365659204</v>
      </c>
      <c r="AS104" cm="1">
        <f t="array" ref="AS104" xml:space="preserve"> ( sigave * 10^(-6) * fE *e * H104 ) / ( 3 * PI() * eps0 * ( 1 + epsF ) * mu * U * F104 * 10^(-9) )</f>
        <v>2.3053914961592592E-2</v>
      </c>
      <c r="AT104" cm="1">
        <f t="array" ref="AT104" xml:space="preserve"> PI() * AS104 / ( 1 + alpha * SQRT(AS104) )</f>
        <v>7.1675096709074723E-2</v>
      </c>
      <c r="AU104" cm="1">
        <f t="array" ref="AU104" xml:space="preserve"> PI() * AS104 * ( 1 - SQRT( AS104 ) * alpha )</f>
        <v>7.1667229672741417E-2</v>
      </c>
      <c r="AV104">
        <f t="shared" si="46"/>
        <v>0.99989024031086782</v>
      </c>
      <c r="AW104" cm="1">
        <f t="array" ref="AW104" xml:space="preserve"> 2 / 3 * ( epsP - 1 ) / ( epsP + 2 ) * ( sigave * 10^(-6) ) ^ 2 / ( eps0 * ( 1 + epsF ) ^ 2 ) * H104 * ( F104 * 10^(-9) ) ^ 2 / ( df * 10^(-6) * mu * U )</f>
        <v>4.1316206903324648</v>
      </c>
      <c r="AX104" cm="1">
        <f t="array" ref="AX104" xml:space="preserve"> 0.528 * Ku ^ 0.26 * AW104 ^ 0.74 / ( 1 + 0.366 * ( Ku * AW104 ) ^ 0.63 )</f>
        <v>0.80188559240863011</v>
      </c>
      <c r="AY104" cm="1">
        <f t="array" ref="AY104" xml:space="preserve"> 0.35 * Ku ^ ( -0.5 ) * AW104 ^ 0.4</f>
        <v>0.7629865767145394</v>
      </c>
      <c r="AZ104">
        <f t="shared" si="47"/>
        <v>0.95149056665646103</v>
      </c>
      <c r="BA104">
        <f t="shared" si="33"/>
        <v>0.15667397474911104</v>
      </c>
      <c r="BB104">
        <f t="shared" si="48"/>
        <v>0.16558681957349367</v>
      </c>
      <c r="BC104">
        <f t="shared" si="49"/>
        <v>1.0568878452126791</v>
      </c>
      <c r="BD104">
        <f t="shared" si="34"/>
        <v>0.82002525699064943</v>
      </c>
      <c r="BE104">
        <f t="shared" si="50"/>
        <v>0.85690616661529162</v>
      </c>
      <c r="BF104">
        <f t="shared" si="51"/>
        <v>1.0449753337598269</v>
      </c>
      <c r="BG104" cm="1">
        <f t="array" ref="BG104" xml:space="preserve"> EXP( -4 * alpha * X * 10^(-6) * BA104 / ( PI() * df * 10^(-6) * ( 1 - alpha ) ) ) * 100</f>
        <v>4.052562271254704</v>
      </c>
      <c r="BH104" cm="1">
        <f t="array" ref="BH104" xml:space="preserve"> EXP( -4 * alpha * X * 10^(-6) * BB104 / ( PI() * df * 10^(-6) * ( 1 - alpha ) ) ) * 100</f>
        <v>3.3769640662426825</v>
      </c>
      <c r="BI104" cm="1">
        <f t="array" ref="BI104" xml:space="preserve"> EXP( -4 * alpha * X * 10^(-6) * BD104 / ( PI() * df * 10^(-6) * ( 1 - alpha ) ) ) * 100</f>
        <v>5.1631347134496294E-6</v>
      </c>
      <c r="BJ104" cm="1">
        <f t="array" ref="BJ104" xml:space="preserve"> EXP( -4 * alpha * X * 10^(-6) * BE104 / ( PI() * df * 10^(-6) * ( 1 - alpha ) ) ) * 100</f>
        <v>2.4275842274507908E-6</v>
      </c>
      <c r="BK104" cm="1">
        <f t="array" ref="BK104">fC *  BG104 +  ( 1 - fC ) * BI104</f>
        <v>0.40526087394671256</v>
      </c>
    </row>
    <row r="105" spans="6:63" x14ac:dyDescent="0.2">
      <c r="F105">
        <v>1050</v>
      </c>
      <c r="G105" cm="1">
        <f t="array" ref="G105" xml:space="preserve"> F105 * 10^(-9) * rhoa/mu * U</f>
        <v>6.956177129902461E-4</v>
      </c>
      <c r="H105" cm="1">
        <f t="array" ref="H105">1 +  lambda/F105 * ( 2.514 + 0.8 * EXP( -0.55 * F105/lambda ) )</f>
        <v>1.1604503165235889</v>
      </c>
      <c r="I105" cm="1">
        <f t="array" ref="I105" xml:space="preserve"> 1 + 3.34 * lambda/F105</f>
        <v>1.2131556190476189</v>
      </c>
      <c r="J105">
        <f t="shared" si="35"/>
        <v>0.95655520058885268</v>
      </c>
      <c r="K105" cm="1">
        <f t="array" ref="K105" xml:space="preserve"> kB * T * H105 / ( 3 * PI() * mu * F105 * 10^(-9) )</f>
        <v>2.609230778348935E-11</v>
      </c>
      <c r="L105" cm="1">
        <f t="array" ref="L105" xml:space="preserve"> df * 10^(-6) *U / K105</f>
        <v>3151.7657536333695</v>
      </c>
      <c r="M105" cm="1">
        <f t="array" ref="M105" xml:space="preserve"> 1 + 0.388 * Kn * ( ( 1 - alpha ) * L105 / Ku ) ^ ( 1 / 3 )</f>
        <v>1.1093587652440422</v>
      </c>
      <c r="N105" cm="1">
        <f t="array" ref="N105" xml:space="preserve"> 1 + 0.388 * Kn * ( ( 1 - alpha ) / Ku ) ^ ( 1 / 3 ) * ( 3 * PI() * mu * df * 10^(-6) * U * F105 * 10^(-9) / ( kB * T ) ) ^ ( 1 / 3 ) * ( 0.6 * ( F105 / lambda ) ^ 0.1 ) ^ ( -1 / 3 ) * ( 1 + 2/3 * ( 3.34 * F105 / lambda ) ) ^ ( -1 / 2 )</f>
        <v>1.0207501739292941</v>
      </c>
      <c r="O105">
        <f t="shared" si="26"/>
        <v>0.92012629810045665</v>
      </c>
      <c r="P105" cm="1">
        <f t="array" ref="P105" xml:space="preserve"> 1 / ( 1 + 1.6 * ( ( 1 - alpha ) / Ku ) ^ ( 1 / 3 ) * L105 ^ ( -2 / 3 ) * M105 )</f>
        <v>0.99079990425594733</v>
      </c>
      <c r="Q105" cm="1">
        <f t="array" ref="Q105" xml:space="preserve"> 1.6 * ( ( 1 - alpha ) / Ku ) * L105 ^ ( -2 / 3 ) * M105 * P105</f>
        <v>1.1634820885865264E-2</v>
      </c>
      <c r="R105" cm="1">
        <f t="array" ref="R105" xml:space="preserve"> 1.6 * ( 0.6 ) ^ ( 2 / 3 ) * ( ( 1 - alpha ) / Ku ) * ( lambda * 10^(-9) ) ^ ( -1 / 15 ) * ( kB * T / ( 3 * PI() * df * 10^(-6) * U * mu ) ) ^ ( 2 / 3 ) * ( F105 * 10^(-9) ) ^ ( -3 / 5 )  +  3.2 * 3.34 / 3 * ( 0.6 ) ^ ( 2 / 3 ) * ( ( 1 - alpha ) / Ku ) *  ( lambda * 10^(-9) ) ^ ( 14 / 15 ) * ( kB * T / ( 3 * PI() * df * 10^(-6) * U * mu ) ) ^ ( 2 / 3 ) * ( F105 * 10^(-9) ) ^ ( -8 / 5 )</f>
        <v>9.3560757108348564E-3</v>
      </c>
      <c r="S105">
        <f t="shared" si="27"/>
        <v>9.5502159091303239E-3</v>
      </c>
      <c r="T105">
        <f t="shared" si="36"/>
        <v>0.82083050549858882</v>
      </c>
      <c r="U105">
        <f t="shared" si="28"/>
        <v>34536.755295375624</v>
      </c>
      <c r="V105">
        <f t="shared" si="29"/>
        <v>5.380951346721341E-3</v>
      </c>
      <c r="W105">
        <f t="shared" si="30"/>
        <v>2.8954629919267956E-5</v>
      </c>
      <c r="X105">
        <f t="shared" si="31"/>
        <v>1.5580337435549763E-7</v>
      </c>
      <c r="Y105" cm="1">
        <f t="array" ref="Y105" xml:space="preserve"> 4 / 3 * g / U^2 * F105 * 10^(-9) * ( rhop - rhoa ) / rhoa</f>
        <v>108.84829555650207</v>
      </c>
      <c r="Z105" cm="1">
        <f t="array" ref="Z105" xml:space="preserve"> SQRT( 4/3 * 1/U105 * g/rhoa * F105 * 10^(-9) *  ( rhop - rhoa ) )</f>
        <v>5.8887133196953219E-4</v>
      </c>
      <c r="AA105" cm="1">
        <f t="array" ref="AA105" xml:space="preserve"> Z105 / U</f>
        <v>5.6139695110516176E-2</v>
      </c>
      <c r="AB105">
        <f t="shared" si="37"/>
        <v>5.9478817807778819E-2</v>
      </c>
      <c r="AC105">
        <f t="shared" si="38"/>
        <v>5.9468268701364978E-2</v>
      </c>
      <c r="AD105">
        <f t="shared" si="39"/>
        <v>0.99982264095349149</v>
      </c>
      <c r="AE105" cm="1">
        <f t="array" ref="AE105">( ( F105 * 10^(-9) ) ^ 2 * rhop * H105 * U ) / ( 18 * mu * ( df * 10^(-6) ) )</f>
        <v>5.2452855991561142E-3</v>
      </c>
      <c r="AF105">
        <f t="shared" si="40"/>
        <v>4.2230169168708747E-4</v>
      </c>
      <c r="AG105" cm="1">
        <f t="array" ref="AG105">(2 * AI125*(1-alpha)*AE105*SQRT(alpha)+(1-alpha)*alpha*AE105^2)/Ku</f>
        <v>6.2753961193969139E-4</v>
      </c>
      <c r="AH105">
        <f t="shared" si="41"/>
        <v>1.4859983379007604</v>
      </c>
      <c r="AI105" cm="1">
        <f t="array" ref="AI105" xml:space="preserve"> F105 / df / 1000</f>
        <v>0.13392857142857145</v>
      </c>
      <c r="AJ105" cm="1">
        <f t="array" ref="AJ105" xml:space="preserve"> ( 1 + AI105 ) / ( 2*Ku ) * ( 2 * LN( 1 + AI105 ) - 1 + alpha + ( 1 / ( 1 + AI105 ) ) ^ 2 * ( 1 - alpha / 2 ) - ( alpha / 2) * ( 1 + AI105 ) ^ 2 )</f>
        <v>2.3309992123016182E-2</v>
      </c>
      <c r="AK105" cm="1">
        <f t="array" ref="AK105" xml:space="preserve"> ( ( 1 - alpha ) / Ku ) * AI105 ^ 2</f>
        <v>2.5509239132592072E-2</v>
      </c>
      <c r="AL105">
        <f t="shared" si="42"/>
        <v>1.0943478229408907</v>
      </c>
      <c r="AM105">
        <f t="shared" si="32"/>
        <v>9.2473490069492126E-2</v>
      </c>
      <c r="AN105">
        <f t="shared" si="43"/>
        <v>9.495002543477446E-2</v>
      </c>
      <c r="AO105">
        <f t="shared" si="44"/>
        <v>1.0267810305788314</v>
      </c>
      <c r="AP105" cm="1">
        <f t="array" ref="AP105" xml:space="preserve"> EXP( -4 * alpha * X * 10^(-6) * AM105 / ( PI() * df * 10^(-6) * ( 1 - alpha ) ) ) * 100</f>
        <v>15.074467779145518</v>
      </c>
      <c r="AQ105" cm="1">
        <f t="array" ref="AQ105" xml:space="preserve"> EXP( -4 * alpha * X * 10^(-6) * AN105 / ( PI() * df * 10^(-6) * ( 1 - alpha ) ) ) * 100</f>
        <v>14.329612994075683</v>
      </c>
      <c r="AR105">
        <f t="shared" si="45"/>
        <v>0.74485478506983505</v>
      </c>
      <c r="AS105" cm="1">
        <f t="array" ref="AS105" xml:space="preserve"> ( sigave * 10^(-6) * fE *e * H105 ) / ( 3 * PI() * eps0 * ( 1 + epsF ) * mu * U * F105 * 10^(-9) )</f>
        <v>2.2804020789755752E-2</v>
      </c>
      <c r="AT105" cm="1">
        <f t="array" ref="AT105" xml:space="preserve"> PI() * AS105 / ( 1 + alpha * SQRT(AS105) )</f>
        <v>7.0902165588472066E-2</v>
      </c>
      <c r="AU105" cm="1">
        <f t="array" ref="AU105" xml:space="preserve"> PI() * AS105 * ( 1 - SQRT( AS105 ) * alpha )</f>
        <v>7.0894467744396963E-2</v>
      </c>
      <c r="AV105">
        <f t="shared" si="46"/>
        <v>0.99989143005701997</v>
      </c>
      <c r="AW105" cm="1">
        <f t="array" ref="AW105" xml:space="preserve"> 2 / 3 * ( epsP - 1 ) / ( epsP + 2 ) * ( sigave * 10^(-6) ) ^ 2 / ( eps0 * ( 1 + epsF ) ^ 2 ) * H105 * ( F105 * 10^(-9) ) ^ 2 / ( df * 10^(-6) * mu * U )</f>
        <v>4.2058624410720782</v>
      </c>
      <c r="AX105" cm="1">
        <f t="array" ref="AX105" xml:space="preserve"> 0.528 * Ku ^ 0.26 * AW105 ^ 0.74 / ( 1 + 0.366 * ( Ku * AW105 ) ^ 0.63 )</f>
        <v>0.80881356365558343</v>
      </c>
      <c r="AY105" cm="1">
        <f t="array" ref="AY105" xml:space="preserve"> 0.35 * Ku ^ ( -0.5 ) * AW105 ^ 0.4</f>
        <v>0.76844138438303489</v>
      </c>
      <c r="AZ105">
        <f t="shared" si="47"/>
        <v>0.95008469060523792</v>
      </c>
      <c r="BA105">
        <f t="shared" si="33"/>
        <v>0.15681908495251318</v>
      </c>
      <c r="BB105">
        <f t="shared" si="48"/>
        <v>0.16584449317917144</v>
      </c>
      <c r="BC105">
        <f t="shared" si="49"/>
        <v>1.0575529963677015</v>
      </c>
      <c r="BD105">
        <f t="shared" si="34"/>
        <v>0.82649324067830043</v>
      </c>
      <c r="BE105">
        <f t="shared" si="50"/>
        <v>0.86339140981780937</v>
      </c>
      <c r="BF105">
        <f t="shared" si="51"/>
        <v>1.0446442479181399</v>
      </c>
      <c r="BG105" cm="1">
        <f t="array" ref="BG105" xml:space="preserve"> EXP( -4 * alpha * X * 10^(-6) * BA105 / ( PI() * df * 10^(-6) * ( 1 - alpha ) ) ) * 100</f>
        <v>4.0405472252099051</v>
      </c>
      <c r="BH105" cm="1">
        <f t="array" ref="BH105" xml:space="preserve"> EXP( -4 * alpha * X * 10^(-6) * BB105 / ( PI() * df * 10^(-6) * ( 1 - alpha ) ) ) * 100</f>
        <v>3.3592060533643213</v>
      </c>
      <c r="BI105" cm="1">
        <f t="array" ref="BI105" xml:space="preserve"> EXP( -4 * alpha * X * 10^(-6) * BD105 / ( PI() * df * 10^(-6) * ( 1 - alpha ) ) ) * 100</f>
        <v>4.5231006826208697E-6</v>
      </c>
      <c r="BJ105" cm="1">
        <f t="array" ref="BJ105" xml:space="preserve"> EXP( -4 * alpha * X * 10^(-6) * BE105 / ( PI() * df * 10^(-6) * ( 1 - alpha ) ) ) * 100</f>
        <v>2.125904398144585E-6</v>
      </c>
      <c r="BK105" cm="1">
        <f t="array" ref="BK105">fC *  BG105 +  ( 1 - fC ) * BI105</f>
        <v>0.40405879331160488</v>
      </c>
    </row>
    <row r="106" spans="6:63" x14ac:dyDescent="0.2">
      <c r="F106">
        <v>1060</v>
      </c>
      <c r="G106" cm="1">
        <f t="array" ref="G106" xml:space="preserve"> F106 * 10^(-9) * rhoa/mu * U</f>
        <v>7.0224264359015302E-4</v>
      </c>
      <c r="H106" cm="1">
        <f t="array" ref="H106">1 +  lambda/F106 * ( 2.514 + 0.8 * EXP( -0.55 * F106/lambda ) )</f>
        <v>1.1589359137734254</v>
      </c>
      <c r="I106" cm="1">
        <f t="array" ref="I106" xml:space="preserve"> 1 + 3.34 * lambda/F106</f>
        <v>1.211144716981132</v>
      </c>
      <c r="J106">
        <f t="shared" si="35"/>
        <v>0.95689300999649252</v>
      </c>
      <c r="K106" cm="1">
        <f t="array" ref="K106" xml:space="preserve"> kB * T * H106 / ( 3 * PI() * mu * F106 * 10^(-9) )</f>
        <v>2.5812424369560448E-11</v>
      </c>
      <c r="L106" cm="1">
        <f t="array" ref="L106" xml:space="preserve"> df * 10^(-6) *U / K106</f>
        <v>3185.9402637995422</v>
      </c>
      <c r="M106" cm="1">
        <f t="array" ref="M106" xml:space="preserve"> 1 + 0.388 * Kn * ( ( 1 - alpha ) * L106 / Ku ) ^ ( 1 / 3 )</f>
        <v>1.1097526032342677</v>
      </c>
      <c r="N106" cm="1">
        <f t="array" ref="N106" xml:space="preserve"> 1 + 0.388 * Kn * ( ( 1 - alpha ) / Ku ) ^ ( 1 / 3 ) * ( 3 * PI() * mu * df * 10^(-6) * U * F106 * 10^(-9) / ( kB * T ) ) ^ ( 1 / 3 ) * ( 0.6 * ( F106 / lambda ) ^ 0.1 ) ^ ( -1 / 3 ) * ( 1 + 2/3 * ( 3.34 * F106 / lambda ) ) ^ ( -1 / 2 )</f>
        <v>1.0207135965942964</v>
      </c>
      <c r="O106">
        <f t="shared" si="26"/>
        <v>0.91976679632877123</v>
      </c>
      <c r="P106" cm="1">
        <f t="array" ref="P106" xml:space="preserve"> 1 / ( 1 + 1.6 * ( ( 1 - alpha ) / Ku ) ^ ( 1 / 3 ) * L106 ^ ( -2 / 3 ) * M106 )</f>
        <v>0.99086199791932517</v>
      </c>
      <c r="Q106" cm="1">
        <f t="array" ref="Q106" xml:space="preserve"> 1.6 * ( ( 1 - alpha ) / Ku ) * L106 ^ ( -2 / 3 ) * M106 * P106</f>
        <v>1.1556294675742526E-2</v>
      </c>
      <c r="R106" cm="1">
        <f t="array" ref="R106" xml:space="preserve"> 1.6 * ( 0.6 ) ^ ( 2 / 3 ) * ( ( 1 - alpha ) / Ku ) * ( lambda * 10^(-9) ) ^ ( -1 / 15 ) * ( kB * T / ( 3 * PI() * df * 10^(-6) * U * mu ) ) ^ ( 2 / 3 ) * ( F106 * 10^(-9) ) ^ ( -3 / 5 )  +  3.2 * 3.34 / 3 * ( 0.6 ) ^ ( 2 / 3 ) * ( ( 1 - alpha ) / Ku ) *  ( lambda * 10^(-9) ) ^ ( 14 / 15 ) * ( kB * T / ( 3 * PI() * df * 10^(-6) * U * mu ) ) ^ ( 2 / 3 ) * ( F106 * 10^(-9) ) ^ ( -8 / 5 )</f>
        <v>9.2920965461251465E-3</v>
      </c>
      <c r="S106">
        <f t="shared" si="27"/>
        <v>9.484569285496838E-3</v>
      </c>
      <c r="T106">
        <f t="shared" si="36"/>
        <v>0.82072753868120163</v>
      </c>
      <c r="U106">
        <f t="shared" si="28"/>
        <v>34211.163650870949</v>
      </c>
      <c r="V106">
        <f t="shared" si="29"/>
        <v>5.4064962562586786E-3</v>
      </c>
      <c r="W106">
        <f t="shared" si="30"/>
        <v>2.9230194122277107E-5</v>
      </c>
      <c r="X106">
        <f t="shared" si="31"/>
        <v>1.5803285236621659E-7</v>
      </c>
      <c r="Y106" cm="1">
        <f t="array" ref="Y106" xml:space="preserve"> 4 / 3 * g / U^2 * F106 * 10^(-9) * ( rhop - rhoa ) / rhoa</f>
        <v>109.88494599037352</v>
      </c>
      <c r="Z106" cm="1">
        <f t="array" ref="Z106" xml:space="preserve"> SQRT( 4/3 * 1/U106 * g/rhoa * F106 * 10^(-9) *  ( rhop - rhoa ) )</f>
        <v>5.9447765982531943E-4</v>
      </c>
      <c r="AA106" cm="1">
        <f t="array" ref="AA106" xml:space="preserve"> Z106 / U</f>
        <v>5.6674171012850938E-2</v>
      </c>
      <c r="AB106">
        <f t="shared" si="37"/>
        <v>6.0079104452914339E-2</v>
      </c>
      <c r="AC106">
        <f t="shared" si="38"/>
        <v>6.0068142013993367E-2</v>
      </c>
      <c r="AD106">
        <f t="shared" si="39"/>
        <v>0.99981753325019074</v>
      </c>
      <c r="AE106" cm="1">
        <f t="array" ref="AE106">( ( F106 * 10^(-9) ) ^ 2 * rhop * H106 * U ) / ( 18 * mu * ( df * 10^(-6) ) )</f>
        <v>5.3386953930205632E-3</v>
      </c>
      <c r="AF106">
        <f t="shared" si="40"/>
        <v>4.3715657459638855E-4</v>
      </c>
      <c r="AG106" cm="1">
        <f t="array" ref="AG106">(2 * AI126*(1-alpha)*AE106*SQRT(alpha)+(1-alpha)*alpha*AE106^2)/Ku</f>
        <v>6.4385171937418584E-4</v>
      </c>
      <c r="AH106">
        <f t="shared" si="41"/>
        <v>1.4728171936305241</v>
      </c>
      <c r="AI106" cm="1">
        <f t="array" ref="AI106" xml:space="preserve"> F106 / df / 1000</f>
        <v>0.13520408163265307</v>
      </c>
      <c r="AJ106" cm="1">
        <f t="array" ref="AJ106" xml:space="preserve"> ( 1 + AI106 ) / ( 2*Ku ) * ( 2 * LN( 1 + AI106 ) - 1 + alpha + ( 1 / ( 1 + AI106 ) ) ^ 2 * ( 1 - alpha / 2 ) - ( alpha / 2) * ( 1 + AI106 ) ^ 2 )</f>
        <v>2.3736910420011779E-2</v>
      </c>
      <c r="AK106" cm="1">
        <f t="array" ref="AK106" xml:space="preserve"> ( ( 1 - alpha ) / Ku ) * AI106 ^ 2</f>
        <v>2.5997443164970928E-2</v>
      </c>
      <c r="AL106">
        <f t="shared" si="42"/>
        <v>1.0952328127359563</v>
      </c>
      <c r="AM106">
        <f t="shared" si="32"/>
        <v>9.3390598599394359E-2</v>
      </c>
      <c r="AN106">
        <f t="shared" si="43"/>
        <v>9.5987311039057527E-2</v>
      </c>
      <c r="AO106">
        <f t="shared" si="44"/>
        <v>1.0278048591464966</v>
      </c>
      <c r="AP106" cm="1">
        <f t="array" ref="AP106" xml:space="preserve"> EXP( -4 * alpha * X * 10^(-6) * AM106 / ( PI() * df * 10^(-6) * ( 1 - alpha ) ) ) * 100</f>
        <v>14.794223616302125</v>
      </c>
      <c r="AQ106" cm="1">
        <f t="array" ref="AQ106" xml:space="preserve"> EXP( -4 * alpha * X * 10^(-6) * AN106 / ( PI() * df * 10^(-6) * ( 1 - alpha ) ) ) * 100</f>
        <v>14.028676765038723</v>
      </c>
      <c r="AR106">
        <f t="shared" si="45"/>
        <v>0.76554685126340161</v>
      </c>
      <c r="AS106" cm="1">
        <f t="array" ref="AS106" xml:space="preserve"> ( sigave * 10^(-6) * fE *e * H106 ) / ( 3 * PI() * eps0 * ( 1 + epsF ) * mu * U * F106 * 10^(-9) )</f>
        <v>2.2559409724958287E-2</v>
      </c>
      <c r="AT106" cm="1">
        <f t="array" ref="AT106" xml:space="preserve"> PI() * AS106 / ( 1 + alpha * SQRT(AS106) )</f>
        <v>7.0145511959458659E-2</v>
      </c>
      <c r="AU106" cm="1">
        <f t="array" ref="AU106" xml:space="preserve"> PI() * AS106 * ( 1 - SQRT( AS106 ) * alpha )</f>
        <v>7.0137977956216735E-2</v>
      </c>
      <c r="AV106">
        <f t="shared" si="46"/>
        <v>0.99989259465029956</v>
      </c>
      <c r="AW106" cm="1">
        <f t="array" ref="AW106" xml:space="preserve"> 2 / 3 * ( epsP - 1 ) / ( epsP + 2 ) * ( sigave * 10^(-6) ) ^ 2 / ( eps0 * ( 1 + epsF ) ^ 2 ) * H106 * ( F106 * 10^(-9) ) ^ 2 / ( df * 10^(-6) * mu * U )</f>
        <v>4.2807618409648081</v>
      </c>
      <c r="AX106" cm="1">
        <f t="array" ref="AX106" xml:space="preserve"> 0.528 * Ku ^ 0.26 * AW106 ^ 0.74 / ( 1 + 0.366 * ( Ku * AW106 ) ^ 0.63 )</f>
        <v>0.8157146344266436</v>
      </c>
      <c r="AY106" cm="1">
        <f t="array" ref="AY106" xml:space="preserve"> 0.35 * Ku ^ ( -0.5 ) * AW106 ^ 0.4</f>
        <v>0.77388627894191797</v>
      </c>
      <c r="AZ106">
        <f t="shared" si="47"/>
        <v>0.94872182780669823</v>
      </c>
      <c r="BA106">
        <f t="shared" si="33"/>
        <v>0.15698517920789812</v>
      </c>
      <c r="BB106">
        <f t="shared" si="48"/>
        <v>0.16612528899527426</v>
      </c>
      <c r="BC106">
        <f t="shared" si="49"/>
        <v>1.0582227560174438</v>
      </c>
      <c r="BD106">
        <f t="shared" si="34"/>
        <v>0.83292515503064757</v>
      </c>
      <c r="BE106">
        <f t="shared" si="50"/>
        <v>0.86987358998097553</v>
      </c>
      <c r="BF106">
        <f t="shared" si="51"/>
        <v>1.044359850014337</v>
      </c>
      <c r="BG106" cm="1">
        <f t="array" ref="BG106" xml:space="preserve"> EXP( -4 * alpha * X * 10^(-6) * BA106 / ( PI() * df * 10^(-6) * ( 1 - alpha ) ) ) * 100</f>
        <v>4.0268384263691486</v>
      </c>
      <c r="BH106" cm="1">
        <f t="array" ref="BH106" xml:space="preserve"> EXP( -4 * alpha * X * 10^(-6) * BB106 / ( PI() * df * 10^(-6) * ( 1 - alpha ) ) ) * 100</f>
        <v>3.3399608445888989</v>
      </c>
      <c r="BI106" cm="1">
        <f t="array" ref="BI106" xml:space="preserve"> EXP( -4 * alpha * X * 10^(-6) * BD106 / ( PI() * df * 10^(-6) * ( 1 - alpha ) ) ) * 100</f>
        <v>3.9653322377450806E-6</v>
      </c>
      <c r="BJ106" cm="1">
        <f t="array" ref="BJ106" xml:space="preserve"> EXP( -4 * alpha * X * 10^(-6) * BE106 / ( PI() * df * 10^(-6) * ( 1 - alpha ) ) ) * 100</f>
        <v>1.8618314973276623E-6</v>
      </c>
      <c r="BK106" cm="1">
        <f t="array" ref="BK106">fC *  BG106 +  ( 1 - fC ) * BI106</f>
        <v>0.40268741143592884</v>
      </c>
    </row>
    <row r="107" spans="6:63" x14ac:dyDescent="0.2">
      <c r="F107">
        <v>1070</v>
      </c>
      <c r="G107" cm="1">
        <f t="array" ref="G107" xml:space="preserve"> F107 * 10^(-9) * rhoa/mu * U</f>
        <v>7.0886757419006015E-4</v>
      </c>
      <c r="H107" cm="1">
        <f t="array" ref="H107">1 +  lambda/F107 * ( 2.514 + 0.8 * EXP( -0.55 * F107/lambda ) )</f>
        <v>1.1574498738624481</v>
      </c>
      <c r="I107" cm="1">
        <f t="array" ref="I107" xml:space="preserve"> 1 + 3.34 * lambda/F107</f>
        <v>1.2091714018691588</v>
      </c>
      <c r="J107">
        <f t="shared" si="35"/>
        <v>0.95722564400153809</v>
      </c>
      <c r="K107" cm="1">
        <f t="array" ref="K107" xml:space="preserve"> kB * T * H107 / ( 3 * PI() * mu * F107 * 10^(-9) )</f>
        <v>2.5538398229391413E-11</v>
      </c>
      <c r="L107" cm="1">
        <f t="array" ref="L107" xml:space="preserve"> df * 10^(-6) *U / K107</f>
        <v>3220.1252939434203</v>
      </c>
      <c r="M107" cm="1">
        <f t="array" ref="M107" xml:space="preserve"> 1 + 0.388 * Kn * ( ( 1 - alpha ) * L107 / Ku ) ^ ( 1 / 3 )</f>
        <v>1.1101437547653854</v>
      </c>
      <c r="N107" cm="1">
        <f t="array" ref="N107" xml:space="preserve"> 1 + 0.388 * Kn * ( ( 1 - alpha ) / Ku ) ^ ( 1 / 3 ) * ( 3 * PI() * mu * df * 10^(-6) * U * F107 * 10^(-9) / ( kB * T ) ) ^ ( 1 / 3 ) * ( 0.6 * ( F107 / lambda ) ^ 0.1 ) ^ ( -1 / 3 ) * ( 1 + 2/3 * ( 3.34 * F107 / lambda ) ) ^ ( -1 / 2 )</f>
        <v>1.0206774016983162</v>
      </c>
      <c r="O107">
        <f t="shared" si="26"/>
        <v>0.91941011902014735</v>
      </c>
      <c r="P107" cm="1">
        <f t="array" ref="P107" xml:space="preserve"> 1 / ( 1 + 1.6 * ( ( 1 - alpha ) / Ku ) ^ ( 1 / 3 ) * L107 ^ ( -2 / 3 ) * M107 )</f>
        <v>0.99092302885660866</v>
      </c>
      <c r="Q107" cm="1">
        <f t="array" ref="Q107" xml:space="preserve"> 1.6 * ( ( 1 - alpha ) / Ku ) * L107 ^ ( -2 / 3 ) * M107 * P107</f>
        <v>1.1479112432911049E-2</v>
      </c>
      <c r="R107" cm="1">
        <f t="array" ref="R107" xml:space="preserve"> 1.6 * ( 0.6 ) ^ ( 2 / 3 ) * ( ( 1 - alpha ) / Ku ) * ( lambda * 10^(-9) ) ^ ( -1 / 15 ) * ( kB * T / ( 3 * PI() * df * 10^(-6) * U * mu ) ) ^ ( 2 / 3 ) * ( F107 * 10^(-9) ) ^ ( -3 / 5 )  +  3.2 * 3.34 / 3 * ( 0.6 ) ^ ( 2 / 3 ) * ( ( 1 - alpha ) / Ku ) *  ( lambda * 10^(-9) ) ^ ( 14 / 15 ) * ( kB * T / ( 3 * PI() * df * 10^(-6) * U * mu ) ) ^ ( 2 / 3 ) * ( F107 * 10^(-9) ) ^ ( -8 / 5 )</f>
        <v>9.2292379422347897E-3</v>
      </c>
      <c r="S107">
        <f t="shared" si="27"/>
        <v>9.4200746025357197E-3</v>
      </c>
      <c r="T107">
        <f t="shared" si="36"/>
        <v>0.8206274359268414</v>
      </c>
      <c r="U107">
        <f t="shared" si="28"/>
        <v>33891.657169016507</v>
      </c>
      <c r="V107">
        <f t="shared" si="29"/>
        <v>5.4319207522324203E-3</v>
      </c>
      <c r="W107">
        <f t="shared" si="30"/>
        <v>2.9505755239503606E-5</v>
      </c>
      <c r="X107">
        <f t="shared" si="31"/>
        <v>1.6027283920732362E-7</v>
      </c>
      <c r="Y107" cm="1">
        <f t="array" ref="Y107" xml:space="preserve"> 4 / 3 * g / U^2 * F107 * 10^(-9) * ( rhop - rhoa ) / rhoa</f>
        <v>110.92159642424498</v>
      </c>
      <c r="Z107" cm="1">
        <f t="array" ref="Z107" xml:space="preserve"> SQRT( 4/3 * 1/U107 * g/rhoa * F107 * 10^(-9) *  ( rhop - rhoa ) )</f>
        <v>6.0008395638573749E-4</v>
      </c>
      <c r="AA107" cm="1">
        <f t="array" ref="AA107" xml:space="preserve"> Z107 / U</f>
        <v>5.7208643931660454E-2</v>
      </c>
      <c r="AB107">
        <f t="shared" si="37"/>
        <v>6.0680068355986931E-2</v>
      </c>
      <c r="AC107">
        <f t="shared" si="38"/>
        <v>6.0668680430902337E-2</v>
      </c>
      <c r="AD107">
        <f t="shared" si="39"/>
        <v>0.99981232840711742</v>
      </c>
      <c r="AE107" cm="1">
        <f t="array" ref="AE107">( ( F107 * 10^(-9) ) ^ 2 * rhop * H107 * U ) / ( 18 * mu * ( df * 10^(-6) ) )</f>
        <v>5.4329253507618518E-3</v>
      </c>
      <c r="AF107">
        <f t="shared" si="40"/>
        <v>4.5239075510147099E-4</v>
      </c>
      <c r="AG107" cm="1">
        <f t="array" ref="AG107">(2 * AI127*(1-alpha)*AE107*SQRT(alpha)+(1-alpha)*alpha*AE107^2)/Ku</f>
        <v>6.6044371584715773E-4</v>
      </c>
      <c r="AH107">
        <f t="shared" si="41"/>
        <v>1.4598965792283278</v>
      </c>
      <c r="AI107" cm="1">
        <f t="array" ref="AI107" xml:space="preserve"> F107 / df / 1000</f>
        <v>0.13647959183673469</v>
      </c>
      <c r="AJ107" cm="1">
        <f t="array" ref="AJ107" xml:space="preserve"> ( 1 + AI107 ) / ( 2*Ku ) * ( 2 * LN( 1 + AI107 ) - 1 + alpha + ( 1 / ( 1 + AI107 ) ) ^ 2 * ( 1 - alpha / 2 ) - ( alpha / 2) * ( 1 + AI107 ) ^ 2 )</f>
        <v>2.4167366179523159E-2</v>
      </c>
      <c r="AK107" cm="1">
        <f t="array" ref="AK107" xml:space="preserve"> ( ( 1 - alpha ) / Ku ) * AI107 ^ 2</f>
        <v>2.6490274723723044E-2</v>
      </c>
      <c r="AL107">
        <f t="shared" si="42"/>
        <v>1.0961175713954328</v>
      </c>
      <c r="AM107">
        <f t="shared" si="32"/>
        <v>9.4312840092928063E-2</v>
      </c>
      <c r="AN107">
        <f t="shared" si="43"/>
        <v>9.7031420512262573E-2</v>
      </c>
      <c r="AO107">
        <f t="shared" si="44"/>
        <v>1.0288251357572928</v>
      </c>
      <c r="AP107" cm="1">
        <f t="array" ref="AP107" xml:space="preserve"> EXP( -4 * alpha * X * 10^(-6) * AM107 / ( PI() * df * 10^(-6) * ( 1 - alpha ) ) ) * 100</f>
        <v>14.517664514181131</v>
      </c>
      <c r="AQ107" cm="1">
        <f t="array" ref="AQ107" xml:space="preserve"> EXP( -4 * alpha * X * 10^(-6) * AN107 / ( PI() * df * 10^(-6) * ( 1 - alpha ) ) ) * 100</f>
        <v>13.732142970369882</v>
      </c>
      <c r="AR107">
        <f t="shared" si="45"/>
        <v>0.7855215438112495</v>
      </c>
      <c r="AS107" cm="1">
        <f t="array" ref="AS107" xml:space="preserve"> ( sigave * 10^(-6) * fE *e * H107 ) / ( 3 * PI() * eps0 * ( 1 + epsF ) * mu * U * F107 * 10^(-9) )</f>
        <v>2.2319917770118426E-2</v>
      </c>
      <c r="AT107" cm="1">
        <f t="array" ref="AT107" xml:space="preserve"> PI() * AS107 / ( 1 + alpha * SQRT(AS107) )</f>
        <v>6.9404632191651855E-2</v>
      </c>
      <c r="AU107" cm="1">
        <f t="array" ref="AU107" xml:space="preserve"> PI() * AS107 * ( 1 - SQRT( AS107 ) * alpha )</f>
        <v>6.9397256899493276E-2</v>
      </c>
      <c r="AV107">
        <f t="shared" si="46"/>
        <v>0.99989373487149658</v>
      </c>
      <c r="AW107" cm="1">
        <f t="array" ref="AW107" xml:space="preserve"> 2 / 3 * ( epsP - 1 ) / ( epsP + 2 ) * ( sigave * 10^(-6) ) ^ 2 / ( eps0 * ( 1 + epsF ) ^ 2 ) * H107 * ( F107 * 10^(-9) ) ^ 2 / ( df * 10^(-6) * mu * U )</f>
        <v>4.35631887834551</v>
      </c>
      <c r="AX107" cm="1">
        <f t="array" ref="AX107" xml:space="preserve"> 0.528 * Ku ^ 0.26 * AW107 ^ 0.74 / ( 1 + 0.366 * ( Ku * AW107 ) ^ 0.63 )</f>
        <v>0.82258881207702927</v>
      </c>
      <c r="AY107" cm="1">
        <f t="array" ref="AY107" xml:space="preserve"> 0.35 * Ku ^ ( -0.5 ) * AW107 ^ 0.4</f>
        <v>0.77932136919530681</v>
      </c>
      <c r="AZ107">
        <f t="shared" si="47"/>
        <v>0.94740088578098625</v>
      </c>
      <c r="BA107">
        <f t="shared" si="33"/>
        <v>0.15717172430698012</v>
      </c>
      <c r="BB107">
        <f t="shared" si="48"/>
        <v>0.16642867741175585</v>
      </c>
      <c r="BC107">
        <f t="shared" si="49"/>
        <v>1.058897063995401</v>
      </c>
      <c r="BD107">
        <f t="shared" si="34"/>
        <v>0.83932096507430476</v>
      </c>
      <c r="BE107">
        <f t="shared" si="50"/>
        <v>0.87635278970756936</v>
      </c>
      <c r="BF107">
        <f t="shared" si="51"/>
        <v>1.0441211719642749</v>
      </c>
      <c r="BG107" cm="1">
        <f t="array" ref="BG107" xml:space="preserve"> EXP( -4 * alpha * X * 10^(-6) * BA107 / ( PI() * df * 10^(-6) * ( 1 - alpha ) ) ) * 100</f>
        <v>4.0114971377703066</v>
      </c>
      <c r="BH107" cm="1">
        <f t="array" ref="BH107" xml:space="preserve"> EXP( -4 * alpha * X * 10^(-6) * BB107 / ( PI() * df * 10^(-6) * ( 1 - alpha ) ) ) * 100</f>
        <v>3.3192910844417751</v>
      </c>
      <c r="BI107" cm="1">
        <f t="array" ref="BI107" xml:space="preserve"> EXP( -4 * alpha * X * 10^(-6) * BD107 / ( PI() * df * 10^(-6) * ( 1 - alpha ) ) ) * 100</f>
        <v>3.4789144124921626E-6</v>
      </c>
      <c r="BJ107" cm="1">
        <f t="array" ref="BJ107" xml:space="preserve"> EXP( -4 * alpha * X * 10^(-6) * BE107 / ( PI() * df * 10^(-6) * ( 1 - alpha ) ) ) * 100</f>
        <v>1.6306603123622524E-6</v>
      </c>
      <c r="BK107" cm="1">
        <f t="array" ref="BK107">fC *  BG107 +  ( 1 - fC ) * BI107</f>
        <v>0.40115284480000191</v>
      </c>
    </row>
    <row r="108" spans="6:63" x14ac:dyDescent="0.2">
      <c r="F108">
        <v>1080</v>
      </c>
      <c r="G108" cm="1">
        <f t="array" ref="G108" xml:space="preserve"> F108 * 10^(-9) * rhoa/mu * U</f>
        <v>7.1549250478996729E-4</v>
      </c>
      <c r="H108" cm="1">
        <f t="array" ref="H108">1 +  lambda/F108 * ( 2.514 + 0.8 * EXP( -0.55 * F108/lambda ) )</f>
        <v>1.1559914045429298</v>
      </c>
      <c r="I108" cm="1">
        <f t="array" ref="I108" xml:space="preserve"> 1 + 3.34 * lambda/F108</f>
        <v>1.2072346296296297</v>
      </c>
      <c r="J108">
        <f t="shared" si="35"/>
        <v>0.95755321804973326</v>
      </c>
      <c r="K108" cm="1">
        <f t="array" ref="K108" xml:space="preserve"> kB * T * H108 / ( 3 * PI() * mu * F108 * 10^(-9) )</f>
        <v>2.527004934234512E-11</v>
      </c>
      <c r="L108" cm="1">
        <f t="array" ref="L108" xml:space="preserve"> df * 10^(-6) *U / K108</f>
        <v>3254.3205987120314</v>
      </c>
      <c r="M108" cm="1">
        <f t="array" ref="M108" xml:space="preserve"> 1 + 0.388 * Kn * ( ( 1 - alpha ) * L108 / Ku ) ^ ( 1 / 3 )</f>
        <v>1.1105322640016928</v>
      </c>
      <c r="N108" cm="1">
        <f t="array" ref="N108" xml:space="preserve"> 1 + 0.388 * Kn * ( ( 1 - alpha ) / Ku ) ^ ( 1 / 3 ) * ( 3 * PI() * mu * df * 10^(-6) * U * F108 * 10^(-9) / ( kB * T ) ) ^ ( 1 / 3 ) * ( 0.6 * ( F108 / lambda ) ^ 0.1 ) ^ ( -1 / 3 ) * ( 1 + 2/3 * ( 3.34 * F108 / lambda ) ) ^ ( -1 / 2 )</f>
        <v>1.0206415819954568</v>
      </c>
      <c r="O108">
        <f t="shared" si="26"/>
        <v>0.91905621752732891</v>
      </c>
      <c r="P108" cm="1">
        <f t="array" ref="P108" xml:space="preserve"> 1 / ( 1 + 1.6 * ( ( 1 - alpha ) / Ku ) ^ ( 1 / 3 ) * L108 ^ ( -2 / 3 ) * M108 )</f>
        <v>0.99098302568077645</v>
      </c>
      <c r="Q108" cm="1">
        <f t="array" ref="Q108" xml:space="preserve"> 1.6 * ( ( 1 - alpha ) / Ku ) * L108 ^ ( -2 / 3 ) * M108 * P108</f>
        <v>1.1403237972217019E-2</v>
      </c>
      <c r="R108" cm="1">
        <f t="array" ref="R108" xml:space="preserve"> 1.6 * ( 0.6 ) ^ ( 2 / 3 ) * ( ( 1 - alpha ) / Ku ) * ( lambda * 10^(-9) ) ^ ( -1 / 15 ) * ( kB * T / ( 3 * PI() * df * 10^(-6) * U * mu ) ) ^ ( 2 / 3 ) * ( F108 * 10^(-9) ) ^ ( -3 / 5 )  +  3.2 * 3.34 / 3 * ( 0.6 ) ^ ( 2 / 3 ) * ( ( 1 - alpha ) / Ku ) *  ( lambda * 10^(-9) ) ^ ( 14 / 15 ) * ( kB * T / ( 3 * PI() * df * 10^(-6) * U * mu ) ) ^ ( 2 / 3 ) * ( F108 * 10^(-9) ) ^ ( -8 / 5 )</f>
        <v>9.1674689997829992E-3</v>
      </c>
      <c r="S108">
        <f t="shared" si="27"/>
        <v>9.3567000628328283E-3</v>
      </c>
      <c r="T108">
        <f t="shared" si="36"/>
        <v>0.82053010606545274</v>
      </c>
      <c r="U108">
        <f t="shared" si="28"/>
        <v>33578.066825558992</v>
      </c>
      <c r="V108">
        <f t="shared" si="29"/>
        <v>5.4572265184458218E-3</v>
      </c>
      <c r="W108">
        <f t="shared" si="30"/>
        <v>2.9781313280003395E-5</v>
      </c>
      <c r="X108">
        <f t="shared" si="31"/>
        <v>1.6252328529453271E-7</v>
      </c>
      <c r="Y108" cm="1">
        <f t="array" ref="Y108" xml:space="preserve"> 4 / 3 * g / U^2 * F108 * 10^(-9) * ( rhop - rhoa ) / rhoa</f>
        <v>111.95824685811641</v>
      </c>
      <c r="Z108" cm="1">
        <f t="array" ref="Z108" xml:space="preserve"> SQRT( 4/3 * 1/U108 * g/rhoa * F108 * 10^(-9) *  ( rhop - rhoa ) )</f>
        <v>6.0569022174306508E-4</v>
      </c>
      <c r="AA108" cm="1">
        <f t="array" ref="AA108" xml:space="preserve"> Z108 / U</f>
        <v>5.7743113875742068E-2</v>
      </c>
      <c r="AB108">
        <f t="shared" si="37"/>
        <v>6.1281710673672198E-2</v>
      </c>
      <c r="AC108">
        <f t="shared" si="38"/>
        <v>6.1269884866796291E-2</v>
      </c>
      <c r="AD108">
        <f t="shared" si="39"/>
        <v>0.99980702550979883</v>
      </c>
      <c r="AE108" cm="1">
        <f t="array" ref="AE108">( ( F108 * 10^(-9) ) ^ 2 * rhop * H108 * U ) / ( 18 * mu * ( df * 10^(-6) ) )</f>
        <v>5.5279754587838816E-3</v>
      </c>
      <c r="AF108">
        <f t="shared" si="40"/>
        <v>4.6801018510226027E-4</v>
      </c>
      <c r="AG108" cm="1">
        <f t="array" ref="AG108">(2 * AI128*(1-alpha)*AE108*SQRT(alpha)+(1-alpha)*alpha*AE108^2)/Ku</f>
        <v>6.7731799001868593E-4</v>
      </c>
      <c r="AH108">
        <f t="shared" si="41"/>
        <v>1.4472291663282753</v>
      </c>
      <c r="AI108" cm="1">
        <f t="array" ref="AI108" xml:space="preserve"> F108 / df / 1000</f>
        <v>0.13775510204081631</v>
      </c>
      <c r="AJ108" cm="1">
        <f t="array" ref="AJ108" xml:space="preserve"> ( 1 + AI108 ) / ( 2*Ku ) * ( 2 * LN( 1 + AI108 ) - 1 + alpha + ( 1 / ( 1 + AI108 ) ) ^ 2 * ( 1 - alpha / 2 ) - ( alpha / 2) * ( 1 + AI108 ) ^ 2 )</f>
        <v>2.4601351099976534E-2</v>
      </c>
      <c r="AK108" cm="1">
        <f t="array" ref="AK108" xml:space="preserve"> ( ( 1 - alpha ) / Ku ) * AI108 ^ 2</f>
        <v>2.6987733808848415E-2</v>
      </c>
      <c r="AL108">
        <f t="shared" si="42"/>
        <v>1.0970020995665624</v>
      </c>
      <c r="AM108">
        <f t="shared" si="32"/>
        <v>9.5240168624520005E-2</v>
      </c>
      <c r="AN108">
        <f t="shared" si="43"/>
        <v>9.8082328923579792E-2</v>
      </c>
      <c r="AO108">
        <f t="shared" si="44"/>
        <v>1.0298420334624236</v>
      </c>
      <c r="AP108" cm="1">
        <f t="array" ref="AP108" xml:space="preserve"> EXP( -4 * alpha * X * 10^(-6) * AM108 / ( PI() * df * 10^(-6) * ( 1 - alpha ) ) ) * 100</f>
        <v>14.244792518962548</v>
      </c>
      <c r="AQ108" cm="1">
        <f t="array" ref="AQ108" xml:space="preserve"> EXP( -4 * alpha * X * 10^(-6) * AN108 / ( PI() * df * 10^(-6) * ( 1 - alpha ) ) ) * 100</f>
        <v>13.440007336931259</v>
      </c>
      <c r="AR108">
        <f t="shared" si="45"/>
        <v>0.80478518203128857</v>
      </c>
      <c r="AS108" cm="1">
        <f t="array" ref="AS108" xml:space="preserve"> ( sigave * 10^(-6) * fE *e * H108 ) / ( 3 * PI() * eps0 * ( 1 + epsF ) * mu * U * F108 * 10^(-9) )</f>
        <v>2.208538759172678E-2</v>
      </c>
      <c r="AT108" cm="1">
        <f t="array" ref="AT108" xml:space="preserve"> PI() * AS108 / ( 1 + alpha * SQRT(AS108) )</f>
        <v>6.8679043058922584E-2</v>
      </c>
      <c r="AU108" cm="1">
        <f t="array" ref="AU108" xml:space="preserve"> PI() * AS108 * ( 1 - SQRT( AS108 ) * alpha )</f>
        <v>6.8671821558480867E-2</v>
      </c>
      <c r="AV108">
        <f t="shared" si="46"/>
        <v>0.99989485146967583</v>
      </c>
      <c r="AW108" cm="1">
        <f t="array" ref="AW108" xml:space="preserve"> 2 / 3 * ( epsP - 1 ) / ( epsP + 2 ) * ( sigave * 10^(-6) ) ^ 2 / ( eps0 * ( 1 + epsF ) ^ 2 ) * H108 * ( F108 * 10^(-9) ) ^ 2 / ( df * 10^(-6) * mu * U )</f>
        <v>4.4325335423123331</v>
      </c>
      <c r="AX108" cm="1">
        <f t="array" ref="AX108" xml:space="preserve"> 0.528 * Ku ^ 0.26 * AW108 ^ 0.74 / ( 1 + 0.366 * ( Ku * AW108 ) ^ 0.63 )</f>
        <v>0.82943610909973109</v>
      </c>
      <c r="AY108" cm="1">
        <f t="array" ref="AY108" xml:space="preserve"> 0.35 * Ku ^ ( -0.5 ) * AW108 ^ 0.4</f>
        <v>0.78474676178897917</v>
      </c>
      <c r="AZ108">
        <f t="shared" si="47"/>
        <v>0.94612080807615473</v>
      </c>
      <c r="BA108">
        <f t="shared" si="33"/>
        <v>0.15737820804154012</v>
      </c>
      <c r="BB108">
        <f t="shared" si="48"/>
        <v>0.16675415048206066</v>
      </c>
      <c r="BC108">
        <f t="shared" si="49"/>
        <v>1.0595758622314835</v>
      </c>
      <c r="BD108">
        <f t="shared" si="34"/>
        <v>0.84568064283032696</v>
      </c>
      <c r="BE108">
        <f t="shared" si="50"/>
        <v>0.88282909071255899</v>
      </c>
      <c r="BF108">
        <f t="shared" si="51"/>
        <v>1.0439272770367587</v>
      </c>
      <c r="BG108" cm="1">
        <f t="array" ref="BG108" xml:space="preserve"> EXP( -4 * alpha * X * 10^(-6) * BA108 / ( PI() * df * 10^(-6) * ( 1 - alpha ) ) ) * 100</f>
        <v>3.9945842567794805</v>
      </c>
      <c r="BH108" cm="1">
        <f t="array" ref="BH108" xml:space="preserve"> EXP( -4 * alpha * X * 10^(-6) * BB108 / ( PI() * df * 10^(-6) * ( 1 - alpha ) ) ) * 100</f>
        <v>3.2972589057563879</v>
      </c>
      <c r="BI108" cm="1">
        <f t="array" ref="BI108" xml:space="preserve"> EXP( -4 * alpha * X * 10^(-6) * BD108 / ( PI() * df * 10^(-6) * ( 1 - alpha ) ) ) * 100</f>
        <v>3.0544216874255556E-6</v>
      </c>
      <c r="BJ108" cm="1">
        <f t="array" ref="BJ108" xml:space="preserve"> EXP( -4 * alpha * X * 10^(-6) * BE108 / ( PI() * df * 10^(-6) * ( 1 - alpha ) ) ) * 100</f>
        <v>1.4282768225049131E-6</v>
      </c>
      <c r="BK108" cm="1">
        <f t="array" ref="BK108">fC *  BG108 +  ( 1 - fC ) * BI108</f>
        <v>0.39946117465746678</v>
      </c>
    </row>
    <row r="109" spans="6:63" x14ac:dyDescent="0.2">
      <c r="F109">
        <v>1090</v>
      </c>
      <c r="G109" cm="1">
        <f t="array" ref="G109" xml:space="preserve"> F109 * 10^(-9) * rhoa/mu * U</f>
        <v>7.2211743538987442E-4</v>
      </c>
      <c r="H109" cm="1">
        <f t="array" ref="H109">1 +  lambda/F109 * ( 2.514 + 0.8 * EXP( -0.55 * F109/lambda ) )</f>
        <v>1.1545597429832939</v>
      </c>
      <c r="I109" cm="1">
        <f t="array" ref="I109" xml:space="preserve"> 1 + 3.34 * lambda/F109</f>
        <v>1.2053333944954128</v>
      </c>
      <c r="J109">
        <f t="shared" si="35"/>
        <v>0.9578758443564287</v>
      </c>
      <c r="K109" cm="1">
        <f t="array" ref="K109" xml:space="preserve"> kB * T * H109 / ( 3 * PI() * mu * F109 * 10^(-9) )</f>
        <v>2.5007204931185909E-11</v>
      </c>
      <c r="L109" cm="1">
        <f t="array" ref="L109" xml:space="preserve"> df * 10^(-6) *U / K109</f>
        <v>3288.5259400864697</v>
      </c>
      <c r="M109" cm="1">
        <f t="array" ref="M109" xml:space="preserve"> 1 + 0.388 * Kn * ( ( 1 - alpha ) * L109 / Ku ) ^ ( 1 / 3 )</f>
        <v>1.1109181739735228</v>
      </c>
      <c r="N109" cm="1">
        <f t="array" ref="N109" xml:space="preserve"> 1 + 0.388 * Kn * ( ( 1 - alpha ) / Ku ) ^ ( 1 / 3 ) * ( 3 * PI() * mu * df * 10^(-6) * U * F109 * 10^(-9) / ( kB * T ) ) ^ ( 1 / 3 ) * ( 0.6 * ( F109 / lambda ) ^ 0.1 ) ^ ( -1 / 3 ) * ( 1 + 2/3 * ( 3.34 * F109 / lambda ) ) ^ ( -1 / 2 )</f>
        <v>1.0206061304371536</v>
      </c>
      <c r="O109">
        <f t="shared" si="26"/>
        <v>0.91870504448285173</v>
      </c>
      <c r="P109" cm="1">
        <f t="array" ref="P109" xml:space="preserve"> 1 / ( 1 + 1.6 * ( ( 1 - alpha ) / Ku ) ^ ( 1 / 3 ) * L109 ^ ( -2 / 3 ) * M109 )</f>
        <v>0.99104201596321306</v>
      </c>
      <c r="Q109" cm="1">
        <f t="array" ref="Q109" xml:space="preserve"> 1.6 * ( ( 1 - alpha ) / Ku ) * L109 ^ ( -2 / 3 ) * M109 * P109</f>
        <v>1.132863642574952E-2</v>
      </c>
      <c r="R109" cm="1">
        <f t="array" ref="R109" xml:space="preserve"> 1.6 * ( 0.6 ) ^ ( 2 / 3 ) * ( ( 1 - alpha ) / Ku ) * ( lambda * 10^(-9) ) ^ ( -1 / 15 ) * ( kB * T / ( 3 * PI() * df * 10^(-6) * U * mu ) ) ^ ( 2 / 3 ) * ( F109 * 10^(-9) ) ^ ( -3 / 5 )  +  3.2 * 3.34 / 3 * ( 0.6 ) ^ ( 2 / 3 ) * ( ( 1 - alpha ) / Ku ) *  ( lambda * 10^(-9) ) ^ ( 14 / 15 ) * ( kB * T / ( 3 * PI() * df * 10^(-6) * U * mu ) ) ^ ( 2 / 3 ) * ( F109 * 10^(-9) ) ^ ( -8 / 5 )</f>
        <v>9.1067599687700458E-3</v>
      </c>
      <c r="S109">
        <f t="shared" si="27"/>
        <v>9.2944150525463703E-3</v>
      </c>
      <c r="T109">
        <f t="shared" si="36"/>
        <v>0.82043546136060563</v>
      </c>
      <c r="U109">
        <f t="shared" si="28"/>
        <v>33270.229798799519</v>
      </c>
      <c r="V109">
        <f t="shared" si="29"/>
        <v>5.4824151998163718E-3</v>
      </c>
      <c r="W109">
        <f t="shared" si="30"/>
        <v>3.0056868252721952E-5</v>
      </c>
      <c r="X109">
        <f t="shared" si="31"/>
        <v>1.6478414173323167E-7</v>
      </c>
      <c r="Y109" cm="1">
        <f t="array" ref="Y109" xml:space="preserve"> 4 / 3 * g / U^2 * F109 * 10^(-9) * ( rhop - rhoa ) / rhoa</f>
        <v>112.99489729198787</v>
      </c>
      <c r="Z109" cm="1">
        <f t="array" ref="Z109" xml:space="preserve"> SQRT( 4/3 * 1/U109 * g/rhoa * F109 * 10^(-9) *  ( rhop - rhoa ) )</f>
        <v>6.1129645598845728E-4</v>
      </c>
      <c r="AA109" cm="1">
        <f t="array" ref="AA109" xml:space="preserve"> Z109 / U</f>
        <v>5.8277580853785989E-2</v>
      </c>
      <c r="AB109">
        <f t="shared" si="37"/>
        <v>6.1884032565160452E-2</v>
      </c>
      <c r="AC109">
        <f t="shared" si="38"/>
        <v>6.1871756236272363E-2</v>
      </c>
      <c r="AD109">
        <f t="shared" si="39"/>
        <v>0.99980162364378622</v>
      </c>
      <c r="AE109" cm="1">
        <f t="array" ref="AE109">( ( F109 * 10^(-9) ) ^ 2 * rhop * H109 * U ) / ( 18 * mu * ( df * 10^(-6) ) )</f>
        <v>5.6238457043828209E-3</v>
      </c>
      <c r="AF109">
        <f t="shared" si="40"/>
        <v>4.8402084472344927E-4</v>
      </c>
      <c r="AG109" cm="1">
        <f t="array" ref="AG109">(2 * AI129*(1-alpha)*AE109*SQRT(alpha)+(1-alpha)*alpha*AE109^2)/Ku</f>
        <v>6.9447693100272681E-4</v>
      </c>
      <c r="AH109">
        <f t="shared" si="41"/>
        <v>1.4348078984067802</v>
      </c>
      <c r="AI109" cm="1">
        <f t="array" ref="AI109" xml:space="preserve"> F109 / df / 1000</f>
        <v>0.13903061224489796</v>
      </c>
      <c r="AJ109" cm="1">
        <f t="array" ref="AJ109" xml:space="preserve"> ( 1 + AI109 ) / ( 2*Ku ) * ( 2 * LN( 1 + AI109 ) - 1 + alpha + ( 1 / ( 1 + AI109 ) ) ^ 2 * ( 1 - alpha / 2 ) - ( alpha / 2) * ( 1 + AI109 ) ^ 2 )</f>
        <v>2.503885691001807E-2</v>
      </c>
      <c r="AK109" cm="1">
        <f t="array" ref="AK109" xml:space="preserve"> ( ( 1 - alpha ) / Ku ) * AI109 ^ 2</f>
        <v>2.7489820420347057E-2</v>
      </c>
      <c r="AL109">
        <f t="shared" si="42"/>
        <v>1.0978863978949596</v>
      </c>
      <c r="AM109">
        <f t="shared" si="32"/>
        <v>9.6172539614944652E-2</v>
      </c>
      <c r="AN109">
        <f t="shared" si="43"/>
        <v>9.914001255388924E-2</v>
      </c>
      <c r="AO109">
        <f t="shared" si="44"/>
        <v>1.0308557198429589</v>
      </c>
      <c r="AP109" cm="1">
        <f t="array" ref="AP109" xml:space="preserve"> EXP( -4 * alpha * X * 10^(-6) * AM109 / ( PI() * df * 10^(-6) * ( 1 - alpha ) ) ) * 100</f>
        <v>13.975607345886115</v>
      </c>
      <c r="AQ109" cm="1">
        <f t="array" ref="AQ109" xml:space="preserve"> EXP( -4 * alpha * X * 10^(-6) * AN109 / ( PI() * df * 10^(-6) * ( 1 - alpha ) ) ) * 100</f>
        <v>13.152263094602782</v>
      </c>
      <c r="AR109">
        <f t="shared" si="45"/>
        <v>0.82334425128333244</v>
      </c>
      <c r="AS109" cm="1">
        <f t="array" ref="AS109" xml:space="preserve"> ( sigave * 10^(-6) * fE *e * H109 ) / ( 3 * PI() * eps0 * ( 1 + epsF ) * mu * U * F109 * 10^(-9) )</f>
        <v>2.1855668186824675E-2</v>
      </c>
      <c r="AT109" cm="1">
        <f t="array" ref="AT109" xml:space="preserve"> PI() * AS109 / ( 1 + alpha * SQRT(AS109) )</f>
        <v>6.7968280722362037E-2</v>
      </c>
      <c r="AU109" cm="1">
        <f t="array" ref="AU109" xml:space="preserve"> PI() * AS109 * ( 1 - SQRT( AS109 ) * alpha )</f>
        <v>6.7961208294042133E-2</v>
      </c>
      <c r="AV109">
        <f t="shared" si="46"/>
        <v>0.99989594516376257</v>
      </c>
      <c r="AW109" cm="1">
        <f t="array" ref="AW109" xml:space="preserve"> 2 / 3 * ( epsP - 1 ) / ( epsP + 2 ) * ( sigave * 10^(-6) ) ^ 2 / ( eps0 * ( 1 + epsF ) ^ 2 ) * H109 * ( F109 * 10^(-9) ) ^ 2 / ( df * 10^(-6) * mu * U )</f>
        <v>4.5094058226788789</v>
      </c>
      <c r="AX109" cm="1">
        <f t="array" ref="AX109" xml:space="preserve"> 0.528 * Ku ^ 0.26 * AW109 ^ 0.74 / ( 1 + 0.366 * ( Ku * AW109 ) ^ 0.63 )</f>
        <v>0.83625654291644114</v>
      </c>
      <c r="AY109" cm="1">
        <f t="array" ref="AY109" xml:space="preserve"> 0.35 * Ku ^ ( -0.5 ) * AW109 ^ 0.4</f>
        <v>0.79016256127004436</v>
      </c>
      <c r="AZ109">
        <f t="shared" si="47"/>
        <v>0.9448805727897277</v>
      </c>
      <c r="BA109">
        <f t="shared" si="33"/>
        <v>0.1576041381669756</v>
      </c>
      <c r="BB109">
        <f t="shared" si="48"/>
        <v>0.16710122084793139</v>
      </c>
      <c r="BC109">
        <f t="shared" si="49"/>
        <v>1.0602590946621844</v>
      </c>
      <c r="BD109">
        <f t="shared" si="34"/>
        <v>0.85200416702949766</v>
      </c>
      <c r="BE109">
        <f t="shared" si="50"/>
        <v>0.88930257382393363</v>
      </c>
      <c r="BF109">
        <f t="shared" si="51"/>
        <v>1.0437772586541172</v>
      </c>
      <c r="BG109" cm="1">
        <f t="array" ref="BG109" xml:space="preserve"> EXP( -4 * alpha * X * 10^(-6) * BA109 / ( PI() * df * 10^(-6) * ( 1 - alpha ) ) ) * 100</f>
        <v>3.9761602260790223</v>
      </c>
      <c r="BH109" cm="1">
        <f t="array" ref="BH109" xml:space="preserve"> EXP( -4 * alpha * X * 10^(-6) * BB109 / ( PI() * df * 10^(-6) * ( 1 - alpha ) ) ) * 100</f>
        <v>3.2739258414896812</v>
      </c>
      <c r="BI109" cm="1">
        <f t="array" ref="BI109" xml:space="preserve"> EXP( -4 * alpha * X * 10^(-6) * BD109 / ( PI() * df * 10^(-6) * ( 1 - alpha ) ) ) * 100</f>
        <v>2.6837096050083884E-6</v>
      </c>
      <c r="BJ109" cm="1">
        <f t="array" ref="BJ109" xml:space="preserve"> EXP( -4 * alpha * X * 10^(-6) * BE109 / ( PI() * df * 10^(-6) * ( 1 - alpha ) ) ) * 100</f>
        <v>1.2510835595222684E-6</v>
      </c>
      <c r="BK109" cm="1">
        <f t="array" ref="BK109">fC *  BG109 +  ( 1 - fC ) * BI109</f>
        <v>0.39761843794654678</v>
      </c>
    </row>
    <row r="110" spans="6:63" x14ac:dyDescent="0.2">
      <c r="F110">
        <v>1100</v>
      </c>
      <c r="G110" cm="1">
        <f t="array" ref="G110" xml:space="preserve"> F110 * 10^(-9) * rhoa/mu * U</f>
        <v>7.2874236598978145E-4</v>
      </c>
      <c r="H110" cm="1">
        <f t="array" ref="H110">1 +  lambda/F110 * ( 2.514 + 0.8 * EXP( -0.55 * F110/lambda ) )</f>
        <v>1.1531541544042472</v>
      </c>
      <c r="I110" cm="1">
        <f t="array" ref="I110" xml:space="preserve"> 1 + 3.34 * lambda/F110</f>
        <v>1.2034667272727273</v>
      </c>
      <c r="J110">
        <f t="shared" si="35"/>
        <v>0.95819363200634766</v>
      </c>
      <c r="K110" cm="1">
        <f t="array" ref="K110" xml:space="preserve"> kB * T * H110 / ( 3 * PI() * mu * F110 * 10^(-9) )</f>
        <v>2.4749699103561968E-11</v>
      </c>
      <c r="L110" cm="1">
        <f t="array" ref="L110" xml:space="preserve"> df * 10^(-6) *U / K110</f>
        <v>3322.7410871200309</v>
      </c>
      <c r="M110" cm="1">
        <f t="array" ref="M110" xml:space="preserve"> 1 + 0.388 * Kn * ( ( 1 - alpha ) * L110 / Ku ) ^ ( 1 / 3 )</f>
        <v>1.1113015266166986</v>
      </c>
      <c r="N110" cm="1">
        <f t="array" ref="N110" xml:space="preserve"> 1 + 0.388 * Kn * ( ( 1 - alpha ) / Ku ) ^ ( 1 / 3 ) * ( 3 * PI() * mu * df * 10^(-6) * U * F110 * 10^(-9) / ( kB * T ) ) ^ ( 1 / 3 ) * ( 0.6 * ( F110 / lambda ) ^ 0.1 ) ^ ( -1 / 3 ) * ( 1 + 2/3 * ( 3.34 * F110 / lambda ) ) ^ ( -1 / 2 )</f>
        <v>1.0205710401652068</v>
      </c>
      <c r="O110">
        <f t="shared" si="26"/>
        <v>0.91835655375394276</v>
      </c>
      <c r="P110" cm="1">
        <f t="array" ref="P110" xml:space="preserve"> 1 / ( 1 + 1.6 * ( ( 1 - alpha ) / Ku ) ^ ( 1 / 3 ) * L110 ^ ( -2 / 3 ) * M110 )</f>
        <v>0.99110002628124683</v>
      </c>
      <c r="Q110" cm="1">
        <f t="array" ref="Q110" xml:space="preserve"> 1.6 * ( ( 1 - alpha ) / Ku ) * L110 ^ ( -2 / 3 ) * M110 * P110</f>
        <v>1.1255274182721495E-2</v>
      </c>
      <c r="R110" cm="1">
        <f t="array" ref="R110" xml:space="preserve"> 1.6 * ( 0.6 ) ^ ( 2 / 3 ) * ( ( 1 - alpha ) / Ku ) * ( lambda * 10^(-9) ) ^ ( -1 / 15 ) * ( kB * T / ( 3 * PI() * df * 10^(-6) * U * mu ) ) ^ ( 2 / 3 ) * ( F110 * 10^(-9) ) ^ ( -3 / 5 )  +  3.2 * 3.34 / 3 * ( 0.6 ) ^ ( 2 / 3 ) * ( ( 1 - alpha ) / Ku ) *  ( lambda * 10^(-9) ) ^ ( 14 / 15 ) * ( kB * T / ( 3 * PI() * df * 10^(-6) * U * mu ) ) ^ ( 2 / 3 ) * ( F110 * 10^(-9) ) ^ ( -8 / 5 )</f>
        <v>9.0470821951533827E-3</v>
      </c>
      <c r="S110">
        <f t="shared" si="27"/>
        <v>9.233190086367811E-3</v>
      </c>
      <c r="T110">
        <f t="shared" si="36"/>
        <v>0.8203434173591363</v>
      </c>
      <c r="U110">
        <f t="shared" si="28"/>
        <v>32967.989187664563</v>
      </c>
      <c r="V110">
        <f t="shared" si="29"/>
        <v>5.5074884036215802E-3</v>
      </c>
      <c r="W110">
        <f t="shared" si="30"/>
        <v>3.0332420166496661E-5</v>
      </c>
      <c r="X110">
        <f t="shared" si="31"/>
        <v>1.6705536030263083E-7</v>
      </c>
      <c r="Y110" cm="1">
        <f t="array" ref="Y110" xml:space="preserve"> 4 / 3 * g / U^2 * F110 * 10^(-9) * ( rhop - rhoa ) / rhoa</f>
        <v>114.03154772585933</v>
      </c>
      <c r="Z110" cm="1">
        <f t="array" ref="Z110" xml:space="preserve"> SQRT( 4/3 * 1/U110 * g/rhoa * F110 * 10^(-9) *  ( rhop - rhoa ) )</f>
        <v>6.1690265921196844E-4</v>
      </c>
      <c r="AA110" cm="1">
        <f t="array" ref="AA110" xml:space="preserve"> Z110 / U</f>
        <v>5.8812044874377488E-2</v>
      </c>
      <c r="AB110">
        <f t="shared" si="37"/>
        <v>6.248703519216596E-2</v>
      </c>
      <c r="AC110">
        <f t="shared" si="38"/>
        <v>6.2474295453822409E-2</v>
      </c>
      <c r="AD110">
        <f t="shared" si="39"/>
        <v>0.99979612189465583</v>
      </c>
      <c r="AE110" cm="1">
        <f t="array" ref="AE110">( ( F110 * 10^(-9) ) ^ 2 * rhop * H110 * U ) / ( 18 * mu * ( df * 10^(-6) ) )</f>
        <v>5.7205360756908867E-3</v>
      </c>
      <c r="AF110">
        <f t="shared" si="40"/>
        <v>5.0042874177735712E-4</v>
      </c>
      <c r="AG110" cm="1">
        <f t="array" ref="AG110">(2 * AI130*(1-alpha)*AE110*SQRT(alpha)+(1-alpha)*alpha*AE110^2)/Ku</f>
        <v>7.1192292836440134E-4</v>
      </c>
      <c r="AH110">
        <f t="shared" si="41"/>
        <v>1.4226259783478601</v>
      </c>
      <c r="AI110" cm="1">
        <f t="array" ref="AI110" xml:space="preserve"> F110 / df / 1000</f>
        <v>0.14030612244897961</v>
      </c>
      <c r="AJ110" cm="1">
        <f t="array" ref="AJ110" xml:space="preserve"> ( 1 + AI110 ) / ( 2*Ku ) * ( 2 * LN( 1 + AI110 ) - 1 + alpha + ( 1 / ( 1 + AI110 ) ) ^ 2 * ( 1 - alpha / 2 ) - ( alpha / 2) * ( 1 + AI110 ) ^ 2 )</f>
        <v>2.5479875368354388E-2</v>
      </c>
      <c r="AK110" cm="1">
        <f t="array" ref="AK110" xml:space="preserve"> ( ( 1 - alpha ) / Ku ) * AI110 ^ 2</f>
        <v>2.7996534558218964E-2</v>
      </c>
      <c r="AL110">
        <f t="shared" si="42"/>
        <v>1.0987704670247418</v>
      </c>
      <c r="AM110">
        <f t="shared" si="32"/>
        <v>9.7109909770239589E-2</v>
      </c>
      <c r="AN110">
        <f t="shared" si="43"/>
        <v>0.10020444884018653</v>
      </c>
      <c r="AO110">
        <f t="shared" si="44"/>
        <v>1.0318663571747577</v>
      </c>
      <c r="AP110" cm="1">
        <f t="array" ref="AP110" xml:space="preserve"> EXP( -4 * alpha * X * 10^(-6) * AM110 / ( PI() * df * 10^(-6) * ( 1 - alpha ) ) ) * 100</f>
        <v>13.710106490079808</v>
      </c>
      <c r="AQ110" cm="1">
        <f t="array" ref="AQ110" xml:space="preserve"> EXP( -4 * alpha * X * 10^(-6) * AN110 / ( PI() * df * 10^(-6) * ( 1 - alpha ) ) ) * 100</f>
        <v>12.868901089070107</v>
      </c>
      <c r="AR110">
        <f t="shared" si="45"/>
        <v>0.84120540100970054</v>
      </c>
      <c r="AS110" cm="1">
        <f t="array" ref="AS110" xml:space="preserve"> ( sigave * 10^(-6) * fE *e * H110 ) / ( 3 * PI() * eps0 * ( 1 + epsF ) * mu * U * F110 * 10^(-9) )</f>
        <v>2.1630614569668759E-2</v>
      </c>
      <c r="AT110" cm="1">
        <f t="array" ref="AT110" xml:space="preserve"> PI() * AS110 / ( 1 + alpha * SQRT(AS110) )</f>
        <v>6.7271899773222288E-2</v>
      </c>
      <c r="AU110" cm="1">
        <f t="array" ref="AU110" xml:space="preserve"> PI() * AS110 * ( 1 - SQRT( AS110 ) * alpha )</f>
        <v>6.7264971887221428E-2</v>
      </c>
      <c r="AV110">
        <f t="shared" si="46"/>
        <v>0.99989701664403396</v>
      </c>
      <c r="AW110" cm="1">
        <f t="array" ref="AW110" xml:space="preserve"> 2 / 3 * ( epsP - 1 ) / ( epsP + 2 ) * ( sigave * 10^(-6) ) ^ 2 / ( eps0 * ( 1 + epsF ) ^ 2 ) * H110 * ( F110 * 10^(-9) ) ^ 2 / ( df * 10^(-6) * mu * U )</f>
        <v>4.5869357099291239</v>
      </c>
      <c r="AX110" cm="1">
        <f t="array" ref="AX110" xml:space="preserve"> 0.528 * Ku ^ 0.26 * AW110 ^ 0.74 / ( 1 + 0.366 * ( Ku * AW110 ) ^ 0.63 )</f>
        <v>0.84305013567618092</v>
      </c>
      <c r="AY110" cm="1">
        <f t="array" ref="AY110" xml:space="preserve"> 0.35 * Ku ^ ( -0.5 ) * AW110 ^ 0.4</f>
        <v>0.79556887014459454</v>
      </c>
      <c r="AZ110">
        <f t="shared" si="47"/>
        <v>0.94367919116280874</v>
      </c>
      <c r="BA110">
        <f t="shared" si="33"/>
        <v>0.15784904142641165</v>
      </c>
      <c r="BB110">
        <f t="shared" si="48"/>
        <v>0.16746942072740795</v>
      </c>
      <c r="BC110">
        <f t="shared" si="49"/>
        <v>1.0609467071453915</v>
      </c>
      <c r="BD110">
        <f t="shared" si="34"/>
        <v>0.85829152283911836</v>
      </c>
      <c r="BE110">
        <f t="shared" si="50"/>
        <v>0.89577331898478108</v>
      </c>
      <c r="BF110">
        <f t="shared" si="51"/>
        <v>1.0436702392465416</v>
      </c>
      <c r="BG110" cm="1">
        <f t="array" ref="BG110" xml:space="preserve"> EXP( -4 * alpha * X * 10^(-6) * BA110 / ( PI() * df * 10^(-6) * ( 1 - alpha ) ) ) * 100</f>
        <v>3.956284951959562</v>
      </c>
      <c r="BH110" cm="1">
        <f t="array" ref="BH110" xml:space="preserve"> EXP( -4 * alpha * X * 10^(-6) * BB110 / ( PI() * df * 10^(-6) * ( 1 - alpha ) ) ) * 100</f>
        <v>3.2493527439105976</v>
      </c>
      <c r="BI110" cm="1">
        <f t="array" ref="BI110" xml:space="preserve"> EXP( -4 * alpha * X * 10^(-6) * BD110 / ( PI() * df * 10^(-6) * ( 1 - alpha ) ) ) * 100</f>
        <v>2.3597361934058575E-6</v>
      </c>
      <c r="BJ110" cm="1">
        <f t="array" ref="BJ110" xml:space="preserve"> EXP( -4 * alpha * X * 10^(-6) * BE110 / ( PI() * df * 10^(-6) * ( 1 - alpha ) ) ) * 100</f>
        <v>1.0959344426730119E-6</v>
      </c>
      <c r="BK110" cm="1">
        <f t="array" ref="BK110">fC *  BG110 +  ( 1 - fC ) * BI110</f>
        <v>0.3956306189585303</v>
      </c>
    </row>
    <row r="111" spans="6:63" x14ac:dyDescent="0.2">
      <c r="F111">
        <v>1110</v>
      </c>
      <c r="G111" cm="1">
        <f t="array" ref="G111" xml:space="preserve"> F111 * 10^(-9) * rhoa/mu * U</f>
        <v>7.3536729658968869E-4</v>
      </c>
      <c r="H111" cm="1">
        <f t="array" ref="H111">1 +  lambda/F111 * ( 2.514 + 0.8 * EXP( -0.55 * F111/lambda ) )</f>
        <v>1.1517739307907247</v>
      </c>
      <c r="I111" cm="1">
        <f t="array" ref="I111" xml:space="preserve"> 1 + 3.34 * lambda/F111</f>
        <v>1.2016336936936938</v>
      </c>
      <c r="J111">
        <f t="shared" si="35"/>
        <v>0.9585066870506056</v>
      </c>
      <c r="K111" cm="1">
        <f t="array" ref="K111" xml:space="preserve"> kB * T * H111 / ( 3 * PI() * mu * F111 * 10^(-9) )</f>
        <v>2.4497372514479388E-11</v>
      </c>
      <c r="L111" cm="1">
        <f t="array" ref="L111" xml:space="preserve"> df * 10^(-6) *U / K111</f>
        <v>3356.965815687227</v>
      </c>
      <c r="M111" cm="1">
        <f t="array" ref="M111" xml:space="preserve"> 1 + 0.388 * Kn * ( ( 1 - alpha ) * L111 / Ku ) ^ ( 1 / 3 )</f>
        <v>1.1116823628102579</v>
      </c>
      <c r="N111" cm="1">
        <f t="array" ref="N111" xml:space="preserve"> 1 + 0.388 * Kn * ( ( 1 - alpha ) / Ku ) ^ ( 1 / 3 ) * ( 3 * PI() * mu * df * 10^(-6) * U * F111 * 10^(-9) / ( kB * T ) ) ^ ( 1 / 3 ) * ( 0.6 * ( F111 / lambda ) ^ 0.1 ) ^ ( -1 / 3 ) * ( 1 + 2/3 * ( 3.34 * F111 / lambda ) ) ^ ( -1 / 2 )</f>
        <v>1.020536304505113</v>
      </c>
      <c r="O111">
        <f t="shared" si="26"/>
        <v>0.91801070039940746</v>
      </c>
      <c r="P111" cm="1">
        <f t="array" ref="P111" xml:space="preserve"> 1 / ( 1 + 1.6 * ( ( 1 - alpha ) / Ku ) ^ ( 1 / 3 ) * L111 ^ ( -2 / 3 ) * M111 )</f>
        <v>0.99115708226308996</v>
      </c>
      <c r="Q111" cm="1">
        <f t="array" ref="Q111" xml:space="preserve"> 1.6 * ( ( 1 - alpha ) / Ku ) * L111 ^ ( -2 / 3 ) * M111 * P111</f>
        <v>1.1183118832638355E-2</v>
      </c>
      <c r="R111" cm="1">
        <f t="array" ref="R111" xml:space="preserve"> 1.6 * ( 0.6 ) ^ ( 2 / 3 ) * ( ( 1 - alpha ) / Ku ) * ( lambda * 10^(-9) ) ^ ( -1 / 15 ) * ( kB * T / ( 3 * PI() * df * 10^(-6) * U * mu ) ) ^ ( 2 / 3 ) * ( F111 * 10^(-9) ) ^ ( -3 / 5 )  +  3.2 * 3.34 / 3 * ( 0.6 ) ^ ( 2 / 3 ) * ( ( 1 - alpha ) / Ku ) *  ( lambda * 10^(-9) ) ^ ( 14 / 15 ) * ( kB * T / ( 3 * PI() * df * 10^(-6) * U * mu ) ) ^ ( 2 / 3 ) * ( F111 * 10^(-9) ) ^ ( -8 / 5 )</f>
        <v>8.9884080703877076E-3</v>
      </c>
      <c r="S111">
        <f t="shared" si="27"/>
        <v>9.1729967555374044E-3</v>
      </c>
      <c r="T111">
        <f t="shared" si="36"/>
        <v>0.82025389274820781</v>
      </c>
      <c r="U111">
        <f t="shared" si="28"/>
        <v>32671.193745015895</v>
      </c>
      <c r="V111">
        <f t="shared" si="29"/>
        <v>5.5324477006939111E-3</v>
      </c>
      <c r="W111">
        <f t="shared" si="30"/>
        <v>3.0607969030059103E-5</v>
      </c>
      <c r="X111">
        <f t="shared" si="31"/>
        <v>1.69336893440418E-7</v>
      </c>
      <c r="Y111" cm="1">
        <f t="array" ref="Y111" xml:space="preserve"> 4 / 3 * g / U^2 * F111 * 10^(-9) * ( rhop - rhoa ) / rhoa</f>
        <v>115.06819815973076</v>
      </c>
      <c r="Z111" cm="1">
        <f t="array" ref="Z111" xml:space="preserve"> SQRT( 4/3 * 1/U111 * g/rhoa * F111 * 10^(-9) *  ( rhop - rhoa ) )</f>
        <v>6.2250883150257656E-4</v>
      </c>
      <c r="AA111" cm="1">
        <f t="array" ref="AA111" xml:space="preserve"> Z111 / U</f>
        <v>5.9346505945999238E-2</v>
      </c>
      <c r="AB111">
        <f t="shared" si="37"/>
        <v>6.3090719718936469E-2</v>
      </c>
      <c r="AC111">
        <f t="shared" si="38"/>
        <v>6.3077503433835017E-2</v>
      </c>
      <c r="AD111">
        <f t="shared" si="39"/>
        <v>0.99979051934800667</v>
      </c>
      <c r="AE111" cm="1">
        <f t="array" ref="AE111">( ( F111 * 10^(-9) ) ^ 2 * rhop * H111 * U ) / ( 18 * mu * ( df * 10^(-6) ) )</f>
        <v>5.8180465616234868E-3</v>
      </c>
      <c r="AF111">
        <f t="shared" si="40"/>
        <v>5.1723991122512179E-4</v>
      </c>
      <c r="AG111" cm="1">
        <f t="array" ref="AG111">(2 * AI131*(1-alpha)*AE111*SQRT(alpha)+(1-alpha)*alpha*AE111^2)/Ku</f>
        <v>7.2965837211737814E-4</v>
      </c>
      <c r="AH111">
        <f t="shared" si="41"/>
        <v>1.4106768566817034</v>
      </c>
      <c r="AI111" cm="1">
        <f t="array" ref="AI111" xml:space="preserve"> F111 / df / 1000</f>
        <v>0.14158163265306123</v>
      </c>
      <c r="AJ111" cm="1">
        <f t="array" ref="AJ111" xml:space="preserve"> ( 1 + AI111 ) / ( 2*Ku ) * ( 2 * LN( 1 + AI111 ) - 1 + alpha + ( 1 / ( 1 + AI111 ) ) ^ 2 * ( 1 - alpha / 2 ) - ( alpha / 2) * ( 1 + AI111 ) ^ 2 )</f>
        <v>2.5924398263599834E-2</v>
      </c>
      <c r="AK111" cm="1">
        <f t="array" ref="AK111" xml:space="preserve"> ( ( 1 - alpha ) / Ku ) * AI111 ^ 2</f>
        <v>2.8507876222464111E-2</v>
      </c>
      <c r="AL111">
        <f t="shared" si="42"/>
        <v>1.0996543075984029</v>
      </c>
      <c r="AM111">
        <f t="shared" si="32"/>
        <v>9.8052237023914413E-2</v>
      </c>
      <c r="AN111">
        <f t="shared" si="43"/>
        <v>0.10127561632306165</v>
      </c>
      <c r="AO111">
        <f t="shared" si="44"/>
        <v>1.0328741025904495</v>
      </c>
      <c r="AP111" cm="1">
        <f t="array" ref="AP111" xml:space="preserve"> EXP( -4 * alpha * X * 10^(-6) * AM111 / ( PI() * df * 10^(-6) * ( 1 - alpha ) ) ) * 100</f>
        <v>13.448285332878177</v>
      </c>
      <c r="AQ111" cm="1">
        <f t="array" ref="AQ111" xml:space="preserve"> EXP( -4 * alpha * X * 10^(-6) * AN111 / ( PI() * df * 10^(-6) * ( 1 - alpha ) ) ) * 100</f>
        <v>12.589909890358886</v>
      </c>
      <c r="AR111">
        <f t="shared" si="45"/>
        <v>0.8583754425192911</v>
      </c>
      <c r="AS111" cm="1">
        <f t="array" ref="AS111" xml:space="preserve"> ( sigave * 10^(-6) * fE *e * H111 ) / ( 3 * PI() * eps0 * ( 1 + epsF ) * mu * U * F111 * 10^(-9) )</f>
        <v>2.1410087476741845E-2</v>
      </c>
      <c r="AT111" cm="1">
        <f t="array" ref="AT111" xml:space="preserve"> PI() * AS111 / ( 1 + alpha * SQRT(AS111) )</f>
        <v>6.6589472331757243E-2</v>
      </c>
      <c r="AU111" cm="1">
        <f t="array" ref="AU111" xml:space="preserve"> PI() * AS111 * ( 1 - SQRT( AS111 ) * alpha )</f>
        <v>6.6582684638675185E-2</v>
      </c>
      <c r="AV111">
        <f t="shared" si="46"/>
        <v>0.9998980665735232</v>
      </c>
      <c r="AW111" cm="1">
        <f t="array" ref="AW111" xml:space="preserve"> 2 / 3 * ( epsP - 1 ) / ( epsP + 2 ) * ( sigave * 10^(-6) ) ^ 2 / ( eps0 * ( 1 + epsF ) ^ 2 ) * H111 * ( F111 * 10^(-9) ) ^ 2 / ( df * 10^(-6) * mu * U )</f>
        <v>4.6651231951750356</v>
      </c>
      <c r="AX111" cm="1">
        <f t="array" ref="AX111" xml:space="preserve"> 0.528 * Ku ^ 0.26 * AW111 ^ 0.74 / ( 1 + 0.366 * ( Ku * AW111 ) ^ 0.63 )</f>
        <v>0.8498169140613151</v>
      </c>
      <c r="AY111" cm="1">
        <f t="array" ref="AY111" xml:space="preserve"> 0.35 * Ku ^ ( -0.5 ) * AW111 ^ 0.4</f>
        <v>0.80096578893341597</v>
      </c>
      <c r="AZ111">
        <f t="shared" si="47"/>
        <v>0.94251570624261016</v>
      </c>
      <c r="BA111">
        <f t="shared" si="33"/>
        <v>0.15811246263130085</v>
      </c>
      <c r="BB111">
        <f t="shared" si="48"/>
        <v>0.16785830096173682</v>
      </c>
      <c r="BC111">
        <f t="shared" si="49"/>
        <v>1.0616386473795052</v>
      </c>
      <c r="BD111">
        <f t="shared" si="34"/>
        <v>0.86454270160075797</v>
      </c>
      <c r="BE111">
        <f t="shared" si="50"/>
        <v>0.90224140525647756</v>
      </c>
      <c r="BF111">
        <f t="shared" si="51"/>
        <v>1.0436053691574956</v>
      </c>
      <c r="BG111" cm="1">
        <f t="array" ref="BG111" xml:space="preserve"> EXP( -4 * alpha * X * 10^(-6) * BA111 / ( PI() * df * 10^(-6) * ( 1 - alpha ) ) ) * 100</f>
        <v>3.935017729519747</v>
      </c>
      <c r="BH111" cm="1">
        <f t="array" ref="BH111" xml:space="preserve"> EXP( -4 * alpha * X * 10^(-6) * BB111 / ( PI() * df * 10^(-6) * ( 1 - alpha ) ) ) * 100</f>
        <v>3.2235997107697192</v>
      </c>
      <c r="BI111" cm="1">
        <f t="array" ref="BI111" xml:space="preserve"> EXP( -4 * alpha * X * 10^(-6) * BD111 / ( PI() * df * 10^(-6) * ( 1 - alpha ) ) ) * 100</f>
        <v>2.0764088503595353E-6</v>
      </c>
      <c r="BJ111" cm="1">
        <f t="array" ref="BJ111" xml:space="preserve"> EXP( -4 * alpha * X * 10^(-6) * BE111 / ( PI() * df * 10^(-6) * ( 1 - alpha ) ) ) * 100</f>
        <v>9.6007787823884543E-7</v>
      </c>
      <c r="BK111" cm="1">
        <f t="array" ref="BK111">fC *  BG111 +  ( 1 - fC ) * BI111</f>
        <v>0.39350364171994007</v>
      </c>
    </row>
    <row r="112" spans="6:63" x14ac:dyDescent="0.2">
      <c r="F112">
        <v>1120</v>
      </c>
      <c r="G112" cm="1">
        <f t="array" ref="G112" xml:space="preserve"> F112 * 10^(-9) * rhoa/mu * U</f>
        <v>7.4199222718959572E-4</v>
      </c>
      <c r="H112" cm="1">
        <f t="array" ref="H112">1 +  lambda/F112 * ( 2.514 + 0.8 * EXP( -0.55 * F112/lambda ) )</f>
        <v>1.1504183896747469</v>
      </c>
      <c r="I112" cm="1">
        <f t="array" ref="I112" xml:space="preserve"> 1 + 3.34 * lambda/F112</f>
        <v>1.1998333928571427</v>
      </c>
      <c r="J112">
        <f t="shared" si="35"/>
        <v>0.95881511260098806</v>
      </c>
      <c r="K112" cm="1">
        <f t="array" ref="K112" xml:space="preserve"> kB * T * H112 / ( 3 * PI() * mu * F112 * 10^(-9) )</f>
        <v>2.4250072048352894E-11</v>
      </c>
      <c r="L112" cm="1">
        <f t="array" ref="L112" xml:space="preserve"> df * 10^(-6) *U / K112</f>
        <v>3391.1999082431103</v>
      </c>
      <c r="M112" cm="1">
        <f t="array" ref="M112" xml:space="preserve"> 1 + 0.388 * Kn * ( ( 1 - alpha ) * L112 / Ku ) ^ ( 1 / 3 )</f>
        <v>1.1120607224125356</v>
      </c>
      <c r="N112" cm="1">
        <f t="array" ref="N112" xml:space="preserve"> 1 + 0.388 * Kn * ( ( 1 - alpha ) / Ku ) ^ ( 1 / 3 ) * ( 3 * PI() * mu * df * 10^(-6) * U * F112 * 10^(-9) / ( kB * T ) ) ^ ( 1 / 3 ) * ( 0.6 * ( F112 / lambda ) ^ 0.1 ) ^ ( -1 / 3 ) * ( 1 + 2/3 * ( 3.34 * F112 / lambda ) ) ^ ( -1 / 2 )</f>
        <v>1.0205019169596834</v>
      </c>
      <c r="O112">
        <f t="shared" si="26"/>
        <v>0.917667440628402</v>
      </c>
      <c r="P112" cm="1">
        <f t="array" ref="P112" xml:space="preserve"> 1 / ( 1 + 1.6 * ( ( 1 - alpha ) / Ku ) ^ ( 1 / 3 ) * L112 ^ ( -2 / 3 ) * M112 )</f>
        <v>0.99121320863034124</v>
      </c>
      <c r="Q112" cm="1">
        <f t="array" ref="Q112" xml:space="preserve"> 1.6 * ( ( 1 - alpha ) / Ku ) * L112 ^ ( -2 / 3 ) * M112 * P112</f>
        <v>1.1112139111545126E-2</v>
      </c>
      <c r="R112" cm="1">
        <f t="array" ref="R112" xml:space="preserve"> 1.6 * ( 0.6 ) ^ ( 2 / 3 ) * ( ( 1 - alpha ) / Ku ) * ( lambda * 10^(-9) ) ^ ( -1 / 15 ) * ( kB * T / ( 3 * PI() * df * 10^(-6) * U * mu ) ) ^ ( 2 / 3 ) * ( F112 * 10^(-9) ) ^ ( -3 / 5 )  +  3.2 * 3.34 / 3 * ( 0.6 ) ^ ( 2 / 3 ) * ( ( 1 - alpha ) / Ku ) *  ( lambda * 10^(-9) ) ^ ( 14 / 15 ) * ( kB * T / ( 3 * PI() * df * 10^(-6) * U * mu ) ) ^ ( 2 / 3 ) * ( F112 * 10^(-9) ) ^ ( -8 / 5 )</f>
        <v>8.9307109837389476E-3</v>
      </c>
      <c r="S112">
        <f t="shared" si="27"/>
        <v>9.1138076787184961E-3</v>
      </c>
      <c r="T112">
        <f t="shared" si="36"/>
        <v>0.82016680921943885</v>
      </c>
      <c r="U112">
        <f t="shared" si="28"/>
        <v>32379.697625247496</v>
      </c>
      <c r="V112">
        <f t="shared" si="29"/>
        <v>5.5572946265673769E-3</v>
      </c>
      <c r="W112">
        <f t="shared" si="30"/>
        <v>3.088351485203722E-5</v>
      </c>
      <c r="X112">
        <f t="shared" si="31"/>
        <v>1.7162869422789729E-7</v>
      </c>
      <c r="Y112" cm="1">
        <f t="array" ref="Y112" xml:space="preserve"> 4 / 3 * g / U^2 * F112 * 10^(-9) * ( rhop - rhoa ) / rhoa</f>
        <v>116.10484859360218</v>
      </c>
      <c r="Z112" cm="1">
        <f t="array" ref="Z112" xml:space="preserve"> SQRT( 4/3 * 1/U112 * g/rhoa * F112 * 10^(-9) *  ( rhop - rhoa ) )</f>
        <v>6.28114972948205E-4</v>
      </c>
      <c r="AA112" cm="1">
        <f t="array" ref="AA112" xml:space="preserve"> Z112 / U</f>
        <v>5.9880964077033361E-2</v>
      </c>
      <c r="AB112">
        <f t="shared" si="37"/>
        <v>6.3695087312262449E-2</v>
      </c>
      <c r="AC112">
        <f t="shared" si="38"/>
        <v>6.3681381090597414E-2</v>
      </c>
      <c r="AD112">
        <f t="shared" si="39"/>
        <v>0.99978481508946138</v>
      </c>
      <c r="AE112" cm="1">
        <f t="array" ref="AE112">( ( F112 * 10^(-9) ) ^ 2 * rhop * H112 * U ) / ( 18 * mu * ( df * 10^(-6) ) )</f>
        <v>5.91637715182946E-3</v>
      </c>
      <c r="AF112">
        <f t="shared" si="40"/>
        <v>5.3446041463628543E-4</v>
      </c>
      <c r="AG112" cm="1">
        <f t="array" ref="AG112">(2 * AI132*(1-alpha)*AE112*SQRT(alpha)+(1-alpha)*alpha*AE112^2)/Ku</f>
        <v>7.4768565272134593E-4</v>
      </c>
      <c r="AH112">
        <f t="shared" si="41"/>
        <v>1.3989542204545982</v>
      </c>
      <c r="AI112" cm="1">
        <f t="array" ref="AI112" xml:space="preserve"> F112 / df / 1000</f>
        <v>0.14285714285714285</v>
      </c>
      <c r="AJ112" cm="1">
        <f t="array" ref="AJ112" xml:space="preserve"> ( 1 + AI112 ) / ( 2*Ku ) * ( 2 * LN( 1 + AI112 ) - 1 + alpha + ( 1 / ( 1 + AI112 ) ) ^ 2 * ( 1 - alpha / 2 ) - ( alpha / 2) * ( 1 + AI112 ) ^ 2 )</f>
        <v>2.6372417414119581E-2</v>
      </c>
      <c r="AK112" cm="1">
        <f t="array" ref="AK112" xml:space="preserve"> ( ( 1 - alpha ) / Ku ) * AI112 ^ 2</f>
        <v>2.9023845413082526E-2</v>
      </c>
      <c r="AL112">
        <f t="shared" si="42"/>
        <v>1.1005379202569194</v>
      </c>
      <c r="AM112">
        <f t="shared" si="32"/>
        <v>9.8999480482234614E-2</v>
      </c>
      <c r="AN112">
        <f t="shared" si="43"/>
        <v>0.10235349459703472</v>
      </c>
      <c r="AO112">
        <f t="shared" si="44"/>
        <v>1.0338791082383707</v>
      </c>
      <c r="AP112" cm="1">
        <f t="array" ref="AP112" xml:space="preserve"> EXP( -4 * alpha * X * 10^(-6) * AM112 / ( PI() * df * 10^(-6) * ( 1 - alpha ) ) ) * 100</f>
        <v>13.190137243855013</v>
      </c>
      <c r="AQ112" cm="1">
        <f t="array" ref="AQ112" xml:space="preserve"> EXP( -4 * alpha * X * 10^(-6) * AN112 / ( PI() * df * 10^(-6) * ( 1 - alpha ) ) ) * 100</f>
        <v>12.315275897331555</v>
      </c>
      <c r="AR112">
        <f t="shared" si="45"/>
        <v>0.87486134652345804</v>
      </c>
      <c r="AS112" cm="1">
        <f t="array" ref="AS112" xml:space="preserve"> ( sigave * 10^(-6) * fE *e * H112 ) / ( 3 * PI() * eps0 * ( 1 + epsF ) * mu * U * F112 * 10^(-9) )</f>
        <v>2.1193953088873198E-2</v>
      </c>
      <c r="AT112" cm="1">
        <f t="array" ref="AT112" xml:space="preserve"> PI() * AS112 / ( 1 + alpha * SQRT(AS112) )</f>
        <v>6.5920587198204275E-2</v>
      </c>
      <c r="AU112" cm="1">
        <f t="array" ref="AU112" xml:space="preserve"> PI() * AS112 * ( 1 - SQRT( AS112 ) * alpha )</f>
        <v>6.5913935520202943E-2</v>
      </c>
      <c r="AV112">
        <f t="shared" si="46"/>
        <v>0.99989909558934398</v>
      </c>
      <c r="AW112" cm="1">
        <f t="array" ref="AW112" xml:space="preserve"> 2 / 3 * ( epsP - 1 ) / ( epsP + 2 ) * ( sigave * 10^(-6) ) ^ 2 / ( eps0 * ( 1 + epsF ) ^ 2 ) * H112 * ( F112 * 10^(-9) ) ^ 2 / ( df * 10^(-6) * mu * U )</f>
        <v>4.7439682701166728</v>
      </c>
      <c r="AX112" cm="1">
        <f t="array" ref="AX112" xml:space="preserve"> 0.528 * Ku ^ 0.26 * AW112 ^ 0.74 / ( 1 + 0.366 * ( Ku * AW112 ) ^ 0.63 )</f>
        <v>0.8565569091006604</v>
      </c>
      <c r="AY112" cm="1">
        <f t="array" ref="AY112" xml:space="preserve"> 0.35 * Ku ^ ( -0.5 ) * AW112 ^ 0.4</f>
        <v>0.80635341622583001</v>
      </c>
      <c r="AZ112">
        <f t="shared" si="47"/>
        <v>0.94138919160953194</v>
      </c>
      <c r="BA112">
        <f t="shared" si="33"/>
        <v>0.15839396379473281</v>
      </c>
      <c r="BB112">
        <f t="shared" si="48"/>
        <v>0.16826743011723766</v>
      </c>
      <c r="BC112">
        <f t="shared" si="49"/>
        <v>1.0623348648266682</v>
      </c>
      <c r="BD112">
        <f t="shared" si="34"/>
        <v>0.87075770057846102</v>
      </c>
      <c r="BE112">
        <f t="shared" si="50"/>
        <v>0.9087069108228647</v>
      </c>
      <c r="BF112">
        <f t="shared" si="51"/>
        <v>1.0435818255976299</v>
      </c>
      <c r="BG112" cm="1">
        <f t="array" ref="BG112" xml:space="preserve"> EXP( -4 * alpha * X * 10^(-6) * BA112 / ( PI() * df * 10^(-6) * ( 1 - alpha ) ) ) * 100</f>
        <v>3.9124171743944727</v>
      </c>
      <c r="BH112" cm="1">
        <f t="array" ref="BH112" xml:space="preserve"> EXP( -4 * alpha * X * 10^(-6) * BB112 / ( PI() * df * 10^(-6) * ( 1 - alpha ) ) ) * 100</f>
        <v>3.1967260180733583</v>
      </c>
      <c r="BI112" cm="1">
        <f t="array" ref="BI112" xml:space="preserve"> EXP( -4 * alpha * X * 10^(-6) * BD112 / ( PI() * df * 10^(-6) * ( 1 - alpha ) ) ) * 100</f>
        <v>1.8284529838933328E-6</v>
      </c>
      <c r="BJ112" cm="1">
        <f t="array" ref="BJ112" xml:space="preserve"> EXP( -4 * alpha * X * 10^(-6) * BE112 / ( PI() * df * 10^(-6) * ( 1 - alpha ) ) ) * 100</f>
        <v>8.4110706927829596E-7</v>
      </c>
      <c r="BK112" cm="1">
        <f t="array" ref="BK112">fC *  BG112 +  ( 1 - fC ) * BI112</f>
        <v>0.39124336304713281</v>
      </c>
    </row>
    <row r="113" spans="6:63" x14ac:dyDescent="0.2">
      <c r="F113">
        <v>1130</v>
      </c>
      <c r="G113" cm="1">
        <f t="array" ref="G113" xml:space="preserve"> F113 * 10^(-9) * rhoa/mu * U</f>
        <v>7.4861715778950263E-4</v>
      </c>
      <c r="H113" cm="1">
        <f t="array" ref="H113">1 +  lambda/F113 * ( 2.514 + 0.8 * EXP( -0.55 * F113/lambda ) )</f>
        <v>1.1490868729846451</v>
      </c>
      <c r="I113" cm="1">
        <f t="array" ref="I113" xml:space="preserve"> 1 + 3.34 * lambda/F113</f>
        <v>1.1980649557522125</v>
      </c>
      <c r="J113">
        <f t="shared" si="35"/>
        <v>0.95911900892150193</v>
      </c>
      <c r="K113" cm="1">
        <f t="array" ref="K113" xml:space="preserve"> kB * T * H113 / ( 3 * PI() * mu * F113 * 10^(-9) )</f>
        <v>2.4007650519325334E-11</v>
      </c>
      <c r="L113" cm="1">
        <f t="array" ref="L113" xml:space="preserve"> df * 10^(-6) *U / K113</f>
        <v>3425.4431535924482</v>
      </c>
      <c r="M113" cm="1">
        <f t="array" ref="M113" xml:space="preserve"> 1 + 0.388 * Kn * ( ( 1 - alpha ) * L113 / Ku ) ^ ( 1 / 3 )</f>
        <v>1.112436644295693</v>
      </c>
      <c r="N113" cm="1">
        <f t="array" ref="N113" xml:space="preserve"> 1 + 0.388 * Kn * ( ( 1 - alpha ) / Ku ) ^ ( 1 / 3 ) * ( 3 * PI() * mu * df * 10^(-6) * U * F113 * 10^(-9) / ( kB * T ) ) ^ ( 1 / 3 ) * ( 0.6 * ( F113 / lambda ) ^ 0.1 ) ^ ( -1 / 3 ) * ( 1 + 2/3 * ( 3.34 * F113 / lambda ) ) ^ ( -1 / 2 )</f>
        <v>1.0204678712029329</v>
      </c>
      <c r="O113">
        <f t="shared" si="26"/>
        <v>0.91732673176099166</v>
      </c>
      <c r="P113" cm="1">
        <f t="array" ref="P113" xml:space="preserve"> 1 / ( 1 + 1.6 * ( ( 1 - alpha ) / Ku ) ^ ( 1 / 3 ) * L113 ^ ( -2 / 3 ) * M113 )</f>
        <v>0.9912684292382109</v>
      </c>
      <c r="Q113" cm="1">
        <f t="array" ref="Q113" xml:space="preserve"> 1.6 * ( ( 1 - alpha ) / Ku ) * L113 ^ ( -2 / 3 ) * M113 * P113</f>
        <v>1.1042304851158523E-2</v>
      </c>
      <c r="R113" cm="1">
        <f t="array" ref="R113" xml:space="preserve"> 1.6 * ( 0.6 ) ^ ( 2 / 3 ) * ( ( 1 - alpha ) / Ku ) * ( lambda * 10^(-9) ) ^ ( -1 / 15 ) * ( kB * T / ( 3 * PI() * df * 10^(-6) * U * mu ) ) ^ ( 2 / 3 ) * ( F113 * 10^(-9) ) ^ ( -3 / 5 )  +  3.2 * 3.34 / 3 * ( 0.6 ) ^ ( 2 / 3 ) * ( ( 1 - alpha ) / Ku ) *  ( lambda * 10^(-9) ) ^ ( 14 / 15 ) * ( kB * T / ( 3 * PI() * df * 10^(-6) * U * mu ) ) ^ ( 2 / 3 ) * ( F113 * 10^(-9) ) ^ ( -8 / 5 )</f>
        <v>8.8739652771953319E-3</v>
      </c>
      <c r="S113">
        <f t="shared" si="27"/>
        <v>9.0555964555482649E-3</v>
      </c>
      <c r="T113">
        <f t="shared" si="36"/>
        <v>0.82008209133967003</v>
      </c>
      <c r="U113">
        <f t="shared" si="28"/>
        <v>32093.360145284063</v>
      </c>
      <c r="V113">
        <f t="shared" si="29"/>
        <v>5.5820306825781754E-3</v>
      </c>
      <c r="W113">
        <f t="shared" si="30"/>
        <v>3.1159057640957502E-5</v>
      </c>
      <c r="X113">
        <f t="shared" si="31"/>
        <v>1.7393071637559503E-7</v>
      </c>
      <c r="Y113" cm="1">
        <f t="array" ref="Y113" xml:space="preserve"> 4 / 3 * g / U^2 * F113 * 10^(-9) * ( rhop - rhoa ) / rhoa</f>
        <v>117.14149902747364</v>
      </c>
      <c r="Z113" cm="1">
        <f t="array" ref="Z113" xml:space="preserve"> SQRT( 4/3 * 1/U113 * g/rhoa * F113 * 10^(-9) *  ( rhop - rhoa ) )</f>
        <v>6.3372108363574477E-4</v>
      </c>
      <c r="AA113" cm="1">
        <f t="array" ref="AA113" xml:space="preserve"> Z113 / U</f>
        <v>6.0415419275763549E-2</v>
      </c>
      <c r="AB113">
        <f t="shared" si="37"/>
        <v>6.4300139141486384E-2</v>
      </c>
      <c r="AC113">
        <f t="shared" si="38"/>
        <v>6.4285929338297382E-2</v>
      </c>
      <c r="AD113">
        <f t="shared" si="39"/>
        <v>0.99977900820466759</v>
      </c>
      <c r="AE113" cm="1">
        <f t="array" ref="AE113">( ( F113 * 10^(-9) ) ^ 2 * rhop * H113 * U ) / ( 18 * mu * ( df * 10^(-6) ) )</f>
        <v>6.0155278366443325E-3</v>
      </c>
      <c r="AF113">
        <f t="shared" si="40"/>
        <v>5.5209633964685932E-4</v>
      </c>
      <c r="AG113" cm="1">
        <f t="array" ref="AG113">(2 * AI133*(1-alpha)*AE113*SQRT(alpha)+(1-alpha)*alpha*AE113^2)/Ku</f>
        <v>7.6600716107958064E-4</v>
      </c>
      <c r="AH113">
        <f t="shared" si="41"/>
        <v>1.3874519826911846</v>
      </c>
      <c r="AI113" cm="1">
        <f t="array" ref="AI113" xml:space="preserve"> F113 / df / 1000</f>
        <v>0.1441326530612245</v>
      </c>
      <c r="AJ113" cm="1">
        <f t="array" ref="AJ113" xml:space="preserve"> ( 1 + AI113 ) / ( 2*Ku ) * ( 2 * LN( 1 + AI113 ) - 1 + alpha + ( 1 / ( 1 + AI113 ) ) ^ 2 * ( 1 - alpha / 2 ) - ( alpha / 2) * ( 1 + AI113 ) ^ 2 )</f>
        <v>2.6823924667876791E-2</v>
      </c>
      <c r="AK113" cm="1">
        <f t="array" ref="AK113" xml:space="preserve"> ( ( 1 - alpha ) / Ku ) * AI113 ^ 2</f>
        <v>2.9544442130074205E-2</v>
      </c>
      <c r="AL113">
        <f t="shared" si="42"/>
        <v>1.1014213056397146</v>
      </c>
      <c r="AM113">
        <f t="shared" si="32"/>
        <v>9.9951600372391147E-2</v>
      </c>
      <c r="AN113">
        <f t="shared" si="43"/>
        <v>0.10343806426356671</v>
      </c>
      <c r="AO113">
        <f t="shared" si="44"/>
        <v>1.0348815214382361</v>
      </c>
      <c r="AP113" cm="1">
        <f t="array" ref="AP113" xml:space="preserve"> EXP( -4 * alpha * X * 10^(-6) * AM113 / ( PI() * df * 10^(-6) * ( 1 - alpha ) ) ) * 100</f>
        <v>12.935653678776474</v>
      </c>
      <c r="AQ113" cm="1">
        <f t="array" ref="AQ113" xml:space="preserve"> EXP( -4 * alpha * X * 10^(-6) * AN113 / ( PI() * df * 10^(-6) * ( 1 - alpha ) ) ) * 100</f>
        <v>12.044983438347526</v>
      </c>
      <c r="AR113">
        <f t="shared" si="45"/>
        <v>0.89067024042894793</v>
      </c>
      <c r="AS113" cm="1">
        <f t="array" ref="AS113" xml:space="preserve"> ( sigave * 10^(-6) * fE *e * H113 ) / ( 3 * PI() * eps0 * ( 1 + epsF ) * mu * U * F113 * 10^(-9) )</f>
        <v>2.0982082769325339E-2</v>
      </c>
      <c r="AT113" cm="1">
        <f t="array" ref="AT113" xml:space="preserve"> PI() * AS113 / ( 1 + alpha * SQRT(AS113) )</f>
        <v>6.5264849052431489E-2</v>
      </c>
      <c r="AU113" cm="1">
        <f t="array" ref="AU113" xml:space="preserve"> PI() * AS113 * ( 1 - SQRT( AS113 ) * alpha )</f>
        <v>6.5258329374906845E-2</v>
      </c>
      <c r="AV113">
        <f t="shared" si="46"/>
        <v>0.99990010430393539</v>
      </c>
      <c r="AW113" cm="1">
        <f t="array" ref="AW113" xml:space="preserve"> 2 / 3 * ( epsP - 1 ) / ( epsP + 2 ) * ( sigave * 10^(-6) ) ^ 2 / ( eps0 * ( 1 + epsF ) ^ 2 ) * H113 * ( F113 * 10^(-9) ) ^ 2 / ( df * 10^(-6) * mu * U )</f>
        <v>4.8234709270047054</v>
      </c>
      <c r="AX113" cm="1">
        <f t="array" ref="AX113" xml:space="preserve"> 0.528 * Ku ^ 0.26 * AW113 ^ 0.74 / ( 1 + 0.366 * ( Ku * AW113 ) ^ 0.63 )</f>
        <v>0.86327015598941548</v>
      </c>
      <c r="AY113" cm="1">
        <f t="array" ref="AY113" xml:space="preserve"> 0.35 * Ku ^ ( -0.5 ) * AW113 ^ 0.4</f>
        <v>0.8117318487317422</v>
      </c>
      <c r="AZ113">
        <f t="shared" si="47"/>
        <v>0.94029875016517406</v>
      </c>
      <c r="BA113">
        <f t="shared" si="33"/>
        <v>0.15869312331396956</v>
      </c>
      <c r="BB113">
        <f t="shared" si="48"/>
        <v>0.16869639363847355</v>
      </c>
      <c r="BC113">
        <f t="shared" si="49"/>
        <v>1.0630353106398494</v>
      </c>
      <c r="BD113">
        <f t="shared" si="34"/>
        <v>0.87693652271694078</v>
      </c>
      <c r="BE113">
        <f t="shared" si="50"/>
        <v>0.91516991299530892</v>
      </c>
      <c r="BF113">
        <f t="shared" si="51"/>
        <v>1.0435988116447845</v>
      </c>
      <c r="BG113" cm="1">
        <f t="array" ref="BG113" xml:space="preserve"> EXP( -4 * alpha * X * 10^(-6) * BA113 / ( PI() * df * 10^(-6) * ( 1 - alpha ) ) ) * 100</f>
        <v>3.8885411606472338</v>
      </c>
      <c r="BH113" cm="1">
        <f t="array" ref="BH113" xml:space="preserve"> EXP( -4 * alpha * X * 10^(-6) * BB113 / ( PI() * df * 10^(-6) * ( 1 - alpha ) ) ) * 100</f>
        <v>3.1687900591005831</v>
      </c>
      <c r="BI113" cm="1">
        <f t="array" ref="BI113" xml:space="preserve"> EXP( -4 * alpha * X * 10^(-6) * BD113 / ( PI() * df * 10^(-6) * ( 1 - alpha ) ) ) * 100</f>
        <v>1.611299254840252E-6</v>
      </c>
      <c r="BJ113" cm="1">
        <f t="array" ref="BJ113" xml:space="preserve"> EXP( -4 * alpha * X * 10^(-6) * BE113 / ( PI() * df * 10^(-6) * ( 1 - alpha ) ) ) * 100</f>
        <v>7.369166166441276E-7</v>
      </c>
      <c r="BK113" cm="1">
        <f t="array" ref="BK113">fC *  BG113 +  ( 1 - fC ) * BI113</f>
        <v>0.38885556623405276</v>
      </c>
    </row>
    <row r="114" spans="6:63" x14ac:dyDescent="0.2">
      <c r="F114">
        <v>1140</v>
      </c>
      <c r="G114" cm="1">
        <f t="array" ref="G114" xml:space="preserve"> F114 * 10^(-9) * rhoa/mu * U</f>
        <v>7.5524208838940998E-4</v>
      </c>
      <c r="H114" cm="1">
        <f t="array" ref="H114">1 +  lambda/F114 * ( 2.514 + 0.8 * EXP( -0.55 * F114/lambda ) )</f>
        <v>1.1477787459564481</v>
      </c>
      <c r="I114" cm="1">
        <f t="array" ref="I114" xml:space="preserve"> 1 + 3.34 * lambda/F114</f>
        <v>1.196327543859649</v>
      </c>
      <c r="J114">
        <f t="shared" si="35"/>
        <v>0.95941847351723553</v>
      </c>
      <c r="K114" cm="1">
        <f t="array" ref="K114" xml:space="preserve"> kB * T * H114 / ( 3 * PI() * mu * F114 * 10^(-9) )</f>
        <v>2.376996638864722E-11</v>
      </c>
      <c r="L114" cm="1">
        <f t="array" ref="L114" xml:space="preserve"> df * 10^(-6) *U / K114</f>
        <v>3459.6953466682353</v>
      </c>
      <c r="M114" cm="1">
        <f t="array" ref="M114" xml:space="preserve"> 1 + 0.388 * Kn * ( ( 1 - alpha ) * L114 / Ku ) ^ ( 1 / 3 )</f>
        <v>1.1128101663787722</v>
      </c>
      <c r="N114" cm="1">
        <f t="array" ref="N114" xml:space="preserve"> 1 + 0.388 * Kn * ( ( 1 - alpha ) / Ku ) ^ ( 1 / 3 ) * ( 3 * PI() * mu * df * 10^(-6) * U * F114 * 10^(-9) / ( kB * T ) ) ^ ( 1 / 3 ) * ( 0.6 * ( F114 / lambda ) ^ 0.1 ) ^ ( -1 / 3 ) * ( 1 + 2/3 * ( 3.34 * F114 / lambda ) ) ^ ( -1 / 2 )</f>
        <v>1.0204341610742271</v>
      </c>
      <c r="O114">
        <f t="shared" si="26"/>
        <v>0.91698853219040177</v>
      </c>
      <c r="P114" cm="1">
        <f t="array" ref="P114" xml:space="preserve"> 1 / ( 1 + 1.6 * ( ( 1 - alpha ) / Ku ) ^ ( 1 / 3 ) * L114 ^ ( -2 / 3 ) * M114 )</f>
        <v>0.99132276711360379</v>
      </c>
      <c r="Q114" cm="1">
        <f t="array" ref="Q114" xml:space="preserve"> 1.6 * ( ( 1 - alpha ) / Ku ) * L114 ^ ( -2 / 3 ) * M114 * P114</f>
        <v>1.0973586930703889E-2</v>
      </c>
      <c r="R114" cm="1">
        <f t="array" ref="R114" xml:space="preserve"> 1.6 * ( 0.6 ) ^ ( 2 / 3 ) * ( ( 1 - alpha ) / Ku ) * ( lambda * 10^(-9) ) ^ ( -1 / 15 ) * ( kB * T / ( 3 * PI() * df * 10^(-6) * U * mu ) ) ^ ( 2 / 3 ) * ( F114 * 10^(-9) ) ^ ( -3 / 5 )  +  3.2 * 3.34 / 3 * ( 0.6 ) ^ ( 2 / 3 ) * ( ( 1 - alpha ) / Ku ) *  ( lambda * 10^(-9) ) ^ ( 14 / 15 ) * ( kB * T / ( 3 * PI() * df * 10^(-6) * U * mu ) ) ^ ( 2 / 3 ) * ( F114 * 10^(-9) ) ^ ( -8 / 5 )</f>
        <v>8.8181462028117125E-3</v>
      </c>
      <c r="S114">
        <f t="shared" si="27"/>
        <v>8.9983376226960513E-3</v>
      </c>
      <c r="T114">
        <f t="shared" si="36"/>
        <v>0.81999966642801836</v>
      </c>
      <c r="U114">
        <f t="shared" si="28"/>
        <v>31812.04555815849</v>
      </c>
      <c r="V114">
        <f t="shared" si="29"/>
        <v>5.6066573369215793E-3</v>
      </c>
      <c r="W114">
        <f t="shared" si="30"/>
        <v>3.1434597405247082E-5</v>
      </c>
      <c r="X114">
        <f t="shared" si="31"/>
        <v>1.7624291420931172E-7</v>
      </c>
      <c r="Y114" cm="1">
        <f t="array" ref="Y114" xml:space="preserve"> 4 / 3 * g / U^2 * F114 * 10^(-9) * ( rhop - rhoa ) / rhoa</f>
        <v>118.17814946134511</v>
      </c>
      <c r="Z114" cm="1">
        <f t="array" ref="Z114" xml:space="preserve"> SQRT( 4/3 * 1/U114 * g/rhoa * F114 * 10^(-9) *  ( rhop - rhoa ) )</f>
        <v>6.3932716365107552E-4</v>
      </c>
      <c r="AA114" cm="1">
        <f t="array" ref="AA114" xml:space="preserve"> Z114 / U</f>
        <v>6.0949871550377101E-2</v>
      </c>
      <c r="AB114">
        <f t="shared" si="37"/>
        <v>6.490587637851207E-2</v>
      </c>
      <c r="AC114">
        <f t="shared" si="38"/>
        <v>6.4891149091024961E-2</v>
      </c>
      <c r="AD114">
        <f t="shared" si="39"/>
        <v>0.99977309777929468</v>
      </c>
      <c r="AE114" cm="1">
        <f t="array" ref="AE114">( ( F114 * 10^(-9) ) ^ 2 * rhop * H114 * U ) / ( 18 * mu * ( df * 10^(-6) ) )</f>
        <v>6.1154986070463711E-3</v>
      </c>
      <c r="AF114">
        <f t="shared" si="40"/>
        <v>5.7015379941592961E-4</v>
      </c>
      <c r="AG114" cm="1">
        <f t="array" ref="AG114">(2 * AI134*(1-alpha)*AE114*SQRT(alpha)+(1-alpha)*alpha*AE114^2)/Ku</f>
        <v>7.8462528853660428E-4</v>
      </c>
      <c r="AH114">
        <f t="shared" si="41"/>
        <v>1.3761642724127789</v>
      </c>
      <c r="AI114" cm="1">
        <f t="array" ref="AI114" xml:space="preserve"> F114 / df / 1000</f>
        <v>0.14540816326530612</v>
      </c>
      <c r="AJ114" cm="1">
        <f t="array" ref="AJ114" xml:space="preserve"> ( 1 + AI114 ) / ( 2*Ku ) * ( 2 * LN( 1 + AI114 ) - 1 + alpha + ( 1 / ( 1 + AI114 ) ) ^ 2 * ( 1 - alpha / 2 ) - ( alpha / 2) * ( 1 + AI114 ) ^ 2 )</f>
        <v>2.7278911902279841E-2</v>
      </c>
      <c r="AK114" cm="1">
        <f t="array" ref="AK114" xml:space="preserve"> ( ( 1 - alpha ) / Ku ) * AI114 ^ 2</f>
        <v>3.0069666373439136E-2</v>
      </c>
      <c r="AL114">
        <f t="shared" si="42"/>
        <v>1.1023044643846684</v>
      </c>
      <c r="AM114">
        <f t="shared" si="32"/>
        <v>0.10090855799337772</v>
      </c>
      <c r="AN114">
        <f t="shared" si="43"/>
        <v>0.10452930688657608</v>
      </c>
      <c r="AO114">
        <f t="shared" si="44"/>
        <v>1.0358814848333873</v>
      </c>
      <c r="AP114" cm="1">
        <f t="array" ref="AP114" xml:space="preserve"> EXP( -4 * alpha * X * 10^(-6) * AM114 / ( PI() * df * 10^(-6) * ( 1 - alpha ) ) ) * 100</f>
        <v>12.684824273668163</v>
      </c>
      <c r="AQ114" cm="1">
        <f t="array" ref="AQ114" xml:space="preserve"> EXP( -4 * alpha * X * 10^(-6) * AN114 / ( PI() * df * 10^(-6) * ( 1 - alpha ) ) ) * 100</f>
        <v>11.77901486827402</v>
      </c>
      <c r="AR114">
        <f t="shared" si="45"/>
        <v>0.90580940539414279</v>
      </c>
      <c r="AS114" cm="1">
        <f t="array" ref="AS114" xml:space="preserve"> ( sigave * 10^(-6) * fE *e * H114 ) / ( 3 * PI() * eps0 * ( 1 + epsF ) * mu * U * F114 * 10^(-9) )</f>
        <v>2.0774352816790877E-2</v>
      </c>
      <c r="AT114" cm="1">
        <f t="array" ref="AT114" xml:space="preserve"> PI() * AS114 / ( 1 + alpha * SQRT(AS114) )</f>
        <v>6.4621877699037683E-2</v>
      </c>
      <c r="AU114" cm="1">
        <f t="array" ref="AU114" xml:space="preserve"> PI() * AS114 * ( 1 - SQRT( AS114 ) * alpha )</f>
        <v>6.4615486162769853E-2</v>
      </c>
      <c r="AV114">
        <f t="shared" si="46"/>
        <v>0.99990109330623911</v>
      </c>
      <c r="AW114" cm="1">
        <f t="array" ref="AW114" xml:space="preserve"> 2 / 3 * ( epsP - 1 ) / ( epsP + 2 ) * ( sigave * 10^(-6) ) ^ 2 / ( eps0 * ( 1 + epsF ) ^ 2 ) * H114 * ( F114 * 10^(-9) ) ^ 2 / ( df * 10^(-6) * mu * U )</f>
        <v>4.903631158605176</v>
      </c>
      <c r="AX114" cm="1">
        <f t="array" ref="AX114" xml:space="preserve"> 0.528 * Ku ^ 0.26 * AW114 ^ 0.74 / ( 1 + 0.366 * ( Ku * AW114 ) ^ 0.63 )</f>
        <v>0.86995669391563757</v>
      </c>
      <c r="AY114" cm="1">
        <f t="array" ref="AY114" xml:space="preserve"> 0.35 * Ku ^ ( -0.5 ) * AW114 ^ 0.4</f>
        <v>0.81710118133196152</v>
      </c>
      <c r="AZ114">
        <f t="shared" si="47"/>
        <v>0.93924351297789821</v>
      </c>
      <c r="BA114">
        <f t="shared" si="33"/>
        <v>0.15900953519898109</v>
      </c>
      <c r="BB114">
        <f t="shared" si="48"/>
        <v>0.16914479304934593</v>
      </c>
      <c r="BC114">
        <f t="shared" si="49"/>
        <v>1.063739937593565</v>
      </c>
      <c r="BD114">
        <f t="shared" si="34"/>
        <v>0.883079176409302</v>
      </c>
      <c r="BE114">
        <f t="shared" si="50"/>
        <v>0.92163048821853755</v>
      </c>
      <c r="BF114">
        <f t="shared" si="51"/>
        <v>1.0436555552877935</v>
      </c>
      <c r="BG114" cm="1">
        <f t="array" ref="BG114" xml:space="preserve"> EXP( -4 * alpha * X * 10^(-6) * BA114 / ( PI() * df * 10^(-6) * ( 1 - alpha ) ) ) * 100</f>
        <v>3.8634467644777635</v>
      </c>
      <c r="BH114" cm="1">
        <f t="array" ref="BH114" xml:space="preserve"> EXP( -4 * alpha * X * 10^(-6) * BB114 / ( PI() * df * 10^(-6) * ( 1 - alpha ) ) ) * 100</f>
        <v>3.1398492893165928</v>
      </c>
      <c r="BI114" cm="1">
        <f t="array" ref="BI114" xml:space="preserve"> EXP( -4 * alpha * X * 10^(-6) * BD114 / ( PI() * df * 10^(-6) * ( 1 - alpha ) ) ) * 100</f>
        <v>1.4209867319943672E-6</v>
      </c>
      <c r="BJ114" cm="1">
        <f t="array" ref="BJ114" xml:space="preserve"> EXP( -4 * alpha * X * 10^(-6) * BE114 / ( PI() * df * 10^(-6) * ( 1 - alpha ) ) ) * 100</f>
        <v>6.4566461017281015E-7</v>
      </c>
      <c r="BK114" cm="1">
        <f t="array" ref="BK114">fC *  BG114 +  ( 1 - fC ) * BI114</f>
        <v>0.38634595533583516</v>
      </c>
    </row>
    <row r="115" spans="6:63" x14ac:dyDescent="0.2">
      <c r="F115">
        <v>1150</v>
      </c>
      <c r="G115" cm="1">
        <f t="array" ref="G115" xml:space="preserve"> F115 * 10^(-9) * rhoa/mu * U</f>
        <v>7.618670189893169E-4</v>
      </c>
      <c r="H115" cm="1">
        <f t="array" ref="H115">1 +  lambda/F115 * ( 2.514 + 0.8 * EXP( -0.55 * F115/lambda ) )</f>
        <v>1.1464933961035153</v>
      </c>
      <c r="I115" cm="1">
        <f t="array" ref="I115" xml:space="preserve"> 1 + 3.34 * lambda/F115</f>
        <v>1.1946203478260871</v>
      </c>
      <c r="J115">
        <f t="shared" si="35"/>
        <v>0.95971360122054605</v>
      </c>
      <c r="K115" cm="1">
        <f t="array" ref="K115" xml:space="preserve"> kB * T * H115 / ( 3 * PI() * mu * F115 * 10^(-9) )</f>
        <v>2.3536883497997426E-11</v>
      </c>
      <c r="L115" cm="1">
        <f t="array" ref="L115" xml:space="preserve"> df * 10^(-6) *U / K115</f>
        <v>3493.956288319142</v>
      </c>
      <c r="M115" cm="1">
        <f t="array" ref="M115" xml:space="preserve"> 1 + 0.388 * Kn * ( ( 1 - alpha ) * L115 / Ku ) ^ ( 1 / 3 )</f>
        <v>1.113181325659353</v>
      </c>
      <c r="N115" cm="1">
        <f t="array" ref="N115" xml:space="preserve"> 1 + 0.388 * Kn * ( ( 1 - alpha ) / Ku ) ^ ( 1 / 3 ) * ( 3 * PI() * mu * df * 10^(-6) * U * F115 * 10^(-9) / ( kB * T ) ) ^ ( 1 / 3 ) * ( 0.6 * ( F115 / lambda ) ^ 0.1 ) ^ ( -1 / 3 ) * ( 1 + 2/3 * ( 3.34 * F115 / lambda ) ) ^ ( -1 / 2 )</f>
        <v>1.0204007805726734</v>
      </c>
      <c r="O115">
        <f t="shared" si="26"/>
        <v>0.91665280134687455</v>
      </c>
      <c r="P115" cm="1">
        <f t="array" ref="P115" xml:space="preserve"> 1 / ( 1 + 1.6 * ( ( 1 - alpha ) / Ku ) ^ ( 1 / 3 ) * L115 ^ ( -2 / 3 ) * M115 )</f>
        <v>0.99137624449119777</v>
      </c>
      <c r="Q115" cm="1">
        <f t="array" ref="Q115" xml:space="preserve"> 1.6 * ( ( 1 - alpha ) / Ku ) * L115 ^ ( -2 / 3 ) * M115 * P115</f>
        <v>1.0905957231289698E-2</v>
      </c>
      <c r="R115" cm="1">
        <f t="array" ref="R115" xml:space="preserve"> 1.6 * ( 0.6 ) ^ ( 2 / 3 ) * ( ( 1 - alpha ) / Ku ) * ( lambda * 10^(-9) ) ^ ( -1 / 15 ) * ( kB * T / ( 3 * PI() * df * 10^(-6) * U * mu ) ) ^ ( 2 / 3 ) * ( F115 * 10^(-9) ) ^ ( -3 / 5 )  +  3.2 * 3.34 / 3 * ( 0.6 ) ^ ( 2 / 3 ) * ( ( 1 - alpha ) / Ku ) *  ( lambda * 10^(-9) ) ^ ( 14 / 15 ) * ( kB * T / ( 3 * PI() * df * 10^(-6) * U * mu ) ) ^ ( 2 / 3 ) * ( F115 * 10^(-9) ) ^ ( -8 / 5 )</f>
        <v>8.7632298823352699E-3</v>
      </c>
      <c r="S115">
        <f t="shared" si="27"/>
        <v>8.9420066122726863E-3</v>
      </c>
      <c r="T115">
        <f t="shared" si="36"/>
        <v>0.81991946443890806</v>
      </c>
      <c r="U115">
        <f t="shared" si="28"/>
        <v>31535.622838402538</v>
      </c>
      <c r="V115">
        <f t="shared" si="29"/>
        <v>5.6311760256672078E-3</v>
      </c>
      <c r="W115">
        <f t="shared" si="30"/>
        <v>3.1710134153235686E-5</v>
      </c>
      <c r="X115">
        <f t="shared" si="31"/>
        <v>1.7856524265659912E-7</v>
      </c>
      <c r="Y115" cm="1">
        <f t="array" ref="Y115" xml:space="preserve"> 4 / 3 * g / U^2 * F115 * 10^(-9) * ( rhop - rhoa ) / rhoa</f>
        <v>119.21479989521656</v>
      </c>
      <c r="Z115" cm="1">
        <f t="array" ref="Z115" xml:space="preserve"> SQRT( 4/3 * 1/U115 * g/rhoa * F115 * 10^(-9) *  ( rhop - rhoa ) )</f>
        <v>6.4493321307908572E-4</v>
      </c>
      <c r="AA115" cm="1">
        <f t="array" ref="AA115" xml:space="preserve"> Z115 / U</f>
        <v>6.1484320908966793E-2</v>
      </c>
      <c r="AB115">
        <f t="shared" si="37"/>
        <v>6.5512300197813747E-2</v>
      </c>
      <c r="AC115">
        <f t="shared" si="38"/>
        <v>6.549704126277428E-2</v>
      </c>
      <c r="AD115">
        <f t="shared" si="39"/>
        <v>0.99976708289903737</v>
      </c>
      <c r="AE115" cm="1">
        <f t="array" ref="AE115">( ( F115 * 10^(-9) ) ^ 2 * rhop * H115 * U ) / ( 18 * mu * ( df * 10^(-6) ) )</f>
        <v>6.2162894546152741E-3</v>
      </c>
      <c r="AF115">
        <f t="shared" si="40"/>
        <v>5.8863893208087402E-4</v>
      </c>
      <c r="AG115" cm="1">
        <f t="array" ref="AG115">(2 * AI135*(1-alpha)*AE115*SQRT(alpha)+(1-alpha)*alpha*AE115^2)/Ku</f>
        <v>8.0354242687593008E-4</v>
      </c>
      <c r="AH115">
        <f t="shared" si="41"/>
        <v>1.3650854251779767</v>
      </c>
      <c r="AI115" cm="1">
        <f t="array" ref="AI115" xml:space="preserve"> F115 / df / 1000</f>
        <v>0.14668367346938777</v>
      </c>
      <c r="AJ115" cm="1">
        <f t="array" ref="AJ115" xml:space="preserve"> ( 1 + AI115 ) / ( 2*Ku ) * ( 2 * LN( 1 + AI115 ) - 1 + alpha + ( 1 / ( 1 + AI115 ) ) ^ 2 * ( 1 - alpha / 2 ) - ( alpha / 2) * ( 1 + AI115 ) ^ 2 )</f>
        <v>2.7737371024030528E-2</v>
      </c>
      <c r="AK115" cm="1">
        <f t="array" ref="AK115" xml:space="preserve"> ( ( 1 - alpha ) / Ku ) * AI115 ^ 2</f>
        <v>3.0599518143177337E-2</v>
      </c>
      <c r="AL115">
        <f t="shared" si="42"/>
        <v>1.1031873971281259</v>
      </c>
      <c r="AM115">
        <f t="shared" si="32"/>
        <v>0.10187031566940352</v>
      </c>
      <c r="AN115">
        <f t="shared" si="43"/>
        <v>0.10562720495030517</v>
      </c>
      <c r="AO115">
        <f t="shared" si="44"/>
        <v>1.036879136539576</v>
      </c>
      <c r="AP115" cm="1">
        <f t="array" ref="AP115" xml:space="preserve"> EXP( -4 * alpha * X * 10^(-6) * AM115 / ( PI() * df * 10^(-6) * ( 1 - alpha ) ) ) * 100</f>
        <v>12.437636935179846</v>
      </c>
      <c r="AQ115" cm="1">
        <f t="array" ref="AQ115" xml:space="preserve"> EXP( -4 * alpha * X * 10^(-6) * AN115 / ( PI() * df * 10^(-6) * ( 1 - alpha ) ) ) * 100</f>
        <v>11.517350662021499</v>
      </c>
      <c r="AR115">
        <f t="shared" si="45"/>
        <v>0.92028627315834655</v>
      </c>
      <c r="AS115" cm="1">
        <f t="array" ref="AS115" xml:space="preserve"> ( sigave * 10^(-6) * fE *e * H115 ) / ( 3 * PI() * eps0 * ( 1 + epsF ) * mu * U * F115 * 10^(-9) )</f>
        <v>2.0570644232321491E-2</v>
      </c>
      <c r="AT115" cm="1">
        <f t="array" ref="AT115" xml:space="preserve"> PI() * AS115 / ( 1 + alpha * SQRT(AS115) )</f>
        <v>6.3991307354930416E-2</v>
      </c>
      <c r="AU115" cm="1">
        <f t="array" ref="AU115" xml:space="preserve"> PI() * AS115 * ( 1 - SQRT( AS115 ) * alpha )</f>
        <v>6.3985040248680417E-2</v>
      </c>
      <c r="AV115">
        <f t="shared" si="46"/>
        <v>0.99990206316280994</v>
      </c>
      <c r="AW115" cm="1">
        <f t="array" ref="AW115" xml:space="preserve"> 2 / 3 * ( epsP - 1 ) / ( epsP + 2 ) * ( sigave * 10^(-6) ) ^ 2 / ( eps0 * ( 1 + epsF ) ^ 2 ) * H115 * ( F115 * 10^(-9) ) ^ 2 / ( df * 10^(-6) * mu * U )</f>
        <v>4.9844489581663796</v>
      </c>
      <c r="AX115" cm="1">
        <f t="array" ref="AX115" xml:space="preserve"> 0.528 * Ku ^ 0.26 * AW115 ^ 0.74 / ( 1 + 0.366 * ( Ku * AW115 ) ^ 0.63 )</f>
        <v>0.87661656589301407</v>
      </c>
      <c r="AY115" cm="1">
        <f t="array" ref="AY115" xml:space="preserve"> 0.35 * Ku ^ ( -0.5 ) * AW115 ^ 0.4</f>
        <v>0.82246150712685684</v>
      </c>
      <c r="AZ115">
        <f t="shared" si="47"/>
        <v>0.93822263818276219</v>
      </c>
      <c r="BA115">
        <f t="shared" si="33"/>
        <v>0.15934280834398939</v>
      </c>
      <c r="BB115">
        <f t="shared" si="48"/>
        <v>0.1696122451989856</v>
      </c>
      <c r="BC115">
        <f t="shared" si="49"/>
        <v>1.0644487000180549</v>
      </c>
      <c r="BD115">
        <f t="shared" si="34"/>
        <v>0.88918567527386783</v>
      </c>
      <c r="BE115">
        <f t="shared" si="50"/>
        <v>0.92808871207716204</v>
      </c>
      <c r="BF115">
        <f t="shared" si="51"/>
        <v>1.0437513085119283</v>
      </c>
      <c r="BG115" cm="1">
        <f t="array" ref="BG115" xml:space="preserve"> EXP( -4 * alpha * X * 10^(-6) * BA115 / ( PI() * df * 10^(-6) * ( 1 - alpha ) ) ) * 100</f>
        <v>3.8371902134116258</v>
      </c>
      <c r="BH115" cm="1">
        <f t="array" ref="BH115" xml:space="preserve"> EXP( -4 * alpha * X * 10^(-6) * BB115 / ( PI() * df * 10^(-6) * ( 1 - alpha ) ) ) * 100</f>
        <v>3.1099601768507235</v>
      </c>
      <c r="BI115" cm="1">
        <f t="array" ref="BI115" xml:space="preserve"> EXP( -4 * alpha * X * 10^(-6) * BD115 / ( PI() * df * 10^(-6) * ( 1 - alpha ) ) ) * 100</f>
        <v>1.254079666643324E-6</v>
      </c>
      <c r="BJ115" cm="1">
        <f t="array" ref="BJ115" xml:space="preserve"> EXP( -4 * alpha * X * 10^(-6) * BE115 / ( PI() * df * 10^(-6) * ( 1 - alpha ) ) ) * 100</f>
        <v>5.6573951160021317E-7</v>
      </c>
      <c r="BK115" cm="1">
        <f t="array" ref="BK115">fC *  BG115 +  ( 1 - fC ) * BI115</f>
        <v>0.38372015001286258</v>
      </c>
    </row>
    <row r="116" spans="6:63" x14ac:dyDescent="0.2">
      <c r="F116">
        <v>1160</v>
      </c>
      <c r="G116" cm="1">
        <f t="array" ref="G116" xml:space="preserve"> F116 * 10^(-9) * rhoa/mu * U</f>
        <v>7.6849194958922415E-4</v>
      </c>
      <c r="H116" cm="1">
        <f t="array" ref="H116">1 +  lambda/F116 * ( 2.514 + 0.8 * EXP( -0.55 * F116/lambda ) )</f>
        <v>1.1452302322407943</v>
      </c>
      <c r="I116" cm="1">
        <f t="array" ref="I116" xml:space="preserve"> 1 + 3.34 * lambda/F116</f>
        <v>1.1929425862068965</v>
      </c>
      <c r="J116">
        <f t="shared" si="35"/>
        <v>0.96000448427462937</v>
      </c>
      <c r="K116" cm="1">
        <f t="array" ref="K116" xml:space="preserve"> kB * T * H116 / ( 3 * PI() * mu * F116 * 10^(-9) )</f>
        <v>2.3308270817709428E-11</v>
      </c>
      <c r="L116" cm="1">
        <f t="array" ref="L116" xml:space="preserve"> df * 10^(-6) *U / K116</f>
        <v>3528.2257851054437</v>
      </c>
      <c r="M116" cm="1">
        <f t="array" ref="M116" xml:space="preserve"> 1 + 0.388 * Kn * ( ( 1 - alpha ) * L116 / Ku ) ^ ( 1 / 3 )</f>
        <v>1.1135501582438834</v>
      </c>
      <c r="N116" cm="1">
        <f t="array" ref="N116" xml:space="preserve"> 1 + 0.388 * Kn * ( ( 1 - alpha ) / Ku ) ^ ( 1 / 3 ) * ( 3 * PI() * mu * df * 10^(-6) * U * F116 * 10^(-9) / ( kB * T ) ) ^ ( 1 / 3 ) * ( 0.6 * ( F116 / lambda ) ^ 0.1 ) ^ ( -1 / 3 ) * ( 1 + 2/3 * ( 3.34 * F116 / lambda ) ) ^ ( -1 / 2 )</f>
        <v>1.0203677238517461</v>
      </c>
      <c r="O116">
        <f t="shared" si="26"/>
        <v>0.91631949966305071</v>
      </c>
      <c r="P116" cm="1">
        <f t="array" ref="P116" xml:space="preserve"> 1 / ( 1 + 1.6 * ( ( 1 - alpha ) / Ku ) ^ ( 1 / 3 ) * L116 ^ ( -2 / 3 ) * M116 )</f>
        <v>0.99142888284763775</v>
      </c>
      <c r="Q116" cm="1">
        <f t="array" ref="Q116" xml:space="preserve"> 1.6 * ( ( 1 - alpha ) / Ku ) * L116 ^ ( -2 / 3 ) * M116 * P116</f>
        <v>1.083938859266438E-2</v>
      </c>
      <c r="R116" cm="1">
        <f t="array" ref="R116" xml:space="preserve"> 1.6 * ( 0.6 ) ^ ( 2 / 3 ) * ( ( 1 - alpha ) / Ku ) * ( lambda * 10^(-9) ) ^ ( -1 / 15 ) * ( kB * T / ( 3 * PI() * df * 10^(-6) * U * mu ) ) ^ ( 2 / 3 ) * ( F116 * 10^(-9) ) ^ ( -3 / 5 )  +  3.2 * 3.34 / 3 * ( 0.6 ) ^ ( 2 / 3 ) * ( ( 1 - alpha ) / Ku ) *  ( lambda * 10^(-9) ) ^ ( 14 / 15 ) * ( kB * T / ( 3 * PI() * df * 10^(-6) * U * mu ) ) ^ ( 2 / 3 ) * ( F116 * 10^(-9) ) ^ ( -8 / 5 )</f>
        <v>8.709193268970879E-3</v>
      </c>
      <c r="S116">
        <f t="shared" si="27"/>
        <v>8.8865797124447633E-3</v>
      </c>
      <c r="T116">
        <f t="shared" si="36"/>
        <v>0.81984141785070874</v>
      </c>
      <c r="U116">
        <f t="shared" si="28"/>
        <v>31263.96547853767</v>
      </c>
      <c r="V116">
        <f t="shared" si="29"/>
        <v>5.6555881537346461E-3</v>
      </c>
      <c r="W116">
        <f t="shared" si="30"/>
        <v>3.1985667893157717E-5</v>
      </c>
      <c r="X116">
        <f t="shared" si="31"/>
        <v>1.8089765723366104E-7</v>
      </c>
      <c r="Y116" cm="1">
        <f t="array" ref="Y116" xml:space="preserve"> 4 / 3 * g / U^2 * F116 * 10^(-9) * ( rhop - rhoa ) / rhoa</f>
        <v>120.25145032908802</v>
      </c>
      <c r="Z116" cm="1">
        <f t="array" ref="Z116" xml:space="preserve"> SQRT( 4/3 * 1/U116 * g/rhoa * F116 * 10^(-9) *  ( rhop - rhoa ) )</f>
        <v>6.5053923200369371E-4</v>
      </c>
      <c r="AA116" cm="1">
        <f t="array" ref="AA116" xml:space="preserve"> Z116 / U</f>
        <v>6.2018767359532941E-2</v>
      </c>
      <c r="AB116">
        <f t="shared" si="37"/>
        <v>6.611941177644548E-2</v>
      </c>
      <c r="AC116">
        <f t="shared" si="38"/>
        <v>6.6103606767445353E-2</v>
      </c>
      <c r="AD116">
        <f t="shared" si="39"/>
        <v>0.99976096264961389</v>
      </c>
      <c r="AE116" cm="1">
        <f t="array" ref="AE116">( ( F116 * 10^(-9) ) ^ 2 * rhop * H116 * U ) / ( 18 * mu * ( df * 10^(-6) ) )</f>
        <v>6.3179003714934415E-3</v>
      </c>
      <c r="AF116">
        <f t="shared" si="40"/>
        <v>6.0755790021127824E-4</v>
      </c>
      <c r="AG116" cm="1">
        <f t="array" ref="AG116">(2 * AI136*(1-alpha)*AE116*SQRT(alpha)+(1-alpha)*alpha*AE116^2)/Ku</f>
        <v>8.2276096831790596E-4</v>
      </c>
      <c r="AH116">
        <f t="shared" si="41"/>
        <v>1.354209974114057</v>
      </c>
      <c r="AI116" cm="1">
        <f t="array" ref="AI116" xml:space="preserve"> F116 / df / 1000</f>
        <v>0.14795918367346939</v>
      </c>
      <c r="AJ116" cm="1">
        <f t="array" ref="AJ116" xml:space="preserve"> ( 1 + AI116 ) / ( 2*Ku ) * ( 2 * LN( 1 + AI116 ) - 1 + alpha + ( 1 / ( 1 + AI116 ) ) ^ 2 * ( 1 - alpha / 2 ) - ( alpha / 2) * ( 1 + AI116 ) ^ 2 )</f>
        <v>2.8199293968973697E-2</v>
      </c>
      <c r="AK116" cm="1">
        <f t="array" ref="AK116" xml:space="preserve"> ( ( 1 - alpha ) / Ku ) * AI116 ^ 2</f>
        <v>3.1133997439288782E-2</v>
      </c>
      <c r="AL116">
        <f t="shared" si="42"/>
        <v>1.1040701045048857</v>
      </c>
      <c r="AM116">
        <f t="shared" si="32"/>
        <v>0.1028368367056941</v>
      </c>
      <c r="AN116">
        <f t="shared" si="43"/>
        <v>0.10673174181939017</v>
      </c>
      <c r="AO116">
        <f t="shared" si="44"/>
        <v>1.0378746102901122</v>
      </c>
      <c r="AP116" cm="1">
        <f t="array" ref="AP116" xml:space="preserve"> EXP( -4 * alpha * X * 10^(-6) * AM116 / ( PI() * df * 10^(-6) * ( 1 - alpha ) ) ) * 100</f>
        <v>12.194077927416007</v>
      </c>
      <c r="AQ116" cm="1">
        <f t="array" ref="AQ116" xml:space="preserve"> EXP( -4 * alpha * X * 10^(-6) * AN116 / ( PI() * df * 10^(-6) * ( 1 - alpha ) ) ) * 100</f>
        <v>11.259969504766232</v>
      </c>
      <c r="AR116">
        <f t="shared" si="45"/>
        <v>0.93410842264977489</v>
      </c>
      <c r="AS116" cm="1">
        <f t="array" ref="AS116" xml:space="preserve"> ( sigave * 10^(-6) * fE *e * H116 ) / ( 3 * PI() * eps0 * ( 1 + epsF ) * mu * U * F116 * 10^(-9) )</f>
        <v>2.0370842499283982E-2</v>
      </c>
      <c r="AT116" cm="1">
        <f t="array" ref="AT116" xml:space="preserve"> PI() * AS116 / ( 1 + alpha * SQRT(AS116) )</f>
        <v>6.3372785976629389E-2</v>
      </c>
      <c r="AU116" cm="1">
        <f t="array" ref="AU116" xml:space="preserve"> PI() * AS116 * ( 1 - SQRT( AS116 ) * alpha )</f>
        <v>6.3366639730153024E-2</v>
      </c>
      <c r="AV116">
        <f t="shared" si="46"/>
        <v>0.99990301441886065</v>
      </c>
      <c r="AW116" cm="1">
        <f t="array" ref="AW116" xml:space="preserve"> 2 / 3 * ( epsP - 1 ) / ( epsP + 2 ) * ( sigave * 10^(-6) ) ^ 2 / ( eps0 * ( 1 + epsF ) ^ 2 ) * H116 * ( F116 * 10^(-9) ) ^ 2 / ( df * 10^(-6) * mu * U )</f>
        <v>5.065924319387805</v>
      </c>
      <c r="AX116" cm="1">
        <f t="array" ref="AX116" xml:space="preserve"> 0.528 * Ku ^ 0.26 * AW116 ^ 0.74 / ( 1 + 0.366 * ( Ku * AW116 ) ^ 0.63 )</f>
        <v>0.88324981859968954</v>
      </c>
      <c r="AY116" cm="1">
        <f t="array" ref="AY116" xml:space="preserve"> 0.35 * Ku ^ ( -0.5 ) * AW116 ^ 0.4</f>
        <v>0.82781291748341679</v>
      </c>
      <c r="AZ116">
        <f t="shared" si="47"/>
        <v>0.93723530993285364</v>
      </c>
      <c r="BA116">
        <f t="shared" si="33"/>
        <v>0.15969256583925995</v>
      </c>
      <c r="BB116">
        <f t="shared" si="48"/>
        <v>0.17009838154954321</v>
      </c>
      <c r="BC116">
        <f t="shared" si="49"/>
        <v>1.0651615537366801</v>
      </c>
      <c r="BD116">
        <f t="shared" si="34"/>
        <v>0.89525603793971342</v>
      </c>
      <c r="BE116">
        <f t="shared" si="50"/>
        <v>0.93454465930280695</v>
      </c>
      <c r="BF116">
        <f t="shared" si="51"/>
        <v>1.0438853464239235</v>
      </c>
      <c r="BG116" cm="1">
        <f t="array" ref="BG116" xml:space="preserve"> EXP( -4 * alpha * X * 10^(-6) * BA116 / ( PI() * df * 10^(-6) * ( 1 - alpha ) ) ) * 100</f>
        <v>3.8098268406524221</v>
      </c>
      <c r="BH116" cm="1">
        <f t="array" ref="BH116" xml:space="preserve"> EXP( -4 * alpha * X * 10^(-6) * BB116 / ( PI() * df * 10^(-6) * ( 1 - alpha ) ) ) * 100</f>
        <v>3.0791781582215871</v>
      </c>
      <c r="BI116" cm="1">
        <f t="array" ref="BI116" xml:space="preserve"> EXP( -4 * alpha * X * 10^(-6) * BD116 / ( PI() * df * 10^(-6) * ( 1 - alpha ) ) ) * 100</f>
        <v>1.1075959299455831E-6</v>
      </c>
      <c r="BJ116" cm="1">
        <f t="array" ref="BJ116" xml:space="preserve"> EXP( -4 * alpha * X * 10^(-6) * BE116 / ( PI() * df * 10^(-6) * ( 1 - alpha ) ) ) * 100</f>
        <v>4.9573122016247589E-7</v>
      </c>
      <c r="BK116" cm="1">
        <f t="array" ref="BK116">fC *  BG116 +  ( 1 - fC ) * BI116</f>
        <v>0.38098368090157919</v>
      </c>
    </row>
    <row r="117" spans="6:63" x14ac:dyDescent="0.2">
      <c r="F117">
        <v>1170</v>
      </c>
      <c r="G117" cm="1">
        <f t="array" ref="G117" xml:space="preserve"> F117 * 10^(-9) * rhoa/mu * U</f>
        <v>7.7511688018913117E-4</v>
      </c>
      <c r="H117" cm="1">
        <f t="array" ref="H117">1 +  lambda/F117 * ( 2.514 + 0.8 * EXP( -0.55 * F117/lambda ) )</f>
        <v>1.1439886835603281</v>
      </c>
      <c r="I117" cm="1">
        <f t="array" ref="I117" xml:space="preserve"> 1 + 3.34 * lambda/F117</f>
        <v>1.1912935042735042</v>
      </c>
      <c r="J117">
        <f t="shared" si="35"/>
        <v>0.96029121241450544</v>
      </c>
      <c r="K117" cm="1">
        <f t="array" ref="K117" xml:space="preserve"> kB * T * H117 / ( 3 * PI() * mu * F117 * 10^(-9) )</f>
        <v>2.3084002208943111E-11</v>
      </c>
      <c r="L117" cm="1">
        <f t="array" ref="L117" xml:space="preserve"> df * 10^(-6) *U / K117</f>
        <v>3562.5036491030692</v>
      </c>
      <c r="M117" cm="1">
        <f t="array" ref="M117" xml:space="preserve"> 1 + 0.388 * Kn * ( ( 1 - alpha ) * L117 / Ku ) ^ ( 1 / 3 )</f>
        <v>1.1139166993767502</v>
      </c>
      <c r="N117" cm="1">
        <f t="array" ref="N117" xml:space="preserve"> 1 + 0.388 * Kn * ( ( 1 - alpha ) / Ku ) ^ ( 1 / 3 ) * ( 3 * PI() * mu * df * 10^(-6) * U * F117 * 10^(-9) / ( kB * T ) ) ^ ( 1 / 3 ) * ( 0.6 * ( F117 / lambda ) ^ 0.1 ) ^ ( -1 / 3 ) * ( 1 + 2/3 * ( 3.34 * F117 / lambda ) ) ^ ( -1 / 2 )</f>
        <v>1.0203349852141317</v>
      </c>
      <c r="O117">
        <f t="shared" si="26"/>
        <v>0.91598858854079612</v>
      </c>
      <c r="P117" cm="1">
        <f t="array" ref="P117" xml:space="preserve"> 1 / ( 1 + 1.6 * ( ( 1 - alpha ) / Ku ) ^ ( 1 / 3 ) * L117 ^ ( -2 / 3 ) * M117 )</f>
        <v>0.99148070293395973</v>
      </c>
      <c r="Q117" cm="1">
        <f t="array" ref="Q117" xml:space="preserve"> 1.6 * ( ( 1 - alpha ) / Ku ) * L117 ^ ( -2 / 3 ) * M117 * P117</f>
        <v>1.0773854772210581E-2</v>
      </c>
      <c r="R117" cm="1">
        <f t="array" ref="R117" xml:space="preserve"> 1.6 * ( 0.6 ) ^ ( 2 / 3 ) * ( ( 1 - alpha ) / Ku ) * ( lambda * 10^(-9) ) ^ ( -1 / 15 ) * ( kB * T / ( 3 * PI() * df * 10^(-6) * U * mu ) ) ^ ( 2 / 3 ) * ( F117 * 10^(-9) ) ^ ( -3 / 5 )  +  3.2 * 3.34 / 3 * ( 0.6 ) ^ ( 2 / 3 ) * ( ( 1 - alpha ) / Ku ) *  ( lambda * 10^(-9) ) ^ ( 14 / 15 ) * ( kB * T / ( 3 * PI() * df * 10^(-6) * U * mu ) ) ^ ( 2 / 3 ) * ( F117 * 10^(-9) ) ^ ( -8 / 5 )</f>
        <v>8.6560141111550887E-3</v>
      </c>
      <c r="S117">
        <f t="shared" si="27"/>
        <v>8.8320340301187433E-3</v>
      </c>
      <c r="T117">
        <f t="shared" si="36"/>
        <v>0.8197654615597334</v>
      </c>
      <c r="U117">
        <f t="shared" si="28"/>
        <v>30996.951296002404</v>
      </c>
      <c r="V117">
        <f t="shared" si="29"/>
        <v>5.6798950958313011E-3</v>
      </c>
      <c r="W117">
        <f t="shared" si="30"/>
        <v>3.2261198633154021E-5</v>
      </c>
      <c r="X117">
        <f t="shared" si="31"/>
        <v>1.8324011403263407E-7</v>
      </c>
      <c r="Y117" cm="1">
        <f t="array" ref="Y117" xml:space="preserve"> 4 / 3 * g / U^2 * F117 * 10^(-9) * ( rhop - rhoa ) / rhoa</f>
        <v>121.28810076295944</v>
      </c>
      <c r="Z117" cm="1">
        <f t="array" ref="Z117" xml:space="preserve"> SQRT( 4/3 * 1/U117 * g/rhoa * F117 * 10^(-9) *  ( rhop - rhoa ) )</f>
        <v>6.5614522050786578E-4</v>
      </c>
      <c r="AA117" cm="1">
        <f t="array" ref="AA117" xml:space="preserve"> Z117 / U</f>
        <v>6.2553210909985085E-2</v>
      </c>
      <c r="AB117">
        <f t="shared" si="37"/>
        <v>6.6727212294050153E-2</v>
      </c>
      <c r="AC117">
        <f t="shared" si="38"/>
        <v>6.6710846518845457E-2</v>
      </c>
      <c r="AD117">
        <f t="shared" si="39"/>
        <v>0.9997547361167648</v>
      </c>
      <c r="AE117" cm="1">
        <f t="array" ref="AE117">( ( F117 * 10^(-9) ) ^ 2 * rhop * H117 * U ) / ( 18 * mu * ( df * 10^(-6) ) )</f>
        <v>6.4203313503495485E-3</v>
      </c>
      <c r="AF117">
        <f t="shared" si="40"/>
        <v>6.2691689026159268E-4</v>
      </c>
      <c r="AG117" cm="1">
        <f t="array" ref="AG117">(2 * AI137*(1-alpha)*AE117*SQRT(alpha)+(1-alpha)*alpha*AE117^2)/Ku</f>
        <v>8.4228330551763819E-4</v>
      </c>
      <c r="AH117">
        <f t="shared" si="41"/>
        <v>1.3435326414099003</v>
      </c>
      <c r="AI117" cm="1">
        <f t="array" ref="AI117" xml:space="preserve"> F117 / df / 1000</f>
        <v>0.14923469387755103</v>
      </c>
      <c r="AJ117" cm="1">
        <f t="array" ref="AJ117" xml:space="preserve"> ( 1 + AI117 ) / ( 2*Ku ) * ( 2 * LN( 1 + AI117 ) - 1 + alpha + ( 1 / ( 1 + AI117 ) ) ^ 2 * ( 1 - alpha / 2 ) - ( alpha / 2) * ( 1 + AI117 ) ^ 2 )</f>
        <v>2.8664672701946666E-2</v>
      </c>
      <c r="AK117" cm="1">
        <f t="array" ref="AK117" xml:space="preserve"> ( ( 1 - alpha ) / Ku ) * AI117 ^ 2</f>
        <v>3.1673104261773499E-2</v>
      </c>
      <c r="AL117">
        <f t="shared" si="42"/>
        <v>1.10495258714824</v>
      </c>
      <c r="AM117">
        <f t="shared" si="32"/>
        <v>0.10380808534652664</v>
      </c>
      <c r="AN117">
        <f t="shared" si="43"/>
        <v>0.10784290170099929</v>
      </c>
      <c r="AO117">
        <f t="shared" si="44"/>
        <v>1.03886803557742</v>
      </c>
      <c r="AP117" cm="1">
        <f t="array" ref="AP117" xml:space="preserve"> EXP( -4 * alpha * X * 10^(-6) * AM117 / ( PI() * df * 10^(-6) * ( 1 - alpha ) ) ) * 100</f>
        <v>11.954131955395125</v>
      </c>
      <c r="AQ117" cm="1">
        <f t="array" ref="AQ117" xml:space="preserve"> EXP( -4 * alpha * X * 10^(-6) * AN117 / ( PI() * df * 10^(-6) * ( 1 - alpha ) ) ) * 100</f>
        <v>11.006848379011288</v>
      </c>
      <c r="AR117">
        <f t="shared" si="45"/>
        <v>0.9472835763838372</v>
      </c>
      <c r="AS117" cm="1">
        <f t="array" ref="AS117" xml:space="preserve"> ( sigave * 10^(-6) * fE *e * H117 ) / ( 3 * PI() * eps0 * ( 1 + epsF ) * mu * U * F117 * 10^(-9) )</f>
        <v>2.0174837375504441E-2</v>
      </c>
      <c r="AT117" cm="1">
        <f t="array" ref="AT117" xml:space="preserve"> PI() * AS117 / ( 1 + alpha * SQRT(AS117) )</f>
        <v>6.2765974624741858E-2</v>
      </c>
      <c r="AU117" cm="1">
        <f t="array" ref="AU117" xml:space="preserve"> PI() * AS117 * ( 1 - SQRT( AS117 ) * alpha )</f>
        <v>6.2759945802194059E-2</v>
      </c>
      <c r="AV117">
        <f t="shared" si="46"/>
        <v>0.99990394759925516</v>
      </c>
      <c r="AW117" cm="1">
        <f t="array" ref="AW117" xml:space="preserve"> 2 / 3 * ( epsP - 1 ) / ( epsP + 2 ) * ( sigave * 10^(-6) ) ^ 2 / ( eps0 * ( 1 + epsF ) ^ 2 ) * H117 * ( F117 * 10^(-9) ) ^ 2 / ( df * 10^(-6) * mu * U )</f>
        <v>5.1480572363909252</v>
      </c>
      <c r="AX117" cm="1">
        <f t="array" ref="AX117" xml:space="preserve"> 0.528 * Ku ^ 0.26 * AW117 ^ 0.74 / ( 1 + 0.366 * ( Ku * AW117 ) ^ 0.63 )</f>
        <v>0.8898565022229068</v>
      </c>
      <c r="AY117" cm="1">
        <f t="array" ref="AY117" xml:space="preserve"> 0.35 * Ku ^ ( -0.5 ) * AW117 ^ 0.4</f>
        <v>0.83315550208076694</v>
      </c>
      <c r="AZ117">
        <f t="shared" si="47"/>
        <v>0.93628073739923479</v>
      </c>
      <c r="BA117">
        <f t="shared" si="33"/>
        <v>0.16005844432056537</v>
      </c>
      <c r="BB117">
        <f t="shared" si="48"/>
        <v>0.17060284750319335</v>
      </c>
      <c r="BC117">
        <f t="shared" si="49"/>
        <v>1.0658784560064174</v>
      </c>
      <c r="BD117">
        <f t="shared" si="34"/>
        <v>0.90129028784051624</v>
      </c>
      <c r="BE117">
        <f t="shared" si="50"/>
        <v>0.94099840378176625</v>
      </c>
      <c r="BF117">
        <f t="shared" si="51"/>
        <v>1.0440569664146613</v>
      </c>
      <c r="BG117" cm="1">
        <f t="array" ref="BG117" xml:space="preserve"> EXP( -4 * alpha * X * 10^(-6) * BA117 / ( PI() * df * 10^(-6) * ( 1 - alpha ) ) ) * 100</f>
        <v>3.7814110442929252</v>
      </c>
      <c r="BH117" cm="1">
        <f t="array" ref="BH117" xml:space="preserve"> EXP( -4 * alpha * X * 10^(-6) * BB117 / ( PI() * df * 10^(-6) * ( 1 - alpha ) ) ) * 100</f>
        <v>3.0475575990061059</v>
      </c>
      <c r="BI117" cm="1">
        <f t="array" ref="BI117" xml:space="preserve"> EXP( -4 * alpha * X * 10^(-6) * BD117 / ( PI() * df * 10^(-6) * ( 1 - alpha ) ) ) * 100</f>
        <v>9.7894544306979896E-7</v>
      </c>
      <c r="BJ117" cm="1">
        <f t="array" ref="BJ117" xml:space="preserve"> EXP( -4 * alpha * X * 10^(-6) * BE117 / ( PI() * df * 10^(-6) * ( 1 - alpha ) ) ) * 100</f>
        <v>4.3440578972474871E-7</v>
      </c>
      <c r="BK117" cm="1">
        <f t="array" ref="BK117">fC *  BG117 +  ( 1 - fC ) * BI117</f>
        <v>0.37814198548019129</v>
      </c>
    </row>
    <row r="118" spans="6:63" x14ac:dyDescent="0.2">
      <c r="F118">
        <v>1180</v>
      </c>
      <c r="G118" cm="1">
        <f t="array" ref="G118" xml:space="preserve"> F118 * 10^(-9) * rhoa/mu * U</f>
        <v>7.8174181078903831E-4</v>
      </c>
      <c r="H118" cm="1">
        <f t="array" ref="H118">1 +  lambda/F118 * ( 2.514 + 0.8 * EXP( -0.55 * F118/lambda ) )</f>
        <v>1.1427681987548763</v>
      </c>
      <c r="I118" cm="1">
        <f t="array" ref="I118" xml:space="preserve"> 1 + 3.34 * lambda/F118</f>
        <v>1.1896723728813559</v>
      </c>
      <c r="J118">
        <f t="shared" si="35"/>
        <v>0.96057387294547425</v>
      </c>
      <c r="K118" cm="1">
        <f t="array" ref="K118" xml:space="preserve"> kB * T * H118 / ( 3 * PI() * mu * F118 * 10^(-9) )</f>
        <v>2.2863956198912188E-11</v>
      </c>
      <c r="L118" cm="1">
        <f t="array" ref="L118" xml:space="preserve"> df * 10^(-6) *U / K118</f>
        <v>3596.7896977153837</v>
      </c>
      <c r="M118" cm="1">
        <f t="array" ref="M118" xml:space="preserve"> 1 + 0.388 * Kn * ( ( 1 - alpha ) * L118 / Ku ) ^ ( 1 / 3 )</f>
        <v>1.1142809834681535</v>
      </c>
      <c r="N118" cm="1">
        <f t="array" ref="N118" xml:space="preserve"> 1 + 0.388 * Kn * ( ( 1 - alpha ) / Ku ) ^ ( 1 / 3 ) * ( 3 * PI() * mu * df * 10^(-6) * U * F118 * 10^(-9) / ( kB * T ) ) ^ ( 1 / 3 ) * ( 0.6 * ( F118 / lambda ) ^ 0.1 ) ^ ( -1 / 3 ) * ( 1 + 2/3 * ( 3.34 * F118 / lambda ) ) ^ ( -1 / 2 )</f>
        <v>1.0203025591067856</v>
      </c>
      <c r="O118">
        <f t="shared" si="26"/>
        <v>0.91566003031940468</v>
      </c>
      <c r="P118" cm="1">
        <f t="array" ref="P118" xml:space="preserve"> 1 / ( 1 + 1.6 * ( ( 1 - alpha ) / Ku ) ^ ( 1 / 3 ) * L118 ^ ( -2 / 3 ) * M118 )</f>
        <v>0.99153172480635421</v>
      </c>
      <c r="Q118" cm="1">
        <f t="array" ref="Q118" xml:space="preserve"> 1.6 * ( ( 1 - alpha ) / Ku ) * L118 ^ ( -2 / 3 ) * M118 * P118</f>
        <v>1.0709330406042534E-2</v>
      </c>
      <c r="R118" cm="1">
        <f t="array" ref="R118" xml:space="preserve"> 1.6 * ( 0.6 ) ^ ( 2 / 3 ) * ( ( 1 - alpha ) / Ku ) * ( lambda * 10^(-9) ) ^ ( -1 / 15 ) * ( kB * T / ( 3 * PI() * df * 10^(-6) * U * mu ) ) ^ ( 2 / 3 ) * ( F118 * 10^(-9) ) ^ ( -3 / 5 )  +  3.2 * 3.34 / 3 * ( 0.6 ) ^ ( 2 / 3 ) * ( ( 1 - alpha ) / Ku ) *  ( lambda * 10^(-9) ) ^ ( 14 / 15 ) * ( kB * T / ( 3 * PI() * df * 10^(-6) * U * mu ) ) ^ ( 2 / 3 ) * ( F118 * 10^(-9) ) ^ ( -8 / 5 )</f>
        <v>8.6036709182161115E-3</v>
      </c>
      <c r="S118">
        <f t="shared" si="27"/>
        <v>8.7783474555685262E-3</v>
      </c>
      <c r="T118">
        <f t="shared" si="36"/>
        <v>0.81969153277925877</v>
      </c>
      <c r="U118">
        <f t="shared" si="28"/>
        <v>30734.462249896482</v>
      </c>
      <c r="V118">
        <f t="shared" si="29"/>
        <v>5.7040981973542643E-3</v>
      </c>
      <c r="W118">
        <f t="shared" si="30"/>
        <v>3.2536726381273857E-5</v>
      </c>
      <c r="X118">
        <f t="shared" si="31"/>
        <v>1.8559256970926379E-7</v>
      </c>
      <c r="Y118" cm="1">
        <f t="array" ref="Y118" xml:space="preserve"> 4 / 3 * g / U^2 * F118 * 10^(-9) * ( rhop - rhoa ) / rhoa</f>
        <v>122.3247511968309</v>
      </c>
      <c r="Z118" cm="1">
        <f t="array" ref="Z118" xml:space="preserve"> SQRT( 4/3 * 1/U118 * g/rhoa * F118 * 10^(-9) *  ( rhop - rhoa ) )</f>
        <v>6.6175117867363614E-4</v>
      </c>
      <c r="AA118" cm="1">
        <f t="array" ref="AA118" xml:space="preserve"> Z118 / U</f>
        <v>6.3087651568143902E-2</v>
      </c>
      <c r="AB118">
        <f t="shared" si="37"/>
        <v>6.7335702932868766E-2</v>
      </c>
      <c r="AC118">
        <f t="shared" si="38"/>
        <v>6.7318761430691043E-2</v>
      </c>
      <c r="AD118">
        <f t="shared" si="39"/>
        <v>0.9997484023862554</v>
      </c>
      <c r="AE118" cm="1">
        <f t="array" ref="AE118">( ( F118 * 10^(-9) ) ^ 2 * rhop * H118 * U ) / ( 18 * mu * ( df * 10^(-6) ) )</f>
        <v>6.5235823843444174E-3</v>
      </c>
      <c r="AF118">
        <f t="shared" si="40"/>
        <v>6.4672211202262833E-4</v>
      </c>
      <c r="AG118" cm="1">
        <f t="array" ref="AG118">(2 * AI138*(1-alpha)*AE118*SQRT(alpha)+(1-alpha)*alpha*AE118^2)/Ku</f>
        <v>8.6211183156300621E-4</v>
      </c>
      <c r="AH118">
        <f t="shared" si="41"/>
        <v>1.3330483302430234</v>
      </c>
      <c r="AI118" cm="1">
        <f t="array" ref="AI118" xml:space="preserve"> F118 / df / 1000</f>
        <v>0.15051020408163265</v>
      </c>
      <c r="AJ118" cm="1">
        <f t="array" ref="AJ118" xml:space="preserve"> ( 1 + AI118 ) / ( 2*Ku ) * ( 2 * LN( 1 + AI118 ) - 1 + alpha + ( 1 / ( 1 + AI118 ) ) ^ 2 * ( 1 - alpha / 2 ) - ( alpha / 2) * ( 1 + AI118 ) ^ 2 )</f>
        <v>2.9133499216631397E-2</v>
      </c>
      <c r="AK118" cm="1">
        <f t="array" ref="AK118" xml:space="preserve"> ( ( 1 - alpha ) / Ku ) * AI118 ^ 2</f>
        <v>3.2216838610631467E-2</v>
      </c>
      <c r="AL118">
        <f t="shared" si="42"/>
        <v>1.1058348456899365</v>
      </c>
      <c r="AM118">
        <f t="shared" si="32"/>
        <v>0.10478402673537357</v>
      </c>
      <c r="AN118">
        <f t="shared" si="43"/>
        <v>0.10896066960891365</v>
      </c>
      <c r="AO118">
        <f t="shared" si="44"/>
        <v>1.0398595377908884</v>
      </c>
      <c r="AP118" cm="1">
        <f t="array" ref="AP118" xml:space="preserve"> EXP( -4 * alpha * X * 10^(-6) * AM118 / ( PI() * df * 10^(-6) * ( 1 - alpha ) ) ) * 100</f>
        <v>11.717782245285955</v>
      </c>
      <c r="AQ118" cm="1">
        <f t="array" ref="AQ118" xml:space="preserve"> EXP( -4 * alpha * X * 10^(-6) * AN118 / ( PI() * df * 10^(-6) * ( 1 - alpha ) ) ) * 100</f>
        <v>10.757962648627284</v>
      </c>
      <c r="AR118">
        <f t="shared" si="45"/>
        <v>0.95981959665867045</v>
      </c>
      <c r="AS118" cm="1">
        <f t="array" ref="AS118" xml:space="preserve"> ( sigave * 10^(-6) * fE *e * H118 ) / ( 3 * PI() * eps0 * ( 1 + epsF ) * mu * U * F118 * 10^(-9) )</f>
        <v>1.9982522696822658E-2</v>
      </c>
      <c r="AT118" cm="1">
        <f t="array" ref="AT118" xml:space="preserve"> PI() * AS118 / ( 1 + alpha * SQRT(AS118) )</f>
        <v>6.2170546863243414E-2</v>
      </c>
      <c r="AU118" cm="1">
        <f t="array" ref="AU118" xml:space="preserve"> PI() * AS118 * ( 1 - SQRT( AS118 ) * alpha )</f>
        <v>6.2164632156947515E-2</v>
      </c>
      <c r="AV118">
        <f t="shared" si="46"/>
        <v>0.9999048632094405</v>
      </c>
      <c r="AW118" cm="1">
        <f t="array" ref="AW118" xml:space="preserve"> 2 / 3 * ( epsP - 1 ) / ( epsP + 2 ) * ( sigave * 10^(-6) ) ^ 2 / ( eps0 * ( 1 + epsF ) ^ 2 ) * H118 * ( F118 * 10^(-9) ) ^ 2 / ( df * 10^(-6) * mu * U )</f>
        <v>5.230847703691837</v>
      </c>
      <c r="AX118" cm="1">
        <f t="array" ref="AX118" xml:space="preserve"> 0.528 * Ku ^ 0.26 * AW118 ^ 0.74 / ( 1 + 0.366 * ( Ku * AW118 ) ^ 0.63 )</f>
        <v>0.89643667030924945</v>
      </c>
      <c r="AY118" cm="1">
        <f t="array" ref="AY118" xml:space="preserve"> 0.35 * Ku ^ ( -0.5 ) * AW118 ^ 0.4</f>
        <v>0.83848934895420746</v>
      </c>
      <c r="AZ118">
        <f t="shared" si="47"/>
        <v>0.93535815381687637</v>
      </c>
      <c r="BA118">
        <f t="shared" si="33"/>
        <v>0.16044009335394604</v>
      </c>
      <c r="BB118">
        <f t="shared" si="48"/>
        <v>0.17112530176586116</v>
      </c>
      <c r="BC118">
        <f t="shared" si="49"/>
        <v>1.0665993654612413</v>
      </c>
      <c r="BD118">
        <f t="shared" si="34"/>
        <v>0.9072884530163694</v>
      </c>
      <c r="BE118">
        <f t="shared" si="50"/>
        <v>0.94745001856312117</v>
      </c>
      <c r="BF118">
        <f t="shared" si="51"/>
        <v>1.0442654873576653</v>
      </c>
      <c r="BG118" cm="1">
        <f t="array" ref="BG118" xml:space="preserve"> EXP( -4 * alpha * X * 10^(-6) * BA118 / ( PI() * df * 10^(-6) * ( 1 - alpha ) ) ) * 100</f>
        <v>3.7519962510942881</v>
      </c>
      <c r="BH118" cm="1">
        <f t="array" ref="BH118" xml:space="preserve"> EXP( -4 * alpha * X * 10^(-6) * BB118 / ( PI() * df * 10^(-6) * ( 1 - alpha ) ) ) * 100</f>
        <v>3.0151517591627823</v>
      </c>
      <c r="BI118" cm="1">
        <f t="array" ref="BI118" xml:space="preserve"> EXP( -4 * alpha * X * 10^(-6) * BD118 / ( PI() * df * 10^(-6) * ( 1 - alpha ) ) ) * 100</f>
        <v>8.658771738193295E-7</v>
      </c>
      <c r="BJ118" cm="1">
        <f t="array" ref="BJ118" xml:space="preserve"> EXP( -4 * alpha * X * 10^(-6) * BE118 / ( PI() * df * 10^(-6) * ( 1 - alpha ) ) ) * 100</f>
        <v>3.8068333413830498E-7</v>
      </c>
      <c r="BK118" cm="1">
        <f t="array" ref="BK118">fC *  BG118 +  ( 1 - fC ) * BI118</f>
        <v>0.3752004043988853</v>
      </c>
    </row>
    <row r="119" spans="6:63" x14ac:dyDescent="0.2">
      <c r="F119">
        <v>1190</v>
      </c>
      <c r="G119" cm="1">
        <f t="array" ref="G119" xml:space="preserve"> F119 * 10^(-9) * rhoa/mu * U</f>
        <v>7.8836674138894544E-4</v>
      </c>
      <c r="H119" cm="1">
        <f t="array" ref="H119">1 +  lambda/F119 * ( 2.514 + 0.8 * EXP( -0.55 * F119/lambda ) )</f>
        <v>1.1415682451867362</v>
      </c>
      <c r="I119" cm="1">
        <f t="array" ref="I119" xml:space="preserve"> 1 + 3.34 * lambda/F119</f>
        <v>1.1880784873949579</v>
      </c>
      <c r="J119">
        <f t="shared" si="35"/>
        <v>0.96085255081909404</v>
      </c>
      <c r="K119" cm="1">
        <f t="array" ref="K119" xml:space="preserve"> kB * T * H119 / ( 3 * PI() * mu * F119 * 10^(-9) )</f>
        <v>2.2648015768341464E-11</v>
      </c>
      <c r="L119" cm="1">
        <f t="array" ref="L119" xml:space="preserve"> df * 10^(-6) *U / K119</f>
        <v>3631.0837534923453</v>
      </c>
      <c r="M119" cm="1">
        <f t="array" ref="M119" xml:space="preserve"> 1 + 0.388 * Kn * ( ( 1 - alpha ) * L119 / Ku ) ^ ( 1 / 3 )</f>
        <v>1.1146430441208437</v>
      </c>
      <c r="N119" cm="1">
        <f t="array" ref="N119" xml:space="preserve"> 1 + 0.388 * Kn * ( ( 1 - alpha ) / Ku ) ^ ( 1 / 3 ) * ( 3 * PI() * mu * df * 10^(-6) * U * F119 * 10^(-9) / ( kB * T ) ) ^ ( 1 / 3 ) * ( 0.6 * ( F119 / lambda ) ^ 0.1 ) ^ ( -1 / 3 ) * ( 1 + 2/3 * ( 3.34 * F119 / lambda ) ) ^ ( -1 / 2 )</f>
        <v>1.0202704401161895</v>
      </c>
      <c r="O119">
        <f t="shared" si="26"/>
        <v>0.91533378824510669</v>
      </c>
      <c r="P119" cm="1">
        <f t="array" ref="P119" xml:space="preserve"> 1 / ( 1 + 1.6 * ( ( 1 - alpha ) / Ku ) ^ ( 1 / 3 ) * L119 ^ ( -2 / 3 ) * M119 )</f>
        <v>0.99158196785536246</v>
      </c>
      <c r="Q119" cm="1">
        <f t="array" ref="Q119" xml:space="preserve"> 1.6 * ( ( 1 - alpha ) / Ku ) * L119 ^ ( -2 / 3 ) * M119 * P119</f>
        <v>1.0645790972080762E-2</v>
      </c>
      <c r="R119" cm="1">
        <f t="array" ref="R119" xml:space="preserve"> 1.6 * ( 0.6 ) ^ ( 2 / 3 ) * ( ( 1 - alpha ) / Ku ) * ( lambda * 10^(-9) ) ^ ( -1 / 15 ) * ( kB * T / ( 3 * PI() * df * 10^(-6) * U * mu ) ) ^ ( 2 / 3 ) * ( F119 * 10^(-9) ) ^ ( -3 / 5 )  +  3.2 * 3.34 / 3 * ( 0.6 ) ^ ( 2 / 3 ) * ( ( 1 - alpha ) / Ku ) *  ( lambda * 10^(-9) ) ^ ( 14 / 15 ) * ( kB * T / ( 3 * PI() * df * 10^(-6) * U * mu ) ) ^ ( 2 / 3 ) * ( F119 * 10^(-9) ) ^ ( -8 / 5 )</f>
        <v>8.5521429278062853E-3</v>
      </c>
      <c r="S119">
        <f t="shared" si="27"/>
        <v>8.7254986288894769E-3</v>
      </c>
      <c r="T119">
        <f t="shared" si="36"/>
        <v>0.81961957094335502</v>
      </c>
      <c r="U119">
        <f t="shared" si="28"/>
        <v>30476.384266964909</v>
      </c>
      <c r="V119">
        <f t="shared" si="29"/>
        <v>5.7281987752578522E-3</v>
      </c>
      <c r="W119">
        <f t="shared" si="30"/>
        <v>3.2812251145476652E-5</v>
      </c>
      <c r="X119">
        <f t="shared" si="31"/>
        <v>1.8795498147094069E-7</v>
      </c>
      <c r="Y119" cm="1">
        <f t="array" ref="Y119" xml:space="preserve"> 4 / 3 * g / U^2 * F119 * 10^(-9) * ( rhop - rhoa ) / rhoa</f>
        <v>123.36140163070236</v>
      </c>
      <c r="Z119" cm="1">
        <f t="array" ref="Z119" xml:space="preserve"> SQRT( 4/3 * 1/U119 * g/rhoa * F119 * 10^(-9) *  ( rhop - rhoa ) )</f>
        <v>6.6735710658212457E-4</v>
      </c>
      <c r="AA119" cm="1">
        <f t="array" ref="AA119" xml:space="preserve"> Z119 / U</f>
        <v>6.3622089341742905E-2</v>
      </c>
      <c r="AB119">
        <f t="shared" si="37"/>
        <v>6.7944884877749523E-2</v>
      </c>
      <c r="AC119">
        <f t="shared" si="38"/>
        <v>6.7927352416609119E-2</v>
      </c>
      <c r="AD119">
        <f t="shared" si="39"/>
        <v>0.99974196054387388</v>
      </c>
      <c r="AE119" cm="1">
        <f t="array" ref="AE119">( ( F119 * 10^(-9) ) ^ 2 * rhop * H119 * U ) / ( 18 * mu * ( df * 10^(-6) ) )</f>
        <v>6.6276534670989566E-3</v>
      </c>
      <c r="AF119">
        <f t="shared" si="40"/>
        <v>6.6697979807193802E-4</v>
      </c>
      <c r="AG119" cm="1">
        <f t="array" ref="AG119">(2 * AI139*(1-alpha)*AE119*SQRT(alpha)+(1-alpha)*alpha*AE119^2)/Ku</f>
        <v>8.8224893997275791E-4</v>
      </c>
      <c r="AH119">
        <f t="shared" si="41"/>
        <v>1.3227521171152499</v>
      </c>
      <c r="AI119" cm="1">
        <f t="array" ref="AI119" xml:space="preserve"> F119 / df / 1000</f>
        <v>0.15178571428571427</v>
      </c>
      <c r="AJ119" cm="1">
        <f t="array" ref="AJ119" xml:space="preserve"> ( 1 + AI119 ) / ( 2*Ku ) * ( 2 * LN( 1 + AI119 ) - 1 + alpha + ( 1 / ( 1 + AI119 ) ) ^ 2 * ( 1 - alpha / 2 ) - ( alpha / 2) * ( 1 + AI119 ) ^ 2 )</f>
        <v>2.9605765535404602E-2</v>
      </c>
      <c r="AK119" cm="1">
        <f t="array" ref="AK119" xml:space="preserve"> ( ( 1 - alpha ) / Ku ) * AI119 ^ 2</f>
        <v>3.2765200485862692E-2</v>
      </c>
      <c r="AL119">
        <f t="shared" si="42"/>
        <v>1.1067168807602634</v>
      </c>
      <c r="AM119">
        <f t="shared" si="32"/>
        <v>0.10576462687702282</v>
      </c>
      <c r="AN119">
        <f t="shared" si="43"/>
        <v>0.11008503132943323</v>
      </c>
      <c r="AO119">
        <f t="shared" si="44"/>
        <v>1.0408492383510599</v>
      </c>
      <c r="AP119" cm="1">
        <f t="array" ref="AP119" xml:space="preserve"> EXP( -4 * alpha * X * 10^(-6) * AM119 / ( PI() * df * 10^(-6) * ( 1 - alpha ) ) ) * 100</f>
        <v>11.485010621563964</v>
      </c>
      <c r="AQ119" cm="1">
        <f t="array" ref="AQ119" xml:space="preserve"> EXP( -4 * alpha * X * 10^(-6) * AN119 / ( PI() * df * 10^(-6) * ( 1 - alpha ) ) ) * 100</f>
        <v>10.513286140004869</v>
      </c>
      <c r="AR119">
        <f t="shared" si="45"/>
        <v>0.97172448155909485</v>
      </c>
      <c r="AS119" cm="1">
        <f t="array" ref="AS119" xml:space="preserve"> ( sigave * 10^(-6) * fE *e * H119 ) / ( 3 * PI() * eps0 * ( 1 + epsF ) * mu * U * F119 * 10^(-9) )</f>
        <v>1.9793796191335099E-2</v>
      </c>
      <c r="AT119" cm="1">
        <f t="array" ref="AT119" xml:space="preserve"> PI() * AS119 / ( 1 + alpha * SQRT(AS119) )</f>
        <v>6.1586188191367262E-2</v>
      </c>
      <c r="AU119" cm="1">
        <f t="array" ref="AU119" xml:space="preserve"> PI() * AS119 * ( 1 - SQRT( AS119 ) * alpha )</f>
        <v>6.158038441592624E-2</v>
      </c>
      <c r="AV119">
        <f t="shared" si="46"/>
        <v>0.99990576173633305</v>
      </c>
      <c r="AW119" cm="1">
        <f t="array" ref="AW119" xml:space="preserve"> 2 / 3 * ( epsP - 1 ) / ( epsP + 2 ) * ( sigave * 10^(-6) ) ^ 2 / ( eps0 * ( 1 + epsF ) ^ 2 ) * H119 * ( F119 * 10^(-9) ) ^ 2 / ( df * 10^(-6) * mu * U )</f>
        <v>5.3142957161755495</v>
      </c>
      <c r="AX119" cm="1">
        <f t="array" ref="AX119" xml:space="preserve"> 0.528 * Ku ^ 0.26 * AW119 ^ 0.74 / ( 1 + 0.366 * ( Ku * AW119 ) ^ 0.63 )</f>
        <v>0.9029903796202623</v>
      </c>
      <c r="AY119" cm="1">
        <f t="array" ref="AY119" xml:space="preserve"> 0.35 * Ku ^ ( -0.5 ) * AW119 ^ 0.4</f>
        <v>0.84381454453782334</v>
      </c>
      <c r="AZ119">
        <f t="shared" si="47"/>
        <v>0.93446681557413225</v>
      </c>
      <c r="BA119">
        <f t="shared" si="33"/>
        <v>0.16083717485355209</v>
      </c>
      <c r="BB119">
        <f t="shared" si="48"/>
        <v>0.17166541574535948</v>
      </c>
      <c r="BC119">
        <f t="shared" si="49"/>
        <v>1.0673242420582609</v>
      </c>
      <c r="BD119">
        <f t="shared" si="34"/>
        <v>0.91325056592320686</v>
      </c>
      <c r="BE119">
        <f t="shared" si="50"/>
        <v>0.9538995758672566</v>
      </c>
      <c r="BF119">
        <f t="shared" si="51"/>
        <v>1.0445102488416831</v>
      </c>
      <c r="BG119" cm="1">
        <f t="array" ref="BG119" xml:space="preserve"> EXP( -4 * alpha * X * 10^(-6) * BA119 / ( PI() * df * 10^(-6) * ( 1 - alpha ) ) ) * 100</f>
        <v>3.7216348845570102</v>
      </c>
      <c r="BH119" cm="1">
        <f t="array" ref="BH119" xml:space="preserve"> EXP( -4 * alpha * X * 10^(-6) * BB119 / ( PI() * df * 10^(-6) * ( 1 - alpha ) ) ) * 100</f>
        <v>2.9820127627328703</v>
      </c>
      <c r="BI119" cm="1">
        <f t="array" ref="BI119" xml:space="preserve"> EXP( -4 * alpha * X * 10^(-6) * BD119 / ( PI() * df * 10^(-6) * ( 1 - alpha ) ) ) * 100</f>
        <v>7.6643348106632457E-7</v>
      </c>
      <c r="BJ119" cm="1">
        <f t="array" ref="BJ119" xml:space="preserve"> EXP( -4 * alpha * X * 10^(-6) * BE119 / ( PI() * df * 10^(-6) * ( 1 - alpha ) ) ) * 100</f>
        <v>3.3361871665862814E-7</v>
      </c>
      <c r="BK119" cm="1">
        <f t="array" ref="BK119">fC *  BG119 +  ( 1 - fC ) * BI119</f>
        <v>0.37216417824583398</v>
      </c>
    </row>
    <row r="120" spans="6:63" x14ac:dyDescent="0.2">
      <c r="F120">
        <v>1200</v>
      </c>
      <c r="G120" cm="1">
        <f t="array" ref="G120" xml:space="preserve"> F120 * 10^(-9) * rhoa/mu * U</f>
        <v>7.9499167198885258E-4</v>
      </c>
      <c r="H120" cm="1">
        <f t="array" ref="H120">1 +  lambda/F120 * ( 2.514 + 0.8 * EXP( -0.55 * F120/lambda ) )</f>
        <v>1.140388308099046</v>
      </c>
      <c r="I120" cm="1">
        <f t="array" ref="I120" xml:space="preserve"> 1 + 3.34 * lambda/F120</f>
        <v>1.1865111666666666</v>
      </c>
      <c r="J120">
        <f t="shared" si="35"/>
        <v>0.96112732870673601</v>
      </c>
      <c r="K120" cm="1">
        <f t="array" ref="K120" xml:space="preserve"> kB * T * H120 / ( 3 * PI() * mu * F120 * 10^(-9) )</f>
        <v>2.2436068150386968E-11</v>
      </c>
      <c r="L120" cm="1">
        <f t="array" ref="L120" xml:space="preserve"> df * 10^(-6) *U / K120</f>
        <v>3665.3856439567271</v>
      </c>
      <c r="M120" cm="1">
        <f t="array" ref="M120" xml:space="preserve"> 1 + 0.388 * Kn * ( ( 1 - alpha ) * L120 / Ku ) ^ ( 1 / 3 )</f>
        <v>1.1150029141557778</v>
      </c>
      <c r="N120" cm="1">
        <f t="array" ref="N120" xml:space="preserve"> 1 + 0.388 * Kn * ( ( 1 - alpha ) / Ku ) ^ ( 1 / 3 ) * ( 3 * PI() * mu * df * 10^(-6) * U * F120 * 10^(-9) / ( kB * T ) ) ^ ( 1 / 3 ) * ( 0.6 * ( F120 / lambda ) ^ 0.1 ) ^ ( -1 / 3 ) * ( 1 + 2/3 * ( 3.34 * F120 / lambda ) ) ^ ( -1 / 2 )</f>
        <v>1.020238622963799</v>
      </c>
      <c r="O120">
        <f t="shared" si="26"/>
        <v>0.9150098264418175</v>
      </c>
      <c r="P120" cm="1">
        <f t="array" ref="P120" xml:space="preserve"> 1 / ( 1 + 1.6 * ( ( 1 - alpha ) / Ku ) ^ ( 1 / 3 ) * L120 ^ ( -2 / 3 ) * M120 )</f>
        <v>0.99163145083360504</v>
      </c>
      <c r="Q120" cm="1">
        <f t="array" ref="Q120" xml:space="preserve"> 1.6 * ( ( 1 - alpha ) / Ku ) * L120 ^ ( -2 / 3 ) * M120 * P120</f>
        <v>1.0583212754987512E-2</v>
      </c>
      <c r="R120" cm="1">
        <f t="array" ref="R120" xml:space="preserve"> 1.6 * ( 0.6 ) ^ ( 2 / 3 ) * ( ( 1 - alpha ) / Ku ) * ( lambda * 10^(-9) ) ^ ( -1 / 15 ) * ( kB * T / ( 3 * PI() * df * 10^(-6) * U * mu ) ) ^ ( 2 / 3 ) * ( F120 * 10^(-9) ) ^ ( -3 / 5 )  +  3.2 * 3.34 / 3 * ( 0.6 ) ^ ( 2 / 3 ) * ( ( 1 - alpha ) / Ku ) *  ( lambda * 10^(-9) ) ^ ( 14 / 15 ) * ( kB * T / ( 3 * PI() * df * 10^(-6) * U * mu ) ) ^ ( 2 / 3 ) * ( F120 * 10^(-9) ) ^ ( -8 / 5 )</f>
        <v>8.5014100750008502E-3</v>
      </c>
      <c r="S120">
        <f t="shared" si="27"/>
        <v>8.673466908169435E-3</v>
      </c>
      <c r="T120">
        <f t="shared" si="36"/>
        <v>0.81954951761523664</v>
      </c>
      <c r="U120">
        <f t="shared" si="28"/>
        <v>30222.607076282598</v>
      </c>
      <c r="V120">
        <f t="shared" si="29"/>
        <v>5.7521981188883992E-3</v>
      </c>
      <c r="W120">
        <f t="shared" si="30"/>
        <v>3.3087772933633733E-5</v>
      </c>
      <c r="X120">
        <f t="shared" si="31"/>
        <v>1.9032730706508742E-7</v>
      </c>
      <c r="Y120" cm="1">
        <f t="array" ref="Y120" xml:space="preserve"> 4 / 3 * g / U^2 * F120 * 10^(-9) * ( rhop - rhoa ) / rhoa</f>
        <v>124.3980520645738</v>
      </c>
      <c r="Z120" cm="1">
        <f t="array" ref="Z120" xml:space="preserve"> SQRT( 4/3 * 1/U120 * g/rhoa * F120 * 10^(-9) *  ( rhop - rhoa ) )</f>
        <v>6.7296300431355489E-4</v>
      </c>
      <c r="AA120" cm="1">
        <f t="array" ref="AA120" xml:space="preserve"> Z120 / U</f>
        <v>6.4156524238430171E-2</v>
      </c>
      <c r="AB120">
        <f t="shared" si="37"/>
        <v>6.8554759316156941E-2</v>
      </c>
      <c r="AC120">
        <f t="shared" si="38"/>
        <v>6.8536620390138803E-2</v>
      </c>
      <c r="AD120">
        <f t="shared" si="39"/>
        <v>0.99973540967543206</v>
      </c>
      <c r="AE120" cm="1">
        <f t="array" ref="AE120">( ( F120 * 10^(-9) ) ^ 2 * rhop * H120 * U ) / ( 18 * mu * ( df * 10^(-6) ) )</f>
        <v>6.7325445926641417E-3</v>
      </c>
      <c r="AF120">
        <f t="shared" si="40"/>
        <v>6.8769620322317007E-4</v>
      </c>
      <c r="AG120" cm="1">
        <f t="array" ref="AG120">(2 * AI140*(1-alpha)*AE120*SQRT(alpha)+(1-alpha)*alpha*AE120^2)/Ku</f>
        <v>9.0269702469469458E-4</v>
      </c>
      <c r="AH120">
        <f t="shared" si="41"/>
        <v>1.3126392445731634</v>
      </c>
      <c r="AI120" cm="1">
        <f t="array" ref="AI120" xml:space="preserve"> F120 / df / 1000</f>
        <v>0.15306122448979592</v>
      </c>
      <c r="AJ120" cm="1">
        <f t="array" ref="AJ120" xml:space="preserve"> ( 1 + AI120 ) / ( 2*Ku ) * ( 2 * LN( 1 + AI120 ) - 1 + alpha + ( 1 / ( 1 + AI120 ) ) ^ 2 * ( 1 - alpha / 2 ) - ( alpha / 2) * ( 1 + AI120 ) ^ 2 )</f>
        <v>3.0081463709194289E-2</v>
      </c>
      <c r="AK120" cm="1">
        <f t="array" ref="AK120" xml:space="preserve"> ( ( 1 - alpha ) / Ku ) * AI120 ^ 2</f>
        <v>3.3318189887467188E-2</v>
      </c>
      <c r="AL120">
        <f t="shared" si="42"/>
        <v>1.1075986929879216</v>
      </c>
      <c r="AM120">
        <f t="shared" si="32"/>
        <v>0.106749852601566</v>
      </c>
      <c r="AN120">
        <f t="shared" si="43"/>
        <v>0.11121597338899861</v>
      </c>
      <c r="AO120">
        <f t="shared" si="44"/>
        <v>1.0418372548400792</v>
      </c>
      <c r="AP120" cm="1">
        <f t="array" ref="AP120" xml:space="preserve"> EXP( -4 * alpha * X * 10^(-6) * AM120 / ( PI() * df * 10^(-6) * ( 1 - alpha ) ) ) * 100</f>
        <v>11.255797581219298</v>
      </c>
      <c r="AQ120" cm="1">
        <f t="array" ref="AQ120" xml:space="preserve"> EXP( -4 * alpha * X * 10^(-6) * AN120 / ( PI() * df * 10^(-6) * ( 1 - alpha ) ) ) * 100</f>
        <v>10.272791220442413</v>
      </c>
      <c r="AR120">
        <f t="shared" si="45"/>
        <v>0.9830063607768853</v>
      </c>
      <c r="AS120" cm="1">
        <f t="array" ref="AS120" xml:space="preserve"> ( sigave * 10^(-6) * fE *e * H120 ) / ( 3 * PI() * eps0 * ( 1 + epsF ) * mu * U * F120 * 10^(-9) )</f>
        <v>1.9608559303656202E-2</v>
      </c>
      <c r="AT120" cm="1">
        <f t="array" ref="AT120" xml:space="preserve"> PI() * AS120 / ( 1 + alpha * SQRT(AS120) )</f>
        <v>6.1012595506061848E-2</v>
      </c>
      <c r="AU120" cm="1">
        <f t="array" ref="AU120" xml:space="preserve"> PI() * AS120 * ( 1 - SQRT( AS120 ) * alpha )</f>
        <v>6.1006899592789841E-2</v>
      </c>
      <c r="AV120">
        <f t="shared" si="46"/>
        <v>0.99990664364915538</v>
      </c>
      <c r="AW120" cm="1">
        <f t="array" ref="AW120" xml:space="preserve"> 2 / 3 * ( epsP - 1 ) / ( epsP + 2 ) * ( sigave * 10^(-6) ) ^ 2 / ( eps0 * ( 1 + epsF ) ^ 2 ) * H120 * ( F120 * 10^(-9) ) ^ 2 / ( df * 10^(-6) * mu * U )</f>
        <v>5.3984012690719183</v>
      </c>
      <c r="AX120" cm="1">
        <f t="array" ref="AX120" xml:space="preserve"> 0.528 * Ku ^ 0.26 * AW120 ^ 0.74 / ( 1 + 0.366 * ( Ku * AW120 ) ^ 0.63 )</f>
        <v>0.90951768999325744</v>
      </c>
      <c r="AY120" cm="1">
        <f t="array" ref="AY120" xml:space="preserve"> 0.35 * Ku ^ ( -0.5 ) * AW120 ^ 0.4</f>
        <v>0.849131173705721</v>
      </c>
      <c r="AZ120">
        <f t="shared" si="47"/>
        <v>0.93360600134343275</v>
      </c>
      <c r="BA120">
        <f t="shared" si="33"/>
        <v>0.1612493625305168</v>
      </c>
      <c r="BB120">
        <f t="shared" si="48"/>
        <v>0.17222287298178846</v>
      </c>
      <c r="BC120">
        <f t="shared" si="49"/>
        <v>1.0680530470264333</v>
      </c>
      <c r="BD120">
        <f t="shared" si="34"/>
        <v>0.9191766632495264</v>
      </c>
      <c r="BE120">
        <f t="shared" si="50"/>
        <v>0.96034714709471958</v>
      </c>
      <c r="BF120">
        <f t="shared" si="51"/>
        <v>1.0447906104356968</v>
      </c>
      <c r="BG120" cm="1">
        <f t="array" ref="BG120" xml:space="preserve"> EXP( -4 * alpha * X * 10^(-6) * BA120 / ( PI() * df * 10^(-6) * ( 1 - alpha ) ) ) * 100</f>
        <v>3.6903783370198244</v>
      </c>
      <c r="BH120" cm="1">
        <f t="array" ref="BH120" xml:space="preserve"> EXP( -4 * alpha * X * 10^(-6) * BB120 / ( PI() * df * 10^(-6) * ( 1 - alpha ) ) ) * 100</f>
        <v>2.9481915716559892</v>
      </c>
      <c r="BI120" cm="1">
        <f t="array" ref="BI120" xml:space="preserve"> EXP( -4 * alpha * X * 10^(-6) * BD120 / ( PI() * df * 10^(-6) * ( 1 - alpha ) ) ) * 100</f>
        <v>6.789107651729177E-7</v>
      </c>
      <c r="BJ120" cm="1">
        <f t="array" ref="BJ120" xml:space="preserve"> EXP( -4 * alpha * X * 10^(-6) * BE120 / ( PI() * df * 10^(-6) * ( 1 - alpha ) ) ) * 100</f>
        <v>2.9238467079281704E-7</v>
      </c>
      <c r="BK120" cm="1">
        <f t="array" ref="BK120">fC *  BG120 +  ( 1 - fC ) * BI120</f>
        <v>0.36903844472167113</v>
      </c>
    </row>
    <row r="121" spans="6:63" x14ac:dyDescent="0.2">
      <c r="F121">
        <v>1210</v>
      </c>
      <c r="G121" cm="1">
        <f t="array" ref="G121" xml:space="preserve"> F121 * 10^(-9) * rhoa/mu * U</f>
        <v>8.016166025887596E-4</v>
      </c>
      <c r="H121" cm="1">
        <f t="array" ref="H121">1 +  lambda/F121 * ( 2.514 + 0.8 * EXP( -0.55 * F121/lambda ) )</f>
        <v>1.13922788986704</v>
      </c>
      <c r="I121" cm="1">
        <f t="array" ref="I121" xml:space="preserve"> 1 + 3.34 * lambda/F121</f>
        <v>1.1849697520661158</v>
      </c>
      <c r="J121">
        <f t="shared" si="35"/>
        <v>0.96139828707077113</v>
      </c>
      <c r="K121" cm="1">
        <f t="array" ref="K121" xml:space="preserve"> kB * T * H121 / ( 3 * PI() * mu * F121 * 10^(-9) )</f>
        <v>2.2228004640306588E-11</v>
      </c>
      <c r="L121" cm="1">
        <f t="array" ref="L121" xml:space="preserve"> df * 10^(-6) *U / K121</f>
        <v>3699.6952014370672</v>
      </c>
      <c r="M121" cm="1">
        <f t="array" ref="M121" xml:space="preserve"> 1 + 0.388 * Kn * ( ( 1 - alpha ) * L121 / Ku ) ^ ( 1 / 3 )</f>
        <v>1.1153606256367468</v>
      </c>
      <c r="N121" cm="1">
        <f t="array" ref="N121" xml:space="preserve"> 1 + 0.388 * Kn * ( ( 1 - alpha ) / Ku ) ^ ( 1 / 3 ) * ( 3 * PI() * mu * df * 10^(-6) * U * F121 * 10^(-9) / ( kB * T ) ) ^ ( 1 / 3 ) * ( 0.6 * ( F121 / lambda ) ^ 0.1 ) ^ ( -1 / 3 ) * ( 1 + 2/3 * ( 3.34 * F121 / lambda ) ) ^ ( -1 / 2 )</f>
        <v>1.0202071025016726</v>
      </c>
      <c r="O121">
        <f t="shared" si="26"/>
        <v>0.91468810988306848</v>
      </c>
      <c r="P121" cm="1">
        <f t="array" ref="P121" xml:space="preserve"> 1 / ( 1 + 1.6 * ( ( 1 - alpha ) / Ku ) ^ ( 1 / 3 ) * L121 ^ ( -2 / 3 ) * M121 )</f>
        <v>0.99168019188212242</v>
      </c>
      <c r="Q121" cm="1">
        <f t="array" ref="Q121" xml:space="preserve"> 1.6 * ( ( 1 - alpha ) / Ku ) * L121 ^ ( -2 / 3 ) * M121 * P121</f>
        <v>1.0521572812853685E-2</v>
      </c>
      <c r="R121" cm="1">
        <f t="array" ref="R121" xml:space="preserve"> 1.6 * ( 0.6 ) ^ ( 2 / 3 ) * ( ( 1 - alpha ) / Ku ) * ( lambda * 10^(-9) ) ^ ( -1 / 15 ) * ( kB * T / ( 3 * PI() * df * 10^(-6) * U * mu ) ) ^ ( 2 / 3 ) * ( F121 * 10^(-9) ) ^ ( -3 / 5 )  +  3.2 * 3.34 / 3 * ( 0.6 ) ^ ( 2 / 3 ) * ( ( 1 - alpha ) / Ku ) *  ( lambda * 10^(-9) ) ^ ( 14 / 15 ) * ( kB * T / ( 3 * PI() * df * 10^(-6) * U * mu ) ) ^ ( 2 / 3 ) * ( F121 * 10^(-9) ) ^ ( -8 / 5 )</f>
        <v>8.4514529629641528E-3</v>
      </c>
      <c r="S121">
        <f t="shared" si="27"/>
        <v>8.6222323392748344E-3</v>
      </c>
      <c r="T121">
        <f t="shared" si="36"/>
        <v>0.81948131639990929</v>
      </c>
      <c r="U121">
        <f t="shared" si="28"/>
        <v>29973.024052136363</v>
      </c>
      <c r="V121">
        <f t="shared" si="29"/>
        <v>5.7760974907878296E-3</v>
      </c>
      <c r="W121">
        <f t="shared" si="30"/>
        <v>3.3363291753530066E-5</v>
      </c>
      <c r="X121">
        <f t="shared" si="31"/>
        <v>1.9270950476788983E-7</v>
      </c>
      <c r="Y121" cm="1">
        <f t="array" ref="Y121" xml:space="preserve"> 4 / 3 * g / U^2 * F121 * 10^(-9) * ( rhop - rhoa ) / rhoa</f>
        <v>125.43470249844525</v>
      </c>
      <c r="Z121" cm="1">
        <f t="array" ref="Z121" xml:space="preserve"> SQRT( 4/3 * 1/U121 * g/rhoa * F121 * 10^(-9) *  ( rhop - rhoa ) )</f>
        <v>6.7856887194727095E-4</v>
      </c>
      <c r="AA121" cm="1">
        <f t="array" ref="AA121" xml:space="preserve"> Z121 / U</f>
        <v>6.4690956265769914E-2</v>
      </c>
      <c r="AB121">
        <f t="shared" si="37"/>
        <v>6.9165327438180935E-2</v>
      </c>
      <c r="AC121">
        <f t="shared" si="38"/>
        <v>6.914656626473277E-2</v>
      </c>
      <c r="AD121">
        <f t="shared" si="39"/>
        <v>0.99972874886676522</v>
      </c>
      <c r="AE121" cm="1">
        <f t="array" ref="AE121">( ( F121 * 10^(-9) ) ^ 2 * rhop * H121 * U ) / ( 18 * mu * ( df * 10^(-6) ) )</f>
        <v>6.8382557554928251E-3</v>
      </c>
      <c r="AF121">
        <f t="shared" si="40"/>
        <v>7.0887760397444328E-4</v>
      </c>
      <c r="AG121" cm="1">
        <f t="array" ref="AG121">(2 * AI141*(1-alpha)*AE121*SQRT(alpha)+(1-alpha)*alpha*AE121^2)/Ku</f>
        <v>9.2345848010392726E-4</v>
      </c>
      <c r="AH121">
        <f t="shared" si="41"/>
        <v>1.3027051142910986</v>
      </c>
      <c r="AI121" cm="1">
        <f t="array" ref="AI121" xml:space="preserve"> F121 / df / 1000</f>
        <v>0.15433673469387757</v>
      </c>
      <c r="AJ121" cm="1">
        <f t="array" ref="AJ121" xml:space="preserve"> ( 1 + AI121 ) / ( 2*Ku ) * ( 2 * LN( 1 + AI121 ) - 1 + alpha + ( 1 / ( 1 + AI121 ) ) ^ 2 * ( 1 - alpha / 2 ) - ( alpha / 2) * ( 1 + AI121 ) ^ 2 )</f>
        <v>3.0560585817330038E-2</v>
      </c>
      <c r="AK121" cm="1">
        <f t="array" ref="AK121" xml:space="preserve"> ( ( 1 - alpha ) / Ku ) * AI121 ^ 2</f>
        <v>3.3875806815444942E-2</v>
      </c>
      <c r="AL121">
        <f t="shared" si="42"/>
        <v>1.1084802830001688</v>
      </c>
      <c r="AM121">
        <f t="shared" si="32"/>
        <v>0.10773967153013431</v>
      </c>
      <c r="AN121">
        <f t="shared" si="43"/>
        <v>0.11235348302342699</v>
      </c>
      <c r="AO121">
        <f t="shared" si="44"/>
        <v>1.042823701128532</v>
      </c>
      <c r="AP121" cm="1">
        <f t="array" ref="AP121" xml:space="preserve"> EXP( -4 * alpha * X * 10^(-6) * AM121 / ( PI() * df * 10^(-6) * ( 1 - alpha ) ) ) * 100</f>
        <v>11.030122365144418</v>
      </c>
      <c r="AQ121" cm="1">
        <f t="array" ref="AQ121" xml:space="preserve"> EXP( -4 * alpha * X * 10^(-6) * AN121 / ( PI() * df * 10^(-6) * ( 1 - alpha ) ) ) * 100</f>
        <v>10.036448873884291</v>
      </c>
      <c r="AR121">
        <f t="shared" si="45"/>
        <v>0.99367349126012705</v>
      </c>
      <c r="AS121" cm="1">
        <f t="array" ref="AS121" xml:space="preserve"> ( sigave * 10^(-6) * fE *e * H121 ) / ( 3 * PI() * eps0 * ( 1 + epsF ) * mu * U * F121 * 10^(-9) )</f>
        <v>1.9426717028575236E-2</v>
      </c>
      <c r="AT121" cm="1">
        <f t="array" ref="AT121" xml:space="preserve"> PI() * AS121 / ( 1 + alpha * SQRT(AS121) )</f>
        <v>6.0449476593120895E-2</v>
      </c>
      <c r="AU121" cm="1">
        <f t="array" ref="AU121" xml:space="preserve"> PI() * AS121 * ( 1 - SQRT( AS121 ) * alpha )</f>
        <v>6.0443885584774842E-2</v>
      </c>
      <c r="AV121">
        <f t="shared" si="46"/>
        <v>0.9999075094002271</v>
      </c>
      <c r="AW121" cm="1">
        <f t="array" ref="AW121" xml:space="preserve"> 2 / 3 * ( epsP - 1 ) / ( epsP + 2 ) * ( sigave * 10^(-6) ) ^ 2 / ( eps0 * ( 1 + epsF ) ^ 2 ) * H121 * ( F121 * 10^(-9) ) ^ 2 / ( df * 10^(-6) * mu * U )</f>
        <v>5.4831643579330374</v>
      </c>
      <c r="AX121" cm="1">
        <f t="array" ref="AX121" xml:space="preserve"> 0.528 * Ku ^ 0.26 * AW121 ^ 0.74 / ( 1 + 0.366 * ( Ku * AW121 ) ^ 0.63 )</f>
        <v>0.91601866420709888</v>
      </c>
      <c r="AY121" cm="1">
        <f t="array" ref="AY121" xml:space="preserve"> 0.35 * Ku ^ ( -0.5 ) * AW121 ^ 0.4</f>
        <v>0.85443931981194243</v>
      </c>
      <c r="AZ121">
        <f t="shared" si="47"/>
        <v>0.93277501125104345</v>
      </c>
      <c r="BA121">
        <f t="shared" si="33"/>
        <v>0.16167634137094389</v>
      </c>
      <c r="BB121">
        <f t="shared" si="48"/>
        <v>0.17279736860820183</v>
      </c>
      <c r="BC121">
        <f t="shared" si="49"/>
        <v>1.068785742817759</v>
      </c>
      <c r="BD121">
        <f t="shared" si="34"/>
        <v>0.92506678574008794</v>
      </c>
      <c r="BE121">
        <f t="shared" si="50"/>
        <v>0.96679280283536939</v>
      </c>
      <c r="BF121">
        <f t="shared" si="51"/>
        <v>1.0451059509848244</v>
      </c>
      <c r="BG121" cm="1">
        <f t="array" ref="BG121" xml:space="preserve"> EXP( -4 * alpha * X * 10^(-6) * BA121 / ( PI() * df * 10^(-6) * ( 1 - alpha ) ) ) * 100</f>
        <v>3.658276945536354</v>
      </c>
      <c r="BH121" cm="1">
        <f t="array" ref="BH121" xml:space="preserve"> EXP( -4 * alpha * X * 10^(-6) * BB121 / ( PI() * df * 10^(-6) * ( 1 - alpha ) ) ) * 100</f>
        <v>2.9137379634491869</v>
      </c>
      <c r="BI121" cm="1">
        <f t="array" ref="BI121" xml:space="preserve"> EXP( -4 * alpha * X * 10^(-6) * BD121 / ( PI() * df * 10^(-6) * ( 1 - alpha ) ) ) * 100</f>
        <v>6.0182553330778274E-7</v>
      </c>
      <c r="BJ121" cm="1">
        <f t="array" ref="BJ121" xml:space="preserve"> EXP( -4 * alpha * X * 10^(-6) * BE121 / ( PI() * df * 10^(-6) * ( 1 - alpha ) ) ) * 100</f>
        <v>2.5625704486714597E-7</v>
      </c>
      <c r="BK121" cm="1">
        <f t="array" ref="BK121">fC *  BG121 +  ( 1 - fC ) * BI121</f>
        <v>0.36582823619661536</v>
      </c>
    </row>
    <row r="122" spans="6:63" x14ac:dyDescent="0.2">
      <c r="F122">
        <v>1220</v>
      </c>
      <c r="G122" cm="1">
        <f t="array" ref="G122" xml:space="preserve"> F122 * 10^(-9) * rhoa/mu * U</f>
        <v>8.0824153318866674E-4</v>
      </c>
      <c r="H122" cm="1">
        <f t="array" ref="H122">1 +  lambda/F122 * ( 2.514 + 0.8 * EXP( -0.55 * F122/lambda ) )</f>
        <v>1.1380865092869008</v>
      </c>
      <c r="I122" cm="1">
        <f t="array" ref="I122" xml:space="preserve"> 1 + 3.34 * lambda/F122</f>
        <v>1.1834536065573771</v>
      </c>
      <c r="J122">
        <f t="shared" si="35"/>
        <v>0.96166550423345487</v>
      </c>
      <c r="K122" cm="1">
        <f t="array" ref="K122" xml:space="preserve"> kB * T * H122 / ( 3 * PI() * mu * F122 * 10^(-9) )</f>
        <v>2.2023720415218657E-11</v>
      </c>
      <c r="L122" cm="1">
        <f t="array" ref="L122" xml:space="preserve"> df * 10^(-6) *U / K122</f>
        <v>3734.0122629070652</v>
      </c>
      <c r="M122" cm="1">
        <f t="array" ref="M122" xml:space="preserve"> 1 + 0.388 * Kn * ( ( 1 - alpha ) * L122 / Ku ) ^ ( 1 / 3 )</f>
        <v>1.1157162098940254</v>
      </c>
      <c r="N122" cm="1">
        <f t="array" ref="N122" xml:space="preserve"> 1 + 0.388 * Kn * ( ( 1 - alpha ) / Ku ) ^ ( 1 / 3 ) * ( 3 * PI() * mu * df * 10^(-6) * U * F122 * 10^(-9) / ( kB * T ) ) ^ ( 1 / 3 ) * ( 0.6 * ( F122 / lambda ) ^ 0.1 ) ^ ( -1 / 3 ) * ( 1 + 2/3 * ( 3.34 * F122 / lambda ) ) ^ ( -1 / 2 )</f>
        <v>1.0201758737082764</v>
      </c>
      <c r="O122">
        <f t="shared" si="26"/>
        <v>0.91436860436506184</v>
      </c>
      <c r="P122" cm="1">
        <f t="array" ref="P122" xml:space="preserve"> 1 / ( 1 + 1.6 * ( ( 1 - alpha ) / Ku ) ^ ( 1 / 3 ) * L122 ^ ( -2 / 3 ) * M122 )</f>
        <v>0.99172820855541333</v>
      </c>
      <c r="Q122" cm="1">
        <f t="array" ref="Q122" xml:space="preserve"> 1.6 * ( ( 1 - alpha ) / Ku ) * L122 ^ ( -2 / 3 ) * M122 * P122</f>
        <v>1.0460848945535568E-2</v>
      </c>
      <c r="R122" cm="1">
        <f t="array" ref="R122" xml:space="preserve"> 1.6 * ( 0.6 ) ^ ( 2 / 3 ) * ( ( 1 - alpha ) / Ku ) * ( lambda * 10^(-9) ) ^ ( -1 / 15 ) * ( kB * T / ( 3 * PI() * df * 10^(-6) * U * mu ) ) ^ ( 2 / 3 ) * ( F122 * 10^(-9) ) ^ ( -3 / 5 )  +  3.2 * 3.34 / 3 * ( 0.6 ) ^ ( 2 / 3 ) * ( ( 1 - alpha ) / Ku ) *  ( lambda * 10^(-9) ) ^ ( 14 / 15 ) * ( kB * T / ( 3 * PI() * df * 10^(-6) * U * mu ) ) ^ ( 2 / 3 ) * ( F122 * 10^(-9) ) ^ ( -8 / 5 )</f>
        <v>8.4022528350911098E-3</v>
      </c>
      <c r="S122">
        <f t="shared" si="27"/>
        <v>8.5717756271569152E-3</v>
      </c>
      <c r="T122">
        <f t="shared" si="36"/>
        <v>0.81941491286088564</v>
      </c>
      <c r="U122">
        <f t="shared" si="28"/>
        <v>29727.532064633873</v>
      </c>
      <c r="V122">
        <f t="shared" si="29"/>
        <v>5.799898127467386E-3</v>
      </c>
      <c r="W122">
        <f t="shared" si="30"/>
        <v>3.3638807612865891E-5</v>
      </c>
      <c r="X122">
        <f t="shared" si="31"/>
        <v>1.9510153337335227E-7</v>
      </c>
      <c r="Y122" cm="1">
        <f t="array" ref="Y122" xml:space="preserve"> 4 / 3 * g / U^2 * F122 * 10^(-9) * ( rhop - rhoa ) / rhoa</f>
        <v>126.47135293231671</v>
      </c>
      <c r="Z122" cm="1">
        <f t="array" ref="Z122" xml:space="preserve"> SQRT( 4/3 * 1/U122 * g/rhoa * F122 * 10^(-9) *  ( rhop - rhoa ) )</f>
        <v>6.8417470956175512E-4</v>
      </c>
      <c r="AA122" cm="1">
        <f t="array" ref="AA122" xml:space="preserve"> Z122 / U</f>
        <v>6.522538543124419E-2</v>
      </c>
      <c r="AB122">
        <f t="shared" si="37"/>
        <v>6.9776590436545965E-2</v>
      </c>
      <c r="AC122">
        <f t="shared" si="38"/>
        <v>6.9757190953758791E-2</v>
      </c>
      <c r="AD122">
        <f t="shared" si="39"/>
        <v>0.99972197720373257</v>
      </c>
      <c r="AE122" cm="1">
        <f t="array" ref="AE122">( ( F122 * 10^(-9) ) ^ 2 * rhop * H122 * U ) / ( 18 * mu * ( df * 10^(-6) ) )</f>
        <v>6.9447869504133631E-3</v>
      </c>
      <c r="AF122">
        <f t="shared" si="40"/>
        <v>7.3053029795583325E-4</v>
      </c>
      <c r="AG122" cm="1">
        <f t="array" ref="AG122">(2 * AI142*(1-alpha)*AE122*SQRT(alpha)+(1-alpha)*alpha*AE122^2)/Ku</f>
        <v>9.4453570100122E-4</v>
      </c>
      <c r="AH122">
        <f t="shared" si="41"/>
        <v>1.2929452804958477</v>
      </c>
      <c r="AI122" cm="1">
        <f t="array" ref="AI122" xml:space="preserve"> F122 / df / 1000</f>
        <v>0.15561224489795919</v>
      </c>
      <c r="AJ122" cm="1">
        <f t="array" ref="AJ122" xml:space="preserve"> ( 1 + AI122 ) / ( 2*Ku ) * ( 2 * LN( 1 + AI122 ) - 1 + alpha + ( 1 / ( 1 + AI122 ) ) ^ 2 * ( 1 - alpha / 2 ) - ( alpha / 2) * ( 1 + AI122 ) ^ 2 )</f>
        <v>3.1043123967400086E-2</v>
      </c>
      <c r="AK122" cm="1">
        <f t="array" ref="AK122" xml:space="preserve"> ( ( 1 - alpha ) / Ku ) * AI122 ^ 2</f>
        <v>3.4438051269795947E-2</v>
      </c>
      <c r="AL122">
        <f t="shared" si="42"/>
        <v>1.1093616514227447</v>
      </c>
      <c r="AM122">
        <f t="shared" si="32"/>
        <v>0.10873405204229214</v>
      </c>
      <c r="AN122">
        <f t="shared" si="43"/>
        <v>0.11349754814866748</v>
      </c>
      <c r="AO122">
        <f t="shared" si="44"/>
        <v>1.0438086874985821</v>
      </c>
      <c r="AP122" cm="1">
        <f t="array" ref="AP122" xml:space="preserve"> EXP( -4 * alpha * X * 10^(-6) * AM122 / ( PI() * df * 10^(-6) * ( 1 - alpha ) ) ) * 100</f>
        <v>10.807963026817124</v>
      </c>
      <c r="AQ122" cm="1">
        <f t="array" ref="AQ122" xml:space="preserve"> EXP( -4 * alpha * X * 10^(-6) * AN122 / ( PI() * df * 10^(-6) * ( 1 - alpha ) ) ) * 100</f>
        <v>9.8042287741178331</v>
      </c>
      <c r="AR122">
        <f t="shared" si="45"/>
        <v>1.0037342526992905</v>
      </c>
      <c r="AS122" cm="1">
        <f t="array" ref="AS122" xml:space="preserve"> ( sigave * 10^(-6) * fE *e * H122 ) / ( 3 * PI() * eps0 * ( 1 + epsF ) * mu * U * F122 * 10^(-9) )</f>
        <v>1.924817775352989E-2</v>
      </c>
      <c r="AT122" cm="1">
        <f t="array" ref="AT122" xml:space="preserve"> PI() * AS122 / ( 1 + alpha * SQRT(AS122) )</f>
        <v>5.9896549645222966E-2</v>
      </c>
      <c r="AU122" cm="1">
        <f t="array" ref="AU122" xml:space="preserve"> PI() * AS122 * ( 1 - SQRT( AS122 ) * alpha )</f>
        <v>5.9891060691015817E-2</v>
      </c>
      <c r="AV122">
        <f t="shared" si="46"/>
        <v>0.99990835942571554</v>
      </c>
      <c r="AW122" cm="1">
        <f t="array" ref="AW122" xml:space="preserve"> 2 / 3 * ( epsP - 1 ) / ( epsP + 2 ) * ( sigave * 10^(-6) ) ^ 2 / ( eps0 * ( 1 + epsF ) ^ 2 ) * H122 * ( F122 * 10^(-9) ) ^ 2 / ( df * 10^(-6) * mu * U )</f>
        <v>5.5685849786120922</v>
      </c>
      <c r="AX122" cm="1">
        <f t="array" ref="AX122" xml:space="preserve"> 0.528 * Ku ^ 0.26 * AW122 ^ 0.74 / ( 1 + 0.366 * ( Ku * AW122 ) ^ 0.63 )</f>
        <v>0.92249336785279157</v>
      </c>
      <c r="AY122" cm="1">
        <f t="array" ref="AY122" xml:space="preserve"> 0.35 * Ku ^ ( -0.5 ) * AW122 ^ 0.4</f>
        <v>0.85973906472910522</v>
      </c>
      <c r="AZ122">
        <f t="shared" si="47"/>
        <v>0.93197316608383418</v>
      </c>
      <c r="BA122">
        <f t="shared" si="33"/>
        <v>0.16211780714123769</v>
      </c>
      <c r="BB122">
        <f t="shared" si="48"/>
        <v>0.17338860883968329</v>
      </c>
      <c r="BC122">
        <f t="shared" si="49"/>
        <v>1.0695222930607891</v>
      </c>
      <c r="BD122">
        <f t="shared" si="34"/>
        <v>0.93092097802630891</v>
      </c>
      <c r="BE122">
        <f t="shared" si="50"/>
        <v>0.97323661287777274</v>
      </c>
      <c r="BF122">
        <f t="shared" si="51"/>
        <v>1.0454556679356171</v>
      </c>
      <c r="BG122" cm="1">
        <f t="array" ref="BG122" xml:space="preserve"> EXP( -4 * alpha * X * 10^(-6) * BA122 / ( PI() * df * 10^(-6) * ( 1 - alpha ) ) ) * 100</f>
        <v>3.6253799712906494</v>
      </c>
      <c r="BH122" cm="1">
        <f t="array" ref="BH122" xml:space="preserve"> EXP( -4 * alpha * X * 10^(-6) * BB122 / ( PI() * df * 10^(-6) * ( 1 - alpha ) ) ) * 100</f>
        <v>2.8787005125103606</v>
      </c>
      <c r="BI122" cm="1">
        <f t="array" ref="BI122" xml:space="preserve"> EXP( -4 * alpha * X * 10^(-6) * BD122 / ( PI() * df * 10^(-6) * ( 1 - alpha ) ) ) * 100</f>
        <v>5.3388511709163721E-7</v>
      </c>
      <c r="BJ122" cm="1">
        <f t="array" ref="BJ122" xml:space="preserve"> EXP( -4 * alpha * X * 10^(-6) * BE122 / ( PI() * df * 10^(-6) * ( 1 - alpha ) ) ) * 100</f>
        <v>2.2460190176908109E-7</v>
      </c>
      <c r="BK122" cm="1">
        <f t="array" ref="BK122">fC *  BG122 +  ( 1 - fC ) * BI122</f>
        <v>0.36253847762567037</v>
      </c>
    </row>
    <row r="123" spans="6:63" x14ac:dyDescent="0.2">
      <c r="F123">
        <v>1230</v>
      </c>
      <c r="G123" cm="1">
        <f t="array" ref="G123" xml:space="preserve"> F123 * 10^(-9) * rhoa/mu * U</f>
        <v>8.1486646378857387E-4</v>
      </c>
      <c r="H123" cm="1">
        <f t="array" ref="H123">1 +  lambda/F123 * ( 2.514 + 0.8 * EXP( -0.55 * F123/lambda ) )</f>
        <v>1.1369637009000026</v>
      </c>
      <c r="I123" cm="1">
        <f t="array" ref="I123" xml:space="preserve"> 1 + 3.34 * lambda/F123</f>
        <v>1.1819621138211382</v>
      </c>
      <c r="J123">
        <f t="shared" si="35"/>
        <v>0.96192905644355953</v>
      </c>
      <c r="K123" cm="1">
        <f t="array" ref="K123" xml:space="preserve"> kB * T * H123 / ( 3 * PI() * mu * F123 * 10^(-9) )</f>
        <v>2.1823114363332143E-11</v>
      </c>
      <c r="L123" cm="1">
        <f t="array" ref="L123" xml:space="preserve"> df * 10^(-6) *U / K123</f>
        <v>3768.3366698311388</v>
      </c>
      <c r="M123" cm="1">
        <f t="array" ref="M123" xml:space="preserve"> 1 + 0.388 * Kn * ( ( 1 - alpha ) * L123 / Ku ) ^ ( 1 / 3 )</f>
        <v>1.1160696975470898</v>
      </c>
      <c r="N123" cm="1">
        <f t="array" ref="N123" xml:space="preserve"> 1 + 0.388 * Kn * ( ( 1 - alpha ) / Ku ) ^ ( 1 / 3 ) * ( 3 * PI() * mu * df * 10^(-6) * U * F123 * 10^(-9) / ( kB * T ) ) ^ ( 1 / 3 ) * ( 0.6 * ( F123 / lambda ) ^ 0.1 ) ^ ( -1 / 3 ) * ( 1 + 2/3 * ( 3.34 * F123 / lambda ) ) ^ ( -1 / 2 )</f>
        <v>1.0201449316844518</v>
      </c>
      <c r="O123">
        <f t="shared" si="26"/>
        <v>0.91405127648079454</v>
      </c>
      <c r="P123" cm="1">
        <f t="array" ref="P123" xml:space="preserve"> 1 / ( 1 + 1.6 * ( ( 1 - alpha ) / Ku ) ^ ( 1 / 3 ) * L123 ^ ( -2 / 3 ) * M123 )</f>
        <v>0.99177551784524243</v>
      </c>
      <c r="Q123" cm="1">
        <f t="array" ref="Q123" xml:space="preserve"> 1.6 * ( ( 1 - alpha ) / Ku ) * L123 ^ ( -2 / 3 ) * M123 * P123</f>
        <v>1.0401019664546235E-2</v>
      </c>
      <c r="R123" cm="1">
        <f t="array" ref="R123" xml:space="preserve"> 1.6 * ( 0.6 ) ^ ( 2 / 3 ) * ( ( 1 - alpha ) / Ku ) * ( lambda * 10^(-9) ) ^ ( -1 / 15 ) * ( kB * T / ( 3 * PI() * df * 10^(-6) * U * mu ) ) ^ ( 2 / 3 ) * ( F123 * 10^(-9) ) ^ ( -3 / 5 )  +  3.2 * 3.34 / 3 * ( 0.6 ) ^ ( 2 / 3 ) * ( ( 1 - alpha ) / Ku ) *  ( lambda * 10^(-9) ) ^ ( 14 / 15 ) * ( kB * T / ( 3 * PI() * df * 10^(-6) * U * mu ) ) ^ ( 2 / 3 ) * ( F123 * 10^(-9) ) ^ ( -8 / 5 )</f>
        <v>8.3537915485379817E-3</v>
      </c>
      <c r="S123">
        <f t="shared" si="27"/>
        <v>8.5220781085894298E-3</v>
      </c>
      <c r="T123">
        <f t="shared" si="36"/>
        <v>0.81935025444077192</v>
      </c>
      <c r="U123">
        <f t="shared" si="28"/>
        <v>29486.031337599965</v>
      </c>
      <c r="V123">
        <f t="shared" si="29"/>
        <v>5.8236012401528883E-3</v>
      </c>
      <c r="W123">
        <f t="shared" si="30"/>
        <v>3.3914320519258352E-5</v>
      </c>
      <c r="X123">
        <f t="shared" si="31"/>
        <v>1.9750335218266697E-7</v>
      </c>
      <c r="Y123" cm="1">
        <f t="array" ref="Y123" xml:space="preserve"> 4 / 3 * g / U^2 * F123 * 10^(-9) * ( rhop - rhoa ) / rhoa</f>
        <v>127.50800336618813</v>
      </c>
      <c r="Z123" cm="1">
        <f t="array" ref="Z123" xml:space="preserve"> SQRT( 4/3 * 1/U123 * g/rhoa * F123 * 10^(-9) *  ( rhop - rhoa ) )</f>
        <v>6.8978051723464398E-4</v>
      </c>
      <c r="AA123" cm="1">
        <f t="array" ref="AA123" xml:space="preserve"> Z123 / U</f>
        <v>6.5759811742254454E-2</v>
      </c>
      <c r="AB123">
        <f t="shared" si="37"/>
        <v>7.0388549506620157E-2</v>
      </c>
      <c r="AC123">
        <f t="shared" si="38"/>
        <v>7.0368495370500966E-2</v>
      </c>
      <c r="AD123">
        <f t="shared" si="39"/>
        <v>0.99971509377221501</v>
      </c>
      <c r="AE123" cm="1">
        <f t="array" ref="AE123">( ( F123 * 10^(-9) ) ^ 2 * rhop * H123 * U ) / ( 18 * mu * ( df * 10^(-6) ) )</f>
        <v>7.0521381726048578E-3</v>
      </c>
      <c r="AF123">
        <f t="shared" si="40"/>
        <v>7.5266060337600979E-4</v>
      </c>
      <c r="AG123" cm="1">
        <f t="array" ref="AG123">(2 * AI143*(1-alpha)*AE123*SQRT(alpha)+(1-alpha)*alpha*AE123^2)/Ku</f>
        <v>9.659310826114015E-4</v>
      </c>
      <c r="AH123">
        <f t="shared" si="41"/>
        <v>1.2833554437136485</v>
      </c>
      <c r="AI123" cm="1">
        <f t="array" ref="AI123" xml:space="preserve"> F123 / df / 1000</f>
        <v>0.15688775510204081</v>
      </c>
      <c r="AJ123" cm="1">
        <f t="array" ref="AJ123" xml:space="preserve"> ( 1 + AI123 ) / ( 2*Ku ) * ( 2 * LN( 1 + AI123 ) - 1 + alpha + ( 1 / ( 1 + AI123 ) ) ^ 2 * ( 1 - alpha / 2 ) - ( alpha / 2) * ( 1 + AI123 ) ^ 2 )</f>
        <v>3.1529070295106834E-2</v>
      </c>
      <c r="AK123" cm="1">
        <f t="array" ref="AK123" xml:space="preserve"> ( ( 1 - alpha ) / Ku ) * AI123 ^ 2</f>
        <v>3.5004923250520209E-2</v>
      </c>
      <c r="AL123">
        <f t="shared" si="42"/>
        <v>1.11024279887989</v>
      </c>
      <c r="AM123">
        <f t="shared" si="32"/>
        <v>0.10973296324498727</v>
      </c>
      <c r="AN123">
        <f t="shared" si="43"/>
        <v>0.11464815733298661</v>
      </c>
      <c r="AO123">
        <f t="shared" si="44"/>
        <v>1.0447923207635048</v>
      </c>
      <c r="AP123" cm="1">
        <f t="array" ref="AP123" xml:space="preserve"> EXP( -4 * alpha * X * 10^(-6) * AM123 / ( PI() * df * 10^(-6) * ( 1 - alpha ) ) ) * 100</f>
        <v>10.589296498392025</v>
      </c>
      <c r="AQ123" cm="1">
        <f t="array" ref="AQ123" xml:space="preserve"> EXP( -4 * alpha * X * 10^(-6) * AN123 / ( PI() * df * 10^(-6) * ( 1 - alpha ) ) ) * 100</f>
        <v>9.5760993555303884</v>
      </c>
      <c r="AR123">
        <f t="shared" si="45"/>
        <v>1.0131971428616371</v>
      </c>
      <c r="AS123" cm="1">
        <f t="array" ref="AS123" xml:space="preserve"> ( sigave * 10^(-6) * fE *e * H123 ) / ( 3 * PI() * eps0 * ( 1 + epsF ) * mu * U * F123 * 10^(-9) )</f>
        <v>1.9072853109357722E-2</v>
      </c>
      <c r="AT123" cm="1">
        <f t="array" ref="AT123" xml:space="preserve"> PI() * AS123 / ( 1 + alpha * SQRT(AS123) )</f>
        <v>5.9353542805239641E-2</v>
      </c>
      <c r="AU123" cm="1">
        <f t="array" ref="AU123" xml:space="preserve"> PI() * AS123 * ( 1 - SQRT( AS123 ) * alpha )</f>
        <v>5.9348153156117842E-2</v>
      </c>
      <c r="AV123">
        <f t="shared" si="46"/>
        <v>0.99990919414634638</v>
      </c>
      <c r="AW123" cm="1">
        <f t="array" ref="AW123" xml:space="preserve"> 2 / 3 * ( epsP - 1 ) / ( epsP + 2 ) * ( sigave * 10^(-6) ) ^ 2 / ( eps0 * ( 1 + epsF ) ^ 2 ) * H123 * ( F123 * 10^(-9) ) ^ 2 / ( df * 10^(-6) * mu * U )</f>
        <v>5.6546631272435075</v>
      </c>
      <c r="AX123" cm="1">
        <f t="array" ref="AX123" xml:space="preserve"> 0.528 * Ku ^ 0.26 * AW123 ^ 0.74 / ( 1 + 0.366 * ( Ku * AW123 ) ^ 0.63 )</f>
        <v>0.92894186920868282</v>
      </c>
      <c r="AY123" cm="1">
        <f t="array" ref="AY123" xml:space="preserve"> 0.35 * Ku ^ ( -0.5 ) * AW123 ^ 0.4</f>
        <v>0.86503048888581369</v>
      </c>
      <c r="AZ123">
        <f t="shared" si="47"/>
        <v>0.93119980653115364</v>
      </c>
      <c r="BA123">
        <f t="shared" si="33"/>
        <v>0.16257346591911981</v>
      </c>
      <c r="BB123">
        <f t="shared" si="48"/>
        <v>0.17399631048910447</v>
      </c>
      <c r="BC123">
        <f t="shared" si="49"/>
        <v>1.0702626625163267</v>
      </c>
      <c r="BD123">
        <f t="shared" si="34"/>
        <v>0.93673928846306387</v>
      </c>
      <c r="BE123">
        <f t="shared" si="50"/>
        <v>0.9796786462188003</v>
      </c>
      <c r="BF123">
        <f t="shared" si="51"/>
        <v>1.0458391766893735</v>
      </c>
      <c r="BG123" cm="1">
        <f t="array" ref="BG123" xml:space="preserve"> EXP( -4 * alpha * X * 10^(-6) * BA123 / ( PI() * df * 10^(-6) * ( 1 - alpha ) ) ) * 100</f>
        <v>3.5917355823251991</v>
      </c>
      <c r="BH123" cm="1">
        <f t="array" ref="BH123" xml:space="preserve"> EXP( -4 * alpha * X * 10^(-6) * BB123 / ( PI() * df * 10^(-6) * ( 1 - alpha ) ) ) * 100</f>
        <v>2.8431265748186827</v>
      </c>
      <c r="BI123" cm="1">
        <f t="array" ref="BI123" xml:space="preserve"> EXP( -4 * alpha * X * 10^(-6) * BD123 / ( PI() * df * 10^(-6) * ( 1 - alpha ) ) ) * 100</f>
        <v>4.7396238965128165E-7</v>
      </c>
      <c r="BJ123" cm="1">
        <f t="array" ref="BJ123" xml:space="preserve"> EXP( -4 * alpha * X * 10^(-6) * BE123 / ( PI() * df * 10^(-6) * ( 1 - alpha ) ) ) * 100</f>
        <v>1.9686423946589607E-7</v>
      </c>
      <c r="BK123" cm="1">
        <f t="array" ref="BK123">fC *  BG123 +  ( 1 - fC ) * BI123</f>
        <v>0.35917398479867063</v>
      </c>
    </row>
    <row r="124" spans="6:63" x14ac:dyDescent="0.2">
      <c r="F124">
        <v>1240</v>
      </c>
      <c r="G124" cm="1">
        <f t="array" ref="G124" xml:space="preserve"> F124 * 10^(-9) * rhoa/mu * U</f>
        <v>8.2149139438848079E-4</v>
      </c>
      <c r="H124" cm="1">
        <f t="array" ref="H124">1 +  lambda/F124 * ( 2.514 + 0.8 * EXP( -0.55 * F124/lambda ) )</f>
        <v>1.1358590143505003</v>
      </c>
      <c r="I124" cm="1">
        <f t="array" ref="I124" xml:space="preserve"> 1 + 3.34 * lambda/F124</f>
        <v>1.1804946774193548</v>
      </c>
      <c r="J124">
        <f t="shared" si="35"/>
        <v>0.96218901794082523</v>
      </c>
      <c r="K124" cm="1">
        <f t="array" ref="K124" xml:space="preserve"> kB * T * H124 / ( 3 * PI() * mu * F124 * 10^(-9) )</f>
        <v>2.1626088922074783E-11</v>
      </c>
      <c r="L124" cm="1">
        <f t="array" ref="L124" xml:space="preserve"> df * 10^(-6) *U / K124</f>
        <v>3802.6682680158624</v>
      </c>
      <c r="M124" cm="1">
        <f t="array" ref="M124" xml:space="preserve"> 1 + 0.388 * Kn * ( ( 1 - alpha ) * L124 / Ku ) ^ ( 1 / 3 )</f>
        <v>1.1164211185264474</v>
      </c>
      <c r="N124" cm="1">
        <f t="array" ref="N124" xml:space="preserve"> 1 + 0.388 * Kn * ( ( 1 - alpha ) / Ku ) ^ ( 1 / 3 ) * ( 3 * PI() * mu * df * 10^(-6) * U * F124 * 10^(-9) / ( kB * T ) ) ^ ( 1 / 3 ) * ( 0.6 * ( F124 / lambda ) ^ 0.1 ) ^ ( -1 / 3 ) * ( 1 + 2/3 * ( 3.34 * F124 / lambda ) ) ^ ( -1 / 2 )</f>
        <v>1.0201142716495399</v>
      </c>
      <c r="O124">
        <f t="shared" si="26"/>
        <v>0.91373609359520014</v>
      </c>
      <c r="P124" cm="1">
        <f t="array" ref="P124" xml:space="preserve"> 1 / ( 1 + 1.6 * ( ( 1 - alpha ) / Ku ) ^ ( 1 / 3 ) * L124 ^ ( -2 / 3 ) * M124 )</f>
        <v>0.99182213620328907</v>
      </c>
      <c r="Q124" cm="1">
        <f t="array" ref="Q124" xml:space="preserve"> 1.6 * ( ( 1 - alpha ) / Ku ) * L124 ^ ( -2 / 3 ) * M124 * P124</f>
        <v>1.0342064164412934E-2</v>
      </c>
      <c r="R124" cm="1">
        <f t="array" ref="R124" xml:space="preserve"> 1.6 * ( 0.6 ) ^ ( 2 / 3 ) * ( ( 1 - alpha ) / Ku ) * ( lambda * 10^(-9) ) ^ ( -1 / 15 ) * ( kB * T / ( 3 * PI() * df * 10^(-6) * U * mu ) ) ^ ( 2 / 3 ) * ( F124 * 10^(-9) ) ^ ( -3 / 5 )  +  3.2 * 3.34 / 3 * ( 0.6 ) ^ ( 2 / 3 ) * ( ( 1 - alpha ) / Ku ) *  ( lambda * 10^(-9) ) ^ ( 14 / 15 ) * ( kB * T / ( 3 * PI() * df * 10^(-6) * U * mu ) ) ^ ( 2 / 3 ) * ( F124 * 10^(-9) ) ^ ( -8 / 5 )</f>
        <v>8.3060515490620615E-3</v>
      </c>
      <c r="S124">
        <f t="shared" si="27"/>
        <v>8.4731217262549782E-3</v>
      </c>
      <c r="T124">
        <f t="shared" si="36"/>
        <v>0.81928729038551207</v>
      </c>
      <c r="U124">
        <f t="shared" si="28"/>
        <v>29248.425313348784</v>
      </c>
      <c r="V124">
        <f t="shared" si="29"/>
        <v>5.8472080155027757E-3</v>
      </c>
      <c r="W124">
        <f t="shared" si="30"/>
        <v>3.4189830480243027E-5</v>
      </c>
      <c r="X124">
        <f t="shared" si="31"/>
        <v>1.9991492099388594E-7</v>
      </c>
      <c r="Y124" cm="1">
        <f t="array" ref="Y124" xml:space="preserve"> 4 / 3 * g / U^2 * F124 * 10^(-9) * ( rhop - rhoa ) / rhoa</f>
        <v>128.54465380005959</v>
      </c>
      <c r="Z124" cm="1">
        <f t="array" ref="Z124" xml:space="preserve"> SQRT( 4/3 * 1/U124 * g/rhoa * F124 * 10^(-9) *  ( rhop - rhoa ) )</f>
        <v>6.9538629504274359E-4</v>
      </c>
      <c r="AA124" cm="1">
        <f t="array" ref="AA124" xml:space="preserve"> Z124 / U</f>
        <v>6.6294235206122945E-2</v>
      </c>
      <c r="AB124">
        <f t="shared" si="37"/>
        <v>7.1001205846424137E-2</v>
      </c>
      <c r="AC124">
        <f t="shared" si="38"/>
        <v>7.0980480428161213E-2</v>
      </c>
      <c r="AD124">
        <f t="shared" si="39"/>
        <v>0.9997080976581193</v>
      </c>
      <c r="AE124" cm="1">
        <f t="array" ref="AE124">( ( F124 * 10^(-9) ) ^ 2 * rhop * H124 * U ) / ( 18 * mu * ( df * 10^(-6) ) )</f>
        <v>7.1603094175740119E-3</v>
      </c>
      <c r="AF124">
        <f t="shared" si="40"/>
        <v>7.7527485846812249E-4</v>
      </c>
      <c r="AG124" cm="1">
        <f t="array" ref="AG124">(2 * AI144*(1-alpha)*AE124*SQRT(alpha)+(1-alpha)*alpha*AE124^2)/Ku</f>
        <v>9.8764702058185645E-4</v>
      </c>
      <c r="AH124">
        <f t="shared" si="41"/>
        <v>1.2739314448212127</v>
      </c>
      <c r="AI124" cm="1">
        <f t="array" ref="AI124" xml:space="preserve"> F124 / df / 1000</f>
        <v>0.15816326530612243</v>
      </c>
      <c r="AJ124" cm="1">
        <f t="array" ref="AJ124" xml:space="preserve"> ( 1 + AI124 ) / ( 2*Ku ) * ( 2 * LN( 1 + AI124 ) - 1 + alpha + ( 1 / ( 1 + AI124 ) ) ^ 2 * ( 1 - alpha / 2 ) - ( alpha / 2) * ( 1 + AI124 ) ^ 2 )</f>
        <v>3.2018416964122831E-2</v>
      </c>
      <c r="AK124" cm="1">
        <f t="array" ref="AK124" xml:space="preserve"> ( ( 1 - alpha ) / Ku ) * AI124 ^ 2</f>
        <v>3.5576422757617729E-2</v>
      </c>
      <c r="AL124">
        <f t="shared" si="42"/>
        <v>1.1111237259943769</v>
      </c>
      <c r="AM124">
        <f t="shared" si="32"/>
        <v>0.11073637494296673</v>
      </c>
      <c r="AN124">
        <f t="shared" si="43"/>
        <v>0.11580529977050204</v>
      </c>
      <c r="AO124">
        <f t="shared" si="44"/>
        <v>1.045774704383686</v>
      </c>
      <c r="AP124" cm="1">
        <f t="array" ref="AP124" xml:space="preserve"> EXP( -4 * alpha * X * 10^(-6) * AM124 / ( PI() * df * 10^(-6) * ( 1 - alpha ) ) ) * 100</f>
        <v>10.374098654306501</v>
      </c>
      <c r="AQ124" cm="1">
        <f t="array" ref="AQ124" xml:space="preserve"> EXP( -4 * alpha * X * 10^(-6) * AN124 / ( PI() * df * 10^(-6) * ( 1 - alpha ) ) ) * 100</f>
        <v>9.3520278815214084</v>
      </c>
      <c r="AR124">
        <f t="shared" si="45"/>
        <v>1.0220707727850922</v>
      </c>
      <c r="AS124" cm="1">
        <f t="array" ref="AS124" xml:space="preserve"> ( sigave * 10^(-6) * fE *e * H124 ) / ( 3 * PI() * eps0 * ( 1 + epsF ) * mu * U * F124 * 10^(-9) )</f>
        <v>1.8900657828824247E-2</v>
      </c>
      <c r="AT124" cm="1">
        <f t="array" ref="AT124" xml:space="preserve"> PI() * AS124 / ( 1 + alpha * SQRT(AS124) )</f>
        <v>5.8820193733285564E-2</v>
      </c>
      <c r="AU124" cm="1">
        <f t="array" ref="AU124" xml:space="preserve"> PI() * AS124 * ( 1 - SQRT( AS124 ) * alpha )</f>
        <v>5.8814900737454559E-2</v>
      </c>
      <c r="AV124">
        <f t="shared" si="46"/>
        <v>0.99991001396807688</v>
      </c>
      <c r="AW124" cm="1">
        <f t="array" ref="AW124" xml:space="preserve"> 2 / 3 * ( epsP - 1 ) / ( epsP + 2 ) * ( sigave * 10^(-6) ) ^ 2 / ( eps0 * ( 1 + epsF ) ^ 2 ) * H124 * ( F124 * 10^(-9) ) ^ 2 / ( df * 10^(-6) * mu * U )</f>
        <v>5.7413988002243963</v>
      </c>
      <c r="AX124" cm="1">
        <f t="array" ref="AX124" xml:space="preserve"> 0.528 * Ku ^ 0.26 * AW124 ^ 0.74 / ( 1 + 0.366 * ( Ku * AW124 ) ^ 0.63 )</f>
        <v>0.93536423912011724</v>
      </c>
      <c r="AY124" cm="1">
        <f t="array" ref="AY124" xml:space="preserve"> 0.35 * Ku ^ ( -0.5 ) * AW124 ^ 0.4</f>
        <v>0.87031367130289172</v>
      </c>
      <c r="AZ124">
        <f t="shared" si="47"/>
        <v>0.93045429245999656</v>
      </c>
      <c r="BA124">
        <f t="shared" si="33"/>
        <v>0.16304303364878514</v>
      </c>
      <c r="BB124">
        <f t="shared" si="48"/>
        <v>0.1746202005079566</v>
      </c>
      <c r="BC124">
        <f t="shared" si="49"/>
        <v>1.0710068170352505</v>
      </c>
      <c r="BD124">
        <f t="shared" si="34"/>
        <v>0.94252176897163586</v>
      </c>
      <c r="BE124">
        <f t="shared" si="50"/>
        <v>0.98611897107339375</v>
      </c>
      <c r="BF124">
        <f t="shared" si="51"/>
        <v>1.0462559099821385</v>
      </c>
      <c r="BG124" cm="1">
        <f t="array" ref="BG124" xml:space="preserve"> EXP( -4 * alpha * X * 10^(-6) * BA124 / ( PI() * df * 10^(-6) * ( 1 - alpha ) ) ) * 100</f>
        <v>3.5573908393666991</v>
      </c>
      <c r="BH124" cm="1">
        <f t="array" ref="BH124" xml:space="preserve"> EXP( -4 * alpha * X * 10^(-6) * BB124 / ( PI() * df * 10^(-6) * ( 1 - alpha ) ) ) * 100</f>
        <v>2.8070622758155577</v>
      </c>
      <c r="BI124" cm="1">
        <f t="array" ref="BI124" xml:space="preserve"> EXP( -4 * alpha * X * 10^(-6) * BD124 / ( PI() * df * 10^(-6) * ( 1 - alpha ) ) ) * 100</f>
        <v>4.2107392274498505E-7</v>
      </c>
      <c r="BJ124" cm="1">
        <f t="array" ref="BJ124" xml:space="preserve"> EXP( -4 * alpha * X * 10^(-6) * BE124 / ( PI() * df * 10^(-6) * ( 1 - alpha ) ) ) * 100</f>
        <v>1.7255812768094465E-7</v>
      </c>
      <c r="BK124" cm="1">
        <f t="array" ref="BK124">fC *  BG124 +  ( 1 - fC ) * BI124</f>
        <v>0.35573946290320041</v>
      </c>
    </row>
    <row r="125" spans="6:63" x14ac:dyDescent="0.2">
      <c r="F125">
        <v>1250</v>
      </c>
      <c r="G125" cm="1">
        <f t="array" ref="G125" xml:space="preserve"> F125 * 10^(-9) * rhoa/mu * U</f>
        <v>8.2811632498838803E-4</v>
      </c>
      <c r="H125" cm="1">
        <f t="array" ref="H125">1 +  lambda/F125 * ( 2.514 + 0.8 * EXP( -0.55 * F125/lambda ) )</f>
        <v>1.1347720137743385</v>
      </c>
      <c r="I125" cm="1">
        <f t="array" ref="I125" xml:space="preserve"> 1 + 3.34 * lambda/F125</f>
        <v>1.17905072</v>
      </c>
      <c r="J125">
        <f t="shared" si="35"/>
        <v>0.96244546101828299</v>
      </c>
      <c r="K125" cm="1">
        <f t="array" ref="K125" xml:space="preserve"> kB * T * H125 / ( 3 * PI() * mu * F125 * 10^(-9) )</f>
        <v>2.143254992458445E-11</v>
      </c>
      <c r="L125" cm="1">
        <f t="array" ref="L125" xml:space="preserve"> df * 10^(-6) *U / K125</f>
        <v>3837.00690746706</v>
      </c>
      <c r="M125" cm="1">
        <f t="array" ref="M125" xml:space="preserve"> 1 + 0.388 * Kn * ( ( 1 - alpha ) * L125 / Ku ) ^ ( 1 / 3 )</f>
        <v>1.1167705020946228</v>
      </c>
      <c r="N125" cm="1">
        <f t="array" ref="N125" xml:space="preserve"> 1 + 0.388 * Kn * ( ( 1 - alpha ) / Ku ) ^ ( 1 / 3 ) * ( 3 * PI() * mu * df * 10^(-6) * U * F125 * 10^(-9) / ( kB * T ) ) ^ ( 1 / 3 ) * ( 0.6 * ( F125 / lambda ) ^ 0.1 ) ^ ( -1 / 3 ) * ( 1 + 2/3 * ( 3.34 * F125 / lambda ) ) ^ ( -1 / 2 )</f>
        <v>1.02008388893766</v>
      </c>
      <c r="O125">
        <f t="shared" si="26"/>
        <v>0.91342302382126261</v>
      </c>
      <c r="P125" cm="1">
        <f t="array" ref="P125" xml:space="preserve"> 1 / ( 1 + 1.6 * ( ( 1 - alpha ) / Ku ) ^ ( 1 / 3 ) * L125 ^ ( -2 / 3 ) * M125 )</f>
        <v>0.99186807956270229</v>
      </c>
      <c r="Q125" cm="1">
        <f t="array" ref="Q125" xml:space="preserve"> 1.6 * ( ( 1 - alpha ) / Ku ) * L125 ^ ( -2 / 3 ) * M125 * P125</f>
        <v>1.028396229541725E-2</v>
      </c>
      <c r="R125" cm="1">
        <f t="array" ref="R125" xml:space="preserve"> 1.6 * ( 0.6 ) ^ ( 2 / 3 ) * ( ( 1 - alpha ) / Ku ) * ( lambda * 10^(-9) ) ^ ( -1 / 15 ) * ( kB * T / ( 3 * PI() * df * 10^(-6) * U * mu ) ) ^ ( 2 / 3 ) * ( F125 * 10^(-9) ) ^ ( -3 / 5 )  +  3.2 * 3.34 / 3 * ( 0.6 ) ^ ( 2 / 3 ) * ( ( 1 - alpha ) / Ku ) *  ( lambda * 10^(-9) ) ^ ( 14 / 15 ) * ( kB * T / ( 3 * PI() * df * 10^(-6) * U * mu ) ) ^ ( 2 / 3 ) * ( F125 * 10^(-9) ) ^ ( -8 / 5 )</f>
        <v>8.2590158470950518E-3</v>
      </c>
      <c r="S125">
        <f t="shared" si="27"/>
        <v>8.4248890041024836E-3</v>
      </c>
      <c r="T125">
        <f t="shared" si="36"/>
        <v>0.81922597167210454</v>
      </c>
      <c r="U125">
        <f t="shared" si="28"/>
        <v>29014.620523946745</v>
      </c>
      <c r="V125">
        <f t="shared" si="29"/>
        <v>5.8707196163001463E-3</v>
      </c>
      <c r="W125">
        <f t="shared" si="30"/>
        <v>3.4465337503275513E-5</v>
      </c>
      <c r="X125">
        <f t="shared" si="31"/>
        <v>2.0233620009188905E-7</v>
      </c>
      <c r="Y125" cm="1">
        <f t="array" ref="Y125" xml:space="preserve"> 4 / 3 * g / U^2 * F125 * 10^(-9) * ( rhop - rhoa ) / rhoa</f>
        <v>129.58130423393101</v>
      </c>
      <c r="Z125" cm="1">
        <f t="array" ref="Z125" xml:space="preserve"> SQRT( 4/3 * 1/U125 * g/rhoa * F125 * 10^(-9) *  ( rhop - rhoa ) )</f>
        <v>7.0099204306204633E-4</v>
      </c>
      <c r="AA125" cm="1">
        <f t="array" ref="AA125" xml:space="preserve"> Z125 / U</f>
        <v>6.6828655830094355E-2</v>
      </c>
      <c r="AB125">
        <f t="shared" si="37"/>
        <v>7.1614560656640389E-2</v>
      </c>
      <c r="AC125">
        <f t="shared" si="38"/>
        <v>7.1593147039860458E-2</v>
      </c>
      <c r="AD125">
        <f t="shared" si="39"/>
        <v>0.99970098794737294</v>
      </c>
      <c r="AE125" cm="1">
        <f t="array" ref="AE125">( ( F125 * 10^(-9) ) ^ 2 * rhop * H125 * U ) / ( 18 * mu * ( df * 10^(-6) ) )</f>
        <v>7.2693006811334225E-3</v>
      </c>
      <c r="AF125">
        <f t="shared" si="40"/>
        <v>7.9837942093497231E-4</v>
      </c>
      <c r="AG125" cm="1">
        <f t="array" ref="AG125">(2 * AI145*(1-alpha)*AE125*SQRT(alpha)+(1-alpha)*alpha*AE125^2)/Ku</f>
        <v>1.0096859109810824E-3</v>
      </c>
      <c r="AH125">
        <f t="shared" si="41"/>
        <v>1.2646692593837798</v>
      </c>
      <c r="AI125" cm="1">
        <f t="array" ref="AI125" xml:space="preserve"> F125 / df / 1000</f>
        <v>0.15943877551020411</v>
      </c>
      <c r="AJ125" cm="1">
        <f t="array" ref="AJ125" xml:space="preserve"> ( 1 + AI125 ) / ( 2*Ku ) * ( 2 * LN( 1 + AI125 ) - 1 + alpha + ( 1 / ( 1 + AI125 ) ) ^ 2 * ( 1 - alpha / 2 ) - ( alpha / 2) * ( 1 + AI125 ) ^ 2 )</f>
        <v>3.2511156165949857E-2</v>
      </c>
      <c r="AK125" cm="1">
        <f t="array" ref="AK125" xml:space="preserve"> ( ( 1 - alpha ) / Ku ) * AI125 ^ 2</f>
        <v>3.6152549791088541E-2</v>
      </c>
      <c r="AL125">
        <f t="shared" si="42"/>
        <v>1.1120044333874675</v>
      </c>
      <c r="AM125">
        <f t="shared" si="32"/>
        <v>0.11174425761058493</v>
      </c>
      <c r="AN125">
        <f t="shared" si="43"/>
        <v>0.11696896525598646</v>
      </c>
      <c r="AO125">
        <f t="shared" si="44"/>
        <v>1.0467559385790455</v>
      </c>
      <c r="AP125" cm="1">
        <f t="array" ref="AP125" xml:space="preserve"> EXP( -4 * alpha * X * 10^(-6) * AM125 / ( PI() * df * 10^(-6) * ( 1 - alpha ) ) ) * 100</f>
        <v>10.162344372498779</v>
      </c>
      <c r="AQ125" cm="1">
        <f t="array" ref="AQ125" xml:space="preserve"> EXP( -4 * alpha * X * 10^(-6) * AN125 / ( PI() * df * 10^(-6) * ( 1 - alpha ) ) ) * 100</f>
        <v>9.1319805106588916</v>
      </c>
      <c r="AR125">
        <f t="shared" si="45"/>
        <v>1.0303638618398878</v>
      </c>
      <c r="AS125" cm="1">
        <f t="array" ref="AS125" xml:space="preserve"> ( sigave * 10^(-6) * fE *e * H125 ) / ( 3 * PI() * eps0 * ( 1 + epsF ) * mu * U * F125 * 10^(-9) )</f>
        <v>1.8731509612460243E-2</v>
      </c>
      <c r="AT125" cm="1">
        <f t="array" ref="AT125" xml:space="preserve"> PI() * AS125 / ( 1 + alpha * SQRT(AS125) )</f>
        <v>5.8296249196086281E-2</v>
      </c>
      <c r="AU125" cm="1">
        <f t="array" ref="AU125" xml:space="preserve"> PI() * AS125 * ( 1 - SQRT( AS125 ) * alpha )</f>
        <v>5.829105029476913E-2</v>
      </c>
      <c r="AV125">
        <f t="shared" si="46"/>
        <v>0.99991081928273529</v>
      </c>
      <c r="AW125" cm="1">
        <f t="array" ref="AW125" xml:space="preserve"> 2 / 3 * ( epsP - 1 ) / ( epsP + 2 ) * ( sigave * 10^(-6) ) ^ 2 / ( eps0 * ( 1 + epsF ) ^ 2 ) * H125 * ( F125 * 10^(-9) ) ^ 2 / ( df * 10^(-6) * mu * U )</f>
        <v>5.8287919941971449</v>
      </c>
      <c r="AX125" cm="1">
        <f t="array" ref="AX125" xml:space="preserve"> 0.528 * Ku ^ 0.26 * AW125 ^ 0.74 / ( 1 + 0.366 * ( Ku * AW125 ) ^ 0.63 )</f>
        <v>0.94176055088337196</v>
      </c>
      <c r="AY125" cm="1">
        <f t="array" ref="AY125" xml:space="preserve"> 0.35 * Ku ^ ( -0.5 ) * AW125 ^ 0.4</f>
        <v>0.87558868962847147</v>
      </c>
      <c r="AZ125">
        <f t="shared" si="47"/>
        <v>0.929736002221763</v>
      </c>
      <c r="BA125">
        <f t="shared" si="33"/>
        <v>0.16352623571877289</v>
      </c>
      <c r="BB125">
        <f t="shared" si="48"/>
        <v>0.1752600155507556</v>
      </c>
      <c r="BC125">
        <f t="shared" si="49"/>
        <v>1.0717547235182621</v>
      </c>
      <c r="BD125">
        <f t="shared" si="34"/>
        <v>0.94826847488855903</v>
      </c>
      <c r="BE125">
        <f t="shared" si="50"/>
        <v>0.99255765488445791</v>
      </c>
      <c r="BF125">
        <f t="shared" si="51"/>
        <v>1.0467053172901311</v>
      </c>
      <c r="BG125" cm="1">
        <f t="array" ref="BG125" xml:space="preserve"> EXP( -4 * alpha * X * 10^(-6) * BA125 / ( PI() * df * 10^(-6) * ( 1 - alpha ) ) ) * 100</f>
        <v>3.5223916845444347</v>
      </c>
      <c r="BH125" cm="1">
        <f t="array" ref="BH125" xml:space="preserve"> EXP( -4 * alpha * X * 10^(-6) * BB125 / ( PI() * df * 10^(-6) * ( 1 - alpha ) ) ) * 100</f>
        <v>2.7705525012605521</v>
      </c>
      <c r="BI125" cm="1">
        <f t="array" ref="BI125" xml:space="preserve"> EXP( -4 * alpha * X * 10^(-6) * BD125 / ( PI() * df * 10^(-6) * ( 1 - alpha ) ) ) * 100</f>
        <v>3.743611045366966E-7</v>
      </c>
      <c r="BJ125" cm="1">
        <f t="array" ref="BJ125" xml:space="preserve"> EXP( -4 * alpha * X * 10^(-6) * BE125 / ( PI() * df * 10^(-6) * ( 1 - alpha ) ) ) * 100</f>
        <v>1.5125808208144491E-7</v>
      </c>
      <c r="BK125" cm="1">
        <f t="array" ref="BK125">fC *  BG125 +  ( 1 - fC ) * BI125</f>
        <v>0.35223950537943755</v>
      </c>
    </row>
    <row r="126" spans="6:63" x14ac:dyDescent="0.2">
      <c r="F126">
        <v>1260</v>
      </c>
      <c r="G126" cm="1">
        <f t="array" ref="G126" xml:space="preserve"> F126 * 10^(-9) * rhoa/mu * U</f>
        <v>8.3474125558829506E-4</v>
      </c>
      <c r="H126" cm="1">
        <f t="array" ref="H126">1 +  lambda/F126 * ( 2.514 + 0.8 * EXP( -0.55 * F126/lambda ) )</f>
        <v>1.1337022772178968</v>
      </c>
      <c r="I126" cm="1">
        <f t="array" ref="I126" xml:space="preserve"> 1 + 3.34 * lambda/F126</f>
        <v>1.1776296825396826</v>
      </c>
      <c r="J126">
        <f t="shared" si="35"/>
        <v>0.96269845608251681</v>
      </c>
      <c r="K126" cm="1">
        <f t="array" ref="K126" xml:space="preserve"> kB * T * H126 / ( 3 * PI() * mu * F126 * 10^(-9) )</f>
        <v>2.1242406454065852E-11</v>
      </c>
      <c r="L126" cm="1">
        <f t="array" ref="L126" xml:space="preserve"> df * 10^(-6) *U / K126</f>
        <v>3871.3524422522664</v>
      </c>
      <c r="M126" cm="1">
        <f t="array" ref="M126" xml:space="preserve"> 1 + 0.388 * Kn * ( ( 1 - alpha ) * L126 / Ku ) ^ ( 1 / 3 )</f>
        <v>1.117117876866335</v>
      </c>
      <c r="N126" cm="1">
        <f t="array" ref="N126" xml:space="preserve"> 1 + 0.388 * Kn * ( ( 1 - alpha ) / Ku ) ^ ( 1 / 3 ) * ( 3 * PI() * mu * df * 10^(-6) * U * F126 * 10^(-9) / ( kB * T ) ) ^ ( 1 / 3 ) * ( 0.6 * ( F126 / lambda ) ^ 0.1 ) ^ ( -1 / 3 ) * ( 1 + 2/3 * ( 3.34 * F126 / lambda ) ) ^ ( -1 / 2 )</f>
        <v>1.0200537789941275</v>
      </c>
      <c r="O126">
        <f t="shared" si="26"/>
        <v>0.91311203599705593</v>
      </c>
      <c r="P126" cm="1">
        <f t="array" ref="P126" xml:space="preserve"> 1 / ( 1 + 1.6 * ( ( 1 - alpha ) / Ku ) ^ ( 1 / 3 ) * L126 ^ ( -2 / 3 ) * M126 )</f>
        <v>0.99191336335862501</v>
      </c>
      <c r="Q126" cm="1">
        <f t="array" ref="Q126" xml:space="preserve"> 1.6 * ( ( 1 - alpha ) / Ku ) * L126 ^ ( -2 / 3 ) * M126 * P126</f>
        <v>1.0226694537640579E-2</v>
      </c>
      <c r="R126" cm="1">
        <f t="array" ref="R126" xml:space="preserve"> 1.6 * ( 0.6 ) ^ ( 2 / 3 ) * ( ( 1 - alpha ) / Ku ) * ( lambda * 10^(-9) ) ^ ( -1 / 15 ) * ( kB * T / ( 3 * PI() * df * 10^(-6) * U * mu ) ) ^ ( 2 / 3 ) * ( F126 * 10^(-9) ) ^ ( -3 / 5 )  +  3.2 * 3.34 / 3 * ( 0.6 ) ^ ( 2 / 3 ) * ( ( 1 - alpha ) / Ku ) *  ( lambda * 10^(-9) ) ^ ( 14 / 15 ) * ( kB * T / ( 3 * PI() * df * 10^(-6) * U * mu ) ) ^ ( 2 / 3 ) * ( F126 * 10^(-9) ) ^ ( -8 / 5 )</f>
        <v>8.2126679949802474E-3</v>
      </c>
      <c r="S126">
        <f t="shared" si="27"/>
        <v>8.377363023903725E-3</v>
      </c>
      <c r="T126">
        <f t="shared" si="36"/>
        <v>0.81916625093962014</v>
      </c>
      <c r="U126">
        <f t="shared" si="28"/>
        <v>28784.526468605833</v>
      </c>
      <c r="V126">
        <f t="shared" si="29"/>
        <v>5.8941371821199301E-3</v>
      </c>
      <c r="W126">
        <f t="shared" si="30"/>
        <v>3.4740841595732831E-5</v>
      </c>
      <c r="X126">
        <f t="shared" si="31"/>
        <v>2.0476715023862902E-7</v>
      </c>
      <c r="Y126" cm="1">
        <f t="array" ref="Y126" xml:space="preserve"> 4 / 3 * g / U^2 * F126 * 10^(-9) * ( rhop - rhoa ) / rhoa</f>
        <v>130.61795466780248</v>
      </c>
      <c r="Z126" cm="1">
        <f t="array" ref="Z126" xml:space="preserve"> SQRT( 4/3 * 1/U126 * g/rhoa * F126 * 10^(-9) *  ( rhop - rhoa ) )</f>
        <v>7.06597761367745E-4</v>
      </c>
      <c r="AA126" cm="1">
        <f t="array" ref="AA126" xml:space="preserve"> Z126 / U</f>
        <v>6.7363073621337158E-2</v>
      </c>
      <c r="AB126">
        <f t="shared" si="37"/>
        <v>7.2228615140622121E-2</v>
      </c>
      <c r="AC126">
        <f t="shared" si="38"/>
        <v>7.2206496118640093E-2</v>
      </c>
      <c r="AD126">
        <f t="shared" si="39"/>
        <v>0.99969376372592822</v>
      </c>
      <c r="AE126" cm="1">
        <f t="array" ref="AE126">( ( F126 * 10^(-9) ) ^ 2 * rhop * H126 * U ) / ( 18 * mu * ( df * 10^(-6) ) )</f>
        <v>7.3791119593812722E-3</v>
      </c>
      <c r="AF126">
        <f t="shared" si="40"/>
        <v>8.2198066739355333E-4</v>
      </c>
      <c r="AG126" cm="1">
        <f t="array" ref="AG126">(2 * AI146*(1-alpha)*AE126*SQRT(alpha)+(1-alpha)*alpha*AE126^2)/Ku</f>
        <v>1.0320501502973204E-3</v>
      </c>
      <c r="AH126">
        <f t="shared" si="41"/>
        <v>1.2555649922642143</v>
      </c>
      <c r="AI126" cm="1">
        <f t="array" ref="AI126" xml:space="preserve"> F126 / df / 1000</f>
        <v>0.16071428571428573</v>
      </c>
      <c r="AJ126" cm="1">
        <f t="array" ref="AJ126" xml:space="preserve"> ( 1 + AI126 ) / ( 2*Ku ) * ( 2 * LN( 1 + AI126 ) - 1 + alpha + ( 1 / ( 1 + AI126 ) ) ^ 2 * ( 1 - alpha / 2 ) - ( alpha / 2) * ( 1 + AI126 ) ^ 2 )</f>
        <v>3.3007280119775377E-2</v>
      </c>
      <c r="AK126" cm="1">
        <f t="array" ref="AK126" xml:space="preserve"> ( ( 1 - alpha ) / Ku ) * AI126 ^ 2</f>
        <v>3.6733304350932576E-2</v>
      </c>
      <c r="AL126">
        <f t="shared" si="42"/>
        <v>1.1128849216789862</v>
      </c>
      <c r="AM126">
        <f t="shared" si="32"/>
        <v>0.1127565823649147</v>
      </c>
      <c r="AN126">
        <f t="shared" si="43"/>
        <v>0.11813914416086996</v>
      </c>
      <c r="AO126">
        <f t="shared" si="44"/>
        <v>1.0477361204380569</v>
      </c>
      <c r="AP126" cm="1">
        <f t="array" ref="AP126" xml:space="preserve"> EXP( -4 * alpha * X * 10^(-6) * AM126 / ( PI() * df * 10^(-6) * ( 1 - alpha ) ) ) * 100</f>
        <v>9.95400759333506</v>
      </c>
      <c r="AQ126" cm="1">
        <f t="array" ref="AQ126" xml:space="preserve"> EXP( -4 * alpha * X * 10^(-6) * AN126 / ( PI() * df * 10^(-6) * ( 1 - alpha ) ) ) * 100</f>
        <v>8.9159223606639895</v>
      </c>
      <c r="AR126">
        <f t="shared" si="45"/>
        <v>1.0380852326710706</v>
      </c>
      <c r="AS126" cm="1">
        <f t="array" ref="AS126" xml:space="preserve"> ( sigave * 10^(-6) * fE *e * H126 ) / ( 3 * PI() * eps0 * ( 1 + epsF ) * mu * U * F126 * 10^(-9) )</f>
        <v>1.8565329001273126E-2</v>
      </c>
      <c r="AT126" cm="1">
        <f t="array" ref="AT126" xml:space="preserve"> PI() * AS126 / ( 1 + alpha * SQRT(AS126) )</f>
        <v>5.7781464677338142E-2</v>
      </c>
      <c r="AU126" cm="1">
        <f t="array" ref="AU126" xml:space="preserve"> PI() * AS126 * ( 1 - SQRT( AS126 ) * alpha )</f>
        <v>5.7776357400753146E-2</v>
      </c>
      <c r="AV126">
        <f t="shared" si="46"/>
        <v>0.99991161046862498</v>
      </c>
      <c r="AW126" cm="1">
        <f t="array" ref="AW126" xml:space="preserve"> 2 / 3 * ( epsP - 1 ) / ( epsP + 2 ) * ( sigave * 10^(-6) ) ^ 2 / ( eps0 * ( 1 + epsF ) ^ 2 ) * H126 * ( F126 * 10^(-9) ) ^ 2 / ( df * 10^(-6) * mu * U )</f>
        <v>5.9168427060331323</v>
      </c>
      <c r="AX126" cm="1">
        <f t="array" ref="AX126" xml:space="preserve"> 0.528 * Ku ^ 0.26 * AW126 ^ 0.74 / ( 1 + 0.366 * ( Ku * AW126 ) ^ 0.63 )</f>
        <v>0.94813088013371849</v>
      </c>
      <c r="AY126" cm="1">
        <f t="array" ref="AY126" xml:space="preserve"> 0.35 * Ku ^ ( -0.5 ) * AW126 ^ 0.4</f>
        <v>0.88085562017198693</v>
      </c>
      <c r="AZ126">
        <f t="shared" si="47"/>
        <v>0.92904433198901459</v>
      </c>
      <c r="BA126">
        <f t="shared" si="33"/>
        <v>0.16402280656119717</v>
      </c>
      <c r="BB126">
        <f t="shared" si="48"/>
        <v>0.17591550156162311</v>
      </c>
      <c r="BC126">
        <f t="shared" si="49"/>
        <v>1.0725063498775627</v>
      </c>
      <c r="BD126">
        <f t="shared" si="34"/>
        <v>0.95397946482011653</v>
      </c>
      <c r="BE126">
        <f t="shared" si="50"/>
        <v>0.99899476433285694</v>
      </c>
      <c r="BF126">
        <f t="shared" si="51"/>
        <v>1.0471868642594193</v>
      </c>
      <c r="BG126" cm="1">
        <f t="array" ref="BG126" xml:space="preserve"> EXP( -4 * alpha * X * 10^(-6) * BA126 / ( PI() * df * 10^(-6) * ( 1 - alpha ) ) ) * 100</f>
        <v>3.4867829328087248</v>
      </c>
      <c r="BH126" cm="1">
        <f t="array" ref="BH126" xml:space="preserve"> EXP( -4 * alpha * X * 10^(-6) * BB126 / ( PI() * df * 10^(-6) * ( 1 - alpha ) ) ) * 100</f>
        <v>2.7336408908668051</v>
      </c>
      <c r="BI126" cm="1">
        <f t="array" ref="BI126" xml:space="preserve"> EXP( -4 * alpha * X * 10^(-6) * BD126 / ( PI() * df * 10^(-6) * ( 1 - alpha ) ) ) * 100</f>
        <v>3.3307380687158329E-7</v>
      </c>
      <c r="BJ126" cm="1">
        <f t="array" ref="BJ126" xml:space="preserve"> EXP( -4 * alpha * X * 10^(-6) * BE126 / ( PI() * df * 10^(-6) * ( 1 - alpha ) ) ) * 100</f>
        <v>1.3259151998765831E-7</v>
      </c>
      <c r="BK126" cm="1">
        <f t="array" ref="BK126">fC *  BG126 +  ( 1 - fC ) * BI126</f>
        <v>0.3486785930472987</v>
      </c>
    </row>
    <row r="127" spans="6:63" x14ac:dyDescent="0.2">
      <c r="F127">
        <v>1270</v>
      </c>
      <c r="G127" cm="1">
        <f t="array" ref="G127" xml:space="preserve"> F127 * 10^(-9) * rhoa/mu * U</f>
        <v>8.413661861882023E-4</v>
      </c>
      <c r="H127" cm="1">
        <f t="array" ref="H127">1 +  lambda/F127 * ( 2.514 + 0.8 * EXP( -0.55 * F127/lambda ) )</f>
        <v>1.1326493960845894</v>
      </c>
      <c r="I127" cm="1">
        <f t="array" ref="I127" xml:space="preserve"> 1 + 3.34 * lambda/F127</f>
        <v>1.1762310236220472</v>
      </c>
      <c r="J127">
        <f t="shared" si="35"/>
        <v>0.96294807171192098</v>
      </c>
      <c r="K127" cm="1">
        <f t="array" ref="K127" xml:space="preserve"> kB * T * H127 / ( 3 * PI() * mu * F127 * 10^(-9) )</f>
        <v>2.1055570705547543E-11</v>
      </c>
      <c r="L127" cm="1">
        <f t="array" ref="L127" xml:space="preserve"> df * 10^(-6) *U / K127</f>
        <v>3905.7047303683903</v>
      </c>
      <c r="M127" cm="1">
        <f t="array" ref="M127" xml:space="preserve"> 1 + 0.388 * Kn * ( ( 1 - alpha ) * L127 / Ku ) ^ ( 1 / 3 )</f>
        <v>1.1174632708279102</v>
      </c>
      <c r="N127" cm="1">
        <f t="array" ref="N127" xml:space="preserve"> 1 + 0.388 * Kn * ( ( 1 - alpha ) / Ku ) ^ ( 1 / 3 ) * ( 3 * PI() * mu * df * 10^(-6) * U * F127 * 10^(-9) / ( kB * T ) ) ^ ( 1 / 3 ) * ( 0.6 * ( F127 / lambda ) ^ 0.1 ) ^ ( -1 / 3 ) * ( 1 + 2/3 * ( 3.34 * F127 / lambda ) ) ^ ( -1 / 2 )</f>
        <v>1.0200239373720106</v>
      </c>
      <c r="O127">
        <f t="shared" si="26"/>
        <v>0.91280309966366191</v>
      </c>
      <c r="P127" cm="1">
        <f t="array" ref="P127" xml:space="preserve"> 1 / ( 1 + 1.6 * ( ( 1 - alpha ) / Ku ) ^ ( 1 / 3 ) * L127 ^ ( -2 / 3 ) * M127 )</f>
        <v>0.99195800254774202</v>
      </c>
      <c r="Q127" cm="1">
        <f t="array" ref="Q127" xml:space="preserve"> 1.6 * ( ( 1 - alpha ) / Ku ) * L127 ^ ( -2 / 3 ) * M127 * P127</f>
        <v>1.0170241976241839E-2</v>
      </c>
      <c r="R127" cm="1">
        <f t="array" ref="R127" xml:space="preserve"> 1.6 * ( 0.6 ) ^ ( 2 / 3 ) * ( ( 1 - alpha ) / Ku ) * ( lambda * 10^(-9) ) ^ ( -1 / 15 ) * ( kB * T / ( 3 * PI() * df * 10^(-6) * U * mu ) ) ^ ( 2 / 3 ) * ( F127 * 10^(-9) ) ^ ( -3 / 5 )  +  3.2 * 3.34 / 3 * ( 0.6 ) ^ ( 2 / 3 ) * ( ( 1 - alpha ) / Ku ) *  ( lambda * 10^(-9) ) ^ ( 14 / 15 ) * ( kB * T / ( 3 * PI() * df * 10^(-6) * U * mu ) ) ^ ( 2 / 3 ) * ( F127 * 10^(-9) ) ^ ( -8 / 5 )</f>
        <v>8.1669920653075698E-3</v>
      </c>
      <c r="S127">
        <f t="shared" si="27"/>
        <v>8.3305274029409956E-3</v>
      </c>
      <c r="T127">
        <f t="shared" si="36"/>
        <v>0.81910808242335797</v>
      </c>
      <c r="U127">
        <f t="shared" si="28"/>
        <v>28558.055496869143</v>
      </c>
      <c r="V127">
        <f t="shared" si="29"/>
        <v>5.9174618299722825E-3</v>
      </c>
      <c r="W127">
        <f t="shared" si="30"/>
        <v>3.501634276491496E-5</v>
      </c>
      <c r="X127">
        <f t="shared" si="31"/>
        <v>2.07207732663648E-7</v>
      </c>
      <c r="Y127" cm="1">
        <f t="array" ref="Y127" xml:space="preserve"> 4 / 3 * g / U^2 * F127 * 10^(-9) * ( rhop - rhoa ) / rhoa</f>
        <v>131.65460510167392</v>
      </c>
      <c r="Z127" cm="1">
        <f t="array" ref="Z127" xml:space="preserve"> SQRT( 4/3 * 1/U127 * g/rhoa * F127 * 10^(-9) *  ( rhop - rhoa ) )</f>
        <v>7.1220345003424773E-4</v>
      </c>
      <c r="AA127" cm="1">
        <f t="array" ref="AA127" xml:space="preserve"> Z127 / U</f>
        <v>6.7897488586944998E-2</v>
      </c>
      <c r="AB127">
        <f t="shared" si="37"/>
        <v>7.2843370504402261E-2</v>
      </c>
      <c r="AC127">
        <f t="shared" si="38"/>
        <v>7.2820528577462948E-2</v>
      </c>
      <c r="AD127">
        <f t="shared" si="39"/>
        <v>0.99968642407975983</v>
      </c>
      <c r="AE127" cm="1">
        <f t="array" ref="AE127">( ( F127 * 10^(-9) ) ^ 2 * rhop * H127 * U ) / ( 18 * mu * ( df * 10^(-6) ) )</f>
        <v>7.4897432486823378E-3</v>
      </c>
      <c r="AF127">
        <f t="shared" si="40"/>
        <v>8.4608499281902771E-4</v>
      </c>
      <c r="AG127" cm="1">
        <f t="array" ref="AG127">(2 * AI147*(1-alpha)*AE127*SQRT(alpha)+(1-alpha)*alpha*AE127^2)/Ku</f>
        <v>1.0547421354372489E-3</v>
      </c>
      <c r="AH127">
        <f t="shared" si="41"/>
        <v>1.2466148724881729</v>
      </c>
      <c r="AI127" cm="1">
        <f t="array" ref="AI127" xml:space="preserve"> F127 / df / 1000</f>
        <v>0.16198979591836735</v>
      </c>
      <c r="AJ127" cm="1">
        <f t="array" ref="AJ127" xml:space="preserve"> ( 1 + AI127 ) / ( 2*Ku ) * ( 2 * LN( 1 + AI127 ) - 1 + alpha + ( 1 / ( 1 + AI127 ) ) ^ 2 * ( 1 - alpha / 2 ) - ( alpha / 2) * ( 1 + AI127 ) ^ 2 )</f>
        <v>3.3506781072334131E-2</v>
      </c>
      <c r="AK127" cm="1">
        <f t="array" ref="AK127" xml:space="preserve"> ( ( 1 - alpha ) / Ku ) * AI127 ^ 2</f>
        <v>3.7318686437149882E-2</v>
      </c>
      <c r="AL127">
        <f t="shared" si="42"/>
        <v>1.1137651914872588</v>
      </c>
      <c r="AM127">
        <f t="shared" si="32"/>
        <v>0.11377332094009962</v>
      </c>
      <c r="AN127">
        <f t="shared" si="43"/>
        <v>0.11931582741037286</v>
      </c>
      <c r="AO127">
        <f t="shared" si="44"/>
        <v>1.0487153440233261</v>
      </c>
      <c r="AP127" cm="1">
        <f t="array" ref="AP127" xml:space="preserve"> EXP( -4 * alpha * X * 10^(-6) * AM127 / ( PI() * df * 10^(-6) * ( 1 - alpha ) ) ) * 100</f>
        <v>9.7490613763327669</v>
      </c>
      <c r="AQ127" cm="1">
        <f t="array" ref="AQ127" xml:space="preserve"> EXP( -4 * alpha * X * 10^(-6) * AN127 / ( PI() * df * 10^(-6) * ( 1 - alpha ) ) ) * 100</f>
        <v>8.7038175703026415</v>
      </c>
      <c r="AR127">
        <f t="shared" si="45"/>
        <v>1.0452438060301255</v>
      </c>
      <c r="AS127" cm="1">
        <f t="array" ref="AS127" xml:space="preserve"> ( sigave * 10^(-6) * fE *e * H127 ) / ( 3 * PI() * eps0 * ( 1 + epsF ) * mu * U * F127 * 10^(-9) )</f>
        <v>1.8402039255926147E-2</v>
      </c>
      <c r="AT127" cm="1">
        <f t="array" ref="AT127" xml:space="preserve"> PI() * AS127 / ( 1 + alpha * SQRT(AS127) )</f>
        <v>5.7275604007822098E-2</v>
      </c>
      <c r="AU127" cm="1">
        <f t="array" ref="AU127" xml:space="preserve"> PI() * AS127 * ( 1 - SQRT( AS127 ) * alpha )</f>
        <v>5.7270585971366597E-2</v>
      </c>
      <c r="AV127">
        <f t="shared" si="46"/>
        <v>0.99991238789110259</v>
      </c>
      <c r="AW127" cm="1">
        <f t="array" ref="AW127" xml:space="preserve"> 2 / 3 * ( epsP - 1 ) / ( epsP + 2 ) * ( sigave * 10^(-6) ) ^ 2 / ( eps0 * ( 1 + epsF ) ^ 2 ) * H127 * ( F127 * 10^(-9) ) ^ 2 / ( df * 10^(-6) * mu * U )</f>
        <v>6.0055509328175019</v>
      </c>
      <c r="AX127" cm="1">
        <f t="array" ref="AX127" xml:space="preserve"> 0.528 * Ku ^ 0.26 * AW127 ^ 0.74 / ( 1 + 0.366 * ( Ku * AW127 ) ^ 0.63 )</f>
        <v>0.954475304737462</v>
      </c>
      <c r="AY127" cm="1">
        <f t="array" ref="AY127" xml:space="preserve"> 0.35 * Ku ^ ( -0.5 ) * AW127 ^ 0.4</f>
        <v>0.8861145379371097</v>
      </c>
      <c r="AZ127">
        <f t="shared" si="47"/>
        <v>0.9283786951207128</v>
      </c>
      <c r="BA127">
        <f t="shared" si="33"/>
        <v>0.16453248927110165</v>
      </c>
      <c r="BB127">
        <f t="shared" si="48"/>
        <v>0.17658641338173947</v>
      </c>
      <c r="BC127">
        <f t="shared" si="49"/>
        <v>1.0732616650002569</v>
      </c>
      <c r="BD127">
        <f t="shared" si="34"/>
        <v>0.95965480050226692</v>
      </c>
      <c r="BE127">
        <f t="shared" si="50"/>
        <v>1.0054303653474825</v>
      </c>
      <c r="BF127">
        <f t="shared" si="51"/>
        <v>1.0477000321587069</v>
      </c>
      <c r="BG127" cm="1">
        <f t="array" ref="BG127" xml:space="preserve"> EXP( -4 * alpha * X * 10^(-6) * BA127 / ( PI() * df * 10^(-6) * ( 1 - alpha ) ) ) * 100</f>
        <v>3.4506082658646213</v>
      </c>
      <c r="BH127" cm="1">
        <f t="array" ref="BH127" xml:space="preserve"> EXP( -4 * alpha * X * 10^(-6) * BB127 / ( PI() * df * 10^(-6) * ( 1 - alpha ) ) ) * 100</f>
        <v>2.6963698345303375</v>
      </c>
      <c r="BI127" cm="1">
        <f t="array" ref="BI127" xml:space="preserve"> EXP( -4 * alpha * X * 10^(-6) * BD127 / ( PI() * df * 10^(-6) * ( 1 - alpha ) ) ) * 100</f>
        <v>2.9655624926645963E-7</v>
      </c>
      <c r="BJ127" cm="1">
        <f t="array" ref="BJ127" xml:space="preserve"> EXP( -4 * alpha * X * 10^(-6) * BE127 / ( PI() * df * 10^(-6) * ( 1 - alpha ) ) ) * 100</f>
        <v>1.1623216137940296E-7</v>
      </c>
      <c r="BK127" cm="1">
        <f t="array" ref="BK127">fC *  BG127 +  ( 1 - fC ) * BI127</f>
        <v>0.34506109348708647</v>
      </c>
    </row>
    <row r="128" spans="6:63" x14ac:dyDescent="0.2">
      <c r="F128">
        <v>1280</v>
      </c>
      <c r="G128" cm="1">
        <f t="array" ref="G128" xml:space="preserve"> F128 * 10^(-9) * rhoa/mu * U</f>
        <v>8.4799111678810933E-4</v>
      </c>
      <c r="H128" cm="1">
        <f t="array" ref="H128">1 +  lambda/F128 * ( 2.514 + 0.8 * EXP( -0.55 * F128/lambda ) )</f>
        <v>1.1316129746078551</v>
      </c>
      <c r="I128" cm="1">
        <f t="array" ref="I128" xml:space="preserve"> 1 + 3.34 * lambda/F128</f>
        <v>1.17485421875</v>
      </c>
      <c r="J128">
        <f t="shared" si="35"/>
        <v>0.96319437471301605</v>
      </c>
      <c r="K128" cm="1">
        <f t="array" ref="K128" xml:space="preserve"> kB * T * H128 / ( 3 * PI() * mu * F128 * 10^(-9) )</f>
        <v>2.087195785460598E-11</v>
      </c>
      <c r="L128" cm="1">
        <f t="array" ref="L128" xml:space="preserve"> df * 10^(-6) *U / K128</f>
        <v>3940.0636336142893</v>
      </c>
      <c r="M128" cm="1">
        <f t="array" ref="M128" xml:space="preserve"> 1 + 0.388 * Kn * ( ( 1 - alpha ) * L128 / Ku ) ^ ( 1 / 3 )</f>
        <v>1.1178067113559571</v>
      </c>
      <c r="N128" cm="1">
        <f t="array" ref="N128" xml:space="preserve"> 1 + 0.388 * Kn * ( ( 1 - alpha ) / Ku ) ^ ( 1 / 3 ) * ( 3 * PI() * mu * df * 10^(-6) * U * F128 * 10^(-9) / ( kB * T ) ) ^ ( 1 / 3 ) * ( 0.6 * ( F128 / lambda ) ^ 0.1 ) ^ ( -1 / 3 ) * ( 1 + 2/3 * ( 3.34 * F128 / lambda ) ) ^ ( -1 / 2 )</f>
        <v>1.0199943597288175</v>
      </c>
      <c r="O128">
        <f t="shared" si="26"/>
        <v>0.91249618504393459</v>
      </c>
      <c r="P128" cm="1">
        <f t="array" ref="P128" xml:space="preserve"> 1 / ( 1 + 1.6 * ( ( 1 - alpha ) / Ku ) ^ ( 1 / 3 ) * L128 ^ ( -2 / 3 ) * M128 )</f>
        <v>0.99200201162690804</v>
      </c>
      <c r="Q128" cm="1">
        <f t="array" ref="Q128" xml:space="preserve"> 1.6 * ( ( 1 - alpha ) / Ku ) * L128 ^ ( -2 / 3 ) * M128 * P128</f>
        <v>1.0114586277899835E-2</v>
      </c>
      <c r="R128" cm="1">
        <f t="array" ref="R128" xml:space="preserve"> 1.6 * ( 0.6 ) ^ ( 2 / 3 ) * ( ( 1 - alpha ) / Ku ) * ( lambda * 10^(-9) ) ^ ( -1 / 15 ) * ( kB * T / ( 3 * PI() * df * 10^(-6) * U * mu ) ) ^ ( 2 / 3 ) * ( F128 * 10^(-9) ) ^ ( -3 / 5 )  +  3.2 * 3.34 / 3 * ( 0.6 ) ^ ( 2 / 3 ) * ( ( 1 - alpha ) / Ku ) *  ( lambda * 10^(-9) ) ^ ( 14 / 15 ) * ( kB * T / ( 3 * PI() * df * 10^(-6) * U * mu ) ) ^ ( 2 / 3 ) * ( F128 * 10^(-9) ) ^ ( -8 / 5 )</f>
        <v>8.121972630285192E-3</v>
      </c>
      <c r="S128">
        <f t="shared" si="27"/>
        <v>8.2843662727627235E-3</v>
      </c>
      <c r="T128">
        <f t="shared" si="36"/>
        <v>0.81905142189195568</v>
      </c>
      <c r="U128">
        <f t="shared" si="28"/>
        <v>28335.122697272131</v>
      </c>
      <c r="V128">
        <f t="shared" si="29"/>
        <v>5.9406946549232223E-3</v>
      </c>
      <c r="W128">
        <f t="shared" si="30"/>
        <v>3.5291841018046158E-5</v>
      </c>
      <c r="X128">
        <f t="shared" si="31"/>
        <v>2.096579090548614E-7</v>
      </c>
      <c r="Y128" cm="1">
        <f t="array" ref="Y128" xml:space="preserve"> 4 / 3 * g / U^2 * F128 * 10^(-9) * ( rhop - rhoa ) / rhoa</f>
        <v>132.69125553554539</v>
      </c>
      <c r="Z128" cm="1">
        <f t="array" ref="Z128" xml:space="preserve"> SQRT( 4/3 * 1/U128 * g/rhoa * F128 * 10^(-9) *  ( rhop - rhoa ) )</f>
        <v>7.1780910913519255E-4</v>
      </c>
      <c r="AA128" cm="1">
        <f t="array" ref="AA128" xml:space="preserve"> Z128 / U</f>
        <v>6.8431900733938109E-2</v>
      </c>
      <c r="AB128">
        <f t="shared" si="37"/>
        <v>7.3458827956702624E-2</v>
      </c>
      <c r="AC128">
        <f t="shared" si="38"/>
        <v>7.3435245329214777E-2</v>
      </c>
      <c r="AD128">
        <f t="shared" si="39"/>
        <v>0.99967896809486601</v>
      </c>
      <c r="AE128" cm="1">
        <f t="array" ref="AE128">( ( F128 * 10^(-9) ) ^ 2 * rhop * H128 * U ) / ( 18 * mu * ( df * 10^(-6) ) )</f>
        <v>7.6011945456501756E-3</v>
      </c>
      <c r="AF128">
        <f t="shared" si="40"/>
        <v>8.7069880998818334E-4</v>
      </c>
      <c r="AG128" cm="1">
        <f t="array" ref="AG128">(2 * AI148*(1-alpha)*AE128*SQRT(alpha)+(1-alpha)*alpha*AE128^2)/Ku</f>
        <v>1.0777642637247395E-3</v>
      </c>
      <c r="AH128">
        <f t="shared" si="41"/>
        <v>1.23781524835134</v>
      </c>
      <c r="AI128" cm="1">
        <f t="array" ref="AI128" xml:space="preserve"> F128 / df / 1000</f>
        <v>0.16326530612244897</v>
      </c>
      <c r="AJ128" cm="1">
        <f t="array" ref="AJ128" xml:space="preserve"> ( 1 + AI128 ) / ( 2*Ku ) * ( 2 * LN( 1 + AI128 ) - 1 + alpha + ( 1 / ( 1 + AI128 ) ) ^ 2 * ( 1 - alpha / 2 ) - ( alpha / 2) * ( 1 + AI128 ) ^ 2 )</f>
        <v>3.4009651297767396E-2</v>
      </c>
      <c r="AK128" cm="1">
        <f t="array" ref="AK128" xml:space="preserve"> ( ( 1 - alpha ) / Ku ) * AI128 ^ 2</f>
        <v>3.7908696049740433E-2</v>
      </c>
      <c r="AL128">
        <f t="shared" si="42"/>
        <v>1.1146452434291496</v>
      </c>
      <c r="AM128">
        <f t="shared" si="32"/>
        <v>0.11479444566287034</v>
      </c>
      <c r="AN128">
        <f t="shared" si="43"/>
        <v>0.12049900646170611</v>
      </c>
      <c r="AO128">
        <f t="shared" si="44"/>
        <v>1.04969370047388</v>
      </c>
      <c r="AP128" cm="1">
        <f t="array" ref="AP128" xml:space="preserve"> EXP( -4 * alpha * X * 10^(-6) * AM128 / ( PI() * df * 10^(-6) * ( 1 - alpha ) ) ) * 100</f>
        <v>9.5474779547665349</v>
      </c>
      <c r="AQ128" cm="1">
        <f t="array" ref="AQ128" xml:space="preserve"> EXP( -4 * alpha * X * 10^(-6) * AN128 / ( PI() * df * 10^(-6) * ( 1 - alpha ) ) ) * 100</f>
        <v>8.4956293592585741</v>
      </c>
      <c r="AR128">
        <f t="shared" si="45"/>
        <v>1.0518485955079608</v>
      </c>
      <c r="AS128" cm="1">
        <f t="array" ref="AS128" xml:space="preserve"> ( sigave * 10^(-6) * fE *e * H128 ) / ( 3 * PI() * eps0 * ( 1 + epsF ) * mu * U * F128 * 10^(-9) )</f>
        <v>1.8241566242006416E-2</v>
      </c>
      <c r="AT128" cm="1">
        <f t="array" ref="AT128" xml:space="preserve"> PI() * AS128 / ( 1 + alpha * SQRT(AS128) )</f>
        <v>5.6778439014116638E-2</v>
      </c>
      <c r="AU128" cm="1">
        <f t="array" ref="AU128" xml:space="preserve"> PI() * AS128 * ( 1 - SQRT( AS128 ) * alpha )</f>
        <v>5.6773507914744545E-2</v>
      </c>
      <c r="AV128">
        <f t="shared" si="46"/>
        <v>0.9999131519031218</v>
      </c>
      <c r="AW128" cm="1">
        <f t="array" ref="AW128" xml:space="preserve"> 2 / 3 * ( epsP - 1 ) / ( epsP + 2 ) * ( sigave * 10^(-6) ) ^ 2 / ( eps0 * ( 1 + epsF ) ^ 2 ) * H128 * ( F128 * 10^(-9) ) ^ 2 / ( df * 10^(-6) * mu * U )</f>
        <v>6.0949166718348815</v>
      </c>
      <c r="AX128" cm="1">
        <f t="array" ref="AX128" xml:space="preserve"> 0.528 * Ku ^ 0.26 * AW128 ^ 0.74 / ( 1 + 0.366 * ( Ku * AW128 ) ^ 0.63 )</f>
        <v>0.96079390468780923</v>
      </c>
      <c r="AY128" cm="1">
        <f t="array" ref="AY128" xml:space="preserve"> 0.35 * Ku ^ ( -0.5 ) * AW128 ^ 0.4</f>
        <v>0.89136551665366315</v>
      </c>
      <c r="AZ128">
        <f t="shared" si="47"/>
        <v>0.92773852155452063</v>
      </c>
      <c r="BA128">
        <f t="shared" si="33"/>
        <v>0.16505503524475829</v>
      </c>
      <c r="BB128">
        <f t="shared" si="48"/>
        <v>0.17727251437645064</v>
      </c>
      <c r="BC128">
        <f t="shared" si="49"/>
        <v>1.0740206387134763</v>
      </c>
      <c r="BD128">
        <f t="shared" si="34"/>
        <v>0.96529454666577785</v>
      </c>
      <c r="BE128">
        <f t="shared" si="50"/>
        <v>1.0118645231153693</v>
      </c>
      <c r="BF128">
        <f t="shared" si="51"/>
        <v>1.048244317354168</v>
      </c>
      <c r="BG128" cm="1">
        <f t="array" ref="BG128" xml:space="preserve"> EXP( -4 * alpha * X * 10^(-6) * BA128 / ( PI() * df * 10^(-6) * ( 1 - alpha ) ) ) * 100</f>
        <v>3.4139102284477905</v>
      </c>
      <c r="BH128" cm="1">
        <f t="array" ref="BH128" xml:space="preserve"> EXP( -4 * alpha * X * 10^(-6) * BB128 / ( PI() * df * 10^(-6) * ( 1 - alpha ) ) ) * 100</f>
        <v>2.6587804709770602</v>
      </c>
      <c r="BI128" cm="1">
        <f t="array" ref="BI128" xml:space="preserve"> EXP( -4 * alpha * X * 10^(-6) * BD128 / ( PI() * df * 10^(-6) * ( 1 - alpha ) ) ) * 100</f>
        <v>2.6423475674009162E-7</v>
      </c>
      <c r="BJ128" cm="1">
        <f t="array" ref="BJ128" xml:space="preserve"> EXP( -4 * alpha * X * 10^(-6) * BE128 / ( PI() * df * 10^(-6) * ( 1 - alpha ) ) ) * 100</f>
        <v>1.0189425622251295E-7</v>
      </c>
      <c r="BK128" cm="1">
        <f t="array" ref="BK128">fC *  BG128 +  ( 1 - fC ) * BI128</f>
        <v>0.34139126065606012</v>
      </c>
    </row>
    <row r="129" spans="6:63" x14ac:dyDescent="0.2">
      <c r="F129">
        <v>1290</v>
      </c>
      <c r="G129" cm="1">
        <f t="array" ref="G129" xml:space="preserve"> F129 * 10^(-9) * rhoa/mu * U</f>
        <v>8.5461604738801646E-4</v>
      </c>
      <c r="H129" cm="1">
        <f t="array" ref="H129">1 +  lambda/F129 * ( 2.514 + 0.8 * EXP( -0.55 * F129/lambda ) )</f>
        <v>1.1305926293490711</v>
      </c>
      <c r="I129" cm="1">
        <f t="array" ref="I129" xml:space="preserve"> 1 + 3.34 * lambda/F129</f>
        <v>1.1734987596899225</v>
      </c>
      <c r="J129">
        <f t="shared" si="35"/>
        <v>0.9634374301748827</v>
      </c>
      <c r="K129" cm="1">
        <f t="array" ref="K129" xml:space="preserve"> kB * T * H129 / ( 3 * PI() * mu * F129 * 10^(-9) )</f>
        <v>2.0691485932651436E-11</v>
      </c>
      <c r="L129" cm="1">
        <f t="array" ref="L129" xml:space="preserve"> df * 10^(-6) *U / K129</f>
        <v>3974.4290174681137</v>
      </c>
      <c r="M129" cm="1">
        <f t="array" ref="M129" xml:space="preserve"> 1 + 0.388 * Kn * ( ( 1 - alpha ) * L129 / Ku ) ^ ( 1 / 3 )</f>
        <v>1.1181482252353454</v>
      </c>
      <c r="N129" cm="1">
        <f t="array" ref="N129" xml:space="preserve"> 1 + 0.388 * Kn * ( ( 1 - alpha ) / Ku ) ^ ( 1 / 3 ) * ( 3 * PI() * mu * df * 10^(-6) * U * F129 * 10^(-9) / ( kB * T ) ) ^ ( 1 / 3 ) * ( 0.6 * ( F129 / lambda ) ^ 0.1 ) ^ ( -1 / 3 ) * ( 1 + 2/3 * ( 3.34 * F129 / lambda ) ) ^ ( -1 / 2 )</f>
        <v>1.0199650418233082</v>
      </c>
      <c r="O129">
        <f t="shared" si="26"/>
        <v>0.91219126302206321</v>
      </c>
      <c r="P129" cm="1">
        <f t="array" ref="P129" xml:space="preserve"> 1 / ( 1 + 1.6 * ( ( 1 - alpha ) / Ku ) ^ ( 1 / 3 ) * L129 ^ ( -2 / 3 ) * M129 )</f>
        <v>0.99204540465090596</v>
      </c>
      <c r="Q129" cm="1">
        <f t="array" ref="Q129" xml:space="preserve"> 1.6 * ( ( 1 - alpha ) / Ku ) * L129 ^ ( -2 / 3 ) * M129 * P129</f>
        <v>1.0059709668355879E-2</v>
      </c>
      <c r="R129" cm="1">
        <f t="array" ref="R129" xml:space="preserve"> 1.6 * ( 0.6 ) ^ ( 2 / 3 ) * ( ( 1 - alpha ) / Ku ) * ( lambda * 10^(-9) ) ^ ( -1 / 15 ) * ( kB * T / ( 3 * PI() * df * 10^(-6) * U * mu ) ) ^ ( 2 / 3 ) * ( F129 * 10^(-9) ) ^ ( -3 / 5 )  +  3.2 * 3.34 / 3 * ( 0.6 ) ^ ( 2 / 3 ) * ( ( 1 - alpha ) / Ku ) *  ( lambda * 10^(-9) ) ^ ( 14 / 15 ) * ( kB * T / ( 3 * PI() * df * 10^(-6) * U * mu ) ) ^ ( 2 / 3 ) * ( F129 * 10^(-9) ) ^ ( -8 / 5 )</f>
        <v>8.077594742090112E-3</v>
      </c>
      <c r="S129">
        <f t="shared" si="27"/>
        <v>8.2388642589476761E-3</v>
      </c>
      <c r="T129">
        <f t="shared" si="36"/>
        <v>0.81899622658734295</v>
      </c>
      <c r="U129">
        <f t="shared" si="28"/>
        <v>28115.645791182244</v>
      </c>
      <c r="V129">
        <f t="shared" si="29"/>
        <v>5.9638367306934998E-3</v>
      </c>
      <c r="W129">
        <f t="shared" si="30"/>
        <v>3.5567336362276411E-5</v>
      </c>
      <c r="X129">
        <f t="shared" si="31"/>
        <v>2.1211764154958612E-7</v>
      </c>
      <c r="Y129" cm="1">
        <f t="array" ref="Y129" xml:space="preserve"> 4 / 3 * g / U^2 * F129 * 10^(-9) * ( rhop - rhoa ) / rhoa</f>
        <v>133.72790596941681</v>
      </c>
      <c r="Z129" cm="1">
        <f t="array" ref="Z129" xml:space="preserve"> SQRT( 4/3 * 1/U129 * g/rhoa * F129 * 10^(-9) *  ( rhop - rhoa ) )</f>
        <v>7.2341473874346139E-4</v>
      </c>
      <c r="AA129" cm="1">
        <f t="array" ref="AA129" xml:space="preserve"> Z129 / U</f>
        <v>6.8966310069264652E-2</v>
      </c>
      <c r="AB129">
        <f t="shared" si="37"/>
        <v>7.4074988708942885E-2</v>
      </c>
      <c r="AC129">
        <f t="shared" si="38"/>
        <v>7.4050647286705296E-2</v>
      </c>
      <c r="AD129">
        <f t="shared" si="39"/>
        <v>0.99967139485726775</v>
      </c>
      <c r="AE129" cm="1">
        <f t="array" ref="AE129">( ( F129 * 10^(-9) ) ^ 2 * rhop * H129 * U ) / ( 18 * mu * ( df * 10^(-6) ) )</f>
        <v>7.713465847130516E-3</v>
      </c>
      <c r="AF129">
        <f t="shared" si="40"/>
        <v>8.9582854892246476E-4</v>
      </c>
      <c r="AG129" cm="1">
        <f t="array" ref="AG129">(2 * AI149*(1-alpha)*AE129*SQRT(alpha)+(1-alpha)*alpha*AE129^2)/Ku</f>
        <v>1.1011189328996808E-3</v>
      </c>
      <c r="AH129">
        <f t="shared" si="41"/>
        <v>1.2291625827555359</v>
      </c>
      <c r="AI129" cm="1">
        <f t="array" ref="AI129" xml:space="preserve"> F129 / df / 1000</f>
        <v>0.16454081632653061</v>
      </c>
      <c r="AJ129" cm="1">
        <f t="array" ref="AJ129" xml:space="preserve"> ( 1 + AI129 ) / ( 2*Ku ) * ( 2 * LN( 1 + AI129 ) - 1 + alpha + ( 1 / ( 1 + AI129 ) ) ^ 2 * ( 1 - alpha / 2 ) - ( alpha / 2) * ( 1 + AI129 ) ^ 2 )</f>
        <v>3.4515883097484303E-2</v>
      </c>
      <c r="AK129" cm="1">
        <f t="array" ref="AK129" xml:space="preserve"> ( ( 1 - alpha ) / Ku ) * AI129 ^ 2</f>
        <v>3.8503333188704268E-2</v>
      </c>
      <c r="AL129">
        <f t="shared" si="42"/>
        <v>1.1155250781200667</v>
      </c>
      <c r="AM129">
        <f t="shared" si="32"/>
        <v>0.11581992942916786</v>
      </c>
      <c r="AN129">
        <f t="shared" si="43"/>
        <v>0.1216886732832797</v>
      </c>
      <c r="AO129">
        <f t="shared" si="44"/>
        <v>1.0506712781041798</v>
      </c>
      <c r="AP129" cm="1">
        <f t="array" ref="AP129" xml:space="preserve"> EXP( -4 * alpha * X * 10^(-6) * AM129 / ( PI() * df * 10^(-6) * ( 1 - alpha ) ) ) * 100</f>
        <v>9.3492287882359797</v>
      </c>
      <c r="AQ129" cm="1">
        <f t="array" ref="AQ129" xml:space="preserve"> EXP( -4 * alpha * X * 10^(-6) * AN129 / ( PI() * df * 10^(-6) * ( 1 - alpha ) ) ) * 100</f>
        <v>8.2913200860576559</v>
      </c>
      <c r="AR129">
        <f t="shared" si="45"/>
        <v>1.0579087021783238</v>
      </c>
      <c r="AS129" cm="1">
        <f t="array" ref="AS129" xml:space="preserve"> ( sigave * 10^(-6) * fE *e * H129 ) / ( 3 * PI() * eps0 * ( 1 + epsF ) * mu * U * F129 * 10^(-9) )</f>
        <v>1.8083838321028011E-2</v>
      </c>
      <c r="AT129" cm="1">
        <f t="array" ref="AT129" xml:space="preserve"> PI() * AS129 / ( 1 + alpha * SQRT(AS129) )</f>
        <v>5.6289749184831192E-2</v>
      </c>
      <c r="AU129" cm="1">
        <f t="array" ref="AU129" xml:space="preserve"> PI() * AS129 * ( 1 - SQRT( AS129 ) * alpha )</f>
        <v>5.6284902797613126E-2</v>
      </c>
      <c r="AV129">
        <f t="shared" si="46"/>
        <v>0.99991390284575343</v>
      </c>
      <c r="AW129" cm="1">
        <f t="array" ref="AW129" xml:space="preserve"> 2 / 3 * ( epsP - 1 ) / ( epsP + 2 ) * ( sigave * 10^(-6) ) ^ 2 / ( eps0 * ( 1 + epsF ) ^ 2 ) * H129 * ( F129 * 10^(-9) ) ^ 2 / ( df * 10^(-6) * mu * U )</f>
        <v>6.1849399205560589</v>
      </c>
      <c r="AX129" cm="1">
        <f t="array" ref="AX129" xml:space="preserve"> 0.528 * Ku ^ 0.26 * AW129 ^ 0.74 / ( 1 + 0.366 * ( Ku * AW129 ) ^ 0.63 )</f>
        <v>0.96708676200442845</v>
      </c>
      <c r="AY129" cm="1">
        <f t="array" ref="AY129" xml:space="preserve"> 0.35 * Ku ^ ( -0.5 ) * AW129 ^ 0.4</f>
        <v>0.89660862880855352</v>
      </c>
      <c r="AZ129">
        <f t="shared" si="47"/>
        <v>0.92712325722482369</v>
      </c>
      <c r="BA129">
        <f t="shared" si="33"/>
        <v>0.16559020383582634</v>
      </c>
      <c r="BB129">
        <f t="shared" si="48"/>
        <v>0.17797357608089281</v>
      </c>
      <c r="BC129">
        <f t="shared" si="49"/>
        <v>1.0747832417510876</v>
      </c>
      <c r="BD129">
        <f t="shared" si="34"/>
        <v>0.9708987709063609</v>
      </c>
      <c r="BE129">
        <f t="shared" si="50"/>
        <v>1.0182973020918333</v>
      </c>
      <c r="BF129">
        <f t="shared" si="51"/>
        <v>1.048819230805313</v>
      </c>
      <c r="BG129" cm="1">
        <f t="array" ref="BG129" xml:space="preserve"> EXP( -4 * alpha * X * 10^(-6) * BA129 / ( PI() * df * 10^(-6) * ( 1 - alpha ) ) ) * 100</f>
        <v>3.3767302267771089</v>
      </c>
      <c r="BH129" cm="1">
        <f t="array" ref="BH129" xml:space="preserve"> EXP( -4 * alpha * X * 10^(-6) * BB129 / ( PI() * df * 10^(-6) * ( 1 - alpha ) ) ) * 100</f>
        <v>2.6209126886602561</v>
      </c>
      <c r="BI129" cm="1">
        <f t="array" ref="BI129" xml:space="preserve"> EXP( -4 * alpha * X * 10^(-6) * BD129 / ( PI() * df * 10^(-6) * ( 1 - alpha ) ) ) * 100</f>
        <v>2.3560715131568925E-7</v>
      </c>
      <c r="BJ129" cm="1">
        <f t="array" ref="BJ129" xml:space="preserve"> EXP( -4 * alpha * X * 10^(-6) * BE129 / ( PI() * df * 10^(-6) * ( 1 - alpha ) ) ) * 100</f>
        <v>8.9327534188581292E-8</v>
      </c>
      <c r="BK129" cm="1">
        <f t="array" ref="BK129">fC *  BG129 +  ( 1 - fC ) * BI129</f>
        <v>0.33767323472414712</v>
      </c>
    </row>
    <row r="130" spans="6:63" x14ac:dyDescent="0.2">
      <c r="F130">
        <v>1300</v>
      </c>
      <c r="G130" cm="1">
        <f t="array" ref="G130" xml:space="preserve"> F130 * 10^(-9) * rhoa/mu * U</f>
        <v>8.612409779879236E-4</v>
      </c>
      <c r="H130" cm="1">
        <f t="array" ref="H130">1 +  lambda/F130 * ( 2.514 + 0.8 * EXP( -0.55 * F130/lambda ) )</f>
        <v>1.1295879887190137</v>
      </c>
      <c r="I130" cm="1">
        <f t="array" ref="I130" xml:space="preserve"> 1 + 3.34 * lambda/F130</f>
        <v>1.1721641538461538</v>
      </c>
      <c r="J130">
        <f t="shared" si="35"/>
        <v>0.96367730152177278</v>
      </c>
      <c r="K130" cm="1">
        <f t="array" ref="K130" xml:space="preserve"> kB * T * H130 / ( 3 * PI() * mu * F130 * 10^(-9) )</f>
        <v>2.0514075708397695E-11</v>
      </c>
      <c r="L130" cm="1">
        <f t="array" ref="L130" xml:space="preserve"> df * 10^(-6) *U / K130</f>
        <v>4008.8007509691729</v>
      </c>
      <c r="M130" cm="1">
        <f t="array" ref="M130" xml:space="preserve"> 1 + 0.388 * Kn * ( ( 1 - alpha ) * L130 / Ku ) ^ ( 1 / 3 )</f>
        <v>1.1184878386765147</v>
      </c>
      <c r="N130" cm="1">
        <f t="array" ref="N130" xml:space="preserve"> 1 + 0.388 * Kn * ( ( 1 - alpha ) / Ku ) ^ ( 1 / 3 ) * ( 3 * PI() * mu * df * 10^(-6) * U * F130 * 10^(-9) / ( kB * T ) ) ^ ( 1 / 3 ) * ( 0.6 * ( F130 / lambda ) ^ 0.1 ) ^ ( -1 / 3 ) * ( 1 + 2/3 * ( 3.34 * F130 / lambda ) ) ^ ( -1 / 2 )</f>
        <v>1.0199359795124259</v>
      </c>
      <c r="O130">
        <f t="shared" ref="O130:O193" si="52">N130 / M130</f>
        <v>0.91188830512390429</v>
      </c>
      <c r="P130" cm="1">
        <f t="array" ref="P130" xml:space="preserve"> 1 / ( 1 + 1.6 * ( ( 1 - alpha ) / Ku ) ^ ( 1 / 3 ) * L130 ^ ( -2 / 3 ) * M130 )</f>
        <v>0.99208819524938197</v>
      </c>
      <c r="Q130" cm="1">
        <f t="array" ref="Q130" xml:space="preserve"> 1.6 * ( ( 1 - alpha ) / Ku ) * L130 ^ ( -2 / 3 ) * M130 * P130</f>
        <v>1.0005594910997237E-2</v>
      </c>
      <c r="R130" cm="1">
        <f t="array" ref="R130" xml:space="preserve"> 1.6 * ( 0.6 ) ^ ( 2 / 3 ) * ( ( 1 - alpha ) / Ku ) * ( lambda * 10^(-9) ) ^ ( -1 / 15 ) * ( kB * T / ( 3 * PI() * df * 10^(-6) * U * mu ) ) ^ ( 2 / 3 ) * ( F130 * 10^(-9) ) ^ ( -3 / 5 )  +  3.2 * 3.34 / 3 * ( 0.6 ) ^ ( 2 / 3 ) * ( ( 1 - alpha ) / Ku ) *  ( lambda * 10^(-9) ) ^ ( 14 / 15 ) * ( kB * T / ( 3 * PI() * df * 10^(-6) * U * mu ) ) ^ ( 2 / 3 ) * ( F130 * 10^(-9) ) ^ ( -8 / 5 )</f>
        <v>8.0338439141437977E-3</v>
      </c>
      <c r="S130">
        <f t="shared" ref="S130:S193" si="53" xml:space="preserve"> R130 * N130</f>
        <v>8.1940064618221953E-3</v>
      </c>
      <c r="T130">
        <f t="shared" si="36"/>
        <v>0.81894245516736752</v>
      </c>
      <c r="U130">
        <f t="shared" ref="U130:U193" si="54" xml:space="preserve"> 24 / G130 * ( 1 + 0.15 * G130 ^ 0.687 )</f>
        <v>27899.54503153827</v>
      </c>
      <c r="V130">
        <f t="shared" ref="V130:V193" si="55" xml:space="preserve"> ( G130 / 24 ) ^ 0.5 - 0.5 * 0.15 / 24 ^ 0.5 * G130 ^ ( 0.5 + 0.687 )</f>
        <v>5.9868891102366007E-3</v>
      </c>
      <c r="W130">
        <f t="shared" ref="W130:W193" si="56" xml:space="preserve"> ( G130 / 24 ) ^ 1 -1 * 0.15 / 24 ^ 1 * G130 ^ ( 1 + 0.687 )</f>
        <v>3.5842828804682714E-5</v>
      </c>
      <c r="X130">
        <f t="shared" ref="X130:X193" si="57" xml:space="preserve"> ( G130 / 24 ) ^ 1.5 - 1.5 * 0.15 / 24 ^ 1.5 * G130 ^ ( 1.5 + 0.687 )</f>
        <v>2.1458689272582001E-7</v>
      </c>
      <c r="Y130" cm="1">
        <f t="array" ref="Y130" xml:space="preserve"> 4 / 3 * g / U^2 * F130 * 10^(-9) * ( rhop - rhoa ) / rhoa</f>
        <v>134.76455640328825</v>
      </c>
      <c r="Z130" cm="1">
        <f t="array" ref="Z130" xml:space="preserve"> SQRT( 4/3 * 1/U130 * g/rhoa * F130 * 10^(-9) *  ( rhop - rhoa ) )</f>
        <v>7.2902033893119304E-4</v>
      </c>
      <c r="AA130" cm="1">
        <f t="array" ref="AA130" xml:space="preserve"> Z130 / U</f>
        <v>6.9500716599801934E-2</v>
      </c>
      <c r="AB130">
        <f t="shared" si="37"/>
        <v>7.469185397524955E-2</v>
      </c>
      <c r="AC130">
        <f t="shared" si="38"/>
        <v>7.4666735362669365E-2</v>
      </c>
      <c r="AD130">
        <f t="shared" si="39"/>
        <v>0.99966370345300959</v>
      </c>
      <c r="AE130" cm="1">
        <f t="array" ref="AE130">( ( F130 * 10^(-9) ) ^ 2 * rhop * H130 * U ) / ( 18 * mu * ( df * 10^(-6) ) )</f>
        <v>7.8265571501856777E-3</v>
      </c>
      <c r="AF130">
        <f t="shared" si="40"/>
        <v>9.2148065633061672E-4</v>
      </c>
      <c r="AG130" cm="1">
        <f t="array" ref="AG130">(2 * AI150*(1-alpha)*AE130*SQRT(alpha)+(1-alpha)*alpha*AE130^2)/Ku</f>
        <v>1.124808541116852E-3</v>
      </c>
      <c r="AH130">
        <f t="shared" si="41"/>
        <v>1.2206534487613634</v>
      </c>
      <c r="AI130" cm="1">
        <f t="array" ref="AI130" xml:space="preserve"> F130 / df / 1000</f>
        <v>0.16581632653061226</v>
      </c>
      <c r="AJ130" cm="1">
        <f t="array" ref="AJ130" xml:space="preserve"> ( 1 + AI130 ) / ( 2*Ku ) * ( 2 * LN( 1 + AI130 ) - 1 + alpha + ( 1 / ( 1 + AI130 ) ) ^ 2 * ( 1 - alpha / 2 ) - ( alpha / 2) * ( 1 + AI130 ) ^ 2 )</f>
        <v>3.502546880002385E-2</v>
      </c>
      <c r="AK130" cm="1">
        <f t="array" ref="AK130" xml:space="preserve"> ( ( 1 - alpha ) / Ku ) * AI130 ^ 2</f>
        <v>3.9102597854041361E-2</v>
      </c>
      <c r="AL130">
        <f t="shared" si="42"/>
        <v>1.1164046961739662</v>
      </c>
      <c r="AM130">
        <f t="shared" ref="AM130:AM193" si="58" xml:space="preserve"> 1 - ( 1 - Q130 ) * ( 1 - AB130 ) * ( 1 - AF130 ) *  ( 1 - AJ130 )</f>
        <v>0.11684974568181139</v>
      </c>
      <c r="AN130">
        <f t="shared" si="43"/>
        <v>0.12288482033486353</v>
      </c>
      <c r="AO130">
        <f t="shared" si="44"/>
        <v>1.051648162499951</v>
      </c>
      <c r="AP130" cm="1">
        <f t="array" ref="AP130" xml:space="preserve"> EXP( -4 * alpha * X * 10^(-6) * AM130 / ( PI() * df * 10^(-6) * ( 1 - alpha ) ) ) * 100</f>
        <v>9.154284613272047</v>
      </c>
      <c r="AQ130" cm="1">
        <f t="array" ref="AQ130" xml:space="preserve"> EXP( -4 * alpha * X * 10^(-6) * AN130 / ( PI() * df * 10^(-6) * ( 1 - alpha ) ) ) * 100</f>
        <v>8.0908513041096359</v>
      </c>
      <c r="AR130">
        <f t="shared" si="45"/>
        <v>1.0634333091624111</v>
      </c>
      <c r="AS130" cm="1">
        <f t="array" ref="AS130" xml:space="preserve"> ( sigave * 10^(-6) * fE *e * H130 ) / ( 3 * PI() * eps0 * ( 1 + epsF ) * mu * U * F130 * 10^(-9) )</f>
        <v>1.7928786246839398E-2</v>
      </c>
      <c r="AT130" cm="1">
        <f t="array" ref="AT130" xml:space="preserve"> PI() * AS130 / ( 1 + alpha * SQRT(AS130) )</f>
        <v>5.5809321353351884E-2</v>
      </c>
      <c r="AU130" cm="1">
        <f t="array" ref="AU130" xml:space="preserve"> PI() * AS130 * ( 1 - SQRT( AS130 ) * alpha )</f>
        <v>5.5804557528207212E-2</v>
      </c>
      <c r="AV130">
        <f t="shared" si="46"/>
        <v>0.99991464104867878</v>
      </c>
      <c r="AW130" cm="1">
        <f t="array" ref="AW130" xml:space="preserve"> 2 / 3 * ( epsP - 1 ) / ( epsP + 2 ) * ( sigave * 10^(-6) ) ^ 2 / ( eps0 * ( 1 + epsF ) ^ 2 ) * H130 * ( F130 * 10^(-9) ) ^ 2 / ( df * 10^(-6) * mu * U )</f>
        <v>6.2756206766254952</v>
      </c>
      <c r="AX130" cm="1">
        <f t="array" ref="AX130" xml:space="preserve"> 0.528 * Ku ^ 0.26 * AW130 ^ 0.74 / ( 1 + 0.366 * ( Ku * AW130 ) ^ 0.63 )</f>
        <v>0.97335396063656954</v>
      </c>
      <c r="AY130" cm="1">
        <f t="array" ref="AY130" xml:space="preserve"> 0.35 * Ku ^ ( -0.5 ) * AW130 ^ 0.4</f>
        <v>0.90184394567575488</v>
      </c>
      <c r="AZ130">
        <f t="shared" si="47"/>
        <v>0.92653236350520685</v>
      </c>
      <c r="BA130">
        <f t="shared" ref="BA130:BA193" si="59" xml:space="preserve"> 1 - ( 1 - Q130 ) * ( 1 - AB130 ) * ( 1 - AF130 ) *  ( 1 - AJ130 ) * ( 1 - AT130 )</f>
        <v>0.16613776202834962</v>
      </c>
      <c r="BB130">
        <f t="shared" si="48"/>
        <v>0.17868937786307074</v>
      </c>
      <c r="BC130">
        <f t="shared" si="49"/>
        <v>1.0755494457219144</v>
      </c>
      <c r="BD130">
        <f t="shared" ref="BD130:BD193" si="60" xml:space="preserve"> 1 - ( 1 - Q130 ) * ( 1 - AB130 ) * ( 1 - AF130 ) *  ( 1 - AJ130 ) * ( 1 - AX130 )</f>
        <v>0.97646754355961396</v>
      </c>
      <c r="BE130">
        <f t="shared" si="50"/>
        <v>1.0247287660106184</v>
      </c>
      <c r="BF130">
        <f t="shared" si="51"/>
        <v>1.0494242975809243</v>
      </c>
      <c r="BG130" cm="1">
        <f t="array" ref="BG130" xml:space="preserve"> EXP( -4 * alpha * X * 10^(-6) * BA130 / ( PI() * df * 10^(-6) * ( 1 - alpha ) ) ) * 100</f>
        <v>3.3391085290281715</v>
      </c>
      <c r="BH130" cm="1">
        <f t="array" ref="BH130" xml:space="preserve"> EXP( -4 * alpha * X * 10^(-6) * BB130 / ( PI() * df * 10^(-6) * ( 1 - alpha ) ) ) * 100</f>
        <v>2.5828051287499876</v>
      </c>
      <c r="BI130" cm="1">
        <f t="array" ref="BI130" xml:space="preserve"> EXP( -4 * alpha * X * 10^(-6) * BD130 / ( PI() * df * 10^(-6) * ( 1 - alpha ) ) ) * 100</f>
        <v>2.1023355358962386E-7</v>
      </c>
      <c r="BJ130" cm="1">
        <f t="array" ref="BJ130" xml:space="preserve"> EXP( -4 * alpha * X * 10^(-6) * BE130 / ( PI() * df * 10^(-6) * ( 1 - alpha ) ) ) * 100</f>
        <v>7.8312785977338162E-8</v>
      </c>
      <c r="BK130" cm="1">
        <f t="array" ref="BK130">fC *  BG130 +  ( 1 - fC ) * BI130</f>
        <v>0.33391104211301542</v>
      </c>
    </row>
    <row r="131" spans="6:63" x14ac:dyDescent="0.2">
      <c r="F131">
        <v>1310</v>
      </c>
      <c r="G131" cm="1">
        <f t="array" ref="G131" xml:space="preserve"> F131 * 10^(-9) * rhoa/mu * U</f>
        <v>8.6786590858783073E-4</v>
      </c>
      <c r="H131" cm="1">
        <f t="array" ref="H131">1 +  lambda/F131 * ( 2.514 + 0.8 * EXP( -0.55 * F131/lambda ) )</f>
        <v>1.1285986925215803</v>
      </c>
      <c r="I131" cm="1">
        <f t="array" ref="I131" xml:space="preserve"> 1 + 3.34 * lambda/F131</f>
        <v>1.1708499236641221</v>
      </c>
      <c r="J131">
        <f t="shared" ref="J131:J194" si="61">H131/I131</f>
        <v>0.96391405056395396</v>
      </c>
      <c r="K131" cm="1">
        <f t="array" ref="K131" xml:space="preserve"> kB * T * H131 / ( 3 * PI() * mu * F131 * 10^(-9) )</f>
        <v>2.033965057516173E-11</v>
      </c>
      <c r="L131" cm="1">
        <f t="array" ref="L131" xml:space="preserve"> df * 10^(-6) *U / K131</f>
        <v>4043.1787066041688</v>
      </c>
      <c r="M131" cm="1">
        <f t="array" ref="M131" xml:space="preserve"> 1 + 0.388 * Kn * ( ( 1 - alpha ) * L131 / Ku ) ^ ( 1 / 3 )</f>
        <v>1.1188255773321463</v>
      </c>
      <c r="N131" cm="1">
        <f t="array" ref="N131" xml:space="preserve"> 1 + 0.388 * Kn * ( ( 1 - alpha ) / Ku ) ^ ( 1 / 3 ) * ( 3 * PI() * mu * df * 10^(-6) * U * F131 * 10^(-9) / ( kB * T ) ) ^ ( 1 / 3 ) * ( 0.6 * ( F131 / lambda ) ^ 0.1 ) ^ ( -1 / 3 ) * ( 1 + 2/3 * ( 3.34 * F131 / lambda ) ) ^ ( -1 / 2 )</f>
        <v>1.0199071687483419</v>
      </c>
      <c r="O131">
        <f t="shared" si="52"/>
        <v>0.91158728349804385</v>
      </c>
      <c r="P131" cm="1">
        <f t="array" ref="P131" xml:space="preserve"> 1 / ( 1 + 1.6 * ( ( 1 - alpha ) / Ku ) ^ ( 1 / 3 ) * L131 ^ ( -2 / 3 ) * M131 )</f>
        <v>0.99213039664300051</v>
      </c>
      <c r="Q131" cm="1">
        <f t="array" ref="Q131" xml:space="preserve"> 1.6 * ( ( 1 - alpha ) / Ku ) * L131 ^ ( -2 / 3 ) * M131 * P131</f>
        <v>9.9522252864251235E-3</v>
      </c>
      <c r="R131" cm="1">
        <f t="array" ref="R131" xml:space="preserve"> 1.6 * ( 0.6 ) ^ ( 2 / 3 ) * ( ( 1 - alpha ) / Ku ) * ( lambda * 10^(-9) ) ^ ( -1 / 15 ) * ( kB * T / ( 3 * PI() * df * 10^(-6) * U * mu ) ) ^ ( 2 / 3 ) * ( F131 * 10^(-9) ) ^ ( -3 / 5 )  +  3.2 * 3.34 / 3 * ( 0.6 ) ^ ( 2 / 3 ) * ( ( 1 - alpha ) / Ku ) *  ( lambda * 10^(-9) ) ^ ( 14 / 15 ) * ( kB * T / ( 3 * PI() * df * 10^(-6) * U * mu ) ) ^ ( 2 / 3 ) * ( F131 * 10^(-9) ) ^ ( -8 / 5 )</f>
        <v>7.9907061032623624E-3</v>
      </c>
      <c r="S131">
        <f t="shared" si="53"/>
        <v>8.149778438078412E-3</v>
      </c>
      <c r="T131">
        <f t="shared" ref="T131:T194" si="62" xml:space="preserve"> S131 / Q131</f>
        <v>0.81889006765097483</v>
      </c>
      <c r="U131">
        <f t="shared" si="54"/>
        <v>27686.743106227437</v>
      </c>
      <c r="V131">
        <f t="shared" si="55"/>
        <v>6.0098528262967979E-3</v>
      </c>
      <c r="W131">
        <f t="shared" si="56"/>
        <v>3.611831835227041E-5</v>
      </c>
      <c r="X131">
        <f t="shared" si="57"/>
        <v>2.1706562559375144E-7</v>
      </c>
      <c r="Y131" cm="1">
        <f t="array" ref="Y131" xml:space="preserve"> 4 / 3 * g / U^2 * F131 * 10^(-9) * ( rhop - rhoa ) / rhoa</f>
        <v>135.8012068371597</v>
      </c>
      <c r="Z131" cm="1">
        <f t="array" ref="Z131" xml:space="preserve"> SQRT( 4/3 * 1/U131 * g/rhoa * F131 * 10^(-9) *  ( rhop - rhoa ) )</f>
        <v>7.3462590976979729E-4</v>
      </c>
      <c r="AA131" cm="1">
        <f t="array" ref="AA131" xml:space="preserve"> Z131 / U</f>
        <v>7.0035120332357773E-2</v>
      </c>
      <c r="AB131">
        <f t="shared" ref="AB131:AB194" si="63">AA131 / ( 1 - AA131 )</f>
        <v>7.5309424972465039E-2</v>
      </c>
      <c r="AC131">
        <f t="shared" ref="AC131:AC194" si="64" xml:space="preserve"> Y131 ^ 0.5 * V131 + Y131 ^ 1 * W131 + Y131 ^ 1.5 * X131</f>
        <v>7.5283510469768083E-2</v>
      </c>
      <c r="AD131">
        <f t="shared" ref="AD131:AD194" si="65">AC131/AB131</f>
        <v>0.9996558929681586</v>
      </c>
      <c r="AE131" cm="1">
        <f t="array" ref="AE131">( ( F131 * 10^(-9) ) ^ 2 * rhop * H131 * U ) / ( 18 * mu * ( df * 10^(-6) ) )</f>
        <v>7.9404684520800357E-3</v>
      </c>
      <c r="AF131">
        <f t="shared" ref="AF131:AF194" si="66" xml:space="preserve"> AE131 ^ 2 / ( AE131 + 0.25 ) ^ 2</f>
        <v>9.4766159505101956E-4</v>
      </c>
      <c r="AG131" cm="1">
        <f t="array" ref="AG131">(2 * AI151*(1-alpha)*AE131*SQRT(alpha)+(1-alpha)*alpha*AE131^2)/Ku</f>
        <v>1.1488354869448605E-3</v>
      </c>
      <c r="AH131">
        <f t="shared" ref="AH131:AH194" si="67">AG131 / AF131</f>
        <v>1.212284525345791</v>
      </c>
      <c r="AI131" cm="1">
        <f t="array" ref="AI131" xml:space="preserve"> F131 / df / 1000</f>
        <v>0.16709183673469388</v>
      </c>
      <c r="AJ131" cm="1">
        <f t="array" ref="AJ131" xml:space="preserve"> ( 1 + AI131 ) / ( 2*Ku ) * ( 2 * LN( 1 + AI131 ) - 1 + alpha + ( 1 / ( 1 + AI131 ) ) ^ 2 * ( 1 - alpha / 2 ) - ( alpha / 2) * ( 1 + AI131 ) ^ 2 )</f>
        <v>3.5538400760918035E-2</v>
      </c>
      <c r="AK131" cm="1">
        <f t="array" ref="AK131" xml:space="preserve"> ( ( 1 - alpha ) / Ku ) * AI131 ^ 2</f>
        <v>3.9706490045751698E-2</v>
      </c>
      <c r="AL131">
        <f t="shared" ref="AL131:AL194" si="68" xml:space="preserve"> AK131 /AJ131</f>
        <v>1.1172840982033541</v>
      </c>
      <c r="AM131">
        <f t="shared" si="58"/>
        <v>0.11788386838915421</v>
      </c>
      <c r="AN131">
        <f t="shared" ref="AN131:AN194" si="69" xml:space="preserve"> S131 + AC131 + AF131 + AK131</f>
        <v>0.12408744054864923</v>
      </c>
      <c r="AO131">
        <f t="shared" ref="AO131:AO194" si="70" xml:space="preserve"> AN131 / AM131</f>
        <v>1.0526244366109194</v>
      </c>
      <c r="AP131" cm="1">
        <f t="array" ref="AP131" xml:space="preserve"> EXP( -4 * alpha * X * 10^(-6) * AM131 / ( PI() * df * 10^(-6) * ( 1 - alpha ) ) ) * 100</f>
        <v>8.9626154920546508</v>
      </c>
      <c r="AQ131" cm="1">
        <f t="array" ref="AQ131" xml:space="preserve"> EXP( -4 * alpha * X * 10^(-6) * AN131 / ( PI() * df * 10^(-6) * ( 1 - alpha ) ) ) * 100</f>
        <v>7.8941838159297246</v>
      </c>
      <c r="AR131">
        <f t="shared" ref="AR131:AR194" si="71" xml:space="preserve"> ABS(AQ131 - AP131)</f>
        <v>1.0684316761249262</v>
      </c>
      <c r="AS131" cm="1">
        <f t="array" ref="AS131" xml:space="preserve"> ( sigave * 10^(-6) * fE *e * H131 ) / ( 3 * PI() * eps0 * ( 1 + epsF ) * mu * U * F131 * 10^(-9) )</f>
        <v>1.7776343067126266E-2</v>
      </c>
      <c r="AT131" cm="1">
        <f t="array" ref="AT131" xml:space="preserve"> PI() * AS131 / ( 1 + alpha * SQRT(AS131) )</f>
        <v>5.53369493961577E-2</v>
      </c>
      <c r="AU131" cm="1">
        <f t="array" ref="AU131" xml:space="preserve"> PI() * AS131 * ( 1 - SQRT( AS131 ) * alpha )</f>
        <v>5.5332266054748558E-2</v>
      </c>
      <c r="AV131">
        <f t="shared" ref="AV131:AV194" si="72" xml:space="preserve"> AU131 / AT131</f>
        <v>0.99991536683065751</v>
      </c>
      <c r="AW131" cm="1">
        <f t="array" ref="AW131" xml:space="preserve"> 2 / 3 * ( epsP - 1 ) / ( epsP + 2 ) * ( sigave * 10^(-6) ) ^ 2 / ( eps0 * ( 1 + epsF ) ^ 2 ) * H131 * ( F131 * 10^(-9) ) ^ 2 / ( df * 10^(-6) * mu * U )</f>
        <v>6.3669589378496667</v>
      </c>
      <c r="AX131" cm="1">
        <f t="array" ref="AX131" xml:space="preserve"> 0.528 * Ku ^ 0.26 * AW131 ^ 0.74 / ( 1 + 0.366 * ( Ku * AW131 ) ^ 0.63 )</f>
        <v>0.9795955863696123</v>
      </c>
      <c r="AY131" cm="1">
        <f t="array" ref="AY131" xml:space="preserve"> 0.35 * Ku ^ ( -0.5 ) * AW131 ^ 0.4</f>
        <v>0.90707153734537727</v>
      </c>
      <c r="AZ131">
        <f t="shared" ref="AZ131:AZ194" si="73" xml:space="preserve"> AY131 / AX131</f>
        <v>0.92596531667419035</v>
      </c>
      <c r="BA131">
        <f t="shared" si="59"/>
        <v>0.16669748412563801</v>
      </c>
      <c r="BB131">
        <f t="shared" ref="BB131:BB194" si="74" xml:space="preserve"> AN131 + AU131</f>
        <v>0.17941970660339779</v>
      </c>
      <c r="BC131">
        <f t="shared" ref="BC131:BC194" si="75" xml:space="preserve"> BB131 / BA131</f>
        <v>1.0763192230794028</v>
      </c>
      <c r="BD131">
        <f t="shared" si="60"/>
        <v>0.98200093758057483</v>
      </c>
      <c r="BE131">
        <f t="shared" ref="BE131:BE194" si="76" xml:space="preserve"> AN131 + AY131</f>
        <v>1.0311589778940264</v>
      </c>
      <c r="BF131">
        <f t="shared" ref="BF131:BF194" si="77" xml:space="preserve"> BE131 / BD131</f>
        <v>1.0500590563941474</v>
      </c>
      <c r="BG131" cm="1">
        <f t="array" ref="BG131" xml:space="preserve"> EXP( -4 * alpha * X * 10^(-6) * BA131 / ( PI() * df * 10^(-6) * ( 1 - alpha ) ) ) * 100</f>
        <v>3.3010842676800154</v>
      </c>
      <c r="BH131" cm="1">
        <f t="array" ref="BH131" xml:space="preserve"> EXP( -4 * alpha * X * 10^(-6) * BB131 / ( PI() * df * 10^(-6) * ( 1 - alpha ) ) ) * 100</f>
        <v>2.5444951900639383</v>
      </c>
      <c r="BI131" cm="1">
        <f t="array" ref="BI131" xml:space="preserve"> EXP( -4 * alpha * X * 10^(-6) * BD131 / ( PI() * df * 10^(-6) * ( 1 - alpha ) ) ) * 100</f>
        <v>1.877284020775276E-7</v>
      </c>
      <c r="BJ131" cm="1">
        <f t="array" ref="BJ131" xml:space="preserve"> EXP( -4 * alpha * X * 10^(-6) * BE131 / ( PI() * df * 10^(-6) * ( 1 - alpha ) ) ) * 100</f>
        <v>6.8657996917458883E-8</v>
      </c>
      <c r="BK131" cm="1">
        <f t="array" ref="BK131">fC *  BG131 +  ( 1 - fC ) * BI131</f>
        <v>0.33010859572356344</v>
      </c>
    </row>
    <row r="132" spans="6:63" x14ac:dyDescent="0.2">
      <c r="F132">
        <v>1320</v>
      </c>
      <c r="G132" cm="1">
        <f t="array" ref="G132" xml:space="preserve"> F132 * 10^(-9) * rhoa/mu * U</f>
        <v>8.7449083918773787E-4</v>
      </c>
      <c r="H132" cm="1">
        <f t="array" ref="H132">1 +  lambda/F132 * ( 2.514 + 0.8 * EXP( -0.55 * F132/lambda ) )</f>
        <v>1.1276243915185664</v>
      </c>
      <c r="I132" cm="1">
        <f t="array" ref="I132" xml:space="preserve"> 1 + 3.34 * lambda/F132</f>
        <v>1.169555606060606</v>
      </c>
      <c r="J132">
        <f t="shared" si="61"/>
        <v>0.96414773754684835</v>
      </c>
      <c r="K132" cm="1">
        <f t="array" ref="K132" xml:space="preserve"> kB * T * H132 / ( 3 * PI() * mu * F132 * 10^(-9) )</f>
        <v>2.0168136443662745E-11</v>
      </c>
      <c r="L132" cm="1">
        <f t="array" ref="L132" xml:space="preserve"> df * 10^(-6) *U / K132</f>
        <v>4077.5627601975939</v>
      </c>
      <c r="M132" cm="1">
        <f t="array" ref="M132" xml:space="preserve"> 1 + 0.388 * Kn * ( ( 1 - alpha ) * L132 / Ku ) ^ ( 1 / 3 )</f>
        <v>1.1191614663132243</v>
      </c>
      <c r="N132" cm="1">
        <f t="array" ref="N132" xml:space="preserve"> 1 + 0.388 * Kn * ( ( 1 - alpha ) / Ku ) ^ ( 1 / 3 ) * ( 3 * PI() * mu * df * 10^(-6) * U * F132 * 10^(-9) / ( kB * T ) ) ^ ( 1 / 3 ) * ( 0.6 * ( F132 / lambda ) ^ 0.1 ) ^ ( -1 / 3 ) * ( 1 + 2/3 * ( 3.34 * F132 / lambda ) ) ^ ( -1 / 2 )</f>
        <v>1.0198786055756106</v>
      </c>
      <c r="O132">
        <f t="shared" si="52"/>
        <v>0.91128817089756109</v>
      </c>
      <c r="P132" cm="1">
        <f t="array" ref="P132" xml:space="preserve"> 1 / ( 1 + 1.6 * ( ( 1 - alpha ) / Ku ) ^ ( 1 / 3 ) * L132 ^ ( -2 / 3 ) * M132 )</f>
        <v>0.99217202165886598</v>
      </c>
      <c r="Q132" cm="1">
        <f t="array" ref="Q132" xml:space="preserve"> 1.6 * ( ( 1 - alpha ) / Ku ) * L132 ^ ( -2 / 3 ) * M132 * P132</f>
        <v>9.8995845729545878E-3</v>
      </c>
      <c r="R132" cm="1">
        <f t="array" ref="R132" xml:space="preserve"> 1.6 * ( 0.6 ) ^ ( 2 / 3 ) * ( ( 1 - alpha ) / Ku ) * ( lambda * 10^(-9) ) ^ ( -1 / 15 ) * ( kB * T / ( 3 * PI() * df * 10^(-6) * U * mu ) ) ^ ( 2 / 3 ) * ( F132 * 10^(-9) ) ^ ( -3 / 5 )  +  3.2 * 3.34 / 3 * ( 0.6 ) ^ ( 2 / 3 ) * ( ( 1 - alpha ) / Ku ) *  ( lambda * 10^(-9) ) ^ ( 14 / 15 ) * ( kB * T / ( 3 * PI() * df * 10^(-6) * U * mu ) ) ^ ( 2 / 3 ) * ( F132 * 10^(-9) ) ^ ( -8 / 5 )</f>
        <v>7.9481676926337185E-3</v>
      </c>
      <c r="S132">
        <f t="shared" si="53"/>
        <v>8.1061661832443951E-3</v>
      </c>
      <c r="T132">
        <f t="shared" si="62"/>
        <v>0.818839025365795</v>
      </c>
      <c r="U132">
        <f t="shared" si="54"/>
        <v>27477.165045854446</v>
      </c>
      <c r="V132">
        <f t="shared" si="55"/>
        <v>6.0327288919480512E-3</v>
      </c>
      <c r="W132">
        <f t="shared" si="56"/>
        <v>3.6393805011974414E-5</v>
      </c>
      <c r="X132">
        <f t="shared" si="57"/>
        <v>2.1955380358749896E-7</v>
      </c>
      <c r="Y132" cm="1">
        <f t="array" ref="Y132" xml:space="preserve"> 4 / 3 * g / U^2 * F132 * 10^(-9) * ( rhop - rhoa ) / rhoa</f>
        <v>136.83785727103117</v>
      </c>
      <c r="Z132" cm="1">
        <f t="array" ref="Z132" xml:space="preserve"> SQRT( 4/3 * 1/U132 * g/rhoa * F132 * 10^(-9) *  ( rhop - rhoa ) )</f>
        <v>7.4023145132996705E-4</v>
      </c>
      <c r="AA132" cm="1">
        <f t="array" ref="AA132" xml:space="preserve"> Z132 / U</f>
        <v>7.0569521273671623E-2</v>
      </c>
      <c r="AB132">
        <f t="shared" si="63"/>
        <v>7.5927702920156645E-2</v>
      </c>
      <c r="AC132">
        <f t="shared" si="64"/>
        <v>7.5900973520589915E-2</v>
      </c>
      <c r="AD132">
        <f t="shared" si="65"/>
        <v>0.9996479624888055</v>
      </c>
      <c r="AE132" cm="1">
        <f t="array" ref="AE132">( ( F132 * 10^(-9) ) ^ 2 * rhop * H132 * U ) / ( 18 * mu * ( df * 10^(-6) ) )</f>
        <v>8.0551997502664053E-3</v>
      </c>
      <c r="AF132">
        <f t="shared" si="66"/>
        <v>9.7437784349377375E-4</v>
      </c>
      <c r="AG132" cm="1">
        <f t="array" ref="AG132">(2 * AI152*(1-alpha)*AE132*SQRT(alpha)+(1-alpha)*alpha*AE132^2)/Ku</f>
        <v>1.1732021693651304E-3</v>
      </c>
      <c r="AH132">
        <f t="shared" si="67"/>
        <v>1.2040525933537682</v>
      </c>
      <c r="AI132" cm="1">
        <f t="array" ref="AI132" xml:space="preserve"> F132 / df / 1000</f>
        <v>0.1683673469387755</v>
      </c>
      <c r="AJ132" cm="1">
        <f t="array" ref="AJ132" xml:space="preserve"> ( 1 + AI132 ) / ( 2*Ku ) * ( 2 * LN( 1 + AI132 ) - 1 + alpha + ( 1 / ( 1 + AI132 ) ) ^ 2 * ( 1 - alpha / 2 ) - ( alpha / 2) * ( 1 + AI132 ) ^ 2 )</f>
        <v>3.6054671362555753E-2</v>
      </c>
      <c r="AK132" cm="1">
        <f t="array" ref="AK132" xml:space="preserve"> ( ( 1 - alpha ) / Ku ) * AI132 ^ 2</f>
        <v>4.0315009763835293E-2</v>
      </c>
      <c r="AL132">
        <f t="shared" si="68"/>
        <v>1.1181632848192891</v>
      </c>
      <c r="AM132">
        <f t="shared" si="58"/>
        <v>0.11892227202467776</v>
      </c>
      <c r="AN132">
        <f t="shared" si="69"/>
        <v>0.12529652731116336</v>
      </c>
      <c r="AO132">
        <f t="shared" si="70"/>
        <v>1.0536001808404978</v>
      </c>
      <c r="AP132" cm="1">
        <f t="array" ref="AP132" xml:space="preserve"> EXP( -4 * alpha * X * 10^(-6) * AM132 / ( PI() * df * 10^(-6) * ( 1 - alpha ) ) ) * 100</f>
        <v>8.7741908593099787</v>
      </c>
      <c r="AQ132" cm="1">
        <f t="array" ref="AQ132" xml:space="preserve"> EXP( -4 * alpha * X * 10^(-6) * AN132 / ( PI() * df * 10^(-6) * ( 1 - alpha ) ) ) * 100</f>
        <v>7.7012777255989402</v>
      </c>
      <c r="AR132">
        <f t="shared" si="71"/>
        <v>1.0729131337110385</v>
      </c>
      <c r="AS132" cm="1">
        <f t="array" ref="AS132" xml:space="preserve"> ( sigave * 10^(-6) * fE *e * H132 ) / ( 3 * PI() * eps0 * ( 1 + epsF ) * mu * U * F132 * 10^(-9) )</f>
        <v>1.7626444029720509E-2</v>
      </c>
      <c r="AT132" cm="1">
        <f t="array" ref="AT132" xml:space="preserve"> PI() * AS132 / ( 1 + alpha * SQRT(AS132) )</f>
        <v>5.4872433945824944E-2</v>
      </c>
      <c r="AU132" cm="1">
        <f t="array" ref="AU132" xml:space="preserve"> PI() * AS132 * ( 1 - SQRT( AS132 ) * alpha )</f>
        <v>5.486782907860302E-2</v>
      </c>
      <c r="AV132">
        <f t="shared" si="72"/>
        <v>0.99991608049997438</v>
      </c>
      <c r="AW132" cm="1">
        <f t="array" ref="AW132" xml:space="preserve"> 2 / 3 * ( epsP - 1 ) / ( epsP + 2 ) * ( sigave * 10^(-6) ) ^ 2 / ( eps0 * ( 1 + epsF ) ^ 2 ) * H132 * ( F132 * 10^(-9) ) ^ 2 / ( df * 10^(-6) * mu * U )</f>
        <v>6.4589547021861451</v>
      </c>
      <c r="AX132" cm="1">
        <f t="array" ref="AX132" xml:space="preserve"> 0.528 * Ku ^ 0.26 * AW132 ^ 0.74 / ( 1 + 0.366 * ( Ku * AW132 ) ^ 0.63 )</f>
        <v>0.98581172673492545</v>
      </c>
      <c r="AY132" cm="1">
        <f t="array" ref="AY132" xml:space="preserve"> 0.35 * Ku ^ ( -0.5 ) * AW132 ^ 0.4</f>
        <v>0.91229147275185307</v>
      </c>
      <c r="AZ132">
        <f t="shared" si="73"/>
        <v>0.92542160740309265</v>
      </c>
      <c r="BA132">
        <f t="shared" si="59"/>
        <v>0.16726915145414112</v>
      </c>
      <c r="BB132">
        <f t="shared" si="74"/>
        <v>0.18016435638976638</v>
      </c>
      <c r="BC132">
        <f t="shared" si="75"/>
        <v>1.0770925470926458</v>
      </c>
      <c r="BD132">
        <f t="shared" si="60"/>
        <v>0.98749902842771509</v>
      </c>
      <c r="BE132">
        <f t="shared" si="76"/>
        <v>1.0375880000630164</v>
      </c>
      <c r="BF132">
        <f t="shared" si="77"/>
        <v>1.0507230591558683</v>
      </c>
      <c r="BG132" cm="1">
        <f t="array" ref="BG132" xml:space="preserve"> EXP( -4 * alpha * X * 10^(-6) * BA132 / ( PI() * df * 10^(-6) * ( 1 - alpha ) ) ) * 100</f>
        <v>3.2626954435953466</v>
      </c>
      <c r="BH132" cm="1">
        <f t="array" ref="BH132" xml:space="preserve"> EXP( -4 * alpha * X * 10^(-6) * BB132 / ( PI() * df * 10^(-6) * ( 1 - alpha ) ) ) * 100</f>
        <v>2.5060190357972654</v>
      </c>
      <c r="BI132" cm="1">
        <f t="array" ref="BI132" xml:space="preserve"> EXP( -4 * alpha * X * 10^(-6) * BD132 / ( PI() * df * 10^(-6) * ( 1 - alpha ) ) ) * 100</f>
        <v>1.6775352488742192E-7</v>
      </c>
      <c r="BJ132" cm="1">
        <f t="array" ref="BJ132" xml:space="preserve"> EXP( -4 * alpha * X * 10^(-6) * BE132 / ( PI() * df * 10^(-6) * ( 1 - alpha ) ) ) * 100</f>
        <v>6.01949635319618E-8</v>
      </c>
      <c r="BK132" cm="1">
        <f t="array" ref="BK132">fC *  BG132 +  ( 1 - fC ) * BI132</f>
        <v>0.32626969533770711</v>
      </c>
    </row>
    <row r="133" spans="6:63" x14ac:dyDescent="0.2">
      <c r="F133">
        <v>1330</v>
      </c>
      <c r="G133" cm="1">
        <f t="array" ref="G133" xml:space="preserve"> F133 * 10^(-9) * rhoa/mu * U</f>
        <v>8.8111576978764489E-4</v>
      </c>
      <c r="H133" cm="1">
        <f t="array" ref="H133">1 +  lambda/F133 * ( 2.514 + 0.8 * EXP( -0.55 * F133/lambda ) )</f>
        <v>1.1266647470143609</v>
      </c>
      <c r="I133" cm="1">
        <f t="array" ref="I133" xml:space="preserve"> 1 + 3.34 * lambda/F133</f>
        <v>1.1682807518796992</v>
      </c>
      <c r="J133">
        <f t="shared" si="61"/>
        <v>0.96437842119851724</v>
      </c>
      <c r="K133" cm="1">
        <f t="array" ref="K133" xml:space="preserve"> kB * T * H133 / ( 3 * PI() * mu * F133 * 10^(-9) )</f>
        <v>1.9999461640010883E-11</v>
      </c>
      <c r="L133" cm="1">
        <f t="array" ref="L133" xml:space="preserve"> df * 10^(-6) *U / K133</f>
        <v>4111.9527908061427</v>
      </c>
      <c r="M133" cm="1">
        <f t="array" ref="M133" xml:space="preserve"> 1 + 0.388 * Kn * ( ( 1 - alpha ) * L133 / Ku ) ^ ( 1 / 3 )</f>
        <v>1.1194955302045151</v>
      </c>
      <c r="N133" cm="1">
        <f t="array" ref="N133" xml:space="preserve"> 1 + 0.388 * Kn * ( ( 1 - alpha ) / Ku ) ^ ( 1 / 3 ) * ( 3 * PI() * mu * df * 10^(-6) * U * F133 * 10^(-9) / ( kB * T ) ) ^ ( 1 / 3 ) * ( 0.6 * ( F133 / lambda ) ^ 0.1 ) ^ ( -1 / 3 ) * ( 1 + 2/3 * ( 3.34 * F133 / lambda ) ) ^ ( -1 / 2 )</f>
        <v>1.0198502861284271</v>
      </c>
      <c r="O133">
        <f t="shared" si="52"/>
        <v>0.91099094066245689</v>
      </c>
      <c r="P133" cm="1">
        <f t="array" ref="P133" xml:space="preserve"> 1 / ( 1 + 1.6 * ( ( 1 - alpha ) / Ku ) ^ ( 1 / 3 ) * L133 ^ ( -2 / 3 ) * M133 )</f>
        <v>0.99221308274524211</v>
      </c>
      <c r="Q133" cm="1">
        <f t="array" ref="Q133" xml:space="preserve"> 1.6 * ( ( 1 - alpha ) / Ku ) * L133 ^ ( -2 / 3 ) * M133 * P133</f>
        <v>9.8476570279966685E-3</v>
      </c>
      <c r="R133" cm="1">
        <f t="array" ref="R133" xml:space="preserve"> 1.6 * ( 0.6 ) ^ ( 2 / 3 ) * ( ( 1 - alpha ) / Ku ) * ( lambda * 10^(-9) ) ^ ( -1 / 15 ) * ( kB * T / ( 3 * PI() * df * 10^(-6) * U * mu ) ) ^ ( 2 / 3 ) * ( F133 * 10^(-9) ) ^ ( -3 / 5 )  +  3.2 * 3.34 / 3 * ( 0.6 ) ^ ( 2 / 3 ) * ( ( 1 - alpha ) / Ku ) *  ( lambda * 10^(-9) ) ^ ( 14 / 15 ) * ( kB * T / ( 3 * PI() * df * 10^(-6) * U * mu ) ) ^ ( 2 / 3 ) * ( F133 * 10^(-9) ) ^ ( -8 / 5 )</f>
        <v>7.9062154755775299E-3</v>
      </c>
      <c r="S133">
        <f t="shared" si="53"/>
        <v>8.0631561149607425E-3</v>
      </c>
      <c r="T133">
        <f t="shared" si="62"/>
        <v>0.8187892908980654</v>
      </c>
      <c r="U133">
        <f t="shared" si="54"/>
        <v>27270.738135671225</v>
      </c>
      <c r="V133">
        <f t="shared" si="55"/>
        <v>6.055518301114584E-3</v>
      </c>
      <c r="W133">
        <f t="shared" si="56"/>
        <v>3.6669288790660498E-5</v>
      </c>
      <c r="X133">
        <f t="shared" si="57"/>
        <v>2.2205139055706947E-7</v>
      </c>
      <c r="Y133" cm="1">
        <f t="array" ref="Y133" xml:space="preserve"> 4 / 3 * g / U^2 * F133 * 10^(-9) * ( rhop - rhoa ) / rhoa</f>
        <v>137.87450770490261</v>
      </c>
      <c r="Z133" cm="1">
        <f t="array" ref="Z133" xml:space="preserve"> SQRT( 4/3 * 1/U133 * g/rhoa * F133 * 10^(-9) *  ( rhop - rhoa ) )</f>
        <v>7.4583696368169157E-4</v>
      </c>
      <c r="AA133" cm="1">
        <f t="array" ref="AA133" xml:space="preserve"> Z133 / U</f>
        <v>7.1103919430415857E-2</v>
      </c>
      <c r="AB133">
        <f t="shared" si="63"/>
        <v>7.6546689040625587E-2</v>
      </c>
      <c r="AC133">
        <f t="shared" si="64"/>
        <v>7.6519125427651699E-2</v>
      </c>
      <c r="AD133">
        <f t="shared" si="65"/>
        <v>0.99963991110106332</v>
      </c>
      <c r="AE133" cm="1">
        <f t="array" ref="AE133">( ( F133 * 10^(-9) ) ^ 2 * rhop * H133 * U ) / ( 18 * mu * ( df * 10^(-6) ) )</f>
        <v>8.1707510423733413E-3</v>
      </c>
      <c r="AF133">
        <f t="shared" si="66"/>
        <v>1.0016358950825967E-3</v>
      </c>
      <c r="AG133" cm="1">
        <f t="array" ref="AG133">(2 * AI153*(1-alpha)*AE133*SQRT(alpha)+(1-alpha)*alpha*AE133^2)/Ku</f>
        <v>1.1979109877709433E-3</v>
      </c>
      <c r="AH133">
        <f t="shared" si="67"/>
        <v>1.1959545316336346</v>
      </c>
      <c r="AI133" cm="1">
        <f t="array" ref="AI133" xml:space="preserve"> F133 / df / 1000</f>
        <v>0.16964285714285715</v>
      </c>
      <c r="AJ133" cm="1">
        <f t="array" ref="AJ133" xml:space="preserve"> ( 1 + AI133 ) / ( 2*Ku ) * ( 2 * LN( 1 + AI133 ) - 1 + alpha + ( 1 / ( 1 + AI133 ) ) ^ 2 * ( 1 - alpha / 2 ) - ( alpha / 2) * ( 1 + AI133 ) ^ 2 )</f>
        <v>3.6574273014047191E-2</v>
      </c>
      <c r="AK133" cm="1">
        <f t="array" ref="AK133" xml:space="preserve"> ( ( 1 - alpha ) / Ku ) * AI133 ^ 2</f>
        <v>4.0928157008292158E-2</v>
      </c>
      <c r="AL133">
        <f t="shared" si="68"/>
        <v>1.1190422566313964</v>
      </c>
      <c r="AM133">
        <f t="shared" si="58"/>
        <v>0.11996493154747012</v>
      </c>
      <c r="AN133">
        <f t="shared" si="69"/>
        <v>0.12651207444598719</v>
      </c>
      <c r="AO133">
        <f t="shared" si="70"/>
        <v>1.0545754731325494</v>
      </c>
      <c r="AP133" cm="1">
        <f t="array" ref="AP133" xml:space="preserve"> EXP( -4 * alpha * X * 10^(-6) * AM133 / ( PI() * df * 10^(-6) * ( 1 - alpha ) ) ) * 100</f>
        <v>8.5889795674540146</v>
      </c>
      <c r="AQ133" cm="1">
        <f t="array" ref="AQ133" xml:space="preserve"> EXP( -4 * alpha * X * 10^(-6) * AN133 / ( PI() * df * 10^(-6) * ( 1 - alpha ) ) ) * 100</f>
        <v>7.5120924895191257</v>
      </c>
      <c r="AR133">
        <f t="shared" si="71"/>
        <v>1.0768870779348889</v>
      </c>
      <c r="AS133" cm="1">
        <f t="array" ref="AS133" xml:space="preserve"> ( sigave * 10^(-6) * fE *e * H133 ) / ( 3 * PI() * eps0 * ( 1 + epsF ) * mu * U * F133 * 10^(-9) )</f>
        <v>1.7479026493444974E-2</v>
      </c>
      <c r="AT133" cm="1">
        <f t="array" ref="AT133" xml:space="preserve"> PI() * AS133 / ( 1 + alpha * SQRT(AS133) )</f>
        <v>5.4415582117895295E-2</v>
      </c>
      <c r="AU133" cm="1">
        <f t="array" ref="AU133" xml:space="preserve"> PI() * AS133 * ( 1 - SQRT( AS133 ) * alpha )</f>
        <v>5.4411053781292767E-2</v>
      </c>
      <c r="AV133">
        <f t="shared" si="72"/>
        <v>0.99991678235486448</v>
      </c>
      <c r="AW133" cm="1">
        <f t="array" ref="AW133" xml:space="preserve"> 2 / 3 * ( epsP - 1 ) / ( epsP + 2 ) * ( sigave * 10^(-6) ) ^ 2 / ( eps0 * ( 1 + epsF ) ^ 2 ) * H133 * ( F133 * 10^(-9) ) ^ 2 / ( df * 10^(-6) * mu * U )</f>
        <v>6.551607967733422</v>
      </c>
      <c r="AX133" cm="1">
        <f t="array" ref="AX133" xml:space="preserve"> 0.528 * Ku ^ 0.26 * AW133 ^ 0.74 / ( 1 + 0.366 * ( Ku * AW133 ) ^ 0.63 )</f>
        <v>0.99200247092291394</v>
      </c>
      <c r="AY133" cm="1">
        <f t="array" ref="AY133" xml:space="preserve"> 0.35 * Ku ^ ( -0.5 ) * AW133 ^ 0.4</f>
        <v>0.91750381970127637</v>
      </c>
      <c r="AZ133">
        <f t="shared" si="73"/>
        <v>0.92490074026496383</v>
      </c>
      <c r="BA133">
        <f t="shared" si="59"/>
        <v>0.16785255208147642</v>
      </c>
      <c r="BB133">
        <f t="shared" si="74"/>
        <v>0.18092312822727996</v>
      </c>
      <c r="BC133">
        <f t="shared" si="75"/>
        <v>1.0778693918187137</v>
      </c>
      <c r="BD133">
        <f t="shared" si="60"/>
        <v>0.9929618939511955</v>
      </c>
      <c r="BE133">
        <f t="shared" si="76"/>
        <v>1.0440158941472635</v>
      </c>
      <c r="BF133">
        <f t="shared" si="77"/>
        <v>1.0514158705455592</v>
      </c>
      <c r="BG133" cm="1">
        <f t="array" ref="BG133" xml:space="preserve"> EXP( -4 * alpha * X * 10^(-6) * BA133 / ( PI() * df * 10^(-6) * ( 1 - alpha ) ) ) * 100</f>
        <v>3.2239789317024252</v>
      </c>
      <c r="BH133" cm="1">
        <f t="array" ref="BH133" xml:space="preserve"> EXP( -4 * alpha * X * 10^(-6) * BB133 / ( PI() * df * 10^(-6) * ( 1 - alpha ) ) ) * 100</f>
        <v>2.4674116019162966</v>
      </c>
      <c r="BI133" cm="1">
        <f t="array" ref="BI133" xml:space="preserve"> EXP( -4 * alpha * X * 10^(-6) * BD133 / ( PI() * df * 10^(-6) * ( 1 - alpha ) ) ) * 100</f>
        <v>1.5001212128249737E-7</v>
      </c>
      <c r="BJ133" cm="1">
        <f t="array" ref="BJ133" xml:space="preserve"> EXP( -4 * alpha * X * 10^(-6) * BE133 / ( PI() * df * 10^(-6) * ( 1 - alpha ) ) ) * 100</f>
        <v>5.2776332494623522E-8</v>
      </c>
      <c r="BK133" cm="1">
        <f t="array" ref="BK133">fC *  BG133 +  ( 1 - fC ) * BI133</f>
        <v>0.32239802818115171</v>
      </c>
    </row>
    <row r="134" spans="6:63" x14ac:dyDescent="0.2">
      <c r="F134">
        <v>1340</v>
      </c>
      <c r="G134" cm="1">
        <f t="array" ref="G134" xml:space="preserve"> F134 * 10^(-9) * rhoa/mu * U</f>
        <v>8.8774070038755203E-4</v>
      </c>
      <c r="H134" cm="1">
        <f t="array" ref="H134">1 +  lambda/F134 * ( 2.514 + 0.8 * EXP( -0.55 * F134/lambda ) )</f>
        <v>1.125719430459502</v>
      </c>
      <c r="I134" cm="1">
        <f t="array" ref="I134" xml:space="preserve"> 1 + 3.34 * lambda/F134</f>
        <v>1.1670249253731344</v>
      </c>
      <c r="J134">
        <f t="shared" si="61"/>
        <v>0.96460615877554989</v>
      </c>
      <c r="K134" cm="1">
        <f t="array" ref="K134" xml:space="preserve"> kB * T * H134 / ( 3 * PI() * mu * F134 * 10^(-9) )</f>
        <v>1.9833556808595963E-11</v>
      </c>
      <c r="L134" cm="1">
        <f t="array" ref="L134" xml:space="preserve"> df * 10^(-6) *U / K134</f>
        <v>4146.3486806169476</v>
      </c>
      <c r="M134" cm="1">
        <f t="array" ref="M134" xml:space="preserve"> 1 + 0.388 * Kn * ( ( 1 - alpha ) * L134 / Ku ) ^ ( 1 / 3 )</f>
        <v>1.119827793079488</v>
      </c>
      <c r="N134" cm="1">
        <f t="array" ref="N134" xml:space="preserve"> 1 + 0.388 * Kn * ( ( 1 - alpha ) / Ku ) ^ ( 1 / 3 ) * ( 3 * PI() * mu * df * 10^(-6) * U * F134 * 10^(-9) / ( kB * T ) ) ^ ( 1 / 3 ) * ( 0.6 * ( F134 / lambda ) ^ 0.1 ) ^ ( -1 / 3 ) * ( 1 + 2/3 * ( 3.34 * F134 / lambda ) ) ^ ( -1 / 2 )</f>
        <v>1.0198222066279863</v>
      </c>
      <c r="O134">
        <f t="shared" si="52"/>
        <v>0.91069556670272511</v>
      </c>
      <c r="P134" cm="1">
        <f t="array" ref="P134" xml:space="preserve"> 1 / ( 1 + 1.6 * ( ( 1 - alpha ) / Ku ) ^ ( 1 / 3 ) * L134 ^ ( -2 / 3 ) * M134 )</f>
        <v>0.99225359198561491</v>
      </c>
      <c r="Q134" cm="1">
        <f t="array" ref="Q134" xml:space="preserve"> 1.6 * ( ( 1 - alpha ) / Ku ) * L134 ^ ( -2 / 3 ) * M134 * P134</f>
        <v>9.7964273702766547E-3</v>
      </c>
      <c r="R134" cm="1">
        <f t="array" ref="R134" xml:space="preserve"> 1.6 * ( 0.6 ) ^ ( 2 / 3 ) * ( ( 1 - alpha ) / Ku ) * ( lambda * 10^(-9) ) ^ ( -1 / 15 ) * ( kB * T / ( 3 * PI() * df * 10^(-6) * U * mu ) ) ^ ( 2 / 3 ) * ( F134 * 10^(-9) ) ^ ( -3 / 5 )  +  3.2 * 3.34 / 3 * ( 0.6 ) ^ ( 2 / 3 ) * ( ( 1 - alpha ) / Ku ) *  ( lambda * 10^(-9) ) ^ ( 14 / 15 ) * ( kB * T / ( 3 * PI() * df * 10^(-6) * U * mu ) ) ^ ( 2 / 3 ) * ( F134 * 10^(-9) ) ^ ( -8 / 5 )</f>
        <v>7.8648366400458254E-3</v>
      </c>
      <c r="S134">
        <f t="shared" si="53"/>
        <v>8.0207350570201709E-3</v>
      </c>
      <c r="T134">
        <f t="shared" si="62"/>
        <v>0.81874082804471016</v>
      </c>
      <c r="U134">
        <f t="shared" si="54"/>
        <v>27067.391831450055</v>
      </c>
      <c r="V134">
        <f t="shared" si="55"/>
        <v>6.0782220290738747E-3</v>
      </c>
      <c r="W134">
        <f t="shared" si="56"/>
        <v>3.6944769695126473E-5</v>
      </c>
      <c r="X134">
        <f t="shared" si="57"/>
        <v>2.2455835076052771E-7</v>
      </c>
      <c r="Y134" cm="1">
        <f t="array" ref="Y134" xml:space="preserve"> 4 / 3 * g / U^2 * F134 * 10^(-9) * ( rhop - rhoa ) / rhoa</f>
        <v>138.91115813877408</v>
      </c>
      <c r="Z134" cm="1">
        <f t="array" ref="Z134" xml:space="preserve"> SQRT( 4/3 * 1/U134 * g/rhoa * F134 * 10^(-9) *  ( rhop - rhoa ) )</f>
        <v>7.5144244689426796E-4</v>
      </c>
      <c r="AA134" cm="1">
        <f t="array" ref="AA134" xml:space="preserve"> Z134 / U</f>
        <v>7.1638314809196912E-2</v>
      </c>
      <c r="AB134">
        <f t="shared" si="63"/>
        <v>7.7166384558916098E-2</v>
      </c>
      <c r="AC134">
        <f t="shared" si="64"/>
        <v>7.7137967103399749E-2</v>
      </c>
      <c r="AD134">
        <f t="shared" si="65"/>
        <v>0.99963173789106763</v>
      </c>
      <c r="AE134" cm="1">
        <f t="array" ref="AE134">( ( F134 * 10^(-9) ) ^ 2 * rhop * H134 * U ) / ( 18 * mu * ( df * 10^(-6) ) )</f>
        <v>8.2871223261932522E-3</v>
      </c>
      <c r="AF134">
        <f t="shared" si="66"/>
        <v>1.0294422576965967E-3</v>
      </c>
      <c r="AG134" cm="1">
        <f t="array" ref="AG134">(2 * AI154*(1-alpha)*AE134*SQRT(alpha)+(1-alpha)*alpha*AE134^2)/Ku</f>
        <v>1.2229643419665291E-3</v>
      </c>
      <c r="AH134">
        <f t="shared" si="67"/>
        <v>1.1879873133466883</v>
      </c>
      <c r="AI134" cm="1">
        <f t="array" ref="AI134" xml:space="preserve"> F134 / df / 1000</f>
        <v>0.17091836734693877</v>
      </c>
      <c r="AJ134" cm="1">
        <f t="array" ref="AJ134" xml:space="preserve"> ( 1 + AI134 ) / ( 2*Ku ) * ( 2 * LN( 1 + AI134 ) - 1 + alpha + ( 1 / ( 1 + AI134 ) ) ^ 2 * ( 1 - alpha / 2 ) - ( alpha / 2) * ( 1 + AI134 ) ^ 2 )</f>
        <v>3.7097198151090069E-2</v>
      </c>
      <c r="AK134" cm="1">
        <f t="array" ref="AK134" xml:space="preserve"> ( ( 1 - alpha ) / Ku ) * AI134 ^ 2</f>
        <v>4.1545931779122275E-2</v>
      </c>
      <c r="AL134">
        <f t="shared" si="68"/>
        <v>1.1199210142478506</v>
      </c>
      <c r="AM134">
        <f t="shared" si="58"/>
        <v>0.12101182238354846</v>
      </c>
      <c r="AN134">
        <f t="shared" si="69"/>
        <v>0.12773407619723878</v>
      </c>
      <c r="AO134">
        <f t="shared" si="70"/>
        <v>1.0555503890552449</v>
      </c>
      <c r="AP134" cm="1">
        <f t="array" ref="AP134" xml:space="preserve"> EXP( -4 * alpha * X * 10^(-6) * AM134 / ( PI() * df * 10^(-6) * ( 1 - alpha ) ) ) * 100</f>
        <v>8.40694993004373</v>
      </c>
      <c r="AQ134" cm="1">
        <f t="array" ref="AQ134" xml:space="preserve"> EXP( -4 * alpha * X * 10^(-6) * AN134 / ( PI() * df * 10^(-6) * ( 1 - alpha ) ) ) * 100</f>
        <v>7.3265869655155882</v>
      </c>
      <c r="AR134">
        <f t="shared" si="71"/>
        <v>1.0803629645281418</v>
      </c>
      <c r="AS134" cm="1">
        <f t="array" ref="AS134" xml:space="preserve"> ( sigave * 10^(-6) * fE *e * H134 ) / ( 3 * PI() * eps0 * ( 1 + epsF ) * mu * U * F134 * 10^(-9) )</f>
        <v>1.7334029843240627E-2</v>
      </c>
      <c r="AT134" cm="1">
        <f t="array" ref="AT134" xml:space="preserve"> PI() * AS134 / ( 1 + alpha * SQRT(AS134) )</f>
        <v>5.3966207250834917E-2</v>
      </c>
      <c r="AU134" cm="1">
        <f t="array" ref="AU134" xml:space="preserve"> PI() * AS134 * ( 1 - SQRT( AS134 ) * alpha )</f>
        <v>5.3961753564591285E-2</v>
      </c>
      <c r="AV134">
        <f t="shared" si="72"/>
        <v>0.99991747268391618</v>
      </c>
      <c r="AW134" cm="1">
        <f t="array" ref="AW134" xml:space="preserve"> 2 / 3 * ( epsP - 1 ) / ( epsP + 2 ) * ( sigave * 10^(-6) ) ^ 2 / ( eps0 * ( 1 + epsF ) ^ 2 ) * H134 * ( F134 * 10^(-9) ) ^ 2 / ( df * 10^(-6) * mu * U )</f>
        <v>6.644918732721365</v>
      </c>
      <c r="AX134" cm="1">
        <f t="array" ref="AX134" xml:space="preserve"> 0.528 * Ku ^ 0.26 * AW134 ^ 0.74 / ( 1 + 0.366 * ( Ku * AW134 ) ^ 0.63 )</f>
        <v>0.99816790969914182</v>
      </c>
      <c r="AY134" cm="1">
        <f t="array" ref="AY134" xml:space="preserve"> 0.35 * Ku ^ ( -0.5 ) * AW134 ^ 0.4</f>
        <v>0.92270864489791649</v>
      </c>
      <c r="AZ134">
        <f t="shared" si="73"/>
        <v>0.92440223326357029</v>
      </c>
      <c r="BA134">
        <f t="shared" si="59"/>
        <v>0.16844748054783154</v>
      </c>
      <c r="BB134">
        <f t="shared" si="74"/>
        <v>0.18169582976183007</v>
      </c>
      <c r="BC134">
        <f t="shared" si="75"/>
        <v>1.0786497320762041</v>
      </c>
      <c r="BD134">
        <f t="shared" si="60"/>
        <v>0.99838961428521988</v>
      </c>
      <c r="BE134">
        <f t="shared" si="76"/>
        <v>1.0504427210951552</v>
      </c>
      <c r="BF134">
        <f t="shared" si="77"/>
        <v>1.0521370675988071</v>
      </c>
      <c r="BG134" cm="1">
        <f t="array" ref="BG134" xml:space="preserve"> EXP( -4 * alpha * X * 10^(-6) * BA134 / ( PI() * df * 10^(-6) * ( 1 - alpha ) ) ) * 100</f>
        <v>3.1849704881535956</v>
      </c>
      <c r="BH134" cm="1">
        <f t="array" ref="BH134" xml:space="preserve"> EXP( -4 * alpha * X * 10^(-6) * BB134 / ( PI() * df * 10^(-6) * ( 1 - alpha ) ) ) * 100</f>
        <v>2.4287066070882579</v>
      </c>
      <c r="BI134" cm="1">
        <f t="array" ref="BI134" xml:space="preserve"> EXP( -4 * alpha * X * 10^(-6) * BD134 / ( PI() * df * 10^(-6) * ( 1 - alpha ) ) ) * 100</f>
        <v>1.3424353043902166E-7</v>
      </c>
      <c r="BJ134" cm="1">
        <f t="array" ref="BJ134" xml:space="preserve"> EXP( -4 * alpha * X * 10^(-6) * BE134 / ( PI() * df * 10^(-6) * ( 1 - alpha ) ) ) * 100</f>
        <v>4.6273009036213371E-8</v>
      </c>
      <c r="BK134" cm="1">
        <f t="array" ref="BK134">fC *  BG134 +  ( 1 - fC ) * BI134</f>
        <v>0.31849716963453695</v>
      </c>
    </row>
    <row r="135" spans="6:63" x14ac:dyDescent="0.2">
      <c r="F135">
        <v>1350</v>
      </c>
      <c r="G135" cm="1">
        <f t="array" ref="G135" xml:space="preserve"> F135 * 10^(-9) * rhoa/mu * U</f>
        <v>8.9436563098745894E-4</v>
      </c>
      <c r="H135" cm="1">
        <f t="array" ref="H135">1 +  lambda/F135 * ( 2.514 + 0.8 * EXP( -0.55 * F135/lambda ) )</f>
        <v>1.12478812307209</v>
      </c>
      <c r="I135" cm="1">
        <f t="array" ref="I135" xml:space="preserve"> 1 + 3.34 * lambda/F135</f>
        <v>1.1657877037037037</v>
      </c>
      <c r="J135">
        <f t="shared" si="61"/>
        <v>0.96483100610740857</v>
      </c>
      <c r="K135" cm="1">
        <f t="array" ref="K135" xml:space="preserve"> kB * T * H135 / ( 3 * PI() * mu * F135 * 10^(-9) )</f>
        <v>1.9670354819604481E-11</v>
      </c>
      <c r="L135" cm="1">
        <f t="array" ref="L135" xml:space="preserve"> df * 10^(-6) *U / K135</f>
        <v>4180.7503148495171</v>
      </c>
      <c r="M135" cm="1">
        <f t="array" ref="M135" xml:space="preserve"> 1 + 0.388 * Kn * ( ( 1 - alpha ) * L135 / Ku ) ^ ( 1 / 3 )</f>
        <v>1.1201582785147046</v>
      </c>
      <c r="N135" cm="1">
        <f t="array" ref="N135" xml:space="preserve"> 1 + 0.388 * Kn * ( ( 1 - alpha ) / Ku ) ^ ( 1 / 3 ) * ( 3 * PI() * mu * df * 10^(-6) * U * F135 * 10^(-9) / ( kB * T ) ) ^ ( 1 / 3 ) * ( 0.6 * ( F135 / lambda ) ^ 0.1 ) ^ ( -1 / 3 ) * ( 1 + 2/3 * ( 3.34 * F135 / lambda ) ) ^ ( -1 / 2 )</f>
        <v>1.0197943633799362</v>
      </c>
      <c r="O135">
        <f t="shared" si="52"/>
        <v>0.91040202348203159</v>
      </c>
      <c r="P135" cm="1">
        <f t="array" ref="P135" xml:space="preserve"> 1 / ( 1 + 1.6 * ( ( 1 - alpha ) / Ku ) ^ ( 1 / 3 ) * L135 ^ ( -2 / 3 ) * M135 )</f>
        <v>0.99229356111212519</v>
      </c>
      <c r="Q135" cm="1">
        <f t="array" ref="Q135" xml:space="preserve"> 1.6 * ( ( 1 - alpha ) / Ku ) * L135 ^ ( -2 / 3 ) * M135 * P135</f>
        <v>9.7458807628443798E-3</v>
      </c>
      <c r="R135" cm="1">
        <f t="array" ref="R135" xml:space="preserve"> 1.6 * ( 0.6 ) ^ ( 2 / 3 ) * ( ( 1 - alpha ) / Ku ) * ( lambda * 10^(-9) ) ^ ( -1 / 15 ) * ( kB * T / ( 3 * PI() * df * 10^(-6) * U * mu ) ) ^ ( 2 / 3 ) * ( F135 * 10^(-9) ) ^ ( -3 / 5 )  +  3.2 * 3.34 / 3 * ( 0.6 ) ^ ( 2 / 3 ) * ( ( 1 - alpha ) / Ku ) *  ( lambda * 10^(-9) ) ^ ( 14 / 15 ) * ( kB * T / ( 3 * PI() * df * 10^(-6) * U * mu ) ) ^ ( 2 / 3 ) * ( F135 * 10^(-9) ) ^ ( -8 / 5 )</f>
        <v>7.8240187538253184E-3</v>
      </c>
      <c r="S135">
        <f t="shared" si="53"/>
        <v>7.9788902241299722E-3</v>
      </c>
      <c r="T135">
        <f t="shared" si="62"/>
        <v>0.81869360176753248</v>
      </c>
      <c r="U135">
        <f t="shared" si="54"/>
        <v>26867.057679095629</v>
      </c>
      <c r="V135">
        <f t="shared" si="55"/>
        <v>6.1008410329427831E-3</v>
      </c>
      <c r="W135">
        <f t="shared" si="56"/>
        <v>3.7220247732103372E-5</v>
      </c>
      <c r="X135">
        <f t="shared" si="57"/>
        <v>2.2707464885637094E-7</v>
      </c>
      <c r="Y135" cm="1">
        <f t="array" ref="Y135" xml:space="preserve"> 4 / 3 * g / U^2 * F135 * 10^(-9) * ( rhop - rhoa ) / rhoa</f>
        <v>139.94780857264553</v>
      </c>
      <c r="Z135" cm="1">
        <f t="array" ref="Z135" xml:space="preserve"> SQRT( 4/3 * 1/U135 * g/rhoa * F135 * 10^(-9) *  ( rhop - rhoa ) )</f>
        <v>7.5704790103631398E-4</v>
      </c>
      <c r="AA135" cm="1">
        <f t="array" ref="AA135" xml:space="preserve"> Z135 / U</f>
        <v>7.2172707416556375E-2</v>
      </c>
      <c r="AB135">
        <f t="shared" si="63"/>
        <v>7.778679070282421E-2</v>
      </c>
      <c r="AC135">
        <f t="shared" si="64"/>
        <v>7.775749946021078E-2</v>
      </c>
      <c r="AD135">
        <f t="shared" si="65"/>
        <v>0.99962344194497832</v>
      </c>
      <c r="AE135" cm="1">
        <f t="array" ref="AE135">( ( F135 * 10^(-9) ) ^ 2 * rhop * H135 * U ) / ( 18 * mu * ( df * 10^(-6) ) )</f>
        <v>8.4043135996713057E-3</v>
      </c>
      <c r="AF135">
        <f t="shared" si="66"/>
        <v>1.057803453111985E-3</v>
      </c>
      <c r="AG135" cm="1">
        <f t="array" ref="AG135">(2 * AI155*(1-alpha)*AE135*SQRT(alpha)+(1-alpha)*alpha*AE135^2)/Ku</f>
        <v>1.2483646321662031E-3</v>
      </c>
      <c r="AH135">
        <f t="shared" si="67"/>
        <v>1.1801480024418527</v>
      </c>
      <c r="AI135" cm="1">
        <f t="array" ref="AI135" xml:space="preserve"> F135 / df / 1000</f>
        <v>0.17219387755102042</v>
      </c>
      <c r="AJ135" cm="1">
        <f t="array" ref="AJ135" xml:space="preserve"> ( 1 + AI135 ) / ( 2*Ku ) * ( 2 * LN( 1 + AI135 ) - 1 + alpha + ( 1 / ( 1 + AI135 ) ) ^ 2 * ( 1 - alpha / 2 ) - ( alpha / 2) * ( 1 + AI135 ) ^ 2 )</f>
        <v>3.7623439235834465E-2</v>
      </c>
      <c r="AK135" cm="1">
        <f t="array" ref="AK135" xml:space="preserve"> ( ( 1 - alpha ) / Ku ) * AI135 ^ 2</f>
        <v>4.2168334076325663E-2</v>
      </c>
      <c r="AL135">
        <f t="shared" si="68"/>
        <v>1.1207995582754278</v>
      </c>
      <c r="AM135">
        <f t="shared" si="58"/>
        <v>0.12206292040797384</v>
      </c>
      <c r="AN135">
        <f t="shared" si="69"/>
        <v>0.12896252721377841</v>
      </c>
      <c r="AO135">
        <f t="shared" si="70"/>
        <v>1.0565250018821755</v>
      </c>
      <c r="AP135" cm="1">
        <f t="array" ref="AP135" xml:space="preserve"> EXP( -4 * alpha * X * 10^(-6) * AM135 / ( PI() * df * 10^(-6) * ( 1 - alpha ) ) ) * 100</f>
        <v>8.2280697635970448</v>
      </c>
      <c r="AQ135" cm="1">
        <f t="array" ref="AQ135" xml:space="preserve"> EXP( -4 * alpha * X * 10^(-6) * AN135 / ( PI() * df * 10^(-6) * ( 1 - alpha ) ) ) * 100</f>
        <v>7.1447194603375328</v>
      </c>
      <c r="AR135">
        <f t="shared" si="71"/>
        <v>1.083350303259512</v>
      </c>
      <c r="AS135" cm="1">
        <f t="array" ref="AS135" xml:space="preserve"> ( sigave * 10^(-6) * fE *e * H135 ) / ( 3 * PI() * eps0 * ( 1 + epsF ) * mu * U * F135 * 10^(-9) )</f>
        <v>1.7191395409338762E-2</v>
      </c>
      <c r="AT135" cm="1">
        <f t="array" ref="AT135" xml:space="preserve"> PI() * AS135 / ( 1 + alpha * SQRT(AS135) )</f>
        <v>5.3524128658360204E-2</v>
      </c>
      <c r="AU135" cm="1">
        <f t="array" ref="AU135" xml:space="preserve"> PI() * AS135 * ( 1 - SQRT( AS135 ) * alpha )</f>
        <v>5.3519747802977552E-2</v>
      </c>
      <c r="AV135">
        <f t="shared" si="72"/>
        <v>0.99991815176645626</v>
      </c>
      <c r="AW135" cm="1">
        <f t="array" ref="AW135" xml:space="preserve"> 2 / 3 * ( epsP - 1 ) / ( epsP + 2 ) * ( sigave * 10^(-6) ) ^ 2 / ( eps0 * ( 1 + epsF ) ^ 2 ) * H135 * ( F135 * 10^(-9) ) ^ 2 / ( df * 10^(-6) * mu * U )</f>
        <v>6.7388869955023356</v>
      </c>
      <c r="AX135" cm="1">
        <f t="array" ref="AX135" xml:space="preserve"> 0.528 * Ku ^ 0.26 * AW135 ^ 0.74 / ( 1 + 0.366 * ( Ku * AW135 ) ^ 0.63 )</f>
        <v>1.0043081353234256</v>
      </c>
      <c r="AY135" cm="1">
        <f t="array" ref="AY135" xml:space="preserve"> 0.35 * Ku ^ ( -0.5 ) * AW135 ^ 0.4</f>
        <v>0.92790601396994332</v>
      </c>
      <c r="AZ135">
        <f t="shared" si="73"/>
        <v>0.92392561738148438</v>
      </c>
      <c r="BA135">
        <f t="shared" si="59"/>
        <v>0.16905373761000242</v>
      </c>
      <c r="BB135">
        <f t="shared" si="74"/>
        <v>0.18248227501675596</v>
      </c>
      <c r="BC135">
        <f t="shared" si="75"/>
        <v>1.0794335434199771</v>
      </c>
      <c r="BD135">
        <f t="shared" si="60"/>
        <v>1.0037822717443354</v>
      </c>
      <c r="BE135">
        <f t="shared" si="76"/>
        <v>1.0568685411837218</v>
      </c>
      <c r="BF135">
        <f t="shared" si="77"/>
        <v>1.052886239310777</v>
      </c>
      <c r="BG135" cm="1">
        <f t="array" ref="BG135" xml:space="preserve"> EXP( -4 * alpha * X * 10^(-6) * BA135 / ( PI() * df * 10^(-6) * ( 1 - alpha ) ) ) * 100</f>
        <v>3.14570475884303</v>
      </c>
      <c r="BH135" cm="1">
        <f t="array" ref="BH135" xml:space="preserve"> EXP( -4 * alpha * X * 10^(-6) * BB135 / ( PI() * df * 10^(-6) * ( 1 - alpha ) ) ) * 100</f>
        <v>2.3899365640258421</v>
      </c>
      <c r="BI135" cm="1">
        <f t="array" ref="BI135" xml:space="preserve"> EXP( -4 * alpha * X * 10^(-6) * BD135 / ( PI() * df * 10^(-6) * ( 1 - alpha ) ) ) * 100</f>
        <v>1.202186816515806E-7</v>
      </c>
      <c r="BJ135" cm="1">
        <f t="array" ref="BJ135" xml:space="preserve"> EXP( -4 * alpha * X * 10^(-6) * BE135 / ( PI() * df * 10^(-6) * ( 1 - alpha ) ) ) * 100</f>
        <v>4.057188852494604E-8</v>
      </c>
      <c r="BK135" cm="1">
        <f t="array" ref="BK135">fC *  BG135 +  ( 1 - fC ) * BI135</f>
        <v>0.31457058408111654</v>
      </c>
    </row>
    <row r="136" spans="6:63" x14ac:dyDescent="0.2">
      <c r="F136">
        <v>1360</v>
      </c>
      <c r="G136" cm="1">
        <f t="array" ref="G136" xml:space="preserve"> F136 * 10^(-9) * rhoa/mu * U</f>
        <v>9.0099056158736619E-4</v>
      </c>
      <c r="H136" cm="1">
        <f t="array" ref="H136">1 +  lambda/F136 * ( 2.514 + 0.8 * EXP( -0.55 * F136/lambda ) )</f>
        <v>1.1238705154761237</v>
      </c>
      <c r="I136" cm="1">
        <f t="array" ref="I136" xml:space="preserve"> 1 + 3.34 * lambda/F136</f>
        <v>1.1645686764705883</v>
      </c>
      <c r="J136">
        <f t="shared" si="61"/>
        <v>0.96505301763928009</v>
      </c>
      <c r="K136" cm="1">
        <f t="array" ref="K136" xml:space="preserve"> kB * T * H136 / ( 3 * PI() * mu * F136 * 10^(-9) )</f>
        <v>1.9509790680910582E-11</v>
      </c>
      <c r="L136" cm="1">
        <f t="array" ref="L136" xml:space="preserve"> df * 10^(-6) *U / K136</f>
        <v>4215.1575816611939</v>
      </c>
      <c r="M136" cm="1">
        <f t="array" ref="M136" xml:space="preserve"> 1 + 0.388 * Kn * ( ( 1 - alpha ) * L136 / Ku ) ^ ( 1 / 3 )</f>
        <v>1.1204870096036967</v>
      </c>
      <c r="N136" cm="1">
        <f t="array" ref="N136" xml:space="preserve"> 1 + 0.388 * Kn * ( ( 1 - alpha ) / Ku ) ^ ( 1 / 3 ) * ( 3 * PI() * mu * df * 10^(-6) * U * F136 * 10^(-9) / ( kB * T ) ) ^ ( 1 / 3 ) * ( 0.6 * ( F136 / lambda ) ^ 0.1 ) ^ ( -1 / 3 ) * ( 1 + 2/3 * ( 3.34 * F136 / lambda ) ) ^ ( -1 / 2 )</f>
        <v>1.0197667527719234</v>
      </c>
      <c r="O136">
        <f t="shared" si="52"/>
        <v>0.91011028600197974</v>
      </c>
      <c r="P136" cm="1">
        <f t="array" ref="P136" xml:space="preserve"> 1 / ( 1 + 1.6 * ( ( 1 - alpha ) / Ku ) ^ ( 1 / 3 ) * L136 ^ ( -2 / 3 ) * M136 )</f>
        <v>0.99233300151841075</v>
      </c>
      <c r="Q136" cm="1">
        <f t="array" ref="Q136" xml:space="preserve"> 1.6 * ( ( 1 - alpha ) / Ku ) * L136 ^ ( -2 / 3 ) * M136 * P136</f>
        <v>9.6960027968358165E-3</v>
      </c>
      <c r="R136" cm="1">
        <f t="array" ref="R136" xml:space="preserve"> 1.6 * ( 0.6 ) ^ ( 2 / 3 ) * ( ( 1 - alpha ) / Ku ) * ( lambda * 10^(-9) ) ^ ( -1 / 15 ) * ( kB * T / ( 3 * PI() * df * 10^(-6) * U * mu ) ) ^ ( 2 / 3 ) * ( F136 * 10^(-9) ) ^ ( -3 / 5 )  +  3.2 * 3.34 / 3 * ( 0.6 ) ^ ( 2 / 3 ) * ( ( 1 - alpha ) / Ku ) *  ( lambda * 10^(-9) ) ^ ( 14 / 15 ) * ( kB * T / ( 3 * PI() * df * 10^(-6) * U * mu ) ) ^ ( 2 / 3 ) * ( F136 * 10^(-9) ) ^ ( -8 / 5 )</f>
        <v>7.7837497504042374E-3</v>
      </c>
      <c r="S136">
        <f t="shared" si="53"/>
        <v>7.937609207358998E-3</v>
      </c>
      <c r="T136">
        <f t="shared" si="62"/>
        <v>0.81864757814935341</v>
      </c>
      <c r="U136">
        <f t="shared" si="54"/>
        <v>26669.669237803559</v>
      </c>
      <c r="V136">
        <f t="shared" si="55"/>
        <v>6.1233762521475154E-3</v>
      </c>
      <c r="W136">
        <f t="shared" si="56"/>
        <v>3.7495722908256591E-5</v>
      </c>
      <c r="X136">
        <f t="shared" si="57"/>
        <v>2.2960024989610495E-7</v>
      </c>
      <c r="Y136" cm="1">
        <f t="array" ref="Y136" xml:space="preserve"> 4 / 3 * g / U^2 * F136 * 10^(-9) * ( rhop - rhoa ) / rhoa</f>
        <v>140.98445900651697</v>
      </c>
      <c r="Z136" cm="1">
        <f t="array" ref="Z136" xml:space="preserve"> SQRT( 4/3 * 1/U136 * g/rhoa * F136 * 10^(-9) *  ( rhop - rhoa ) )</f>
        <v>7.6265332617577949E-4</v>
      </c>
      <c r="AA136" cm="1">
        <f t="array" ref="AA136" xml:space="preserve"> Z136 / U</f>
        <v>7.2707097258972245E-2</v>
      </c>
      <c r="AB136">
        <f t="shared" si="63"/>
        <v>7.8407908702907134E-2</v>
      </c>
      <c r="AC136">
        <f t="shared" si="64"/>
        <v>7.8377723410393021E-2</v>
      </c>
      <c r="AD136">
        <f t="shared" si="65"/>
        <v>0.99961502234897648</v>
      </c>
      <c r="AE136" cm="1">
        <f t="array" ref="AE136">( ( F136 * 10^(-9) ) ^ 2 * rhop * H136 * U ) / ( 18 * mu * ( df * 10^(-6) ) )</f>
        <v>8.522324860895051E-3</v>
      </c>
      <c r="AF136">
        <f t="shared" si="66"/>
        <v>1.0867260164437839E-3</v>
      </c>
      <c r="AG136" cm="1">
        <f t="array" ref="AG136">(2 * AI156*(1-alpha)*AE136*SQRT(alpha)+(1-alpha)*alpha*AE136^2)/Ku</f>
        <v>1.2741142589935504E-3</v>
      </c>
      <c r="AH136">
        <f t="shared" si="67"/>
        <v>1.1724337502869198</v>
      </c>
      <c r="AI136" cm="1">
        <f t="array" ref="AI136" xml:space="preserve"> F136 / df / 1000</f>
        <v>0.17346938775510204</v>
      </c>
      <c r="AJ136" cm="1">
        <f t="array" ref="AJ136" xml:space="preserve"> ( 1 + AI136 ) / ( 2*Ku ) * ( 2 * LN( 1 + AI136 ) - 1 + alpha + ( 1 / ( 1 + AI136 ) ) ^ 2 * ( 1 - alpha / 2 ) - ( alpha / 2) * ( 1 + AI136 ) ^ 2 )</f>
        <v>3.8152988756751806E-2</v>
      </c>
      <c r="AK136" cm="1">
        <f t="array" ref="AK136" xml:space="preserve"> ( ( 1 - alpha ) / Ku ) * AI136 ^ 2</f>
        <v>4.2795363899902295E-2</v>
      </c>
      <c r="AL136">
        <f t="shared" si="68"/>
        <v>1.1216778893194559</v>
      </c>
      <c r="AM136">
        <f t="shared" si="58"/>
        <v>0.12311820192772804</v>
      </c>
      <c r="AN136">
        <f t="shared" si="69"/>
        <v>0.13019742253409811</v>
      </c>
      <c r="AO136">
        <f t="shared" si="70"/>
        <v>1.0574993826706929</v>
      </c>
      <c r="AP136" cm="1">
        <f t="array" ref="AP136" xml:space="preserve"> EXP( -4 * alpha * X * 10^(-6) * AM136 / ( PI() * df * 10^(-6) * ( 1 - alpha ) ) ) * 100</f>
        <v>8.0523064278367027</v>
      </c>
      <c r="AQ136" cm="1">
        <f t="array" ref="AQ136" xml:space="preserve"> EXP( -4 * alpha * X * 10^(-6) * AN136 / ( PI() * df * 10^(-6) * ( 1 - alpha ) ) ) * 100</f>
        <v>6.9664477756040926</v>
      </c>
      <c r="AR136">
        <f t="shared" si="71"/>
        <v>1.0858586522326101</v>
      </c>
      <c r="AS136" cm="1">
        <f t="array" ref="AS136" xml:space="preserve"> ( sigave * 10^(-6) * fE *e * H136 ) / ( 3 * PI() * eps0 * ( 1 + epsF ) * mu * U * F136 * 10^(-9) )</f>
        <v>1.7051066390255911E-2</v>
      </c>
      <c r="AT136" cm="1">
        <f t="array" ref="AT136" xml:space="preserve"> PI() * AS136 / ( 1 + alpha * SQRT(AS136) )</f>
        <v>5.3089171393451928E-2</v>
      </c>
      <c r="AU136" cm="1">
        <f t="array" ref="AU136" xml:space="preserve"> PI() * AS136 * ( 1 - SQRT( AS136 ) * alpha )</f>
        <v>5.3084861607771427E-2</v>
      </c>
      <c r="AV136">
        <f t="shared" si="72"/>
        <v>0.99991881987291609</v>
      </c>
      <c r="AW136" cm="1">
        <f t="array" ref="AW136" xml:space="preserve"> 2 / 3 * ( epsP - 1 ) / ( epsP + 2 ) * ( sigave * 10^(-6) ) ^ 2 / ( eps0 * ( 1 + epsF ) ^ 2 ) * H136 * ( F136 * 10^(-9) ) ^ 2 / ( df * 10^(-6) * mu * U )</f>
        <v>6.8335127545428662</v>
      </c>
      <c r="AX136" cm="1">
        <f t="array" ref="AX136" xml:space="preserve"> 0.528 * Ku ^ 0.26 * AW136 ^ 0.74 / ( 1 + 0.366 * ( Ku * AW136 ) ^ 0.63 )</f>
        <v>1.0104232414717891</v>
      </c>
      <c r="AY136" cm="1">
        <f t="array" ref="AY136" xml:space="preserve"> 0.35 * Ku ^ ( -0.5 ) * AW136 ^ 0.4</f>
        <v>0.93309599149438827</v>
      </c>
      <c r="AZ136">
        <f t="shared" si="73"/>
        <v>0.92347043614637625</v>
      </c>
      <c r="BA136">
        <f t="shared" si="59"/>
        <v>0.16967112999738521</v>
      </c>
      <c r="BB136">
        <f t="shared" si="74"/>
        <v>0.18328228414186953</v>
      </c>
      <c r="BC136">
        <f t="shared" si="75"/>
        <v>1.0802208021169781</v>
      </c>
      <c r="BD136">
        <f t="shared" si="60"/>
        <v>1.0091399507235239</v>
      </c>
      <c r="BE136">
        <f t="shared" si="76"/>
        <v>1.0632934140284864</v>
      </c>
      <c r="BF136">
        <f t="shared" si="77"/>
        <v>1.0536629862549154</v>
      </c>
      <c r="BG136" cm="1">
        <f t="array" ref="BG136" xml:space="preserve"> EXP( -4 * alpha * X * 10^(-6) * BA136 / ( PI() * df * 10^(-6) * ( 1 - alpha ) ) ) * 100</f>
        <v>3.1062152891719532</v>
      </c>
      <c r="BH136" cm="1">
        <f t="array" ref="BH136" xml:space="preserve"> EXP( -4 * alpha * X * 10^(-6) * BB136 / ( PI() * df * 10^(-6) * ( 1 - alpha ) ) ) * 100</f>
        <v>2.3511327921320802</v>
      </c>
      <c r="BI136" cm="1">
        <f t="array" ref="BI136" xml:space="preserve"> EXP( -4 * alpha * X * 10^(-6) * BD136 / ( PI() * df * 10^(-6) * ( 1 - alpha ) ) ) * 100</f>
        <v>1.0773613479223488E-7</v>
      </c>
      <c r="BJ136" cm="1">
        <f t="array" ref="BJ136" xml:space="preserve"> EXP( -4 * alpha * X * 10^(-6) * BE136 / ( PI() * df * 10^(-6) * ( 1 - alpha ) ) ) * 100</f>
        <v>3.5573870767670556E-8</v>
      </c>
      <c r="BK136" cm="1">
        <f t="array" ref="BK136">fC *  BG136 +  ( 1 - fC ) * BI136</f>
        <v>0.31062162587971665</v>
      </c>
    </row>
    <row r="137" spans="6:63" x14ac:dyDescent="0.2">
      <c r="F137">
        <v>1370</v>
      </c>
      <c r="G137" cm="1">
        <f t="array" ref="G137" xml:space="preserve"> F137 * 10^(-9) * rhoa/mu * U</f>
        <v>9.0761549218727321E-4</v>
      </c>
      <c r="H137" cm="1">
        <f t="array" ref="H137">1 +  lambda/F137 * ( 2.514 + 0.8 * EXP( -0.55 * F137/lambda ) )</f>
        <v>1.1229663073558762</v>
      </c>
      <c r="I137" cm="1">
        <f t="array" ref="I137" xml:space="preserve"> 1 + 3.34 * lambda/F137</f>
        <v>1.1633674452554745</v>
      </c>
      <c r="J137">
        <f t="shared" si="61"/>
        <v>0.96527224647348953</v>
      </c>
      <c r="K137" cm="1">
        <f t="array" ref="K137" xml:space="preserve"> kB * T * H137 / ( 3 * PI() * mu * F137 * 10^(-9) )</f>
        <v>1.93518014541022E-11</v>
      </c>
      <c r="L137" cm="1">
        <f t="array" ref="L137" xml:space="preserve"> df * 10^(-6) *U / K137</f>
        <v>4249.5703720560114</v>
      </c>
      <c r="M137" cm="1">
        <f t="array" ref="M137" xml:space="preserve"> 1 + 0.388 * Kn * ( ( 1 - alpha ) * L137 / Ku ) ^ ( 1 / 3 )</f>
        <v>1.1208140089703571</v>
      </c>
      <c r="N137" cm="1">
        <f t="array" ref="N137" xml:space="preserve"> 1 + 0.388 * Kn * ( ( 1 - alpha ) / Ku ) ^ ( 1 / 3 ) * ( 3 * PI() * mu * df * 10^(-6) * U * F137 * 10^(-9) / ( kB * T ) ) ^ ( 1 / 3 ) * ( 0.6 * ( F137 / lambda ) ^ 0.1 ) ^ ( -1 / 3 ) * ( 1 + 2/3 * ( 3.34 * F137 / lambda ) ) ^ ( -1 / 2 )</f>
        <v>1.0197393712712257</v>
      </c>
      <c r="O137">
        <f t="shared" si="52"/>
        <v>0.90982032978693383</v>
      </c>
      <c r="P137" cm="1">
        <f t="array" ref="P137" xml:space="preserve"> 1 / ( 1 + 1.6 * ( ( 1 - alpha ) / Ku ) ^ ( 1 / 3 ) * L137 ^ ( -2 / 3 ) * M137 )</f>
        <v>0.99237192427188159</v>
      </c>
      <c r="Q137" cm="1">
        <f t="array" ref="Q137" xml:space="preserve"> 1.6 * ( ( 1 - alpha ) / Ku ) * L137 ^ ( -2 / 3 ) * M137 * P137</f>
        <v>9.6467794759469271E-3</v>
      </c>
      <c r="R137" cm="1">
        <f t="array" ref="R137" xml:space="preserve"> 1.6 * ( 0.6 ) ^ ( 2 / 3 ) * ( ( 1 - alpha ) / Ku ) * ( lambda * 10^(-9) ) ^ ( -1 / 15 ) * ( kB * T / ( 3 * PI() * df * 10^(-6) * U * mu ) ) ^ ( 2 / 3 ) * ( F137 * 10^(-9) ) ^ ( -3 / 5 )  +  3.2 * 3.34 / 3 * ( 0.6 ) ^ ( 2 / 3 ) * ( ( 1 - alpha ) / Ku ) *  ( lambda * 10^(-9) ) ^ ( 14 / 15 ) * ( kB * T / ( 3 * PI() * df * 10^(-6) * U * mu ) ) ^ ( 2 / 3 ) * ( F137 * 10^(-9) ) ^ ( -8 / 5 )</f>
        <v>7.7440179154694795E-3</v>
      </c>
      <c r="S137">
        <f t="shared" si="53"/>
        <v>7.8968799602339556E-3</v>
      </c>
      <c r="T137">
        <f t="shared" si="62"/>
        <v>0.81860272435208725</v>
      </c>
      <c r="U137">
        <f t="shared" si="54"/>
        <v>26475.162006584225</v>
      </c>
      <c r="V137">
        <f t="shared" si="55"/>
        <v>6.1458286088780451E-3</v>
      </c>
      <c r="W137">
        <f t="shared" si="56"/>
        <v>3.7771195230187005E-5</v>
      </c>
      <c r="X137">
        <f t="shared" si="57"/>
        <v>2.3213511931700384E-7</v>
      </c>
      <c r="Y137" cm="1">
        <f t="array" ref="Y137" xml:space="preserve"> 4 / 3 * g / U^2 * F137 * 10^(-9) * ( rhop - rhoa ) / rhoa</f>
        <v>142.02110944038841</v>
      </c>
      <c r="Z137" cm="1">
        <f t="array" ref="Z137" xml:space="preserve"> SQRT( 4/3 * 1/U137 * g/rhoa * F137 * 10^(-9) *  ( rhop - rhoa ) )</f>
        <v>7.6825872237995725E-4</v>
      </c>
      <c r="AA137" cm="1">
        <f t="array" ref="AA137" xml:space="preserve"> Z137 / U</f>
        <v>7.3241484342859806E-2</v>
      </c>
      <c r="AB137">
        <f t="shared" si="63"/>
        <v>7.9029739792491879E-2</v>
      </c>
      <c r="AC137">
        <f t="shared" si="64"/>
        <v>7.8998639866187007E-2</v>
      </c>
      <c r="AD137">
        <f t="shared" si="65"/>
        <v>0.99960647818926729</v>
      </c>
      <c r="AE137" cm="1">
        <f t="array" ref="AE137">( ( F137 * 10^(-9) ) ^ 2 * rhop * H137 * U ) / ( 18 * mu * ( df * 10^(-6) ) )</f>
        <v>8.6411561080847656E-3</v>
      </c>
      <c r="AF137">
        <f t="shared" si="66"/>
        <v>1.1162164955876084E-3</v>
      </c>
      <c r="AG137" cm="1">
        <f t="array" ref="AG137">(2 * AI157*(1-alpha)*AE137*SQRT(alpha)+(1-alpha)*alpha*AE137^2)/Ku</f>
        <v>1.3002156234806549E-3</v>
      </c>
      <c r="AH137">
        <f t="shared" si="67"/>
        <v>1.1648417924483225</v>
      </c>
      <c r="AI137" cm="1">
        <f t="array" ref="AI137" xml:space="preserve"> F137 / df / 1000</f>
        <v>0.17474489795918369</v>
      </c>
      <c r="AJ137" cm="1">
        <f t="array" ref="AJ137" xml:space="preserve"> ( 1 + AI137 ) / ( 2*Ku ) * ( 2 * LN( 1 + AI137 ) - 1 + alpha + ( 1 / ( 1 + AI137 ) ) ^ 2 * ( 1 - alpha / 2 ) - ( alpha / 2) * ( 1 + AI137 ) ^ 2 )</f>
        <v>3.8685839228501911E-2</v>
      </c>
      <c r="AK137" cm="1">
        <f t="array" ref="AK137" xml:space="preserve"> ( ( 1 - alpha ) / Ku ) * AI137 ^ 2</f>
        <v>4.3427021249852198E-2</v>
      </c>
      <c r="AL137">
        <f t="shared" si="68"/>
        <v>1.1225560079838517</v>
      </c>
      <c r="AM137">
        <f t="shared" si="58"/>
        <v>0.12417764366530315</v>
      </c>
      <c r="AN137">
        <f t="shared" si="69"/>
        <v>0.13143875757186077</v>
      </c>
      <c r="AO137">
        <f t="shared" si="70"/>
        <v>1.0584736003376627</v>
      </c>
      <c r="AP137" cm="1">
        <f t="array" ref="AP137" xml:space="preserve"> EXP( -4 * alpha * X * 10^(-6) * AM137 / ( PI() * df * 10^(-6) * ( 1 - alpha ) ) ) * 100</f>
        <v>7.8796268644141607</v>
      </c>
      <c r="AQ137" cm="1">
        <f t="array" ref="AQ137" xml:space="preserve"> EXP( -4 * alpha * X * 10^(-6) * AN137 / ( PI() * df * 10^(-6) * ( 1 - alpha ) ) ) * 100</f>
        <v>6.7917292522412156</v>
      </c>
      <c r="AR137">
        <f t="shared" si="71"/>
        <v>1.0878976121729451</v>
      </c>
      <c r="AS137" cm="1">
        <f t="array" ref="AS137" xml:space="preserve"> ( sigave * 10^(-6) * fE *e * H137 ) / ( 3 * PI() * eps0 * ( 1 + epsF ) * mu * U * F137 * 10^(-9) )</f>
        <v>1.6912987779402811E-2</v>
      </c>
      <c r="AT137" cm="1">
        <f t="array" ref="AT137" xml:space="preserve"> PI() * AS137 / ( 1 + alpha * SQRT(AS137) )</f>
        <v>5.2661166023421059E-2</v>
      </c>
      <c r="AU137" cm="1">
        <f t="array" ref="AU137" xml:space="preserve"> PI() * AS137 * ( 1 - SQRT( AS137 ) * alpha )</f>
        <v>5.2656925602314171E-2</v>
      </c>
      <c r="AV137">
        <f t="shared" si="72"/>
        <v>0.99991947726518238</v>
      </c>
      <c r="AW137" cm="1">
        <f t="array" ref="AW137" xml:space="preserve"> 2 / 3 * ( epsP - 1 ) / ( epsP + 2 ) * ( sigave * 10^(-6) ) ^ 2 / ( eps0 * ( 1 + epsF ) ^ 2 ) * H137 * ( F137 * 10^(-9) ) ^ 2 / ( df * 10^(-6) * mu * U )</f>
        <v>6.928796008415901</v>
      </c>
      <c r="AX137" cm="1">
        <f t="array" ref="AX137" xml:space="preserve"> 0.528 * Ku ^ 0.26 * AW137 ^ 0.74 / ( 1 + 0.366 * ( Ku * AW137 ) ^ 0.63 )</f>
        <v>1.01651332316118</v>
      </c>
      <c r="AY137" cm="1">
        <f t="array" ref="AY137" xml:space="preserve"> 0.35 * Ku ^ ( -0.5 ) * AW137 ^ 0.4</f>
        <v>0.93827864102136604</v>
      </c>
      <c r="AZ137">
        <f t="shared" si="73"/>
        <v>0.92303624521465422</v>
      </c>
      <c r="BA137">
        <f t="shared" si="59"/>
        <v>0.1702994701792685</v>
      </c>
      <c r="BB137">
        <f t="shared" si="74"/>
        <v>0.18409568317417493</v>
      </c>
      <c r="BC137">
        <f t="shared" si="75"/>
        <v>1.08101148512314</v>
      </c>
      <c r="BD137">
        <f t="shared" si="60"/>
        <v>1.0144627376019411</v>
      </c>
      <c r="BE137">
        <f t="shared" si="76"/>
        <v>1.0697173985932269</v>
      </c>
      <c r="BF137">
        <f t="shared" si="77"/>
        <v>1.0544669202162129</v>
      </c>
      <c r="BG137" cm="1">
        <f t="array" ref="BG137" xml:space="preserve"> EXP( -4 * alpha * X * 10^(-6) * BA137 / ( PI() * df * 10^(-6) * ( 1 - alpha ) ) ) * 100</f>
        <v>3.0665345349569821</v>
      </c>
      <c r="BH137" cm="1">
        <f t="array" ref="BH137" xml:space="preserve"> EXP( -4 * alpha * X * 10^(-6) * BB137 / ( PI() * df * 10^(-6) * ( 1 - alpha ) ) ) * 100</f>
        <v>2.3123254313370016</v>
      </c>
      <c r="BI137" cm="1">
        <f t="array" ref="BI137" xml:space="preserve"> EXP( -4 * alpha * X * 10^(-6) * BD137 / ( PI() * df * 10^(-6) * ( 1 - alpha ) ) ) * 100</f>
        <v>9.6618632336648191E-8</v>
      </c>
      <c r="BJ137" cm="1">
        <f t="array" ref="BJ137" xml:space="preserve"> EXP( -4 * alpha * X * 10^(-6) * BE137 / ( PI() * df * 10^(-6) * ( 1 - alpha ) ) ) * 100</f>
        <v>3.1192121664228872E-8</v>
      </c>
      <c r="BK137" cm="1">
        <f t="array" ref="BK137">fC *  BG137 +  ( 1 - fC ) * BI137</f>
        <v>0.30665354045246734</v>
      </c>
    </row>
    <row r="138" spans="6:63" x14ac:dyDescent="0.2">
      <c r="F138">
        <v>1380</v>
      </c>
      <c r="G138" cm="1">
        <f t="array" ref="G138" xml:space="preserve"> F138 * 10^(-9) * rhoa/mu * U</f>
        <v>9.1424042278718046E-4</v>
      </c>
      <c r="H138" cm="1">
        <f t="array" ref="H138">1 +  lambda/F138 * ( 2.514 + 0.8 * EXP( -0.55 * F138/lambda ) )</f>
        <v>1.1220752071254796</v>
      </c>
      <c r="I138" cm="1">
        <f t="array" ref="I138" xml:space="preserve"> 1 + 3.34 * lambda/F138</f>
        <v>1.1621836231884057</v>
      </c>
      <c r="J138">
        <f t="shared" si="61"/>
        <v>0.96548874440951915</v>
      </c>
      <c r="K138" cm="1">
        <f t="array" ref="K138" xml:space="preserve"> kB * T * H138 / ( 3 * PI() * mu * F138 * 10^(-9) )</f>
        <v>1.9196326174418429E-11</v>
      </c>
      <c r="L138" cm="1">
        <f t="array" ref="L138" xml:space="preserve"> df * 10^(-6) *U / K138</f>
        <v>4283.9885797968109</v>
      </c>
      <c r="M138" cm="1">
        <f t="array" ref="M138" xml:space="preserve"> 1 + 0.388 * Kn * ( ( 1 - alpha ) * L138 / Ku ) ^ ( 1 / 3 )</f>
        <v>1.1211392987818622</v>
      </c>
      <c r="N138" cm="1">
        <f t="array" ref="N138" xml:space="preserve"> 1 + 0.388 * Kn * ( ( 1 - alpha ) / Ku ) ^ ( 1 / 3 ) * ( 3 * PI() * mu * df * 10^(-6) * U * F138 * 10^(-9) / ( kB * T ) ) ^ ( 1 / 3 ) * ( 0.6 * ( F138 / lambda ) ^ 0.1 ) ^ ( -1 / 3 ) * ( 1 + 2/3 * ( 3.34 * F138 / lambda ) ) ^ ( -1 / 2 )</f>
        <v>1.0197122154224687</v>
      </c>
      <c r="O138">
        <f t="shared" si="52"/>
        <v>0.90953213086937912</v>
      </c>
      <c r="P138" cm="1">
        <f t="array" ref="P138" xml:space="preserve"> 1 / ( 1 + 1.6 * ( ( 1 - alpha ) / Ku ) ^ ( 1 / 3 ) * L138 ^ ( -2 / 3 ) * M138 )</f>
        <v>0.9924103401254637</v>
      </c>
      <c r="Q138" cm="1">
        <f t="array" ref="Q138" xml:space="preserve"> 1.6 * ( ( 1 - alpha ) / Ku ) * L138 ^ ( -2 / 3 ) * M138 * P138</f>
        <v>9.5981972015837923E-3</v>
      </c>
      <c r="R138" cm="1">
        <f t="array" ref="R138" xml:space="preserve"> 1.6 * ( 0.6 ) ^ ( 2 / 3 ) * ( ( 1 - alpha ) / Ku ) * ( lambda * 10^(-9) ) ^ ( -1 / 15 ) * ( kB * T / ( 3 * PI() * df * 10^(-6) * U * mu ) ) ^ ( 2 / 3 ) * ( F138 * 10^(-9) ) ^ ( -3 / 5 )  +  3.2 * 3.34 / 3 * ( 0.6 ) ^ ( 2 / 3 ) * ( ( 1 - alpha ) / Ku ) *  ( lambda * 10^(-9) ) ^ ( 14 / 15 ) * ( kB * T / ( 3 * PI() * df * 10^(-6) * U * mu ) ) ^ ( 2 / 3 ) * ( F138 * 10^(-9) ) ^ ( -8 / 5 )</f>
        <v>7.7048118740008758E-3</v>
      </c>
      <c r="S138">
        <f t="shared" si="53"/>
        <v>7.8566907854507751E-3</v>
      </c>
      <c r="T138">
        <f t="shared" si="62"/>
        <v>0.8185590085765635</v>
      </c>
      <c r="U138">
        <f t="shared" si="54"/>
        <v>26283.473353981051</v>
      </c>
      <c r="V138">
        <f t="shared" si="55"/>
        <v>6.1681990085276596E-3</v>
      </c>
      <c r="W138">
        <f t="shared" si="56"/>
        <v>3.8046664704432068E-5</v>
      </c>
      <c r="X138">
        <f t="shared" si="57"/>
        <v>2.3467922293506473E-7</v>
      </c>
      <c r="Y138" cm="1">
        <f t="array" ref="Y138" xml:space="preserve"> 4 / 3 * g / U^2 * F138 * 10^(-9) * ( rhop - rhoa ) / rhoa</f>
        <v>143.05775987425986</v>
      </c>
      <c r="Z138" cm="1">
        <f t="array" ref="Z138" xml:space="preserve"> SQRT( 4/3 * 1/U138 * g/rhoa * F138 * 10^(-9) *  ( rhop - rhoa ) )</f>
        <v>7.7386408971549499E-4</v>
      </c>
      <c r="AA138" cm="1">
        <f t="array" ref="AA138" xml:space="preserve"> Z138 / U</f>
        <v>7.3775868674572892E-2</v>
      </c>
      <c r="AB138">
        <f t="shared" si="63"/>
        <v>7.9652285207684664E-2</v>
      </c>
      <c r="AC138">
        <f t="shared" si="64"/>
        <v>7.9620249739766627E-2</v>
      </c>
      <c r="AD138">
        <f t="shared" si="65"/>
        <v>0.99959780855207725</v>
      </c>
      <c r="AE138" cm="1">
        <f t="array" ref="AE138">( ( F138 * 10^(-9) ) ^ 2 * rhop * H138 * U ) / ( 18 * mu * ( df * 10^(-6) ) )</f>
        <v>8.7608073395843717E-3</v>
      </c>
      <c r="AF138">
        <f t="shared" si="66"/>
        <v>1.1462814506615487E-3</v>
      </c>
      <c r="AG138" cm="1">
        <f t="array" ref="AG138">(2 * AI158*(1-alpha)*AE138*SQRT(alpha)+(1-alpha)*alpha*AE138^2)/Ku</f>
        <v>1.3266711270673612E-3</v>
      </c>
      <c r="AH138">
        <f t="shared" si="67"/>
        <v>1.1573694456118999</v>
      </c>
      <c r="AI138" cm="1">
        <f t="array" ref="AI138" xml:space="preserve"> F138 / df / 1000</f>
        <v>0.17602040816326531</v>
      </c>
      <c r="AJ138" cm="1">
        <f t="array" ref="AJ138" xml:space="preserve"> ( 1 + AI138 ) / ( 2*Ku ) * ( 2 * LN( 1 + AI138 ) - 1 + alpha + ( 1 / ( 1 + AI138 ) ) ^ 2 * ( 1 - alpha / 2 ) - ( alpha / 2) * ( 1 + AI138 ) ^ 2 )</f>
        <v>3.9221983191801618E-2</v>
      </c>
      <c r="AK138" cm="1">
        <f t="array" ref="AK138" xml:space="preserve"> ( ( 1 - alpha ) / Ku ) * AI138 ^ 2</f>
        <v>4.4063306126175358E-2</v>
      </c>
      <c r="AL138">
        <f t="shared" si="68"/>
        <v>1.1234339148711301</v>
      </c>
      <c r="AM138">
        <f t="shared" si="58"/>
        <v>0.12524122274297433</v>
      </c>
      <c r="AN138">
        <f t="shared" si="69"/>
        <v>0.13268652810205431</v>
      </c>
      <c r="AO138">
        <f t="shared" si="70"/>
        <v>1.0594477217326403</v>
      </c>
      <c r="AP138" cm="1">
        <f t="array" ref="AP138" xml:space="preserve"> EXP( -4 * alpha * X * 10^(-6) * AM138 / ( PI() * df * 10^(-6) * ( 1 - alpha ) ) ) * 100</f>
        <v>7.709997634164492</v>
      </c>
      <c r="AQ138" cm="1">
        <f t="array" ref="AQ138" xml:space="preserve"> EXP( -4 * alpha * X * 10^(-6) * AN138 / ( PI() * df * 10^(-6) * ( 1 - alpha ) ) ) * 100</f>
        <v>6.6205208134527949</v>
      </c>
      <c r="AR138">
        <f t="shared" si="71"/>
        <v>1.0894768207116972</v>
      </c>
      <c r="AS138" cm="1">
        <f t="array" ref="AS138" xml:space="preserve"> ( sigave * 10^(-6) * fE *e * H138 ) / ( 3 * PI() * eps0 * ( 1 + epsF ) * mu * U * F138 * 10^(-9) )</f>
        <v>1.6777106295111668E-2</v>
      </c>
      <c r="AT138" cm="1">
        <f t="array" ref="AT138" xml:space="preserve"> PI() * AS138 / ( 1 + alpha * SQRT(AS138) )</f>
        <v>5.2239948415428915E-2</v>
      </c>
      <c r="AU138" cm="1">
        <f t="array" ref="AU138" xml:space="preserve"> PI() * AS138 * ( 1 - SQRT( AS138 ) * alpha )</f>
        <v>5.2235775707596847E-2</v>
      </c>
      <c r="AV138">
        <f t="shared" si="72"/>
        <v>0.99992012419692899</v>
      </c>
      <c r="AW138" cm="1">
        <f t="array" ref="AW138" xml:space="preserve"> 2 / 3 * ( epsP - 1 ) / ( epsP + 2 ) * ( sigave * 10^(-6) ) ^ 2 / ( eps0 * ( 1 + epsF ) ^ 2 ) * H138 * ( F138 * 10^(-9) ) ^ 2 / ( df * 10^(-6) * mu * U )</f>
        <v>7.0247367557935423</v>
      </c>
      <c r="AX138" cm="1">
        <f t="array" ref="AX138" xml:space="preserve"> 0.528 * Ku ^ 0.26 * AW138 ^ 0.74 / ( 1 + 0.366 * ( Ku * AW138 ) ^ 0.63 )</f>
        <v>1.0225784766768529</v>
      </c>
      <c r="AY138" cm="1">
        <f t="array" ref="AY138" xml:space="preserve"> 0.35 * Ku ^ ( -0.5 ) * AW138 ^ 0.4</f>
        <v>0.94345402509758658</v>
      </c>
      <c r="AZ138">
        <f t="shared" si="73"/>
        <v>0.92262261197164763</v>
      </c>
      <c r="BA138">
        <f t="shared" si="59"/>
        <v>0.17093857614282504</v>
      </c>
      <c r="BB138">
        <f t="shared" si="74"/>
        <v>0.18492230380965116</v>
      </c>
      <c r="BC138">
        <f t="shared" si="75"/>
        <v>1.081805570061273</v>
      </c>
      <c r="BD138">
        <f t="shared" si="60"/>
        <v>1.0197507206501701</v>
      </c>
      <c r="BE138">
        <f t="shared" si="76"/>
        <v>1.0761405531996409</v>
      </c>
      <c r="BF138">
        <f t="shared" si="77"/>
        <v>1.0552976638383917</v>
      </c>
      <c r="BG138" cm="1">
        <f t="array" ref="BG138" xml:space="preserve"> EXP( -4 * alpha * X * 10^(-6) * BA138 / ( PI() * df * 10^(-6) * ( 1 - alpha ) ) ) * 100</f>
        <v>3.0266938743821945</v>
      </c>
      <c r="BH138" cm="1">
        <f t="array" ref="BH138" xml:space="preserve"> EXP( -4 * alpha * X * 10^(-6) * BB138 / ( PI() * df * 10^(-6) * ( 1 - alpha ) ) ) * 100</f>
        <v>2.273543457023627</v>
      </c>
      <c r="BI138" cm="1">
        <f t="array" ref="BI138" xml:space="preserve"> EXP( -4 * alpha * X * 10^(-6) * BD138 / ( PI() * df * 10^(-6) * ( 1 - alpha ) ) ) * 100</f>
        <v>8.6710095022855133E-8</v>
      </c>
      <c r="BJ138" cm="1">
        <f t="array" ref="BJ138" xml:space="preserve"> EXP( -4 * alpha * X * 10^(-6) * BE138 / ( PI() * df * 10^(-6) * ( 1 - alpha ) ) ) * 100</f>
        <v>2.7350551290737548E-8</v>
      </c>
      <c r="BK138" cm="1">
        <f t="array" ref="BK138">fC *  BG138 +  ( 1 - fC ) * BI138</f>
        <v>0.302669465477305</v>
      </c>
    </row>
    <row r="139" spans="6:63" x14ac:dyDescent="0.2">
      <c r="F139">
        <v>1390</v>
      </c>
      <c r="G139" cm="1">
        <f t="array" ref="G139" xml:space="preserve"> F139 * 10^(-9) * rhoa/mu * U</f>
        <v>9.2086535338708748E-4</v>
      </c>
      <c r="H139" cm="1">
        <f t="array" ref="H139">1 +  lambda/F139 * ( 2.514 + 0.8 * EXP( -0.55 * F139/lambda ) )</f>
        <v>1.1211969316129424</v>
      </c>
      <c r="I139" cm="1">
        <f t="array" ref="I139" xml:space="preserve"> 1 + 3.34 * lambda/F139</f>
        <v>1.1610168345323741</v>
      </c>
      <c r="J139">
        <f t="shared" si="61"/>
        <v>0.96570256198268645</v>
      </c>
      <c r="K139" cm="1">
        <f t="array" ref="K139" xml:space="preserve"> kB * T * H139 / ( 3 * PI() * mu * F139 * 10^(-9) )</f>
        <v>1.9043305774387982E-11</v>
      </c>
      <c r="L139" cm="1">
        <f t="array" ref="L139" xml:space="preserve"> df * 10^(-6) *U / K139</f>
        <v>4318.4121013204749</v>
      </c>
      <c r="M139" cm="1">
        <f t="array" ref="M139" xml:space="preserve"> 1 + 0.388 * Kn * ( ( 1 - alpha ) * L139 / Ku ) ^ ( 1 / 3 )</f>
        <v>1.1214629007611467</v>
      </c>
      <c r="N139" cm="1">
        <f t="array" ref="N139" xml:space="preserve"> 1 + 0.388 * Kn * ( ( 1 - alpha ) / Ku ) ^ ( 1 / 3 ) * ( 3 * PI() * mu * df * 10^(-6) * U * F139 * 10^(-9) / ( kB * T ) ) ^ ( 1 / 3 ) * ( 0.6 * ( F139 / lambda ) ^ 0.1 ) ^ ( -1 / 3 ) * ( 1 + 2/3 * ( 3.34 * F139 / lambda ) ) ^ ( -1 / 2 )</f>
        <v>1.0196852818454227</v>
      </c>
      <c r="O139">
        <f t="shared" si="52"/>
        <v>0.90924566577579458</v>
      </c>
      <c r="P139" cm="1">
        <f t="array" ref="P139" xml:space="preserve"> 1 / ( 1 + 1.6 * ( ( 1 - alpha ) / Ku ) ^ ( 1 / 3 ) * L139 ^ ( -2 / 3 ) * M139 )</f>
        <v>0.99244825952883342</v>
      </c>
      <c r="Q139" cm="1">
        <f t="array" ref="Q139" xml:space="preserve"> 1.6 * ( ( 1 - alpha ) / Ku ) * L139 ^ ( -2 / 3 ) * M139 * P139</f>
        <v>9.5502427586542944E-3</v>
      </c>
      <c r="R139" cm="1">
        <f t="array" ref="R139" xml:space="preserve"> 1.6 * ( 0.6 ) ^ ( 2 / 3 ) * ( ( 1 - alpha ) / Ku ) * ( lambda * 10^(-9) ) ^ ( -1 / 15 ) * ( kB * T / ( 3 * PI() * df * 10^(-6) * U * mu ) ) ^ ( 2 / 3 ) * ( F139 * 10^(-9) ) ^ ( -3 / 5 )  +  3.2 * 3.34 / 3 * ( 0.6 ) ^ ( 2 / 3 ) * ( ( 1 - alpha ) / Ku ) *  ( lambda * 10^(-9) ) ^ ( 14 / 15 ) * ( kB * T / ( 3 * PI() * df * 10^(-6) * U * mu ) ) ^ ( 2 / 3 ) * ( F139 * 10^(-9) ) ^ ( -8 / 5 )</f>
        <v>7.6661205779323307E-3</v>
      </c>
      <c r="S139">
        <f t="shared" si="53"/>
        <v>7.8170303221699235E-3</v>
      </c>
      <c r="T139">
        <f t="shared" si="62"/>
        <v>0.81851640002409798</v>
      </c>
      <c r="U139">
        <f t="shared" si="54"/>
        <v>26094.542450822661</v>
      </c>
      <c r="V139">
        <f t="shared" si="55"/>
        <v>6.1904883401181828E-3</v>
      </c>
      <c r="W139">
        <f t="shared" si="56"/>
        <v>3.8322131337466873E-5</v>
      </c>
      <c r="X139">
        <f t="shared" si="57"/>
        <v>2.3723252693813131E-7</v>
      </c>
      <c r="Y139" cm="1">
        <f t="array" ref="Y139" xml:space="preserve"> 4 / 3 * g / U^2 * F139 * 10^(-9) * ( rhop - rhoa ) / rhoa</f>
        <v>144.0944103081313</v>
      </c>
      <c r="Z139" cm="1">
        <f t="array" ref="Z139" xml:space="preserve"> SQRT( 4/3 * 1/U139 * g/rhoa * F139 * 10^(-9) *  ( rhop - rhoa ) )</f>
        <v>7.7946942824840492E-4</v>
      </c>
      <c r="AA139" cm="1">
        <f t="array" ref="AA139" xml:space="preserve"> Z139 / U</f>
        <v>7.4310250260404734E-2</v>
      </c>
      <c r="AB139">
        <f t="shared" si="63"/>
        <v>8.0275546187379587E-2</v>
      </c>
      <c r="AC139">
        <f t="shared" si="64"/>
        <v>8.0242553943240022E-2</v>
      </c>
      <c r="AD139">
        <f t="shared" si="65"/>
        <v>0.99958901252365751</v>
      </c>
      <c r="AE139" cm="1">
        <f t="array" ref="AE139">( ( F139 * 10^(-9) ) ^ 2 * rhop * H139 * U ) / ( 18 * mu * ( df * 10^(-6) ) )</f>
        <v>8.8812785538530392E-3</v>
      </c>
      <c r="AF139">
        <f t="shared" si="66"/>
        <v>1.1769274534482665E-3</v>
      </c>
      <c r="AG139" cm="1">
        <f t="array" ref="AG139">(2 * AI159*(1-alpha)*AE139*SQRT(alpha)+(1-alpha)*alpha*AE139^2)/Ku</f>
        <v>1.3534831716005894E-3</v>
      </c>
      <c r="AH139">
        <f t="shared" si="67"/>
        <v>1.1500141046374901</v>
      </c>
      <c r="AI139" cm="1">
        <f t="array" ref="AI139" xml:space="preserve"> F139 / df / 1000</f>
        <v>0.17729591836734693</v>
      </c>
      <c r="AJ139" cm="1">
        <f t="array" ref="AJ139" xml:space="preserve"> ( 1 + AI139 ) / ( 2*Ku ) * ( 2 * LN( 1 + AI139 ) - 1 + alpha + ( 1 / ( 1 + AI139 ) ) ^ 2 * ( 1 - alpha / 2 ) - ( alpha / 2) * ( 1 + AI139 ) ^ 2 )</f>
        <v>3.9761413213295627E-2</v>
      </c>
      <c r="AK139" cm="1">
        <f t="array" ref="AK139" xml:space="preserve"> ( ( 1 - alpha ) / Ku ) * AI139 ^ 2</f>
        <v>4.470421852887177E-2</v>
      </c>
      <c r="AL139">
        <f t="shared" si="68"/>
        <v>1.1243116105823758</v>
      </c>
      <c r="AM139">
        <f t="shared" si="58"/>
        <v>0.12630891666772059</v>
      </c>
      <c r="AN139">
        <f t="shared" si="69"/>
        <v>0.13394073024772998</v>
      </c>
      <c r="AO139">
        <f t="shared" si="70"/>
        <v>1.0604218117085613</v>
      </c>
      <c r="AP139" cm="1">
        <f t="array" ref="AP139" xml:space="preserve"> EXP( -4 * alpha * X * 10^(-6) * AM139 / ( PI() * df * 10^(-6) * ( 1 - alpha ) ) ) * 100</f>
        <v>7.5433849529421355</v>
      </c>
      <c r="AQ139" cm="1">
        <f t="array" ref="AQ139" xml:space="preserve"> EXP( -4 * alpha * X * 10^(-6) * AN139 / ( PI() * df * 10^(-6) * ( 1 - alpha ) ) ) * 100</f>
        <v>6.4527790062671091</v>
      </c>
      <c r="AR139">
        <f t="shared" si="71"/>
        <v>1.0906059466750264</v>
      </c>
      <c r="AS139" cm="1">
        <f t="array" ref="AS139" xml:space="preserve"> ( sigave * 10^(-6) * fE *e * H139 ) / ( 3 * PI() * eps0 * ( 1 + epsF ) * mu * U * F139 * 10^(-9) )</f>
        <v>1.6643370313898113E-2</v>
      </c>
      <c r="AT139" cm="1">
        <f t="array" ref="AT139" xml:space="preserve"> PI() * AS139 / ( 1 + alpha * SQRT(AS139) )</f>
        <v>5.182535953190115E-2</v>
      </c>
      <c r="AU139" cm="1">
        <f t="array" ref="AU139" xml:space="preserve"> PI() * AS139 * ( 1 - SQRT( AS139 ) * alpha )</f>
        <v>5.1821252937776875E-2</v>
      </c>
      <c r="AV139">
        <f t="shared" si="72"/>
        <v>0.99992076091393545</v>
      </c>
      <c r="AW139" cm="1">
        <f t="array" ref="AW139" xml:space="preserve"> 2 / 3 * ( epsP - 1 ) / ( epsP + 2 ) * ( sigave * 10^(-6) ) ^ 2 / ( eps0 * ( 1 + epsF ) ^ 2 ) * H139 * ( F139 * 10^(-9) ) ^ 2 / ( df * 10^(-6) * mu * U )</f>
        <v>7.1213349954402938</v>
      </c>
      <c r="AX139" cm="1">
        <f t="array" ref="AX139" xml:space="preserve"> 0.528 * Ku ^ 0.26 * AW139 ^ 0.74 / ( 1 + 0.366 * ( Ku * AW139 ) ^ 0.63 )</f>
        <v>1.0286187995023262</v>
      </c>
      <c r="AY139" cm="1">
        <f t="array" ref="AY139" xml:space="preserve"> 0.35 * Ku ^ ( -0.5 ) * AW139 ^ 0.4</f>
        <v>0.94862220528917862</v>
      </c>
      <c r="AZ139">
        <f t="shared" si="73"/>
        <v>0.92222911514756289</v>
      </c>
      <c r="BA139">
        <f t="shared" si="59"/>
        <v>0.17158827118123221</v>
      </c>
      <c r="BB139">
        <f t="shared" si="74"/>
        <v>0.18576198318550685</v>
      </c>
      <c r="BC139">
        <f t="shared" si="75"/>
        <v>1.0826030351999079</v>
      </c>
      <c r="BD139">
        <f t="shared" si="60"/>
        <v>1.0250039899408567</v>
      </c>
      <c r="BE139">
        <f t="shared" si="76"/>
        <v>1.0825629355369086</v>
      </c>
      <c r="BF139">
        <f t="shared" si="77"/>
        <v>1.0561548502844103</v>
      </c>
      <c r="BG139" cm="1">
        <f t="array" ref="BG139" xml:space="preserve"> EXP( -4 * alpha * X * 10^(-6) * BA139 / ( PI() * df * 10^(-6) * ( 1 - alpha ) ) ) * 100</f>
        <v>2.9867236209017456</v>
      </c>
      <c r="BH139" cm="1">
        <f t="array" ref="BH139" xml:space="preserve"> EXP( -4 * alpha * X * 10^(-6) * BB139 / ( PI() * df * 10^(-6) * ( 1 - alpha ) ) ) * 100</f>
        <v>2.2348146959462709</v>
      </c>
      <c r="BI139" cm="1">
        <f t="array" ref="BI139" xml:space="preserve"> EXP( -4 * alpha * X * 10^(-6) * BD139 / ( PI() * df * 10^(-6) * ( 1 - alpha ) ) ) * 100</f>
        <v>7.7873002458107915E-8</v>
      </c>
      <c r="BJ139" cm="1">
        <f t="array" ref="BJ139" xml:space="preserve"> EXP( -4 * alpha * X * 10^(-6) * BE139 / ( PI() * df * 10^(-6) * ( 1 - alpha ) ) ) * 100</f>
        <v>2.3982481369959785E-8</v>
      </c>
      <c r="BK139" cm="1">
        <f t="array" ref="BK139">fC *  BG139 +  ( 1 - fC ) * BI139</f>
        <v>0.29867243217587675</v>
      </c>
    </row>
    <row r="140" spans="6:63" x14ac:dyDescent="0.2">
      <c r="F140">
        <v>1400</v>
      </c>
      <c r="G140" cm="1">
        <f t="array" ref="G140" xml:space="preserve"> F140 * 10^(-9) * rhoa/mu * U</f>
        <v>9.2749028398699473E-4</v>
      </c>
      <c r="H140" cm="1">
        <f t="array" ref="H140">1 +  lambda/F140 * ( 2.514 + 0.8 * EXP( -0.55 * F140/lambda ) )</f>
        <v>1.1203312057578605</v>
      </c>
      <c r="I140" cm="1">
        <f t="array" ref="I140" xml:space="preserve"> 1 + 3.34 * lambda/F140</f>
        <v>1.1598667142857142</v>
      </c>
      <c r="J140">
        <f t="shared" si="61"/>
        <v>0.96591374850152412</v>
      </c>
      <c r="K140" cm="1">
        <f t="array" ref="K140" xml:space="preserve"> kB * T * H140 / ( 3 * PI() * mu * F140 * 10^(-9) )</f>
        <v>1.8892683010971216E-11</v>
      </c>
      <c r="L140" cm="1">
        <f t="array" ref="L140" xml:space="preserve"> df * 10^(-6) *U / K140</f>
        <v>4352.840835656174</v>
      </c>
      <c r="M140" cm="1">
        <f t="array" ref="M140" xml:space="preserve"> 1 + 0.388 * Kn * ( ( 1 - alpha ) * L140 / Ku ) ^ ( 1 / 3 )</f>
        <v>1.12178483619895</v>
      </c>
      <c r="N140" cm="1">
        <f t="array" ref="N140" xml:space="preserve"> 1 + 0.388 * Kn * ( ( 1 - alpha ) / Ku ) ^ ( 1 / 3 ) * ( 3 * PI() * mu * df * 10^(-6) * U * F140 * 10^(-9) / ( kB * T ) ) ^ ( 1 / 3 ) * ( 0.6 * ( F140 / lambda ) ^ 0.1 ) ^ ( -1 / 3 ) * ( 1 + 2/3 * ( 3.34 * F140 / lambda ) ) ^ ( -1 / 2 )</f>
        <v>1.0196585672328768</v>
      </c>
      <c r="O140">
        <f t="shared" si="52"/>
        <v>0.90896091151301595</v>
      </c>
      <c r="P140" cm="1">
        <f t="array" ref="P140" xml:space="preserve"> 1 / ( 1 + 1.6 * ( ( 1 - alpha ) / Ku ) ^ ( 1 / 3 ) * L140 ^ ( -2 / 3 ) * M140 )</f>
        <v>0.99248569263917019</v>
      </c>
      <c r="Q140" cm="1">
        <f t="array" ref="Q140" xml:space="preserve"> 1.6 * ( ( 1 - alpha ) / Ku ) * L140 ^ ( -2 / 3 ) * M140 * P140</f>
        <v>9.502903301969531E-3</v>
      </c>
      <c r="R140" cm="1">
        <f t="array" ref="R140" xml:space="preserve"> 1.6 * ( 0.6 ) ^ ( 2 / 3 ) * ( ( 1 - alpha ) / Ku ) * ( lambda * 10^(-9) ) ^ ( -1 / 15 ) * ( kB * T / ( 3 * PI() * df * 10^(-6) * U * mu ) ) ^ ( 2 / 3 ) * ( F140 * 10^(-9) ) ^ ( -3 / 5 )  +  3.2 * 3.34 / 3 * ( 0.6 ) ^ ( 2 / 3 ) * ( ( 1 - alpha ) / Ku ) *  ( lambda * 10^(-9) ) ^ ( 14 / 15 ) * ( kB * T / ( 3 * PI() * df * 10^(-6) * U * mu ) ) ^ ( 2 / 3 ) * ( F140 * 10^(-9) ) ^ ( -8 / 5 )</f>
        <v>7.6279332943506774E-3</v>
      </c>
      <c r="S140">
        <f t="shared" si="53"/>
        <v>7.7778875338655696E-3</v>
      </c>
      <c r="T140">
        <f t="shared" si="62"/>
        <v>0.81847486885966292</v>
      </c>
      <c r="U140">
        <f t="shared" si="54"/>
        <v>25908.310205856847</v>
      </c>
      <c r="V140">
        <f t="shared" si="55"/>
        <v>6.2126974767114608E-3</v>
      </c>
      <c r="W140">
        <f t="shared" si="56"/>
        <v>3.859759513570522E-5</v>
      </c>
      <c r="X140">
        <f t="shared" si="57"/>
        <v>2.397949978792009E-7</v>
      </c>
      <c r="Y140" cm="1">
        <f t="array" ref="Y140" xml:space="preserve"> 4 / 3 * g / U^2 * F140 * 10^(-9) * ( rhop - rhoa ) / rhoa</f>
        <v>145.13106074200275</v>
      </c>
      <c r="Z140" cm="1">
        <f t="array" ref="Z140" xml:space="preserve"> SQRT( 4/3 * 1/U140 * g/rhoa * F140 * 10^(-9) *  ( rhop - rhoa ) )</f>
        <v>7.850747380440758E-4</v>
      </c>
      <c r="AA140" cm="1">
        <f t="array" ref="AA140" xml:space="preserve"> Z140 / U</f>
        <v>7.484462910658915E-2</v>
      </c>
      <c r="AB140">
        <f t="shared" si="63"/>
        <v>8.0899523973268009E-2</v>
      </c>
      <c r="AC140">
        <f t="shared" si="64"/>
        <v>8.0865553388650396E-2</v>
      </c>
      <c r="AD140">
        <f t="shared" si="65"/>
        <v>0.99958008919027952</v>
      </c>
      <c r="AE140" cm="1">
        <f t="array" ref="AE140">( ( F140 * 10^(-9) ) ^ 2 * rhop * H140 * U ) / ( 18 * mu * ( df * 10^(-6) ) )</f>
        <v>9.0025697494572898E-3</v>
      </c>
      <c r="AF140">
        <f t="shared" si="66"/>
        <v>1.2081610868373057E-3</v>
      </c>
      <c r="AG140" cm="1">
        <f t="array" ref="AG140">(2 * AI160*(1-alpha)*AE140*SQRT(alpha)+(1-alpha)*alpha*AE140^2)/Ku</f>
        <v>1.3806541593336758E-3</v>
      </c>
      <c r="AH140">
        <f t="shared" si="67"/>
        <v>1.1427732397406691</v>
      </c>
      <c r="AI140" cm="1">
        <f t="array" ref="AI140" xml:space="preserve"> F140 / df / 1000</f>
        <v>0.17857142857142858</v>
      </c>
      <c r="AJ140" cm="1">
        <f t="array" ref="AJ140" xml:space="preserve"> ( 1 + AI140 ) / ( 2*Ku ) * ( 2 * LN( 1 + AI140 ) - 1 + alpha + ( 1 / ( 1 + AI140 ) ) ^ 2 * ( 1 - alpha / 2 ) - ( alpha / 2) * ( 1 + AI140 ) ^ 2 )</f>
        <v>4.0304121885425717E-2</v>
      </c>
      <c r="AK140" cm="1">
        <f t="array" ref="AK140" xml:space="preserve"> ( ( 1 - alpha ) / Ku ) * AI140 ^ 2</f>
        <v>4.5349758457941446E-2</v>
      </c>
      <c r="AL140">
        <f t="shared" si="68"/>
        <v>1.1251890957172861</v>
      </c>
      <c r="AM140">
        <f t="shared" si="58"/>
        <v>0.1273807033167581</v>
      </c>
      <c r="AN140">
        <f t="shared" si="69"/>
        <v>0.13520136046729472</v>
      </c>
      <c r="AO140">
        <f t="shared" si="70"/>
        <v>1.0613959331900449</v>
      </c>
      <c r="AP140" cm="1">
        <f t="array" ref="AP140" xml:space="preserve"> EXP( -4 * alpha * X * 10^(-6) * AM140 / ( PI() * df * 10^(-6) * ( 1 - alpha ) ) ) * 100</f>
        <v>7.37975472608567</v>
      </c>
      <c r="AQ140" cm="1">
        <f t="array" ref="AQ140" xml:space="preserve"> EXP( -4 * alpha * X * 10^(-6) * AN140 / ( PI() * df * 10^(-6) * ( 1 - alpha ) ) ) * 100</f>
        <v>6.2884600416980625</v>
      </c>
      <c r="AR140">
        <f t="shared" si="71"/>
        <v>1.0912946843876075</v>
      </c>
      <c r="AS140" cm="1">
        <f t="array" ref="AS140" xml:space="preserve"> ( sigave * 10^(-6) * fE *e * H140 ) / ( 3 * PI() * eps0 * ( 1 + epsF ) * mu * U * F140 * 10^(-9) )</f>
        <v>1.6511729806785131E-2</v>
      </c>
      <c r="AT140" cm="1">
        <f t="array" ref="AT140" xml:space="preserve"> PI() * AS140 / ( 1 + alpha * SQRT(AS140) )</f>
        <v>5.1417245235308363E-2</v>
      </c>
      <c r="AU140" cm="1">
        <f t="array" ref="AU140" xml:space="preserve"> PI() * AS140 * ( 1 - SQRT( AS140 ) * alpha )</f>
        <v>5.1413203205055602E-2</v>
      </c>
      <c r="AV140">
        <f t="shared" si="72"/>
        <v>0.99992138765438987</v>
      </c>
      <c r="AW140" cm="1">
        <f t="array" ref="AW140" xml:space="preserve"> 2 / 3 * ( epsP - 1 ) / ( epsP + 2 ) * ( sigave * 10^(-6) ) ^ 2 / ( eps0 * ( 1 + epsF ) ^ 2 ) * H140 * ( F140 * 10^(-9) ) ^ 2 / ( df * 10^(-6) * mu * U )</f>
        <v>7.2185907262067399</v>
      </c>
      <c r="AX140" cm="1">
        <f t="array" ref="AX140" xml:space="preserve"> 0.528 * Ku ^ 0.26 * AW140 ^ 0.74 / ( 1 + 0.366 * ( Ku * AW140 ) ^ 0.63 )</f>
        <v>1.0346343902518196</v>
      </c>
      <c r="AY140" cm="1">
        <f t="array" ref="AY140" xml:space="preserve"> 0.35 * Ku ^ ( -0.5 ) * AW140 ^ 0.4</f>
        <v>0.95378324220385069</v>
      </c>
      <c r="AZ140">
        <f t="shared" si="73"/>
        <v>0.92185534444849593</v>
      </c>
      <c r="BA140">
        <f t="shared" si="59"/>
        <v>0.17224838369138262</v>
      </c>
      <c r="BB140">
        <f t="shared" si="74"/>
        <v>0.18661456367235033</v>
      </c>
      <c r="BC140">
        <f t="shared" si="75"/>
        <v>1.0834038594330591</v>
      </c>
      <c r="BD140">
        <f t="shared" si="60"/>
        <v>1.0302226372625958</v>
      </c>
      <c r="BE140">
        <f t="shared" si="76"/>
        <v>1.0889846026711454</v>
      </c>
      <c r="BF140">
        <f t="shared" si="77"/>
        <v>1.0570381229097101</v>
      </c>
      <c r="BG140" cm="1">
        <f t="array" ref="BG140" xml:space="preserve"> EXP( -4 * alpha * X * 10^(-6) * BA140 / ( PI() * df * 10^(-6) * ( 1 - alpha ) ) ) * 100</f>
        <v>2.9466530370053294</v>
      </c>
      <c r="BH140" cm="1">
        <f t="array" ref="BH140" xml:space="preserve"> EXP( -4 * alpha * X * 10^(-6) * BB140 / ( PI() * df * 10^(-6) * ( 1 - alpha ) ) ) * 100</f>
        <v>2.1961658430496196</v>
      </c>
      <c r="BI140" cm="1">
        <f t="array" ref="BI140" xml:space="preserve"> EXP( -4 * alpha * X * 10^(-6) * BD140 / ( PI() * df * 10^(-6) * ( 1 - alpha ) ) ) * 100</f>
        <v>6.9986107950531486E-8</v>
      </c>
      <c r="BJ140" cm="1">
        <f t="array" ref="BJ140" xml:space="preserve"> EXP( -4 * alpha * X * 10^(-6) * BE140 / ( PI() * df * 10^(-6) * ( 1 - alpha ) ) ) * 100</f>
        <v>2.1029478479578742E-8</v>
      </c>
      <c r="BK140" cm="1">
        <f t="array" ref="BK140">fC *  BG140 +  ( 1 - fC ) * BI140</f>
        <v>0.29466536668803012</v>
      </c>
    </row>
    <row r="141" spans="6:63" x14ac:dyDescent="0.2">
      <c r="F141">
        <v>1410</v>
      </c>
      <c r="G141" cm="1">
        <f t="array" ref="G141" xml:space="preserve"> F141 * 10^(-9) * rhoa/mu * U</f>
        <v>9.3411521458690175E-4</v>
      </c>
      <c r="H141" cm="1">
        <f t="array" ref="H141">1 +  lambda/F141 * ( 2.514 + 0.8 * EXP( -0.55 * F141/lambda ) )</f>
        <v>1.1194777623221319</v>
      </c>
      <c r="I141" cm="1">
        <f t="array" ref="I141" xml:space="preserve"> 1 + 3.34 * lambda/F141</f>
        <v>1.1587329078014184</v>
      </c>
      <c r="J141">
        <f t="shared" si="61"/>
        <v>0.96612235208390762</v>
      </c>
      <c r="K141" cm="1">
        <f t="array" ref="K141" xml:space="preserve"> kB * T * H141 / ( 3 * PI() * mu * F141 * 10^(-9) )</f>
        <v>1.8744402396020175E-11</v>
      </c>
      <c r="L141" cm="1">
        <f t="array" ref="L141" xml:space="preserve"> df * 10^(-6) *U / K141</f>
        <v>4387.2746843464975</v>
      </c>
      <c r="M141" cm="1">
        <f t="array" ref="M141" xml:space="preserve"> 1 + 0.388 * Kn * ( ( 1 - alpha ) * L141 / Ku ) ^ ( 1 / 3 )</f>
        <v>1.1221051259654511</v>
      </c>
      <c r="N141" cm="1">
        <f t="array" ref="N141" xml:space="preserve"> 1 + 0.388 * Kn * ( ( 1 - alpha ) / Ku ) ^ ( 1 / 3 ) * ( 3 * PI() * mu * df * 10^(-6) * U * F141 * 10^(-9) / ( kB * T ) ) ^ ( 1 / 3 ) * ( 0.6 * ( F141 / lambda ) ^ 0.1 ) ^ ( -1 / 3 ) * ( 1 + 2/3 * ( 3.34 * F141 / lambda ) ) ^ ( -1 / 2 )</f>
        <v>1.0196320683485864</v>
      </c>
      <c r="O141">
        <f t="shared" si="52"/>
        <v>0.90867784555506992</v>
      </c>
      <c r="P141" cm="1">
        <f t="array" ref="P141" xml:space="preserve"> 1 / ( 1 + 1.6 * ( ( 1 - alpha ) / Ku ) ^ ( 1 / 3 ) * L141 ^ ( -2 / 3 ) * M141 )</f>
        <v>0.99252264933145307</v>
      </c>
      <c r="Q141" cm="1">
        <f t="array" ref="Q141" xml:space="preserve"> 1.6 * ( ( 1 - alpha ) / Ku ) * L141 ^ ( -2 / 3 ) * M141 * P141</f>
        <v>9.4561663432240553E-3</v>
      </c>
      <c r="R141" cm="1">
        <f t="array" ref="R141" xml:space="preserve"> 1.6 * ( 0.6 ) ^ ( 2 / 3 ) * ( ( 1 - alpha ) / Ku ) * ( lambda * 10^(-9) ) ^ ( -1 / 15 ) * ( kB * T / ( 3 * PI() * df * 10^(-6) * U * mu ) ) ^ ( 2 / 3 ) * ( F141 * 10^(-9) ) ^ ( -3 / 5 )  +  3.2 * 3.34 / 3 * ( 0.6 ) ^ ( 2 / 3 ) * ( ( 1 - alpha ) / Ku ) *  ( lambda * 10^(-9) ) ^ ( 14 / 15 ) * ( kB * T / ( 3 * PI() * df * 10^(-6) * U * mu ) ) ^ ( 2 / 3 ) * ( F141 * 10^(-9) ) ^ ( -8 / 5 )</f>
        <v>7.5902395942051212E-3</v>
      </c>
      <c r="S141">
        <f t="shared" si="53"/>
        <v>7.7392516967007031E-3</v>
      </c>
      <c r="T141">
        <f t="shared" si="62"/>
        <v>0.81843438617663167</v>
      </c>
      <c r="U141">
        <f t="shared" si="54"/>
        <v>25724.719204123652</v>
      </c>
      <c r="V141">
        <f t="shared" si="55"/>
        <v>6.2348272758076502E-3</v>
      </c>
      <c r="W141">
        <f t="shared" si="56"/>
        <v>3.8873056105500568E-5</v>
      </c>
      <c r="X141">
        <f t="shared" si="57"/>
        <v>2.423666026698916E-7</v>
      </c>
      <c r="Y141" cm="1">
        <f t="array" ref="Y141" xml:space="preserve"> 4 / 3 * g / U^2 * F141 * 10^(-9) * ( rhop - rhoa ) / rhoa</f>
        <v>146.16771117587422</v>
      </c>
      <c r="Z141" cm="1">
        <f t="array" ref="Z141" xml:space="preserve"> SQRT( 4/3 * 1/U141 * g/rhoa * F141 * 10^(-9) *  ( rhop - rhoa ) )</f>
        <v>7.9068001916728255E-4</v>
      </c>
      <c r="AA141" cm="1">
        <f t="array" ref="AA141" xml:space="preserve"> Z141 / U</f>
        <v>7.5379005219301382E-2</v>
      </c>
      <c r="AB141">
        <f t="shared" si="63"/>
        <v>8.1524219809847337E-2</v>
      </c>
      <c r="AC141">
        <f t="shared" si="64"/>
        <v>8.1489248987977089E-2</v>
      </c>
      <c r="AD141">
        <f t="shared" si="65"/>
        <v>0.99957103763824029</v>
      </c>
      <c r="AE141" cm="1">
        <f t="array" ref="AE141">( ( F141 * 10^(-9) ) ^ 2 * rhop * H141 * U ) / ( 18 * mu * ( df * 10^(-6) ) )</f>
        <v>9.1246809250636347E-3</v>
      </c>
      <c r="AF141">
        <f t="shared" si="66"/>
        <v>1.2399889442677285E-3</v>
      </c>
      <c r="AG141" cm="1">
        <f t="array" ref="AG141">(2 * AI161*(1-alpha)*AE141*SQRT(alpha)+(1-alpha)*alpha*AE141^2)/Ku</f>
        <v>1.4081864929257552E-3</v>
      </c>
      <c r="AH141">
        <f t="shared" si="67"/>
        <v>1.1356443937952649</v>
      </c>
      <c r="AI141" cm="1">
        <f t="array" ref="AI141" xml:space="preserve"> F141 / df / 1000</f>
        <v>0.17984693877551022</v>
      </c>
      <c r="AJ141" cm="1">
        <f t="array" ref="AJ141" xml:space="preserve"> ( 1 + AI141 ) / ( 2*Ku ) * ( 2 * LN( 1 + AI141 ) - 1 + alpha + ( 1 / ( 1 + AI141 ) ) ^ 2 * ( 1 - alpha / 2 ) - ( alpha / 2) * ( 1 + AI141 ) ^ 2 )</f>
        <v>4.0850101826302249E-2</v>
      </c>
      <c r="AK141" cm="1">
        <f t="array" ref="AK141" xml:space="preserve"> ( ( 1 - alpha ) / Ku ) * AI141 ^ 2</f>
        <v>4.59999259133844E-2</v>
      </c>
      <c r="AL141">
        <f t="shared" si="68"/>
        <v>1.1260663708741681</v>
      </c>
      <c r="AM141">
        <f t="shared" si="58"/>
        <v>0.1284565609236602</v>
      </c>
      <c r="AN141">
        <f t="shared" si="69"/>
        <v>0.13646841554232991</v>
      </c>
      <c r="AO141">
        <f t="shared" si="70"/>
        <v>1.0623701472393539</v>
      </c>
      <c r="AP141" cm="1">
        <f t="array" ref="AP141" xml:space="preserve"> EXP( -4 * alpha * X * 10^(-6) * AM141 / ( PI() * df * 10^(-6) * ( 1 - alpha ) ) ) * 100</f>
        <v>7.2190725815565582</v>
      </c>
      <c r="AQ141" cm="1">
        <f t="array" ref="AQ141" xml:space="preserve"> EXP( -4 * alpha * X * 10^(-6) * AN141 / ( PI() * df * 10^(-6) * ( 1 - alpha ) ) ) * 100</f>
        <v>6.1275198335587007</v>
      </c>
      <c r="AR141">
        <f t="shared" si="71"/>
        <v>1.0915527479978575</v>
      </c>
      <c r="AS141" cm="1">
        <f t="array" ref="AS141" xml:space="preserve"> ( sigave * 10^(-6) * fE *e * H141 ) / ( 3 * PI() * eps0 * ( 1 + epsF ) * mu * U * F141 * 10^(-9) )</f>
        <v>1.638213627852694E-2</v>
      </c>
      <c r="AT141" cm="1">
        <f t="array" ref="AT141" xml:space="preserve"> PI() * AS141 / ( 1 + alpha * SQRT(AS141) )</f>
        <v>5.101545610181879E-2</v>
      </c>
      <c r="AU141" cm="1">
        <f t="array" ref="AU141" xml:space="preserve"> PI() * AS141 * ( 1 - SQRT( AS141 ) * alpha )</f>
        <v>5.1011477133422786E-2</v>
      </c>
      <c r="AV141">
        <f t="shared" si="72"/>
        <v>0.99992200464917802</v>
      </c>
      <c r="AW141" cm="1">
        <f t="array" ref="AW141" xml:space="preserve"> 2 / 3 * ( epsP - 1 ) / ( epsP + 2 ) * ( sigave * 10^(-6) ) ^ 2 / ( eps0 * ( 1 + epsF ) ^ 2 ) * H141 * ( F141 * 10^(-9) ) ^ 2 / ( df * 10^(-6) * mu * U )</f>
        <v>7.3165039470236399</v>
      </c>
      <c r="AX141" cm="1">
        <f t="array" ref="AX141" xml:space="preserve"> 0.528 * Ku ^ 0.26 * AW141 ^ 0.74 / ( 1 + 0.366 * ( Ku * AW141 ) ^ 0.63 )</f>
        <v>1.0406253486050894</v>
      </c>
      <c r="AY141" cm="1">
        <f t="array" ref="AY141" xml:space="preserve"> 0.35 * Ku ^ ( -0.5 ) * AW141 ^ 0.4</f>
        <v>0.95893719551240997</v>
      </c>
      <c r="AZ141">
        <f t="shared" si="73"/>
        <v>0.92150090020180786</v>
      </c>
      <c r="BA141">
        <f t="shared" si="59"/>
        <v>0.17291874698068743</v>
      </c>
      <c r="BB141">
        <f t="shared" si="74"/>
        <v>0.18747989267575271</v>
      </c>
      <c r="BC141">
        <f t="shared" si="75"/>
        <v>1.0842080222608341</v>
      </c>
      <c r="BD141">
        <f t="shared" si="60"/>
        <v>1.0354067560369549</v>
      </c>
      <c r="BE141">
        <f t="shared" si="76"/>
        <v>1.0954056110547399</v>
      </c>
      <c r="BF141">
        <f t="shared" si="77"/>
        <v>1.057947134947653</v>
      </c>
      <c r="BG141" cm="1">
        <f t="array" ref="BG141" xml:space="preserve"> EXP( -4 * alpha * X * 10^(-6) * BA141 / ( PI() * df * 10^(-6) * ( 1 - alpha ) ) ) * 100</f>
        <v>2.9065103487633785</v>
      </c>
      <c r="BH141" cm="1">
        <f t="array" ref="BH141" xml:space="preserve"> EXP( -4 * alpha * X * 10^(-6) * BB141 / ( PI() * df * 10^(-6) * ( 1 - alpha ) ) ) * 100</f>
        <v>2.1576224791020149</v>
      </c>
      <c r="BI141" cm="1">
        <f t="array" ref="BI141" xml:space="preserve"> EXP( -4 * alpha * X * 10^(-6) * BD141 / ( PI() * df * 10^(-6) * ( 1 - alpha ) ) ) * 100</f>
        <v>6.2942443698401337E-8</v>
      </c>
      <c r="BJ141" cm="1">
        <f t="array" ref="BJ141" xml:space="preserve"> EXP( -4 * alpha * X * 10^(-6) * BE141 / ( PI() * df * 10^(-6) * ( 1 - alpha ) ) ) * 100</f>
        <v>1.8440332314209087E-8</v>
      </c>
      <c r="BK141" cm="1">
        <f t="array" ref="BK141">fC *  BG141 +  ( 1 - fC ) * BI141</f>
        <v>0.29065109152453722</v>
      </c>
    </row>
    <row r="142" spans="6:63" x14ac:dyDescent="0.2">
      <c r="F142">
        <v>1420</v>
      </c>
      <c r="G142" cm="1">
        <f t="array" ref="G142" xml:space="preserve"> F142 * 10^(-9) * rhoa/mu * U</f>
        <v>9.4074014518680878E-4</v>
      </c>
      <c r="H142" cm="1">
        <f t="array" ref="H142">1 +  lambda/F142 * ( 2.514 + 0.8 * EXP( -0.55 * F142/lambda ) )</f>
        <v>1.1186363416130247</v>
      </c>
      <c r="I142" cm="1">
        <f t="array" ref="I142" xml:space="preserve"> 1 + 3.34 * lambda/F142</f>
        <v>1.1576150704225352</v>
      </c>
      <c r="J142">
        <f t="shared" si="61"/>
        <v>0.96632841969197669</v>
      </c>
      <c r="K142" cm="1">
        <f t="array" ref="K142" xml:space="preserve"> kB * T * H142 / ( 3 * PI() * mu * F142 * 10^(-9) )</f>
        <v>1.8598410129882419E-11</v>
      </c>
      <c r="L142" cm="1">
        <f t="array" ref="L142" xml:space="preserve"> df * 10^(-6) *U / K142</f>
        <v>4421.7135513713429</v>
      </c>
      <c r="M142" cm="1">
        <f t="array" ref="M142" xml:space="preserve"> 1 + 0.388 * Kn * ( ( 1 - alpha ) * L142 / Ku ) ^ ( 1 / 3 )</f>
        <v>1.122423790521508</v>
      </c>
      <c r="N142" cm="1">
        <f t="array" ref="N142" xml:space="preserve"> 1 + 0.388 * Kn * ( ( 1 - alpha ) / Ku ) ^ ( 1 / 3 ) * ( 3 * PI() * mu * df * 10^(-6) * U * F142 * 10^(-9) / ( kB * T ) ) ^ ( 1 / 3 ) * ( 0.6 * ( F142 / lambda ) ^ 0.1 ) ^ ( -1 / 3 ) * ( 1 + 2/3 * ( 3.34 * F142 / lambda ) ) ^ ( -1 / 2 )</f>
        <v>1.0196057820252915</v>
      </c>
      <c r="O142">
        <f t="shared" si="52"/>
        <v>0.90839644583046075</v>
      </c>
      <c r="P142" cm="1">
        <f t="array" ref="P142" xml:space="preserve"> 1 / ( 1 + 1.6 * ( ( 1 - alpha ) / Ku ) ^ ( 1 / 3 ) * L142 ^ ( -2 / 3 ) * M142 )</f>
        <v>0.99255913920831884</v>
      </c>
      <c r="Q142" cm="1">
        <f t="array" ref="Q142" xml:space="preserve"> 1.6 * ( ( 1 - alpha ) / Ku ) * L142 ^ ( -2 / 3 ) * M142 * P142</f>
        <v>9.4100197385265025E-3</v>
      </c>
      <c r="R142" cm="1">
        <f t="array" ref="R142" xml:space="preserve"> 1.6 * ( 0.6 ) ^ ( 2 / 3 ) * ( ( 1 - alpha ) / Ku ) * ( lambda * 10^(-9) ) ^ ( -1 / 15 ) * ( kB * T / ( 3 * PI() * df * 10^(-6) * U * mu ) ) ^ ( 2 / 3 ) * ( F142 * 10^(-9) ) ^ ( -3 / 5 )  +  3.2 * 3.34 / 3 * ( 0.6 ) ^ ( 2 / 3 ) * ( ( 1 - alpha ) / Ku ) *  ( lambda * 10^(-9) ) ^ ( 14 / 15 ) * ( kB * T / ( 3 * PI() * df * 10^(-6) * U * mu ) ) ^ ( 2 / 3 ) * ( F142 * 10^(-9) ) ^ ( -8 / 5 )</f>
        <v>7.5530293415015329E-3</v>
      </c>
      <c r="S142">
        <f t="shared" si="53"/>
        <v>7.7011123884016429E-3</v>
      </c>
      <c r="T142">
        <f t="shared" si="62"/>
        <v>0.81839492396299118</v>
      </c>
      <c r="U142">
        <f t="shared" si="54"/>
        <v>25543.713647932222</v>
      </c>
      <c r="V142">
        <f t="shared" si="55"/>
        <v>6.2568785797308029E-3</v>
      </c>
      <c r="W142">
        <f t="shared" si="56"/>
        <v>3.9148514253147097E-5</v>
      </c>
      <c r="X142">
        <f t="shared" si="57"/>
        <v>2.4494730857407452E-7</v>
      </c>
      <c r="Y142" cm="1">
        <f t="array" ref="Y142" xml:space="preserve"> 4 / 3 * g / U^2 * F142 * 10^(-9) * ( rhop - rhoa ) / rhoa</f>
        <v>147.20436160974566</v>
      </c>
      <c r="Z142" cm="1">
        <f t="array" ref="Z142" xml:space="preserve"> SQRT( 4/3 * 1/U142 * g/rhoa * F142 * 10^(-9) *  ( rhop - rhoa ) )</f>
        <v>7.9628527168219615E-4</v>
      </c>
      <c r="AA142" cm="1">
        <f t="array" ref="AA142" xml:space="preserve"> Z142 / U</f>
        <v>7.5913378604659174E-2</v>
      </c>
      <c r="AB142">
        <f t="shared" si="63"/>
        <v>8.2149634944430242E-2</v>
      </c>
      <c r="AC142">
        <f t="shared" si="64"/>
        <v>8.2113641653136046E-2</v>
      </c>
      <c r="AD142">
        <f t="shared" si="65"/>
        <v>0.99956185695385569</v>
      </c>
      <c r="AE142" cm="1">
        <f t="array" ref="AE142">( ( F142 * 10^(-9) ) ^ 2 * rhop * H142 * U ) / ( 18 * mu * ( df * 10^(-6) ) )</f>
        <v>9.2476120794317464E-3</v>
      </c>
      <c r="AF142">
        <f t="shared" si="66"/>
        <v>1.2724176291711094E-3</v>
      </c>
      <c r="AG142" cm="1">
        <f t="array" ref="AG142">(2 * AI162*(1-alpha)*AE142*SQRT(alpha)+(1-alpha)*alpha*AE142^2)/Ku</f>
        <v>1.436082575441176E-3</v>
      </c>
      <c r="AH142">
        <f t="shared" si="67"/>
        <v>1.128625179750679</v>
      </c>
      <c r="AI142" cm="1">
        <f t="array" ref="AI142" xml:space="preserve"> F142 / df / 1000</f>
        <v>0.18112244897959184</v>
      </c>
      <c r="AJ142" cm="1">
        <f t="array" ref="AJ142" xml:space="preserve"> ( 1 + AI142 ) / ( 2*Ku ) * ( 2 * LN( 1 + AI142 ) - 1 + alpha + ( 1 / ( 1 + AI142 ) ) ^ 2 * ( 1 - alpha / 2 ) - ( alpha / 2) * ( 1 + AI142 ) ^ 2 )</f>
        <v>4.1399345679577322E-2</v>
      </c>
      <c r="AK142" cm="1">
        <f t="array" ref="AK142" xml:space="preserve"> ( ( 1 - alpha ) / Ku ) * AI142 ^ 2</f>
        <v>4.6654720895200584E-2</v>
      </c>
      <c r="AL142">
        <f t="shared" si="68"/>
        <v>1.1269434366499127</v>
      </c>
      <c r="AM142">
        <f t="shared" si="58"/>
        <v>0.12953646806503316</v>
      </c>
      <c r="AN142">
        <f t="shared" si="69"/>
        <v>0.13774189256590938</v>
      </c>
      <c r="AO142">
        <f t="shared" si="70"/>
        <v>1.0633445131200947</v>
      </c>
      <c r="AP142" cm="1">
        <f t="array" ref="AP142" xml:space="preserve"> EXP( -4 * alpha * X * 10^(-6) * AM142 / ( PI() * df * 10^(-6) * ( 1 - alpha ) ) ) * 100</f>
        <v>7.0613039017959514</v>
      </c>
      <c r="AQ142" cm="1">
        <f t="array" ref="AQ142" xml:space="preserve"> EXP( -4 * alpha * X * 10^(-6) * AN142 / ( PI() * df * 10^(-6) * ( 1 - alpha ) ) ) * 100</f>
        <v>5.9699140359631944</v>
      </c>
      <c r="AR142">
        <f t="shared" si="71"/>
        <v>1.091389865832757</v>
      </c>
      <c r="AS142" cm="1">
        <f t="array" ref="AS142" xml:space="preserve"> ( sigave * 10^(-6) * fE *e * H142 ) / ( 3 * PI() * eps0 * ( 1 + epsF ) * mu * U * F142 * 10^(-9) )</f>
        <v>1.6254542709580322E-2</v>
      </c>
      <c r="AT142" cm="1">
        <f t="array" ref="AT142" xml:space="preserve"> PI() * AS142 / ( 1 + alpha * SQRT(AS142) )</f>
        <v>5.0619847243357254E-2</v>
      </c>
      <c r="AU142" cm="1">
        <f t="array" ref="AU142" xml:space="preserve"> PI() * AS142 * ( 1 - SQRT( AS142 ) * alpha )</f>
        <v>5.061592988080249E-2</v>
      </c>
      <c r="AV142">
        <f t="shared" si="72"/>
        <v>0.99992261212215972</v>
      </c>
      <c r="AW142" cm="1">
        <f t="array" ref="AW142" xml:space="preserve"> 2 / 3 * ( epsP - 1 ) / ( epsP + 2 ) * ( sigave * 10^(-6) ) ^ 2 / ( eps0 * ( 1 + epsF ) ^ 2 ) * H142 * ( F142 * 10^(-9) ) ^ 2 / ( df * 10^(-6) * mu * U )</f>
        <v>7.4150746568964561</v>
      </c>
      <c r="AX142" cm="1">
        <f t="array" ref="AX142" xml:space="preserve"> 0.528 * Ku ^ 0.26 * AW142 ^ 0.74 / ( 1 + 0.366 * ( Ku * AW142 ) ^ 0.63 )</f>
        <v>1.0465917752445795</v>
      </c>
      <c r="AY142" cm="1">
        <f t="array" ref="AY142" xml:space="preserve"> 0.35 * Ku ^ ( -0.5 ) * AW142 ^ 0.4</f>
        <v>0.9640841239696647</v>
      </c>
      <c r="AZ142">
        <f t="shared" si="73"/>
        <v>0.92116539301521505</v>
      </c>
      <c r="BA142">
        <f t="shared" si="59"/>
        <v>0.17359919908249433</v>
      </c>
      <c r="BB142">
        <f t="shared" si="74"/>
        <v>0.18835782244671187</v>
      </c>
      <c r="BC142">
        <f t="shared" si="75"/>
        <v>1.0850155037708684</v>
      </c>
      <c r="BD142">
        <f t="shared" si="60"/>
        <v>1.0405564412385169</v>
      </c>
      <c r="BE142">
        <f t="shared" si="76"/>
        <v>1.101826016535574</v>
      </c>
      <c r="BF142">
        <f t="shared" si="77"/>
        <v>1.0588815492066257</v>
      </c>
      <c r="BG142" cm="1">
        <f t="array" ref="BG142" xml:space="preserve"> EXP( -4 * alpha * X * 10^(-6) * BA142 / ( PI() * df * 10^(-6) * ( 1 - alpha ) ) ) * 100</f>
        <v>2.8663227610743784</v>
      </c>
      <c r="BH142" cm="1">
        <f t="array" ref="BH142" xml:space="preserve"> EXP( -4 * alpha * X * 10^(-6) * BB142 / ( PI() * df * 10^(-6) * ( 1 - alpha ) ) ) * 100</f>
        <v>2.1192090890613069</v>
      </c>
      <c r="BI142" cm="1">
        <f t="array" ref="BI142" xml:space="preserve"> EXP( -4 * alpha * X * 10^(-6) * BD142 / ( PI() * df * 10^(-6) * ( 1 - alpha ) ) ) * 100</f>
        <v>5.664757837743711E-8</v>
      </c>
      <c r="BJ142" cm="1">
        <f t="array" ref="BJ142" xml:space="preserve"> EXP( -4 * alpha * X * 10^(-6) * BE142 / ( PI() * df * 10^(-6) * ( 1 - alpha ) ) ) * 100</f>
        <v>1.6170160908555144E-8</v>
      </c>
      <c r="BK142" cm="1">
        <f t="array" ref="BK142">fC *  BG142 +  ( 1 - fC ) * BI142</f>
        <v>0.28663232709025838</v>
      </c>
    </row>
    <row r="143" spans="6:63" x14ac:dyDescent="0.2">
      <c r="F143">
        <v>1430</v>
      </c>
      <c r="G143" cm="1">
        <f t="array" ref="G143" xml:space="preserve"> F143 * 10^(-9) * rhoa/mu * U</f>
        <v>9.4736507578671602E-4</v>
      </c>
      <c r="H143" cm="1">
        <f t="array" ref="H143">1 +  lambda/F143 * ( 2.514 + 0.8 * EXP( -0.55 * F143/lambda ) )</f>
        <v>1.1178066912179794</v>
      </c>
      <c r="I143" cm="1">
        <f t="array" ref="I143" xml:space="preserve"> 1 + 3.34 * lambda/F143</f>
        <v>1.1565128671328671</v>
      </c>
      <c r="J143">
        <f t="shared" si="61"/>
        <v>0.96653199716588978</v>
      </c>
      <c r="K143" cm="1">
        <f t="array" ref="K143" xml:space="preserve"> kB * T * H143 / ( 3 * PI() * mu * F143 * 10^(-9) )</f>
        <v>1.8454654037984347E-11</v>
      </c>
      <c r="L143" cm="1">
        <f t="array" ref="L143" xml:space="preserve"> df * 10^(-6) *U / K143</f>
        <v>4456.1573430744857</v>
      </c>
      <c r="M143" cm="1">
        <f t="array" ref="M143" xml:space="preserve"> 1 + 0.388 * Kn * ( ( 1 - alpha ) * L143 / Ku ) ^ ( 1 / 3 )</f>
        <v>1.1227408499295211</v>
      </c>
      <c r="N143" cm="1">
        <f t="array" ref="N143" xml:space="preserve"> 1 + 0.388 * Kn * ( ( 1 - alpha ) / Ku ) ^ ( 1 / 3 ) * ( 3 * PI() * mu * df * 10^(-6) * U * F143 * 10^(-9) / ( kB * T ) ) ^ ( 1 / 3 ) * ( 0.6 * ( F143 / lambda ) ^ 0.1 ) ^ ( -1 / 3 ) * ( 1 + 2/3 * ( 3.34 * F143 / lambda ) ) ^ ( -1 / 2 )</f>
        <v>1.0195797051628037</v>
      </c>
      <c r="O143">
        <f t="shared" si="52"/>
        <v>0.9081166907098881</v>
      </c>
      <c r="P143" cm="1">
        <f t="array" ref="P143" xml:space="preserve"> 1 / ( 1 + 1.6 * ( ( 1 - alpha ) / Ku ) ^ ( 1 / 3 ) * L143 ^ ( -2 / 3 ) * M143 )</f>
        <v>0.9925951716095095</v>
      </c>
      <c r="Q143" cm="1">
        <f t="array" ref="Q143" xml:space="preserve"> 1.6 * ( ( 1 - alpha ) / Ku ) * L143 ^ ( -2 / 3 ) * M143 * P143</f>
        <v>9.3644516764535089E-3</v>
      </c>
      <c r="R143" cm="1">
        <f t="array" ref="R143" xml:space="preserve"> 1.6 * ( 0.6 ) ^ ( 2 / 3 ) * ( ( 1 - alpha ) / Ku ) * ( lambda * 10^(-9) ) ^ ( -1 / 15 ) * ( kB * T / ( 3 * PI() * df * 10^(-6) * U * mu ) ) ^ ( 2 / 3 ) * ( F143 * 10^(-9) ) ^ ( -3 / 5 )  +  3.2 * 3.34 / 3 * ( 0.6 ) ^ ( 2 / 3 ) * ( ( 1 - alpha ) / Ku ) *  ( lambda * 10^(-9) ) ^ ( 14 / 15 ) * ( kB * T / ( 3 * PI() * df * 10^(-6) * U * mu ) ) ^ ( 2 / 3 ) * ( F143 * 10^(-9) ) ^ ( -8 / 5 )</f>
        <v>7.5162926829574379E-3</v>
      </c>
      <c r="S143">
        <f t="shared" si="53"/>
        <v>7.6634594776070833E-3</v>
      </c>
      <c r="T143">
        <f t="shared" si="62"/>
        <v>0.81835645506896104</v>
      </c>
      <c r="U143">
        <f t="shared" si="54"/>
        <v>25365.239300314217</v>
      </c>
      <c r="V143">
        <f t="shared" si="55"/>
        <v>6.2788522160022739E-3</v>
      </c>
      <c r="W143">
        <f t="shared" si="56"/>
        <v>3.9423969584880637E-5</v>
      </c>
      <c r="X143">
        <f t="shared" si="57"/>
        <v>2.4753708320166246E-7</v>
      </c>
      <c r="Y143" cm="1">
        <f t="array" ref="Y143" xml:space="preserve"> 4 / 3 * g / U^2 * F143 * 10^(-9) * ( rhop - rhoa ) / rhoa</f>
        <v>148.2410120436171</v>
      </c>
      <c r="Z143" cm="1">
        <f t="array" ref="Z143" xml:space="preserve"> SQRT( 4/3 * 1/U143 * g/rhoa * F143 * 10^(-9) *  ( rhop - rhoa ) )</f>
        <v>8.0189049565239368E-4</v>
      </c>
      <c r="AA143" cm="1">
        <f t="array" ref="AA143" xml:space="preserve"> Z143 / U</f>
        <v>7.6447749268723567E-2</v>
      </c>
      <c r="AB143">
        <f t="shared" si="63"/>
        <v>8.2775770627153578E-2</v>
      </c>
      <c r="AC143">
        <f t="shared" si="64"/>
        <v>8.2738732295981096E-2</v>
      </c>
      <c r="AD143">
        <f t="shared" si="65"/>
        <v>0.99955254622346779</v>
      </c>
      <c r="AE143" cm="1">
        <f t="array" ref="AE143">( ( F143 * 10^(-9) ) ^ 2 * rhop * H143 * U ) / ( 18 * mu * ( df * 10^(-6) ) )</f>
        <v>9.3713632114080202E-3</v>
      </c>
      <c r="AF143">
        <f t="shared" si="66"/>
        <v>1.3054537544149472E-3</v>
      </c>
      <c r="AG143" cm="1">
        <f t="array" ref="AG143">(2 * AI163*(1-alpha)*AE143*SQRT(alpha)+(1-alpha)*alpha*AE143^2)/Ku</f>
        <v>1.4643448103489446E-3</v>
      </c>
      <c r="AH143">
        <f t="shared" si="67"/>
        <v>1.1217132781583719</v>
      </c>
      <c r="AI143" cm="1">
        <f t="array" ref="AI143" xml:space="preserve"> F143 / df / 1000</f>
        <v>0.18239795918367346</v>
      </c>
      <c r="AJ143" cm="1">
        <f t="array" ref="AJ143" xml:space="preserve"> ( 1 + AI143 ) / ( 2*Ku ) * ( 2 * LN( 1 + AI143 ) - 1 + alpha + ( 1 / ( 1 + AI143 ) ) ^ 2 * ( 1 - alpha / 2 ) - ( alpha / 2) * ( 1 + AI143 ) ^ 2 )</f>
        <v>4.1951846114316141E-2</v>
      </c>
      <c r="AK143" cm="1">
        <f t="array" ref="AK143" xml:space="preserve"> ( ( 1 - alpha ) / Ku ) * AI143 ^ 2</f>
        <v>4.7314143403390033E-2</v>
      </c>
      <c r="AL143">
        <f t="shared" si="68"/>
        <v>1.1278202936400454</v>
      </c>
      <c r="AM143">
        <f t="shared" si="58"/>
        <v>0.13062040364771921</v>
      </c>
      <c r="AN143">
        <f t="shared" si="69"/>
        <v>0.13902178893139316</v>
      </c>
      <c r="AO143">
        <f t="shared" si="70"/>
        <v>1.0643190883587554</v>
      </c>
      <c r="AP143" cm="1">
        <f t="array" ref="AP143" xml:space="preserve"> EXP( -4 * alpha * X * 10^(-6) * AM143 / ( PI() * df * 10^(-6) * ( 1 - alpha ) ) ) * 100</f>
        <v>6.9064138543418672</v>
      </c>
      <c r="AQ143" cm="1">
        <f t="array" ref="AQ143" xml:space="preserve"> EXP( -4 * alpha * X * 10^(-6) * AN143 / ( PI() * df * 10^(-6) * ( 1 - alpha ) ) ) * 100</f>
        <v>5.8155980795515898</v>
      </c>
      <c r="AR143">
        <f t="shared" si="71"/>
        <v>1.0908157747902774</v>
      </c>
      <c r="AS143" cm="1">
        <f t="array" ref="AS143" xml:space="preserve"> ( sigave * 10^(-6) * fE *e * H143 ) / ( 3 * PI() * eps0 * ( 1 + epsF ) * mu * U * F143 * 10^(-9) )</f>
        <v>1.6128903500680133E-2</v>
      </c>
      <c r="AT143" cm="1">
        <f t="array" ref="AT143" xml:space="preserve"> PI() * AS143 / ( 1 + alpha * SQRT(AS143) )</f>
        <v>5.0230278137633005E-2</v>
      </c>
      <c r="AU143" cm="1">
        <f t="array" ref="AU143" xml:space="preserve"> PI() * AS143 * ( 1 - SQRT( AS143 ) * alpha )</f>
        <v>5.0226420969163355E-2</v>
      </c>
      <c r="AV143">
        <f t="shared" si="72"/>
        <v>0.99992321029043318</v>
      </c>
      <c r="AW143" cm="1">
        <f t="array" ref="AW143" xml:space="preserve"> 2 / 3 * ( epsP - 1 ) / ( epsP + 2 ) * ( sigave * 10^(-6) ) ^ 2 / ( eps0 * ( 1 + epsF ) ^ 2 ) * H143 * ( F143 * 10^(-9) ) ^ 2 / ( df * 10^(-6) * mu * U )</f>
        <v>7.5143028549001825</v>
      </c>
      <c r="AX143" cm="1">
        <f t="array" ref="AX143" xml:space="preserve"> 0.528 * Ku ^ 0.26 * AW143 ^ 0.74 / ( 1 + 0.366 * ( Ku * AW143 ) ^ 0.63 )</f>
        <v>1.0525337717948033</v>
      </c>
      <c r="AY143" cm="1">
        <f t="array" ref="AY143" xml:space="preserve"> 0.35 * Ku ^ ( -0.5 ) * AW143 ^ 0.4</f>
        <v>0.96922408543472571</v>
      </c>
      <c r="AZ143">
        <f t="shared" si="73"/>
        <v>0.92084844344897732</v>
      </c>
      <c r="BA143">
        <f t="shared" si="59"/>
        <v>0.17428958257967742</v>
      </c>
      <c r="BB143">
        <f t="shared" si="74"/>
        <v>0.18924820990055652</v>
      </c>
      <c r="BC143">
        <f t="shared" si="75"/>
        <v>1.0858262846205435</v>
      </c>
      <c r="BD143">
        <f t="shared" si="60"/>
        <v>1.0456717893178289</v>
      </c>
      <c r="BE143">
        <f t="shared" si="76"/>
        <v>1.1082458743661188</v>
      </c>
      <c r="BF143">
        <f t="shared" si="77"/>
        <v>1.0598410377783183</v>
      </c>
      <c r="BG143" cm="1">
        <f t="array" ref="BG143" xml:space="preserve"> EXP( -4 * alpha * X * 10^(-6) * BA143 / ( PI() * df * 10^(-6) * ( 1 - alpha ) ) ) * 100</f>
        <v>2.8261164735408562</v>
      </c>
      <c r="BH143" cm="1">
        <f t="array" ref="BH143" xml:space="preserve"> EXP( -4 * alpha * X * 10^(-6) * BB143 / ( PI() * df * 10^(-6) * ( 1 - alpha ) ) ) * 100</f>
        <v>2.0809490810960738</v>
      </c>
      <c r="BI143" cm="1">
        <f t="array" ref="BI143" xml:space="preserve"> EXP( -4 * alpha * X * 10^(-6) * BD143 / ( PI() * df * 10^(-6) * ( 1 - alpha ) ) ) * 100</f>
        <v>5.1018094259610203E-8</v>
      </c>
      <c r="BJ143" cm="1">
        <f t="array" ref="BJ143" xml:space="preserve"> EXP( -4 * alpha * X * 10^(-6) * BE143 / ( PI() * df * 10^(-6) * ( 1 - alpha ) ) ) * 100</f>
        <v>1.4179626994530198E-8</v>
      </c>
      <c r="BK143" cm="1">
        <f t="array" ref="BK143">fC *  BG143 +  ( 1 - fC ) * BI143</f>
        <v>0.28261169327037045</v>
      </c>
    </row>
    <row r="144" spans="6:63" x14ac:dyDescent="0.2">
      <c r="F144">
        <v>1440</v>
      </c>
      <c r="G144" cm="1">
        <f t="array" ref="G144" xml:space="preserve"> F144 * 10^(-9) * rhoa/mu * U</f>
        <v>9.5399000638662305E-4</v>
      </c>
      <c r="H144" cm="1">
        <f t="array" ref="H144">1 +  lambda/F144 * ( 2.514 + 0.8 * EXP( -0.55 * F144/lambda ) )</f>
        <v>1.1169885657505716</v>
      </c>
      <c r="I144" cm="1">
        <f t="array" ref="I144" xml:space="preserve"> 1 + 3.34 * lambda/F144</f>
        <v>1.1554259722222222</v>
      </c>
      <c r="J144">
        <f t="shared" si="61"/>
        <v>0.96673312925645571</v>
      </c>
      <c r="K144" cm="1">
        <f t="array" ref="K144" xml:space="preserve"> kB * T * H144 / ( 3 * PI() * mu * F144 * 10^(-9) )</f>
        <v>1.8313083510239894E-11</v>
      </c>
      <c r="L144" cm="1">
        <f t="array" ref="L144" xml:space="preserve"> df * 10^(-6) *U / K144</f>
        <v>4490.6059680926928</v>
      </c>
      <c r="M144" cm="1">
        <f t="array" ref="M144" xml:space="preserve"> 1 + 0.388 * Kn * ( ( 1 - alpha ) * L144 / Ku ) ^ ( 1 / 3 )</f>
        <v>1.1230563238639319</v>
      </c>
      <c r="N144" cm="1">
        <f t="array" ref="N144" xml:space="preserve"> 1 + 0.388 * Kn * ( ( 1 - alpha ) / Ku ) ^ ( 1 / 3 ) * ( 3 * PI() * mu * df * 10^(-6) * U * F144 * 10^(-9) / ( kB * T ) ) ^ ( 1 / 3 ) * ( 0.6 * ( F144 / lambda ) ^ 0.1 ) ^ ( -1 / 3 ) * ( 1 + 2/3 * ( 3.34 * F144 / lambda ) ) ^ ( -1 / 2 )</f>
        <v>1.0195538347261575</v>
      </c>
      <c r="O144">
        <f t="shared" si="52"/>
        <v>0.90783855899437982</v>
      </c>
      <c r="P144" cm="1">
        <f t="array" ref="P144" xml:space="preserve"> 1 / ( 1 + 1.6 * ( ( 1 - alpha ) / Ku ) ^ ( 1 / 3 ) * L144 ^ ( -2 / 3 ) * M144 )</f>
        <v>0.99263075562092506</v>
      </c>
      <c r="Q144" cm="1">
        <f t="array" ref="Q144" xml:space="preserve"> 1.6 * ( ( 1 - alpha ) / Ku ) * L144 ^ ( -2 / 3 ) * M144 * P144</f>
        <v>9.3194506666012204E-3</v>
      </c>
      <c r="R144" cm="1">
        <f t="array" ref="R144" xml:space="preserve"> 1.6 * ( 0.6 ) ^ ( 2 / 3 ) * ( ( 1 - alpha ) / Ku ) * ( lambda * 10^(-9) ) ^ ( -1 / 15 ) * ( kB * T / ( 3 * PI() * df * 10^(-6) * U * mu ) ) ^ ( 2 / 3 ) * ( F144 * 10^(-9) ) ^ ( -3 / 5 )  +  3.2 * 3.34 / 3 * ( 0.6 ) ^ ( 2 / 3 ) * ( ( 1 - alpha ) / Ku ) *  ( lambda * 10^(-9) ) ^ ( 14 / 15 ) * ( kB * T / ( 3 * PI() * df * 10^(-6) * U * mu ) ) ^ ( 2 / 3 ) * ( F144 * 10^(-9) ) ^ ( -8 / 5 )</f>
        <v>7.4800200380948723E-3</v>
      </c>
      <c r="S144">
        <f t="shared" si="53"/>
        <v>7.6262831136681255E-3</v>
      </c>
      <c r="T144">
        <f t="shared" si="62"/>
        <v>0.81831895317596126</v>
      </c>
      <c r="U144">
        <f t="shared" si="54"/>
        <v>25189.243430833249</v>
      </c>
      <c r="V144">
        <f t="shared" si="55"/>
        <v>6.3007489977023757E-3</v>
      </c>
      <c r="W144">
        <f t="shared" si="56"/>
        <v>3.9699422106879601E-5</v>
      </c>
      <c r="X144">
        <f t="shared" si="57"/>
        <v>2.5013589450255626E-7</v>
      </c>
      <c r="Y144" cm="1">
        <f t="array" ref="Y144" xml:space="preserve"> 4 / 3 * g / U^2 * F144 * 10^(-9) * ( rhop - rhoa ) / rhoa</f>
        <v>149.27766247748855</v>
      </c>
      <c r="Z144" cm="1">
        <f t="array" ref="Z144" xml:space="preserve"> SQRT( 4/3 * 1/U144 * g/rhoa * F144 * 10^(-9) *  ( rhop - rhoa ) )</f>
        <v>8.0749569114086826E-4</v>
      </c>
      <c r="AA144" cm="1">
        <f t="array" ref="AA144" xml:space="preserve"> Z144 / U</f>
        <v>7.6982117217499993E-2</v>
      </c>
      <c r="AB144">
        <f t="shared" si="63"/>
        <v>8.3402628110987601E-2</v>
      </c>
      <c r="AC144">
        <f t="shared" si="64"/>
        <v>8.3364521828304408E-2</v>
      </c>
      <c r="AD144">
        <f t="shared" si="65"/>
        <v>0.99954310453343886</v>
      </c>
      <c r="AE144" cm="1">
        <f t="array" ref="AE144">( ( F144 * 10^(-9) ) ^ 2 * rhop * H144 * U ) / ( 18 * mu * ( df * 10^(-6) ) )</f>
        <v>9.4959343199196439E-3</v>
      </c>
      <c r="AF144">
        <f t="shared" si="66"/>
        <v>1.3391039417465728E-3</v>
      </c>
      <c r="AG144" cm="1">
        <f t="array" ref="AG144">(2 * AI164*(1-alpha)*AE144*SQRT(alpha)+(1-alpha)*alpha*AE144^2)/Ku</f>
        <v>1.4929756015222093E-3</v>
      </c>
      <c r="AH144">
        <f t="shared" si="67"/>
        <v>1.1149064348021738</v>
      </c>
      <c r="AI144" cm="1">
        <f t="array" ref="AI144" xml:space="preserve"> F144 / df / 1000</f>
        <v>0.18367346938775511</v>
      </c>
      <c r="AJ144" cm="1">
        <f t="array" ref="AJ144" xml:space="preserve"> ( 1 + AI144 ) / ( 2*Ku ) * ( 2 * LN( 1 + AI144 ) - 1 + alpha + ( 1 / ( 1 + AI144 ) ) ^ 2 * ( 1 - alpha / 2 ) - ( alpha / 2) * ( 1 + AI144 ) ^ 2 )</f>
        <v>4.2507595824871923E-2</v>
      </c>
      <c r="AK144" cm="1">
        <f t="array" ref="AK144" xml:space="preserve"> ( ( 1 - alpha ) / Ku ) * AI144 ^ 2</f>
        <v>4.7978193437952746E-2</v>
      </c>
      <c r="AL144">
        <f t="shared" si="68"/>
        <v>1.1286969424386943</v>
      </c>
      <c r="AM144">
        <f t="shared" si="58"/>
        <v>0.13170834689650512</v>
      </c>
      <c r="AN144">
        <f t="shared" si="69"/>
        <v>0.14030810232167185</v>
      </c>
      <c r="AO144">
        <f t="shared" si="70"/>
        <v>1.0652939288041046</v>
      </c>
      <c r="AP144" cm="1">
        <f t="array" ref="AP144" xml:space="preserve"> EXP( -4 * alpha * X * 10^(-6) * AM144 / ( PI() * df * 10^(-6) * ( 1 - alpha ) ) ) * 100</f>
        <v>6.7543674212463989</v>
      </c>
      <c r="AQ144" cm="1">
        <f t="array" ref="AQ144" xml:space="preserve"> EXP( -4 * alpha * X * 10^(-6) * AN144 / ( PI() * df * 10^(-6) * ( 1 - alpha ) ) ) * 100</f>
        <v>5.6645272064706935</v>
      </c>
      <c r="AR144">
        <f t="shared" si="71"/>
        <v>1.0898402147757054</v>
      </c>
      <c r="AS144" cm="1">
        <f t="array" ref="AS144" xml:space="preserve"> ( sigave * 10^(-6) * fE *e * H144 ) / ( 3 * PI() * eps0 * ( 1 + epsF ) * mu * U * F144 * 10^(-9) )</f>
        <v>1.6005174419883996E-2</v>
      </c>
      <c r="AT144" cm="1">
        <f t="array" ref="AT144" xml:space="preserve"> PI() * AS144 / ( 1 + alpha * SQRT(AS144) )</f>
        <v>4.9846612465724145E-2</v>
      </c>
      <c r="AU144" cm="1">
        <f t="array" ref="AU144" xml:space="preserve"> PI() * AS144 * ( 1 - SQRT( AS144 ) * alpha )</f>
        <v>4.9842814122181077E-2</v>
      </c>
      <c r="AV144">
        <f t="shared" si="72"/>
        <v>0.99992379936458708</v>
      </c>
      <c r="AW144" cm="1">
        <f t="array" ref="AW144" xml:space="preserve"> 2 / 3 * ( epsP - 1 ) / ( epsP + 2 ) * ( sigave * 10^(-6) ) ^ 2 / ( eps0 * ( 1 + epsF ) ^ 2 ) * H144 * ( F144 * 10^(-9) ) ^ 2 / ( df * 10^(-6) * mu * U )</f>
        <v>7.6141885401746006</v>
      </c>
      <c r="AX144" cm="1">
        <f t="array" ref="AX144" xml:space="preserve"> 0.528 * Ku ^ 0.26 * AW144 ^ 0.74 / ( 1 + 0.366 * ( Ku * AW144 ) ^ 0.63 )</f>
        <v>1.0584514407638865</v>
      </c>
      <c r="AY144" cm="1">
        <f t="array" ref="AY144" xml:space="preserve"> 0.35 * Ku ^ ( -0.5 ) * AW144 ^ 0.4</f>
        <v>0.97435713689073433</v>
      </c>
      <c r="AZ144">
        <f t="shared" si="73"/>
        <v>0.92054968170059726</v>
      </c>
      <c r="BA144">
        <f t="shared" si="59"/>
        <v>0.17498974443597803</v>
      </c>
      <c r="BB144">
        <f t="shared" si="74"/>
        <v>0.19015091644385293</v>
      </c>
      <c r="BC144">
        <f t="shared" si="75"/>
        <v>1.086640346019945</v>
      </c>
      <c r="BD144">
        <f t="shared" si="60"/>
        <v>1.0507528981271561</v>
      </c>
      <c r="BE144">
        <f t="shared" si="76"/>
        <v>1.1146652392124061</v>
      </c>
      <c r="BF144">
        <f t="shared" si="77"/>
        <v>1.0608252817566968</v>
      </c>
      <c r="BG144" cm="1">
        <f t="array" ref="BG144" xml:space="preserve"> EXP( -4 * alpha * X * 10^(-6) * BA144 / ( PI() * df * 10^(-6) * ( 1 - alpha ) ) ) * 100</f>
        <v>2.7859166969052733</v>
      </c>
      <c r="BH144" cm="1">
        <f t="array" ref="BH144" xml:space="preserve"> EXP( -4 * alpha * X * 10^(-6) * BB144 / ( PI() * df * 10^(-6) * ( 1 - alpha ) ) ) * 100</f>
        <v>2.0428648061896433</v>
      </c>
      <c r="BI144" cm="1">
        <f t="array" ref="BI144" xml:space="preserve"> EXP( -4 * alpha * X * 10^(-6) * BD144 / ( PI() * df * 10^(-6) * ( 1 - alpha ) ) ) * 100</f>
        <v>4.5980255390292874E-8</v>
      </c>
      <c r="BJ144" cm="1">
        <f t="array" ref="BJ144" xml:space="preserve"> EXP( -4 * alpha * X * 10^(-6) * BE144 / ( PI() * df * 10^(-6) * ( 1 - alpha ) ) ) * 100</f>
        <v>1.2434251645641687E-8</v>
      </c>
      <c r="BK144" cm="1">
        <f t="array" ref="BK144">fC *  BG144 +  ( 1 - fC ) * BI144</f>
        <v>0.27859171107275721</v>
      </c>
    </row>
    <row r="145" spans="6:63" x14ac:dyDescent="0.2">
      <c r="F145">
        <v>1450</v>
      </c>
      <c r="G145" cm="1">
        <f t="array" ref="G145" xml:space="preserve"> F145 * 10^(-9) * rhoa/mu * U</f>
        <v>9.6061493698653007E-4</v>
      </c>
      <c r="H145" cm="1">
        <f t="array" ref="H145">1 +  lambda/F145 * ( 2.514 + 0.8 * EXP( -0.55 * F145/lambda ) )</f>
        <v>1.1161817266070817</v>
      </c>
      <c r="I145" cm="1">
        <f t="array" ref="I145" xml:space="preserve"> 1 + 3.34 * lambda/F145</f>
        <v>1.1543540689655172</v>
      </c>
      <c r="J145">
        <f t="shared" si="61"/>
        <v>0.96693185965667894</v>
      </c>
      <c r="K145" cm="1">
        <f t="array" ref="K145" xml:space="preserve"> kB * T * H145 / ( 3 * PI() * mu * F145 * 10^(-9) )</f>
        <v>1.8173649443139201E-11</v>
      </c>
      <c r="L145" cm="1">
        <f t="array" ref="L145" xml:space="preserve"> df * 10^(-6) *U / K145</f>
        <v>4525.0593372872981</v>
      </c>
      <c r="M145" cm="1">
        <f t="array" ref="M145" xml:space="preserve"> 1 + 0.388 * Kn * ( ( 1 - alpha ) * L145 / Ku ) ^ ( 1 / 3 )</f>
        <v>1.1233702316213747</v>
      </c>
      <c r="N145" cm="1">
        <f t="array" ref="N145" xml:space="preserve"> 1 + 0.388 * Kn * ( ( 1 - alpha ) / Ku ) ^ ( 1 / 3 ) * ( 3 * PI() * mu * df * 10^(-6) * U * F145 * 10^(-9) / ( kB * T ) ) ^ ( 1 / 3 ) * ( 0.6 * ( F145 / lambda ) ^ 0.1 ) ^ ( -1 / 3 ) * ( 1 + 2/3 * ( 3.34 * F145 / lambda ) ) ^ ( -1 / 2 )</f>
        <v>1.0195281677438237</v>
      </c>
      <c r="O145">
        <f t="shared" si="52"/>
        <v>0.90756202990382395</v>
      </c>
      <c r="P145" cm="1">
        <f t="array" ref="P145" xml:space="preserve"> 1 / ( 1 + 1.6 * ( ( 1 - alpha ) / Ku ) ^ ( 1 / 3 ) * L145 ^ ( -2 / 3 ) * M145 )</f>
        <v>0.99266590008330102</v>
      </c>
      <c r="Q145" cm="1">
        <f t="array" ref="Q145" xml:space="preserve"> 1.6 * ( ( 1 - alpha ) / Ku ) * L145 ^ ( -2 / 3 ) * M145 * P145</f>
        <v>9.2750055286102921E-3</v>
      </c>
      <c r="R145" cm="1">
        <f t="array" ref="R145" xml:space="preserve"> 1.6 * ( 0.6 ) ^ ( 2 / 3 ) * ( ( 1 - alpha ) / Ku ) * ( lambda * 10^(-9) ) ^ ( -1 / 15 ) * ( kB * T / ( 3 * PI() * df * 10^(-6) * U * mu ) ) ^ ( 2 / 3 ) * ( F145 * 10^(-9) ) ^ ( -3 / 5 )  +  3.2 * 3.34 / 3 * ( 0.6 ) ^ ( 2 / 3 ) * ( ( 1 - alpha ) / Ku ) *  ( lambda * 10^(-9) ) ^ ( 14 / 15 ) * ( kB * T / ( 3 * PI() * df * 10^(-6) * U * mu ) ) ^ ( 2 / 3 ) * ( F145 * 10^(-9) ) ^ ( -8 / 5 )</f>
        <v>7.4442020897496162E-3</v>
      </c>
      <c r="S145">
        <f t="shared" si="53"/>
        <v>7.5895737168771701E-3</v>
      </c>
      <c r="T145">
        <f t="shared" si="62"/>
        <v>0.8182823927668692</v>
      </c>
      <c r="U145">
        <f t="shared" si="54"/>
        <v>25015.674763636631</v>
      </c>
      <c r="V145">
        <f t="shared" si="55"/>
        <v>6.3225697238207743E-3</v>
      </c>
      <c r="W145">
        <f t="shared" si="56"/>
        <v>3.9974871825265972E-5</v>
      </c>
      <c r="X145">
        <f t="shared" si="57"/>
        <v>2.5274371076072594E-7</v>
      </c>
      <c r="Y145" cm="1">
        <f t="array" ref="Y145" xml:space="preserve"> 4 / 3 * g / U^2 * F145 * 10^(-9) * ( rhop - rhoa ) / rhoa</f>
        <v>150.31431291135999</v>
      </c>
      <c r="Z145" cm="1">
        <f t="array" ref="Z145" xml:space="preserve"> SQRT( 4/3 * 1/U145 * g/rhoa * F145 * 10^(-9) *  ( rhop - rhoa ) )</f>
        <v>8.1310085821003795E-4</v>
      </c>
      <c r="AA145" cm="1">
        <f t="array" ref="AA145" xml:space="preserve"> Z145 / U</f>
        <v>7.7516482456939054E-2</v>
      </c>
      <c r="AB145">
        <f t="shared" si="63"/>
        <v>8.4030208651744973E-2</v>
      </c>
      <c r="AC145">
        <f t="shared" si="64"/>
        <v>8.3991011161837478E-2</v>
      </c>
      <c r="AD145">
        <f t="shared" si="65"/>
        <v>0.99953353097015452</v>
      </c>
      <c r="AE145" cm="1">
        <f t="array" ref="AE145">( ( F145 * 10^(-9) ) ^ 2 * rhop * H145 * U ) / ( 18 * mu * ( df * 10^(-6) ) )</f>
        <v>9.6213254039690024E-3</v>
      </c>
      <c r="AF145">
        <f t="shared" si="66"/>
        <v>1.373374821237587E-3</v>
      </c>
      <c r="AG145" cm="1">
        <f t="array" ref="AG145">(2 * AI165*(1-alpha)*AE145*SQRT(alpha)+(1-alpha)*alpha*AE145^2)/Ku</f>
        <v>1.5219773532377605E-3</v>
      </c>
      <c r="AH145">
        <f t="shared" si="67"/>
        <v>1.1082024584273822</v>
      </c>
      <c r="AI145" cm="1">
        <f t="array" ref="AI145" xml:space="preserve"> F145 / df / 1000</f>
        <v>0.18494897959183676</v>
      </c>
      <c r="AJ145" cm="1">
        <f t="array" ref="AJ145" xml:space="preserve"> ( 1 + AI145 ) / ( 2*Ku ) * ( 2 * LN( 1 + AI145 ) - 1 + alpha + ( 1 / ( 1 + AI145 ) ) ^ 2 * ( 1 - alpha / 2 ) - ( alpha / 2) * ( 1 + AI145 ) ^ 2 )</f>
        <v>4.3066587530759252E-2</v>
      </c>
      <c r="AK145" cm="1">
        <f t="array" ref="AK145" xml:space="preserve"> ( ( 1 - alpha ) / Ku ) * AI145 ^ 2</f>
        <v>4.8646870998888737E-2</v>
      </c>
      <c r="AL145">
        <f t="shared" si="68"/>
        <v>1.1295733836386248</v>
      </c>
      <c r="AM145">
        <f t="shared" si="58"/>
        <v>0.13280027734230881</v>
      </c>
      <c r="AN145">
        <f t="shared" si="69"/>
        <v>0.14160083069884097</v>
      </c>
      <c r="AO145">
        <f t="shared" si="70"/>
        <v>1.066269088684564</v>
      </c>
      <c r="AP145" cm="1">
        <f t="array" ref="AP145" xml:space="preserve"> EXP( -4 * alpha * X * 10^(-6) * AM145 / ( PI() * df * 10^(-6) * ( 1 - alpha ) ) ) * 100</f>
        <v>6.6051294273323844</v>
      </c>
      <c r="AQ145" cm="1">
        <f t="array" ref="AQ145" xml:space="preserve"> EXP( -4 * alpha * X * 10^(-6) * AN145 / ( PI() * df * 10^(-6) * ( 1 - alpha ) ) ) * 100</f>
        <v>5.5166565041426976</v>
      </c>
      <c r="AR145">
        <f t="shared" si="71"/>
        <v>1.0884729231896868</v>
      </c>
      <c r="AS145" cm="1">
        <f t="array" ref="AS145" xml:space="preserve"> ( sigave * 10^(-6) * fE *e * H145 ) / ( 3 * PI() * eps0 * ( 1 + epsF ) * mu * U * F145 * 10^(-9) )</f>
        <v>1.5883312551959211E-2</v>
      </c>
      <c r="AT145" cm="1">
        <f t="array" ref="AT145" xml:space="preserve"> PI() * AS145 / ( 1 + alpha * SQRT(AS145) )</f>
        <v>4.9468717956830888E-2</v>
      </c>
      <c r="AU145" cm="1">
        <f t="array" ref="AU145" xml:space="preserve"> PI() * AS145 * ( 1 - SQRT( AS145 ) * alpha )</f>
        <v>4.9464977110065644E-2</v>
      </c>
      <c r="AV145">
        <f t="shared" si="72"/>
        <v>0.9999243795489402</v>
      </c>
      <c r="AW145" cm="1">
        <f t="array" ref="AW145" xml:space="preserve"> 2 / 3 * ( epsP - 1 ) / ( epsP + 2 ) * ( sigave * 10^(-6) ) ^ 2 / ( eps0 * ( 1 + epsF ) ^ 2 ) * H145 * ( F145 * 10^(-9) ) ^ 2 / ( df * 10^(-6) * mu * U )</f>
        <v>7.7147317119197876</v>
      </c>
      <c r="AX145" cm="1">
        <f t="array" ref="AX145" xml:space="preserve"> 0.528 * Ku ^ 0.26 * AW145 ^ 0.74 / ( 1 + 0.366 * ( Ku * AW145 ) ^ 0.63 )</f>
        <v>1.064344885487188</v>
      </c>
      <c r="AY145" cm="1">
        <f t="array" ref="AY145" xml:space="preserve"> 0.35 * Ku ^ ( -0.5 ) * AW145 ^ 0.4</f>
        <v>0.97948333446402847</v>
      </c>
      <c r="AZ145">
        <f t="shared" si="73"/>
        <v>0.92026874730147701</v>
      </c>
      <c r="BA145">
        <f t="shared" si="59"/>
        <v>0.1756995358347041</v>
      </c>
      <c r="BB145">
        <f t="shared" si="74"/>
        <v>0.19106580780890661</v>
      </c>
      <c r="BC145">
        <f t="shared" si="75"/>
        <v>1.0874576697155245</v>
      </c>
      <c r="BD145">
        <f t="shared" si="60"/>
        <v>1.0557998668489303</v>
      </c>
      <c r="BE145">
        <f t="shared" si="76"/>
        <v>1.1210841651628694</v>
      </c>
      <c r="BF145">
        <f t="shared" si="77"/>
        <v>1.0618339709672271</v>
      </c>
      <c r="BG145" cm="1">
        <f t="array" ref="BG145" xml:space="preserve"> EXP( -4 * alpha * X * 10^(-6) * BA145 / ( PI() * df * 10^(-6) * ( 1 - alpha ) ) ) * 100</f>
        <v>2.7457476699809193</v>
      </c>
      <c r="BH145" cm="1">
        <f t="array" ref="BH145" xml:space="preserve"> EXP( -4 * alpha * X * 10^(-6) * BB145 / ( PI() * df * 10^(-6) * ( 1 - alpha ) ) ) * 100</f>
        <v>2.0049775782582104</v>
      </c>
      <c r="BI145" cm="1">
        <f t="array" ref="BI145" xml:space="preserve"> EXP( -4 * alpha * X * 10^(-6) * BD145 / ( PI() * df * 10^(-6) * ( 1 - alpha ) ) ) * 100</f>
        <v>4.1468842142448444E-8</v>
      </c>
      <c r="BJ145" cm="1">
        <f t="array" ref="BJ145" xml:space="preserve"> EXP( -4 * alpha * X * 10^(-6) * BE145 / ( PI() * df * 10^(-6) * ( 1 - alpha ) ) ) * 100</f>
        <v>1.0903813093549552E-8</v>
      </c>
      <c r="BK145" cm="1">
        <f t="array" ref="BK145">fC *  BG145 +  ( 1 - fC ) * BI145</f>
        <v>0.27457480432004988</v>
      </c>
    </row>
    <row r="146" spans="6:63" x14ac:dyDescent="0.2">
      <c r="F146">
        <v>1460</v>
      </c>
      <c r="G146" cm="1">
        <f t="array" ref="G146" xml:space="preserve"> F146 * 10^(-9) * rhoa/mu * U</f>
        <v>9.672398675864371E-4</v>
      </c>
      <c r="H146" cm="1">
        <f t="array" ref="H146">1 +  lambda/F146 * ( 2.514 + 0.8 * EXP( -0.55 * F146/lambda ) )</f>
        <v>1.1153859417331604</v>
      </c>
      <c r="I146" cm="1">
        <f t="array" ref="I146" xml:space="preserve"> 1 + 3.34 * lambda/F146</f>
        <v>1.1532968493150686</v>
      </c>
      <c r="J146">
        <f t="shared" si="61"/>
        <v>0.96712823103225931</v>
      </c>
      <c r="K146" cm="1">
        <f t="array" ref="K146" xml:space="preserve"> kB * T * H146 / ( 3 * PI() * mu * F146 * 10^(-9) )</f>
        <v>1.803630418438036E-11</v>
      </c>
      <c r="L146" cm="1">
        <f t="array" ref="L146" xml:space="preserve"> df * 10^(-6) *U / K146</f>
        <v>4559.517363678151</v>
      </c>
      <c r="M146" cm="1">
        <f t="array" ref="M146" xml:space="preserve"> 1 + 0.388 * Kn * ( ( 1 - alpha ) * L146 / Ku ) ^ ( 1 / 3 )</f>
        <v>1.1236825921304927</v>
      </c>
      <c r="N146" cm="1">
        <f t="array" ref="N146" xml:space="preserve"> 1 + 0.388 * Kn * ( ( 1 - alpha ) / Ku ) ^ ( 1 / 3 ) * ( 3 * PI() * mu * df * 10^(-6) * U * F146 * 10^(-9) / ( kB * T ) ) ^ ( 1 / 3 ) * ( 0.6 * ( F146 / lambda ) ^ 0.1 ) ^ ( -1 / 3 ) * ( 1 + 2/3 * ( 3.34 * F146 / lambda ) ) ^ ( -1 / 2 )</f>
        <v>1.0195027013059854</v>
      </c>
      <c r="O146">
        <f t="shared" si="52"/>
        <v>0.90728708306588335</v>
      </c>
      <c r="P146" cm="1">
        <f t="array" ref="P146" xml:space="preserve"> 1 / ( 1 + 1.6 * ( ( 1 - alpha ) / Ku ) ^ ( 1 / 3 ) * L146 ^ ( -2 / 3 ) * M146 )</f>
        <v>0.99270061360053108</v>
      </c>
      <c r="Q146" cm="1">
        <f t="array" ref="Q146" xml:space="preserve"> 1.6 * ( ( 1 - alpha ) / Ku ) * L146 ^ ( -2 / 3 ) * M146 * P146</f>
        <v>9.2311053816416539E-3</v>
      </c>
      <c r="R146" cm="1">
        <f t="array" ref="R146" xml:space="preserve"> 1.6 * ( 0.6 ) ^ ( 2 / 3 ) * ( ( 1 - alpha ) / Ku ) * ( lambda * 10^(-9) ) ^ ( -1 / 15 ) * ( kB * T / ( 3 * PI() * df * 10^(-6) * U * mu ) ) ^ ( 2 / 3 ) * ( F146 * 10^(-9) ) ^ ( -3 / 5 )  +  3.2 * 3.34 / 3 * ( 0.6 ) ^ ( 2 / 3 ) * ( ( 1 - alpha ) / Ku ) *  ( lambda * 10^(-9) ) ^ ( 14 / 15 ) * ( kB * T / ( 3 * PI() * df * 10^(-6) * U * mu ) ) ^ ( 2 / 3 ) * ( F146 * 10^(-9) ) ^ ( -8 / 5 )</f>
        <v>7.4088297749762121E-3</v>
      </c>
      <c r="S146">
        <f t="shared" si="53"/>
        <v>7.5533219691044642E-3</v>
      </c>
      <c r="T146">
        <f t="shared" si="62"/>
        <v>0.8182467490974723</v>
      </c>
      <c r="U146">
        <f t="shared" si="54"/>
        <v>24844.483427642008</v>
      </c>
      <c r="V146">
        <f t="shared" si="55"/>
        <v>6.3443151795960079E-3</v>
      </c>
      <c r="W146">
        <f t="shared" si="56"/>
        <v>4.0250318746106131E-5</v>
      </c>
      <c r="X146">
        <f t="shared" si="57"/>
        <v>2.5536050058845114E-7</v>
      </c>
      <c r="Y146" cm="1">
        <f t="array" ref="Y146" xml:space="preserve"> 4 / 3 * g / U^2 * F146 * 10^(-9) * ( rhop - rhoa ) / rhoa</f>
        <v>151.35096334523143</v>
      </c>
      <c r="Z146" cm="1">
        <f t="array" ref="Z146" xml:space="preserve"> SQRT( 4/3 * 1/U146 * g/rhoa * F146 * 10^(-9) *  ( rhop - rhoa ) )</f>
        <v>8.1870599692175552E-4</v>
      </c>
      <c r="AA146" cm="1">
        <f t="array" ref="AA146" xml:space="preserve"> Z146 / U</f>
        <v>7.8050844992937421E-2</v>
      </c>
      <c r="AB146">
        <f t="shared" si="63"/>
        <v>8.4658513508089839E-2</v>
      </c>
      <c r="AC146">
        <f t="shared" si="64"/>
        <v>8.4618201208251823E-2</v>
      </c>
      <c r="AD146">
        <f t="shared" si="65"/>
        <v>0.99952382462002287</v>
      </c>
      <c r="AE146" cm="1">
        <f t="array" ref="AE146">( ( F146 * 10^(-9) ) ^ 2 * rhop * H146 * U ) / ( 18 * mu * ( df * 10^(-6) ) )</f>
        <v>9.7475364626284991E-3</v>
      </c>
      <c r="AF146">
        <f t="shared" si="66"/>
        <v>1.408273030728906E-3</v>
      </c>
      <c r="AG146" cm="1">
        <f t="array" ref="AG146">(2 * AI166*(1-alpha)*AE146*SQRT(alpha)+(1-alpha)*alpha*AE146^2)/Ku</f>
        <v>1.5513524701755701E-3</v>
      </c>
      <c r="AH146">
        <f t="shared" si="67"/>
        <v>1.1015992185638943</v>
      </c>
      <c r="AI146" cm="1">
        <f t="array" ref="AI146" xml:space="preserve"> F146 / df / 1000</f>
        <v>0.18622448979591838</v>
      </c>
      <c r="AJ146" cm="1">
        <f t="array" ref="AJ146" xml:space="preserve"> ( 1 + AI146 ) / ( 2*Ku ) * ( 2 * LN( 1 + AI146 ) - 1 + alpha + ( 1 / ( 1 + AI146 ) ) ^ 2 * ( 1 - alpha / 2 ) - ( alpha / 2) * ( 1 + AI146 ) ^ 2 )</f>
        <v>4.3628813976530477E-2</v>
      </c>
      <c r="AK146" cm="1">
        <f t="array" ref="AK146" xml:space="preserve"> ( ( 1 - alpha ) / Ku ) * AI146 ^ 2</f>
        <v>4.9320176086197959E-2</v>
      </c>
      <c r="AL146">
        <f t="shared" si="68"/>
        <v>1.1304496178312129</v>
      </c>
      <c r="AM146">
        <f t="shared" si="58"/>
        <v>0.13389617481082394</v>
      </c>
      <c r="AN146">
        <f t="shared" si="69"/>
        <v>0.14289997229428314</v>
      </c>
      <c r="AO146">
        <f t="shared" si="70"/>
        <v>1.0672446206635871</v>
      </c>
      <c r="AP146" cm="1">
        <f t="array" ref="AP146" xml:space="preserve"> EXP( -4 * alpha * X * 10^(-6) * AM146 / ( PI() * df * 10^(-6) * ( 1 - alpha ) ) ) * 100</f>
        <v>6.4586645673263261</v>
      </c>
      <c r="AQ146" cm="1">
        <f t="array" ref="AQ146" xml:space="preserve"> EXP( -4 * alpha * X * 10^(-6) * AN146 / ( PI() * df * 10^(-6) * ( 1 - alpha ) ) ) * 100</f>
        <v>5.3719409378523935</v>
      </c>
      <c r="AR146">
        <f t="shared" si="71"/>
        <v>1.0867236294739326</v>
      </c>
      <c r="AS146" cm="1">
        <f t="array" ref="AS146" xml:space="preserve"> ( sigave * 10^(-6) * fE *e * H146 ) / ( 3 * PI() * eps0 * ( 1 + epsF ) * mu * U * F146 * 10^(-9) )</f>
        <v>1.5763276249992356E-2</v>
      </c>
      <c r="AT146" cm="1">
        <f t="array" ref="AT146" xml:space="preserve"> PI() * AS146 / ( 1 + alpha * SQRT(AS146) )</f>
        <v>4.9096466239832305E-2</v>
      </c>
      <c r="AU146" cm="1">
        <f t="array" ref="AU146" xml:space="preserve"> PI() * AS146 * ( 1 - SQRT( AS146 ) * alpha )</f>
        <v>4.9092781601188427E-2</v>
      </c>
      <c r="AV146">
        <f t="shared" si="72"/>
        <v>0.99992495104177403</v>
      </c>
      <c r="AW146" cm="1">
        <f t="array" ref="AW146" xml:space="preserve"> 2 / 3 * ( epsP - 1 ) / ( epsP + 2 ) * ( sigave * 10^(-6) ) ^ 2 / ( eps0 * ( 1 + epsF ) ^ 2 ) * H146 * ( F146 * 10^(-9) ) ^ 2 / ( df * 10^(-6) * mu * U )</f>
        <v>7.8159323693919625</v>
      </c>
      <c r="AX146" cm="1">
        <f t="array" ref="AX146" xml:space="preserve"> 0.528 * Ku ^ 0.26 * AW146 ^ 0.74 / ( 1 + 0.366 * ( Ku * AW146 ) ^ 0.63 )</f>
        <v>1.0702142100729382</v>
      </c>
      <c r="AY146" cm="1">
        <f t="array" ref="AY146" xml:space="preserve"> 0.35 * Ku ^ ( -0.5 ) * AW146 ^ 0.4</f>
        <v>0.98460273344277194</v>
      </c>
      <c r="AZ146">
        <f t="shared" si="73"/>
        <v>0.92000528882499932</v>
      </c>
      <c r="BA146">
        <f t="shared" si="59"/>
        <v>0.17641881202441401</v>
      </c>
      <c r="BB146">
        <f t="shared" si="74"/>
        <v>0.19199275389547157</v>
      </c>
      <c r="BC146">
        <f t="shared" si="75"/>
        <v>1.0882782379744307</v>
      </c>
      <c r="BD146">
        <f t="shared" si="60"/>
        <v>1.0608127959268081</v>
      </c>
      <c r="BE146">
        <f t="shared" si="76"/>
        <v>1.127502705737055</v>
      </c>
      <c r="BF146">
        <f t="shared" si="77"/>
        <v>1.0628668037059088</v>
      </c>
      <c r="BG146" cm="1">
        <f t="array" ref="BG146" xml:space="preserve"> EXP( -4 * alpha * X * 10^(-6) * BA146 / ( PI() * df * 10^(-6) * ( 1 - alpha ) ) ) * 100</f>
        <v>2.705632677017153</v>
      </c>
      <c r="BH146" cm="1">
        <f t="array" ref="BH146" xml:space="preserve"> EXP( -4 * alpha * X * 10^(-6) * BB146 / ( PI() * df * 10^(-6) * ( 1 - alpha ) ) ) * 100</f>
        <v>1.9673076947185315</v>
      </c>
      <c r="BI146" cm="1">
        <f t="array" ref="BI146" xml:space="preserve"> EXP( -4 * alpha * X * 10^(-6) * BD146 / ( PI() * df * 10^(-6) * ( 1 - alpha ) ) ) * 100</f>
        <v>3.7426130741070107E-8</v>
      </c>
      <c r="BJ146" cm="1">
        <f t="array" ref="BJ146" xml:space="preserve"> EXP( -4 * alpha * X * 10^(-6) * BE146 / ( PI() * df * 10^(-6) * ( 1 - alpha ) ) ) * 100</f>
        <v>9.561820115828783E-9</v>
      </c>
      <c r="BK146" cm="1">
        <f t="array" ref="BK146">fC *  BG146 +  ( 1 - fC ) * BI146</f>
        <v>0.27056330138523293</v>
      </c>
    </row>
    <row r="147" spans="6:63" x14ac:dyDescent="0.2">
      <c r="F147">
        <v>1470</v>
      </c>
      <c r="G147" cm="1">
        <f t="array" ref="G147" xml:space="preserve"> F147 * 10^(-9) * rhoa/mu * U</f>
        <v>9.7386479818634434E-4</v>
      </c>
      <c r="H147" cm="1">
        <f t="array" ref="H147">1 +  lambda/F147 * ( 2.514 + 0.8 * EXP( -0.55 * F147/lambda ) )</f>
        <v>1.1146009854001002</v>
      </c>
      <c r="I147" cm="1">
        <f t="array" ref="I147" xml:space="preserve"> 1 + 3.34 * lambda/F147</f>
        <v>1.1522540136054422</v>
      </c>
      <c r="J147">
        <f t="shared" si="61"/>
        <v>0.96732228505108486</v>
      </c>
      <c r="K147" cm="1">
        <f t="array" ref="K147" xml:space="preserve"> kB * T * H147 / ( 3 * PI() * mu * F147 * 10^(-9) )</f>
        <v>1.7901001479915435E-11</v>
      </c>
      <c r="L147" cm="1">
        <f t="array" ref="L147" xml:space="preserve"> df * 10^(-6) *U / K147</f>
        <v>4593.9799623798272</v>
      </c>
      <c r="M147" cm="1">
        <f t="array" ref="M147" xml:space="preserve"> 1 + 0.388 * Kn * ( ( 1 - alpha ) * L147 / Ku ) ^ ( 1 / 3 )</f>
        <v>1.1239934239614346</v>
      </c>
      <c r="N147" cm="1">
        <f t="array" ref="N147" xml:space="preserve"> 1 + 0.388 * Kn * ( ( 1 - alpha ) / Ku ) ^ ( 1 / 3 ) * ( 3 * PI() * mu * df * 10^(-6) * U * F147 * 10^(-9) / ( kB * T ) ) ^ ( 1 / 3 ) * ( 0.6 * ( F147 / lambda ) ^ 0.1 ) ^ ( -1 / 3 ) * ( 1 + 2/3 * ( 3.34 * F147 / lambda ) ) ^ ( -1 / 2 )</f>
        <v>1.0194774325628675</v>
      </c>
      <c r="O147">
        <f t="shared" si="52"/>
        <v>0.90701369850527414</v>
      </c>
      <c r="P147" cm="1">
        <f t="array" ref="P147" xml:space="preserve"> 1 / ( 1 + 1.6 * ( ( 1 - alpha ) / Ku ) ^ ( 1 / 3 ) * L147 ^ ( -2 / 3 ) * M147 )</f>
        <v>0.99273490454764923</v>
      </c>
      <c r="Q147" cm="1">
        <f t="array" ref="Q147" xml:space="preserve"> 1.6 * ( ( 1 - alpha ) / Ku ) * L147 ^ ( -2 / 3 ) * M147 * P147</f>
        <v>9.1877396342813587E-3</v>
      </c>
      <c r="R147" cm="1">
        <f t="array" ref="R147" xml:space="preserve"> 1.6 * ( 0.6 ) ^ ( 2 / 3 ) * ( ( 1 - alpha ) / Ku ) * ( lambda * 10^(-9) ) ^ ( -1 / 15 ) * ( kB * T / ( 3 * PI() * df * 10^(-6) * U * mu ) ) ^ ( 2 / 3 ) * ( F147 * 10^(-9) ) ^ ( -3 / 5 )  +  3.2 * 3.34 / 3 * ( 0.6 ) ^ ( 2 / 3 ) * ( ( 1 - alpha ) / Ku ) *  ( lambda * 10^(-9) ) ^ ( 14 / 15 ) * ( kB * T / ( 3 * PI() * df * 10^(-6) * U * mu ) ) ^ ( 2 / 3 ) * ( F147 * 10^(-9) ) ^ ( -8 / 5 )</f>
        <v>7.3738942763299838E-3</v>
      </c>
      <c r="S147">
        <f t="shared" si="53"/>
        <v>7.5175188048229157E-3</v>
      </c>
      <c r="T147">
        <f t="shared" si="62"/>
        <v>0.81821199816911405</v>
      </c>
      <c r="U147">
        <f t="shared" si="54"/>
        <v>24675.620908757111</v>
      </c>
      <c r="V147">
        <f t="shared" si="55"/>
        <v>6.3659861368445753E-3</v>
      </c>
      <c r="W147">
        <f t="shared" si="56"/>
        <v>4.0525762875411797E-5</v>
      </c>
      <c r="X147">
        <f t="shared" si="57"/>
        <v>2.5798623292068536E-7</v>
      </c>
      <c r="Y147" cm="1">
        <f t="array" ref="Y147" xml:space="preserve"> 4 / 3 * g / U^2 * F147 * 10^(-9) * ( rhop - rhoa ) / rhoa</f>
        <v>152.38761377910285</v>
      </c>
      <c r="Z147" cm="1">
        <f t="array" ref="Z147" xml:space="preserve"> SQRT( 4/3 * 1/U147 * g/rhoa * F147 * 10^(-9) *  ( rhop - rhoa ) )</f>
        <v>8.2431110733731654E-4</v>
      </c>
      <c r="AA147" cm="1">
        <f t="array" ref="AA147" xml:space="preserve"> Z147 / U</f>
        <v>7.8585204831338684E-2</v>
      </c>
      <c r="AB147">
        <f t="shared" si="63"/>
        <v>8.5287543941546945E-2</v>
      </c>
      <c r="AC147">
        <f t="shared" si="64"/>
        <v>8.5246092879159671E-2</v>
      </c>
      <c r="AD147">
        <f t="shared" si="65"/>
        <v>0.99951398456947382</v>
      </c>
      <c r="AE147" cm="1">
        <f t="array" ref="AE147">( ( F147 * 10^(-9) ) ^ 2 * rhop * H147 * U ) / ( 18 * mu * ( df * 10^(-6) ) )</f>
        <v>9.8745674950357215E-3</v>
      </c>
      <c r="AF147">
        <f t="shared" si="66"/>
        <v>1.4438052152764673E-3</v>
      </c>
      <c r="AG147" cm="1">
        <f t="array" ref="AG147">(2 * AI167*(1-alpha)*AE147*SQRT(alpha)+(1-alpha)*alpha*AE147^2)/Ku</f>
        <v>1.5811033574183518E-3</v>
      </c>
      <c r="AH147">
        <f t="shared" si="67"/>
        <v>1.0950946434388615</v>
      </c>
      <c r="AI147" cm="1">
        <f t="array" ref="AI147" xml:space="preserve"> F147 / df / 1000</f>
        <v>0.1875</v>
      </c>
      <c r="AJ147" cm="1">
        <f t="array" ref="AJ147" xml:space="preserve"> ( 1 + AI147 ) / ( 2*Ku ) * ( 2 * LN( 1 + AI147 ) - 1 + alpha + ( 1 / ( 1 + AI147 ) ) ^ 2 * ( 1 - alpha / 2 ) - ( alpha / 2) * ( 1 + AI147 ) ^ 2 )</f>
        <v>4.4194267931650773E-2</v>
      </c>
      <c r="AK147" cm="1">
        <f t="array" ref="AK147" xml:space="preserve"> ( ( 1 - alpha ) / Ku ) * AI147 ^ 2</f>
        <v>4.9998108699880445E-2</v>
      </c>
      <c r="AL147">
        <f t="shared" si="68"/>
        <v>1.1313256456064773</v>
      </c>
      <c r="AM147">
        <f t="shared" si="58"/>
        <v>0.13499601941159844</v>
      </c>
      <c r="AN147">
        <f t="shared" si="69"/>
        <v>0.14420552559913952</v>
      </c>
      <c r="AO147">
        <f t="shared" si="70"/>
        <v>1.0682205758931425</v>
      </c>
      <c r="AP147" cm="1">
        <f t="array" ref="AP147" xml:space="preserve"> EXP( -4 * alpha * X * 10^(-6) * AM147 / ( PI() * df * 10^(-6) * ( 1 - alpha ) ) ) * 100</f>
        <v>6.31493743190389</v>
      </c>
      <c r="AQ147" cm="1">
        <f t="array" ref="AQ147" xml:space="preserve"> EXP( -4 * alpha * X * 10^(-6) * AN147 / ( PI() * df * 10^(-6) * ( 1 - alpha ) ) ) * 100</f>
        <v>5.2303353821822895</v>
      </c>
      <c r="AR147">
        <f t="shared" si="71"/>
        <v>1.0846020497216005</v>
      </c>
      <c r="AS147" cm="1">
        <f t="array" ref="AS147" xml:space="preserve"> ( sigave * 10^(-6) * fE *e * H147 ) / ( 3 * PI() * eps0 * ( 1 + epsF ) * mu * U * F147 * 10^(-9) )</f>
        <v>1.5645025089108811E-2</v>
      </c>
      <c r="AT147" cm="1">
        <f t="array" ref="AT147" xml:space="preserve"> PI() * AS147 / ( 1 + alpha * SQRT(AS147) )</f>
        <v>4.8729732701302424E-2</v>
      </c>
      <c r="AU147" cm="1">
        <f t="array" ref="AU147" xml:space="preserve"> PI() * AS147 * ( 1 - SQRT( AS147 ) * alpha )</f>
        <v>4.8726103020164807E-2</v>
      </c>
      <c r="AV147">
        <f t="shared" si="72"/>
        <v>0.99992551403555063</v>
      </c>
      <c r="AW147" cm="1">
        <f t="array" ref="AW147" xml:space="preserve"> 2 / 3 * ( epsP - 1 ) / ( epsP + 2 ) * ( sigave * 10^(-6) ) ^ 2 / ( eps0 * ( 1 + epsF ) ^ 2 ) * H147 * ( F147 * 10^(-9) ) ^ 2 / ( df * 10^(-6) * mu * U )</f>
        <v>7.9177905118996099</v>
      </c>
      <c r="AX147" cm="1">
        <f t="array" ref="AX147" xml:space="preserve"> 0.528 * Ku ^ 0.26 * AW147 ^ 0.74 / ( 1 + 0.366 * ( Ku * AW147 ) ^ 0.63 )</f>
        <v>1.0760595193498168</v>
      </c>
      <c r="AY147" cm="1">
        <f t="array" ref="AY147" xml:space="preserve"> 0.35 * Ku ^ ( -0.5 ) * AW147 ^ 0.4</f>
        <v>0.98971538829506256</v>
      </c>
      <c r="AZ147">
        <f t="shared" si="73"/>
        <v>0.91975896360553955</v>
      </c>
      <c r="BA147">
        <f t="shared" si="59"/>
        <v>0.17714743217123385</v>
      </c>
      <c r="BB147">
        <f t="shared" si="74"/>
        <v>0.19293162861930432</v>
      </c>
      <c r="BC147">
        <f t="shared" si="75"/>
        <v>1.0891020335694914</v>
      </c>
      <c r="BD147">
        <f t="shared" si="60"/>
        <v>1.0657917869992322</v>
      </c>
      <c r="BE147">
        <f t="shared" si="76"/>
        <v>1.1339209138942021</v>
      </c>
      <c r="BF147">
        <f t="shared" si="77"/>
        <v>1.0639234864877214</v>
      </c>
      <c r="BG147" cm="1">
        <f t="array" ref="BG147" xml:space="preserve"> EXP( -4 * alpha * X * 10^(-6) * BA147 / ( PI() * df * 10^(-6) * ( 1 - alpha ) ) ) * 100</f>
        <v>2.6655940654419772</v>
      </c>
      <c r="BH147" cm="1">
        <f t="array" ref="BH147" xml:space="preserve"> EXP( -4 * alpha * X * 10^(-6) * BB147 / ( PI() * df * 10^(-6) * ( 1 - alpha ) ) ) * 100</f>
        <v>1.9298744574442961</v>
      </c>
      <c r="BI147" cm="1">
        <f t="array" ref="BI147" xml:space="preserve"> EXP( -4 * alpha * X * 10^(-6) * BD147 / ( PI() * df * 10^(-6) * ( 1 - alpha ) ) ) * 100</f>
        <v>3.380099918045662E-8</v>
      </c>
      <c r="BJ147" cm="1">
        <f t="array" ref="BJ147" xml:space="preserve"> EXP( -4 * alpha * X * 10^(-6) * BE147 / ( PI() * df * 10^(-6) * ( 1 - alpha ) ) ) * 100</f>
        <v>8.3850507180807669E-9</v>
      </c>
      <c r="BK147" cm="1">
        <f t="array" ref="BK147">fC *  BG147 +  ( 1 - fC ) * BI147</f>
        <v>0.26655943696509699</v>
      </c>
    </row>
    <row r="148" spans="6:63" x14ac:dyDescent="0.2">
      <c r="F148">
        <v>1480</v>
      </c>
      <c r="G148" cm="1">
        <f t="array" ref="G148" xml:space="preserve"> F148 * 10^(-9) * rhoa/mu * U</f>
        <v>9.8048972878625137E-4</v>
      </c>
      <c r="H148" cm="1">
        <f t="array" ref="H148">1 +  lambda/F148 * ( 2.514 + 0.8 * EXP( -0.55 * F148/lambda ) )</f>
        <v>1.1138266379902508</v>
      </c>
      <c r="I148" cm="1">
        <f t="array" ref="I148" xml:space="preserve"> 1 + 3.34 * lambda/F148</f>
        <v>1.1512252702702703</v>
      </c>
      <c r="J148">
        <f t="shared" si="61"/>
        <v>0.9675140624117472</v>
      </c>
      <c r="K148" cm="1">
        <f t="array" ref="K148" xml:space="preserve"> kB * T * H148 / ( 3 * PI() * mu * F148 * 10^(-9) )</f>
        <v>1.7767696423289127E-11</v>
      </c>
      <c r="L148" cm="1">
        <f t="array" ref="L148" xml:space="preserve"> df * 10^(-6) *U / K148</f>
        <v>4628.4470505400268</v>
      </c>
      <c r="M148" cm="1">
        <f t="array" ref="M148" xml:space="preserve"> 1 + 0.388 * Kn * ( ( 1 - alpha ) * L148 / Ku ) ^ ( 1 / 3 )</f>
        <v>1.124302745335042</v>
      </c>
      <c r="N148" cm="1">
        <f t="array" ref="N148" xml:space="preserve"> 1 + 0.388 * Kn * ( ( 1 - alpha ) / Ku ) ^ ( 1 / 3 ) * ( 3 * PI() * mu * df * 10^(-6) * U * F148 * 10^(-9) / ( kB * T ) ) ^ ( 1 / 3 ) * ( 0.6 * ( F148 / lambda ) ^ 0.1 ) ^ ( -1 / 3 ) * ( 1 + 2/3 * ( 3.34 * F148 / lambda ) ) ^ ( -1 / 2 )</f>
        <v>1.019452358723125</v>
      </c>
      <c r="O148">
        <f t="shared" si="52"/>
        <v>0.90674185663340023</v>
      </c>
      <c r="P148" cm="1">
        <f t="array" ref="P148" xml:space="preserve"> 1 / ( 1 + 1.6 * ( ( 1 - alpha ) / Ku ) ^ ( 1 / 3 ) * L148 ^ ( -2 / 3 ) * M148 )</f>
        <v>0.99276878107848976</v>
      </c>
      <c r="Q148" cm="1">
        <f t="array" ref="Q148" xml:space="preserve"> 1.6 * ( ( 1 - alpha ) / Ku ) * L148 ^ ( -2 / 3 ) * M148 * P148</f>
        <v>9.1448979748542103E-3</v>
      </c>
      <c r="R148" cm="1">
        <f t="array" ref="R148" xml:space="preserve"> 1.6 * ( 0.6 ) ^ ( 2 / 3 ) * ( ( 1 - alpha ) / Ku ) * ( lambda * 10^(-9) ) ^ ( -1 / 15 ) * ( kB * T / ( 3 * PI() * df * 10^(-6) * U * mu ) ) ^ ( 2 / 3 ) * ( F148 * 10^(-9) ) ^ ( -3 / 5 )  +  3.2 * 3.34 / 3 * ( 0.6 ) ^ ( 2 / 3 ) * ( ( 1 - alpha ) / Ku ) *  ( lambda * 10^(-9) ) ^ ( 14 / 15 ) * ( kB * T / ( 3 * PI() * df * 10^(-6) * U * mu ) ) ^ ( 2 / 3 ) * ( F148 * 10^(-9) ) ^ ( -8 / 5 )</f>
        <v>7.3393870135075806E-3</v>
      </c>
      <c r="S148">
        <f t="shared" si="53"/>
        <v>7.4821554025021756E-3</v>
      </c>
      <c r="T148">
        <f t="shared" si="62"/>
        <v>0.81817811670244001</v>
      </c>
      <c r="U148">
        <f t="shared" si="54"/>
        <v>24509.040004036535</v>
      </c>
      <c r="V148">
        <f t="shared" si="55"/>
        <v>6.3875833542799514E-3</v>
      </c>
      <c r="W148">
        <f t="shared" si="56"/>
        <v>4.0801204219140829E-5</v>
      </c>
      <c r="X148">
        <f t="shared" si="57"/>
        <v>2.6062087700956344E-7</v>
      </c>
      <c r="Y148" cm="1">
        <f t="array" ref="Y148" xml:space="preserve"> 4 / 3 * g / U^2 * F148 * 10^(-9) * ( rhop - rhoa ) / rhoa</f>
        <v>153.42426421297435</v>
      </c>
      <c r="Z148" cm="1">
        <f t="array" ref="Z148" xml:space="preserve"> SQRT( 4/3 * 1/U148 * g/rhoa * F148 * 10^(-9) *  ( rhop - rhoa ) )</f>
        <v>8.2991618951746909E-4</v>
      </c>
      <c r="AA148" cm="1">
        <f t="array" ref="AA148" xml:space="preserve"> Z148 / U</f>
        <v>7.9119561977934211E-2</v>
      </c>
      <c r="AB148">
        <f t="shared" si="63"/>
        <v>8.5917301216510783E-2</v>
      </c>
      <c r="AC148">
        <f t="shared" si="64"/>
        <v>8.587468708611487E-2</v>
      </c>
      <c r="AD148">
        <f t="shared" si="65"/>
        <v>0.99950400990496047</v>
      </c>
      <c r="AE148" cm="1">
        <f t="array" ref="AE148">( ( F148 * 10^(-9) ) ^ 2 * rhop * H148 * U ) / ( 18 * mu * ( df * 10^(-6) ) )</f>
        <v>1.000241850038891E-2</v>
      </c>
      <c r="AF148">
        <f t="shared" si="66"/>
        <v>1.4799780265976423E-3</v>
      </c>
      <c r="AG148" cm="1">
        <f t="array" ref="AG148">(2 * AI168*(1-alpha)*AE148*SQRT(alpha)+(1-alpha)*alpha*AE148^2)/Ku</f>
        <v>1.6112324204511452E-3</v>
      </c>
      <c r="AH148">
        <f t="shared" si="67"/>
        <v>1.088686717974622</v>
      </c>
      <c r="AI148" cm="1">
        <f t="array" ref="AI148" xml:space="preserve"> F148 / df / 1000</f>
        <v>0.18877551020408162</v>
      </c>
      <c r="AJ148" cm="1">
        <f t="array" ref="AJ148" xml:space="preserve"> ( 1 + AI148 ) / ( 2*Ku ) * ( 2 * LN( 1 + AI148 ) - 1 + alpha + ( 1 / ( 1 + AI148 ) ) ^ 2 * ( 1 - alpha / 2 ) - ( alpha / 2) * ( 1 + AI148 ) ^ 2 )</f>
        <v>4.4762942190375604E-2</v>
      </c>
      <c r="AK148" cm="1">
        <f t="array" ref="AK148" xml:space="preserve"> ( ( 1 - alpha ) / Ku ) * AI148 ^ 2</f>
        <v>5.0680668839936188E-2</v>
      </c>
      <c r="AL148">
        <f t="shared" si="68"/>
        <v>1.1322014675530632</v>
      </c>
      <c r="AM148">
        <f t="shared" si="58"/>
        <v>0.13609979152752882</v>
      </c>
      <c r="AN148">
        <f t="shared" si="69"/>
        <v>0.14551748935515088</v>
      </c>
      <c r="AO148">
        <f t="shared" si="70"/>
        <v>1.069197004065338</v>
      </c>
      <c r="AP148" cm="1">
        <f t="array" ref="AP148" xml:space="preserve"> EXP( -4 * alpha * X * 10^(-6) * AM148 / ( PI() * df * 10^(-6) * ( 1 - alpha ) ) ) * 100</f>
        <v>6.1739125326821966</v>
      </c>
      <c r="AQ148" cm="1">
        <f t="array" ref="AQ148" xml:space="preserve"> EXP( -4 * alpha * X * 10^(-6) * AN148 / ( PI() * df * 10^(-6) * ( 1 - alpha ) ) ) * 100</f>
        <v>5.0917946513242818</v>
      </c>
      <c r="AR148">
        <f t="shared" si="71"/>
        <v>1.0821178813579149</v>
      </c>
      <c r="AS148" cm="1">
        <f t="array" ref="AS148" xml:space="preserve"> ( sigave * 10^(-6) * fE *e * H148 ) / ( 3 * PI() * eps0 * ( 1 + epsF ) * mu * U * F148 * 10^(-9) )</f>
        <v>1.5528519822196031E-2</v>
      </c>
      <c r="AT148" cm="1">
        <f t="array" ref="AT148" xml:space="preserve"> PI() * AS148 / ( 1 + alpha * SQRT(AS148) )</f>
        <v>4.8368396349660822E-2</v>
      </c>
      <c r="AU148" cm="1">
        <f t="array" ref="AU148" xml:space="preserve"> PI() * AS148 * ( 1 - SQRT( AS148 ) * alpha )</f>
        <v>4.836482041206816E-2</v>
      </c>
      <c r="AV148">
        <f t="shared" si="72"/>
        <v>0.99992606871712653</v>
      </c>
      <c r="AW148" cm="1">
        <f t="array" ref="AW148" xml:space="preserve"> 2 / 3 * ( epsP - 1 ) / ( epsP + 2 ) * ( sigave * 10^(-6) ) ^ 2 / ( eps0 * ( 1 + epsF ) ^ 2 ) * H148 * ( F148 * 10^(-9) ) ^ 2 / ( df * 10^(-6) * mu * U )</f>
        <v>8.020306138799846</v>
      </c>
      <c r="AX148" cm="1">
        <f t="array" ref="AX148" xml:space="preserve"> 0.528 * Ku ^ 0.26 * AW148 ^ 0.74 / ( 1 + 0.366 * ( Ku * AW148 ) ^ 0.63 )</f>
        <v>1.0818809188164096</v>
      </c>
      <c r="AY148" cm="1">
        <f t="array" ref="AY148" xml:space="preserve"> 0.35 * Ku ^ ( -0.5 ) * AW148 ^ 0.4</f>
        <v>0.99482135268653438</v>
      </c>
      <c r="AZ148">
        <f t="shared" si="73"/>
        <v>0.91952943746792448</v>
      </c>
      <c r="BA148">
        <f t="shared" si="59"/>
        <v>0.17788525921747989</v>
      </c>
      <c r="BB148">
        <f t="shared" si="74"/>
        <v>0.19388230976721904</v>
      </c>
      <c r="BC148">
        <f t="shared" si="75"/>
        <v>1.0899290397647925</v>
      </c>
      <c r="BD148">
        <f t="shared" si="60"/>
        <v>1.0707369428354137</v>
      </c>
      <c r="BE148">
        <f t="shared" si="76"/>
        <v>1.1403388420416853</v>
      </c>
      <c r="BF148">
        <f t="shared" si="77"/>
        <v>1.0650037338040839</v>
      </c>
      <c r="BG148" cm="1">
        <f t="array" ref="BG148" xml:space="preserve"> EXP( -4 * alpha * X * 10^(-6) * BA148 / ( PI() * df * 10^(-6) * ( 1 - alpha ) ) ) * 100</f>
        <v>2.6256532639283114</v>
      </c>
      <c r="BH148" cm="1">
        <f t="array" ref="BH148" xml:space="preserve"> EXP( -4 * alpha * X * 10^(-6) * BB148 / ( PI() * df * 10^(-6) * ( 1 - alpha ) ) ) * 100</f>
        <v>1.892696194053934</v>
      </c>
      <c r="BI148" cm="1">
        <f t="array" ref="BI148" xml:space="preserve"> EXP( -4 * alpha * X * 10^(-6) * BD148 / ( PI() * df * 10^(-6) * ( 1 - alpha ) ) ) * 100</f>
        <v>3.054814340298759E-8</v>
      </c>
      <c r="BJ148" cm="1">
        <f t="array" ref="BJ148" xml:space="preserve"> EXP( -4 * alpha * X * 10^(-6) * BE148 / ( PI() * df * 10^(-6) * ( 1 - alpha ) ) ) * 100</f>
        <v>7.3531479915813062E-9</v>
      </c>
      <c r="BK148" cm="1">
        <f t="array" ref="BK148">fC *  BG148 +  ( 1 - fC ) * BI148</f>
        <v>0.2625653538861602</v>
      </c>
    </row>
    <row r="149" spans="6:63" x14ac:dyDescent="0.2">
      <c r="F149">
        <v>1490</v>
      </c>
      <c r="G149" cm="1">
        <f t="array" ref="G149" xml:space="preserve"> F149 * 10^(-9) * rhoa/mu * U</f>
        <v>9.8711465938615861E-4</v>
      </c>
      <c r="H149" cm="1">
        <f t="array" ref="H149">1 +  lambda/F149 * ( 2.514 + 0.8 * EXP( -0.55 * F149/lambda ) )</f>
        <v>1.1130626857911463</v>
      </c>
      <c r="I149" cm="1">
        <f t="array" ref="I149" xml:space="preserve"> 1 + 3.34 * lambda/F149</f>
        <v>1.1502103355704698</v>
      </c>
      <c r="J149">
        <f t="shared" si="61"/>
        <v>0.96770360287112234</v>
      </c>
      <c r="K149" cm="1">
        <f t="array" ref="K149" xml:space="preserve"> kB * T * H149 / ( 3 * PI() * mu * F149 * 10^(-9) )</f>
        <v>1.7636345407155497E-11</v>
      </c>
      <c r="L149" cm="1">
        <f t="array" ref="L149" xml:space="preserve"> df * 10^(-6) *U / K149</f>
        <v>4662.9185472800755</v>
      </c>
      <c r="M149" cm="1">
        <f t="array" ref="M149" xml:space="preserve"> 1 + 0.388 * Kn * ( ( 1 - alpha ) * L149 / Ku ) ^ ( 1 / 3 )</f>
        <v>1.1246105741317407</v>
      </c>
      <c r="N149" cm="1">
        <f t="array" ref="N149" xml:space="preserve"> 1 + 0.388 * Kn * ( ( 1 - alpha ) / Ku ) ^ ( 1 / 3 ) * ( 3 * PI() * mu * df * 10^(-6) * U * F149 * 10^(-9) / ( kB * T ) ) ^ ( 1 / 3 ) * ( 0.6 * ( F149 / lambda ) ^ 0.1 ) ^ ( -1 / 3 ) * ( 1 + 2/3 * ( 3.34 * F149 / lambda ) ) ^ ( -1 / 2 )</f>
        <v>1.019427477052284</v>
      </c>
      <c r="O149">
        <f t="shared" si="52"/>
        <v>0.90647153823832427</v>
      </c>
      <c r="P149" cm="1">
        <f t="array" ref="P149" xml:space="preserve"> 1 / ( 1 + 1.6 * ( ( 1 - alpha ) / Ku ) ^ ( 1 / 3 ) * L149 ^ ( -2 / 3 ) * M149 )</f>
        <v>0.99280225113303799</v>
      </c>
      <c r="Q149" cm="1">
        <f t="array" ref="Q149" xml:space="preserve"> 1.6 * ( ( 1 - alpha ) / Ku ) * L149 ^ ( -2 / 3 ) * M149 * P149</f>
        <v>9.1025703621268241E-3</v>
      </c>
      <c r="R149" cm="1">
        <f t="array" ref="R149" xml:space="preserve"> 1.6 * ( 0.6 ) ^ ( 2 / 3 ) * ( ( 1 - alpha ) / Ku ) * ( lambda * 10^(-9) ) ^ ( -1 / 15 ) * ( kB * T / ( 3 * PI() * df * 10^(-6) * U * mu ) ) ^ ( 2 / 3 ) * ( F149 * 10^(-9) ) ^ ( -3 / 5 )  +  3.2 * 3.34 / 3 * ( 0.6 ) ^ ( 2 / 3 ) * ( ( 1 - alpha ) / Ku ) *  ( lambda * 10^(-9) ) ^ ( 14 / 15 ) * ( kB * T / ( 3 * PI() * df * 10^(-6) * U * mu ) ) ^ ( 2 / 3 ) * ( F149 * 10^(-9) ) ^ ( -8 / 5 )</f>
        <v>7.3052996353289382E-3</v>
      </c>
      <c r="S149">
        <f t="shared" si="53"/>
        <v>7.4472231763543497E-3</v>
      </c>
      <c r="T149">
        <f t="shared" si="62"/>
        <v>0.81814508211220227</v>
      </c>
      <c r="U149">
        <f t="shared" si="54"/>
        <v>24344.694777684508</v>
      </c>
      <c r="V149">
        <f t="shared" si="55"/>
        <v>6.4091075778219412E-3</v>
      </c>
      <c r="W149">
        <f t="shared" si="56"/>
        <v>4.107664278319816E-5</v>
      </c>
      <c r="X149">
        <f t="shared" si="57"/>
        <v>2.6326440241903696E-7</v>
      </c>
      <c r="Y149" cm="1">
        <f t="array" ref="Y149" xml:space="preserve"> 4 / 3 * g / U^2 * F149 * 10^(-9) * ( rhop - rhoa ) / rhoa</f>
        <v>154.46091464684579</v>
      </c>
      <c r="Z149" cm="1">
        <f t="array" ref="Z149" xml:space="preserve"> SQRT( 4/3 * 1/U149 * g/rhoa * F149 * 10^(-9) *  ( rhop - rhoa ) )</f>
        <v>8.3552124352242205E-4</v>
      </c>
      <c r="AA149" cm="1">
        <f t="array" ref="AA149" xml:space="preserve"> Z149 / U</f>
        <v>7.9653916438464006E-2</v>
      </c>
      <c r="AB149">
        <f t="shared" si="63"/>
        <v>8.6547786600254709E-2</v>
      </c>
      <c r="AC149">
        <f t="shared" si="64"/>
        <v>8.6503984740613382E-2</v>
      </c>
      <c r="AD149">
        <f t="shared" si="65"/>
        <v>0.99949389971295699</v>
      </c>
      <c r="AE149" cm="1">
        <f t="array" ref="AE149">( ( F149 * 10^(-9) ) ^ 2 * rhop * H149 * U ) / ( 18 * mu * ( df * 10^(-6) ) )</f>
        <v>1.0131089477942772E-2</v>
      </c>
      <c r="AF149">
        <f t="shared" si="66"/>
        <v>1.5167981225184335E-3</v>
      </c>
      <c r="AG149" cm="1">
        <f t="array" ref="AG149">(2 * AI169*(1-alpha)*AE149*SQRT(alpha)+(1-alpha)*alpha*AE149^2)/Ku</f>
        <v>1.6417420651609277E-3</v>
      </c>
      <c r="AH149">
        <f t="shared" si="67"/>
        <v>1.0823734818678719</v>
      </c>
      <c r="AI149" cm="1">
        <f t="array" ref="AI149" xml:space="preserve"> F149 / df / 1000</f>
        <v>0.1900510204081633</v>
      </c>
      <c r="AJ149" cm="1">
        <f t="array" ref="AJ149" xml:space="preserve"> ( 1 + AI149 ) / ( 2*Ku ) * ( 2 * LN( 1 + AI149 ) - 1 + alpha + ( 1 / ( 1 + AI149 ) ) ^ 2 * ( 1 - alpha / 2 ) - ( alpha / 2) * ( 1 + AI149 ) ^ 2 )</f>
        <v>4.5334829571627329E-2</v>
      </c>
      <c r="AK149" cm="1">
        <f t="array" ref="AK149" xml:space="preserve"> ( ( 1 - alpha ) / Ku ) * AI149 ^ 2</f>
        <v>5.1367856506365224E-2</v>
      </c>
      <c r="AL149">
        <f t="shared" si="68"/>
        <v>1.1330770842582729</v>
      </c>
      <c r="AM149">
        <f t="shared" si="58"/>
        <v>0.13720747180475001</v>
      </c>
      <c r="AN149">
        <f t="shared" si="69"/>
        <v>0.1468358625458514</v>
      </c>
      <c r="AO149">
        <f t="shared" si="70"/>
        <v>1.0701739534622636</v>
      </c>
      <c r="AP149" cm="1">
        <f t="array" ref="AP149" xml:space="preserve"> EXP( -4 * alpha * X * 10^(-6) * AM149 / ( PI() * df * 10^(-6) * ( 1 - alpha ) ) ) * 100</f>
        <v>6.0355543261924476</v>
      </c>
      <c r="AQ149" cm="1">
        <f t="array" ref="AQ149" xml:space="preserve"> EXP( -4 * alpha * X * 10^(-6) * AN149 / ( PI() * df * 10^(-6) * ( 1 - alpha ) ) ) * 100</f>
        <v>4.9562735282952044</v>
      </c>
      <c r="AR149">
        <f t="shared" si="71"/>
        <v>1.0792807978972432</v>
      </c>
      <c r="AS149" cm="1">
        <f t="array" ref="AS149" xml:space="preserve"> ( sigave * 10^(-6) * fE *e * H149 ) / ( 3 * PI() * eps0 * ( 1 + epsF ) * mu * U * F149 * 10^(-9) )</f>
        <v>1.5413722337530375E-2</v>
      </c>
      <c r="AT149" cm="1">
        <f t="array" ref="AT149" xml:space="preserve"> PI() * AS149 / ( 1 + alpha * SQRT(AS149) )</f>
        <v>4.801233968515204E-2</v>
      </c>
      <c r="AU149" cm="1">
        <f t="array" ref="AU149" xml:space="preserve"> PI() * AS149 * ( 1 - SQRT( AS149 ) * alpha )</f>
        <v>4.8008816312469206E-2</v>
      </c>
      <c r="AV149">
        <f t="shared" si="72"/>
        <v>0.99992661526795112</v>
      </c>
      <c r="AW149" cm="1">
        <f t="array" ref="AW149" xml:space="preserve"> 2 / 3 * ( epsP - 1 ) / ( epsP + 2 ) * ( sigave * 10^(-6) ) ^ 2 / ( eps0 * ( 1 + epsF ) ^ 2 ) * H149 * ( F149 * 10^(-9) ) ^ 2 / ( df * 10^(-6) * mu * U )</f>
        <v>8.1234792494950749</v>
      </c>
      <c r="AX149" cm="1">
        <f t="array" ref="AX149" xml:space="preserve"> 0.528 * Ku ^ 0.26 * AW149 ^ 0.74 / ( 1 + 0.366 * ( Ku * AW149 ) ^ 0.63 )</f>
        <v>1.0876785145924739</v>
      </c>
      <c r="AY149" cm="1">
        <f t="array" ref="AY149" xml:space="preserve"> 0.35 * Ku ^ ( -0.5 ) * AW149 ^ 0.4</f>
        <v>0.99992067949747632</v>
      </c>
      <c r="AZ149">
        <f t="shared" si="73"/>
        <v>0.91931638446689534</v>
      </c>
      <c r="BA149">
        <f t="shared" si="59"/>
        <v>0.17863215974627145</v>
      </c>
      <c r="BB149">
        <f t="shared" si="74"/>
        <v>0.1948446788583206</v>
      </c>
      <c r="BC149">
        <f t="shared" si="75"/>
        <v>1.0907592403018436</v>
      </c>
      <c r="BD149">
        <f t="shared" si="60"/>
        <v>1.0756483672736448</v>
      </c>
      <c r="BE149">
        <f t="shared" si="76"/>
        <v>1.1467565420433277</v>
      </c>
      <c r="BF149">
        <f t="shared" si="77"/>
        <v>1.0661072678889616</v>
      </c>
      <c r="BG149" cm="1">
        <f t="array" ref="BG149" xml:space="preserve"> EXP( -4 * alpha * X * 10^(-6) * BA149 / ( PI() * df * 10^(-6) * ( 1 - alpha ) ) ) * 100</f>
        <v>2.5858308007339836</v>
      </c>
      <c r="BH149" cm="1">
        <f t="array" ref="BH149" xml:space="preserve"> EXP( -4 * alpha * X * 10^(-6) * BB149 / ( PI() * df * 10^(-6) * ( 1 - alpha ) ) ) * 100</f>
        <v>1.8557902794759626</v>
      </c>
      <c r="BI149" cm="1">
        <f t="array" ref="BI149" xml:space="preserve"> EXP( -4 * alpha * X * 10^(-6) * BD149 / ( PI() * df * 10^(-6) * ( 1 - alpha ) ) ) * 100</f>
        <v>2.7627389723980942E-8</v>
      </c>
      <c r="BJ149" cm="1">
        <f t="array" ref="BJ149" xml:space="preserve"> EXP( -4 * alpha * X * 10^(-6) * BE149 / ( PI() * df * 10^(-6) * ( 1 - alpha ) ) ) * 100</f>
        <v>6.4482660405606968E-9</v>
      </c>
      <c r="BK149" cm="1">
        <f t="array" ref="BK149">fC *  BG149 +  ( 1 - fC ) * BI149</f>
        <v>0.25858310493804909</v>
      </c>
    </row>
    <row r="150" spans="6:63" x14ac:dyDescent="0.2">
      <c r="F150">
        <v>1500</v>
      </c>
      <c r="G150" cm="1">
        <f t="array" ref="G150" xml:space="preserve"> F150 * 10^(-9) * rhoa/mu * U</f>
        <v>9.9373958998606564E-4</v>
      </c>
      <c r="H150" cm="1">
        <f t="array" ref="H150">1 +  lambda/F150 * ( 2.514 + 0.8 * EXP( -0.55 * F150/lambda ) )</f>
        <v>1.1123089207979289</v>
      </c>
      <c r="I150" cm="1">
        <f t="array" ref="I150" xml:space="preserve"> 1 + 3.34 * lambda/F150</f>
        <v>1.1492089333333333</v>
      </c>
      <c r="J150">
        <f t="shared" si="61"/>
        <v>0.96789094527104458</v>
      </c>
      <c r="K150" cm="1">
        <f t="array" ref="K150" xml:space="preserve"> kB * T * H150 / ( 3 * PI() * mu * F150 * 10^(-9) )</f>
        <v>1.7506906076864637E-11</v>
      </c>
      <c r="L150" cm="1">
        <f t="array" ref="L150" xml:space="preserve"> df * 10^(-6) *U / K150</f>
        <v>4697.3943736374449</v>
      </c>
      <c r="M150" cm="1">
        <f t="array" ref="M150" xml:space="preserve"> 1 + 0.388 * Kn * ( ( 1 - alpha ) * L150 / Ku ) ^ ( 1 / 3 )</f>
        <v>1.1249169279001465</v>
      </c>
      <c r="N150" cm="1">
        <f t="array" ref="N150" xml:space="preserve"> 1 + 0.388 * Kn * ( ( 1 - alpha ) / Ku ) ^ ( 1 / 3 ) * ( 3 * PI() * mu * df * 10^(-6) * U * F150 * 10^(-9) / ( kB * T ) ) ^ ( 1 / 3 ) * ( 0.6 * ( F150 / lambda ) ^ 0.1 ) ^ ( -1 / 3 ) * ( 1 + 2/3 * ( 3.34 * F150 / lambda ) ) ^ ( -1 / 2 )</f>
        <v>1.0194027848712315</v>
      </c>
      <c r="O150">
        <f t="shared" si="52"/>
        <v>0.90620272447506367</v>
      </c>
      <c r="P150" cm="1">
        <f t="array" ref="P150" xml:space="preserve"> 1 / ( 1 + 1.6 * ( ( 1 - alpha ) / Ku ) ^ ( 1 / 3 ) * L150 ^ ( -2 / 3 ) * M150 )</f>
        <v>0.99283532244448858</v>
      </c>
      <c r="Q150" cm="1">
        <f t="array" ref="Q150" xml:space="preserve"> 1.6 * ( ( 1 - alpha ) / Ku ) * L150 ^ ( -2 / 3 ) * M150 * P150</f>
        <v>9.060747016381987E-3</v>
      </c>
      <c r="R150" cm="1">
        <f t="array" ref="R150" xml:space="preserve"> 1.6 * ( 0.6 ) ^ ( 2 / 3 ) * ( ( 1 - alpha ) / Ku ) * ( lambda * 10^(-9) ) ^ ( -1 / 15 ) * ( kB * T / ( 3 * PI() * df * 10^(-6) * U * mu ) ) ^ ( 2 / 3 ) * ( F150 * 10^(-9) ) ^ ( -3 / 5 )  +  3.2 * 3.34 / 3 * ( 0.6 ) ^ ( 2 / 3 ) * ( ( 1 - alpha ) / Ku ) *  ( lambda * 10^(-9) ) ^ ( 14 / 15 ) * ( kB * T / ( 3 * PI() * df * 10^(-6) * U * mu ) ) ^ ( 2 / 3 ) * ( F150 * 10^(-9) ) ^ ( -8 / 5 )</f>
        <v>7.2716240120445745E-3</v>
      </c>
      <c r="S150">
        <f t="shared" si="53"/>
        <v>7.4127137684147568E-3</v>
      </c>
      <c r="T150">
        <f t="shared" si="62"/>
        <v>0.81811287248307918</v>
      </c>
      <c r="U150">
        <f t="shared" si="54"/>
        <v>24182.540518817539</v>
      </c>
      <c r="V150">
        <f t="shared" si="55"/>
        <v>6.4305595408966805E-3</v>
      </c>
      <c r="W150">
        <f t="shared" si="56"/>
        <v>4.1352078573436514E-5</v>
      </c>
      <c r="X150">
        <f t="shared" si="57"/>
        <v>2.6591677901963243E-7</v>
      </c>
      <c r="Y150" cm="1">
        <f t="array" ref="Y150" xml:space="preserve"> 4 / 3 * g / U^2 * F150 * 10^(-9) * ( rhop - rhoa ) / rhoa</f>
        <v>155.49756508071727</v>
      </c>
      <c r="Z150" cm="1">
        <f t="array" ref="Z150" xml:space="preserve"> SQRT( 4/3 * 1/U150 * g/rhoa * F150 * 10^(-9) *  ( rhop - rhoa ) )</f>
        <v>8.4112626941185273E-4</v>
      </c>
      <c r="AA150" cm="1">
        <f t="array" ref="AA150" xml:space="preserve"> Z150 / U</f>
        <v>8.018826821861734E-2</v>
      </c>
      <c r="AB150">
        <f t="shared" si="63"/>
        <v>8.7179001362939976E-2</v>
      </c>
      <c r="AC150">
        <f t="shared" si="64"/>
        <v>8.7133986754094214E-2</v>
      </c>
      <c r="AD150">
        <f t="shared" si="65"/>
        <v>0.99948365307996179</v>
      </c>
      <c r="AE150" cm="1">
        <f t="array" ref="AE150">( ( F150 * 10^(-9) ) ^ 2 * rhop * H150 * U ) / ( 18 * mu * ( df * 10^(-6) ) )</f>
        <v>1.0260580427004552E-2</v>
      </c>
      <c r="AF150">
        <f t="shared" si="66"/>
        <v>1.5542721664214996E-3</v>
      </c>
      <c r="AG150" cm="1">
        <f t="array" ref="AG150">(2 * AI170*(1-alpha)*AE150*SQRT(alpha)+(1-alpha)*alpha*AE150^2)/Ku</f>
        <v>1.6726346978362453E-3</v>
      </c>
      <c r="AH150">
        <f t="shared" si="67"/>
        <v>1.0761530277462661</v>
      </c>
      <c r="AI150" cm="1">
        <f t="array" ref="AI150" xml:space="preserve"> F150 / df / 1000</f>
        <v>0.19132653061224492</v>
      </c>
      <c r="AJ150" cm="1">
        <f t="array" ref="AJ150" xml:space="preserve"> ( 1 + AI150 ) / ( 2*Ku ) * ( 2 * LN( 1 + AI150 ) - 1 + alpha + ( 1 / ( 1 + AI150 ) ) ^ 2 * ( 1 - alpha / 2 ) - ( alpha / 2) * ( 1 + AI150 ) ^ 2 )</f>
        <v>4.5909922918874281E-2</v>
      </c>
      <c r="AK150" cm="1">
        <f t="array" ref="AK150" xml:space="preserve"> ( ( 1 - alpha ) / Ku ) * AI150 ^ 2</f>
        <v>5.205967169916749E-2</v>
      </c>
      <c r="AL150">
        <f t="shared" si="68"/>
        <v>1.1339524963080465</v>
      </c>
      <c r="AM150">
        <f t="shared" si="58"/>
        <v>0.13831904114290183</v>
      </c>
      <c r="AN150">
        <f t="shared" si="69"/>
        <v>0.14816064438809795</v>
      </c>
      <c r="AO150">
        <f t="shared" si="70"/>
        <v>1.0711514710041146</v>
      </c>
      <c r="AP150" cm="1">
        <f t="array" ref="AP150" xml:space="preserve"> EXP( -4 * alpha * X * 10^(-6) * AM150 / ( PI() * df * 10^(-6) * ( 1 - alpha ) ) ) * 100</f>
        <v>5.8998272368649998</v>
      </c>
      <c r="AQ150" cm="1">
        <f t="array" ref="AQ150" xml:space="preserve"> EXP( -4 * alpha * X * 10^(-6) * AN150 / ( PI() * df * 10^(-6) * ( 1 - alpha ) ) ) * 100</f>
        <v>4.8237267930830647</v>
      </c>
      <c r="AR150">
        <f t="shared" si="71"/>
        <v>1.076100443781935</v>
      </c>
      <c r="AS150" cm="1">
        <f t="array" ref="AS150" xml:space="preserve"> ( sigave * 10^(-6) * fE *e * H150 ) / ( 3 * PI() * eps0 * ( 1 + epsF ) * mu * U * F150 * 10^(-9) )</f>
        <v>1.5300595618213014E-2</v>
      </c>
      <c r="AT150" cm="1">
        <f t="array" ref="AT150" xml:space="preserve"> PI() * AS150 / ( 1 + alpha * SQRT(AS150) )</f>
        <v>4.7661448575364661E-2</v>
      </c>
      <c r="AU150" cm="1">
        <f t="array" ref="AU150" xml:space="preserve"> PI() * AS150 * ( 1 - SQRT( AS150 ) * alpha )</f>
        <v>4.7657976623012251E-2</v>
      </c>
      <c r="AV150">
        <f t="shared" si="72"/>
        <v>0.99992715386426156</v>
      </c>
      <c r="AW150" cm="1">
        <f t="array" ref="AW150" xml:space="preserve"> 2 / 3 * ( epsP - 1 ) / ( epsP + 2 ) * ( sigave * 10^(-6) ) ^ 2 / ( eps0 * ( 1 + epsF ) ^ 2 ) * H150 * ( F150 * 10^(-9) ) ^ 2 / ( df * 10^(-6) * mu * U )</f>
        <v>8.2273098434298166</v>
      </c>
      <c r="AX150" cm="1">
        <f t="array" ref="AX150" xml:space="preserve"> 0.528 * Ku ^ 0.26 * AW150 ^ 0.74 / ( 1 + 0.366 * ( Ku * AW150 ) ^ 0.63 )</f>
        <v>1.0934524133719639</v>
      </c>
      <c r="AY150" cm="1">
        <f t="array" ref="AY150" xml:space="preserve"> 0.35 * Ku ^ ( -0.5 ) * AW150 ^ 0.4</f>
        <v>1.0050134208394761</v>
      </c>
      <c r="AZ150">
        <f t="shared" si="73"/>
        <v>0.9191194866361293</v>
      </c>
      <c r="BA150">
        <f t="shared" si="59"/>
        <v>0.17938800385184039</v>
      </c>
      <c r="BB150">
        <f t="shared" si="74"/>
        <v>0.19581862101111019</v>
      </c>
      <c r="BC150">
        <f t="shared" si="75"/>
        <v>1.0915926193863004</v>
      </c>
      <c r="BD150">
        <f t="shared" si="60"/>
        <v>1.0805261651618636</v>
      </c>
      <c r="BE150">
        <f t="shared" si="76"/>
        <v>1.1531740652275739</v>
      </c>
      <c r="BF150">
        <f t="shared" si="77"/>
        <v>1.0672338184932593</v>
      </c>
      <c r="BG150" cm="1">
        <f t="array" ref="BG150" xml:space="preserve"> EXP( -4 * alpha * X * 10^(-6) * BA150 / ( PI() * df * 10^(-6) * ( 1 - alpha ) ) ) * 100</f>
        <v>2.5461463222684961</v>
      </c>
      <c r="BH150" cm="1">
        <f t="array" ref="BH150" xml:space="preserve"> EXP( -4 * alpha * X * 10^(-6) * BB150 / ( PI() * df * 10^(-6) * ( 1 - alpha ) ) ) * 100</f>
        <v>1.8191731577412444</v>
      </c>
      <c r="BI150" cm="1">
        <f t="array" ref="BI150" xml:space="preserve"> EXP( -4 * alpha * X * 10^(-6) * BD150 / ( PI() * df * 10^(-6) * ( 1 - alpha ) ) ) * 100</f>
        <v>2.5003091318548523E-8</v>
      </c>
      <c r="BJ150" cm="1">
        <f t="array" ref="BJ150" xml:space="preserve"> EXP( -4 * alpha * X * 10^(-6) * BE150 / ( PI() * df * 10^(-6) * ( 1 - alpha ) ) ) * 100</f>
        <v>5.654759759254655E-9</v>
      </c>
      <c r="BK150" cm="1">
        <f t="array" ref="BK150">fC *  BG150 +  ( 1 - fC ) * BI150</f>
        <v>0.2546146547296318</v>
      </c>
    </row>
    <row r="151" spans="6:63" x14ac:dyDescent="0.2">
      <c r="F151">
        <v>1510</v>
      </c>
      <c r="G151" cm="1">
        <f t="array" ref="G151" xml:space="preserve"> F151 * 10^(-9) * rhoa/mu * U</f>
        <v>1.0003645205859729E-3</v>
      </c>
      <c r="H151" cm="1">
        <f t="array" ref="H151">1 +  lambda/F151 * ( 2.514 + 0.8 * EXP( -0.55 * F151/lambda ) )</f>
        <v>1.1115651405236806</v>
      </c>
      <c r="I151" cm="1">
        <f t="array" ref="I151" xml:space="preserve"> 1 + 3.34 * lambda/F151</f>
        <v>1.1482207947019867</v>
      </c>
      <c r="J151">
        <f t="shared" si="61"/>
        <v>0.96807612756410688</v>
      </c>
      <c r="K151" cm="1">
        <f t="array" ref="K151" xml:space="preserve"> kB * T * H151 / ( 3 * PI() * mu * F151 * 10^(-9) )</f>
        <v>1.7379337286017172E-11</v>
      </c>
      <c r="L151" cm="1">
        <f t="array" ref="L151" xml:space="preserve"> df * 10^(-6) *U / K151</f>
        <v>4731.8744525102311</v>
      </c>
      <c r="M151" cm="1">
        <f t="array" ref="M151" xml:space="preserve"> 1 + 0.388 * Kn * ( ( 1 - alpha ) * L151 / Ku ) ^ ( 1 / 3 )</f>
        <v>1.1252218238653993</v>
      </c>
      <c r="N151" cm="1">
        <f t="array" ref="N151" xml:space="preserve"> 1 + 0.388 * Kn * ( ( 1 - alpha ) / Ku ) ^ ( 1 / 3 ) * ( 3 * PI() * mu * df * 10^(-6) * U * F151 * 10^(-9) / ( kB * T ) ) ^ ( 1 / 3 ) * ( 0.6 * ( F151 / lambda ) ^ 0.1 ) ^ ( -1 / 3 ) * ( 1 + 2/3 * ( 3.34 * F151 / lambda ) ) ^ ( -1 / 2 )</f>
        <v>1.0193782795547577</v>
      </c>
      <c r="O151">
        <f t="shared" si="52"/>
        <v>0.90593539685620006</v>
      </c>
      <c r="P151" cm="1">
        <f t="array" ref="P151" xml:space="preserve"> 1 / ( 1 + 1.6 * ( ( 1 - alpha ) / Ku ) ^ ( 1 / 3 ) * L151 ^ ( -2 / 3 ) * M151 )</f>
        <v>0.9928680025460237</v>
      </c>
      <c r="Q151" cm="1">
        <f t="array" ref="Q151" xml:space="preserve"> 1.6 * ( ( 1 - alpha ) / Ku ) * L151 ^ ( -2 / 3 ) * M151 * P151</f>
        <v>9.0194184108468509E-3</v>
      </c>
      <c r="R151" cm="1">
        <f t="array" ref="R151" xml:space="preserve"> 1.6 * ( 0.6 ) ^ ( 2 / 3 ) * ( ( 1 - alpha ) / Ku ) * ( lambda * 10^(-9) ) ^ ( -1 / 15 ) * ( kB * T / ( 3 * PI() * df * 10^(-6) * U * mu ) ) ^ ( 2 / 3 ) * ( F151 * 10^(-9) ) ^ ( -3 / 5 )  +  3.2 * 3.34 / 3 * ( 0.6 ) ^ ( 2 / 3 ) * ( ( 1 - alpha ) / Ku ) *  ( lambda * 10^(-9) ) ^ ( 14 / 15 ) * ( kB * T / ( 3 * PI() * df * 10^(-6) * U * mu ) ) ^ ( 2 / 3 ) * ( F151 * 10^(-9) ) ^ ( -8 / 5 )</f>
        <v>7.2383522279527547E-3</v>
      </c>
      <c r="S151">
        <f t="shared" si="53"/>
        <v>7.3786190409418266E-3</v>
      </c>
      <c r="T151">
        <f t="shared" si="62"/>
        <v>0.81808146654647029</v>
      </c>
      <c r="U151">
        <f t="shared" si="54"/>
        <v>24022.533700905322</v>
      </c>
      <c r="V151">
        <f t="shared" si="55"/>
        <v>6.451939964727673E-3</v>
      </c>
      <c r="W151">
        <f t="shared" si="56"/>
        <v>4.1627511595657303E-5</v>
      </c>
      <c r="X151">
        <f t="shared" si="57"/>
        <v>2.6857797698334009E-7</v>
      </c>
      <c r="Y151" cm="1">
        <f t="array" ref="Y151" xml:space="preserve"> 4 / 3 * g / U^2 * F151 * 10^(-9) * ( rhop - rhoa ) / rhoa</f>
        <v>156.53421551458868</v>
      </c>
      <c r="Z151" cm="1">
        <f t="array" ref="Z151" xml:space="preserve"> SQRT( 4/3 * 1/U151 * g/rhoa * F151 * 10^(-9) *  ( rhop - rhoa ) )</f>
        <v>8.4673126724491672E-4</v>
      </c>
      <c r="AA151" cm="1">
        <f t="array" ref="AA151" xml:space="preserve"> Z151 / U</f>
        <v>8.0722617324033796E-2</v>
      </c>
      <c r="AB151">
        <f t="shared" si="63"/>
        <v>8.7810946777625132E-2</v>
      </c>
      <c r="AC151">
        <f t="shared" si="64"/>
        <v>8.7764694037939919E-2</v>
      </c>
      <c r="AD151">
        <f t="shared" si="65"/>
        <v>0.99947326909249312</v>
      </c>
      <c r="AE151" cm="1">
        <f t="array" ref="AE151">( ( F151 * 10^(-9) ) ^ 2 * rhop * H151 * U ) / ( 18 * mu * ( df * 10^(-6) ) )</f>
        <v>1.0390891346930378E-2</v>
      </c>
      <c r="AF151">
        <f t="shared" si="66"/>
        <v>1.592406826695064E-3</v>
      </c>
      <c r="AG151" cm="1">
        <f t="array" ref="AG151">(2 * AI171*(1-alpha)*AE151*SQRT(alpha)+(1-alpha)*alpha*AE151^2)/Ku</f>
        <v>1.7039127251668646E-3</v>
      </c>
      <c r="AH151">
        <f t="shared" si="67"/>
        <v>1.0700234993988464</v>
      </c>
      <c r="AI151" cm="1">
        <f t="array" ref="AI151" xml:space="preserve"> F151 / df / 1000</f>
        <v>0.19260204081632654</v>
      </c>
      <c r="AJ151" cm="1">
        <f t="array" ref="AJ151" xml:space="preserve"> ( 1 + AI151 ) / ( 2*Ku ) * ( 2 * LN( 1 + AI151 ) - 1 + alpha + ( 1 / ( 1 + AI151 ) ) ^ 2 * ( 1 - alpha / 2 ) - ( alpha / 2) * ( 1 + AI151 ) ^ 2 )</f>
        <v>4.6488215100009458E-2</v>
      </c>
      <c r="AK151" cm="1">
        <f t="array" ref="AK151" xml:space="preserve"> ( ( 1 - alpha ) / Ku ) * AI151 ^ 2</f>
        <v>5.2756114418343013E-2</v>
      </c>
      <c r="AL151">
        <f t="shared" si="68"/>
        <v>1.1348277042869792</v>
      </c>
      <c r="AM151">
        <f t="shared" si="58"/>
        <v>0.13943448068575903</v>
      </c>
      <c r="AN151">
        <f t="shared" si="69"/>
        <v>0.14949183432391983</v>
      </c>
      <c r="AO151">
        <f t="shared" si="70"/>
        <v>1.0721296022956248</v>
      </c>
      <c r="AP151" cm="1">
        <f t="array" ref="AP151" xml:space="preserve"> EXP( -4 * alpha * X * 10^(-6) * AM151 / ( PI() * df * 10^(-6) * ( 1 - alpha ) ) ) * 100</f>
        <v>5.7666956790574897</v>
      </c>
      <c r="AQ151" cm="1">
        <f t="array" ref="AQ151" xml:space="preserve"> EXP( -4 * alpha * X * 10^(-6) * AN151 / ( PI() * df * 10^(-6) * ( 1 - alpha ) ) ) * 100</f>
        <v>4.6941092497494923</v>
      </c>
      <c r="AR151">
        <f t="shared" si="71"/>
        <v>1.0725864293079974</v>
      </c>
      <c r="AS151" cm="1">
        <f t="array" ref="AS151" xml:space="preserve"> ( sigave * 10^(-6) * fE *e * H151 ) / ( 3 * PI() * eps0 * ( 1 + epsF ) * mu * U * F151 * 10^(-9) )</f>
        <v>1.518910370332573E-2</v>
      </c>
      <c r="AT151" cm="1">
        <f t="array" ref="AT151" xml:space="preserve"> PI() * AS151 / ( 1 + alpha * SQRT(AS151) )</f>
        <v>4.7315612136017614E-2</v>
      </c>
      <c r="AU151" cm="1">
        <f t="array" ref="AU151" xml:space="preserve"> PI() * AS151 * ( 1 - SQRT( AS151 ) * alpha )</f>
        <v>4.7312190492255754E-2</v>
      </c>
      <c r="AV151">
        <f t="shared" si="72"/>
        <v>0.99992768467726834</v>
      </c>
      <c r="AW151" cm="1">
        <f t="array" ref="AW151" xml:space="preserve"> 2 / 3 * ( epsP - 1 ) / ( epsP + 2 ) * ( sigave * 10^(-6) ) ^ 2 / ( eps0 * ( 1 + epsF ) ^ 2 ) * H151 * ( F151 * 10^(-9) ) ^ 2 / ( df * 10^(-6) * mu * U )</f>
        <v>8.3317979200877872</v>
      </c>
      <c r="AX151" cm="1">
        <f t="array" ref="AX151" xml:space="preserve"> 0.528 * Ku ^ 0.26 * AW151 ^ 0.74 / ( 1 + 0.366 * ( Ku * AW151 ) ^ 0.63 )</f>
        <v>1.0992027223777383</v>
      </c>
      <c r="AY151" cm="1">
        <f t="array" ref="AY151" xml:space="preserve"> 0.35 * Ku ^ ( -0.5 ) * AW151 ^ 0.4</f>
        <v>1.0100996280716115</v>
      </c>
      <c r="AZ151">
        <f t="shared" si="73"/>
        <v>0.91893843374643069</v>
      </c>
      <c r="BA151">
        <f t="shared" si="59"/>
        <v>0.18015266501526228</v>
      </c>
      <c r="BB151">
        <f t="shared" si="74"/>
        <v>0.19680402481617559</v>
      </c>
      <c r="BC151">
        <f t="shared" si="75"/>
        <v>1.0924291616751971</v>
      </c>
      <c r="BD151">
        <f t="shared" si="60"/>
        <v>1.0853704423003849</v>
      </c>
      <c r="BE151">
        <f t="shared" si="76"/>
        <v>1.1595914623955312</v>
      </c>
      <c r="BF151">
        <f t="shared" si="77"/>
        <v>1.0683831226671687</v>
      </c>
      <c r="BG151" cm="1">
        <f t="array" ref="BG151" xml:space="preserve"> EXP( -4 * alpha * X * 10^(-6) * BA151 / ( PI() * df * 10^(-6) * ( 1 - alpha ) ) ) * 100</f>
        <v>2.5066186118424634</v>
      </c>
      <c r="BH151" cm="1">
        <f t="array" ref="BH151" xml:space="preserve"> EXP( -4 * alpha * X * 10^(-6) * BB151 / ( PI() * df * 10^(-6) * ( 1 - alpha ) ) ) * 100</f>
        <v>1.7828603639545457</v>
      </c>
      <c r="BI151" cm="1">
        <f t="array" ref="BI151" xml:space="preserve"> EXP( -4 * alpha * X * 10^(-6) * BD151 / ( PI() * df * 10^(-6) * ( 1 - alpha ) ) ) * 100</f>
        <v>2.2643598172287615E-8</v>
      </c>
      <c r="BJ151" cm="1">
        <f t="array" ref="BJ151" xml:space="preserve"> EXP( -4 * alpha * X * 10^(-6) * BE151 / ( PI() * df * 10^(-6) * ( 1 - alpha ) ) ) * 100</f>
        <v>4.9589130139998734E-9</v>
      </c>
      <c r="BK151" cm="1">
        <f t="array" ref="BK151">fC *  BG151 +  ( 1 - fC ) * BI151</f>
        <v>0.25066188156348468</v>
      </c>
    </row>
    <row r="152" spans="6:63" x14ac:dyDescent="0.2">
      <c r="F152">
        <v>1520</v>
      </c>
      <c r="G152" cm="1">
        <f t="array" ref="G152" xml:space="preserve"> F152 * 10^(-9) * rhoa/mu * U</f>
        <v>1.0069894511858799E-3</v>
      </c>
      <c r="H152" cm="1">
        <f t="array" ref="H152">1 +  lambda/F152 * ( 2.514 + 0.8 * EXP( -0.55 * F152/lambda ) )</f>
        <v>1.1108311478172972</v>
      </c>
      <c r="I152" cm="1">
        <f t="array" ref="I152" xml:space="preserve"> 1 + 3.34 * lambda/F152</f>
        <v>1.1472456578947368</v>
      </c>
      <c r="J152">
        <f t="shared" si="61"/>
        <v>0.96825918683862156</v>
      </c>
      <c r="K152" cm="1">
        <f t="array" ref="K152" xml:space="preserve"> kB * T * H152 / ( 3 * PI() * mu * F152 * 10^(-9) )</f>
        <v>1.7253599053890389E-11</v>
      </c>
      <c r="L152" cm="1">
        <f t="array" ref="L152" xml:space="preserve"> df * 10^(-6) *U / K152</f>
        <v>4766.3587086034759</v>
      </c>
      <c r="M152" cm="1">
        <f t="array" ref="M152" xml:space="preserve"> 1 + 0.388 * Kn * ( ( 1 - alpha ) * L152 / Ku ) ^ ( 1 / 3 )</f>
        <v>1.1255252789372316</v>
      </c>
      <c r="N152" cm="1">
        <f t="array" ref="N152" xml:space="preserve"> 1 + 0.388 * Kn * ( ( 1 - alpha ) / Ku ) ^ ( 1 / 3 ) * ( 3 * PI() * mu * df * 10^(-6) * U * F152 * 10^(-9) / ( kB * T ) ) ^ ( 1 / 3 ) * ( 0.6 * ( F152 / lambda ) ^ 0.1 ) ^ ( -1 / 3 ) * ( 1 + 2/3 * ( 3.34 * F152 / lambda ) ) ^ ( -1 / 2 )</f>
        <v>1.0193539585301423</v>
      </c>
      <c r="O152">
        <f t="shared" si="52"/>
        <v>0.90566953724278787</v>
      </c>
      <c r="P152" cm="1">
        <f t="array" ref="P152" xml:space="preserve"> 1 / ( 1 + 1.6 * ( ( 1 - alpha ) / Ku ) ^ ( 1 / 3 ) * L152 ^ ( -2 / 3 ) * M152 )</f>
        <v>0.99290029877732322</v>
      </c>
      <c r="Q152" cm="1">
        <f t="array" ref="Q152" xml:space="preserve"> 1.6 * ( ( 1 - alpha ) / Ku ) * L152 ^ ( -2 / 3 ) * M152 * P152</f>
        <v>8.9785752634588701E-3</v>
      </c>
      <c r="R152" cm="1">
        <f t="array" ref="R152" xml:space="preserve"> 1.6 * ( 0.6 ) ^ ( 2 / 3 ) * ( ( 1 - alpha ) / Ku ) * ( lambda * 10^(-9) ) ^ ( -1 / 15 ) * ( kB * T / ( 3 * PI() * df * 10^(-6) * U * mu ) ) ^ ( 2 / 3 ) * ( F152 * 10^(-9) ) ^ ( -3 / 5 )  +  3.2 * 3.34 / 3 * ( 0.6 ) ^ ( 2 / 3 ) * ( ( 1 - alpha ) / Ku ) *  ( lambda * 10^(-9) ) ^ ( 14 / 15 ) * ( kB * T / ( 3 * PI() * df * 10^(-6) * U * mu ) ) ^ ( 2 / 3 ) * ( F152 * 10^(-9) ) ^ ( -8 / 5 )</f>
        <v>7.2054765743120499E-3</v>
      </c>
      <c r="S152">
        <f t="shared" si="53"/>
        <v>7.3449310691211973E-3</v>
      </c>
      <c r="T152">
        <f t="shared" si="62"/>
        <v>0.81805084365820258</v>
      </c>
      <c r="U152">
        <f t="shared" si="54"/>
        <v>23864.631942812677</v>
      </c>
      <c r="V152">
        <f t="shared" si="55"/>
        <v>6.4732495586181556E-3</v>
      </c>
      <c r="W152">
        <f t="shared" si="56"/>
        <v>4.1902941855611345E-5</v>
      </c>
      <c r="X152">
        <f t="shared" si="57"/>
        <v>2.7124796677861087E-7</v>
      </c>
      <c r="Y152" cm="1">
        <f t="array" ref="Y152" xml:space="preserve"> 4 / 3 * g / U^2 * F152 * 10^(-9) * ( rhop - rhoa ) / rhoa</f>
        <v>157.57086594846015</v>
      </c>
      <c r="Z152" cm="1">
        <f t="array" ref="Z152" xml:space="preserve"> SQRT( 4/3 * 1/U152 * g/rhoa * F152 * 10^(-9) *  ( rhop - rhoa ) )</f>
        <v>8.5233623708025363E-4</v>
      </c>
      <c r="AA152" cm="1">
        <f t="array" ref="AA152" xml:space="preserve"> Z152 / U</f>
        <v>8.1256963760303738E-2</v>
      </c>
      <c r="AB152">
        <f t="shared" si="63"/>
        <v>8.8443624120274844E-2</v>
      </c>
      <c r="AC152">
        <f t="shared" si="64"/>
        <v>8.8396107503477359E-2</v>
      </c>
      <c r="AD152">
        <f t="shared" si="65"/>
        <v>0.99946274683709402</v>
      </c>
      <c r="AE152" cm="1">
        <f t="array" ref="AE152">( ( F152 * 10^(-9) ) ^ 2 * rhop * H152 * U ) / ( 18 * mu * ( df * 10^(-6) ) )</f>
        <v>1.052202223712187E-2</v>
      </c>
      <c r="AF152">
        <f t="shared" si="66"/>
        <v>1.6312087761827774E-3</v>
      </c>
      <c r="AG152" cm="1">
        <f t="array" ref="AG152">(2 * AI172*(1-alpha)*AE152*SQRT(alpha)+(1-alpha)*alpha*AE152^2)/Ku</f>
        <v>1.735578554243451E-3</v>
      </c>
      <c r="AH152">
        <f t="shared" si="67"/>
        <v>1.0639830900768639</v>
      </c>
      <c r="AI152" cm="1">
        <f t="array" ref="AI152" xml:space="preserve"> F152 / df / 1000</f>
        <v>0.19387755102040816</v>
      </c>
      <c r="AJ152" cm="1">
        <f t="array" ref="AJ152" xml:space="preserve"> ( 1 + AI152 ) / ( 2*Ku ) * ( 2 * LN( 1 + AI152 ) - 1 + alpha + ( 1 / ( 1 + AI152 ) ) ^ 2 * ( 1 - alpha / 2 ) - ( alpha / 2) * ( 1 + AI152 ) ^ 2 )</f>
        <v>4.7069699007230563E-2</v>
      </c>
      <c r="AK152" cm="1">
        <f t="array" ref="AK152" xml:space="preserve"> ( ( 1 - alpha ) / Ku ) * AI152 ^ 2</f>
        <v>5.3457184663891794E-2</v>
      </c>
      <c r="AL152">
        <f t="shared" si="68"/>
        <v>1.1357027087783167</v>
      </c>
      <c r="AM152">
        <f t="shared" si="58"/>
        <v>0.14055377181220119</v>
      </c>
      <c r="AN152">
        <f t="shared" si="69"/>
        <v>0.15082943201267313</v>
      </c>
      <c r="AO152">
        <f t="shared" si="70"/>
        <v>1.073108391670923</v>
      </c>
      <c r="AP152" cm="1">
        <f t="array" ref="AP152" xml:space="preserve"> EXP( -4 * alpha * X * 10^(-6) * AM152 / ( PI() * df * 10^(-6) * ( 1 - alpha ) ) ) * 100</f>
        <v>5.6361240781567545</v>
      </c>
      <c r="AQ152" cm="1">
        <f t="array" ref="AQ152" xml:space="preserve"> EXP( -4 * alpha * X * 10^(-6) * AN152 / ( PI() * df * 10^(-6) * ( 1 - alpha ) ) ) * 100</f>
        <v>4.5673757525135681</v>
      </c>
      <c r="AR152">
        <f t="shared" si="71"/>
        <v>1.0687483256431864</v>
      </c>
      <c r="AS152" cm="1">
        <f t="array" ref="AS152" xml:space="preserve"> ( sigave * 10^(-6) * fE *e * H152 ) / ( 3 * PI() * eps0 * ( 1 + epsF ) * mu * U * F152 * 10^(-9) )</f>
        <v>1.507921165072237E-2</v>
      </c>
      <c r="AT152" cm="1">
        <f t="array" ref="AT152" xml:space="preserve"> PI() * AS152 / ( 1 + alpha * SQRT(AS152) )</f>
        <v>4.6974722616756413E-2</v>
      </c>
      <c r="AU152" cm="1">
        <f t="array" ref="AU152" xml:space="preserve"> PI() * AS152 * ( 1 - SQRT( AS152 ) * alpha )</f>
        <v>4.6971350201520067E-2</v>
      </c>
      <c r="AV152">
        <f t="shared" si="72"/>
        <v>0.99992820787333092</v>
      </c>
      <c r="AW152" cm="1">
        <f t="array" ref="AW152" xml:space="preserve"> 2 / 3 * ( epsP - 1 ) / ( epsP + 2 ) * ( sigave * 10^(-6) ) ^ 2 / ( eps0 * ( 1 + epsF ) ^ 2 ) * H152 * ( F152 * 10^(-9) ) ^ 2 / ( df * 10^(-6) * mu * U )</f>
        <v>8.4369434789891891</v>
      </c>
      <c r="AX152" cm="1">
        <f t="array" ref="AX152" xml:space="preserve"> 0.528 * Ku ^ 0.26 * AW152 ^ 0.74 / ( 1 + 0.366 * ( Ku * AW152 ) ^ 0.63 )</f>
        <v>1.104929549317911</v>
      </c>
      <c r="AY152" cm="1">
        <f t="array" ref="AY152" xml:space="preserve"> 0.35 * Ku ^ ( -0.5 ) * AW152 ^ 0.4</f>
        <v>1.0151793518162011</v>
      </c>
      <c r="AZ152">
        <f t="shared" si="73"/>
        <v>0.91877292307268466</v>
      </c>
      <c r="BA152">
        <f t="shared" si="59"/>
        <v>0.18092601998534052</v>
      </c>
      <c r="BB152">
        <f t="shared" si="74"/>
        <v>0.1978007822141932</v>
      </c>
      <c r="BC152">
        <f t="shared" si="75"/>
        <v>1.0932688522646989</v>
      </c>
      <c r="BD152">
        <f t="shared" si="60"/>
        <v>1.0901813053867242</v>
      </c>
      <c r="BE152">
        <f t="shared" si="76"/>
        <v>1.1660087838288742</v>
      </c>
      <c r="BF152">
        <f t="shared" si="77"/>
        <v>1.069554924550143</v>
      </c>
      <c r="BG152" cm="1">
        <f t="array" ref="BG152" xml:space="preserve"> EXP( -4 * alpha * X * 10^(-6) * BA152 / ( PI() * df * 10^(-6) * ( 1 - alpha ) ) ) * 100</f>
        <v>2.4672656085590181</v>
      </c>
      <c r="BH152" cm="1">
        <f t="array" ref="BH152" xml:space="preserve"> EXP( -4 * alpha * X * 10^(-6) * BB152 / ( PI() * df * 10^(-6) * ( 1 - alpha ) ) ) * 100</f>
        <v>1.7468665464007997</v>
      </c>
      <c r="BI152" cm="1">
        <f t="array" ref="BI152" xml:space="preserve"> EXP( -4 * alpha * X * 10^(-6) * BD152 / ( PI() * df * 10^(-6) * ( 1 - alpha ) ) ) * 100</f>
        <v>2.05207912718144E-8</v>
      </c>
      <c r="BJ152" cm="1">
        <f t="array" ref="BJ152" xml:space="preserve"> EXP( -4 * alpha * X * 10^(-6) * BE152 / ( PI() * df * 10^(-6) * ( 1 - alpha ) ) ) * 100</f>
        <v>4.3487004638246855E-9</v>
      </c>
      <c r="BK152" cm="1">
        <f t="array" ref="BK152">fC *  BG152 +  ( 1 - fC ) * BI152</f>
        <v>0.24672657932461398</v>
      </c>
    </row>
    <row r="153" spans="6:63" x14ac:dyDescent="0.2">
      <c r="F153">
        <v>1530</v>
      </c>
      <c r="G153" cm="1">
        <f t="array" ref="G153" xml:space="preserve"> F153 * 10^(-9) * rhoa/mu * U</f>
        <v>1.0136143817857869E-3</v>
      </c>
      <c r="H153" cm="1">
        <f t="array" ref="H153">1 +  lambda/F153 * ( 2.514 + 0.8 * EXP( -0.55 * F153/lambda ) )</f>
        <v>1.1101067506885489</v>
      </c>
      <c r="I153" cm="1">
        <f t="array" ref="I153" xml:space="preserve"> 1 + 3.34 * lambda/F153</f>
        <v>1.1462832679738562</v>
      </c>
      <c r="J153">
        <f t="shared" si="61"/>
        <v>0.96844015934276695</v>
      </c>
      <c r="K153" cm="1">
        <f t="array" ref="K153" xml:space="preserve"> kB * T * H153 / ( 3 * PI() * mu * F153 * 10^(-9) )</f>
        <v>1.7129652524644815E-11</v>
      </c>
      <c r="L153" cm="1">
        <f t="array" ref="L153" xml:space="preserve"> df * 10^(-6) *U / K153</f>
        <v>4800.8470683773157</v>
      </c>
      <c r="M153" cm="1">
        <f t="array" ref="M153" xml:space="preserve"> 1 + 0.388 * Kn * ( ( 1 - alpha ) * L153 / Ku ) ^ ( 1 / 3 )</f>
        <v>1.1258273097177849</v>
      </c>
      <c r="N153" cm="1">
        <f t="array" ref="N153" xml:space="preserve"> 1 + 0.388 * Kn * ( ( 1 - alpha ) / Ku ) ^ ( 1 / 3 ) * ( 3 * PI() * mu * df * 10^(-6) * U * F153 * 10^(-9) / ( kB * T ) ) ^ ( 1 / 3 ) * ( 0.6 * ( F153 / lambda ) ^ 0.1 ) ^ ( -1 / 3 ) * ( 1 + 2/3 * ( 3.34 * F153 / lambda ) ) ^ ( -1 / 2 )</f>
        <v>1.0193298192757891</v>
      </c>
      <c r="O153">
        <f t="shared" si="52"/>
        <v>0.90540512783555427</v>
      </c>
      <c r="P153" cm="1">
        <f t="array" ref="P153" xml:space="preserve"> 1 / ( 1 + 1.6 * ( ( 1 - alpha ) / Ku ) ^ ( 1 / 3 ) * L153 ^ ( -2 / 3 ) * M153 )</f>
        <v>0.9929322182908219</v>
      </c>
      <c r="Q153" cm="1">
        <f t="array" ref="Q153" xml:space="preserve"> 1.6 * ( ( 1 - alpha ) / Ku ) * L153 ^ ( -2 / 3 ) * M153 * P153</f>
        <v>8.9382085289537276E-3</v>
      </c>
      <c r="R153" cm="1">
        <f t="array" ref="R153" xml:space="preserve"> 1.6 * ( 0.6 ) ^ ( 2 / 3 ) * ( ( 1 - alpha ) / Ku ) * ( lambda * 10^(-9) ) ^ ( -1 / 15 ) * ( kB * T / ( 3 * PI() * df * 10^(-6) * U * mu ) ) ^ ( 2 / 3 ) * ( F153 * 10^(-9) ) ^ ( -3 / 5 )  +  3.2 * 3.34 / 3 * ( 0.6 ) ^ ( 2 / 3 ) * ( ( 1 - alpha ) / Ku ) *  ( lambda * 10^(-9) ) ^ ( 14 / 15 ) * ( kB * T / ( 3 * PI() * df * 10^(-6) * U * mu ) ) ^ ( 2 / 3 ) * ( F153 * 10^(-9) ) ^ ( -8 / 5 )</f>
        <v>7.172989542535522E-3</v>
      </c>
      <c r="S153">
        <f t="shared" si="53"/>
        <v>7.3116421340598588E-3</v>
      </c>
      <c r="T153">
        <f t="shared" si="62"/>
        <v>0.81802098377712962</v>
      </c>
      <c r="U153">
        <f t="shared" si="54"/>
        <v>23708.793971369152</v>
      </c>
      <c r="V153">
        <f t="shared" si="55"/>
        <v>6.4944890202251237E-3</v>
      </c>
      <c r="W153">
        <f t="shared" si="56"/>
        <v>4.2178369358999693E-5</v>
      </c>
      <c r="X153">
        <f t="shared" si="57"/>
        <v>2.7392671916547633E-7</v>
      </c>
      <c r="Y153" cm="1">
        <f t="array" ref="Y153" xml:space="preserve"> 4 / 3 * g / U^2 * F153 * 10^(-9) * ( rhop - rhoa ) / rhoa</f>
        <v>158.60751638233157</v>
      </c>
      <c r="Z153" cm="1">
        <f t="array" ref="Z153" xml:space="preserve"> SQRT( 4/3 * 1/U153 * g/rhoa * F153 * 10^(-9) *  ( rhop - rhoa ) )</f>
        <v>8.5794117897599774E-4</v>
      </c>
      <c r="AA153" cm="1">
        <f t="array" ref="AA153" xml:space="preserve"> Z153 / U</f>
        <v>8.1791307532969371E-2</v>
      </c>
      <c r="AB153">
        <f t="shared" si="63"/>
        <v>8.9077034669769461E-2</v>
      </c>
      <c r="AC153">
        <f t="shared" si="64"/>
        <v>8.9028228061978298E-2</v>
      </c>
      <c r="AD153">
        <f t="shared" si="65"/>
        <v>0.99945208540032682</v>
      </c>
      <c r="AE153" cm="1">
        <f t="array" ref="AE153">( ( F153 * 10^(-9) ) ^ 2 * rhop * H153 * U ) / ( 18 * mu * ( df * 10^(-6) ) )</f>
        <v>1.0653973097022955E-2</v>
      </c>
      <c r="AF153">
        <f t="shared" si="66"/>
        <v>1.6706846916345669E-3</v>
      </c>
      <c r="AG153" cm="1">
        <f t="array" ref="AG153">(2 * AI173*(1-alpha)*AE153*SQRT(alpha)+(1-alpha)*alpha*AE153^2)/Ku</f>
        <v>1.767634592557254E-3</v>
      </c>
      <c r="AH153">
        <f t="shared" si="67"/>
        <v>1.0580300408617698</v>
      </c>
      <c r="AI153" cm="1">
        <f t="array" ref="AI153" xml:space="preserve"> F153 / df / 1000</f>
        <v>0.19515306122448978</v>
      </c>
      <c r="AJ153" cm="1">
        <f t="array" ref="AJ153" xml:space="preserve"> ( 1 + AI153 ) / ( 2*Ku ) * ( 2 * LN( 1 + AI153 ) - 1 + alpha + ( 1 / ( 1 + AI153 ) ) ^ 2 * ( 1 - alpha / 2 ) - ( alpha / 2) * ( 1 + AI153 ) ^ 2 )</f>
        <v>4.7654367556920207E-2</v>
      </c>
      <c r="AK153" cm="1">
        <f t="array" ref="AK153" xml:space="preserve"> ( ( 1 - alpha ) / Ku ) * AI153 ^ 2</f>
        <v>5.4162882435813839E-2</v>
      </c>
      <c r="AL153">
        <f t="shared" si="68"/>
        <v>1.1365775103639684</v>
      </c>
      <c r="AM153">
        <f t="shared" si="58"/>
        <v>0.14167689612751411</v>
      </c>
      <c r="AN153">
        <f t="shared" si="69"/>
        <v>0.15217343732348654</v>
      </c>
      <c r="AO153">
        <f t="shared" si="70"/>
        <v>1.074087882236813</v>
      </c>
      <c r="AP153" cm="1">
        <f t="array" ref="AP153" xml:space="preserve"> EXP( -4 * alpha * X * 10^(-6) * AM153 / ( PI() * df * 10^(-6) * ( 1 - alpha ) ) ) * 100</f>
        <v>5.5080768907826956</v>
      </c>
      <c r="AQ153" cm="1">
        <f t="array" ref="AQ153" xml:space="preserve"> EXP( -4 * alpha * X * 10^(-6) * AN153 / ( PI() * df * 10^(-6) * ( 1 - alpha ) ) ) * 100</f>
        <v>4.4434812308411384</v>
      </c>
      <c r="AR153">
        <f t="shared" si="71"/>
        <v>1.0645956599415571</v>
      </c>
      <c r="AS153" cm="1">
        <f t="array" ref="AS153" xml:space="preserve"> ( sigave * 10^(-6) * fE *e * H153 ) / ( 3 * PI() * eps0 * ( 1 + epsF ) * mu * U * F153 * 10^(-9) )</f>
        <v>1.4970885501376444E-2</v>
      </c>
      <c r="AT153" cm="1">
        <f t="array" ref="AT153" xml:space="preserve"> PI() * AS153 / ( 1 + alpha * SQRT(AS153) )</f>
        <v>4.6638675291715878E-2</v>
      </c>
      <c r="AU153" cm="1">
        <f t="array" ref="AU153" xml:space="preserve"> PI() * AS153 * ( 1 - SQRT( AS153 ) * alpha )</f>
        <v>4.6635351055499222E-2</v>
      </c>
      <c r="AV153">
        <f t="shared" si="72"/>
        <v>0.99992872361412788</v>
      </c>
      <c r="AW153" cm="1">
        <f t="array" ref="AW153" xml:space="preserve"> 2 / 3 * ( epsP - 1 ) / ( epsP + 2 ) * ( sigave * 10^(-6) ) ^ 2 / ( eps0 * ( 1 + epsF ) ^ 2 ) * H153 * ( F153 * 10^(-9) ) ^ 2 / ( df * 10^(-6) * mu * U )</f>
        <v>8.5427465196881407</v>
      </c>
      <c r="AX153" cm="1">
        <f t="array" ref="AX153" xml:space="preserve"> 0.528 * Ku ^ 0.26 * AW153 ^ 0.74 / ( 1 + 0.366 * ( Ku * AW153 ) ^ 0.63 )</f>
        <v>1.1106330023437758</v>
      </c>
      <c r="AY153" cm="1">
        <f t="array" ref="AY153" xml:space="preserve"> 0.35 * Ku ^ ( -0.5 ) * AW153 ^ 0.4</f>
        <v>1.0202526419741249</v>
      </c>
      <c r="AZ153">
        <f t="shared" si="73"/>
        <v>0.91862265916921193</v>
      </c>
      <c r="BA153">
        <f t="shared" si="59"/>
        <v>0.18170794866440065</v>
      </c>
      <c r="BB153">
        <f t="shared" si="74"/>
        <v>0.19880878837898575</v>
      </c>
      <c r="BC153">
        <f t="shared" si="75"/>
        <v>1.0941116766783214</v>
      </c>
      <c r="BD153">
        <f t="shared" si="60"/>
        <v>1.0949588619624417</v>
      </c>
      <c r="BE153">
        <f t="shared" si="76"/>
        <v>1.1724260792976113</v>
      </c>
      <c r="BF153">
        <f t="shared" si="77"/>
        <v>1.0707489751681893</v>
      </c>
      <c r="BG153" cm="1">
        <f t="array" ref="BG153" xml:space="preserve"> EXP( -4 * alpha * X * 10^(-6) * BA153 / ( PI() * df * 10^(-6) * ( 1 - alpha ) ) ) * 100</f>
        <v>2.4281044263085643</v>
      </c>
      <c r="BH153" cm="1">
        <f t="array" ref="BH153" xml:space="preserve"> EXP( -4 * alpha * X * 10^(-6) * BB153 / ( PI() * df * 10^(-6) * ( 1 - alpha ) ) ) * 100</f>
        <v>1.7112054887441208</v>
      </c>
      <c r="BI153" cm="1">
        <f t="array" ref="BI153" xml:space="preserve"> EXP( -4 * alpha * X * 10^(-6) * BD153 / ( PI() * df * 10^(-6) * ( 1 - alpha ) ) ) * 100</f>
        <v>1.8609673002490877E-8</v>
      </c>
      <c r="BJ153" cm="1">
        <f t="array" ref="BJ153" xml:space="preserve"> EXP( -4 * alpha * X * 10^(-6) * BE153 / ( PI() * df * 10^(-6) * ( 1 - alpha ) ) ) * 100</f>
        <v>3.8135788463796853E-9</v>
      </c>
      <c r="BK153" cm="1">
        <f t="array" ref="BK153">fC *  BG153 +  ( 1 - fC ) * BI153</f>
        <v>0.24281045937956214</v>
      </c>
    </row>
    <row r="154" spans="6:63" x14ac:dyDescent="0.2">
      <c r="F154">
        <v>1540</v>
      </c>
      <c r="G154" cm="1">
        <f t="array" ref="G154" xml:space="preserve"> F154 * 10^(-9) * rhoa/mu * U</f>
        <v>1.0202393123856942E-3</v>
      </c>
      <c r="H154" cm="1">
        <f t="array" ref="H154">1 +  lambda/F154 * ( 2.514 + 0.8 * EXP( -0.55 * F154/lambda ) )</f>
        <v>1.109391762140004</v>
      </c>
      <c r="I154" cm="1">
        <f t="array" ref="I154" xml:space="preserve"> 1 + 3.34 * lambda/F154</f>
        <v>1.1453333766233766</v>
      </c>
      <c r="J154">
        <f t="shared" si="61"/>
        <v>0.96861908050795287</v>
      </c>
      <c r="K154" cm="1">
        <f t="array" ref="K154" xml:space="preserve"> kB * T * H154 / ( 3 * PI() * mu * F154 * 10^(-9) )</f>
        <v>1.7007459928225308E-11</v>
      </c>
      <c r="L154" cm="1">
        <f t="array" ref="L154" xml:space="preserve"> df * 10^(-6) *U / K154</f>
        <v>4835.3394599968569</v>
      </c>
      <c r="M154" cm="1">
        <f t="array" ref="M154" xml:space="preserve"> 1 + 0.388 * Kn * ( ( 1 - alpha ) * L154 / Ku ) ^ ( 1 / 3 )</f>
        <v>1.1261279325091824</v>
      </c>
      <c r="N154" cm="1">
        <f t="array" ref="N154" xml:space="preserve"> 1 + 0.388 * Kn * ( ( 1 - alpha ) / Ku ) ^ ( 1 / 3 ) * ( 3 * PI() * mu * df * 10^(-6) * U * F154 * 10^(-9) / ( kB * T ) ) ^ ( 1 / 3 ) * ( 0.6 * ( F154 / lambda ) ^ 0.1 ) ^ ( -1 / 3 ) * ( 1 + 2/3 * ( 3.34 * F154 / lambda ) ) ^ ( -1 / 2 )</f>
        <v>1.0193058593199025</v>
      </c>
      <c r="O154">
        <f t="shared" si="52"/>
        <v>0.90514215116637387</v>
      </c>
      <c r="P154" cm="1">
        <f t="array" ref="P154" xml:space="preserve"> 1 / ( 1 + 1.6 * ( ( 1 - alpha ) / Ku ) ^ ( 1 / 3 ) * L154 ^ ( -2 / 3 ) * M154 )</f>
        <v>0.99296376805772268</v>
      </c>
      <c r="Q154" cm="1">
        <f t="array" ref="Q154" xml:space="preserve"> 1.6 * ( ( 1 - alpha ) / Ku ) * L154 ^ ( -2 / 3 ) * M154 * P154</f>
        <v>8.8983093912608086E-3</v>
      </c>
      <c r="R154" cm="1">
        <f t="array" ref="R154" xml:space="preserve"> 1.6 * ( 0.6 ) ^ ( 2 / 3 ) * ( ( 1 - alpha ) / Ku ) * ( lambda * 10^(-9) ) ^ ( -1 / 15 ) * ( kB * T / ( 3 * PI() * df * 10^(-6) * U * mu ) ) ^ ( 2 / 3 ) * ( F154 * 10^(-9) ) ^ ( -3 / 5 )  +  3.2 * 3.34 / 3 * ( 0.6 ) ^ ( 2 / 3 ) * ( ( 1 - alpha ) / Ku ) *  ( lambda * 10^(-9) ) ^ ( 14 / 15 ) * ( kB * T / ( 3 * PI() * df * 10^(-6) * U * mu ) ) ^ ( 2 / 3 ) * ( F154 * 10^(-9) ) ^ ( -8 / 5 )</f>
        <v>7.1408838176535306E-3</v>
      </c>
      <c r="S154">
        <f t="shared" si="53"/>
        <v>7.2787447160569179E-3</v>
      </c>
      <c r="T154">
        <f t="shared" si="62"/>
        <v>0.81799186744456265</v>
      </c>
      <c r="U154">
        <f t="shared" si="54"/>
        <v>23554.979585397021</v>
      </c>
      <c r="V154">
        <f t="shared" si="55"/>
        <v>6.5156590358253115E-3</v>
      </c>
      <c r="W154">
        <f t="shared" si="56"/>
        <v>4.2453794111474368E-5</v>
      </c>
      <c r="X154">
        <f t="shared" si="57"/>
        <v>2.7661420519077971E-7</v>
      </c>
      <c r="Y154" cm="1">
        <f t="array" ref="Y154" xml:space="preserve"> 4 / 3 * g / U^2 * F154 * 10^(-9) * ( rhop - rhoa ) / rhoa</f>
        <v>159.64416681620304</v>
      </c>
      <c r="Z154" cm="1">
        <f t="array" ref="Z154" xml:space="preserve"> SQRT( 4/3 * 1/U154 * g/rhoa * F154 * 10^(-9) *  ( rhop - rhoa ) )</f>
        <v>8.6354609298978273E-4</v>
      </c>
      <c r="AA154" cm="1">
        <f t="array" ref="AA154" xml:space="preserve"> Z154 / U</f>
        <v>8.2325648647525146E-2</v>
      </c>
      <c r="AB154">
        <f t="shared" si="63"/>
        <v>8.9711179707913841E-2</v>
      </c>
      <c r="AC154">
        <f t="shared" si="64"/>
        <v>8.9661056624660215E-2</v>
      </c>
      <c r="AD154">
        <f t="shared" si="65"/>
        <v>0.99944128386877962</v>
      </c>
      <c r="AE154" cm="1">
        <f t="array" ref="AE154">( ( F154 * 10^(-9) ) ^ 2 * rhop * H154 * U ) / ( 18 * mu * ( df * 10^(-6) ) )</f>
        <v>1.0786743926116921E-2</v>
      </c>
      <c r="AF154">
        <f t="shared" si="66"/>
        <v>1.7108412531585554E-3</v>
      </c>
      <c r="AG154" cm="1">
        <f t="array" ref="AG154">(2 * AI174*(1-alpha)*AE154*SQRT(alpha)+(1-alpha)*alpha*AE154^2)/Ku</f>
        <v>1.8000832479998234E-3</v>
      </c>
      <c r="AH154">
        <f t="shared" si="67"/>
        <v>1.0521626390972918</v>
      </c>
      <c r="AI154" cm="1">
        <f t="array" ref="AI154" xml:space="preserve"> F154 / df / 1000</f>
        <v>0.19642857142857145</v>
      </c>
      <c r="AJ154" cm="1">
        <f t="array" ref="AJ154" xml:space="preserve"> ( 1 + AI154 ) / ( 2*Ku ) * ( 2 * LN( 1 + AI154 ) - 1 + alpha + ( 1 / ( 1 + AI154 ) ) ^ 2 * ( 1 - alpha / 2 ) - ( alpha / 2) * ( 1 + AI154 ) ^ 2 )</f>
        <v>4.8242213689526782E-2</v>
      </c>
      <c r="AK154" cm="1">
        <f t="array" ref="AK154" xml:space="preserve"> ( ( 1 - alpha ) / Ku ) * AI154 ^ 2</f>
        <v>5.487320773410917E-2</v>
      </c>
      <c r="AL154">
        <f t="shared" si="68"/>
        <v>1.1374521096245207</v>
      </c>
      <c r="AM154">
        <f t="shared" si="58"/>
        <v>0.14280383545500441</v>
      </c>
      <c r="AN154">
        <f t="shared" si="69"/>
        <v>0.15352385032798485</v>
      </c>
      <c r="AO154">
        <f t="shared" si="70"/>
        <v>1.075068115914563</v>
      </c>
      <c r="AP154" cm="1">
        <f t="array" ref="AP154" xml:space="preserve"> EXP( -4 * alpha * X * 10^(-6) * AM154 / ( PI() * df * 10^(-6) * ( 1 - alpha ) ) ) * 100</f>
        <v>5.3825186241224037</v>
      </c>
      <c r="AQ154" cm="1">
        <f t="array" ref="AQ154" xml:space="preserve"> EXP( -4 * alpha * X * 10^(-6) * AN154 / ( PI() * df * 10^(-6) * ( 1 - alpha ) ) ) * 100</f>
        <v>4.3223807135631755</v>
      </c>
      <c r="AR154">
        <f t="shared" si="71"/>
        <v>1.0601379105592281</v>
      </c>
      <c r="AS154" cm="1">
        <f t="array" ref="AS154" xml:space="preserve"> ( sigave * 10^(-6) * fE *e * H154 ) / ( 3 * PI() * eps0 * ( 1 + epsF ) * mu * U * F154 * 10^(-9) )</f>
        <v>1.4864092245209664E-2</v>
      </c>
      <c r="AT154" cm="1">
        <f t="array" ref="AT154" xml:space="preserve"> PI() * AS154 / ( 1 + alpha * SQRT(AS154) )</f>
        <v>4.6307368354619752E-2</v>
      </c>
      <c r="AU154" cm="1">
        <f t="array" ref="AU154" xml:space="preserve"> PI() * AS154 * ( 1 - SQRT( AS154 ) * alpha )</f>
        <v>4.6304091277407249E-2</v>
      </c>
      <c r="AV154">
        <f t="shared" si="72"/>
        <v>0.99992923205682072</v>
      </c>
      <c r="AW154" cm="1">
        <f t="array" ref="AW154" xml:space="preserve"> 2 / 3 * ( epsP - 1 ) / ( epsP + 2 ) * ( sigave * 10^(-6) ) ^ 2 / ( eps0 * ( 1 + epsF ) ^ 2 ) * H154 * ( F154 * 10^(-9) ) ^ 2 / ( df * 10^(-6) * mu * U )</f>
        <v>8.6492070417703211</v>
      </c>
      <c r="AX154" cm="1">
        <f t="array" ref="AX154" xml:space="preserve"> 0.528 * Ku ^ 0.26 * AW154 ^ 0.74 / ( 1 + 0.366 * ( Ku * AW154 ) ^ 0.63 )</f>
        <v>1.1163131900092627</v>
      </c>
      <c r="AY154" cm="1">
        <f t="array" ref="AY154" xml:space="preserve"> 0.35 * Ku ^ ( -0.5 ) * AW154 ^ 0.4</f>
        <v>1.0253195477397385</v>
      </c>
      <c r="AZ154">
        <f t="shared" si="73"/>
        <v>0.91848735365317224</v>
      </c>
      <c r="BA154">
        <f t="shared" si="59"/>
        <v>0.18249833399875681</v>
      </c>
      <c r="BB154">
        <f t="shared" si="74"/>
        <v>0.19982794160539211</v>
      </c>
      <c r="BC154">
        <f t="shared" si="75"/>
        <v>1.0949576208556147</v>
      </c>
      <c r="BD154">
        <f t="shared" si="60"/>
        <v>1.0997032203619332</v>
      </c>
      <c r="BE154">
        <f t="shared" si="76"/>
        <v>1.1788433980677233</v>
      </c>
      <c r="BF154">
        <f t="shared" si="77"/>
        <v>1.071965032238192</v>
      </c>
      <c r="BG154" cm="1">
        <f t="array" ref="BG154" xml:space="preserve"> EXP( -4 * alpha * X * 10^(-6) * BA154 / ( PI() * df * 10^(-6) * ( 1 - alpha ) ) ) * 100</f>
        <v>2.3891513728312721</v>
      </c>
      <c r="BH154" cm="1">
        <f t="array" ref="BH154" xml:space="preserve"> EXP( -4 * alpha * X * 10^(-6) * BB154 / ( PI() * df * 10^(-6) * ( 1 - alpha ) ) ) * 100</f>
        <v>1.6758901322803634</v>
      </c>
      <c r="BI154" cm="1">
        <f t="array" ref="BI154" xml:space="preserve"> EXP( -4 * alpha * X * 10^(-6) * BD154 / ( PI() * df * 10^(-6) * ( 1 - alpha ) ) ) * 100</f>
        <v>1.6888006754152338E-8</v>
      </c>
      <c r="BJ154" cm="1">
        <f t="array" ref="BJ154" xml:space="preserve"> EXP( -4 * alpha * X * 10^(-6) * BE154 / ( PI() * df * 10^(-6) * ( 1 - alpha ) ) ) * 100</f>
        <v>3.34430407530913E-9</v>
      </c>
      <c r="BK154" cm="1">
        <f t="array" ref="BK154">fC *  BG154 +  ( 1 - fC ) * BI154</f>
        <v>0.2389151524823333</v>
      </c>
    </row>
    <row r="155" spans="6:63" x14ac:dyDescent="0.2">
      <c r="F155">
        <v>1550</v>
      </c>
      <c r="G155" cm="1">
        <f t="array" ref="G155" xml:space="preserve"> F155 * 10^(-9) * rhoa/mu * U</f>
        <v>1.0268642429856012E-3</v>
      </c>
      <c r="H155" cm="1">
        <f t="array" ref="H155">1 +  lambda/F155 * ( 2.514 + 0.8 * EXP( -0.55 * F155/lambda ) )</f>
        <v>1.1086860000054979</v>
      </c>
      <c r="I155" cm="1">
        <f t="array" ref="I155" xml:space="preserve"> 1 + 3.34 * lambda/F155</f>
        <v>1.144395741935484</v>
      </c>
      <c r="J155">
        <f t="shared" si="61"/>
        <v>0.96879598497143027</v>
      </c>
      <c r="K155" cm="1">
        <f t="array" ref="K155" xml:space="preserve"> kB * T * H155 / ( 3 * PI() * mu * F155 * 10^(-9) )</f>
        <v>1.6886984542875447E-11</v>
      </c>
      <c r="L155" cm="1">
        <f t="array" ref="L155" xml:space="preserve"> df * 10^(-6) *U / K155</f>
        <v>4869.8358132837011</v>
      </c>
      <c r="M155" cm="1">
        <f t="array" ref="M155" xml:space="preserve"> 1 + 0.388 * Kn * ( ( 1 - alpha ) * L155 / Ku ) ^ ( 1 / 3 )</f>
        <v>1.1264271633208673</v>
      </c>
      <c r="N155" cm="1">
        <f t="array" ref="N155" xml:space="preserve"> 1 + 0.388 * Kn * ( ( 1 - alpha ) / Ku ) ^ ( 1 / 3 ) * ( 3 * PI() * mu * df * 10^(-6) * U * F155 * 10^(-9) / ( kB * T ) ) ^ ( 1 / 3 ) * ( 0.6 * ( F155 / lambda ) ^ 0.1 ) ^ ( -1 / 3 ) * ( 1 + 2/3 * ( 3.34 * F155 / lambda ) ) ^ ( -1 / 2 )</f>
        <v>1.0192820762392061</v>
      </c>
      <c r="O155">
        <f t="shared" si="52"/>
        <v>0.9048805900900132</v>
      </c>
      <c r="P155" cm="1">
        <f t="array" ref="P155" xml:space="preserve"> 1 / ( 1 + 1.6 * ( ( 1 - alpha ) / Ku ) ^ ( 1 / 3 ) * L155 ^ ( -2 / 3 ) * M155 )</f>
        <v>0.99299495487377676</v>
      </c>
      <c r="Q155" cm="1">
        <f t="array" ref="Q155" xml:space="preserve"> 1.6 * ( ( 1 - alpha ) / Ku ) * L155 ^ ( -2 / 3 ) * M155 * P155</f>
        <v>8.8588692561919948E-3</v>
      </c>
      <c r="R155" cm="1">
        <f t="array" ref="R155" xml:space="preserve"> 1.6 * ( 0.6 ) ^ ( 2 / 3 ) * ( ( 1 - alpha ) / Ku ) * ( lambda * 10^(-9) ) ^ ( -1 / 15 ) * ( kB * T / ( 3 * PI() * df * 10^(-6) * U * mu ) ) ^ ( 2 / 3 ) * ( F155 * 10^(-9) ) ^ ( -3 / 5 )  +  3.2 * 3.34 / 3 * ( 0.6 ) ^ ( 2 / 3 ) * ( ( 1 - alpha ) / Ku ) *  ( lambda * 10^(-9) ) ^ ( 14 / 15 ) * ( kB * T / ( 3 * PI() * df * 10^(-6) * U * mu ) ) ^ ( 2 / 3 ) * ( F155 * 10^(-9) ) ^ ( -8 / 5 )</f>
        <v>7.1091522720328551E-3</v>
      </c>
      <c r="S155">
        <f t="shared" si="53"/>
        <v>7.2462314881383176E-3</v>
      </c>
      <c r="T155">
        <f t="shared" si="62"/>
        <v>0.81796347576452744</v>
      </c>
      <c r="U155">
        <f t="shared" si="54"/>
        <v>23403.149621131641</v>
      </c>
      <c r="V155">
        <f t="shared" si="55"/>
        <v>6.5367602805734013E-3</v>
      </c>
      <c r="W155">
        <f t="shared" si="56"/>
        <v>4.2729216118639061E-5</v>
      </c>
      <c r="X155">
        <f t="shared" si="57"/>
        <v>2.7931039618351041E-7</v>
      </c>
      <c r="Y155" cm="1">
        <f t="array" ref="Y155" xml:space="preserve"> 4 / 3 * g / U^2 * F155 * 10^(-9) * ( rhop - rhoa ) / rhoa</f>
        <v>160.68081725007445</v>
      </c>
      <c r="Z155" cm="1">
        <f t="array" ref="Z155" xml:space="preserve"> SQRT( 4/3 * 1/U155 * g/rhoa * F155 * 10^(-9) *  ( rhop - rhoa ) )</f>
        <v>8.6915097917875193E-4</v>
      </c>
      <c r="AA155" cm="1">
        <f t="array" ref="AA155" xml:space="preserve"> Z155 / U</f>
        <v>8.2859987109418817E-2</v>
      </c>
      <c r="AB155">
        <f t="shared" si="63"/>
        <v>9.0346060519446963E-2</v>
      </c>
      <c r="AC155">
        <f t="shared" si="64"/>
        <v>9.0294594102686587E-2</v>
      </c>
      <c r="AD155">
        <f t="shared" si="65"/>
        <v>0.99943034132905773</v>
      </c>
      <c r="AE155" cm="1">
        <f t="array" ref="AE155">( ( F155 * 10^(-9) ) ^ 2 * rhop * H155 * U ) / ( 18 * mu * ( df * 10^(-6) ) )</f>
        <v>1.0920334723923671E-2</v>
      </c>
      <c r="AF155">
        <f t="shared" si="66"/>
        <v>1.7516851436740826E-3</v>
      </c>
      <c r="AG155" cm="1">
        <f t="array" ref="AG155">(2 * AI175*(1-alpha)*AE155*SQRT(alpha)+(1-alpha)*alpha*AE155^2)/Ku</f>
        <v>1.8329269288627325E-3</v>
      </c>
      <c r="AH155">
        <f t="shared" si="67"/>
        <v>1.046379216882692</v>
      </c>
      <c r="AI155" cm="1">
        <f t="array" ref="AI155" xml:space="preserve"> F155 / df / 1000</f>
        <v>0.19770408163265307</v>
      </c>
      <c r="AJ155" cm="1">
        <f t="array" ref="AJ155" xml:space="preserve"> ( 1 + AI155 ) / ( 2*Ku ) * ( 2 * LN( 1 + AI155 ) - 1 + alpha + ( 1 / ( 1 + AI155 ) ) ^ 2 * ( 1 - alpha / 2 ) - ( alpha / 2) * ( 1 + AI155 ) ^ 2 )</f>
        <v>4.8833230369447589E-2</v>
      </c>
      <c r="AK155" cm="1">
        <f t="array" ref="AK155" xml:space="preserve"> ( ( 1 - alpha ) / Ku ) * AI155 ^ 2</f>
        <v>5.558816055877773E-2</v>
      </c>
      <c r="AL155">
        <f t="shared" si="68"/>
        <v>1.1383265071392112</v>
      </c>
      <c r="AM155">
        <f t="shared" si="58"/>
        <v>0.14393457182791503</v>
      </c>
      <c r="AN155">
        <f t="shared" si="69"/>
        <v>0.15488067129327671</v>
      </c>
      <c r="AO155">
        <f t="shared" si="70"/>
        <v>1.0760491334802358</v>
      </c>
      <c r="AP155" cm="1">
        <f t="array" ref="AP155" xml:space="preserve"> EXP( -4 * alpha * X * 10^(-6) * AM155 / ( PI() * df * 10^(-6) * ( 1 - alpha ) ) ) * 100</f>
        <v>5.2594138544214788</v>
      </c>
      <c r="AQ155" cm="1">
        <f t="array" ref="AQ155" xml:space="preserve"> EXP( -4 * alpha * X * 10^(-6) * AN155 / ( PI() * df * 10^(-6) * ( 1 - alpha ) ) ) * 100</f>
        <v>4.2040293520462315</v>
      </c>
      <c r="AR155">
        <f t="shared" si="71"/>
        <v>1.0553845023752473</v>
      </c>
      <c r="AS155" cm="1">
        <f t="array" ref="AS155" xml:space="preserve"> ( sigave * 10^(-6) * fE *e * H155 ) / ( 3 * PI() * eps0 * ( 1 + epsF ) * mu * U * F155 * 10^(-9) )</f>
        <v>1.4758799788330454E-2</v>
      </c>
      <c r="AT155" cm="1">
        <f t="array" ref="AT155" xml:space="preserve"> PI() * AS155 / ( 1 + alpha * SQRT(AS155) )</f>
        <v>4.5980702818200034E-2</v>
      </c>
      <c r="AU155" cm="1">
        <f t="array" ref="AU155" xml:space="preserve"> PI() * AS155 * ( 1 - SQRT( AS155 ) * alpha )</f>
        <v>4.5977471908441828E-2</v>
      </c>
      <c r="AV155">
        <f t="shared" si="72"/>
        <v>0.99992973335420776</v>
      </c>
      <c r="AW155" cm="1">
        <f t="array" ref="AW155" xml:space="preserve"> 2 / 3 * ( epsP - 1 ) / ( epsP + 2 ) * ( sigave * 10^(-6) ) ^ 2 / ( eps0 * ( 1 + epsF ) ^ 2 ) * H155 * ( F155 * 10^(-9) ) ^ 2 / ( df * 10^(-6) * mu * U )</f>
        <v>8.7563250448507741</v>
      </c>
      <c r="AX155" cm="1">
        <f t="array" ref="AX155" xml:space="preserve"> 0.528 * Ku ^ 0.26 * AW155 ^ 0.74 / ( 1 + 0.366 * ( Ku * AW155 ) ^ 0.63 )</f>
        <v>1.1219702212318654</v>
      </c>
      <c r="AY155" cm="1">
        <f t="array" ref="AY155" xml:space="preserve"> 0.35 * Ku ^ ( -0.5 ) * AW155 ^ 0.4</f>
        <v>1.0303801176153848</v>
      </c>
      <c r="AZ155">
        <f t="shared" si="73"/>
        <v>0.91836672499567829</v>
      </c>
      <c r="BA155">
        <f t="shared" si="59"/>
        <v>0.18329706187363082</v>
      </c>
      <c r="BB155">
        <f t="shared" si="74"/>
        <v>0.20085814320171852</v>
      </c>
      <c r="BC155">
        <f t="shared" si="75"/>
        <v>1.0958066711412686</v>
      </c>
      <c r="BD155">
        <f t="shared" si="60"/>
        <v>1.1044144896631007</v>
      </c>
      <c r="BE155">
        <f t="shared" si="76"/>
        <v>1.1852607889086615</v>
      </c>
      <c r="BF155">
        <f t="shared" si="77"/>
        <v>1.0732028599789765</v>
      </c>
      <c r="BG155" cm="1">
        <f t="array" ref="BG155" xml:space="preserve"> EXP( -4 * alpha * X * 10^(-6) * BA155 / ( PI() * df * 10^(-6) * ( 1 - alpha ) ) ) * 100</f>
        <v>2.3504219688138956</v>
      </c>
      <c r="BH155" cm="1">
        <f t="array" ref="BH155" xml:space="preserve"> EXP( -4 * alpha * X * 10^(-6) * BB155 / ( PI() * df * 10^(-6) * ( 1 - alpha ) ) ) * 100</f>
        <v>1.6409325982065053</v>
      </c>
      <c r="BI155" cm="1">
        <f t="array" ref="BI155" xml:space="preserve"> EXP( -4 * alpha * X * 10^(-6) * BD155 / ( PI() * df * 10^(-6) * ( 1 - alpha ) ) ) * 100</f>
        <v>1.5335999632599266E-8</v>
      </c>
      <c r="BJ155" cm="1">
        <f t="array" ref="BJ155" xml:space="preserve"> EXP( -4 * alpha * X * 10^(-6) * BE155 / ( PI() * df * 10^(-6) * ( 1 - alpha ) ) ) * 100</f>
        <v>2.9327709495863537E-9</v>
      </c>
      <c r="BK155" cm="1">
        <f t="array" ref="BK155">fC *  BG155 +  ( 1 - fC ) * BI155</f>
        <v>0.23504221068378925</v>
      </c>
    </row>
    <row r="156" spans="6:63" x14ac:dyDescent="0.2">
      <c r="F156">
        <v>1560</v>
      </c>
      <c r="G156" cm="1">
        <f t="array" ref="G156" xml:space="preserve"> F156 * 10^(-9) * rhoa/mu * U</f>
        <v>1.0334891735855082E-3</v>
      </c>
      <c r="H156" cm="1">
        <f t="array" ref="H156">1 +  lambda/F156 * ( 2.514 + 0.8 * EXP( -0.55 * F156/lambda ) )</f>
        <v>1.1079892867948522</v>
      </c>
      <c r="I156" cm="1">
        <f t="array" ref="I156" xml:space="preserve"> 1 + 3.34 * lambda/F156</f>
        <v>1.1434701282051283</v>
      </c>
      <c r="J156">
        <f t="shared" si="61"/>
        <v>0.96897090659817298</v>
      </c>
      <c r="K156" cm="1">
        <f t="array" ref="K156" xml:space="preserve"> kB * T * H156 / ( 3 * PI() * mu * F156 * 10^(-9) )</f>
        <v>1.6768190659188159E-11</v>
      </c>
      <c r="L156" cm="1">
        <f t="array" ref="L156" xml:space="preserve"> df * 10^(-6) *U / K156</f>
        <v>4904.3360596691045</v>
      </c>
      <c r="M156" cm="1">
        <f t="array" ref="M156" xml:space="preserve"> 1 + 0.388 * Kn * ( ( 1 - alpha ) * L156 / Ku ) ^ ( 1 / 3 )</f>
        <v>1.126725017876715</v>
      </c>
      <c r="N156" cm="1">
        <f t="array" ref="N156" xml:space="preserve"> 1 + 0.388 * Kn * ( ( 1 - alpha ) / Ku ) ^ ( 1 / 3 ) * ( 3 * PI() * mu * df * 10^(-6) * U * F156 * 10^(-9) / ( kB * T ) ) ^ ( 1 / 3 ) * ( 0.6 * ( F156 / lambda ) ^ 0.1 ) ^ ( -1 / 3 ) * ( 1 + 2/3 * ( 3.34 * F156 / lambda ) ) ^ ( -1 / 2 )</f>
        <v>1.0192584676577028</v>
      </c>
      <c r="O156">
        <f t="shared" si="52"/>
        <v>0.90462042777613105</v>
      </c>
      <c r="P156" cm="1">
        <f t="array" ref="P156" xml:space="preserve"> 1 / ( 1 + 1.6 * ( ( 1 - alpha ) / Ku ) ^ ( 1 / 3 ) * L156 ^ ( -2 / 3 ) * M156 )</f>
        <v>0.99302578536484487</v>
      </c>
      <c r="Q156" cm="1">
        <f t="array" ref="Q156" xml:space="preserve"> 1.6 * ( ( 1 - alpha ) / Ku ) * L156 ^ ( -2 / 3 ) * M156 * P156</f>
        <v>8.8198797444109783E-3</v>
      </c>
      <c r="R156" cm="1">
        <f t="array" ref="R156" xml:space="preserve"> 1.6 * ( 0.6 ) ^ ( 2 / 3 ) * ( ( 1 - alpha ) / Ku ) * ( lambda * 10^(-9) ) ^ ( -1 / 15 ) * ( kB * T / ( 3 * PI() * df * 10^(-6) * U * mu ) ) ^ ( 2 / 3 ) * ( F156 * 10^(-9) ) ^ ( -3 / 5 )  +  3.2 * 3.34 / 3 * ( 0.6 ) ^ ( 2 / 3 ) * ( ( 1 - alpha ) / Ku ) *  ( lambda * 10^(-9) ) ^ ( 14 / 15 ) * ( kB * T / ( 3 * PI() * df * 10^(-6) * U * mu ) ) ^ ( 2 / 3 ) * ( F156 * 10^(-9) ) ^ ( -8 / 5 )</f>
        <v>7.077787959340328E-3</v>
      </c>
      <c r="S156">
        <f t="shared" si="53"/>
        <v>7.2140953098433621E-3</v>
      </c>
      <c r="T156">
        <f t="shared" si="62"/>
        <v>0.81793579038476383</v>
      </c>
      <c r="U156">
        <f t="shared" si="54"/>
        <v>23253.26591897184</v>
      </c>
      <c r="V156">
        <f t="shared" si="55"/>
        <v>6.5577934187527687E-3</v>
      </c>
      <c r="W156">
        <f t="shared" si="56"/>
        <v>4.3004635386049923E-5</v>
      </c>
      <c r="X156">
        <f t="shared" si="57"/>
        <v>2.8201526375025102E-7</v>
      </c>
      <c r="Y156" cm="1">
        <f t="array" ref="Y156" xml:space="preserve"> 4 / 3 * g / U^2 * F156 * 10^(-9) * ( rhop - rhoa ) / rhoa</f>
        <v>161.71746768394596</v>
      </c>
      <c r="Z156" cm="1">
        <f t="array" ref="Z156" xml:space="preserve"> SQRT( 4/3 * 1/U156 * g/rhoa * F156 * 10^(-9) *  ( rhop - rhoa ) )</f>
        <v>8.7475583759956312E-4</v>
      </c>
      <c r="AA156" cm="1">
        <f t="array" ref="AA156" xml:space="preserve"> Z156 / U</f>
        <v>8.33943229240518E-2</v>
      </c>
      <c r="AB156">
        <f t="shared" si="63"/>
        <v>9.0981678392050708E-2</v>
      </c>
      <c r="AC156">
        <f t="shared" si="64"/>
        <v>9.0928841407167921E-2</v>
      </c>
      <c r="AD156">
        <f t="shared" si="65"/>
        <v>0.99941925686779365</v>
      </c>
      <c r="AE156" cm="1">
        <f t="array" ref="AE156">( ( F156 * 10^(-9) ) ^ 2 * rhop * H156 * U ) / ( 18 * mu * ( df * 10^(-6) ) )</f>
        <v>1.1054745489997153E-2</v>
      </c>
      <c r="AF156">
        <f t="shared" si="66"/>
        <v>1.7932230483658968E-3</v>
      </c>
      <c r="AG156" cm="1">
        <f t="array" ref="AG156">(2 * AI176*(1-alpha)*AE156*SQRT(alpha)+(1-alpha)*alpha*AE156^2)/Ku</f>
        <v>1.866168043837324E-3</v>
      </c>
      <c r="AH156">
        <f t="shared" si="67"/>
        <v>1.0406781496244426</v>
      </c>
      <c r="AI156" cm="1">
        <f t="array" ref="AI156" xml:space="preserve"> F156 / df / 1000</f>
        <v>0.19897959183673469</v>
      </c>
      <c r="AJ156" cm="1">
        <f t="array" ref="AJ156" xml:space="preserve"> ( 1 + AI156 ) / ( 2*Ku ) * ( 2 * LN( 1 + AI156 ) - 1 + alpha + ( 1 / ( 1 + AI156 ) ) ^ 2 * ( 1 - alpha / 2 ) - ( alpha / 2) * ( 1 + AI156 ) ^ 2 )</f>
        <v>4.9427410584910479E-2</v>
      </c>
      <c r="AK156" cm="1">
        <f t="array" ref="AK156" xml:space="preserve"> ( ( 1 - alpha ) / Ku ) * AI156 ^ 2</f>
        <v>5.6307740909819541E-2</v>
      </c>
      <c r="AL156">
        <f t="shared" si="68"/>
        <v>1.1392007034859628</v>
      </c>
      <c r="AM156">
        <f t="shared" si="58"/>
        <v>0.14506908748162695</v>
      </c>
      <c r="AN156">
        <f t="shared" si="69"/>
        <v>0.15624390067519672</v>
      </c>
      <c r="AO156">
        <f t="shared" si="70"/>
        <v>1.0770309746036355</v>
      </c>
      <c r="AP156" cm="1">
        <f t="array" ref="AP156" xml:space="preserve"> EXP( -4 * alpha * X * 10^(-6) * AM156 / ( PI() * df * 10^(-6) * ( 1 - alpha ) ) ) * 100</f>
        <v>5.1387272446588073</v>
      </c>
      <c r="AQ156" cm="1">
        <f t="array" ref="AQ156" xml:space="preserve"> EXP( -4 * alpha * X * 10^(-6) * AN156 / ( PI() * df * 10^(-6) * ( 1 - alpha ) ) ) * 100</f>
        <v>4.0883824424370099</v>
      </c>
      <c r="AR156">
        <f t="shared" si="71"/>
        <v>1.0503448022217974</v>
      </c>
      <c r="AS156" cm="1">
        <f t="array" ref="AS156" xml:space="preserve"> ( sigave * 10^(-6) * fE *e * H156 ) / ( 3 * PI() * eps0 * ( 1 + epsF ) * mu * U * F156 * 10^(-9) )</f>
        <v>1.4654976921615119E-2</v>
      </c>
      <c r="AT156" cm="1">
        <f t="array" ref="AT156" xml:space="preserve"> PI() * AS156 / ( 1 + alpha * SQRT(AS156) )</f>
        <v>4.5658582417730159E-2</v>
      </c>
      <c r="AU156" cm="1">
        <f t="array" ref="AU156" xml:space="preserve"> PI() * AS156 * ( 1 - SQRT( AS156 ) * alpha )</f>
        <v>4.565539671135984E-2</v>
      </c>
      <c r="AV156">
        <f t="shared" si="72"/>
        <v>0.99993022765487605</v>
      </c>
      <c r="AW156" cm="1">
        <f t="array" ref="AW156" xml:space="preserve"> 2 / 3 * ( epsP - 1 ) / ( epsP + 2 ) * ( sigave * 10^(-6) ) ^ 2 / ( eps0 * ( 1 + epsF ) ^ 2 ) * H156 * ( F156 * 10^(-9) ) ^ 2 / ( df * 10^(-6) * mu * U )</f>
        <v>8.8641005285718393</v>
      </c>
      <c r="AX156" cm="1">
        <f t="array" ref="AX156" xml:space="preserve"> 0.528 * Ku ^ 0.26 * AW156 ^ 0.74 / ( 1 + 0.366 * ( Ku * AW156 ) ^ 0.63 )</f>
        <v>1.1276042052549962</v>
      </c>
      <c r="AY156" cm="1">
        <f t="array" ref="AY156" xml:space="preserve"> 0.35 * Ku ^ ( -0.5 ) * AW156 ^ 0.4</f>
        <v>1.0354343994255186</v>
      </c>
      <c r="AZ156">
        <f t="shared" si="73"/>
        <v>0.91826049832029999</v>
      </c>
      <c r="BA156">
        <f t="shared" si="59"/>
        <v>0.18410402101231227</v>
      </c>
      <c r="BB156">
        <f t="shared" si="74"/>
        <v>0.20189929738655657</v>
      </c>
      <c r="BC156">
        <f t="shared" si="75"/>
        <v>1.0966588142746443</v>
      </c>
      <c r="BD156">
        <f t="shared" si="60"/>
        <v>1.1090927796398355</v>
      </c>
      <c r="BE156">
        <f t="shared" si="76"/>
        <v>1.1916783001007154</v>
      </c>
      <c r="BF156">
        <f t="shared" si="77"/>
        <v>1.0744622289288535</v>
      </c>
      <c r="BG156" cm="1">
        <f t="array" ref="BG156" xml:space="preserve"> EXP( -4 * alpha * X * 10^(-6) * BA156 / ( PI() * df * 10^(-6) * ( 1 - alpha ) ) ) * 100</f>
        <v>2.3119309669899382</v>
      </c>
      <c r="BH156" cm="1">
        <f t="array" ref="BH156" xml:space="preserve"> EXP( -4 * alpha * X * 10^(-6) * BB156 / ( PI() * df * 10^(-6) * ( 1 - alpha ) ) ) * 100</f>
        <v>1.6063442098723986</v>
      </c>
      <c r="BI156" cm="1">
        <f t="array" ref="BI156" xml:space="preserve"> EXP( -4 * alpha * X * 10^(-6) * BD156 / ( PI() * df * 10^(-6) * ( 1 - alpha ) ) ) * 100</f>
        <v>1.393602295357748E-8</v>
      </c>
      <c r="BJ156" cm="1">
        <f t="array" ref="BJ156" xml:space="preserve"> EXP( -4 * alpha * X * 10^(-6) * BE156 / ( PI() * df * 10^(-6) * ( 1 - alpha ) ) ) * 100</f>
        <v>2.5718726730477038E-9</v>
      </c>
      <c r="BK156" cm="1">
        <f t="array" ref="BK156">fC *  BG156 +  ( 1 - fC ) * BI156</f>
        <v>0.23119310924141448</v>
      </c>
    </row>
    <row r="157" spans="6:63" x14ac:dyDescent="0.2">
      <c r="F157">
        <v>1570</v>
      </c>
      <c r="G157" cm="1">
        <f t="array" ref="G157" xml:space="preserve"> F157 * 10^(-9) * rhoa/mu * U</f>
        <v>1.0401141041854153E-3</v>
      </c>
      <c r="H157" cm="1">
        <f t="array" ref="H157">1 +  lambda/F157 * ( 2.514 + 0.8 * EXP( -0.55 * F157/lambda ) )</f>
        <v>1.1073014495445617</v>
      </c>
      <c r="I157" cm="1">
        <f t="array" ref="I157" xml:space="preserve"> 1 + 3.34 * lambda/F157</f>
        <v>1.1425563057324841</v>
      </c>
      <c r="J157">
        <f t="shared" si="61"/>
        <v>0.96914387850205697</v>
      </c>
      <c r="K157" cm="1">
        <f t="array" ref="K157" xml:space="preserve"> kB * T * H157 / ( 3 * PI() * mu * F157 * 10^(-9) )</f>
        <v>1.6651043545620032E-11</v>
      </c>
      <c r="L157" cm="1">
        <f t="array" ref="L157" xml:space="preserve"> df * 10^(-6) *U / K157</f>
        <v>4938.8401321486608</v>
      </c>
      <c r="M157" cm="1">
        <f t="array" ref="M157" xml:space="preserve"> 1 + 0.388 * Kn * ( ( 1 - alpha ) * L157 / Ku ) ^ ( 1 / 3 )</f>
        <v>1.1270215116219275</v>
      </c>
      <c r="N157" cm="1">
        <f t="array" ref="N157" xml:space="preserve"> 1 + 0.388 * Kn * ( ( 1 - alpha ) / Ku ) ^ ( 1 / 3 ) * ( 3 * PI() * mu * df * 10^(-6) * U * F157 * 10^(-9) / ( kB * T ) ) ^ ( 1 / 3 ) * ( 0.6 * ( F157 / lambda ) ^ 0.1 ) ^ ( -1 / 3 ) * ( 1 + 2/3 * ( 3.34 * F157 / lambda ) ) ^ ( -1 / 2 )</f>
        <v>1.0192350312454737</v>
      </c>
      <c r="O157">
        <f t="shared" si="52"/>
        <v>0.90436164770152838</v>
      </c>
      <c r="P157" cm="1">
        <f t="array" ref="P157" xml:space="preserve"> 1 / ( 1 + 1.6 * ( ( 1 - alpha ) / Ku ) ^ ( 1 / 3 ) * L157 ^ ( -2 / 3 ) * M157 )</f>
        <v>0.99305626599224306</v>
      </c>
      <c r="Q157" cm="1">
        <f t="array" ref="Q157" xml:space="preserve"> 1.6 * ( ( 1 - alpha ) / Ku ) * L157 ^ ( -2 / 3 ) * M157 * P157</f>
        <v>8.7813326846702192E-3</v>
      </c>
      <c r="R157" cm="1">
        <f t="array" ref="R157" xml:space="preserve"> 1.6 * ( 0.6 ) ^ ( 2 / 3 ) * ( ( 1 - alpha ) / Ku ) * ( lambda * 10^(-9) ) ^ ( -1 / 15 ) * ( kB * T / ( 3 * PI() * df * 10^(-6) * U * mu ) ) ^ ( 2 / 3 ) * ( F157 * 10^(-9) ) ^ ( -3 / 5 )  +  3.2 * 3.34 / 3 * ( 0.6 ) ^ ( 2 / 3 ) * ( ( 1 - alpha ) / Ku ) *  ( lambda * 10^(-9) ) ^ ( 14 / 15 ) * ( kB * T / ( 3 * PI() * df * 10^(-6) * U * mu ) ) ^ ( 2 / 3 ) * ( F157 * 10^(-9) ) ^ ( -8 / 5 )</f>
        <v>7.0467841087400928E-3</v>
      </c>
      <c r="S157">
        <f t="shared" si="53"/>
        <v>7.1823292212518158E-3</v>
      </c>
      <c r="T157">
        <f t="shared" si="62"/>
        <v>0.81790879347848633</v>
      </c>
      <c r="U157">
        <f t="shared" si="54"/>
        <v>23105.291291500929</v>
      </c>
      <c r="V157">
        <f t="shared" si="55"/>
        <v>6.5787591040189827E-3</v>
      </c>
      <c r="W157">
        <f t="shared" si="56"/>
        <v>4.3280051919216213E-5</v>
      </c>
      <c r="X157">
        <f t="shared" si="57"/>
        <v>2.8472877977071824E-7</v>
      </c>
      <c r="Y157" cm="1">
        <f t="array" ref="Y157" xml:space="preserve"> 4 / 3 * g / U^2 * F157 * 10^(-9) * ( rhop - rhoa ) / rhoa</f>
        <v>162.75411811781737</v>
      </c>
      <c r="Z157" cm="1">
        <f t="array" ref="Z157" xml:space="preserve"> SQRT( 4/3 * 1/U157 * g/rhoa * F157 * 10^(-9) *  ( rhop - rhoa ) )</f>
        <v>8.8036066830839783E-4</v>
      </c>
      <c r="AA157" cm="1">
        <f t="array" ref="AA157" xml:space="preserve"> Z157 / U</f>
        <v>8.392865609678013E-2</v>
      </c>
      <c r="AB157">
        <f t="shared" si="63"/>
        <v>9.1618034616359464E-2</v>
      </c>
      <c r="AC157">
        <f t="shared" si="64"/>
        <v>9.1563799449161987E-2</v>
      </c>
      <c r="AD157">
        <f t="shared" si="65"/>
        <v>0.99940802957163855</v>
      </c>
      <c r="AE157" cm="1">
        <f t="array" ref="AE157">( ( F157 * 10^(-9) ) ^ 2 * rhop * H157 * U ) / ( 18 * mu * ( df * 10^(-6) ) )</f>
        <v>1.118997622392298E-2</v>
      </c>
      <c r="AF157">
        <f t="shared" si="66"/>
        <v>1.8354616541395609E-3</v>
      </c>
      <c r="AG157" cm="1">
        <f t="array" ref="AG157">(2 * AI177*(1-alpha)*AE157*SQRT(alpha)+(1-alpha)*alpha*AE157^2)/Ku</f>
        <v>1.8998090020144673E-3</v>
      </c>
      <c r="AH157">
        <f t="shared" si="67"/>
        <v>1.0350578546436981</v>
      </c>
      <c r="AI157" cm="1">
        <f t="array" ref="AI157" xml:space="preserve"> F157 / df / 1000</f>
        <v>0.20025510204081631</v>
      </c>
      <c r="AJ157" cm="1">
        <f t="array" ref="AJ157" xml:space="preserve"> ( 1 + AI157 ) / ( 2*Ku ) * ( 2 * LN( 1 + AI157 ) - 1 + alpha + ( 1 / ( 1 + AI157 ) ) ^ 2 * ( 1 - alpha / 2 ) - ( alpha / 2) * ( 1 + AI157 ) ^ 2 )</f>
        <v>5.0024747347856925E-2</v>
      </c>
      <c r="AK157" cm="1">
        <f t="array" ref="AK157" xml:space="preserve"> ( ( 1 - alpha ) / Ku ) * AI157 ^ 2</f>
        <v>5.7031948787234624E-2</v>
      </c>
      <c r="AL157">
        <f t="shared" si="68"/>
        <v>1.1400746992413924</v>
      </c>
      <c r="AM157">
        <f t="shared" si="58"/>
        <v>0.14620736484613472</v>
      </c>
      <c r="AN157">
        <f t="shared" si="69"/>
        <v>0.15761353911178799</v>
      </c>
      <c r="AO157">
        <f t="shared" si="70"/>
        <v>1.0780136778859044</v>
      </c>
      <c r="AP157" cm="1">
        <f t="array" ref="AP157" xml:space="preserve"> EXP( -4 * alpha * X * 10^(-6) * AM157 / ( PI() * df * 10^(-6) * ( 1 - alpha ) ) ) * 100</f>
        <v>5.0204235614301815</v>
      </c>
      <c r="AQ157" cm="1">
        <f t="array" ref="AQ157" xml:space="preserve"> EXP( -4 * alpha * X * 10^(-6) * AN157 / ( PI() * df * 10^(-6) * ( 1 - alpha ) ) ) * 100</f>
        <v>3.9753954470030939</v>
      </c>
      <c r="AR157">
        <f t="shared" si="71"/>
        <v>1.0450281144270877</v>
      </c>
      <c r="AS157" cm="1">
        <f t="array" ref="AS157" xml:space="preserve"> ( sigave * 10^(-6) * fE *e * H157 ) / ( 3 * PI() * eps0 * ( 1 + epsF ) * mu * U * F157 * 10^(-9) )</f>
        <v>1.4552593290568199E-2</v>
      </c>
      <c r="AT157" cm="1">
        <f t="array" ref="AT157" xml:space="preserve"> PI() * AS157 / ( 1 + alpha * SQRT(AS157) )</f>
        <v>4.5340913518478146E-2</v>
      </c>
      <c r="AU157" cm="1">
        <f t="array" ref="AU157" xml:space="preserve"> PI() * AS157 * ( 1 - SQRT( AS157 ) * alpha )</f>
        <v>4.5337772077970712E-2</v>
      </c>
      <c r="AV157">
        <f t="shared" si="72"/>
        <v>0.99993071510334364</v>
      </c>
      <c r="AW157" cm="1">
        <f t="array" ref="AW157" xml:space="preserve"> 2 / 3 * ( epsP - 1 ) / ( epsP + 2 ) * ( sigave * 10^(-6) ) ^ 2 / ( eps0 * ( 1 + epsF ) ^ 2 ) * H157 * ( F157 * 10^(-9) ) ^ 2 / ( df * 10^(-6) * mu * U )</f>
        <v>8.9725334926012437</v>
      </c>
      <c r="AX157" cm="1">
        <f t="array" ref="AX157" xml:space="preserve"> 0.528 * Ku ^ 0.26 * AW157 ^ 0.74 / ( 1 + 0.366 * ( Ku * AW157 ) ^ 0.63 )</f>
        <v>1.1332152516117195</v>
      </c>
      <c r="AY157" cm="1">
        <f t="array" ref="AY157" xml:space="preserve"> 0.35 * Ku ^ ( -0.5 ) * AW157 ^ 0.4</f>
        <v>1.0404824403304609</v>
      </c>
      <c r="AZ157">
        <f t="shared" si="73"/>
        <v>0.91816840520865817</v>
      </c>
      <c r="BA157">
        <f t="shared" si="59"/>
        <v>0.18491910287935964</v>
      </c>
      <c r="BB157">
        <f t="shared" si="74"/>
        <v>0.2029513111897587</v>
      </c>
      <c r="BC157">
        <f t="shared" si="75"/>
        <v>1.0975140373797032</v>
      </c>
      <c r="BD157">
        <f t="shared" si="60"/>
        <v>1.1137382007162553</v>
      </c>
      <c r="BE157">
        <f t="shared" si="76"/>
        <v>1.198095979442249</v>
      </c>
      <c r="BF157">
        <f t="shared" si="77"/>
        <v>1.0757429157693814</v>
      </c>
      <c r="BG157" cm="1">
        <f t="array" ref="BG157" xml:space="preserve"> EXP( -4 * alpha * X * 10^(-6) * BA157 / ( PI() * df * 10^(-6) * ( 1 - alpha ) ) ) * 100</f>
        <v>2.2736923712143833</v>
      </c>
      <c r="BH157" cm="1">
        <f t="array" ref="BH157" xml:space="preserve"> EXP( -4 * alpha * X * 10^(-6) * BB157 / ( PI() * df * 10^(-6) * ( 1 - alpha ) ) ) * 100</f>
        <v>1.5721355149829148</v>
      </c>
      <c r="BI157" cm="1">
        <f t="array" ref="BI157" xml:space="preserve"> EXP( -4 * alpha * X * 10^(-6) * BD157 / ( PI() * df * 10^(-6) * ( 1 - alpha ) ) ) * 100</f>
        <v>1.2672365872810416E-8</v>
      </c>
      <c r="BJ157" cm="1">
        <f t="array" ref="BJ157" xml:space="preserve"> EXP( -4 * alpha * X * 10^(-6) * BE157 / ( PI() * df * 10^(-6) * ( 1 - alpha ) ) ) * 100</f>
        <v>2.2553777304693987E-9</v>
      </c>
      <c r="BK157" cm="1">
        <f t="array" ref="BK157">fC *  BG157 +  ( 1 - fC ) * BI157</f>
        <v>0.22736924852656762</v>
      </c>
    </row>
    <row r="158" spans="6:63" x14ac:dyDescent="0.2">
      <c r="F158">
        <v>1580</v>
      </c>
      <c r="G158" cm="1">
        <f t="array" ref="G158" xml:space="preserve"> F158 * 10^(-9) * rhoa/mu * U</f>
        <v>1.0467390347853225E-3</v>
      </c>
      <c r="H158" cm="1">
        <f t="array" ref="H158">1 +  lambda/F158 * ( 2.514 + 0.8 * EXP( -0.55 * F158/lambda ) )</f>
        <v>1.1066223196741822</v>
      </c>
      <c r="I158" cm="1">
        <f t="array" ref="I158" xml:space="preserve"> 1 + 3.34 * lambda/F158</f>
        <v>1.1416540506329114</v>
      </c>
      <c r="J158">
        <f t="shared" si="61"/>
        <v>0.96931493306636263</v>
      </c>
      <c r="K158" cm="1">
        <f t="array" ref="K158" xml:space="preserve"> kB * T * H158 / ( 3 * PI() * mu * F158 * 10^(-9) )</f>
        <v>1.6535509415400353E-11</v>
      </c>
      <c r="L158" cm="1">
        <f t="array" ref="L158" xml:space="preserve"> df * 10^(-6) *U / K158</f>
        <v>4973.3479652384849</v>
      </c>
      <c r="M158" cm="1">
        <f t="array" ref="M158" xml:space="preserve"> 1 + 0.388 * Kn * ( ( 1 - alpha ) * L158 / Ku ) ^ ( 1 / 3 )</f>
        <v>1.1273166597297204</v>
      </c>
      <c r="N158" cm="1">
        <f t="array" ref="N158" xml:space="preserve"> 1 + 0.388 * Kn * ( ( 1 - alpha ) / Ku ) ^ ( 1 / 3 ) * ( 3 * PI() * mu * df * 10^(-6) * U * F158 * 10^(-9) / ( kB * T ) ) ^ ( 1 / 3 ) * ( 0.6 * ( F158 / lambda ) ^ 0.1 ) ^ ( -1 / 3 ) * ( 1 + 2/3 * ( 3.34 * F158 / lambda ) ) ^ ( -1 / 2 )</f>
        <v>1.0192117647175125</v>
      </c>
      <c r="O158">
        <f t="shared" si="52"/>
        <v>0.9041042336426337</v>
      </c>
      <c r="P158" cm="1">
        <f t="array" ref="P158" xml:space="preserve"> 1 / ( 1 + 1.6 * ( ( 1 - alpha ) / Ku ) ^ ( 1 / 3 ) * L158 ^ ( -2 / 3 ) * M158 )</f>
        <v>0.99308640305788964</v>
      </c>
      <c r="Q158" cm="1">
        <f t="array" ref="Q158" xml:space="preserve"> 1.6 * ( ( 1 - alpha ) / Ku ) * L158 ^ ( -2 / 3 ) * M158 * P158</f>
        <v>8.7432201073037851E-3</v>
      </c>
      <c r="R158" cm="1">
        <f t="array" ref="R158" xml:space="preserve"> 1.6 * ( 0.6 ) ^ ( 2 / 3 ) * ( ( 1 - alpha ) / Ku ) * ( lambda * 10^(-9) ) ^ ( -1 / 15 ) * ( kB * T / ( 3 * PI() * df * 10^(-6) * U * mu ) ) ^ ( 2 / 3 ) * ( F158 * 10^(-9) ) ^ ( -3 / 5 )  +  3.2 * 3.34 / 3 * ( 0.6 ) ^ ( 2 / 3 ) * ( ( 1 - alpha ) / Ku ) *  ( lambda * 10^(-9) ) ^ ( 14 / 15 ) * ( kB * T / ( 3 * PI() * df * 10^(-6) * U * mu ) ) ^ ( 2 / 3 ) * ( F158 * 10^(-9) ) ^ ( -8 / 5 )</f>
        <v>7.0161341193137796E-3</v>
      </c>
      <c r="S158">
        <f t="shared" si="53"/>
        <v>7.1509264372405477E-3</v>
      </c>
      <c r="T158">
        <f t="shared" si="62"/>
        <v>0.81788246772684015</v>
      </c>
      <c r="U158">
        <f t="shared" si="54"/>
        <v>22959.189492722071</v>
      </c>
      <c r="V158">
        <f t="shared" si="55"/>
        <v>6.5996579796363574E-3</v>
      </c>
      <c r="W158">
        <f t="shared" si="56"/>
        <v>4.3555465723601034E-5</v>
      </c>
      <c r="X158">
        <f t="shared" si="57"/>
        <v>2.8745091639341719E-7</v>
      </c>
      <c r="Y158" cm="1">
        <f t="array" ref="Y158" xml:space="preserve"> 4 / 3 * g / U^2 * F158 * 10^(-9) * ( rhop - rhoa ) / rhoa</f>
        <v>163.79076855168884</v>
      </c>
      <c r="Z158" cm="1">
        <f t="array" ref="Z158" xml:space="preserve"> SQRT( 4/3 * 1/U158 * g/rhoa * F158 * 10^(-9) *  ( rhop - rhoa ) )</f>
        <v>8.8596547136096735E-4</v>
      </c>
      <c r="AA158" cm="1">
        <f t="array" ref="AA158" xml:space="preserve"> Z158 / U</f>
        <v>8.4462986632915016E-2</v>
      </c>
      <c r="AB158">
        <f t="shared" si="63"/>
        <v>9.2255130485969269E-2</v>
      </c>
      <c r="AC158">
        <f t="shared" si="64"/>
        <v>9.2199469139674681E-2</v>
      </c>
      <c r="AD158">
        <f t="shared" si="65"/>
        <v>0.99939665852726689</v>
      </c>
      <c r="AE158" cm="1">
        <f t="array" ref="AE158">( ( F158 * 10^(-9) ) ^ 2 * rhop * H158 * U ) / ( 18 * mu * ( df * 10^(-6) ) )</f>
        <v>1.1326026925316215E-2</v>
      </c>
      <c r="AF158">
        <f t="shared" si="66"/>
        <v>1.8784076490781473E-3</v>
      </c>
      <c r="AG158" cm="1">
        <f t="array" ref="AG158">(2 * AI178*(1-alpha)*AE158*SQRT(alpha)+(1-alpha)*alpha*AE158^2)/Ku</f>
        <v>1.9338522128843324E-3</v>
      </c>
      <c r="AH158">
        <f t="shared" si="67"/>
        <v>1.0295167898370703</v>
      </c>
      <c r="AI158" cm="1">
        <f t="array" ref="AI158" xml:space="preserve"> F158 / df / 1000</f>
        <v>0.20153061224489796</v>
      </c>
      <c r="AJ158" cm="1">
        <f t="array" ref="AJ158" xml:space="preserve"> ( 1 + AI158 ) / ( 2*Ku ) * ( 2 * LN( 1 + AI158 ) - 1 + alpha + ( 1 / ( 1 + AI158 ) ) ^ 2 * ( 1 - alpha / 2 ) - ( alpha / 2) * ( 1 + AI158 ) ^ 2 )</f>
        <v>5.062523369382807E-2</v>
      </c>
      <c r="AK158" cm="1">
        <f t="array" ref="AK158" xml:space="preserve"> ( ( 1 - alpha ) / Ku ) * AI158 ^ 2</f>
        <v>5.7760784191022978E-2</v>
      </c>
      <c r="AL158">
        <f t="shared" si="68"/>
        <v>1.1409484949807716</v>
      </c>
      <c r="AM158">
        <f t="shared" si="58"/>
        <v>0.14734938653878926</v>
      </c>
      <c r="AN158">
        <f t="shared" si="69"/>
        <v>0.15898958741701635</v>
      </c>
      <c r="AO158">
        <f t="shared" si="70"/>
        <v>1.0789972808957902</v>
      </c>
      <c r="AP158" cm="1">
        <f t="array" ref="AP158" xml:space="preserve"> EXP( -4 * alpha * X * 10^(-6) * AM158 / ( PI() * df * 10^(-6) * ( 1 - alpha ) ) ) * 100</f>
        <v>4.9044676910646734</v>
      </c>
      <c r="AQ158" cm="1">
        <f t="array" ref="AQ158" xml:space="preserve"> EXP( -4 * alpha * X * 10^(-6) * AN158 / ( PI() * df * 10^(-6) * ( 1 - alpha ) ) ) * 100</f>
        <v>3.8650240145908419</v>
      </c>
      <c r="AR158">
        <f t="shared" si="71"/>
        <v>1.0394436764738315</v>
      </c>
      <c r="AS158" cm="1">
        <f t="array" ref="AS158" xml:space="preserve"> ( sigave * 10^(-6) * fE *e * H158 ) / ( 3 * PI() * eps0 * ( 1 + epsF ) * mu * U * F158 * 10^(-9) )</f>
        <v>1.4451619366401819E-2</v>
      </c>
      <c r="AT158" cm="1">
        <f t="array" ref="AT158" xml:space="preserve"> PI() * AS158 / ( 1 + alpha * SQRT(AS158) )</f>
        <v>4.5027605026895269E-2</v>
      </c>
      <c r="AU158" cm="1">
        <f t="array" ref="AU158" xml:space="preserve"> PI() * AS158 * ( 1 - SQRT( AS158 ) * alpha )</f>
        <v>4.5024506940363432E-2</v>
      </c>
      <c r="AV158">
        <f t="shared" si="72"/>
        <v>0.99993119584019652</v>
      </c>
      <c r="AW158" cm="1">
        <f t="array" ref="AW158" xml:space="preserve"> 2 / 3 * ( epsP - 1 ) / ( epsP + 2 ) * ( sigave * 10^(-6) ) ^ 2 / ( eps0 * ( 1 + epsF ) ^ 2 ) * H158 * ( F158 * 10^(-9) ) ^ 2 / ( df * 10^(-6) * mu * U )</f>
        <v>9.0816239366303311</v>
      </c>
      <c r="AX158" cm="1">
        <f t="array" ref="AX158" xml:space="preserve"> 0.528 * Ku ^ 0.26 * AW158 ^ 0.74 / ( 1 + 0.366 * ( Ku * AW158 ) ^ 0.63 )</f>
        <v>1.1388034700898149</v>
      </c>
      <c r="AY158" cm="1">
        <f t="array" ref="AY158" xml:space="preserve"> 0.35 * Ku ^ ( -0.5 ) * AW158 ^ 0.4</f>
        <v>1.0455242868397885</v>
      </c>
      <c r="AZ158">
        <f t="shared" si="73"/>
        <v>0.91809018351281491</v>
      </c>
      <c r="BA158">
        <f t="shared" si="59"/>
        <v>0.18574220158766064</v>
      </c>
      <c r="BB158">
        <f t="shared" si="74"/>
        <v>0.20401409435737977</v>
      </c>
      <c r="BC158">
        <f t="shared" si="75"/>
        <v>1.0983723279552911</v>
      </c>
      <c r="BD158">
        <f t="shared" si="60"/>
        <v>1.1183508639226254</v>
      </c>
      <c r="BE158">
        <f t="shared" si="76"/>
        <v>1.2045138742568049</v>
      </c>
      <c r="BF158">
        <f t="shared" si="77"/>
        <v>1.07704470315511</v>
      </c>
      <c r="BG158" cm="1">
        <f t="array" ref="BG158" xml:space="preserve"> EXP( -4 * alpha * X * 10^(-6) * BA158 / ( PI() * df * 10^(-6) * ( 1 - alpha ) ) ) * 100</f>
        <v>2.2357194554859134</v>
      </c>
      <c r="BH158" cm="1">
        <f t="array" ref="BH158" xml:space="preserve"> EXP( -4 * alpha * X * 10^(-6) * BB158 / ( PI() * df * 10^(-6) * ( 1 - alpha ) ) ) * 100</f>
        <v>1.5383163077204147</v>
      </c>
      <c r="BI158" cm="1">
        <f t="array" ref="BI158" xml:space="preserve"> EXP( -4 * alpha * X * 10^(-6) * BD158 / ( PI() * df * 10^(-6) * ( 1 - alpha ) ) ) * 100</f>
        <v>1.1531018094107536E-8</v>
      </c>
      <c r="BJ158" cm="1">
        <f t="array" ref="BJ158" xml:space="preserve"> EXP( -4 * alpha * X * 10^(-6) * BE158 / ( PI() * df * 10^(-6) * ( 1 - alpha ) ) ) * 100</f>
        <v>1.9778219712488107E-9</v>
      </c>
      <c r="BK158" cm="1">
        <f t="array" ref="BK158">fC *  BG158 +  ( 1 - fC ) * BI158</f>
        <v>0.22357195592650764</v>
      </c>
    </row>
    <row r="159" spans="6:63" x14ac:dyDescent="0.2">
      <c r="F159">
        <v>1590</v>
      </c>
      <c r="G159" cm="1">
        <f t="array" ref="G159" xml:space="preserve"> F159 * 10^(-9) * rhoa/mu * U</f>
        <v>1.0533639653852295E-3</v>
      </c>
      <c r="H159" cm="1">
        <f t="array" ref="H159">1 +  lambda/F159 * ( 2.514 + 0.8 * EXP( -0.55 * F159/lambda ) )</f>
        <v>1.1059517328481678</v>
      </c>
      <c r="I159" cm="1">
        <f t="array" ref="I159" xml:space="preserve"> 1 + 3.34 * lambda/F159</f>
        <v>1.140763144654088</v>
      </c>
      <c r="J159">
        <f t="shared" si="61"/>
        <v>0.96948410196362367</v>
      </c>
      <c r="K159" cm="1">
        <f t="array" ref="K159" xml:space="preserve"> kB * T * H159 / ( 3 * PI() * mu * F159 * 10^(-9) )</f>
        <v>1.6421555394769775E-11</v>
      </c>
      <c r="L159" cm="1">
        <f t="array" ref="L159" xml:space="preserve"> df * 10^(-6) *U / K159</f>
        <v>5007.8594949328235</v>
      </c>
      <c r="M159" cm="1">
        <f t="array" ref="M159" xml:space="preserve"> 1 + 0.388 * Kn * ( ( 1 - alpha ) * L159 / Ku ) ^ ( 1 / 3 )</f>
        <v>1.1276104771078044</v>
      </c>
      <c r="N159" cm="1">
        <f t="array" ref="N159" xml:space="preserve"> 1 + 0.388 * Kn * ( ( 1 - alpha ) / Ku ) ^ ( 1 / 3 ) * ( 3 * PI() * mu * df * 10^(-6) * U * F159 * 10^(-9) / ( kB * T ) ) ^ ( 1 / 3 ) * ( 0.6 * ( F159 / lambda ) ^ 0.1 ) ^ ( -1 / 3 ) * ( 1 + 2/3 * ( 3.34 * F159 / lambda ) ) ^ ( -1 / 2 )</f>
        <v>1.0191886658325997</v>
      </c>
      <c r="O159">
        <f t="shared" si="52"/>
        <v>0.90384816966822212</v>
      </c>
      <c r="P159" cm="1">
        <f t="array" ref="P159" xml:space="preserve"> 1 / ( 1 + 1.6 * ( ( 1 - alpha ) / Ku ) ^ ( 1 / 3 ) * L159 ^ ( -2 / 3 ) * M159 )</f>
        <v>0.99311620270925649</v>
      </c>
      <c r="Q159" cm="1">
        <f t="array" ref="Q159" xml:space="preserve"> 1.6 * ( ( 1 - alpha ) / Ku ) * L159 ^ ( -2 / 3 ) * M159 * P159</f>
        <v>8.7055342379649455E-3</v>
      </c>
      <c r="R159" cm="1">
        <f t="array" ref="R159" xml:space="preserve"> 1.6 * ( 0.6 ) ^ ( 2 / 3 ) * ( ( 1 - alpha ) / Ku ) * ( lambda * 10^(-9) ) ^ ( -1 / 15 ) * ( kB * T / ( 3 * PI() * df * 10^(-6) * U * mu ) ) ^ ( 2 / 3 ) * ( F159 * 10^(-9) ) ^ ( -3 / 5 )  +  3.2 * 3.34 / 3 * ( 0.6 ) ^ ( 2 / 3 ) * ( ( 1 - alpha ) / Ku ) *  ( lambda * 10^(-9) ) ^ ( 14 / 15 ) * ( kB * T / ( 3 * PI() * df * 10^(-6) * U * mu ) ) ^ ( 2 / 3 ) * ( F159 * 10^(-9) ) ^ ( -8 / 5 )</f>
        <v>6.9858315546937021E-3</v>
      </c>
      <c r="S159">
        <f t="shared" si="53"/>
        <v>7.1198803419595504E-3</v>
      </c>
      <c r="T159">
        <f t="shared" si="62"/>
        <v>0.81785679630201924</v>
      </c>
      <c r="U159">
        <f t="shared" si="54"/>
        <v>22814.925188454643</v>
      </c>
      <c r="V159">
        <f t="shared" si="55"/>
        <v>6.6204906787077685E-3</v>
      </c>
      <c r="W159">
        <f t="shared" si="56"/>
        <v>4.3830876804621969E-5</v>
      </c>
      <c r="X159">
        <f t="shared" si="57"/>
        <v>2.9018164603137115E-7</v>
      </c>
      <c r="Y159" cm="1">
        <f t="array" ref="Y159" xml:space="preserve"> 4 / 3 * g / U^2 * F159 * 10^(-9) * ( rhop - rhoa ) / rhoa</f>
        <v>164.82741898556026</v>
      </c>
      <c r="Z159" cm="1">
        <f t="array" ref="Z159" xml:space="preserve"> SQRT( 4/3 * 1/U159 * g/rhoa * F159 * 10^(-9) *  ( rhop - rhoa ) )</f>
        <v>8.9157024681251926E-4</v>
      </c>
      <c r="AA159" cm="1">
        <f t="array" ref="AA159" xml:space="preserve"> Z159 / U</f>
        <v>8.499731453772344E-2</v>
      </c>
      <c r="AB159">
        <f t="shared" si="63"/>
        <v>9.2892967297446991E-2</v>
      </c>
      <c r="AC159">
        <f t="shared" si="64"/>
        <v>9.283585138966037E-2</v>
      </c>
      <c r="AD159">
        <f t="shared" si="65"/>
        <v>0.99938514282137492</v>
      </c>
      <c r="AE159" cm="1">
        <f t="array" ref="AE159">( ( F159 * 10^(-9) ) ^ 2 * rhop * H159 * U ) / ( 18 * mu * ( df * 10^(-6) ) )</f>
        <v>1.1462897593819287E-2</v>
      </c>
      <c r="AF159">
        <f t="shared" si="66"/>
        <v>1.9220677219002364E-3</v>
      </c>
      <c r="AG159" cm="1">
        <f t="array" ref="AG159">(2 * AI179*(1-alpha)*AE159*SQRT(alpha)+(1-alpha)*alpha*AE159^2)/Ku</f>
        <v>1.9683000863361735E-3</v>
      </c>
      <c r="AH159">
        <f t="shared" si="67"/>
        <v>1.0240534523883633</v>
      </c>
      <c r="AI159" cm="1">
        <f t="array" ref="AI159" xml:space="preserve"> F159 / df / 1000</f>
        <v>0.20280612244897961</v>
      </c>
      <c r="AJ159" cm="1">
        <f t="array" ref="AJ159" xml:space="preserve"> ( 1 + AI159 ) / ( 2*Ku ) * ( 2 * LN( 1 + AI159 ) - 1 + alpha + ( 1 / ( 1 + AI159 ) ) ^ 2 * ( 1 - alpha / 2 ) - ( alpha / 2) * ( 1 + AI159 ) ^ 2 )</f>
        <v>5.122886268184719E-2</v>
      </c>
      <c r="AK159" cm="1">
        <f t="array" ref="AK159" xml:space="preserve"> ( ( 1 - alpha ) / Ku ) * AI159 ^ 2</f>
        <v>5.8494247121184589E-2</v>
      </c>
      <c r="AL159">
        <f t="shared" si="68"/>
        <v>1.1418220912780848</v>
      </c>
      <c r="AM159">
        <f t="shared" si="58"/>
        <v>0.14849513535728587</v>
      </c>
      <c r="AN159">
        <f t="shared" si="69"/>
        <v>0.16037204657470475</v>
      </c>
      <c r="AO159">
        <f t="shared" si="70"/>
        <v>1.0799818202046989</v>
      </c>
      <c r="AP159" cm="1">
        <f t="array" ref="AP159" xml:space="preserve"> EXP( -4 * alpha * X * 10^(-6) * AM159 / ( PI() * df * 10^(-6) * ( 1 - alpha ) ) ) * 100</f>
        <v>4.7908246549987288</v>
      </c>
      <c r="AQ159" cm="1">
        <f t="array" ref="AQ159" xml:space="preserve"> EXP( -4 * alpha * X * 10^(-6) * AN159 / ( PI() * df * 10^(-6) * ( 1 - alpha ) ) ) * 100</f>
        <v>3.7572240002212696</v>
      </c>
      <c r="AR159">
        <f t="shared" si="71"/>
        <v>1.0336006547774592</v>
      </c>
      <c r="AS159" cm="1">
        <f t="array" ref="AS159" xml:space="preserve"> ( sigave * 10^(-6) * fE *e * H159 ) / ( 3 * PI() * eps0 * ( 1 + epsF ) * mu * U * F159 * 10^(-9) )</f>
        <v>1.4352026418277075E-2</v>
      </c>
      <c r="AT159" cm="1">
        <f t="array" ref="AT159" xml:space="preserve"> PI() * AS159 / ( 1 + alpha * SQRT(AS159) )</f>
        <v>4.4718568305366246E-2</v>
      </c>
      <c r="AU159" cm="1">
        <f t="array" ref="AU159" xml:space="preserve"> PI() * AS159 * ( 1 - SQRT( AS159 ) * alpha )</f>
        <v>4.4715512685693334E-2</v>
      </c>
      <c r="AV159">
        <f t="shared" si="72"/>
        <v>0.99993167000222261</v>
      </c>
      <c r="AW159" cm="1">
        <f t="array" ref="AW159" xml:space="preserve"> 2 / 3 * ( epsP - 1 ) / ( epsP + 2 ) * ( sigave * 10^(-6) ) ^ 2 / ( eps0 * ( 1 + epsF ) ^ 2 ) * H159 * ( F159 * 10^(-9) ) ^ 2 / ( df * 10^(-6) * mu * U )</f>
        <v>9.1913718603723886</v>
      </c>
      <c r="AX159" cm="1">
        <f t="array" ref="AX159" xml:space="preserve"> 0.528 * Ku ^ 0.26 * AW159 ^ 0.74 / ( 1 + 0.366 * ( Ku * AW159 ) ^ 0.63 )</f>
        <v>1.1443689706981302</v>
      </c>
      <c r="AY159" cm="1">
        <f t="array" ref="AY159" xml:space="preserve"> 0.35 * Ku ^ ( -0.5 ) * AW159 ^ 0.4</f>
        <v>1.050559984825373</v>
      </c>
      <c r="AZ159">
        <f t="shared" si="73"/>
        <v>0.91802557717417987</v>
      </c>
      <c r="BA159">
        <f t="shared" si="59"/>
        <v>0.1865732138091627</v>
      </c>
      <c r="BB159">
        <f t="shared" si="74"/>
        <v>0.20508755926039807</v>
      </c>
      <c r="BC159">
        <f t="shared" si="75"/>
        <v>1.0992336738658146</v>
      </c>
      <c r="BD159">
        <f t="shared" si="60"/>
        <v>1.1229308808529193</v>
      </c>
      <c r="BE159">
        <f t="shared" si="76"/>
        <v>1.2109320314000778</v>
      </c>
      <c r="BF159">
        <f t="shared" si="77"/>
        <v>1.0783673795490578</v>
      </c>
      <c r="BG159" cm="1">
        <f t="array" ref="BG159" xml:space="preserve"> EXP( -4 * alpha * X * 10^(-6) * BA159 / ( PI() * df * 10^(-6) * ( 1 - alpha ) ) ) * 100</f>
        <v>2.1980247828922646</v>
      </c>
      <c r="BH159" cm="1">
        <f t="array" ref="BH159" xml:space="preserve"> EXP( -4 * alpha * X * 10^(-6) * BB159 / ( PI() * df * 10^(-6) * ( 1 - alpha ) ) ) * 100</f>
        <v>1.5048956507597178</v>
      </c>
      <c r="BI159" cm="1">
        <f t="array" ref="BI159" xml:space="preserve"> EXP( -4 * alpha * X * 10^(-6) * BD159 / ( PI() * df * 10^(-6) * ( 1 - alpha ) ) ) * 100</f>
        <v>1.0499478109457939E-8</v>
      </c>
      <c r="BJ159" cm="1">
        <f t="array" ref="BJ159" xml:space="preserve"> EXP( -4 * alpha * X * 10^(-6) * BE159 / ( PI() * df * 10^(-6) * ( 1 - alpha ) ) ) * 100</f>
        <v>1.7344140185055366E-9</v>
      </c>
      <c r="BK159" cm="1">
        <f t="array" ref="BK159">fC *  BG159 +  ( 1 - fC ) * BI159</f>
        <v>0.21980248773875677</v>
      </c>
    </row>
    <row r="160" spans="6:63" x14ac:dyDescent="0.2">
      <c r="F160">
        <v>1600</v>
      </c>
      <c r="G160" cm="1">
        <f t="array" ref="G160" xml:space="preserve"> F160 * 10^(-9) * rhoa/mu * U</f>
        <v>1.0599888959851368E-3</v>
      </c>
      <c r="H160" cm="1">
        <f t="array" ref="H160">1 +  lambda/F160 * ( 2.514 + 0.8 * EXP( -0.55 * F160/lambda ) )</f>
        <v>1.1052895288429125</v>
      </c>
      <c r="I160" cm="1">
        <f t="array" ref="I160" xml:space="preserve"> 1 + 3.34 * lambda/F160</f>
        <v>1.1398833749999999</v>
      </c>
      <c r="J160">
        <f t="shared" si="61"/>
        <v>0.96965141617484563</v>
      </c>
      <c r="K160" cm="1">
        <f t="array" ref="K160" xml:space="preserve"> kB * T * H160 / ( 3 * PI() * mu * F160 * 10^(-9) )</f>
        <v>1.630914949248687E-11</v>
      </c>
      <c r="L160" cm="1">
        <f t="array" ref="L160" xml:space="preserve"> df * 10^(-6) *U / K160</f>
        <v>5042.3746586630505</v>
      </c>
      <c r="M160" cm="1">
        <f t="array" ref="M160" xml:space="preserve"> 1 + 0.388 * Kn * ( ( 1 - alpha ) * L160 / Ku ) ^ ( 1 / 3 )</f>
        <v>1.1279029784046775</v>
      </c>
      <c r="N160" cm="1">
        <f t="array" ref="N160" xml:space="preserve"> 1 + 0.388 * Kn * ( ( 1 - alpha ) / Ku ) ^ ( 1 / 3 ) * ( 3 * PI() * mu * df * 10^(-6) * U * F160 * 10^(-9) / ( kB * T ) ) ^ ( 1 / 3 ) * ( 0.6 * ( F160 / lambda ) ^ 0.1 ) ^ ( -1 / 3 ) * ( 1 + 2/3 * ( 3.34 * F160 / lambda ) ) ^ ( -1 / 2 )</f>
        <v>1.0191657323922081</v>
      </c>
      <c r="O160">
        <f t="shared" si="52"/>
        <v>0.90359344013235166</v>
      </c>
      <c r="P160" cm="1">
        <f t="array" ref="P160" xml:space="preserve"> 1 / ( 1 + 1.6 * ( ( 1 - alpha ) / Ku ) ^ ( 1 / 3 ) * L160 ^ ( -2 / 3 ) * M160 )</f>
        <v>0.99314567094413631</v>
      </c>
      <c r="Q160" cm="1">
        <f t="array" ref="Q160" xml:space="preserve"> 1.6 * ( ( 1 - alpha ) / Ku ) * L160 ^ ( -2 / 3 ) * M160 * P160</f>
        <v>8.6682674915974454E-3</v>
      </c>
      <c r="R160" cm="1">
        <f t="array" ref="R160" xml:space="preserve"> 1.6 * ( 0.6 ) ^ ( 2 / 3 ) * ( ( 1 - alpha ) / Ku ) * ( lambda * 10^(-9) ) ^ ( -1 / 15 ) * ( kB * T / ( 3 * PI() * df * 10^(-6) * U * mu ) ) ^ ( 2 / 3 ) * ( F160 * 10^(-9) ) ^ ( -3 / 5 )  +  3.2 * 3.34 / 3 * ( 0.6 ) ^ ( 2 / 3 ) * ( ( 1 - alpha ) / Ku ) *  ( lambda * 10^(-9) ) ^ ( 14 / 15 ) * ( kB * T / ( 3 * PI() * df * 10^(-6) * U * mu ) ) ^ ( 2 / 3 ) * ( F160 * 10^(-9) ) ^ ( -8 / 5 )</f>
        <v>6.9558701378997214E-3</v>
      </c>
      <c r="S160">
        <f t="shared" si="53"/>
        <v>7.0891844835176592E-3</v>
      </c>
      <c r="T160">
        <f t="shared" si="62"/>
        <v>0.81783176285105819</v>
      </c>
      <c r="U160">
        <f t="shared" si="54"/>
        <v>22672.463927840599</v>
      </c>
      <c r="V160">
        <f t="shared" si="55"/>
        <v>6.641257824397972E-3</v>
      </c>
      <c r="W160">
        <f t="shared" si="56"/>
        <v>4.4106285167651782E-5</v>
      </c>
      <c r="X160">
        <f t="shared" si="57"/>
        <v>2.9292094135796722E-7</v>
      </c>
      <c r="Y160" cm="1">
        <f t="array" ref="Y160" xml:space="preserve"> 4 / 3 * g / U^2 * F160 * 10^(-9) * ( rhop - rhoa ) / rhoa</f>
        <v>165.86406941943173</v>
      </c>
      <c r="Z160" cm="1">
        <f t="array" ref="Z160" xml:space="preserve"> SQRT( 4/3 * 1/U160 * g/rhoa * F160 * 10^(-9) *  ( rhop - rhoa ) )</f>
        <v>8.9717499471784546E-4</v>
      </c>
      <c r="AA160" cm="1">
        <f t="array" ref="AA160" xml:space="preserve"> Z160 / U</f>
        <v>8.5531639816428973E-2</v>
      </c>
      <c r="AB160">
        <f t="shared" si="63"/>
        <v>9.3531546350339875E-2</v>
      </c>
      <c r="AC160">
        <f t="shared" si="64"/>
        <v>9.3472947110022686E-2</v>
      </c>
      <c r="AD160">
        <f t="shared" si="65"/>
        <v>0.99937348154068051</v>
      </c>
      <c r="AE160" cm="1">
        <f t="array" ref="AE160">( ( F160 * 10^(-9) ) ^ 2 * rhop * H160 * U ) / ( 18 * mu * ( df * 10^(-6) ) )</f>
        <v>1.1600588229100081E-2</v>
      </c>
      <c r="AF160">
        <f t="shared" si="66"/>
        <v>1.9664485614193255E-3</v>
      </c>
      <c r="AG160" cm="1">
        <f t="array" ref="AG160">(2 * AI180*(1-alpha)*AE160*SQRT(alpha)+(1-alpha)*alpha*AE160^2)/Ku</f>
        <v>2.0031550326581296E-3</v>
      </c>
      <c r="AH160">
        <f t="shared" si="67"/>
        <v>1.0186663775289959</v>
      </c>
      <c r="AI160" cm="1">
        <f t="array" ref="AI160" xml:space="preserve"> F160 / df / 1000</f>
        <v>0.20408163265306123</v>
      </c>
      <c r="AJ160" cm="1">
        <f t="array" ref="AJ160" xml:space="preserve"> ( 1 + AI160 ) / ( 2*Ku ) * ( 2 * LN( 1 + AI160 ) - 1 + alpha + ( 1 / ( 1 + AI160 ) ) ^ 2 * ( 1 - alpha / 2 ) - ( alpha / 2) * ( 1 + AI160 ) ^ 2 )</f>
        <v>5.1835627394306444E-2</v>
      </c>
      <c r="AK160" cm="1">
        <f t="array" ref="AK160" xml:space="preserve"> ( ( 1 - alpha ) / Ku ) * AI160 ^ 2</f>
        <v>5.9232337577719445E-2</v>
      </c>
      <c r="AL160">
        <f t="shared" si="68"/>
        <v>1.1426954887060061</v>
      </c>
      <c r="AM160">
        <f t="shared" si="58"/>
        <v>0.14964459427289756</v>
      </c>
      <c r="AN160">
        <f t="shared" si="69"/>
        <v>0.16176091773267912</v>
      </c>
      <c r="AO160">
        <f t="shared" si="70"/>
        <v>1.0809673314205108</v>
      </c>
      <c r="AP160" cm="1">
        <f t="array" ref="AP160" xml:space="preserve"> EXP( -4 * alpha * X * 10^(-6) * AM160 / ( PI() * df * 10^(-6) * ( 1 - alpha ) ) ) * 100</f>
        <v>4.6794596244298576</v>
      </c>
      <c r="AQ160" cm="1">
        <f t="array" ref="AQ160" xml:space="preserve"> EXP( -4 * alpha * X * 10^(-6) * AN160 / ( PI() * df * 10^(-6) * ( 1 - alpha ) ) ) * 100</f>
        <v>3.651951483844087</v>
      </c>
      <c r="AR160">
        <f t="shared" si="71"/>
        <v>1.0275081405857707</v>
      </c>
      <c r="AS160" cm="1">
        <f t="array" ref="AS160" xml:space="preserve"> ( sigave * 10^(-6) * fE *e * H160 ) / ( 3 * PI() * eps0 * ( 1 + epsF ) * mu * U * F160 * 10^(-9) )</f>
        <v>1.4253786486653524E-2</v>
      </c>
      <c r="AT160" cm="1">
        <f t="array" ref="AT160" xml:space="preserve"> PI() * AS160 / ( 1 + alpha * SQRT(AS160) )</f>
        <v>4.4413717090355985E-2</v>
      </c>
      <c r="AU160" cm="1">
        <f t="array" ref="AU160" xml:space="preserve"> PI() * AS160 * ( 1 - SQRT( AS160 ) * alpha )</f>
        <v>4.4410703074363636E-2</v>
      </c>
      <c r="AV160">
        <f t="shared" si="72"/>
        <v>0.99993213772253697</v>
      </c>
      <c r="AW160" cm="1">
        <f t="array" ref="AW160" xml:space="preserve"> 2 / 3 * ( epsP - 1 ) / ( epsP + 2 ) * ( sigave * 10^(-6) ) ^ 2 / ( eps0 * ( 1 + epsF ) ^ 2 ) * H160 * ( F160 * 10^(-9) ) ^ 2 / ( df * 10^(-6) * mu * U )</f>
        <v>9.3017772635611138</v>
      </c>
      <c r="AX160" cm="1">
        <f t="array" ref="AX160" xml:space="preserve"> 0.528 * Ku ^ 0.26 * AW160 ^ 0.74 / ( 1 + 0.366 * ( Ku * AW160 ) ^ 0.63 )</f>
        <v>1.1499118636341763</v>
      </c>
      <c r="AY160" cm="1">
        <f t="array" ref="AY160" xml:space="preserve"> 0.35 * Ku ^ ( -0.5 ) * AW160 ^ 0.4</f>
        <v>1.0555895795340842</v>
      </c>
      <c r="AZ160">
        <f t="shared" si="73"/>
        <v>0.91797433604868084</v>
      </c>
      <c r="BA160">
        <f t="shared" si="59"/>
        <v>0.18741203868911605</v>
      </c>
      <c r="BB160">
        <f t="shared" si="74"/>
        <v>0.20617162080704277</v>
      </c>
      <c r="BC160">
        <f t="shared" si="75"/>
        <v>1.1000980633322366</v>
      </c>
      <c r="BD160">
        <f t="shared" si="60"/>
        <v>1.127478363623946</v>
      </c>
      <c r="BE160">
        <f t="shared" si="76"/>
        <v>1.2173504972667633</v>
      </c>
      <c r="BF160">
        <f t="shared" si="77"/>
        <v>1.0797107390637191</v>
      </c>
      <c r="BG160" cm="1">
        <f t="array" ref="BG160" xml:space="preserve"> EXP( -4 * alpha * X * 10^(-6) * BA160 / ( PI() * df * 10^(-6) * ( 1 - alpha ) ) ) * 100</f>
        <v>2.1606202244552124</v>
      </c>
      <c r="BH160" cm="1">
        <f t="array" ref="BH160" xml:space="preserve"> EXP( -4 * alpha * X * 10^(-6) * BB160 / ( PI() * df * 10^(-6) * ( 1 - alpha ) ) ) * 100</f>
        <v>1.4718818971495315</v>
      </c>
      <c r="BI160" cm="1">
        <f t="array" ref="BI160" xml:space="preserve"> EXP( -4 * alpha * X * 10^(-6) * BD160 / ( PI() * df * 10^(-6) * ( 1 - alpha ) ) ) * 100</f>
        <v>9.5665838705689273E-9</v>
      </c>
      <c r="BJ160" cm="1">
        <f t="array" ref="BJ160" xml:space="preserve"> EXP( -4 * alpha * X * 10^(-6) * BE160 / ( PI() * df * 10^(-6) * ( 1 - alpha ) ) ) * 100</f>
        <v>1.5209523549550252E-9</v>
      </c>
      <c r="BK160" cm="1">
        <f t="array" ref="BK160">fC *  BG160 +  ( 1 - fC ) * BI160</f>
        <v>0.21606203105544675</v>
      </c>
    </row>
    <row r="161" spans="6:63" x14ac:dyDescent="0.2">
      <c r="F161">
        <v>1610</v>
      </c>
      <c r="G161" cm="1">
        <f t="array" ref="G161" xml:space="preserve"> F161 * 10^(-9) * rhoa/mu * U</f>
        <v>1.0666138265850438E-3</v>
      </c>
      <c r="H161" cm="1">
        <f t="array" ref="H161">1 +  lambda/F161 * ( 2.514 + 0.8 * EXP( -0.55 * F161/lambda ) )</f>
        <v>1.1046355514187731</v>
      </c>
      <c r="I161" cm="1">
        <f t="array" ref="I161" xml:space="preserve"> 1 + 3.34 * lambda/F161</f>
        <v>1.1390145341614906</v>
      </c>
      <c r="J161">
        <f t="shared" si="61"/>
        <v>0.96981690600811665</v>
      </c>
      <c r="K161" cm="1">
        <f t="array" ref="K161" xml:space="preserve"> kB * T * H161 / ( 3 * PI() * mu * F161 * 10^(-9) )</f>
        <v>1.6198260570544054E-11</v>
      </c>
      <c r="L161" cm="1">
        <f t="array" ref="L161" xml:space="preserve"> df * 10^(-6) *U / K161</f>
        <v>5076.8933952579973</v>
      </c>
      <c r="M161" cm="1">
        <f t="array" ref="M161" xml:space="preserve"> 1 + 0.388 * Kn * ( ( 1 - alpha ) * L161 / Ku ) ^ ( 1 / 3 )</f>
        <v>1.128194178015725</v>
      </c>
      <c r="N161" cm="1">
        <f t="array" ref="N161" xml:space="preserve"> 1 + 0.388 * Kn * ( ( 1 - alpha ) / Ku ) ^ ( 1 / 3 ) * ( 3 * PI() * mu * df * 10^(-6) * U * F161 * 10^(-9) / ( kB * T ) ) ^ ( 1 / 3 ) * ( 0.6 * ( F161 / lambda ) ^ 0.1 ) ^ ( -1 / 3 ) * ( 1 + 2/3 * ( 3.34 * F161 / lambda ) ) ^ ( -1 / 2 )</f>
        <v>1.0191429622394437</v>
      </c>
      <c r="O161">
        <f t="shared" si="52"/>
        <v>0.90334002966751592</v>
      </c>
      <c r="P161" cm="1">
        <f t="array" ref="P161" xml:space="preserve"> 1 / ( 1 + 1.6 * ( ( 1 - alpha ) / Ku ) ^ ( 1 / 3 ) * L161 ^ ( -2 / 3 ) * M161 )</f>
        <v>0.99317481361523297</v>
      </c>
      <c r="Q161" cm="1">
        <f t="array" ref="Q161" xml:space="preserve"> 1.6 * ( ( 1 - alpha ) / Ku ) * L161 ^ ( -2 / 3 ) * M161 * P161</f>
        <v>8.6314124666307061E-3</v>
      </c>
      <c r="R161" cm="1">
        <f t="array" ref="R161" xml:space="preserve"> 1.6 * ( 0.6 ) ^ ( 2 / 3 ) * ( ( 1 - alpha ) / Ku ) * ( lambda * 10^(-9) ) ^ ( -1 / 15 ) * ( kB * T / ( 3 * PI() * df * 10^(-6) * U * mu ) ) ^ ( 2 / 3 ) * ( F161 * 10^(-9) ) ^ ( -3 / 5 )  +  3.2 * 3.34 / 3 * ( 0.6 ) ^ ( 2 / 3 ) * ( ( 1 - alpha ) / Ku ) *  ( lambda * 10^(-9) ) ^ ( 14 / 15 ) * ( kB * T / ( 3 * PI() * df * 10^(-6) * U * mu ) ) ^ ( 2 / 3 ) * ( F161 * 10^(-9) ) ^ ( -8 / 5 )</f>
        <v>6.9262437463704814E-3</v>
      </c>
      <c r="S161">
        <f t="shared" si="53"/>
        <v>7.0588325688684343E-3</v>
      </c>
      <c r="T161">
        <f t="shared" si="62"/>
        <v>0.81780735148019956</v>
      </c>
      <c r="U161">
        <f t="shared" si="54"/>
        <v>22531.77211591278</v>
      </c>
      <c r="V161">
        <f t="shared" si="55"/>
        <v>6.6619600301506612E-3</v>
      </c>
      <c r="W161">
        <f t="shared" si="56"/>
        <v>4.4381690818019041E-5</v>
      </c>
      <c r="X161">
        <f t="shared" si="57"/>
        <v>2.9566877530287956E-7</v>
      </c>
      <c r="Y161" cm="1">
        <f t="array" ref="Y161" xml:space="preserve"> 4 / 3 * g / U^2 * F161 * 10^(-9) * ( rhop - rhoa ) / rhoa</f>
        <v>166.90071985330314</v>
      </c>
      <c r="Z161" cm="1">
        <f t="array" ref="Z161" xml:space="preserve"> SQRT( 4/3 * 1/U161 * g/rhoa * F161 * 10^(-9) *  ( rhop - rhoa ) )</f>
        <v>9.0277971513128778E-4</v>
      </c>
      <c r="AA161" cm="1">
        <f t="array" ref="AA161" xml:space="preserve"> Z161 / U</f>
        <v>8.6065962474212249E-2</v>
      </c>
      <c r="AB161">
        <f t="shared" si="63"/>
        <v>9.4170868947184599E-2</v>
      </c>
      <c r="AC161">
        <f t="shared" si="64"/>
        <v>9.4110757211614798E-2</v>
      </c>
      <c r="AD161">
        <f t="shared" si="65"/>
        <v>0.99936167377192286</v>
      </c>
      <c r="AE161" cm="1">
        <f t="array" ref="AE161">( ( F161 * 10^(-9) ) ^ 2 * rhop * H161 * U ) / ( 18 * mu * ( df * 10^(-6) ) )</f>
        <v>1.1739098830850144E-2</v>
      </c>
      <c r="AF161">
        <f t="shared" si="66"/>
        <v>2.011556856004649E-3</v>
      </c>
      <c r="AG161" cm="1">
        <f t="array" ref="AG161">(2 * AI181*(1-alpha)*AE161*SQRT(alpha)+(1-alpha)*alpha*AE161^2)/Ku</f>
        <v>2.0384194625370383E-3</v>
      </c>
      <c r="AH161">
        <f t="shared" si="67"/>
        <v>1.0133541373450135</v>
      </c>
      <c r="AI161" cm="1">
        <f t="array" ref="AI161" xml:space="preserve"> F161 / df / 1000</f>
        <v>0.20535714285714285</v>
      </c>
      <c r="AJ161" cm="1">
        <f t="array" ref="AJ161" xml:space="preserve"> ( 1 + AI161 ) / ( 2*Ku ) * ( 2 * LN( 1 + AI161 ) - 1 + alpha + ( 1 / ( 1 + AI161 ) ) ^ 2 * ( 1 - alpha / 2 ) - ( alpha / 2) * ( 1 + AI161 ) ^ 2 )</f>
        <v>5.2445520936853049E-2</v>
      </c>
      <c r="AK161" cm="1">
        <f t="array" ref="AK161" xml:space="preserve"> ( ( 1 - alpha ) / Ku ) * AI161 ^ 2</f>
        <v>5.9975055560627558E-2</v>
      </c>
      <c r="AL161">
        <f t="shared" si="68"/>
        <v>1.1435686878359057</v>
      </c>
      <c r="AM161">
        <f t="shared" si="58"/>
        <v>0.15079774642393851</v>
      </c>
      <c r="AN161">
        <f t="shared" si="69"/>
        <v>0.16315620219711546</v>
      </c>
      <c r="AO161">
        <f t="shared" si="70"/>
        <v>1.0819538492202234</v>
      </c>
      <c r="AP161" cm="1">
        <f t="array" ref="AP161" xml:space="preserve"> EXP( -4 * alpha * X * 10^(-6) * AM161 / ( PI() * df * 10^(-6) * ( 1 - alpha ) ) ) * 100</f>
        <v>4.5703379342728514</v>
      </c>
      <c r="AQ161" cm="1">
        <f t="array" ref="AQ161" xml:space="preserve"> EXP( -4 * alpha * X * 10^(-6) * AN161 / ( PI() * df * 10^(-6) * ( 1 - alpha ) ) ) * 100</f>
        <v>3.5491627882698031</v>
      </c>
      <c r="AR161">
        <f t="shared" si="71"/>
        <v>1.0211751460030483</v>
      </c>
      <c r="AS161" cm="1">
        <f t="array" ref="AS161" xml:space="preserve"> ( sigave * 10^(-6) * fE *e * H161 ) / ( 3 * PI() * eps0 * ( 1 + epsF ) * mu * U * F161 * 10^(-9) )</f>
        <v>1.415687235769565E-2</v>
      </c>
      <c r="AT161" cm="1">
        <f t="array" ref="AT161" xml:space="preserve"> PI() * AS161 / ( 1 + alpha * SQRT(AS161) )</f>
        <v>4.4112967413796229E-2</v>
      </c>
      <c r="AU161" cm="1">
        <f t="array" ref="AU161" xml:space="preserve"> PI() * AS161 * ( 1 - SQRT( AS161 ) * alpha )</f>
        <v>4.4109994161445364E-2</v>
      </c>
      <c r="AV161">
        <f t="shared" si="72"/>
        <v>0.99993259913070509</v>
      </c>
      <c r="AW161" cm="1">
        <f t="array" ref="AW161" xml:space="preserve"> 2 / 3 * ( epsP - 1 ) / ( epsP + 2 ) * ( sigave * 10^(-6) ) ^ 2 / ( eps0 * ( 1 + epsF ) ^ 2 ) * H161 * ( F161 * 10^(-9) ) ^ 2 / ( df * 10^(-6) * mu * U )</f>
        <v>9.4128401459491791</v>
      </c>
      <c r="AX161" cm="1">
        <f t="array" ref="AX161" xml:space="preserve"> 0.528 * Ku ^ 0.26 * AW161 ^ 0.74 / ( 1 + 0.366 * ( Ku * AW161 ) ^ 0.63 )</f>
        <v>1.1554322592529278</v>
      </c>
      <c r="AY161" cm="1">
        <f t="array" ref="AY161" xml:space="preserve"> 0.35 * Ku ^ ( -0.5 ) * AW161 ^ 0.4</f>
        <v>1.0606131156001599</v>
      </c>
      <c r="AZ161">
        <f t="shared" si="73"/>
        <v>0.91793621573793049</v>
      </c>
      <c r="BA161">
        <f t="shared" si="59"/>
        <v>0.18825857776366162</v>
      </c>
      <c r="BB161">
        <f t="shared" si="74"/>
        <v>0.20726619635856083</v>
      </c>
      <c r="BC161">
        <f t="shared" si="75"/>
        <v>1.1009654849234081</v>
      </c>
      <c r="BD161">
        <f t="shared" si="60"/>
        <v>1.1319934248360048</v>
      </c>
      <c r="BE161">
        <f t="shared" si="76"/>
        <v>1.2237693177972755</v>
      </c>
      <c r="BF161">
        <f t="shared" si="77"/>
        <v>1.0810745813073663</v>
      </c>
      <c r="BG161" cm="1">
        <f t="array" ref="BG161" xml:space="preserve"> EXP( -4 * alpha * X * 10^(-6) * BA161 / ( PI() * df * 10^(-6) * ( 1 - alpha ) ) ) * 100</f>
        <v>2.1235169778542726</v>
      </c>
      <c r="BH161" cm="1">
        <f t="array" ref="BH161" xml:space="preserve"> EXP( -4 * alpha * X * 10^(-6) * BB161 / ( PI() * df * 10^(-6) * ( 1 - alpha ) ) ) * 100</f>
        <v>1.4392827120362759</v>
      </c>
      <c r="BI161" cm="1">
        <f t="array" ref="BI161" xml:space="preserve"> EXP( -4 * alpha * X * 10^(-6) * BD161 / ( PI() * df * 10^(-6) * ( 1 - alpha ) ) ) * 100</f>
        <v>8.7223631793131677E-9</v>
      </c>
      <c r="BJ161" cm="1">
        <f t="array" ref="BJ161" xml:space="preserve"> EXP( -4 * alpha * X * 10^(-6) * BE161 / ( PI() * df * 10^(-6) * ( 1 - alpha ) ) ) * 100</f>
        <v>1.3337526413816473E-9</v>
      </c>
      <c r="BK161" cm="1">
        <f t="array" ref="BK161">fC *  BG161 +  ( 1 - fC ) * BI161</f>
        <v>0.21235170563555414</v>
      </c>
    </row>
    <row r="162" spans="6:63" x14ac:dyDescent="0.2">
      <c r="F162">
        <v>1620</v>
      </c>
      <c r="G162" cm="1">
        <f t="array" ref="G162" xml:space="preserve"> F162 * 10^(-9) * rhoa/mu * U</f>
        <v>1.0732387571849508E-3</v>
      </c>
      <c r="H162" cm="1">
        <f t="array" ref="H162">1 +  lambda/F162 * ( 2.514 + 0.8 * EXP( -0.55 * F162/lambda ) )</f>
        <v>1.1039896481968523</v>
      </c>
      <c r="I162" cm="1">
        <f t="array" ref="I162" xml:space="preserve"> 1 + 3.34 * lambda/F162</f>
        <v>1.1381564197530865</v>
      </c>
      <c r="J162">
        <f t="shared" si="61"/>
        <v>0.96998060111663176</v>
      </c>
      <c r="K162" cm="1">
        <f t="array" ref="K162" xml:space="preserve"> kB * T * H162 / ( 3 * PI() * mu * F162 * 10^(-9) )</f>
        <v>1.6088858316037565E-11</v>
      </c>
      <c r="L162" cm="1">
        <f t="array" ref="L162" xml:space="preserve"> df * 10^(-6) *U / K162</f>
        <v>5111.4156449055481</v>
      </c>
      <c r="M162" cm="1">
        <f t="array" ref="M162" xml:space="preserve"> 1 + 0.388 * Kn * ( ( 1 - alpha ) * L162 / Ku ) ^ ( 1 / 3 )</f>
        <v>1.1284840900891415</v>
      </c>
      <c r="N162" cm="1">
        <f t="array" ref="N162" xml:space="preserve"> 1 + 0.388 * Kn * ( ( 1 - alpha ) / Ku ) ^ ( 1 / 3 ) * ( 3 * PI() * mu * df * 10^(-6) * U * F162 * 10^(-9) / ( kB * T ) ) ^ ( 1 / 3 ) * ( 0.6 * ( F162 / lambda ) ^ 0.1 ) ^ ( -1 / 3 ) * ( 1 + 2/3 * ( 3.34 * F162 / lambda ) ) ^ ( -1 / 2 )</f>
        <v>1.0191203532580184</v>
      </c>
      <c r="O162">
        <f t="shared" si="52"/>
        <v>0.90308792317800046</v>
      </c>
      <c r="P162" cm="1">
        <f t="array" ref="P162" xml:space="preserve"> 1 / ( 1 + 1.6 * ( ( 1 - alpha ) / Ku ) ^ ( 1 / 3 ) * L162 ^ ( -2 / 3 ) * M162 )</f>
        <v>0.99320363643458143</v>
      </c>
      <c r="Q162" cm="1">
        <f t="array" ref="Q162" xml:space="preserve"> 1.6 * ( ( 1 - alpha ) / Ku ) * L162 ^ ( -2 / 3 ) * M162 * P162</f>
        <v>8.5949619393888513E-3</v>
      </c>
      <c r="R162" cm="1">
        <f t="array" ref="R162" xml:space="preserve"> 1.6 * ( 0.6 ) ^ ( 2 / 3 ) * ( ( 1 - alpha ) / Ku ) * ( lambda * 10^(-9) ) ^ ( -1 / 15 ) * ( kB * T / ( 3 * PI() * df * 10^(-6) * U * mu ) ) ^ ( 2 / 3 ) * ( F162 * 10^(-9) ) ^ ( -3 / 5 )  +  3.2 * 3.34 / 3 * ( 0.6 ) ^ ( 2 / 3 ) * ( ( 1 - alpha ) / Ku ) *  ( lambda * 10^(-9) ) ^ ( 14 / 15 ) * ( kB * T / ( 3 * PI() * df * 10^(-6) * U * mu ) ) ^ ( 2 / 3 ) * ( F162 * 10^(-9) ) ^ ( -8 / 5 )</f>
        <v>6.8969464071809315E-3</v>
      </c>
      <c r="S162">
        <f t="shared" si="53"/>
        <v>7.0288184588878522E-3</v>
      </c>
      <c r="T162">
        <f t="shared" si="62"/>
        <v>0.81778354673989861</v>
      </c>
      <c r="U162">
        <f t="shared" si="54"/>
        <v>22392.816987179165</v>
      </c>
      <c r="V162">
        <f t="shared" si="55"/>
        <v>6.6825978998994572E-3</v>
      </c>
      <c r="W162">
        <f t="shared" si="56"/>
        <v>4.4657093761008753E-5</v>
      </c>
      <c r="X162">
        <f t="shared" si="57"/>
        <v>2.9842512104808377E-7</v>
      </c>
      <c r="Y162" cm="1">
        <f t="array" ref="Y162" xml:space="preserve"> 4 / 3 * g / U^2 * F162 * 10^(-9) * ( rhop - rhoa ) / rhoa</f>
        <v>167.93737028717462</v>
      </c>
      <c r="Z162" cm="1">
        <f t="array" ref="Z162" xml:space="preserve"> SQRT( 4/3 * 1/U162 * g/rhoa * F162 * 10^(-9) *  ( rhop - rhoa ) )</f>
        <v>9.0838440810674396E-4</v>
      </c>
      <c r="AA162" cm="1">
        <f t="array" ref="AA162" xml:space="preserve"> Z162 / U</f>
        <v>8.6600282516211574E-2</v>
      </c>
      <c r="AB162">
        <f t="shared" si="63"/>
        <v>9.4810936393516676E-2</v>
      </c>
      <c r="AC162">
        <f t="shared" si="64"/>
        <v>9.4749282605240265E-2</v>
      </c>
      <c r="AD162">
        <f t="shared" si="65"/>
        <v>0.99934971860186561</v>
      </c>
      <c r="AE162" cm="1">
        <f t="array" ref="AE162">( ( F162 * 10^(-9) ) ^ 2 * rhop * H162 * U ) / ( 18 * mu * ( df * 10^(-6) ) )</f>
        <v>1.1878429398783023E-2</v>
      </c>
      <c r="AF162">
        <f t="shared" si="66"/>
        <v>2.0573992930435028E-3</v>
      </c>
      <c r="AG162" cm="1">
        <f t="array" ref="AG162">(2 * AI182*(1-alpha)*AE162*SQRT(alpha)+(1-alpha)*alpha*AE162^2)/Ku</f>
        <v>2.0740957870582547E-3</v>
      </c>
      <c r="AH162">
        <f t="shared" si="67"/>
        <v>1.0081153396286302</v>
      </c>
      <c r="AI162" cm="1">
        <f t="array" ref="AI162" xml:space="preserve"> F162 / df / 1000</f>
        <v>0.2066326530612245</v>
      </c>
      <c r="AJ162" cm="1">
        <f t="array" ref="AJ162" xml:space="preserve"> ( 1 + AI162 ) / ( 2*Ku ) * ( 2 * LN( 1 + AI162 ) - 1 + alpha + ( 1 / ( 1 + AI162 ) ) ^ 2 * ( 1 - alpha / 2 ) - ( alpha / 2) * ( 1 + AI162 ) ^ 2 )</f>
        <v>5.3058536438275863E-2</v>
      </c>
      <c r="AK162" cm="1">
        <f t="array" ref="AK162" xml:space="preserve"> ( ( 1 - alpha ) / Ku ) * AI162 ^ 2</f>
        <v>6.0722401069908956E-2</v>
      </c>
      <c r="AL162">
        <f t="shared" si="68"/>
        <v>1.1444416892378595</v>
      </c>
      <c r="AM162">
        <f t="shared" si="58"/>
        <v>0.1519545751094481</v>
      </c>
      <c r="AN162">
        <f t="shared" si="69"/>
        <v>0.16455790142708057</v>
      </c>
      <c r="AO162">
        <f t="shared" si="70"/>
        <v>1.0829414073814803</v>
      </c>
      <c r="AP162" cm="1">
        <f t="array" ref="AP162" xml:space="preserve"> EXP( -4 * alpha * X * 10^(-6) * AM162 / ( PI() * df * 10^(-6) * ( 1 - alpha ) ) ) * 100</f>
        <v>4.4634250964401554</v>
      </c>
      <c r="AQ162" cm="1">
        <f t="array" ref="AQ162" xml:space="preserve"> EXP( -4 * alpha * X * 10^(-6) * AN162 / ( PI() * df * 10^(-6) * ( 1 - alpha ) ) ) * 100</f>
        <v>3.4488144962991734</v>
      </c>
      <c r="AR162">
        <f t="shared" si="71"/>
        <v>1.014610600140982</v>
      </c>
      <c r="AS162" cm="1">
        <f t="array" ref="AS162" xml:space="preserve"> ( sigave * 10^(-6) * fE *e * H162 ) / ( 3 * PI() * eps0 * ( 1 + epsF ) * mu * U * F162 * 10^(-9) )</f>
        <v>1.4061257538687926E-2</v>
      </c>
      <c r="AT162" cm="1">
        <f t="array" ref="AT162" xml:space="preserve"> PI() * AS162 / ( 1 + alpha * SQRT(AS162) )</f>
        <v>4.3816237527564368E-2</v>
      </c>
      <c r="AU162" cm="1">
        <f t="array" ref="AU162" xml:space="preserve"> PI() * AS162 * ( 1 - SQRT( AS162 ) * alpha )</f>
        <v>4.3813304221187774E-2</v>
      </c>
      <c r="AV162">
        <f t="shared" si="72"/>
        <v>0.9999330543528584</v>
      </c>
      <c r="AW162" cm="1">
        <f t="array" ref="AW162" xml:space="preserve"> 2 / 3 * ( epsP - 1 ) / ( epsP + 2 ) * ( sigave * 10^(-6) ) ^ 2 / ( eps0 * ( 1 + epsF ) ^ 2 ) * H162 * ( F162 * 10^(-9) ) ^ 2 / ( df * 10^(-6) * mu * U )</f>
        <v>9.5245605073068944</v>
      </c>
      <c r="AX162" cm="1">
        <f t="array" ref="AX162" xml:space="preserve"> 0.528 * Ku ^ 0.26 * AW162 ^ 0.74 / ( 1 + 0.366 * ( Ku * AW162 ) ^ 0.63 )</f>
        <v>1.1609302680367821</v>
      </c>
      <c r="AY162" cm="1">
        <f t="array" ref="AY162" xml:space="preserve"> 0.35 * Ku ^ ( -0.5 ) * AW162 ^ 0.4</f>
        <v>1.0656306370572608</v>
      </c>
      <c r="AZ162">
        <f t="shared" si="73"/>
        <v>0.91791097742616368</v>
      </c>
      <c r="BA162">
        <f t="shared" si="59"/>
        <v>0.18911273488061675</v>
      </c>
      <c r="BB162">
        <f t="shared" si="74"/>
        <v>0.20837120564826833</v>
      </c>
      <c r="BC162">
        <f t="shared" si="75"/>
        <v>1.101835927547709</v>
      </c>
      <c r="BD162">
        <f t="shared" si="60"/>
        <v>1.1364761775350032</v>
      </c>
      <c r="BE162">
        <f t="shared" si="76"/>
        <v>1.2301885384843414</v>
      </c>
      <c r="BF162">
        <f t="shared" si="77"/>
        <v>1.08245871123546</v>
      </c>
      <c r="BG162" cm="1">
        <f t="array" ref="BG162" xml:space="preserve"> EXP( -4 * alpha * X * 10^(-6) * BA162 / ( PI() * df * 10^(-6) * ( 1 - alpha ) ) ) * 100</f>
        <v>2.0867255860093192</v>
      </c>
      <c r="BH162" cm="1">
        <f t="array" ref="BH162" xml:space="preserve"> EXP( -4 * alpha * X * 10^(-6) * BB162 / ( PI() * df * 10^(-6) * ( 1 - alpha ) ) ) * 100</f>
        <v>1.4071050942078511</v>
      </c>
      <c r="BI162" cm="1">
        <f t="array" ref="BI162" xml:space="preserve"> EXP( -4 * alpha * X * 10^(-6) * BD162 / ( PI() * df * 10^(-6) * ( 1 - alpha ) ) ) * 100</f>
        <v>7.9579014226503947E-9</v>
      </c>
      <c r="BJ162" cm="1">
        <f t="array" ref="BJ162" xml:space="preserve"> EXP( -4 * alpha * X * 10^(-6) * BE162 / ( PI() * df * 10^(-6) * ( 1 - alpha ) ) ) * 100</f>
        <v>1.169584002576014E-9</v>
      </c>
      <c r="BK162" cm="1">
        <f t="array" ref="BK162">fC *  BG162 +  ( 1 - fC ) * BI162</f>
        <v>0.20867256576304322</v>
      </c>
    </row>
    <row r="163" spans="6:63" x14ac:dyDescent="0.2">
      <c r="F163">
        <v>1630</v>
      </c>
      <c r="G163" cm="1">
        <f t="array" ref="G163" xml:space="preserve"> F163 * 10^(-9) * rhoa/mu * U</f>
        <v>1.0798636877848581E-3</v>
      </c>
      <c r="H163" cm="1">
        <f t="array" ref="H163">1 +  lambda/F163 * ( 2.514 + 0.8 * EXP( -0.55 * F163/lambda ) )</f>
        <v>1.1033516705403377</v>
      </c>
      <c r="I163" cm="1">
        <f t="array" ref="I163" xml:space="preserve"> 1 + 3.34 * lambda/F163</f>
        <v>1.1373088343558282</v>
      </c>
      <c r="J163">
        <f t="shared" si="61"/>
        <v>0.9701425305161514</v>
      </c>
      <c r="K163" cm="1">
        <f t="array" ref="K163" xml:space="preserve"> kB * T * H163 / ( 3 * PI() * mu * F163 * 10^(-9) )</f>
        <v>1.5980913214138807E-11</v>
      </c>
      <c r="L163" cm="1">
        <f t="array" ref="L163" xml:space="preserve"> df * 10^(-6) *U / K163</f>
        <v>5145.9413491154983</v>
      </c>
      <c r="M163" cm="1">
        <f t="array" ref="M163" xml:space="preserve"> 1 + 0.388 * Kn * ( ( 1 - alpha ) * L163 / Ku ) ^ ( 1 / 3 )</f>
        <v>1.1287727285316791</v>
      </c>
      <c r="N163" cm="1">
        <f t="array" ref="N163" xml:space="preserve"> 1 + 0.388 * Kn * ( ( 1 - alpha ) / Ku ) ^ ( 1 / 3 ) * ( 3 * PI() * mu * df * 10^(-6) * U * F163 * 10^(-9) / ( kB * T ) ) ^ ( 1 / 3 ) * ( 0.6 * ( F163 / lambda ) ^ 0.1 ) ^ ( -1 / 3 ) * ( 1 + 2/3 * ( 3.34 * F163 / lambda ) ) ^ ( -1 / 2 )</f>
        <v>1.0190979033712542</v>
      </c>
      <c r="O163">
        <f t="shared" si="52"/>
        <v>0.90283710583343801</v>
      </c>
      <c r="P163" cm="1">
        <f t="array" ref="P163" xml:space="preserve"> 1 / ( 1 + 1.6 * ( ( 1 - alpha ) / Ku ) ^ ( 1 / 3 ) * L163 ^ ( -2 / 3 ) * M163 )</f>
        <v>0.99323214497780832</v>
      </c>
      <c r="Q163" cm="1">
        <f t="array" ref="Q163" xml:space="preserve"> 1.6 * ( ( 1 - alpha ) / Ku ) * L163 ^ ( -2 / 3 ) * M163 * P163</f>
        <v>8.5589088587047554E-3</v>
      </c>
      <c r="R163" cm="1">
        <f t="array" ref="R163" xml:space="preserve"> 1.6 * ( 0.6 ) ^ ( 2 / 3 ) * ( ( 1 - alpha ) / Ku ) * ( lambda * 10^(-9) ) ^ ( -1 / 15 ) * ( kB * T / ( 3 * PI() * df * 10^(-6) * U * mu ) ) ^ ( 2 / 3 ) * ( F163 * 10^(-9) ) ^ ( -3 / 5 )  +  3.2 * 3.34 / 3 * ( 0.6 ) ^ ( 2 / 3 ) * ( ( 1 - alpha ) / Ku ) *  ( lambda * 10^(-9) ) ^ ( 14 / 15 ) * ( kB * T / ( 3 * PI() * df * 10^(-6) * U * mu ) ) ^ ( 2 / 3 ) * ( F163 * 10^(-9) ) ^ ( -8 / 5 )</f>
        <v>6.8679722924375689E-3</v>
      </c>
      <c r="S163">
        <f t="shared" si="53"/>
        <v>6.9991361636349923E-3</v>
      </c>
      <c r="T163">
        <f t="shared" si="62"/>
        <v>0.81776033361035139</v>
      </c>
      <c r="U163">
        <f t="shared" si="54"/>
        <v>22255.56658017942</v>
      </c>
      <c r="V163">
        <f t="shared" si="55"/>
        <v>6.7031720282730569E-3</v>
      </c>
      <c r="W163">
        <f t="shared" si="56"/>
        <v>4.4932494001863046E-5</v>
      </c>
      <c r="X163">
        <f t="shared" si="57"/>
        <v>3.0118995202396113E-7</v>
      </c>
      <c r="Y163" cm="1">
        <f t="array" ref="Y163" xml:space="preserve"> 4 / 3 * g / U^2 * F163 * 10^(-9) * ( rhop - rhoa ) / rhoa</f>
        <v>168.97402072104606</v>
      </c>
      <c r="Z163" cm="1">
        <f t="array" ref="Z163" xml:space="preserve"> SQRT( 4/3 * 1/U163 * g/rhoa * F163 * 10^(-9) *  ( rhop - rhoa ) )</f>
        <v>9.1398907369767625E-4</v>
      </c>
      <c r="AA163" cm="1">
        <f t="array" ref="AA163" xml:space="preserve"> Z163 / U</f>
        <v>8.7134599947523761E-2</v>
      </c>
      <c r="AB163">
        <f t="shared" si="63"/>
        <v>9.5451749997880087E-2</v>
      </c>
      <c r="AC163">
        <f t="shared" si="64"/>
        <v>9.5388524201653294E-2</v>
      </c>
      <c r="AD163">
        <f t="shared" si="65"/>
        <v>0.99933761511729013</v>
      </c>
      <c r="AE163" cm="1">
        <f t="array" ref="AE163">( ( F163 * 10^(-9) ) ^ 2 * rhop * H163 * U ) / ( 18 * mu * ( df * 10^(-6) ) )</f>
        <v>1.2018579932632693E-2</v>
      </c>
      <c r="AF163">
        <f t="shared" si="66"/>
        <v>2.1039825584050873E-3</v>
      </c>
      <c r="AG163" cm="1">
        <f t="array" ref="AG163">(2 * AI183*(1-alpha)*AE163*SQRT(alpha)+(1-alpha)*alpha*AE163^2)/Ku</f>
        <v>2.1101864177054839E-3</v>
      </c>
      <c r="AH163">
        <f t="shared" si="67"/>
        <v>1.0029486267724099</v>
      </c>
      <c r="AI163" cm="1">
        <f t="array" ref="AI163" xml:space="preserve"> F163 / df / 1000</f>
        <v>0.20790816326530612</v>
      </c>
      <c r="AJ163" cm="1">
        <f t="array" ref="AJ163" xml:space="preserve"> ( 1 + AI163 ) / ( 2*Ku ) * ( 2 * LN( 1 + AI163 ) - 1 + alpha + ( 1 / ( 1 + AI163 ) ) ^ 2 * ( 1 - alpha / 2 ) - ( alpha / 2) * ( 1 + AI163 ) ^ 2 )</f>
        <v>5.3674667050393164E-2</v>
      </c>
      <c r="AK163" cm="1">
        <f t="array" ref="AK163" xml:space="preserve"> ( ( 1 - alpha ) / Ku ) * AI163 ^ 2</f>
        <v>6.1474374105563584E-2</v>
      </c>
      <c r="AL163">
        <f t="shared" si="68"/>
        <v>1.1453144934806501</v>
      </c>
      <c r="AM163">
        <f t="shared" si="58"/>
        <v>0.15311506378308692</v>
      </c>
      <c r="AN163">
        <f t="shared" si="69"/>
        <v>0.16596601702925695</v>
      </c>
      <c r="AO163">
        <f t="shared" si="70"/>
        <v>1.0839300388130038</v>
      </c>
      <c r="AP163" cm="1">
        <f t="array" ref="AP163" xml:space="preserve"> EXP( -4 * alpha * X * 10^(-6) * AM163 / ( PI() * df * 10^(-6) * ( 1 - alpha ) ) ) * 100</f>
        <v>4.358686812467429</v>
      </c>
      <c r="AQ163" cm="1">
        <f t="array" ref="AQ163" xml:space="preserve"> EXP( -4 * alpha * X * 10^(-6) * AN163 / ( PI() * df * 10^(-6) * ( 1 - alpha ) ) ) * 100</f>
        <v>3.3508634670691007</v>
      </c>
      <c r="AR163">
        <f t="shared" si="71"/>
        <v>1.0078233453983283</v>
      </c>
      <c r="AS163" cm="1">
        <f t="array" ref="AS163" xml:space="preserve"> ( sigave * 10^(-6) * fE *e * H163 ) / ( 3 * PI() * eps0 * ( 1 + epsF ) * mu * U * F163 * 10^(-9) )</f>
        <v>1.3966916234412452E-2</v>
      </c>
      <c r="AT163" cm="1">
        <f t="array" ref="AT163" xml:space="preserve"> PI() * AS163 / ( 1 + alpha * SQRT(AS163) )</f>
        <v>4.3523447830913324E-2</v>
      </c>
      <c r="AU163" cm="1">
        <f t="array" ref="AU163" xml:space="preserve"> PI() * AS163 * ( 1 - SQRT( AS163 ) * alpha )</f>
        <v>4.352055367447856E-2</v>
      </c>
      <c r="AV163">
        <f t="shared" si="72"/>
        <v>0.99993350351180799</v>
      </c>
      <c r="AW163" cm="1">
        <f t="array" ref="AW163" xml:space="preserve"> 2 / 3 * ( epsP - 1 ) / ( epsP + 2 ) * ( sigave * 10^(-6) ) ^ 2 / ( eps0 * ( 1 + epsF ) ^ 2 ) * H163 * ( F163 * 10^(-9) ) ^ 2 / ( df * 10^(-6) * mu * U )</f>
        <v>9.6369383474209513</v>
      </c>
      <c r="AX163" cm="1">
        <f t="array" ref="AX163" xml:space="preserve"> 0.528 * Ku ^ 0.26 * AW163 ^ 0.74 / ( 1 + 0.366 * ( Ku * AW163 ) ^ 0.63 )</f>
        <v>1.166406000566645</v>
      </c>
      <c r="AY163" cm="1">
        <f t="array" ref="AY163" xml:space="preserve"> 0.35 * Ku ^ ( -0.5 ) * AW163 ^ 0.4</f>
        <v>1.0706421873502152</v>
      </c>
      <c r="AZ163">
        <f t="shared" si="73"/>
        <v>0.91789838772270782</v>
      </c>
      <c r="BA163">
        <f t="shared" si="59"/>
        <v>0.18997441612331012</v>
      </c>
      <c r="BB163">
        <f t="shared" si="74"/>
        <v>0.2094865707037355</v>
      </c>
      <c r="BC163">
        <f t="shared" si="75"/>
        <v>1.1027093804449977</v>
      </c>
      <c r="BD163">
        <f t="shared" si="60"/>
        <v>1.1409267351759949</v>
      </c>
      <c r="BE163">
        <f t="shared" si="76"/>
        <v>1.2366082043794722</v>
      </c>
      <c r="BF163">
        <f t="shared" si="77"/>
        <v>1.0838629390069625</v>
      </c>
      <c r="BG163" cm="1">
        <f t="array" ref="BG163" xml:space="preserve"> EXP( -4 * alpha * X * 10^(-6) * BA163 / ( PI() * df * 10^(-6) * ( 1 - alpha ) ) ) * 100</f>
        <v>2.0502559555042428</v>
      </c>
      <c r="BH163" cm="1">
        <f t="array" ref="BH163" xml:space="preserve"> EXP( -4 * alpha * X * 10^(-6) * BB163 / ( PI() * df * 10^(-6) * ( 1 - alpha ) ) ) * 100</f>
        <v>1.375355397436699</v>
      </c>
      <c r="BI163" cm="1">
        <f t="array" ref="BI163" xml:space="preserve"> EXP( -4 * alpha * X * 10^(-6) * BD163 / ( PI() * df * 10^(-6) * ( 1 - alpha ) ) ) * 100</f>
        <v>7.2652245723551653E-9</v>
      </c>
      <c r="BJ163" cm="1">
        <f t="array" ref="BJ163" xml:space="preserve"> EXP( -4 * alpha * X * 10^(-6) * BE163 / ( PI() * df * 10^(-6) * ( 1 - alpha ) ) ) * 100</f>
        <v>1.0256131723802511E-9</v>
      </c>
      <c r="BK163" cm="1">
        <f t="array" ref="BK163">fC *  BG163 +  ( 1 - fC ) * BI163</f>
        <v>0.2050256020891264</v>
      </c>
    </row>
    <row r="164" spans="6:63" x14ac:dyDescent="0.2">
      <c r="F164">
        <v>1640</v>
      </c>
      <c r="G164" cm="1">
        <f t="array" ref="G164" xml:space="preserve"> F164 * 10^(-9) * rhoa/mu * U</f>
        <v>1.0864886183847651E-3</v>
      </c>
      <c r="H164" cm="1">
        <f t="array" ref="H164">1 +  lambda/F164 * ( 2.514 + 0.8 * EXP( -0.55 * F164/lambda ) )</f>
        <v>1.1027214734402007</v>
      </c>
      <c r="I164" cm="1">
        <f t="array" ref="I164" xml:space="preserve"> 1 + 3.34 * lambda/F164</f>
        <v>1.1364715853658536</v>
      </c>
      <c r="J164">
        <f t="shared" si="61"/>
        <v>0.97030272260191353</v>
      </c>
      <c r="K164" cm="1">
        <f t="array" ref="K164" xml:space="preserve"> kB * T * H164 / ( 3 * PI() * mu * F164 * 10^(-9) )</f>
        <v>1.5874396522117392E-11</v>
      </c>
      <c r="L164" cm="1">
        <f t="array" ref="L164" xml:space="preserve"> df * 10^(-6) *U / K164</f>
        <v>5180.4704506835678</v>
      </c>
      <c r="M164" cm="1">
        <f t="array" ref="M164" xml:space="preserve"> 1 + 0.388 * Kn * ( ( 1 - alpha ) * L164 / Ku ) ^ ( 1 / 3 )</f>
        <v>1.1290601070142245</v>
      </c>
      <c r="N164" cm="1">
        <f t="array" ref="N164" xml:space="preserve"> 1 + 0.388 * Kn * ( ( 1 - alpha ) / Ku ) ^ ( 1 / 3 ) * ( 3 * PI() * mu * df * 10^(-6) * U * F164 * 10^(-9) / ( kB * T ) ) ^ ( 1 / 3 ) * ( 0.6 * ( F164 / lambda ) ^ 0.1 ) ^ ( -1 / 3 ) * ( 1 + 2/3 * ( 3.34 * F164 / lambda ) ) ^ ( -1 / 2 )</f>
        <v>1.0190756105411169</v>
      </c>
      <c r="O164">
        <f t="shared" si="52"/>
        <v>0.90258756306255539</v>
      </c>
      <c r="P164" cm="1">
        <f t="array" ref="P164" xml:space="preserve"> 1 / ( 1 + 1.6 * ( ( 1 - alpha ) / Ku ) ^ ( 1 / 3 ) * L164 ^ ( -2 / 3 ) * M164 )</f>
        <v>0.99326034468823443</v>
      </c>
      <c r="Q164" cm="1">
        <f t="array" ref="Q164" xml:space="preserve"> 1.6 * ( ( 1 - alpha ) / Ku ) * L164 ^ ( -2 / 3 ) * M164 * P164</f>
        <v>8.5232463407300778E-3</v>
      </c>
      <c r="R164" cm="1">
        <f t="array" ref="R164" xml:space="preserve"> 1.6 * ( 0.6 ) ^ ( 2 / 3 ) * ( ( 1 - alpha ) / Ku ) * ( lambda * 10^(-9) ) ^ ( -1 / 15 ) * ( kB * T / ( 3 * PI() * df * 10^(-6) * U * mu ) ) ^ ( 2 / 3 ) * ( F164 * 10^(-9) ) ^ ( -3 / 5 )  +  3.2 * 3.34 / 3 * ( 0.6 ) ^ ( 2 / 3 ) * ( ( 1 - alpha ) / Ku ) *  ( lambda * 10^(-9) ) ^ ( 14 / 15 ) * ( kB * T / ( 3 * PI() * df * 10^(-6) * U * mu ) ) ^ ( 2 / 3 ) * ( F164 * 10^(-9) ) ^ ( -8 / 5 )</f>
        <v>6.8393157148440471E-3</v>
      </c>
      <c r="S164">
        <f t="shared" si="53"/>
        <v>6.9697798377881528E-3</v>
      </c>
      <c r="T164">
        <f t="shared" si="62"/>
        <v>0.8177376974875914</v>
      </c>
      <c r="U164">
        <f t="shared" si="54"/>
        <v>22119.989712972409</v>
      </c>
      <c r="V164">
        <f t="shared" si="55"/>
        <v>6.723683000794717E-3</v>
      </c>
      <c r="W164">
        <f t="shared" si="56"/>
        <v>4.5207891545781668E-5</v>
      </c>
      <c r="X164">
        <f t="shared" si="57"/>
        <v>3.0396324190548217E-7</v>
      </c>
      <c r="Y164" cm="1">
        <f t="array" ref="Y164" xml:space="preserve"> 4 / 3 * g / U^2 * F164 * 10^(-9) * ( rhop - rhoa ) / rhoa</f>
        <v>170.01067115491753</v>
      </c>
      <c r="Z164" cm="1">
        <f t="array" ref="Z164" xml:space="preserve"> SQRT( 4/3 * 1/U164 * g/rhoa * F164 * 10^(-9) *  ( rhop - rhoa ) )</f>
        <v>9.1959371195711448E-4</v>
      </c>
      <c r="AA164" cm="1">
        <f t="array" ref="AA164" xml:space="preserve"> Z164 / U</f>
        <v>8.7668914773204348E-2</v>
      </c>
      <c r="AB164">
        <f t="shared" si="63"/>
        <v>9.6093311071836177E-2</v>
      </c>
      <c r="AC164">
        <f t="shared" si="64"/>
        <v>9.6028482911559424E-2</v>
      </c>
      <c r="AD164">
        <f t="shared" si="65"/>
        <v>0.99932536240500347</v>
      </c>
      <c r="AE164" cm="1">
        <f t="array" ref="AE164">( ( F164 * 10^(-9) ) ^ 2 * rhop * H164 * U ) / ( 18 * mu * ( df * 10^(-6) ) )</f>
        <v>1.2159550432152151E-2</v>
      </c>
      <c r="AF164">
        <f t="shared" si="66"/>
        <v>2.1513133359059669E-3</v>
      </c>
      <c r="AG164" cm="1">
        <f t="array" ref="AG164">(2 * AI184*(1-alpha)*AE164*SQRT(alpha)+(1-alpha)*alpha*AE164^2)/Ku</f>
        <v>2.1466937663606293E-3</v>
      </c>
      <c r="AH164">
        <f t="shared" si="67"/>
        <v>0.99785267470422101</v>
      </c>
      <c r="AI164" cm="1">
        <f t="array" ref="AI164" xml:space="preserve"> F164 / df / 1000</f>
        <v>0.20918367346938777</v>
      </c>
      <c r="AJ164" cm="1">
        <f t="array" ref="AJ164" xml:space="preserve"> ( 1 + AI164 ) / ( 2*Ku ) * ( 2 * LN( 1 + AI164 ) - 1 + alpha + ( 1 / ( 1 + AI164 ) ) ^ 2 * ( 1 - alpha / 2 ) - ( alpha / 2) * ( 1 + AI164 ) ^ 2 )</f>
        <v>5.4293905947940931E-2</v>
      </c>
      <c r="AK164" cm="1">
        <f t="array" ref="AK164" xml:space="preserve"> ( ( 1 - alpha ) / Ku ) * AI164 ^ 2</f>
        <v>6.2230974667591497E-2</v>
      </c>
      <c r="AL164">
        <f t="shared" si="68"/>
        <v>1.1461871011317721</v>
      </c>
      <c r="AM164">
        <f t="shared" si="58"/>
        <v>0.15427919604723717</v>
      </c>
      <c r="AN164">
        <f t="shared" si="69"/>
        <v>0.16738055075284505</v>
      </c>
      <c r="AO164">
        <f t="shared" si="70"/>
        <v>1.0849197755839777</v>
      </c>
      <c r="AP164" cm="1">
        <f t="array" ref="AP164" xml:space="preserve"> EXP( -4 * alpha * X * 10^(-6) * AM164 / ( PI() * df * 10^(-6) * ( 1 - alpha ) ) ) * 100</f>
        <v>4.2560889855046042</v>
      </c>
      <c r="AQ164" cm="1">
        <f t="array" ref="AQ164" xml:space="preserve"> EXP( -4 * alpha * X * 10^(-6) * AN164 / ( PI() * df * 10^(-6) * ( 1 - alpha ) ) ) * 100</f>
        <v>3.2552668516335501</v>
      </c>
      <c r="AR164">
        <f t="shared" si="71"/>
        <v>1.0008221338710541</v>
      </c>
      <c r="AS164" cm="1">
        <f t="array" ref="AS164" xml:space="preserve"> ( sigave * 10^(-6) * fE *e * H164 ) / ( 3 * PI() * eps0 * ( 1 + epsF ) * mu * U * F164 * 10^(-9) )</f>
        <v>1.3873823324445731E-2</v>
      </c>
      <c r="AT164" cm="1">
        <f t="array" ref="AT164" xml:space="preserve"> PI() * AS164 / ( 1 + alpha * SQRT(AS164) )</f>
        <v>4.3234520800719711E-2</v>
      </c>
      <c r="AU164" cm="1">
        <f t="array" ref="AU164" xml:space="preserve"> PI() * AS164 * ( 1 - SQRT( AS164 ) * alpha )</f>
        <v>4.3231665019120818E-2</v>
      </c>
      <c r="AV164">
        <f t="shared" si="72"/>
        <v>0.99993394672715219</v>
      </c>
      <c r="AW164" cm="1">
        <f t="array" ref="AW164" xml:space="preserve"> 2 / 3 * ( epsP - 1 ) / ( epsP + 2 ) * ( sigave * 10^(-6) ) ^ 2 / ( eps0 * ( 1 + epsF ) ^ 2 ) * H164 * ( F164 * 10^(-9) ) ^ 2 / ( df * 10^(-6) * mu * U )</f>
        <v>9.7499736660932896</v>
      </c>
      <c r="AX164" cm="1">
        <f t="array" ref="AX164" xml:space="preserve"> 0.528 * Ku ^ 0.26 * AW164 ^ 0.74 / ( 1 + 0.366 * ( Ku * AW164 ) ^ 0.63 )</f>
        <v>1.1718595674941039</v>
      </c>
      <c r="AY164" cm="1">
        <f t="array" ref="AY164" xml:space="preserve"> 0.35 * Ku ^ ( -0.5 ) * AW164 ^ 0.4</f>
        <v>1.0756478093464672</v>
      </c>
      <c r="AZ164">
        <f t="shared" si="73"/>
        <v>0.91789821850976971</v>
      </c>
      <c r="BA164">
        <f t="shared" si="59"/>
        <v>0.19084352973733421</v>
      </c>
      <c r="BB164">
        <f t="shared" si="74"/>
        <v>0.21061221577196587</v>
      </c>
      <c r="BC164">
        <f t="shared" si="75"/>
        <v>1.1035858331788357</v>
      </c>
      <c r="BD164">
        <f t="shared" si="60"/>
        <v>1.1453452115880878</v>
      </c>
      <c r="BE164">
        <f t="shared" si="76"/>
        <v>1.2430283600993122</v>
      </c>
      <c r="BF164">
        <f t="shared" si="77"/>
        <v>1.0852870798453691</v>
      </c>
      <c r="BG164" cm="1">
        <f t="array" ref="BG164" xml:space="preserve"> EXP( -4 * alpha * X * 10^(-6) * BA164 / ( PI() * df * 10^(-6) * ( 1 - alpha ) ) ) * 100</f>
        <v>2.0141173748348802</v>
      </c>
      <c r="BH164" cm="1">
        <f t="array" ref="BH164" xml:space="preserve"> EXP( -4 * alpha * X * 10^(-6) * BB164 / ( PI() * df * 10^(-6) * ( 1 - alpha ) ) ) * 100</f>
        <v>1.3440393516029634</v>
      </c>
      <c r="BI164" cm="1">
        <f t="array" ref="BI164" xml:space="preserve"> EXP( -4 * alpha * X * 10^(-6) * BD164 / ( PI() * df * 10^(-6) * ( 1 - alpha ) ) ) * 100</f>
        <v>6.6371956270224566E-9</v>
      </c>
      <c r="BJ164" cm="1">
        <f t="array" ref="BJ164" xml:space="preserve"> EXP( -4 * alpha * X * 10^(-6) * BE164 / ( PI() * df * 10^(-6) * ( 1 - alpha ) ) ) * 100</f>
        <v>8.9935552678098252E-10</v>
      </c>
      <c r="BK164" cm="1">
        <f t="array" ref="BK164">fC *  BG164 +  ( 1 - fC ) * BI164</f>
        <v>0.20141174345696411</v>
      </c>
    </row>
    <row r="165" spans="6:63" x14ac:dyDescent="0.2">
      <c r="F165">
        <v>1650</v>
      </c>
      <c r="G165" cm="1">
        <f t="array" ref="G165" xml:space="preserve"> F165 * 10^(-9) * rhoa/mu * U</f>
        <v>1.0931135489846723E-3</v>
      </c>
      <c r="H165" cm="1">
        <f t="array" ref="H165">1 +  lambda/F165 * ( 2.514 + 0.8 * EXP( -0.55 * F165/lambda ) )</f>
        <v>1.102098915405068</v>
      </c>
      <c r="I165" cm="1">
        <f t="array" ref="I165" xml:space="preserve"> 1 + 3.34 * lambda/F165</f>
        <v>1.1356444848484848</v>
      </c>
      <c r="J165">
        <f t="shared" si="61"/>
        <v>0.97046120516501921</v>
      </c>
      <c r="K165" cm="1">
        <f t="array" ref="K165" xml:space="preserve"> kB * T * H165 / ( 3 * PI() * mu * F165 * 10^(-9) )</f>
        <v>1.5769280244368435E-11</v>
      </c>
      <c r="L165" cm="1">
        <f t="array" ref="L165" xml:space="preserve"> df * 10^(-6) *U / K165</f>
        <v>5215.0028936565932</v>
      </c>
      <c r="M165" cm="1">
        <f t="array" ref="M165" xml:space="preserve"> 1 + 0.388 * Kn * ( ( 1 - alpha ) * L165 / Ku ) ^ ( 1 / 3 )</f>
        <v>1.1293462389772182</v>
      </c>
      <c r="N165" cm="1">
        <f t="array" ref="N165" xml:space="preserve"> 1 + 0.388 * Kn * ( ( 1 - alpha ) / Ku ) ^ ( 1 / 3 ) * ( 3 * PI() * mu * df * 10^(-6) * U * F165 * 10^(-9) / ( kB * T ) ) ^ ( 1 / 3 ) * ( 0.6 * ( F165 / lambda ) ^ 0.1 ) ^ ( -1 / 3 ) * ( 1 + 2/3 * ( 3.34 * F165 / lambda ) ) ^ ( -1 / 2 )</f>
        <v>1.0190534727672795</v>
      </c>
      <c r="O165">
        <f t="shared" si="52"/>
        <v>0.90233928054710288</v>
      </c>
      <c r="P165" cm="1">
        <f t="array" ref="P165" xml:space="preserve"> 1 / ( 1 + 1.6 * ( ( 1 - alpha ) / Ku ) ^ ( 1 / 3 ) * L165 ^ ( -2 / 3 ) * M165 )</f>
        <v>0.9932882408808309</v>
      </c>
      <c r="Q165" cm="1">
        <f t="array" ref="Q165" xml:space="preserve"> 1.6 * ( ( 1 - alpha ) / Ku ) * L165 ^ ( -2 / 3 ) * M165 * P165</f>
        <v>8.4879676639330343E-3</v>
      </c>
      <c r="R165" cm="1">
        <f t="array" ref="R165" xml:space="preserve"> 1.6 * ( 0.6 ) ^ ( 2 / 3 ) * ( ( 1 - alpha ) / Ku ) * ( lambda * 10^(-9) ) ^ ( -1 / 15 ) * ( kB * T / ( 3 * PI() * df * 10^(-6) * U * mu ) ) ^ ( 2 / 3 ) * ( F165 * 10^(-9) ) ^ ( -3 / 5 )  +  3.2 * 3.34 / 3 * ( 0.6 ) ^ ( 2 / 3 ) * ( ( 1 - alpha ) / Ku ) *  ( lambda * 10^(-9) ) ^ ( 14 / 15 ) * ( kB * T / ( 3 * PI() * df * 10^(-6) * U * mu ) ) ^ ( 2 / 3 ) * ( F165 * 10^(-9) ) ^ ( -8 / 5 )</f>
        <v>6.8109711234295434E-3</v>
      </c>
      <c r="S165">
        <f t="shared" si="53"/>
        <v>6.9407437762485352E-3</v>
      </c>
      <c r="T165">
        <f t="shared" si="62"/>
        <v>0.81771562417008925</v>
      </c>
      <c r="U165">
        <f t="shared" si="54"/>
        <v>21986.055959514888</v>
      </c>
      <c r="V165">
        <f t="shared" si="55"/>
        <v>6.7441313940762764E-3</v>
      </c>
      <c r="W165">
        <f t="shared" si="56"/>
        <v>4.5483286397922703E-5</v>
      </c>
      <c r="X165">
        <f t="shared" si="57"/>
        <v>3.0674496460847709E-7</v>
      </c>
      <c r="Y165" cm="1">
        <f t="array" ref="Y165" xml:space="preserve"> 4 / 3 * g / U^2 * F165 * 10^(-9) * ( rhop - rhoa ) / rhoa</f>
        <v>171.04732158878895</v>
      </c>
      <c r="Z165" cm="1">
        <f t="array" ref="Z165" xml:space="preserve"> SQRT( 4/3 * 1/U165 * g/rhoa * F165 * 10^(-9) *  ( rhop - rhoa ) )</f>
        <v>9.2519832293766501E-4</v>
      </c>
      <c r="AA165" cm="1">
        <f t="array" ref="AA165" xml:space="preserve"> Z165 / U</f>
        <v>8.8203226998268533E-2</v>
      </c>
      <c r="AB165">
        <f t="shared" si="63"/>
        <v>9.673562092997344E-2</v>
      </c>
      <c r="AC165">
        <f t="shared" si="64"/>
        <v>9.6669159645615912E-2</v>
      </c>
      <c r="AD165">
        <f t="shared" si="65"/>
        <v>0.99931295955183208</v>
      </c>
      <c r="AE165" cm="1">
        <f t="array" ref="AE165">( ( F165 * 10^(-9) ) ^ 2 * rhop * H165 * U ) / ( 18 * mu * ( df * 10^(-6) ) )</f>
        <v>1.2301340897112026E-2</v>
      </c>
      <c r="AF165">
        <f t="shared" si="66"/>
        <v>2.199398306777144E-3</v>
      </c>
      <c r="AG165" cm="1">
        <f t="array" ref="AG165">(2 * AI185*(1-alpha)*AE165*SQRT(alpha)+(1-alpha)*alpha*AE165^2)/Ku</f>
        <v>2.1836202453036375E-3</v>
      </c>
      <c r="AH165">
        <f t="shared" si="67"/>
        <v>0.99282619186125198</v>
      </c>
      <c r="AI165" cm="1">
        <f t="array" ref="AI165" xml:space="preserve"> F165 / df / 1000</f>
        <v>0.21045918367346939</v>
      </c>
      <c r="AJ165" cm="1">
        <f t="array" ref="AJ165" xml:space="preserve"> ( 1 + AI165 ) / ( 2*Ku ) * ( 2 * LN( 1 + AI165 ) - 1 + alpha + ( 1 / ( 1 + AI165 ) ) ^ 2 * ( 1 - alpha / 2 ) - ( alpha / 2) * ( 1 + AI165 ) ^ 2 )</f>
        <v>5.4916246328461878E-2</v>
      </c>
      <c r="AK165" cm="1">
        <f t="array" ref="AK165" xml:space="preserve"> ( ( 1 - alpha ) / Ku ) * AI165 ^ 2</f>
        <v>6.2992202755992641E-2</v>
      </c>
      <c r="AL165">
        <f t="shared" si="68"/>
        <v>1.1470595127574328</v>
      </c>
      <c r="AM165">
        <f t="shared" si="58"/>
        <v>0.15544695564729694</v>
      </c>
      <c r="AN165">
        <f t="shared" si="69"/>
        <v>0.16880150448463424</v>
      </c>
      <c r="AO165">
        <f t="shared" si="70"/>
        <v>1.08591064895242</v>
      </c>
      <c r="AP165" cm="1">
        <f t="array" ref="AP165" xml:space="preserve"> EXP( -4 * alpha * X * 10^(-6) * AM165 / ( PI() * df * 10^(-6) * ( 1 - alpha ) ) ) * 100</f>
        <v>4.1555977316925228</v>
      </c>
      <c r="AQ165" cm="1">
        <f t="array" ref="AQ165" xml:space="preserve"> EXP( -4 * alpha * X * 10^(-6) * AN165 / ( PI() * df * 10^(-6) * ( 1 - alpha ) ) ) * 100</f>
        <v>3.1619821077978045</v>
      </c>
      <c r="AR165">
        <f t="shared" si="71"/>
        <v>0.99361562389471825</v>
      </c>
      <c r="AS165" cm="1">
        <f t="array" ref="AS165" xml:space="preserve"> ( sigave * 10^(-6) * fE *e * H165 ) / ( 3 * PI() * eps0 * ( 1 + epsF ) * mu * U * F165 * 10^(-9) )</f>
        <v>1.3781954341333174E-2</v>
      </c>
      <c r="AT165" cm="1">
        <f t="array" ref="AT165" xml:space="preserve"> PI() * AS165 / ( 1 + alpha * SQRT(AS165) )</f>
        <v>4.2949380924423561E-2</v>
      </c>
      <c r="AU165" cm="1">
        <f t="array" ref="AU165" xml:space="preserve"> PI() * AS165 * ( 1 - SQRT( AS165 ) * alpha )</f>
        <v>4.2946562762800372E-2</v>
      </c>
      <c r="AV165">
        <f t="shared" si="72"/>
        <v>0.99993438411538116</v>
      </c>
      <c r="AW165" cm="1">
        <f t="array" ref="AW165" xml:space="preserve"> 2 / 3 * ( epsP - 1 ) / ( epsP + 2 ) * ( sigave * 10^(-6) ) ^ 2 / ( eps0 * ( 1 + epsF ) ^ 2 ) * H165 * ( F165 * 10^(-9) ) ^ 2 / ( df * 10^(-6) * mu * U )</f>
        <v>9.8636664631400048</v>
      </c>
      <c r="AX165" cm="1">
        <f t="array" ref="AX165" xml:space="preserve"> 0.528 * Ku ^ 0.26 * AW165 ^ 0.74 / ( 1 + 0.366 * ( Ku * AW165 ) ^ 0.63 )</f>
        <v>1.1772910795146496</v>
      </c>
      <c r="AY165" cm="1">
        <f t="array" ref="AY165" xml:space="preserve"> 0.35 * Ku ^ ( -0.5 ) * AW165 ^ 0.4</f>
        <v>1.0806475453472308</v>
      </c>
      <c r="AZ165">
        <f t="shared" si="73"/>
        <v>0.91791024679532862</v>
      </c>
      <c r="BA165">
        <f t="shared" si="59"/>
        <v>0.19171998606008278</v>
      </c>
      <c r="BB165">
        <f t="shared" si="74"/>
        <v>0.21174806724743461</v>
      </c>
      <c r="BC165">
        <f t="shared" si="75"/>
        <v>1.1044652756289857</v>
      </c>
      <c r="BD165">
        <f t="shared" si="60"/>
        <v>1.1497317209406746</v>
      </c>
      <c r="BE165">
        <f t="shared" si="76"/>
        <v>1.2494490498318651</v>
      </c>
      <c r="BF165">
        <f t="shared" si="77"/>
        <v>1.0867309539042769</v>
      </c>
      <c r="BG165" cm="1">
        <f t="array" ref="BG165" xml:space="preserve"> EXP( -4 * alpha * X * 10^(-6) * BA165 / ( PI() * df * 10^(-6) * ( 1 - alpha ) ) ) * 100</f>
        <v>1.9783185324661243</v>
      </c>
      <c r="BH165" cm="1">
        <f t="array" ref="BH165" xml:space="preserve"> EXP( -4 * alpha * X * 10^(-6) * BB165 / ( PI() * df * 10^(-6) * ( 1 - alpha ) ) ) * 100</f>
        <v>1.3131620835801516</v>
      </c>
      <c r="BI165" cm="1">
        <f t="array" ref="BI165" xml:space="preserve"> EXP( -4 * alpha * X * 10^(-6) * BD165 / ( PI() * df * 10^(-6) * ( 1 - alpha ) ) ) * 100</f>
        <v>6.0674228982575364E-9</v>
      </c>
      <c r="BJ165" cm="1">
        <f t="array" ref="BJ165" xml:space="preserve"> EXP( -4 * alpha * X * 10^(-6) * BE165 / ( PI() * df * 10^(-6) * ( 1 - alpha ) ) ) * 100</f>
        <v>7.8863215423181813E-10</v>
      </c>
      <c r="BK165" cm="1">
        <f t="array" ref="BK165">fC *  BG165 +  ( 1 - fC ) * BI165</f>
        <v>0.19783185870729306</v>
      </c>
    </row>
    <row r="166" spans="6:63" x14ac:dyDescent="0.2">
      <c r="F166">
        <v>1660</v>
      </c>
      <c r="G166" cm="1">
        <f t="array" ref="G166" xml:space="preserve"> F166 * 10^(-9) * rhoa/mu * U</f>
        <v>1.0997384795845794E-3</v>
      </c>
      <c r="H166" cm="1">
        <f t="array" ref="H166">1 +  lambda/F166 * ( 2.514 + 0.8 * EXP( -0.55 * F166/lambda ) )</f>
        <v>1.101483858355089</v>
      </c>
      <c r="I166" cm="1">
        <f t="array" ref="I166" xml:space="preserve"> 1 + 3.34 * lambda/F166</f>
        <v>1.1348273493975904</v>
      </c>
      <c r="J166">
        <f t="shared" si="61"/>
        <v>0.97061800540831045</v>
      </c>
      <c r="K166" cm="1">
        <f t="array" ref="K166" xml:space="preserve"> kB * T * H166 / ( 3 * PI() * mu * F166 * 10^(-9) )</f>
        <v>1.5665537108399329E-11</v>
      </c>
      <c r="L166" cm="1">
        <f t="array" ref="L166" xml:space="preserve"> df * 10^(-6) *U / K166</f>
        <v>5249.5386232988167</v>
      </c>
      <c r="M166" cm="1">
        <f t="array" ref="M166" xml:space="preserve"> 1 + 0.388 * Kn * ( ( 1 - alpha ) * L166 / Ku ) ^ ( 1 / 3 )</f>
        <v>1.1296311376359141</v>
      </c>
      <c r="N166" cm="1">
        <f t="array" ref="N166" xml:space="preserve"> 1 + 0.388 * Kn * ( ( 1 - alpha ) / Ku ) ^ ( 1 / 3 ) * ( 3 * PI() * mu * df * 10^(-6) * U * F166 * 10^(-9) / ( kB * T ) ) ^ ( 1 / 3 ) * ( 0.6 * ( F166 / lambda ) ^ 0.1 ) ^ ( -1 / 3 ) * ( 1 + 2/3 * ( 3.34 * F166 / lambda ) ) ^ ( -1 / 2 )</f>
        <v>1.0190314880862117</v>
      </c>
      <c r="O166">
        <f t="shared" si="52"/>
        <v>0.90209224421596179</v>
      </c>
      <c r="P166" cm="1">
        <f t="array" ref="P166" xml:space="preserve"> 1 / ( 1 + 1.6 * ( ( 1 - alpha ) / Ku ) ^ ( 1 / 3 ) * L166 ^ ( -2 / 3 ) * M166 )</f>
        <v>0.9933158387460318</v>
      </c>
      <c r="Q166" cm="1">
        <f t="array" ref="Q166" xml:space="preserve"> 1.6 * ( ( 1 - alpha ) / Ku ) * L166 ^ ( -2 / 3 ) * M166 * P166</f>
        <v>8.4530662642760736E-3</v>
      </c>
      <c r="R166" cm="1">
        <f t="array" ref="R166" xml:space="preserve"> 1.6 * ( 0.6 ) ^ ( 2 / 3 ) * ( ( 1 - alpha ) / Ku ) * ( lambda * 10^(-9) ) ^ ( -1 / 15 ) * ( kB * T / ( 3 * PI() * df * 10^(-6) * U * mu ) ) ^ ( 2 / 3 ) * ( F166 * 10^(-9) ) ^ ( -3 / 5 )  +  3.2 * 3.34 / 3 * ( 0.6 ) ^ ( 2 / 3 ) * ( ( 1 - alpha ) / Ku ) *  ( lambda * 10^(-9) ) ^ ( 14 / 15 ) * ( kB * T / ( 3 * PI() * df * 10^(-6) * U * mu ) ) ^ ( 2 / 3 ) * ( F166 * 10^(-9) ) ^ ( -8 / 5 )</f>
        <v>6.7829330994332157E-3</v>
      </c>
      <c r="S166">
        <f t="shared" si="53"/>
        <v>6.9120224099046496E-3</v>
      </c>
      <c r="T166">
        <f t="shared" si="62"/>
        <v>0.81769409984586228</v>
      </c>
      <c r="U166">
        <f t="shared" si="54"/>
        <v>21853.735626894122</v>
      </c>
      <c r="V166">
        <f t="shared" si="55"/>
        <v>6.7645177760068979E-3</v>
      </c>
      <c r="W166">
        <f t="shared" si="56"/>
        <v>4.5758678563403056E-5</v>
      </c>
      <c r="X166">
        <f t="shared" si="57"/>
        <v>3.0953509428597717E-7</v>
      </c>
      <c r="Y166" cm="1">
        <f t="array" ref="Y166" xml:space="preserve"> 4 / 3 * g / U^2 * F166 * 10^(-9) * ( rhop - rhoa ) / rhoa</f>
        <v>172.08397202266039</v>
      </c>
      <c r="Z166" cm="1">
        <f t="array" ref="Z166" xml:space="preserve"> SQRT( 4/3 * 1/U166 * g/rhoa * F166 * 10^(-9) *  ( rhop - rhoa ) )</f>
        <v>9.3080290669151483E-4</v>
      </c>
      <c r="AA166" cm="1">
        <f t="array" ref="AA166" xml:space="preserve"> Z166 / U</f>
        <v>8.8737536627691557E-2</v>
      </c>
      <c r="AB166">
        <f t="shared" si="63"/>
        <v>9.7378680889916844E-2</v>
      </c>
      <c r="AC166">
        <f t="shared" si="64"/>
        <v>9.731055531443232E-2</v>
      </c>
      <c r="AD166">
        <f t="shared" si="65"/>
        <v>0.99930040564462419</v>
      </c>
      <c r="AE166" cm="1">
        <f t="array" ref="AE166">( ( F166 * 10^(-9) ) ^ 2 * rhop * H166 * U ) / ( 18 * mu * ( df * 10^(-6) ) )</f>
        <v>1.2443951327299382E-2</v>
      </c>
      <c r="AF166">
        <f t="shared" si="66"/>
        <v>2.2482441491328536E-3</v>
      </c>
      <c r="AG166" cm="1">
        <f t="array" ref="AG166">(2 * AI186*(1-alpha)*AE166*SQRT(alpha)+(1-alpha)*alpha*AE166^2)/Ku</f>
        <v>2.2209682672123705E-3</v>
      </c>
      <c r="AH166">
        <f t="shared" si="67"/>
        <v>0.98786791820140918</v>
      </c>
      <c r="AI166" cm="1">
        <f t="array" ref="AI166" xml:space="preserve"> F166 / df / 1000</f>
        <v>0.21173469387755103</v>
      </c>
      <c r="AJ166" cm="1">
        <f t="array" ref="AJ166" xml:space="preserve"> ( 1 + AI166 ) / ( 2*Ku ) * ( 2 * LN( 1 + AI166 ) - 1 + alpha + ( 1 / ( 1 + AI166 ) ) ^ 2 * ( 1 - alpha / 2 ) - ( alpha / 2) * ( 1 + AI166 ) ^ 2 )</f>
        <v>5.5541681412194413E-2</v>
      </c>
      <c r="AK166" cm="1">
        <f t="array" ref="AK166" xml:space="preserve"> ( ( 1 - alpha ) / Ku ) * AI166 ^ 2</f>
        <v>6.3758058370767076E-2</v>
      </c>
      <c r="AL166">
        <f t="shared" si="68"/>
        <v>1.1479317289225732</v>
      </c>
      <c r="AM166">
        <f t="shared" si="58"/>
        <v>0.15661832646616192</v>
      </c>
      <c r="AN166">
        <f t="shared" si="69"/>
        <v>0.17022888024423691</v>
      </c>
      <c r="AO166">
        <f t="shared" si="70"/>
        <v>1.0869026893925828</v>
      </c>
      <c r="AP166" cm="1">
        <f t="array" ref="AP166" xml:space="preserve"> EXP( -4 * alpha * X * 10^(-6) * AM166 / ( PI() * df * 10^(-6) * ( 1 - alpha ) ) ) * 100</f>
        <v>4.0571793909442846</v>
      </c>
      <c r="AQ166" cm="1">
        <f t="array" ref="AQ166" xml:space="preserve"> EXP( -4 * alpha * X * 10^(-6) * AN166 / ( PI() * df * 10^(-6) * ( 1 - alpha ) ) ) * 100</f>
        <v>3.0709670142239491</v>
      </c>
      <c r="AR166">
        <f t="shared" si="71"/>
        <v>0.98621237672033546</v>
      </c>
      <c r="AS166" cm="1">
        <f t="array" ref="AS166" xml:space="preserve"> ( sigave * 10^(-6) * fE *e * H166 ) / ( 3 * PI() * eps0 * ( 1 + epsF ) * mu * U * F166 * 10^(-9) )</f>
        <v>1.3691285449602146E-2</v>
      </c>
      <c r="AT166" cm="1">
        <f t="array" ref="AT166" xml:space="preserve"> PI() * AS166 / ( 1 + alpha * SQRT(AS166) )</f>
        <v>4.2667954635539601E-2</v>
      </c>
      <c r="AU166" cm="1">
        <f t="array" ref="AU166" xml:space="preserve"> PI() * AS166 * ( 1 - SQRT( AS166 ) * alpha )</f>
        <v>4.2665173358623271E-2</v>
      </c>
      <c r="AV166">
        <f t="shared" si="72"/>
        <v>0.99993481578997434</v>
      </c>
      <c r="AW166" cm="1">
        <f t="array" ref="AW166" xml:space="preserve"> 2 / 3 * ( epsP - 1 ) / ( epsP + 2 ) * ( sigave * 10^(-6) ) ^ 2 / ( eps0 * ( 1 + epsF ) ^ 2 ) * H166 * ( F166 * 10^(-9) ) ^ 2 / ( df * 10^(-6) * mu * U )</f>
        <v>9.9780167383903393</v>
      </c>
      <c r="AX166" cm="1">
        <f t="array" ref="AX166" xml:space="preserve"> 0.528 * Ku ^ 0.26 * AW166 ^ 0.74 / ( 1 + 0.366 * ( Ku * AW166 ) ^ 0.63 )</f>
        <v>1.1827006473419119</v>
      </c>
      <c r="AY166" cm="1">
        <f t="array" ref="AY166" xml:space="preserve"> 0.35 * Ku ^ ( -0.5 ) * AW166 ^ 0.4</f>
        <v>1.0856414370983678</v>
      </c>
      <c r="AZ166">
        <f t="shared" si="73"/>
        <v>0.91793425457094147</v>
      </c>
      <c r="BA166">
        <f t="shared" si="59"/>
        <v>0.19260369745294925</v>
      </c>
      <c r="BB166">
        <f t="shared" si="74"/>
        <v>0.21289405360286018</v>
      </c>
      <c r="BC166">
        <f t="shared" si="75"/>
        <v>1.1053476979841865</v>
      </c>
      <c r="BD166">
        <f t="shared" si="60"/>
        <v>1.1540863777109371</v>
      </c>
      <c r="BE166">
        <f t="shared" si="76"/>
        <v>1.2558703173426047</v>
      </c>
      <c r="BF166">
        <f t="shared" si="77"/>
        <v>1.0881943861373271</v>
      </c>
      <c r="BG166" cm="1">
        <f t="array" ref="BG166" xml:space="preserve"> EXP( -4 * alpha * X * 10^(-6) * BA166 / ( PI() * df * 10^(-6) * ( 1 - alpha ) ) ) * 100</f>
        <v>1.9428675346843838</v>
      </c>
      <c r="BH166" cm="1">
        <f t="array" ref="BH166" xml:space="preserve"> EXP( -4 * alpha * X * 10^(-6) * BB166 / ( PI() * df * 10^(-6) * ( 1 - alpha ) ) ) * 100</f>
        <v>1.2827281378670194</v>
      </c>
      <c r="BI166" cm="1">
        <f t="array" ref="BI166" xml:space="preserve"> EXP( -4 * alpha * X * 10^(-6) * BD166 / ( PI() * df * 10^(-6) * ( 1 - alpha ) ) ) * 100</f>
        <v>5.5501787389604591E-9</v>
      </c>
      <c r="BJ166" cm="1">
        <f t="array" ref="BJ166" xml:space="preserve"> EXP( -4 * alpha * X * 10^(-6) * BE166 / ( PI() * df * 10^(-6) * ( 1 - alpha ) ) ) * 100</f>
        <v>6.9153221770071971E-10</v>
      </c>
      <c r="BK166" cm="1">
        <f t="array" ref="BK166">fC *  BG166 +  ( 1 - fC ) * BI166</f>
        <v>0.19428675846359925</v>
      </c>
    </row>
    <row r="167" spans="6:63" x14ac:dyDescent="0.2">
      <c r="F167">
        <v>1670</v>
      </c>
      <c r="G167" cm="1">
        <f t="array" ref="G167" xml:space="preserve"> F167 * 10^(-9) * rhoa/mu * U</f>
        <v>1.1063634101844866E-3</v>
      </c>
      <c r="H167" cm="1">
        <f t="array" ref="H167">1 +  lambda/F167 * ( 2.514 + 0.8 * EXP( -0.55 * F167/lambda ) )</f>
        <v>1.100876167519631</v>
      </c>
      <c r="I167" cm="1">
        <f t="array" ref="I167" xml:space="preserve"> 1 + 3.34 * lambda/F167</f>
        <v>1.13402</v>
      </c>
      <c r="J167">
        <f t="shared" si="61"/>
        <v>0.97077314996175645</v>
      </c>
      <c r="K167" cm="1">
        <f t="array" ref="K167" xml:space="preserve"> kB * T * H167 / ( 3 * PI() * mu * F167 * 10^(-9) )</f>
        <v>1.5563140541733413E-11</v>
      </c>
      <c r="L167" cm="1">
        <f t="array" ref="L167" xml:space="preserve"> df * 10^(-6) *U / K167</f>
        <v>5284.0775860592248</v>
      </c>
      <c r="M167" cm="1">
        <f t="array" ref="M167" xml:space="preserve"> 1 + 0.388 * Kn * ( ( 1 - alpha ) * L167 / Ku ) ^ ( 1 / 3 )</f>
        <v>1.1299148159854886</v>
      </c>
      <c r="N167" cm="1">
        <f t="array" ref="N167" xml:space="preserve"> 1 + 0.388 * Kn * ( ( 1 - alpha ) / Ku ) ^ ( 1 / 3 ) * ( 3 * PI() * mu * df * 10^(-6) * U * F167 * 10^(-9) / ( kB * T ) ) ^ ( 1 / 3 ) * ( 0.6 * ( F167 / lambda ) ^ 0.1 ) ^ ( -1 / 3 ) * ( 1 + 2/3 * ( 3.34 * F167 / lambda ) ) ^ ( -1 / 2 )</f>
        <v>1.0190096545702996</v>
      </c>
      <c r="O167">
        <f t="shared" si="52"/>
        <v>0.90184644023942651</v>
      </c>
      <c r="P167" cm="1">
        <f t="array" ref="P167" xml:space="preserve"> 1 / ( 1 + 1.6 * ( ( 1 - alpha ) / Ku ) ^ ( 1 / 3 ) * L167 ^ ( -2 / 3 ) * M167 )</f>
        <v>0.99334314335341201</v>
      </c>
      <c r="Q167" cm="1">
        <f t="array" ref="Q167" xml:space="preserve"> 1.6 * ( ( 1 - alpha ) / Ku ) * L167 ^ ( -2 / 3 ) * M167 * P167</f>
        <v>8.4185357305658799E-3</v>
      </c>
      <c r="R167" cm="1">
        <f t="array" ref="R167" xml:space="preserve"> 1.6 * ( 0.6 ) ^ ( 2 / 3 ) * ( ( 1 - alpha ) / Ku ) * ( lambda * 10^(-9) ) ^ ( -1 / 15 ) * ( kB * T / ( 3 * PI() * df * 10^(-6) * U * mu ) ) ^ ( 2 / 3 ) * ( F167 * 10^(-9) ) ^ ( -3 / 5 )  +  3.2 * 3.34 / 3 * ( 0.6 ) ^ ( 2 / 3 ) * ( ( 1 - alpha ) / Ku ) *  ( lambda * 10^(-9) ) ^ ( 14 / 15 ) * ( kB * T / ( 3 * PI() * df * 10^(-6) * U * mu ) ) ^ ( 2 / 3 ) * ( F167 * 10^(-9) ) ^ ( -8 / 5 )</f>
        <v>6.755196352337821E-3</v>
      </c>
      <c r="S167">
        <f t="shared" si="53"/>
        <v>6.8836103015503108E-3</v>
      </c>
      <c r="T167">
        <f t="shared" si="62"/>
        <v>0.81767311108004359</v>
      </c>
      <c r="U167">
        <f t="shared" si="54"/>
        <v>21722.999733378379</v>
      </c>
      <c r="V167">
        <f t="shared" si="55"/>
        <v>6.7848427059366999E-3</v>
      </c>
      <c r="W167">
        <f t="shared" si="56"/>
        <v>4.6034068047299119E-5</v>
      </c>
      <c r="X167">
        <f t="shared" si="57"/>
        <v>3.1233360532464295E-7</v>
      </c>
      <c r="Y167" cm="1">
        <f t="array" ref="Y167" xml:space="preserve"> 4 / 3 * g / U^2 * F167 * 10^(-9) * ( rhop - rhoa ) / rhoa</f>
        <v>173.12062245653186</v>
      </c>
      <c r="Z167" cm="1">
        <f t="array" ref="Z167" xml:space="preserve"> SQRT( 4/3 * 1/U167 * g/rhoa * F167 * 10^(-9) *  ( rhop - rhoa ) )</f>
        <v>9.3640746327043806E-4</v>
      </c>
      <c r="AA167" cm="1">
        <f t="array" ref="AA167" xml:space="preserve"> Z167 / U</f>
        <v>8.9271843666409265E-2</v>
      </c>
      <c r="AB167">
        <f t="shared" si="63"/>
        <v>9.8022492272337156E-2</v>
      </c>
      <c r="AC167">
        <f t="shared" si="64"/>
        <v>9.7952670828571051E-2</v>
      </c>
      <c r="AD167">
        <f t="shared" si="65"/>
        <v>0.99928769977025156</v>
      </c>
      <c r="AE167" cm="1">
        <f t="array" ref="AE167">( ( F167 * 10^(-9) ) ^ 2 * rhop * H167 * U ) / ( 18 * mu * ( df * 10^(-6) ) )</f>
        <v>1.2587381722516508E-2</v>
      </c>
      <c r="AF167">
        <f t="shared" si="66"/>
        <v>2.2978575374410673E-3</v>
      </c>
      <c r="AG167" cm="1">
        <f t="array" ref="AG167">(2 * AI187*(1-alpha)*AE167*SQRT(alpha)+(1-alpha)*alpha*AE167^2)/Ku</f>
        <v>2.2587402451624654E-3</v>
      </c>
      <c r="AH167">
        <f t="shared" si="67"/>
        <v>0.982976624250534</v>
      </c>
      <c r="AI167" cm="1">
        <f t="array" ref="AI167" xml:space="preserve"> F167 / df / 1000</f>
        <v>0.21301020408163265</v>
      </c>
      <c r="AJ167" cm="1">
        <f t="array" ref="AJ167" xml:space="preserve"> ( 1 + AI167 ) / ( 2*Ku ) * ( 2 * LN( 1 + AI167 ) - 1 + alpha + ( 1 / ( 1 + AI167 ) ) ^ 2 * ( 1 - alpha / 2 ) - ( alpha / 2) * ( 1 + AI167 ) ^ 2 )</f>
        <v>5.6170204441963564E-2</v>
      </c>
      <c r="AK167" cm="1">
        <f t="array" ref="AK167" xml:space="preserve"> ( ( 1 - alpha ) / Ku ) * AI167 ^ 2</f>
        <v>6.4528541511914742E-2</v>
      </c>
      <c r="AL167">
        <f t="shared" si="68"/>
        <v>1.1488037501908546</v>
      </c>
      <c r="AM167">
        <f t="shared" si="58"/>
        <v>0.15779329251888885</v>
      </c>
      <c r="AN167">
        <f t="shared" si="69"/>
        <v>0.17166268017947717</v>
      </c>
      <c r="AO167">
        <f t="shared" si="70"/>
        <v>1.0878959266213934</v>
      </c>
      <c r="AP167" cm="1">
        <f t="array" ref="AP167" xml:space="preserve"> EXP( -4 * alpha * X * 10^(-6) * AM167 / ( PI() * df * 10^(-6) * ( 1 - alpha ) ) ) * 100</f>
        <v>3.9608005371499293</v>
      </c>
      <c r="AQ167" cm="1">
        <f t="array" ref="AQ167" xml:space="preserve"> EXP( -4 * alpha * X * 10^(-6) * AN167 / ( PI() * df * 10^(-6) * ( 1 - alpha ) ) ) * 100</f>
        <v>2.9821796838252932</v>
      </c>
      <c r="AR167">
        <f t="shared" si="71"/>
        <v>0.97862085332463611</v>
      </c>
      <c r="AS167" cm="1">
        <f t="array" ref="AS167" xml:space="preserve"> ( sigave * 10^(-6) * fE *e * H167 ) / ( 3 * PI() * eps0 * ( 1 + epsF ) * mu * U * F167 * 10^(-9) )</f>
        <v>1.3601793425576322E-2</v>
      </c>
      <c r="AT167" cm="1">
        <f t="array" ref="AT167" xml:space="preserve"> PI() * AS167 / ( 1 + alpha * SQRT(AS167) )</f>
        <v>4.2390170251625996E-2</v>
      </c>
      <c r="AU167" cm="1">
        <f t="array" ref="AU167" xml:space="preserve"> PI() * AS167 * ( 1 - SQRT( AS167 ) * alpha )</f>
        <v>4.2387425143109836E-2</v>
      </c>
      <c r="AV167">
        <f t="shared" si="72"/>
        <v>0.99993524186150085</v>
      </c>
      <c r="AW167" cm="1">
        <f t="array" ref="AW167" xml:space="preserve"> 2 / 3 * ( epsP - 1 ) / ( epsP + 2 ) * ( sigave * 10^(-6) ) ^ 2 / ( eps0 * ( 1 + epsF ) ^ 2 ) * H167 * ( F167 * 10^(-9) ) ^ 2 / ( df * 10^(-6) * mu * U )</f>
        <v>10.093024491685773</v>
      </c>
      <c r="AX167" cm="1">
        <f t="array" ref="AX167" xml:space="preserve"> 0.528 * Ku ^ 0.26 * AW167 ^ 0.74 / ( 1 + 0.366 * ( Ku * AW167 ) ^ 0.63 )</f>
        <v>1.1880883816828838</v>
      </c>
      <c r="AY167" cm="1">
        <f t="array" ref="AY167" xml:space="preserve"> 0.35 * Ku ^ ( -0.5 ) * AW167 ^ 0.4</f>
        <v>1.0906295258009915</v>
      </c>
      <c r="AZ167">
        <f t="shared" si="73"/>
        <v>0.91797002867425959</v>
      </c>
      <c r="BA167">
        <f t="shared" si="59"/>
        <v>0.19349457823607452</v>
      </c>
      <c r="BB167">
        <f t="shared" si="74"/>
        <v>0.214050105322587</v>
      </c>
      <c r="BC167">
        <f t="shared" si="75"/>
        <v>1.1062330907351501</v>
      </c>
      <c r="BD167">
        <f t="shared" si="60"/>
        <v>1.1584092966525921</v>
      </c>
      <c r="BE167">
        <f t="shared" si="76"/>
        <v>1.2622922059804687</v>
      </c>
      <c r="BF167">
        <f t="shared" si="77"/>
        <v>1.0896772061723459</v>
      </c>
      <c r="BG167" cm="1">
        <f t="array" ref="BG167" xml:space="preserve"> EXP( -4 * alpha * X * 10^(-6) * BA167 / ( PI() * df * 10^(-6) * ( 1 - alpha ) ) ) * 100</f>
        <v>1.9077719232325219</v>
      </c>
      <c r="BH167" cm="1">
        <f t="array" ref="BH167" xml:space="preserve"> EXP( -4 * alpha * X * 10^(-6) * BB167 / ( PI() * df * 10^(-6) * ( 1 - alpha ) ) ) * 100</f>
        <v>1.2527414969508801</v>
      </c>
      <c r="BI167" cm="1">
        <f t="array" ref="BI167" xml:space="preserve"> EXP( -4 * alpha * X * 10^(-6) * BD167 / ( PI() * df * 10^(-6) * ( 1 - alpha ) ) ) * 100</f>
        <v>5.0803274828798966E-9</v>
      </c>
      <c r="BJ167" cm="1">
        <f t="array" ref="BJ167" xml:space="preserve"> EXP( -4 * alpha * X * 10^(-6) * BE167 / ( PI() * df * 10^(-6) * ( 1 - alpha ) ) ) * 100</f>
        <v>6.0637995518217654E-10</v>
      </c>
      <c r="BK167" cm="1">
        <f t="array" ref="BK167">fC *  BG167 +  ( 1 - fC ) * BI167</f>
        <v>0.19077719689554692</v>
      </c>
    </row>
    <row r="168" spans="6:63" x14ac:dyDescent="0.2">
      <c r="F168">
        <v>1680</v>
      </c>
      <c r="G168" cm="1">
        <f t="array" ref="G168" xml:space="preserve"> F168 * 10^(-9) * rhoa/mu * U</f>
        <v>1.1129883407843934E-3</v>
      </c>
      <c r="H168" cm="1">
        <f t="array" ref="H168">1 +  lambda/F168 * ( 2.514 + 0.8 * EXP( -0.55 * F168/lambda ) )</f>
        <v>1.1002757113386397</v>
      </c>
      <c r="I168" cm="1">
        <f t="array" ref="I168" xml:space="preserve"> 1 + 3.34 * lambda/F168</f>
        <v>1.1332222619047618</v>
      </c>
      <c r="J168">
        <f t="shared" si="61"/>
        <v>0.9709266648973659</v>
      </c>
      <c r="K168" cm="1">
        <f t="array" ref="K168" xml:space="preserve"> kB * T * H168 / ( 3 * PI() * mu * F168 * 10^(-9) )</f>
        <v>1.5462064649689968E-11</v>
      </c>
      <c r="L168" cm="1">
        <f t="array" ref="L168" xml:space="preserve"> df * 10^(-6) *U / K168</f>
        <v>5318.6197295399415</v>
      </c>
      <c r="M168" cm="1">
        <f t="array" ref="M168" xml:space="preserve"> 1 + 0.388 * Kn * ( ( 1 - alpha ) * L168 / Ku ) ^ ( 1 / 3 )</f>
        <v>1.1301972868060055</v>
      </c>
      <c r="N168" cm="1">
        <f t="array" ref="N168" xml:space="preserve"> 1 + 0.388 * Kn * ( ( 1 - alpha ) / Ku ) ^ ( 1 / 3 ) * ( 3 * PI() * mu * df * 10^(-6) * U * F168 * 10^(-9) / ( kB * T ) ) ^ ( 1 / 3 ) * ( 0.6 * ( F168 / lambda ) ^ 0.1 ) ^ ( -1 / 3 ) * ( 1 + 2/3 * ( 3.34 * F168 / lambda ) ) ^ ( -1 / 2 )</f>
        <v>1.0189879703269882</v>
      </c>
      <c r="O168">
        <f t="shared" si="52"/>
        <v>0.90160185502364776</v>
      </c>
      <c r="P168" cm="1">
        <f t="array" ref="P168" xml:space="preserve"> 1 / ( 1 + 1.6 * ( ( 1 - alpha ) / Ku ) ^ ( 1 / 3 ) * L168 ^ ( -2 / 3 ) * M168 )</f>
        <v>0.99337015965523268</v>
      </c>
      <c r="Q168" cm="1">
        <f t="array" ref="Q168" xml:space="preserve"> 1.6 * ( ( 1 - alpha ) / Ku ) * L168 ^ ( -2 / 3 ) * M168 * P168</f>
        <v>8.3843697999683945E-3</v>
      </c>
      <c r="R168" cm="1">
        <f t="array" ref="R168" xml:space="preserve"> 1.6 * ( 0.6 ) ^ ( 2 / 3 ) * ( ( 1 - alpha ) / Ku ) * ( lambda * 10^(-9) ) ^ ( -1 / 15 ) * ( kB * T / ( 3 * PI() * df * 10^(-6) * U * mu ) ) ^ ( 2 / 3 ) * ( F168 * 10^(-9) ) ^ ( -3 / 5 )  +  3.2 * 3.34 / 3 * ( 0.6 ) ^ ( 2 / 3 ) * ( ( 1 - alpha ) / Ku ) *  ( lambda * 10^(-9) ) ^ ( 14 / 15 ) * ( kB * T / ( 3 * PI() * df * 10^(-6) * U * mu ) ) ^ ( 2 / 3 ) * ( F168 * 10^(-9) ) ^ ( -8 / 5 )</f>
        <v>6.727755716046389E-3</v>
      </c>
      <c r="S168">
        <f t="shared" si="53"/>
        <v>6.8555021419499027E-3</v>
      </c>
      <c r="T168">
        <f t="shared" si="62"/>
        <v>0.81765264480292188</v>
      </c>
      <c r="U168">
        <f t="shared" si="54"/>
        <v>21593.819987251336</v>
      </c>
      <c r="V168">
        <f t="shared" si="55"/>
        <v>6.8051067348554387E-3</v>
      </c>
      <c r="W168">
        <f t="shared" si="56"/>
        <v>4.630945485464724E-5</v>
      </c>
      <c r="X168">
        <f t="shared" si="57"/>
        <v>3.1514047234125911E-7</v>
      </c>
      <c r="Y168" cm="1">
        <f t="array" ref="Y168" xml:space="preserve"> 4 / 3 * g / U^2 * F168 * 10^(-9) * ( rhop - rhoa ) / rhoa</f>
        <v>174.15727289040331</v>
      </c>
      <c r="Z168" cm="1">
        <f t="array" ref="Z168" xml:space="preserve"> SQRT( 4/3 * 1/U168 * g/rhoa * F168 * 10^(-9) *  ( rhop - rhoa ) )</f>
        <v>9.420119927258016E-4</v>
      </c>
      <c r="AA168" cm="1">
        <f t="array" ref="AA168" xml:space="preserve"> Z168 / U</f>
        <v>8.9806148119318668E-2</v>
      </c>
      <c r="AB168">
        <f t="shared" si="63"/>
        <v>9.866705640096049E-2</v>
      </c>
      <c r="AC168">
        <f t="shared" si="64"/>
        <v>9.8595507098547544E-2</v>
      </c>
      <c r="AD168">
        <f t="shared" si="65"/>
        <v>0.99927484101560515</v>
      </c>
      <c r="AE168" cm="1">
        <f t="array" ref="AE168">( ( F168 * 10^(-9) ) ^ 2 * rhop * H168 * U ) / ( 18 * mu * ( df * 10^(-6) ) )</f>
        <v>1.2731632082579871E-2</v>
      </c>
      <c r="AF168">
        <f t="shared" si="66"/>
        <v>2.3482451419958241E-3</v>
      </c>
      <c r="AG168" cm="1">
        <f t="array" ref="AG168">(2 * AI188*(1-alpha)*AE168*SQRT(alpha)+(1-alpha)*alpha*AE168^2)/Ku</f>
        <v>2.2969385926272195E-3</v>
      </c>
      <c r="AH168">
        <f t="shared" si="67"/>
        <v>0.97815111018392309</v>
      </c>
      <c r="AI168" cm="1">
        <f t="array" ref="AI168" xml:space="preserve"> F168 / df / 1000</f>
        <v>0.21428571428571427</v>
      </c>
      <c r="AJ168" cm="1">
        <f t="array" ref="AJ168" xml:space="preserve"> ( 1 + AI168 ) / ( 2*Ku ) * ( 2 * LN( 1 + AI168 ) - 1 + alpha + ( 1 / ( 1 + AI168 ) ) ^ 2 * ( 1 - alpha / 2 ) - ( alpha / 2) * ( 1 + AI168 ) ^ 2 )</f>
        <v>5.6801808683072073E-2</v>
      </c>
      <c r="AK168" cm="1">
        <f t="array" ref="AK168" xml:space="preserve"> ( ( 1 - alpha ) / Ku ) * AI168 ^ 2</f>
        <v>6.5303652179435678E-2</v>
      </c>
      <c r="AL168">
        <f t="shared" si="68"/>
        <v>1.1496755771246647</v>
      </c>
      <c r="AM168">
        <f t="shared" si="58"/>
        <v>0.158971837947529</v>
      </c>
      <c r="AN168">
        <f t="shared" si="69"/>
        <v>0.17310290656192895</v>
      </c>
      <c r="AO168">
        <f t="shared" si="70"/>
        <v>1.0888903896240045</v>
      </c>
      <c r="AP168" cm="1">
        <f t="array" ref="AP168" xml:space="preserve"> EXP( -4 * alpha * X * 10^(-6) * AM168 / ( PI() * df * 10^(-6) * ( 1 - alpha ) ) ) * 100</f>
        <v>3.8664279878230365</v>
      </c>
      <c r="AQ168" cm="1">
        <f t="array" ref="AQ168" xml:space="preserve"> EXP( -4 * alpha * X * 10^(-6) * AN168 / ( PI() * df * 10^(-6) * ( 1 - alpha ) ) ) * 100</f>
        <v>2.895578576466991</v>
      </c>
      <c r="AR168">
        <f t="shared" si="71"/>
        <v>0.97084941135604552</v>
      </c>
      <c r="AS168" cm="1">
        <f t="array" ref="AS168" xml:space="preserve"> ( sigave * 10^(-6) * fE *e * H168 ) / ( 3 * PI() * eps0 * ( 1 + epsF ) * mu * U * F168 * 10^(-9) )</f>
        <v>1.3513455637956006E-2</v>
      </c>
      <c r="AT168" cm="1">
        <f t="array" ref="AT168" xml:space="preserve"> PI() * AS168 / ( 1 + alpha * SQRT(AS168) )</f>
        <v>4.2115957914602688E-2</v>
      </c>
      <c r="AU168" cm="1">
        <f t="array" ref="AU168" xml:space="preserve"> PI() * AS168 * ( 1 - SQRT( AS168 ) * alpha )</f>
        <v>4.2113248276536855E-2</v>
      </c>
      <c r="AV168">
        <f t="shared" si="72"/>
        <v>0.9999356624377076</v>
      </c>
      <c r="AW168" cm="1">
        <f t="array" ref="AW168" xml:space="preserve"> 2 / 3 * ( epsP - 1 ) / ( epsP + 2 ) * ( sigave * 10^(-6) ) ^ 2 / ( eps0 * ( 1 + epsF ) ^ 2 ) * H168 * ( F168 * 10^(-9) ) ^ 2 / ( df * 10^(-6) * mu * U )</f>
        <v>10.208689722879136</v>
      </c>
      <c r="AX168" cm="1">
        <f t="array" ref="AX168" xml:space="preserve"> 0.528 * Ku ^ 0.26 * AW168 ^ 0.74 / ( 1 + 0.366 * ( Ku * AW168 ) ^ 0.63 )</f>
        <v>1.1934543932140849</v>
      </c>
      <c r="AY168" cm="1">
        <f t="array" ref="AY168" xml:space="preserve"> 0.35 * Ku ^ ( -0.5 ) * AW168 ^ 0.4</f>
        <v>1.0956118521218059</v>
      </c>
      <c r="AZ168">
        <f t="shared" si="73"/>
        <v>0.91801736065608686</v>
      </c>
      <c r="BA168">
        <f t="shared" si="59"/>
        <v>0.19439254462552646</v>
      </c>
      <c r="BB168">
        <f t="shared" si="74"/>
        <v>0.21521615483846579</v>
      </c>
      <c r="BC168">
        <f t="shared" si="75"/>
        <v>1.1071214446678161</v>
      </c>
      <c r="BD168">
        <f t="shared" si="60"/>
        <v>1.1627005927658178</v>
      </c>
      <c r="BE168">
        <f t="shared" si="76"/>
        <v>1.2687147586837348</v>
      </c>
      <c r="BF168">
        <f t="shared" si="77"/>
        <v>1.0911792481895377</v>
      </c>
      <c r="BG168" cm="1">
        <f t="array" ref="BG168" xml:space="preserve"> EXP( -4 * alpha * X * 10^(-6) * BA168 / ( PI() * df * 10^(-6) * ( 1 - alpha ) ) ) * 100</f>
        <v>1.8730386927160578</v>
      </c>
      <c r="BH168" cm="1">
        <f t="array" ref="BH168" xml:space="preserve"> EXP( -4 * alpha * X * 10^(-6) * BB168 / ( PI() * df * 10^(-6) * ( 1 - alpha ) ) ) * 100</f>
        <v>1.2232056013886974</v>
      </c>
      <c r="BI168" cm="1">
        <f t="array" ref="BI168" xml:space="preserve"> EXP( -4 * alpha * X * 10^(-6) * BD168 / ( PI() * df * 10^(-6) * ( 1 - alpha ) ) ) * 100</f>
        <v>4.6532615143490808E-9</v>
      </c>
      <c r="BJ168" cm="1">
        <f t="array" ref="BJ168" xml:space="preserve"> EXP( -4 * alpha * X * 10^(-6) * BE168 / ( PI() * df * 10^(-6) * ( 1 - alpha ) ) ) * 100</f>
        <v>5.317057462160869E-10</v>
      </c>
      <c r="BK168" cm="1">
        <f t="array" ref="BK168">fC *  BG168 +  ( 1 - fC ) * BI168</f>
        <v>0.18730387345954116</v>
      </c>
    </row>
    <row r="169" spans="6:63" x14ac:dyDescent="0.2">
      <c r="F169">
        <v>1690</v>
      </c>
      <c r="G169" cm="1">
        <f t="array" ref="G169" xml:space="preserve"> F169 * 10^(-9) * rhoa/mu * U</f>
        <v>1.1196132713843004E-3</v>
      </c>
      <c r="H169" cm="1">
        <f t="array" ref="H169">1 +  lambda/F169 * ( 2.514 + 0.8 * EXP( -0.55 * F169/lambda ) )</f>
        <v>1.0996823613675155</v>
      </c>
      <c r="I169" cm="1">
        <f t="array" ref="I169" xml:space="preserve"> 1 + 3.34 * lambda/F169</f>
        <v>1.1324339644970414</v>
      </c>
      <c r="J169">
        <f t="shared" si="61"/>
        <v>0.9710785757436442</v>
      </c>
      <c r="K169" cm="1">
        <f t="array" ref="K169" xml:space="preserve"> kB * T * H169 / ( 3 * PI() * mu * F169 * 10^(-9) )</f>
        <v>1.5362284194002255E-11</v>
      </c>
      <c r="L169" cm="1">
        <f t="array" ref="L169" xml:space="preserve"> df * 10^(-6) *U / K169</f>
        <v>5353.1650024655883</v>
      </c>
      <c r="M169" cm="1">
        <f t="array" ref="M169" xml:space="preserve"> 1 + 0.388 * Kn * ( ( 1 - alpha ) * L169 / Ku ) ^ ( 1 / 3 )</f>
        <v>1.1304785626672382</v>
      </c>
      <c r="N169" cm="1">
        <f t="array" ref="N169" xml:space="preserve"> 1 + 0.388 * Kn * ( ( 1 - alpha ) / Ku ) ^ ( 1 / 3 ) * ( 3 * PI() * mu * df * 10^(-6) * U * F169 * 10^(-9) / ( kB * T ) ) ^ ( 1 / 3 ) * ( 0.6 * ( F169 / lambda ) ^ 0.1 ) ^ ( -1 / 3 ) * ( 1 + 2/3 * ( 3.34 * F169 / lambda ) ) ^ ( -1 / 2 )</f>
        <v>1.0189664334979507</v>
      </c>
      <c r="O169">
        <f t="shared" si="52"/>
        <v>0.90135847520523782</v>
      </c>
      <c r="P169" cm="1">
        <f t="array" ref="P169" xml:space="preserve"> 1 / ( 1 + 1.6 * ( ( 1 - alpha ) / Ku ) ^ ( 1 / 3 ) * L169 ^ ( -2 / 3 ) * M169 )</f>
        <v>0.99339689248986285</v>
      </c>
      <c r="Q169" cm="1">
        <f t="array" ref="Q169" xml:space="preserve"> 1.6 * ( ( 1 - alpha ) / Ku ) * L169 ^ ( -2 / 3 ) * M169 * P169</f>
        <v>8.3505623536822265E-3</v>
      </c>
      <c r="R169" cm="1">
        <f t="array" ref="R169" xml:space="preserve"> 1.6 * ( 0.6 ) ^ ( 2 / 3 ) * ( ( 1 - alpha ) / Ku ) * ( lambda * 10^(-9) ) ^ ( -1 / 15 ) * ( kB * T / ( 3 * PI() * df * 10^(-6) * U * mu ) ) ^ ( 2 / 3 ) * ( F169 * 10^(-9) ) ^ ( -3 / 5 )  +  3.2 * 3.34 / 3 * ( 0.6 ) ^ ( 2 / 3 ) * ( ( 1 - alpha ) / Ku ) *  ( lambda * 10^(-9) ) ^ ( 14 / 15 ) * ( kB * T / ( 3 * PI() * df * 10^(-6) * U * mu ) ) ^ ( 2 / 3 ) * ( F169 * 10^(-9) ) ^ ( -8 / 5 )</f>
        <v>6.7006061451959035E-3</v>
      </c>
      <c r="S169">
        <f t="shared" si="53"/>
        <v>6.8276927460447214E-3</v>
      </c>
      <c r="T169">
        <f t="shared" si="62"/>
        <v>0.81763268829841296</v>
      </c>
      <c r="U169">
        <f t="shared" si="54"/>
        <v>21466.168766397954</v>
      </c>
      <c r="V169">
        <f t="shared" si="55"/>
        <v>6.8253104055664322E-3</v>
      </c>
      <c r="W169">
        <f t="shared" si="56"/>
        <v>4.6584838990444379E-5</v>
      </c>
      <c r="X169">
        <f t="shared" si="57"/>
        <v>3.1795567017931247E-7</v>
      </c>
      <c r="Y169" cm="1">
        <f t="array" ref="Y169" xml:space="preserve"> 4 / 3 * g / U^2 * F169 * 10^(-9) * ( rhop - rhoa ) / rhoa</f>
        <v>175.19392332427475</v>
      </c>
      <c r="Z169" cm="1">
        <f t="array" ref="Z169" xml:space="preserve"> SQRT( 4/3 * 1/U169 * g/rhoa * F169 * 10^(-9) *  ( rhop - rhoa ) )</f>
        <v>9.476164951085712E-4</v>
      </c>
      <c r="AA169" cm="1">
        <f t="array" ref="AA169" xml:space="preserve"> Z169 / U</f>
        <v>9.0340449991278576E-2</v>
      </c>
      <c r="AB169">
        <f t="shared" si="63"/>
        <v>9.9312374602577885E-2</v>
      </c>
      <c r="AC169">
        <f t="shared" si="64"/>
        <v>9.9239065034831195E-2</v>
      </c>
      <c r="AD169">
        <f t="shared" si="65"/>
        <v>0.99926182846759981</v>
      </c>
      <c r="AE169" cm="1">
        <f t="array" ref="AE169">( ( F169 * 10^(-9) ) ^ 2 * rhop * H169 * U ) / ( 18 * mu * ( df * 10^(-6) ) )</f>
        <v>1.2876702407319097E-2</v>
      </c>
      <c r="AF169">
        <f t="shared" si="66"/>
        <v>2.3994136283913814E-3</v>
      </c>
      <c r="AG169" cm="1">
        <f t="array" ref="AG169">(2 * AI189*(1-alpha)*AE169*SQRT(alpha)+(1-alpha)*alpha*AE169^2)/Ku</f>
        <v>2.3355657234774736E-3</v>
      </c>
      <c r="AH169">
        <f t="shared" si="67"/>
        <v>0.97339020494073258</v>
      </c>
      <c r="AI169" cm="1">
        <f t="array" ref="AI169" xml:space="preserve"> F169 / df / 1000</f>
        <v>0.21556122448979592</v>
      </c>
      <c r="AJ169" cm="1">
        <f t="array" ref="AJ169" xml:space="preserve"> ( 1 + AI169 ) / ( 2*Ku ) * ( 2 * LN( 1 + AI169 ) - 1 + alpha + ( 1 / ( 1 + AI169 ) ) ^ 2 * ( 1 - alpha / 2 ) - ( alpha / 2) * ( 1 + AI169 ) ^ 2 )</f>
        <v>5.7436487423191303E-2</v>
      </c>
      <c r="AK169" cm="1">
        <f t="array" ref="AK169" xml:space="preserve"> ( ( 1 - alpha ) / Ku ) * AI169 ^ 2</f>
        <v>6.6083390373329887E-2</v>
      </c>
      <c r="AL169">
        <f t="shared" si="68"/>
        <v>1.1505472102851331</v>
      </c>
      <c r="AM169">
        <f t="shared" si="58"/>
        <v>0.16015394701612828</v>
      </c>
      <c r="AN169">
        <f t="shared" si="69"/>
        <v>0.17454956178259717</v>
      </c>
      <c r="AO169">
        <f t="shared" si="70"/>
        <v>1.0898861066784646</v>
      </c>
      <c r="AP169" cm="1">
        <f t="array" ref="AP169" xml:space="preserve"> EXP( -4 * alpha * X * 10^(-6) * AM169 / ( PI() * df * 10^(-6) * ( 1 - alpha ) ) ) * 100</f>
        <v>3.7740288132067228</v>
      </c>
      <c r="AQ169" cm="1">
        <f t="array" ref="AQ169" xml:space="preserve"> EXP( -4 * alpha * X * 10^(-6) * AN169 / ( PI() * df * 10^(-6) * ( 1 - alpha ) ) ) * 100</f>
        <v>2.8111225109899061</v>
      </c>
      <c r="AR169">
        <f t="shared" si="71"/>
        <v>0.96290630221681672</v>
      </c>
      <c r="AS169" cm="1">
        <f t="array" ref="AS169" xml:space="preserve"> ( sigave * 10^(-6) * fE *e * H169 ) / ( 3 * PI() * eps0 * ( 1 + epsF ) * mu * U * F169 * 10^(-9) )</f>
        <v>1.3426250029130792E-2</v>
      </c>
      <c r="AT169" cm="1">
        <f t="array" ref="AT169" xml:space="preserve"> PI() * AS169 / ( 1 + alpha * SQRT(AS169) )</f>
        <v>4.1845249533315934E-2</v>
      </c>
      <c r="AU169" cm="1">
        <f t="array" ref="AU169" xml:space="preserve"> PI() * AS169 * ( 1 - SQRT( AS169 ) * alpha )</f>
        <v>4.1842574685525186E-2</v>
      </c>
      <c r="AV169">
        <f t="shared" si="72"/>
        <v>0.99993607762361125</v>
      </c>
      <c r="AW169" cm="1">
        <f t="array" ref="AW169" xml:space="preserve"> 2 / 3 * ( epsP - 1 ) / ( epsP + 2 ) * ( sigave * 10^(-6) ) ^ 2 / ( eps0 * ( 1 + epsF ) ^ 2 ) * H169 * ( F169 * 10^(-9) ) ^ 2 / ( df * 10^(-6) * mu * U )</f>
        <v>10.325012431833825</v>
      </c>
      <c r="AX169" cm="1">
        <f t="array" ref="AX169" xml:space="preserve"> 0.528 * Ku ^ 0.26 * AW169 ^ 0.74 / ( 1 + 0.366 * ( Ku * AW169 ) ^ 0.63 )</f>
        <v>1.1987987925586525</v>
      </c>
      <c r="AY169" cm="1">
        <f t="array" ref="AY169" xml:space="preserve"> 0.35 * Ku ^ ( -0.5 ) * AW169 ^ 0.4</f>
        <v>1.1005884562031918</v>
      </c>
      <c r="AZ169">
        <f t="shared" si="73"/>
        <v>0.91807604665179399</v>
      </c>
      <c r="BA169">
        <f t="shared" si="59"/>
        <v>0.19529751467280887</v>
      </c>
      <c r="BB169">
        <f t="shared" si="74"/>
        <v>0.21639213646812236</v>
      </c>
      <c r="BC169">
        <f t="shared" si="75"/>
        <v>1.1080127508568365</v>
      </c>
      <c r="BD169">
        <f t="shared" si="60"/>
        <v>1.1669603812683438</v>
      </c>
      <c r="BE169">
        <f t="shared" si="76"/>
        <v>1.275138017985789</v>
      </c>
      <c r="BF169">
        <f t="shared" si="77"/>
        <v>1.0927003508035715</v>
      </c>
      <c r="BG169" cm="1">
        <f t="array" ref="BG169" xml:space="preserve"> EXP( -4 * alpha * X * 10^(-6) * BA169 / ( PI() * df * 10^(-6) * ( 1 - alpha ) ) ) * 100</f>
        <v>1.8386743077701126</v>
      </c>
      <c r="BH169" cm="1">
        <f t="array" ref="BH169" xml:space="preserve"> EXP( -4 * alpha * X * 10^(-6) * BB169 / ( PI() * df * 10^(-6) * ( 1 - alpha ) ) ) * 100</f>
        <v>1.1941233695936002</v>
      </c>
      <c r="BI169" cm="1">
        <f t="array" ref="BI169" xml:space="preserve"> EXP( -4 * alpha * X * 10^(-6) * BD169 / ( PI() * df * 10^(-6) * ( 1 - alpha ) ) ) * 100</f>
        <v>4.2648445180975799E-9</v>
      </c>
      <c r="BJ169" cm="1">
        <f t="array" ref="BJ169" xml:space="preserve"> EXP( -4 * alpha * X * 10^(-6) * BE169 / ( PI() * df * 10^(-6) * ( 1 - alpha ) ) ) * 100</f>
        <v>4.6622074273839781E-10</v>
      </c>
      <c r="BK169" cm="1">
        <f t="array" ref="BK169">fC *  BG169 +  ( 1 - fC ) * BI169</f>
        <v>0.18386743461537136</v>
      </c>
    </row>
    <row r="170" spans="6:63" x14ac:dyDescent="0.2">
      <c r="F170">
        <v>1700</v>
      </c>
      <c r="G170" cm="1">
        <f t="array" ref="G170" xml:space="preserve"> F170 * 10^(-9) * rhoa/mu * U</f>
        <v>1.1262382019842077E-3</v>
      </c>
      <c r="H170" cm="1">
        <f t="array" ref="H170">1 +  lambda/F170 * ( 2.514 + 0.8 * EXP( -0.55 * F170/lambda ) )</f>
        <v>1.0990959921853556</v>
      </c>
      <c r="I170" cm="1">
        <f t="array" ref="I170" xml:space="preserve"> 1 + 3.34 * lambda/F170</f>
        <v>1.1316549411764707</v>
      </c>
      <c r="J170">
        <f t="shared" si="61"/>
        <v>0.97122890749960689</v>
      </c>
      <c r="K170" cm="1">
        <f t="array" ref="K170" xml:space="preserve"> kB * T * H170 / ( 3 * PI() * mu * F170 * 10^(-9) )</f>
        <v>1.5263774572236887E-11</v>
      </c>
      <c r="L170" cm="1">
        <f t="array" ref="L170" xml:space="preserve"> df * 10^(-6) *U / K170</f>
        <v>5387.7133546536279</v>
      </c>
      <c r="M170" cm="1">
        <f t="array" ref="M170" xml:space="preserve"> 1 + 0.388 * Kn * ( ( 1 - alpha ) * L170 / Ku ) ^ ( 1 / 3 )</f>
        <v>1.1307586559333573</v>
      </c>
      <c r="N170" cm="1">
        <f t="array" ref="N170" xml:space="preserve"> 1 + 0.388 * Kn * ( ( 1 - alpha ) / Ku ) ^ ( 1 / 3 ) * ( 3 * PI() * mu * df * 10^(-6) * U * F170 * 10^(-9) / ( kB * T ) ) ^ ( 1 / 3 ) * ( 0.6 * ( F170 / lambda ) ^ 0.1 ) ^ ( -1 / 3 ) * ( 1 + 2/3 * ( 3.34 * F170 / lambda ) ) ^ ( -1 / 2 )</f>
        <v>1.0189450422582813</v>
      </c>
      <c r="O170">
        <f t="shared" si="52"/>
        <v>0.9011162876460298</v>
      </c>
      <c r="P170" cm="1">
        <f t="array" ref="P170" xml:space="preserve"> 1 / ( 1 + 1.6 * ( ( 1 - alpha ) / Ku ) ^ ( 1 / 3 ) * L170 ^ ( -2 / 3 ) * M170 )</f>
        <v>0.99342334658508091</v>
      </c>
      <c r="Q170" cm="1">
        <f t="array" ref="Q170" xml:space="preserve"> 1.6 * ( ( 1 - alpha ) / Ku ) * L170 ^ ( -2 / 3 ) * M170 * P170</f>
        <v>8.3171074127638203E-3</v>
      </c>
      <c r="R170" cm="1">
        <f t="array" ref="R170" xml:space="preserve"> 1.6 * ( 0.6 ) ^ ( 2 / 3 ) * ( ( 1 - alpha ) / Ku ) * ( lambda * 10^(-9) ) ^ ( -1 / 15 ) * ( kB * T / ( 3 * PI() * df * 10^(-6) * U * mu ) ) ^ ( 2 / 3 ) * ( F170 * 10^(-9) ) ^ ( -3 / 5 )  +  3.2 * 3.34 / 3 * ( 0.6 ) ^ ( 2 / 3 ) * ( ( 1 - alpha ) / Ku ) *  ( lambda * 10^(-9) ) ^ ( 14 / 15 ) * ( kB * T / ( 3 * PI() * df * 10^(-6) * U * mu ) ) ^ ( 2 / 3 ) * ( F170 * 10^(-9) ) ^ ( -8 / 5 )</f>
        <v>6.6737427116022032E-3</v>
      </c>
      <c r="S170">
        <f t="shared" si="53"/>
        <v>6.8001770492944038E-3</v>
      </c>
      <c r="T170">
        <f t="shared" si="62"/>
        <v>0.81761322919294455</v>
      </c>
      <c r="U170">
        <f t="shared" si="54"/>
        <v>21340.019098610792</v>
      </c>
      <c r="V170">
        <f t="shared" si="55"/>
        <v>6.84545425285583E-3</v>
      </c>
      <c r="W170">
        <f t="shared" si="56"/>
        <v>4.6860220459648565E-5</v>
      </c>
      <c r="X170">
        <f t="shared" si="57"/>
        <v>3.2077917390562561E-7</v>
      </c>
      <c r="Y170" cm="1">
        <f t="array" ref="Y170" xml:space="preserve"> 4 / 3 * g / U^2 * F170 * 10^(-9) * ( rhop - rhoa ) / rhoa</f>
        <v>176.23057375814622</v>
      </c>
      <c r="Z170" cm="1">
        <f t="array" ref="Z170" xml:space="preserve"> SQRT( 4/3 * 1/U170 * g/rhoa * F170 * 10^(-9) *  ( rhop - rhoa ) )</f>
        <v>9.5322097046931652E-4</v>
      </c>
      <c r="AA170" cm="1">
        <f t="array" ref="AA170" xml:space="preserve"> Z170 / U</f>
        <v>9.0874749287110021E-2</v>
      </c>
      <c r="AB170">
        <f t="shared" si="63"/>
        <v>9.9958448207054684E-2</v>
      </c>
      <c r="AC170">
        <f t="shared" si="64"/>
        <v>9.9883345547845295E-2</v>
      </c>
      <c r="AD170">
        <f t="shared" si="65"/>
        <v>0.99924866121316913</v>
      </c>
      <c r="AE170" cm="1">
        <f t="array" ref="AE170">( ( F170 * 10^(-9) ) ^ 2 * rhop * H170 * U ) / ( 18 * mu * ( df * 10^(-6) ) )</f>
        <v>1.3022592696576038E-2</v>
      </c>
      <c r="AF170">
        <f t="shared" si="66"/>
        <v>2.451369656998261E-3</v>
      </c>
      <c r="AG170" cm="1">
        <f t="array" ref="AG170">(2 * AI190*(1-alpha)*AE170*SQRT(alpha)+(1-alpha)*alpha*AE170^2)/Ku</f>
        <v>2.3746240519815043E-3</v>
      </c>
      <c r="AH170">
        <f t="shared" si="67"/>
        <v>0.96869276536989823</v>
      </c>
      <c r="AI170" cm="1">
        <f t="array" ref="AI170" xml:space="preserve"> F170 / df / 1000</f>
        <v>0.21683673469387757</v>
      </c>
      <c r="AJ170" cm="1">
        <f t="array" ref="AJ170" xml:space="preserve"> ( 1 + AI170 ) / ( 2*Ku ) * ( 2 * LN( 1 + AI170 ) - 1 + alpha + ( 1 / ( 1 + AI170 ) ) ^ 2 * ( 1 - alpha / 2 ) - ( alpha / 2) * ( 1 + AI170 ) ^ 2 )</f>
        <v>5.8074233972254037E-2</v>
      </c>
      <c r="AK170" cm="1">
        <f t="array" ref="AK170" xml:space="preserve"> ( ( 1 - alpha ) / Ku ) * AI170 ^ 2</f>
        <v>6.6867756093597353E-2</v>
      </c>
      <c r="AL170">
        <f t="shared" si="68"/>
        <v>1.1514186502321249</v>
      </c>
      <c r="AM170">
        <f t="shared" si="58"/>
        <v>0.16133960410588788</v>
      </c>
      <c r="AN170">
        <f t="shared" si="69"/>
        <v>0.17600264834773532</v>
      </c>
      <c r="AO170">
        <f t="shared" si="70"/>
        <v>1.0908831053795325</v>
      </c>
      <c r="AP170" cm="1">
        <f t="array" ref="AP170" xml:space="preserve"> EXP( -4 * alpha * X * 10^(-6) * AM170 / ( PI() * df * 10^(-6) * ( 1 - alpha ) ) ) * 100</f>
        <v>3.6835703448561596</v>
      </c>
      <c r="AQ170" cm="1">
        <f t="array" ref="AQ170" xml:space="preserve"> EXP( -4 * alpha * X * 10^(-6) * AN170 / ( PI() * df * 10^(-6) * ( 1 - alpha ) ) ) * 100</f>
        <v>2.7287706765745252</v>
      </c>
      <c r="AR170">
        <f t="shared" si="71"/>
        <v>0.95479966828163443</v>
      </c>
      <c r="AS170" cm="1">
        <f t="array" ref="AS170" xml:space="preserve"> ( sigave * 10^(-6) * fE *e * H170 ) / ( 3 * PI() * eps0 * ( 1 + epsF ) * mu * U * F170 * 10^(-9) )</f>
        <v>1.334015509719266E-2</v>
      </c>
      <c r="AT170" cm="1">
        <f t="array" ref="AT170" xml:space="preserve"> PI() * AS170 / ( 1 + alpha * SQRT(AS170) )</f>
        <v>4.1577978728251759E-2</v>
      </c>
      <c r="AU170" cm="1">
        <f t="array" ref="AU170" xml:space="preserve"> PI() * AS170 * ( 1 - SQRT( AS170 ) * alpha )</f>
        <v>4.1575338007775124E-2</v>
      </c>
      <c r="AV170">
        <f t="shared" si="72"/>
        <v>0.99993648752158215</v>
      </c>
      <c r="AW170" cm="1">
        <f t="array" ref="AW170" xml:space="preserve"> 2 / 3 * ( epsP - 1 ) / ( epsP + 2 ) * ( sigave * 10^(-6) ) ^ 2 / ( eps0 * ( 1 + epsF ) ^ 2 ) * H170 * ( F170 * 10^(-9) ) ^ 2 / ( df * 10^(-6) * mu * U )</f>
        <v>10.441992618423022</v>
      </c>
      <c r="AX170" cm="1">
        <f t="array" ref="AX170" xml:space="preserve"> 0.528 * Ku ^ 0.26 * AW170 ^ 0.74 / ( 1 + 0.366 * ( Ku * AW170 ) ^ 0.63 )</f>
        <v>1.2041216902643141</v>
      </c>
      <c r="AY170" cm="1">
        <f t="array" ref="AY170" xml:space="preserve"> 0.35 * Ku ^ ( -0.5 ) * AW170 ^ 0.4</f>
        <v>1.105559377673039</v>
      </c>
      <c r="AZ170">
        <f t="shared" si="73"/>
        <v>0.9181458872569267</v>
      </c>
      <c r="BA170">
        <f t="shared" si="59"/>
        <v>0.19620940820660049</v>
      </c>
      <c r="BB170">
        <f t="shared" si="74"/>
        <v>0.21757798635551046</v>
      </c>
      <c r="BC170">
        <f t="shared" si="75"/>
        <v>1.1089070006592636</v>
      </c>
      <c r="BD170">
        <f t="shared" si="60"/>
        <v>1.1711887775676451</v>
      </c>
      <c r="BE170">
        <f t="shared" si="76"/>
        <v>1.2815620260207743</v>
      </c>
      <c r="BF170">
        <f t="shared" si="77"/>
        <v>1.0942403569494197</v>
      </c>
      <c r="BG170" cm="1">
        <f t="array" ref="BG170" xml:space="preserve"> EXP( -4 * alpha * X * 10^(-6) * BA170 / ( PI() * df * 10^(-6) * ( 1 - alpha ) ) ) * 100</f>
        <v>1.8046847199777287</v>
      </c>
      <c r="BH170" cm="1">
        <f t="array" ref="BH170" xml:space="preserve"> EXP( -4 * alpha * X * 10^(-6) * BB170 / ( PI() * df * 10^(-6) * ( 1 - alpha ) ) ) * 100</f>
        <v>1.1654972173156286</v>
      </c>
      <c r="BI170" cm="1">
        <f t="array" ref="BI170" xml:space="preserve"> EXP( -4 * alpha * X * 10^(-6) * BD170 / ( PI() * df * 10^(-6) * ( 1 - alpha ) ) ) * 100</f>
        <v>3.9113610736799959E-9</v>
      </c>
      <c r="BJ170" cm="1">
        <f t="array" ref="BJ170" xml:space="preserve"> EXP( -4 * alpha * X * 10^(-6) * BE170 / ( PI() * df * 10^(-6) * ( 1 - alpha ) ) ) * 100</f>
        <v>4.0879462459916199E-10</v>
      </c>
      <c r="BK170" cm="1">
        <f t="array" ref="BK170">fC *  BG170 +  ( 1 - fC ) * BI170</f>
        <v>0.18046847551799786</v>
      </c>
    </row>
    <row r="171" spans="6:63" x14ac:dyDescent="0.2">
      <c r="F171">
        <v>1710</v>
      </c>
      <c r="G171" cm="1">
        <f t="array" ref="G171" xml:space="preserve"> F171 * 10^(-9) * rhoa/mu * U</f>
        <v>1.1328631325841147E-3</v>
      </c>
      <c r="H171" cm="1">
        <f t="array" ref="H171">1 +  lambda/F171 * ( 2.514 + 0.8 * EXP( -0.55 * F171/lambda ) )</f>
        <v>1.0985164813064263</v>
      </c>
      <c r="I171" cm="1">
        <f t="array" ref="I171" xml:space="preserve"> 1 + 3.34 * lambda/F171</f>
        <v>1.1308850292397661</v>
      </c>
      <c r="J171">
        <f t="shared" si="61"/>
        <v>0.97137768464836838</v>
      </c>
      <c r="K171" cm="1">
        <f t="array" ref="K171" xml:space="preserve"> kB * T * H171 / ( 3 * PI() * mu * F171 * 10^(-9) )</f>
        <v>1.5166511797980012E-11</v>
      </c>
      <c r="L171" cm="1">
        <f t="array" ref="L171" xml:space="preserve"> df * 10^(-6) *U / K171</f>
        <v>5422.264736985604</v>
      </c>
      <c r="M171" cm="1">
        <f t="array" ref="M171" xml:space="preserve"> 1 + 0.388 * Kn * ( ( 1 - alpha ) * L171 / Ku ) ^ ( 1 / 3 )</f>
        <v>1.1310375787674856</v>
      </c>
      <c r="N171" cm="1">
        <f t="array" ref="N171" xml:space="preserve"> 1 + 0.388 * Kn * ( ( 1 - alpha ) / Ku ) ^ ( 1 / 3 ) * ( 3 * PI() * mu * df * 10^(-6) * U * F171 * 10^(-9) / ( kB * T ) ) ^ ( 1 / 3 ) * ( 0.6 * ( F171 / lambda ) ^ 0.1 ) ^ ( -1 / 3 ) * ( 1 + 2/3 * ( 3.34 * F171 / lambda ) ) ^ ( -1 / 2 )</f>
        <v>1.0189237948157124</v>
      </c>
      <c r="O171">
        <f t="shared" si="52"/>
        <v>0.90087527942798695</v>
      </c>
      <c r="P171" cm="1">
        <f t="array" ref="P171" xml:space="preserve"> 1 / ( 1 + 1.6 * ( ( 1 - alpha ) / Ku ) ^ ( 1 / 3 ) * L171 ^ ( -2 / 3 ) * M171 )</f>
        <v>0.99344952656126051</v>
      </c>
      <c r="Q171" cm="1">
        <f t="array" ref="Q171" xml:space="preserve"> 1.6 * ( ( 1 - alpha ) / Ku ) * L171 ^ ( -2 / 3 ) * M171 * P171</f>
        <v>8.283999134098179E-3</v>
      </c>
      <c r="R171" cm="1">
        <f t="array" ref="R171" xml:space="preserve"> 1.6 * ( 0.6 ) ^ ( 2 / 3 ) * ( ( 1 - alpha ) / Ku ) * ( lambda * 10^(-9) ) ^ ( -1 / 15 ) * ( kB * T / ( 3 * PI() * df * 10^(-6) * U * mu ) ) ^ ( 2 / 3 ) * ( F171 * 10^(-9) ) ^ ( -3 / 5 )  +  3.2 * 3.34 / 3 * ( 0.6 ) ^ ( 2 / 3 ) * ( ( 1 - alpha ) / Ku ) *  ( lambda * 10^(-9) ) ^ ( 14 / 15 ) * ( kB * T / ( 3 * PI() * df * 10^(-6) * U * mu ) ) ^ ( 2 / 3 ) * ( F171 * 10^(-9) ) ^ ( -8 / 5 )</f>
        <v>6.6471606008307376E-3</v>
      </c>
      <c r="S171">
        <f t="shared" si="53"/>
        <v>6.7729501041479461E-3</v>
      </c>
      <c r="T171">
        <f t="shared" si="62"/>
        <v>0.81759425544474906</v>
      </c>
      <c r="U171">
        <f t="shared" si="54"/>
        <v>21215.344642587366</v>
      </c>
      <c r="V171">
        <f t="shared" si="55"/>
        <v>6.8655388036574401E-3</v>
      </c>
      <c r="W171">
        <f t="shared" si="56"/>
        <v>4.713559926717944E-5</v>
      </c>
      <c r="X171">
        <f t="shared" si="57"/>
        <v>3.2361095880707566E-7</v>
      </c>
      <c r="Y171" cm="1">
        <f t="array" ref="Y171" xml:space="preserve"> 4 / 3 * g / U^2 * F171 * 10^(-9) * ( rhop - rhoa ) / rhoa</f>
        <v>177.26722419201766</v>
      </c>
      <c r="Z171" cm="1">
        <f t="array" ref="Z171" xml:space="preserve"> SQRT( 4/3 * 1/U171 * g/rhoa * F171 * 10^(-9) *  ( rhop - rhoa ) )</f>
        <v>9.5882541885821575E-4</v>
      </c>
      <c r="AA171" cm="1">
        <f t="array" ref="AA171" xml:space="preserve"> Z171 / U</f>
        <v>9.140904601159669E-2</v>
      </c>
      <c r="AB171">
        <f t="shared" si="63"/>
        <v>0.10060527854734</v>
      </c>
      <c r="AC171">
        <f t="shared" si="64"/>
        <v>0.1005283495479679</v>
      </c>
      <c r="AD171">
        <f t="shared" si="65"/>
        <v>0.99923533833927114</v>
      </c>
      <c r="AE171" cm="1">
        <f t="array" ref="AE171">( ( F171 * 10^(-9) ) ^ 2 * rhop * H171 * U ) / ( 18 * mu * ( df * 10^(-6) ) )</f>
        <v>1.3169302950203904E-2</v>
      </c>
      <c r="AF171">
        <f t="shared" si="66"/>
        <v>2.5041198824412394E-3</v>
      </c>
      <c r="AG171" cm="1">
        <f t="array" ref="AG171">(2 * AI191*(1-alpha)*AE171*SQRT(alpha)+(1-alpha)*alpha*AE171^2)/Ku</f>
        <v>2.4141159928049247E-3</v>
      </c>
      <c r="AH171">
        <f t="shared" si="67"/>
        <v>0.96405767540627052</v>
      </c>
      <c r="AI171" cm="1">
        <f t="array" ref="AI171" xml:space="preserve"> F171 / df / 1000</f>
        <v>0.21811224489795919</v>
      </c>
      <c r="AJ171" cm="1">
        <f t="array" ref="AJ171" xml:space="preserve"> ( 1 + AI171 ) / ( 2*Ku ) * ( 2 * LN( 1 + AI171 ) - 1 + alpha + ( 1 / ( 1 + AI171 ) ) ^ 2 * ( 1 - alpha / 2 ) - ( alpha / 2) * ( 1 + AI171 ) ^ 2 )</f>
        <v>5.8715041662347298E-2</v>
      </c>
      <c r="AK171" cm="1">
        <f t="array" ref="AK171" xml:space="preserve"> ( ( 1 - alpha ) / Ku ) * AI171 ^ 2</f>
        <v>6.7656749340238062E-2</v>
      </c>
      <c r="AL171">
        <f t="shared" si="68"/>
        <v>1.152289897524247</v>
      </c>
      <c r="AM171">
        <f t="shared" si="58"/>
        <v>0.16252879371047746</v>
      </c>
      <c r="AN171">
        <f t="shared" si="69"/>
        <v>0.17746216887479516</v>
      </c>
      <c r="AO171">
        <f t="shared" si="70"/>
        <v>1.0918814126616816</v>
      </c>
      <c r="AP171" cm="1">
        <f t="array" ref="AP171" xml:space="preserve"> EXP( -4 * alpha * X * 10^(-6) * AM171 / ( PI() * df * 10^(-6) * ( 1 - alpha ) ) ) * 100</f>
        <v>3.5950201837146469</v>
      </c>
      <c r="AQ171" cm="1">
        <f t="array" ref="AQ171" xml:space="preserve"> EXP( -4 * alpha * X * 10^(-6) * AN171 / ( PI() * df * 10^(-6) * ( 1 - alpha ) ) ) * 100</f>
        <v>2.6484826434613344</v>
      </c>
      <c r="AR171">
        <f t="shared" si="71"/>
        <v>0.94653754025331249</v>
      </c>
      <c r="AS171" cm="1">
        <f t="array" ref="AS171" xml:space="preserve"> ( sigave * 10^(-6) * fE *e * H171 ) / ( 3 * PI() * eps0 * ( 1 + epsF ) * mu * U * F171 * 10^(-9) )</f>
        <v>1.325514987861914E-2</v>
      </c>
      <c r="AT171" cm="1">
        <f t="array" ref="AT171" xml:space="preserve"> PI() * AS171 / ( 1 + alpha * SQRT(AS171) )</f>
        <v>4.1314080778305076E-2</v>
      </c>
      <c r="AU171" cm="1">
        <f t="array" ref="AU171" xml:space="preserve"> PI() * AS171 * ( 1 - SQRT( AS171 ) * alpha )</f>
        <v>4.1311473538856544E-2</v>
      </c>
      <c r="AV171">
        <f t="shared" si="72"/>
        <v>0.99993689223142779</v>
      </c>
      <c r="AW171" cm="1">
        <f t="array" ref="AW171" xml:space="preserve"> 2 / 3 * ( epsP - 1 ) / ( epsP + 2 ) * ( sigave * 10^(-6) ) ^ 2 / ( eps0 * ( 1 + epsF ) ^ 2 ) * H171 * ( F171 * 10^(-9) ) ^ 2 / ( df * 10^(-6) * mu * U )</f>
        <v>10.559630282529028</v>
      </c>
      <c r="AX171" cm="1">
        <f t="array" ref="AX171" xml:space="preserve"> 0.528 * Ku ^ 0.26 * AW171 ^ 0.74 / ( 1 + 0.366 * ( Ku * AW171 ) ^ 0.63 )</f>
        <v>1.2094231967822187</v>
      </c>
      <c r="AY171" cm="1">
        <f t="array" ref="AY171" xml:space="preserve"> 0.35 * Ku ^ ( -0.5 ) * AW171 ^ 0.4</f>
        <v>1.1105246556543458</v>
      </c>
      <c r="AZ171">
        <f t="shared" si="73"/>
        <v>0.9182266874068552</v>
      </c>
      <c r="BA171">
        <f t="shared" si="59"/>
        <v>0.19712814677662738</v>
      </c>
      <c r="BB171">
        <f t="shared" si="74"/>
        <v>0.21877364241365171</v>
      </c>
      <c r="BC171">
        <f t="shared" si="75"/>
        <v>1.1098041857084548</v>
      </c>
      <c r="BD171">
        <f t="shared" si="60"/>
        <v>1.1753858972342126</v>
      </c>
      <c r="BE171">
        <f t="shared" si="76"/>
        <v>1.287986824529141</v>
      </c>
      <c r="BF171">
        <f t="shared" si="77"/>
        <v>1.0957991137718162</v>
      </c>
      <c r="BG171" cm="1">
        <f t="array" ref="BG171" xml:space="preserve"> EXP( -4 * alpha * X * 10^(-6) * BA171 / ( PI() * df * 10^(-6) * ( 1 - alpha ) ) ) * 100</f>
        <v>1.7710753845312308</v>
      </c>
      <c r="BH171" cm="1">
        <f t="array" ref="BH171" xml:space="preserve"> EXP( -4 * alpha * X * 10^(-6) * BB171 / ( PI() * df * 10^(-6) * ( 1 - alpha ) ) ) * 100</f>
        <v>1.1373290768065436</v>
      </c>
      <c r="BI171" cm="1">
        <f t="array" ref="BI171" xml:space="preserve"> EXP( -4 * alpha * X * 10^(-6) * BD171 / ( PI() * df * 10^(-6) * ( 1 - alpha ) ) ) * 100</f>
        <v>3.5894718594587997E-9</v>
      </c>
      <c r="BJ171" cm="1">
        <f t="array" ref="BJ171" xml:space="preserve"> EXP( -4 * alpha * X * 10^(-6) * BE171 / ( PI() * df * 10^(-6) * ( 1 - alpha ) ) ) * 100</f>
        <v>3.5843609441136668E-10</v>
      </c>
      <c r="BK171" cm="1">
        <f t="array" ref="BK171">fC *  BG171 +  ( 1 - fC ) * BI171</f>
        <v>0.17710754168364778</v>
      </c>
    </row>
    <row r="172" spans="6:63" x14ac:dyDescent="0.2">
      <c r="F172">
        <v>1720</v>
      </c>
      <c r="G172" cm="1">
        <f t="array" ref="G172" xml:space="preserve"> F172 * 10^(-9) * rhoa/mu * U</f>
        <v>1.1394880631840219E-3</v>
      </c>
      <c r="H172" cm="1">
        <f t="array" ref="H172">1 +  lambda/F172 * ( 2.514 + 0.8 * EXP( -0.55 * F172/lambda ) )</f>
        <v>1.0979437090947342</v>
      </c>
      <c r="I172" cm="1">
        <f t="array" ref="I172" xml:space="preserve"> 1 + 3.34 * lambda/F172</f>
        <v>1.130124069767442</v>
      </c>
      <c r="J172">
        <f t="shared" si="61"/>
        <v>0.97152493117031835</v>
      </c>
      <c r="K172" cm="1">
        <f t="array" ref="K172" xml:space="preserve"> kB * T * H172 / ( 3 * PI() * mu * F172 * 10^(-9) )</f>
        <v>1.507047248175714E-11</v>
      </c>
      <c r="L172" cm="1">
        <f t="array" ref="L172" xml:space="preserve"> df * 10^(-6) *U / K172</f>
        <v>5456.8191013792784</v>
      </c>
      <c r="M172" cm="1">
        <f t="array" ref="M172" xml:space="preserve"> 1 + 0.388 * Kn * ( ( 1 - alpha ) * L172 / Ku ) ^ ( 1 / 3 )</f>
        <v>1.1313153431361274</v>
      </c>
      <c r="N172" cm="1">
        <f t="array" ref="N172" xml:space="preserve"> 1 + 0.388 * Kn * ( ( 1 - alpha ) / Ku ) ^ ( 1 / 3 ) * ( 3 * PI() * mu * df * 10^(-6) * U * F172 * 10^(-9) / ( kB * T ) ) ^ ( 1 / 3 ) * ( 0.6 * ( F172 / lambda ) ^ 0.1 ) ^ ( -1 / 3 ) * ( 1 + 2/3 * ( 3.34 * F172 / lambda ) ) ^ ( -1 / 2 )</f>
        <v>1.018902689409853</v>
      </c>
      <c r="O172">
        <f t="shared" si="52"/>
        <v>0.90063543784825328</v>
      </c>
      <c r="P172" cm="1">
        <f t="array" ref="P172" xml:space="preserve"> 1 / ( 1 + 1.6 * ( ( 1 - alpha ) / Ku ) ^ ( 1 / 3 ) * L172 ^ ( -2 / 3 ) * M172 )</f>
        <v>0.99347543693444573</v>
      </c>
      <c r="Q172" cm="1">
        <f t="array" ref="Q172" xml:space="preserve"> 1.6 * ( ( 1 - alpha ) / Ku ) * L172 ^ ( -2 / 3 ) * M172 * P172</f>
        <v>8.2512318065091905E-3</v>
      </c>
      <c r="R172" cm="1">
        <f t="array" ref="R172" xml:space="preserve"> 1.6 * ( 0.6 ) ^ ( 2 / 3 ) * ( ( 1 - alpha ) / Ku ) * ( lambda * 10^(-9) ) ^ ( -1 / 15 ) * ( kB * T / ( 3 * PI() * df * 10^(-6) * U * mu ) ) ^ ( 2 / 3 ) * ( F172 * 10^(-9) ) ^ ( -3 / 5 )  +  3.2 * 3.34 / 3 * ( 0.6 ) ^ ( 2 / 3 ) * ( ( 1 - alpha ) / Ku ) *  ( lambda * 10^(-9) ) ^ ( 14 / 15 ) * ( kB * T / ( 3 * PI() * df * 10^(-6) * U * mu ) ) ^ ( 2 / 3 ) * ( F172 * 10^(-9) ) ^ ( -8 / 5 )</f>
        <v>6.6208551088879795E-3</v>
      </c>
      <c r="S172">
        <f t="shared" si="53"/>
        <v>6.746007076638927E-3</v>
      </c>
      <c r="T172">
        <f t="shared" si="62"/>
        <v>0.81757575533354554</v>
      </c>
      <c r="U172">
        <f t="shared" si="54"/>
        <v>21092.119669590316</v>
      </c>
      <c r="V172">
        <f t="shared" si="55"/>
        <v>6.8855645772132037E-3</v>
      </c>
      <c r="W172">
        <f t="shared" si="56"/>
        <v>4.7410975417918835E-5</v>
      </c>
      <c r="X172">
        <f t="shared" si="57"/>
        <v>3.2645100038737235E-7</v>
      </c>
      <c r="Y172" cm="1">
        <f t="array" ref="Y172" xml:space="preserve"> 4 / 3 * g / U^2 * F172 * 10^(-9) * ( rhop - rhoa ) / rhoa</f>
        <v>178.30387462588911</v>
      </c>
      <c r="Z172" cm="1">
        <f t="array" ref="Z172" xml:space="preserve"> SQRT( 4/3 * 1/U172 * g/rhoa * F172 * 10^(-9) *  ( rhop - rhoa ) )</f>
        <v>9.6442984032506262E-4</v>
      </c>
      <c r="AA172" cm="1">
        <f t="array" ref="AA172" xml:space="preserve"> Z172 / U</f>
        <v>9.194334016948566E-2</v>
      </c>
      <c r="AB172">
        <f t="shared" si="63"/>
        <v>0.10125286695947648</v>
      </c>
      <c r="AC172">
        <f t="shared" si="64"/>
        <v>0.10117407794553206</v>
      </c>
      <c r="AD172">
        <f t="shared" si="65"/>
        <v>0.99922185893288373</v>
      </c>
      <c r="AE172" cm="1">
        <f t="array" ref="AE172">( ( F172 * 10^(-9) ) ^ 2 * rhop * H172 * U ) / ( 18 * mu * ( df * 10^(-6) ) )</f>
        <v>1.3316833168066453E-2</v>
      </c>
      <c r="AF172">
        <f t="shared" si="66"/>
        <v>2.5576709530793214E-3</v>
      </c>
      <c r="AG172" cm="1">
        <f t="array" ref="AG172">(2 * AI192*(1-alpha)*AE172*SQRT(alpha)+(1-alpha)*alpha*AE172^2)/Ku</f>
        <v>2.4540439610105879E-3</v>
      </c>
      <c r="AH172">
        <f t="shared" si="67"/>
        <v>0.95948384527572972</v>
      </c>
      <c r="AI172" cm="1">
        <f t="array" ref="AI172" xml:space="preserve"> F172 / df / 1000</f>
        <v>0.21938775510204081</v>
      </c>
      <c r="AJ172" cm="1">
        <f t="array" ref="AJ172" xml:space="preserve"> ( 1 + AI172 ) / ( 2*Ku ) * ( 2 * LN( 1 + AI172 ) - 1 + alpha + ( 1 / ( 1 + AI172 ) ) ^ 2 * ( 1 - alpha / 2 ) - ( alpha / 2) * ( 1 + AI172 ) ^ 2 )</f>
        <v>5.9358903847605421E-2</v>
      </c>
      <c r="AK172" cm="1">
        <f t="array" ref="AK172" xml:space="preserve"> ( ( 1 - alpha ) / Ku ) * AI172 ^ 2</f>
        <v>6.8450370113252015E-2</v>
      </c>
      <c r="AL172">
        <f t="shared" si="68"/>
        <v>1.1531609527188624</v>
      </c>
      <c r="AM172">
        <f t="shared" si="58"/>
        <v>0.16372150043149414</v>
      </c>
      <c r="AN172">
        <f t="shared" si="69"/>
        <v>0.17892812608850234</v>
      </c>
      <c r="AO172">
        <f t="shared" si="70"/>
        <v>1.0928810548213312</v>
      </c>
      <c r="AP172" cm="1">
        <f t="array" ref="AP172" xml:space="preserve"> EXP( -4 * alpha * X * 10^(-6) * AM172 / ( PI() * df * 10^(-6) * ( 1 - alpha ) ) ) * 100</f>
        <v>3.5083462076995025</v>
      </c>
      <c r="AQ172" cm="1">
        <f t="array" ref="AQ172" xml:space="preserve"> EXP( -4 * alpha * X * 10^(-6) * AN172 / ( PI() * df * 10^(-6) * ( 1 - alpha ) ) ) * 100</f>
        <v>2.5702183730439496</v>
      </c>
      <c r="AR172">
        <f t="shared" si="71"/>
        <v>0.93812783465555283</v>
      </c>
      <c r="AS172" cm="1">
        <f t="array" ref="AS172" xml:space="preserve"> ( sigave * 10^(-6) * fE *e * H172 ) / ( 3 * PI() * eps0 * ( 1 + epsF ) * mu * U * F172 * 10^(-9) )</f>
        <v>1.3171213931597765E-2</v>
      </c>
      <c r="AT172" cm="1">
        <f t="array" ref="AT172" xml:space="preserve"> PI() * AS172 / ( 1 + alpha * SQRT(AS172) )</f>
        <v>4.1053492569516355E-2</v>
      </c>
      <c r="AU172" cm="1">
        <f t="array" ref="AU172" xml:space="preserve"> PI() * AS172 * ( 1 - SQRT( AS172 ) * alpha )</f>
        <v>4.1050918180965644E-2</v>
      </c>
      <c r="AV172">
        <f t="shared" si="72"/>
        <v>0.99993729185047164</v>
      </c>
      <c r="AW172" cm="1">
        <f t="array" ref="AW172" xml:space="preserve"> 2 / 3 * ( epsP - 1 ) / ( epsP + 2 ) * ( sigave * 10^(-6) ) ^ 2 / ( eps0 * ( 1 + epsF ) ^ 2 ) * H172 * ( F172 * 10^(-9) ) ^ 2 / ( df * 10^(-6) * mu * U )</f>
        <v>10.677925424042598</v>
      </c>
      <c r="AX172" cm="1">
        <f t="array" ref="AX172" xml:space="preserve"> 0.528 * Ku ^ 0.26 * AW172 ^ 0.74 / ( 1 + 0.366 * ( Ku * AW172 ) ^ 0.63 )</f>
        <v>1.2147034224465993</v>
      </c>
      <c r="AY172" cm="1">
        <f t="array" ref="AY172" xml:space="preserve"> 0.35 * Ku ^ ( -0.5 ) * AW172 ^ 0.4</f>
        <v>1.1154843287745762</v>
      </c>
      <c r="AZ172">
        <f t="shared" si="73"/>
        <v>0.91831825626029706</v>
      </c>
      <c r="BA172">
        <f t="shared" si="59"/>
        <v>0.19805365359957616</v>
      </c>
      <c r="BB172">
        <f t="shared" si="74"/>
        <v>0.21997904426946799</v>
      </c>
      <c r="BC172">
        <f t="shared" si="75"/>
        <v>1.1107042979081843</v>
      </c>
      <c r="BD172">
        <f t="shared" si="60"/>
        <v>1.1795518559758651</v>
      </c>
      <c r="BE172">
        <f t="shared" si="76"/>
        <v>1.2944124548630784</v>
      </c>
      <c r="BF172">
        <f t="shared" si="77"/>
        <v>1.0973764725181896</v>
      </c>
      <c r="BG172" cm="1">
        <f t="array" ref="BG172" xml:space="preserve"> EXP( -4 * alpha * X * 10^(-6) * BA172 / ( PI() * df * 10^(-6) * ( 1 - alpha ) ) ) * 100</f>
        <v>1.7378512766292524</v>
      </c>
      <c r="BH172" cm="1">
        <f t="array" ref="BH172" xml:space="preserve"> EXP( -4 * alpha * X * 10^(-6) * BB172 / ( PI() * df * 10^(-6) * ( 1 - alpha ) ) ) * 100</f>
        <v>1.1096204156596414</v>
      </c>
      <c r="BI172" cm="1">
        <f t="array" ref="BI172" xml:space="preserve"> EXP( -4 * alpha * X * 10^(-6) * BD172 / ( PI() * df * 10^(-6) * ( 1 - alpha ) ) ) * 100</f>
        <v>3.29617381905077E-9</v>
      </c>
      <c r="BJ172" cm="1">
        <f t="array" ref="BJ172" xml:space="preserve"> EXP( -4 * alpha * X * 10^(-6) * BE172 / ( PI() * df * 10^(-6) * ( 1 - alpha ) ) ) * 100</f>
        <v>3.142757739941818E-10</v>
      </c>
      <c r="BK172" cm="1">
        <f t="array" ref="BK172">fC *  BG172 +  ( 1 - fC ) * BI172</f>
        <v>0.1737851306294817</v>
      </c>
    </row>
    <row r="173" spans="6:63" x14ac:dyDescent="0.2">
      <c r="F173">
        <v>1730</v>
      </c>
      <c r="G173" cm="1">
        <f t="array" ref="G173" xml:space="preserve"> F173 * 10^(-9) * rhoa/mu * U</f>
        <v>1.146112993783929E-3</v>
      </c>
      <c r="H173" cm="1">
        <f t="array" ref="H173">1 +  lambda/F173 * ( 2.514 + 0.8 * EXP( -0.55 * F173/lambda ) )</f>
        <v>1.0973775586815655</v>
      </c>
      <c r="I173" cm="1">
        <f t="array" ref="I173" xml:space="preserve"> 1 + 3.34 * lambda/F173</f>
        <v>1.1293719075144508</v>
      </c>
      <c r="J173">
        <f t="shared" si="61"/>
        <v>0.97167067055590284</v>
      </c>
      <c r="K173" cm="1">
        <f t="array" ref="K173" xml:space="preserve"> kB * T * H173 / ( 3 * PI() * mu * F173 * 10^(-9) )</f>
        <v>1.4975633812655236E-11</v>
      </c>
      <c r="L173" cm="1">
        <f t="array" ref="L173" xml:space="preserve"> df * 10^(-6) *U / K173</f>
        <v>5491.3764007616483</v>
      </c>
      <c r="M173" cm="1">
        <f t="array" ref="M173" xml:space="preserve"> 1 + 0.388 * Kn * ( ( 1 - alpha ) * L173 / Ku ) ^ ( 1 / 3 )</f>
        <v>1.1315919608134739</v>
      </c>
      <c r="N173" cm="1">
        <f t="array" ref="N173" xml:space="preserve"> 1 + 0.388 * Kn * ( ( 1 - alpha ) / Ku ) ^ ( 1 / 3 ) * ( 3 * PI() * mu * df * 10^(-6) * U * F173 * 10^(-9) / ( kB * T ) ) ^ ( 1 / 3 ) * ( 0.6 * ( F173 / lambda ) ^ 0.1 ) ^ ( -1 / 3 ) * ( 1 + 2/3 * ( 3.34 * F173 / lambda ) ) ^ ( -1 / 2 )</f>
        <v>1.0188817243114499</v>
      </c>
      <c r="O173">
        <f t="shared" si="52"/>
        <v>0.90039675041434597</v>
      </c>
      <c r="P173" cm="1">
        <f t="array" ref="P173" xml:space="preserve"> 1 / ( 1 + 1.6 * ( ( 1 - alpha ) / Ku ) ^ ( 1 / 3 ) * L173 ^ ( -2 / 3 ) * M173 )</f>
        <v>0.99350108211932142</v>
      </c>
      <c r="Q173" cm="1">
        <f t="array" ref="Q173" xml:space="preserve"> 1.6 * ( ( 1 - alpha ) / Ku ) * L173 ^ ( -2 / 3 ) * M173 * P173</f>
        <v>8.2187998470040421E-3</v>
      </c>
      <c r="R173" cm="1">
        <f t="array" ref="R173" xml:space="preserve"> 1.6 * ( 0.6 ) ^ ( 2 / 3 ) * ( ( 1 - alpha ) / Ku ) * ( lambda * 10^(-9) ) ^ ( -1 / 15 ) * ( kB * T / ( 3 * PI() * df * 10^(-6) * U * mu ) ) ^ ( 2 / 3 ) * ( F173 * 10^(-9) ) ^ ( -3 / 5 )  +  3.2 * 3.34 / 3 * ( 0.6 ) ^ ( 2 / 3 ) * ( ( 1 - alpha ) / Ku ) *  ( lambda * 10^(-9) ) ^ ( 14 / 15 ) * ( kB * T / ( 3 * PI() * df * 10^(-6) * U * mu ) ) ^ ( 2 / 3 ) * ( F173 * 10^(-9) ) ^ ( -8 / 5 )</f>
        <v>6.5948216390284862E-3</v>
      </c>
      <c r="S173">
        <f t="shared" si="53"/>
        <v>6.7193432430998059E-3</v>
      </c>
      <c r="T173">
        <f t="shared" si="62"/>
        <v>0.81755771745058059</v>
      </c>
      <c r="U173">
        <f t="shared" si="54"/>
        <v>20970.319045743669</v>
      </c>
      <c r="V173">
        <f t="shared" si="55"/>
        <v>6.905532085229483E-3</v>
      </c>
      <c r="W173">
        <f t="shared" si="56"/>
        <v>4.7686348916711188E-5</v>
      </c>
      <c r="X173">
        <f t="shared" si="57"/>
        <v>3.2929927436390211E-7</v>
      </c>
      <c r="Y173" cm="1">
        <f t="array" ref="Y173" xml:space="preserve"> 4 / 3 * g / U^2 * F173 * 10^(-9) * ( rhop - rhoa ) / rhoa</f>
        <v>179.34052505976055</v>
      </c>
      <c r="Z173" cm="1">
        <f t="array" ref="Z173" xml:space="preserve"> SQRT( 4/3 * 1/U173 * g/rhoa * F173 * 10^(-9) *  ( rhop - rhoa ) )</f>
        <v>9.7003423491927028E-4</v>
      </c>
      <c r="AA173" cm="1">
        <f t="array" ref="AA173" xml:space="preserve"> Z173 / U</f>
        <v>9.2477631765487692E-2</v>
      </c>
      <c r="AB173">
        <f t="shared" si="63"/>
        <v>0.10190121478260974</v>
      </c>
      <c r="AC173">
        <f t="shared" si="64"/>
        <v>0.10182053165082632</v>
      </c>
      <c r="AD173">
        <f t="shared" si="65"/>
        <v>0.99920822208100701</v>
      </c>
      <c r="AE173" cm="1">
        <f t="array" ref="AE173">( ( F173 * 10^(-9) ) ^ 2 * rhop * H173 * U ) / ( 18 * mu * ( df * 10^(-6) ) )</f>
        <v>1.3465183350037244E-2</v>
      </c>
      <c r="AF173">
        <f t="shared" si="66"/>
        <v>2.6120295104877511E-3</v>
      </c>
      <c r="AG173" cm="1">
        <f t="array" ref="AG173">(2 * AI193*(1-alpha)*AE173*SQRT(alpha)+(1-alpha)*alpha*AE173^2)/Ku</f>
        <v>2.4944103720585011E-3</v>
      </c>
      <c r="AH173">
        <f t="shared" si="67"/>
        <v>0.95497021072809907</v>
      </c>
      <c r="AI173" cm="1">
        <f t="array" ref="AI173" xml:space="preserve"> F173 / df / 1000</f>
        <v>0.22066326530612243</v>
      </c>
      <c r="AJ173" cm="1">
        <f t="array" ref="AJ173" xml:space="preserve"> ( 1 + AI173 ) / ( 2*Ku ) * ( 2 * LN( 1 + AI173 ) - 1 + alpha + ( 1 / ( 1 + AI173 ) ) ^ 2 * ( 1 - alpha / 2 ) - ( alpha / 2) * ( 1 + AI173 ) ^ 2 )</f>
        <v>6.0005813904104664E-2</v>
      </c>
      <c r="AK173" cm="1">
        <f t="array" ref="AK173" xml:space="preserve"> ( ( 1 - alpha ) / Ku ) * AI173 ^ 2</f>
        <v>6.9248618412639254E-2</v>
      </c>
      <c r="AL173">
        <f t="shared" si="68"/>
        <v>1.1540318163720855</v>
      </c>
      <c r="AM173">
        <f t="shared" si="58"/>
        <v>0.16491770897406632</v>
      </c>
      <c r="AN173">
        <f t="shared" si="69"/>
        <v>0.18040052281705313</v>
      </c>
      <c r="AO173">
        <f t="shared" si="70"/>
        <v>1.0938820575382933</v>
      </c>
      <c r="AP173" cm="1">
        <f t="array" ref="AP173" xml:space="preserve"> EXP( -4 * alpha * X * 10^(-6) * AM173 / ( PI() * df * 10^(-6) * ( 1 - alpha ) ) ) * 100</f>
        <v>3.4235165788133881</v>
      </c>
      <c r="AQ173" cm="1">
        <f t="array" ref="AQ173" xml:space="preserve"> EXP( -4 * alpha * X * 10^(-6) * AN173 / ( PI() * df * 10^(-6) * ( 1 - alpha ) ) ) * 100</f>
        <v>2.4939382273509638</v>
      </c>
      <c r="AR173">
        <f t="shared" si="71"/>
        <v>0.92957835146242429</v>
      </c>
      <c r="AS173" cm="1">
        <f t="array" ref="AS173" xml:space="preserve"> ( sigave * 10^(-6) * fE *e * H173 ) / ( 3 * PI() * eps0 * ( 1 + epsF ) * mu * U * F173 * 10^(-9) )</f>
        <v>1.3088327319964238E-2</v>
      </c>
      <c r="AT173" cm="1">
        <f t="array" ref="AT173" xml:space="preserve"> PI() * AS173 / ( 1 + alpha * SQRT(AS173) )</f>
        <v>4.0796152545691591E-2</v>
      </c>
      <c r="AU173" cm="1">
        <f t="array" ref="AU173" xml:space="preserve"> PI() * AS173 * ( 1 - SQRT( AS173 ) * alpha )</f>
        <v>4.079361039356412E-2</v>
      </c>
      <c r="AV173">
        <f t="shared" si="72"/>
        <v>0.99993768647362946</v>
      </c>
      <c r="AW173" cm="1">
        <f t="array" ref="AW173" xml:space="preserve"> 2 / 3 * ( epsP - 1 ) / ( epsP + 2 ) * ( sigave * 10^(-6) ) ^ 2 / ( eps0 * ( 1 + epsF ) ^ 2 ) * H173 * ( F173 * 10^(-9) ) ^ 2 / ( df * 10^(-6) * mu * U )</f>
        <v>10.796878042862353</v>
      </c>
      <c r="AX173" cm="1">
        <f t="array" ref="AX173" xml:space="preserve"> 0.528 * Ku ^ 0.26 * AW173 ^ 0.74 / ( 1 + 0.366 * ( Ku * AW173 ) ^ 0.63 )</f>
        <v>1.2199624774552364</v>
      </c>
      <c r="AY173" cm="1">
        <f t="array" ref="AY173" xml:space="preserve"> 0.35 * Ku ^ ( -0.5 ) * AW173 ^ 0.4</f>
        <v>1.1204384351747989</v>
      </c>
      <c r="AZ173">
        <f t="shared" si="73"/>
        <v>0.91842040708658657</v>
      </c>
      <c r="BA173">
        <f t="shared" si="59"/>
        <v>0.19898585350696596</v>
      </c>
      <c r="BB173">
        <f t="shared" si="74"/>
        <v>0.22119413321061726</v>
      </c>
      <c r="BC173">
        <f t="shared" si="75"/>
        <v>1.1116073294269326</v>
      </c>
      <c r="BD173">
        <f t="shared" si="60"/>
        <v>1.1836867696130591</v>
      </c>
      <c r="BE173">
        <f t="shared" si="76"/>
        <v>1.300838957991852</v>
      </c>
      <c r="BF173">
        <f t="shared" si="77"/>
        <v>1.0989722884349626</v>
      </c>
      <c r="BG173" cm="1">
        <f t="array" ref="BG173" xml:space="preserve"> EXP( -4 * alpha * X * 10^(-6) * BA173 / ( PI() * df * 10^(-6) * ( 1 - alpha ) ) ) * 100</f>
        <v>1.7050169076026795</v>
      </c>
      <c r="BH173" cm="1">
        <f t="array" ref="BH173" xml:space="preserve"> EXP( -4 * alpha * X * 10^(-6) * BB173 / ( PI() * df * 10^(-6) * ( 1 - alpha ) ) ) * 100</f>
        <v>1.0823722553164647</v>
      </c>
      <c r="BI173" cm="1">
        <f t="array" ref="BI173" xml:space="preserve"> EXP( -4 * alpha * X * 10^(-6) * BD173 / ( PI() * df * 10^(-6) * ( 1 - alpha ) ) ) * 100</f>
        <v>3.0287647202720727E-9</v>
      </c>
      <c r="BJ173" cm="1">
        <f t="array" ref="BJ173" xml:space="preserve"> EXP( -4 * alpha * X * 10^(-6) * BE173 / ( PI() * df * 10^(-6) * ( 1 - alpha ) ) ) * 100</f>
        <v>2.75551206381227E-10</v>
      </c>
      <c r="BK173" cm="1">
        <f t="array" ref="BK173">fC *  BG173 +  ( 1 - fC ) * BI173</f>
        <v>0.17050169348615621</v>
      </c>
    </row>
    <row r="174" spans="6:63" x14ac:dyDescent="0.2">
      <c r="F174">
        <v>1740</v>
      </c>
      <c r="G174" cm="1">
        <f t="array" ref="G174" xml:space="preserve"> F174 * 10^(-9) * rhoa/mu * U</f>
        <v>1.1527379243838362E-3</v>
      </c>
      <c r="H174" cm="1">
        <f t="array" ref="H174">1 +  lambda/F174 * ( 2.514 + 0.8 * EXP( -0.55 * F174/lambda ) )</f>
        <v>1.0968179158858793</v>
      </c>
      <c r="I174" cm="1">
        <f t="array" ref="I174" xml:space="preserve"> 1 + 3.34 * lambda/F174</f>
        <v>1.1286283908045978</v>
      </c>
      <c r="J174">
        <f t="shared" si="61"/>
        <v>0.97181492581801809</v>
      </c>
      <c r="K174" cm="1">
        <f t="array" ref="K174" xml:space="preserve"> kB * T * H174 / ( 3 * PI() * mu * F174 * 10^(-9) )</f>
        <v>1.4881973540617276E-11</v>
      </c>
      <c r="L174" cm="1">
        <f t="array" ref="L174" xml:space="preserve"> df * 10^(-6) *U / K174</f>
        <v>5525.9365890427543</v>
      </c>
      <c r="M174" cm="1">
        <f t="array" ref="M174" xml:space="preserve"> 1 + 0.388 * Kn * ( ( 1 - alpha ) * L174 / Ku ) ^ ( 1 / 3 )</f>
        <v>1.131867443385592</v>
      </c>
      <c r="N174" cm="1">
        <f t="array" ref="N174" xml:space="preserve"> 1 + 0.388 * Kn * ( ( 1 - alpha ) / Ku ) ^ ( 1 / 3 ) * ( 3 * PI() * mu * df * 10^(-6) * U * F174 * 10^(-9) / ( kB * T ) ) ^ ( 1 / 3 ) * ( 0.6 * ( F174 / lambda ) ^ 0.1 ) ^ ( -1 / 3 ) * ( 1 + 2/3 * ( 3.34 * F174 / lambda ) ) ^ ( -1 / 2 )</f>
        <v>1.0188608978216693</v>
      </c>
      <c r="O174">
        <f t="shared" si="52"/>
        <v>0.90015920483947975</v>
      </c>
      <c r="P174" cm="1">
        <f t="array" ref="P174" xml:space="preserve"> 1 / ( 1 + 1.6 * ( ( 1 - alpha ) / Ku ) ^ ( 1 / 3 ) * L174 ^ ( -2 / 3 ) * M174 )</f>
        <v>0.99352646643208142</v>
      </c>
      <c r="Q174" cm="1">
        <f t="array" ref="Q174" xml:space="preserve"> 1.6 * ( ( 1 - alpha ) / Ku ) * L174 ^ ( -2 / 3 ) * M174 * P174</f>
        <v>8.1866977971462012E-3</v>
      </c>
      <c r="R174" cm="1">
        <f t="array" ref="R174" xml:space="preserve"> 1.6 * ( 0.6 ) ^ ( 2 / 3 ) * ( ( 1 - alpha ) / Ku ) * ( lambda * 10^(-9) ) ^ ( -1 / 15 ) * ( kB * T / ( 3 * PI() * df * 10^(-6) * U * mu ) ) ^ ( 2 / 3 ) * ( F174 * 10^(-9) ) ^ ( -3 / 5 )  +  3.2 * 3.34 / 3 * ( 0.6 ) ^ ( 2 / 3 ) * ( ( 1 - alpha ) / Ku ) *  ( lambda * 10^(-9) ) ^ ( 14 / 15 ) * ( kB * T / ( 3 * PI() * df * 10^(-6) * U * mu ) ) ^ ( 2 / 3 ) * ( F174 * 10^(-9) ) ^ ( -8 / 5 )</f>
        <v>6.5690556986729813E-3</v>
      </c>
      <c r="S174">
        <f t="shared" si="53"/>
        <v>6.6929539869905073E-3</v>
      </c>
      <c r="T174">
        <f t="shared" si="62"/>
        <v>0.81754013068903097</v>
      </c>
      <c r="U174">
        <f t="shared" si="54"/>
        <v>20849.918214939538</v>
      </c>
      <c r="V174">
        <f t="shared" si="55"/>
        <v>6.9254418320292927E-3</v>
      </c>
      <c r="W174">
        <f t="shared" si="56"/>
        <v>4.796171976836415E-5</v>
      </c>
      <c r="X174">
        <f t="shared" si="57"/>
        <v>3.3215575666463673E-7</v>
      </c>
      <c r="Y174" cm="1">
        <f t="array" ref="Y174" xml:space="preserve"> 4 / 3 * g / U^2 * F174 * 10^(-9) * ( rhop - rhoa ) / rhoa</f>
        <v>180.377175493632</v>
      </c>
      <c r="Z174" cm="1">
        <f t="array" ref="Z174" xml:space="preserve"> SQRT( 4/3 * 1/U174 * g/rhoa * F174 * 10^(-9) *  ( rhop - rhoa ) )</f>
        <v>9.756386026898772E-4</v>
      </c>
      <c r="AA174" cm="1">
        <f t="array" ref="AA174" xml:space="preserve"> Z174 / U</f>
        <v>9.3011920804277837E-2</v>
      </c>
      <c r="AB174">
        <f t="shared" si="63"/>
        <v>0.10255032335899805</v>
      </c>
      <c r="AC174">
        <f t="shared" si="64"/>
        <v>0.10246771157409507</v>
      </c>
      <c r="AD174">
        <f t="shared" si="65"/>
        <v>0.99919442687066151</v>
      </c>
      <c r="AE174" cm="1">
        <f t="array" ref="AE174">( ( F174 * 10^(-9) ) ^ 2 * rhop * H174 * U ) / ( 18 * mu * ( df * 10^(-6) ) )</f>
        <v>1.3614353495998934E-2</v>
      </c>
      <c r="AF174">
        <f t="shared" si="66"/>
        <v>2.6672021889421011E-3</v>
      </c>
      <c r="AG174" cm="1">
        <f t="array" ref="AG174">(2 * AI194*(1-alpha)*AE174*SQRT(alpha)+(1-alpha)*alpha*AE174^2)/Ku</f>
        <v>2.535217641805739E-3</v>
      </c>
      <c r="AH174">
        <f t="shared" si="67"/>
        <v>0.9505157322967287</v>
      </c>
      <c r="AI174" cm="1">
        <f t="array" ref="AI174" xml:space="preserve"> F174 / df / 1000</f>
        <v>0.22193877551020411</v>
      </c>
      <c r="AJ174" cm="1">
        <f t="array" ref="AJ174" xml:space="preserve"> ( 1 + AI174 ) / ( 2*Ku ) * ( 2 * LN( 1 + AI174 ) - 1 + alpha + ( 1 / ( 1 + AI174 ) ) ^ 2 * ( 1 - alpha / 2 ) - ( alpha / 2) * ( 1 + AI174 ) ^ 2 )</f>
        <v>6.0655765229758365E-2</v>
      </c>
      <c r="AK174" cm="1">
        <f t="array" ref="AK174" xml:space="preserve"> ( ( 1 - alpha ) / Ku ) * AI174 ^ 2</f>
        <v>7.0051494238399778E-2</v>
      </c>
      <c r="AL174">
        <f t="shared" si="68"/>
        <v>1.1549024890387793</v>
      </c>
      <c r="AM174">
        <f t="shared" si="58"/>
        <v>0.16611740414259157</v>
      </c>
      <c r="AN174">
        <f t="shared" si="69"/>
        <v>0.18187936198842747</v>
      </c>
      <c r="AO174">
        <f t="shared" si="70"/>
        <v>1.0948844458965068</v>
      </c>
      <c r="AP174" cm="1">
        <f t="array" ref="AP174" xml:space="preserve"> EXP( -4 * alpha * X * 10^(-6) * AM174 / ( PI() * df * 10^(-6) * ( 1 - alpha ) ) ) * 100</f>
        <v>3.3404997497968729</v>
      </c>
      <c r="AQ174" cm="1">
        <f t="array" ref="AQ174" xml:space="preserve"> EXP( -4 * alpha * X * 10^(-6) * AN174 / ( PI() * df * 10^(-6) * ( 1 - alpha ) ) ) * 100</f>
        <v>2.4196029779322648</v>
      </c>
      <c r="AR174">
        <f t="shared" si="71"/>
        <v>0.92089677186460817</v>
      </c>
      <c r="AS174" cm="1">
        <f t="array" ref="AS174" xml:space="preserve"> ( sigave * 10^(-6) * fE *e * H174 ) / ( 3 * PI() * eps0 * ( 1 + epsF ) * mu * U * F174 * 10^(-9) )</f>
        <v>1.3006470597728295E-2</v>
      </c>
      <c r="AT174" cm="1">
        <f t="array" ref="AT174" xml:space="preserve"> PI() * AS174 / ( 1 + alpha * SQRT(AS174) )</f>
        <v>4.0542000660825528E-2</v>
      </c>
      <c r="AU174" cm="1">
        <f t="array" ref="AU174" xml:space="preserve"> PI() * AS174 * ( 1 - SQRT( AS174 ) * alpha )</f>
        <v>4.0539490145820846E-2</v>
      </c>
      <c r="AV174">
        <f t="shared" si="72"/>
        <v>0.99993807619348429</v>
      </c>
      <c r="AW174" cm="1">
        <f t="array" ref="AW174" xml:space="preserve"> 2 / 3 * ( epsP - 1 ) / ( epsP + 2 ) * ( sigave * 10^(-6) ) ^ 2 / ( eps0 * ( 1 + epsF ) ^ 2 ) * H174 * ( F174 * 10^(-9) ) ^ 2 / ( df * 10^(-6) * mu * U )</f>
        <v>10.916488138894193</v>
      </c>
      <c r="AX174" cm="1">
        <f t="array" ref="AX174" xml:space="preserve"> 0.528 * Ku ^ 0.26 * AW174 ^ 0.74 / ( 1 + 0.366 * ( Ku * AW174 ) ^ 0.63 )</f>
        <v>1.2252004718506981</v>
      </c>
      <c r="AY174" cm="1">
        <f t="array" ref="AY174" xml:space="preserve"> 0.35 * Ku ^ ( -0.5 ) * AW174 ^ 0.4</f>
        <v>1.1253870125185987</v>
      </c>
      <c r="AZ174">
        <f t="shared" si="73"/>
        <v>0.91853295715653094</v>
      </c>
      <c r="BA174">
        <f t="shared" si="59"/>
        <v>0.19992467289489346</v>
      </c>
      <c r="BB174">
        <f t="shared" si="74"/>
        <v>0.22241885213424831</v>
      </c>
      <c r="BC174">
        <f t="shared" si="75"/>
        <v>1.1125132726923641</v>
      </c>
      <c r="BD174">
        <f t="shared" si="60"/>
        <v>1.1877907540551733</v>
      </c>
      <c r="BE174">
        <f t="shared" si="76"/>
        <v>1.3072663745070261</v>
      </c>
      <c r="BF174">
        <f t="shared" si="77"/>
        <v>1.1005864206670724</v>
      </c>
      <c r="BG174" cm="1">
        <f t="array" ref="BG174" xml:space="preserve"> EXP( -4 * alpha * X * 10^(-6) * BA174 / ( PI() * df * 10^(-6) * ( 1 - alpha ) ) ) * 100</f>
        <v>1.6725763407638761</v>
      </c>
      <c r="BH174" cm="1">
        <f t="array" ref="BH174" xml:space="preserve"> EXP( -4 * alpha * X * 10^(-6) * BB174 / ( PI() * df * 10^(-6) * ( 1 - alpha ) ) ) * 100</f>
        <v>1.055585189233234</v>
      </c>
      <c r="BI174" cm="1">
        <f t="array" ref="BI174" xml:space="preserve"> EXP( -4 * alpha * X * 10^(-6) * BD174 / ( PI() * df * 10^(-6) * ( 1 - alpha ) ) ) * 100</f>
        <v>2.7848116042686971E-9</v>
      </c>
      <c r="BJ174" cm="1">
        <f t="array" ref="BJ174" xml:space="preserve"> EXP( -4 * alpha * X * 10^(-6) * BE174 / ( PI() * df * 10^(-6) * ( 1 - alpha ) ) ) * 100</f>
        <v>2.4159370391111247E-10</v>
      </c>
      <c r="BK174" cm="1">
        <f t="array" ref="BK174">fC *  BG174 +  ( 1 - fC ) * BI174</f>
        <v>0.16725763658271806</v>
      </c>
    </row>
    <row r="175" spans="6:63" x14ac:dyDescent="0.2">
      <c r="F175">
        <v>1750</v>
      </c>
      <c r="G175" cm="1">
        <f t="array" ref="G175" xml:space="preserve"> F175 * 10^(-9) * rhoa/mu * U</f>
        <v>1.1593628549837432E-3</v>
      </c>
      <c r="H175" cm="1">
        <f t="array" ref="H175">1 +  lambda/F175 * ( 2.514 + 0.8 * EXP( -0.55 * F175/lambda ) )</f>
        <v>1.0962646691374345</v>
      </c>
      <c r="I175" cm="1">
        <f t="array" ref="I175" xml:space="preserve"> 1 + 3.34 * lambda/F175</f>
        <v>1.1278933714285715</v>
      </c>
      <c r="J175">
        <f t="shared" si="61"/>
        <v>0.97195771950403731</v>
      </c>
      <c r="K175" cm="1">
        <f t="array" ref="K175" xml:space="preserve"> kB * T * H175 / ( 3 * PI() * mu * F175 * 10^(-9) )</f>
        <v>1.4789469959380697E-11</v>
      </c>
      <c r="L175" cm="1">
        <f t="array" ref="L175" xml:space="preserve"> df * 10^(-6) *U / K175</f>
        <v>5560.4996210903273</v>
      </c>
      <c r="M175" cm="1">
        <f t="array" ref="M175" xml:space="preserve"> 1 + 0.388 * Kn * ( ( 1 - alpha ) * L175 / Ku ) ^ ( 1 / 3 )</f>
        <v>1.1321418022544951</v>
      </c>
      <c r="N175" cm="1">
        <f t="array" ref="N175" xml:space="preserve"> 1 + 0.388 * Kn * ( ( 1 - alpha ) / Ku ) ^ ( 1 / 3 ) * ( 3 * PI() * mu * df * 10^(-6) * U * F175 * 10^(-9) / ( kB * T ) ) ^ ( 1 / 3 ) * ( 0.6 * ( F175 / lambda ) ^ 0.1 ) ^ ( -1 / 3 ) * ( 1 + 2/3 * ( 3.34 * F175 / lambda ) ) ^ ( -1 / 2 )</f>
        <v>1.0188402082713999</v>
      </c>
      <c r="O175">
        <f t="shared" si="52"/>
        <v>0.89992278903802359</v>
      </c>
      <c r="P175" cm="1">
        <f t="array" ref="P175" xml:space="preserve"> 1 / ( 1 + 1.6 * ( ( 1 - alpha ) / Ku ) ^ ( 1 / 3 ) * L175 ^ ( -2 / 3 ) * M175 )</f>
        <v>0.99355159409319804</v>
      </c>
      <c r="Q175" cm="1">
        <f t="array" ref="Q175" xml:space="preserve"> 1.6 * ( ( 1 - alpha ) / Ku ) * L175 ^ ( -2 / 3 ) * M175 * P175</f>
        <v>8.1549203195518862E-3</v>
      </c>
      <c r="R175" cm="1">
        <f t="array" ref="R175" xml:space="preserve"> 1.6 * ( 0.6 ) ^ ( 2 / 3 ) * ( ( 1 - alpha ) / Ku ) * ( lambda * 10^(-9) ) ^ ( -1 / 15 ) * ( kB * T / ( 3 * PI() * df * 10^(-6) * U * mu ) ) ^ ( 2 / 3 ) * ( F175 * 10^(-9) ) ^ ( -3 / 5 )  +  3.2 * 3.34 / 3 * ( 0.6 ) ^ ( 2 / 3 ) * ( ( 1 - alpha ) / Ku ) *  ( lambda * 10^(-9) ) ^ ( 14 / 15 ) * ( kB * T / ( 3 * PI() * df * 10^(-6) * U * mu ) ) ^ ( 2 / 3 ) * ( F175 * 10^(-9) ) ^ ( -8 / 5 )</f>
        <v>6.5435528964329281E-3</v>
      </c>
      <c r="S175">
        <f t="shared" si="53"/>
        <v>6.6668347958366465E-3</v>
      </c>
      <c r="T175">
        <f t="shared" si="62"/>
        <v>0.81752298423474845</v>
      </c>
      <c r="U175">
        <f t="shared" si="54"/>
        <v>20730.893182330939</v>
      </c>
      <c r="V175">
        <f t="shared" si="55"/>
        <v>6.9452943147005983E-3</v>
      </c>
      <c r="W175">
        <f t="shared" si="56"/>
        <v>4.8237087977648976E-5</v>
      </c>
      <c r="X175">
        <f t="shared" si="57"/>
        <v>3.3502042342510407E-7</v>
      </c>
      <c r="Y175" cm="1">
        <f t="array" ref="Y175" xml:space="preserve"> 4 / 3 * g / U^2 * F175 * 10^(-9) * ( rhop - rhoa ) / rhoa</f>
        <v>181.41382592750344</v>
      </c>
      <c r="Z175" cm="1">
        <f t="array" ref="Z175" xml:space="preserve"> SQRT( 4/3 * 1/U175 * g/rhoa * F175 * 10^(-9) *  ( rhop - rhoa ) )</f>
        <v>9.812429436855505E-4</v>
      </c>
      <c r="AA175" cm="1">
        <f t="array" ref="AA175" xml:space="preserve"> Z175 / U</f>
        <v>9.3546207290495759E-2</v>
      </c>
      <c r="AB175">
        <f t="shared" si="63"/>
        <v>0.10320019403402174</v>
      </c>
      <c r="AC175">
        <f t="shared" si="64"/>
        <v>0.10311561862553903</v>
      </c>
      <c r="AD175">
        <f t="shared" si="65"/>
        <v>0.99918047238889074</v>
      </c>
      <c r="AE175" cm="1">
        <f t="array" ref="AE175">( ( F175 * 10^(-9) ) ^ 2 * rhop * H175 * U ) / ( 18 * mu * ( df * 10^(-6) ) )</f>
        <v>1.3764343605842637E-2</v>
      </c>
      <c r="AF175">
        <f t="shared" si="66"/>
        <v>2.7231956149045E-3</v>
      </c>
      <c r="AG175" cm="1">
        <f t="array" ref="AG175">(2 * AI195*(1-alpha)*AE175*SQRT(alpha)+(1-alpha)*alpha*AE175^2)/Ku</f>
        <v>2.5764681865063708E-3</v>
      </c>
      <c r="AH175">
        <f t="shared" si="67"/>
        <v>0.94611939458367744</v>
      </c>
      <c r="AI175" cm="1">
        <f t="array" ref="AI175" xml:space="preserve"> F175 / df / 1000</f>
        <v>0.22321428571428573</v>
      </c>
      <c r="AJ175" cm="1">
        <f t="array" ref="AJ175" xml:space="preserve"> ( 1 + AI175 ) / ( 2*Ku ) * ( 2 * LN( 1 + AI175 ) - 1 + alpha + ( 1 / ( 1 + AI175 ) ) ^ 2 * ( 1 - alpha / 2 ) - ( alpha / 2) * ( 1 + AI175 ) ^ 2 )</f>
        <v>6.1308751244211181E-2</v>
      </c>
      <c r="AK175" cm="1">
        <f t="array" ref="AK175" xml:space="preserve"> ( ( 1 - alpha ) / Ku ) * AI175 ^ 2</f>
        <v>7.0858997590533518E-2</v>
      </c>
      <c r="AL175">
        <f t="shared" si="68"/>
        <v>1.1557729712725813</v>
      </c>
      <c r="AM175">
        <f t="shared" si="58"/>
        <v>0.16732057083660612</v>
      </c>
      <c r="AN175">
        <f t="shared" si="69"/>
        <v>0.18336464662681368</v>
      </c>
      <c r="AO175">
        <f t="shared" si="70"/>
        <v>1.0958882444040614</v>
      </c>
      <c r="AP175" cm="1">
        <f t="array" ref="AP175" xml:space="preserve"> EXP( -4 * alpha * X * 10^(-6) * AM175 / ( PI() * df * 10^(-6) * ( 1 - alpha ) ) ) * 100</f>
        <v>3.2592644703371141</v>
      </c>
      <c r="AQ175" cm="1">
        <f t="array" ref="AQ175" xml:space="preserve"> EXP( -4 * alpha * X * 10^(-6) * AN175 / ( PI() * df * 10^(-6) * ( 1 - alpha ) ) ) * 100</f>
        <v>2.3471738141653287</v>
      </c>
      <c r="AR175">
        <f t="shared" si="71"/>
        <v>0.91209065617178542</v>
      </c>
      <c r="AS175" cm="1">
        <f t="array" ref="AS175" xml:space="preserve"> ( sigave * 10^(-6) * fE *e * H175 ) / ( 3 * PI() * eps0 * ( 1 + epsF ) * mu * U * F175 * 10^(-9) )</f>
        <v>1.2925624794162363E-2</v>
      </c>
      <c r="AT175" cm="1">
        <f t="array" ref="AT175" xml:space="preserve"> PI() * AS175 / ( 1 + alpha * SQRT(AS175) )</f>
        <v>4.0290978333252243E-2</v>
      </c>
      <c r="AU175" cm="1">
        <f t="array" ref="AU175" xml:space="preserve"> PI() * AS175 * ( 1 - SQRT( AS175 ) * alpha )</f>
        <v>4.0288498870779996E-2</v>
      </c>
      <c r="AV175">
        <f t="shared" si="72"/>
        <v>0.999938461100355</v>
      </c>
      <c r="AW175" cm="1">
        <f t="array" ref="AW175" xml:space="preserve"> 2 / 3 * ( epsP - 1 ) / ( epsP + 2 ) * ( sigave * 10^(-6) ) ^ 2 / ( eps0 * ( 1 + epsF ) ^ 2 ) * H175 * ( F175 * 10^(-9) ) ^ 2 / ( df * 10^(-6) * mu * U )</f>
        <v>11.036755712050821</v>
      </c>
      <c r="AX175" cm="1">
        <f t="array" ref="AX175" xml:space="preserve"> 0.528 * Ku ^ 0.26 * AW175 ^ 0.74 / ( 1 + 0.366 * ( Ku * AW175 ) ^ 0.63 )</f>
        <v>1.230417515502328</v>
      </c>
      <c r="AY175" cm="1">
        <f t="array" ref="AY175" xml:space="preserve"> 0.35 * Ku ^ ( -0.5 ) * AW175 ^ 0.4</f>
        <v>1.1303300980007811</v>
      </c>
      <c r="AZ175">
        <f t="shared" si="73"/>
        <v>0.91865572763674008</v>
      </c>
      <c r="BA175">
        <f t="shared" si="59"/>
        <v>0.20087003967557326</v>
      </c>
      <c r="BB175">
        <f t="shared" si="74"/>
        <v>0.22365314549759369</v>
      </c>
      <c r="BC175">
        <f t="shared" si="75"/>
        <v>1.1134221203859849</v>
      </c>
      <c r="BD175">
        <f t="shared" si="60"/>
        <v>1.1918639252777259</v>
      </c>
      <c r="BE175">
        <f t="shared" si="76"/>
        <v>1.3136947446275948</v>
      </c>
      <c r="BF175">
        <f t="shared" si="77"/>
        <v>1.1022187321606198</v>
      </c>
      <c r="BG175" cm="1">
        <f t="array" ref="BG175" xml:space="preserve"> EXP( -4 * alpha * X * 10^(-6) * BA175 / ( PI() * df * 10^(-6) * ( 1 - alpha ) ) ) * 100</f>
        <v>1.6405332069741703</v>
      </c>
      <c r="BH175" cm="1">
        <f t="array" ref="BH175" xml:space="preserve"> EXP( -4 * alpha * X * 10^(-6) * BB175 / ( PI() * df * 10^(-6) * ( 1 - alpha ) ) ) * 100</f>
        <v>1.0292594007007139</v>
      </c>
      <c r="BI175" cm="1">
        <f t="array" ref="BI175" xml:space="preserve"> EXP( -4 * alpha * X * 10^(-6) * BD175 / ( PI() * df * 10^(-6) * ( 1 - alpha ) ) ) * 100</f>
        <v>2.5621226818972622E-9</v>
      </c>
      <c r="BJ175" cm="1">
        <f t="array" ref="BJ175" xml:space="preserve"> EXP( -4 * alpha * X * 10^(-6) * BE175 / ( PI() * df * 10^(-6) * ( 1 - alpha ) ) ) * 100</f>
        <v>2.1181681494240636E-10</v>
      </c>
      <c r="BK175" cm="1">
        <f t="array" ref="BK175">fC *  BG175 +  ( 1 - fC ) * BI175</f>
        <v>0.16405332300332745</v>
      </c>
    </row>
    <row r="176" spans="6:63" x14ac:dyDescent="0.2">
      <c r="F176">
        <v>1760</v>
      </c>
      <c r="G176" cm="1">
        <f t="array" ref="G176" xml:space="preserve"> F176 * 10^(-9) * rhoa/mu * U</f>
        <v>1.1659877855836505E-3</v>
      </c>
      <c r="H176" cm="1">
        <f t="array" ref="H176">1 +  lambda/F176 * ( 2.514 + 0.8 * EXP( -0.55 * F176/lambda ) )</f>
        <v>1.0957177094025461</v>
      </c>
      <c r="I176" cm="1">
        <f t="array" ref="I176" xml:space="preserve"> 1 + 3.34 * lambda/F176</f>
        <v>1.1271667045454545</v>
      </c>
      <c r="J176">
        <f t="shared" si="61"/>
        <v>0.97209907370747728</v>
      </c>
      <c r="K176" cm="1">
        <f t="array" ref="K176" xml:space="preserve"> kB * T * H176 / ( 3 * PI() * mu * F176 * 10^(-9) )</f>
        <v>1.4698101890032792E-11</v>
      </c>
      <c r="L176" cm="1">
        <f t="array" ref="L176" xml:space="preserve"> df * 10^(-6) *U / K176</f>
        <v>5595.0654527051774</v>
      </c>
      <c r="M176" cm="1">
        <f t="array" ref="M176" xml:space="preserve"> 1 + 0.388 * Kn * ( ( 1 - alpha ) * L176 / Ku ) ^ ( 1 / 3 )</f>
        <v>1.1324150486421067</v>
      </c>
      <c r="N176" cm="1">
        <f t="array" ref="N176" xml:space="preserve"> 1 + 0.388 * Kn * ( ( 1 - alpha ) / Ku ) ^ ( 1 / 3 ) * ( 3 * PI() * mu * df * 10^(-6) * U * F176 * 10^(-9) / ( kB * T ) ) ^ ( 1 / 3 ) * ( 0.6 * ( F176 / lambda ) ^ 0.1 ) ^ ( -1 / 3 ) * ( 1 + 2/3 * ( 3.34 * F176 / lambda ) ) ^ ( -1 / 2 )</f>
        <v>1.0188196540205745</v>
      </c>
      <c r="O176">
        <f t="shared" si="52"/>
        <v>0.89968749112108148</v>
      </c>
      <c r="P176" cm="1">
        <f t="array" ref="P176" xml:space="preserve"> 1 / ( 1 + 1.6 * ( ( 1 - alpha ) / Ku ) ^ ( 1 / 3 ) * L176 ^ ( -2 / 3 ) * M176 )</f>
        <v>0.99357646923009935</v>
      </c>
      <c r="Q176" cm="1">
        <f t="array" ref="Q176" xml:space="preserve"> 1.6 * ( ( 1 - alpha ) / Ku ) * L176 ^ ( -2 / 3 ) * M176 * P176</f>
        <v>8.1234621945051391E-3</v>
      </c>
      <c r="R176" cm="1">
        <f t="array" ref="R176" xml:space="preserve"> 1.6 * ( 0.6 ) ^ ( 2 / 3 ) * ( ( 1 - alpha ) / Ku ) * ( lambda * 10^(-9) ) ^ ( -1 / 15 ) * ( kB * T / ( 3 * PI() * df * 10^(-6) * U * mu ) ) ^ ( 2 / 3 ) * ( F176 * 10^(-9) ) ^ ( -3 / 5 )  +  3.2 * 3.34 / 3 * ( 0.6 ) ^ ( 2 / 3 ) * ( ( 1 - alpha ) / Ku ) *  ( lambda * 10^(-9) ) ^ ( 14 / 15 ) * ( kB * T / ( 3 * PI() * df * 10^(-6) * U * mu ) ) ^ ( 2 / 3 ) * ( F176 * 10^(-9) ) ^ ( -8 / 5 )</f>
        <v>6.5183089392372613E-3</v>
      </c>
      <c r="S176">
        <f t="shared" si="53"/>
        <v>6.6409812582729245E-3</v>
      </c>
      <c r="T176">
        <f t="shared" si="62"/>
        <v>0.81750626755732403</v>
      </c>
      <c r="U176">
        <f t="shared" si="54"/>
        <v>20613.220498387192</v>
      </c>
      <c r="V176">
        <f t="shared" si="55"/>
        <v>6.9650900232408079E-3</v>
      </c>
      <c r="W176">
        <f t="shared" si="56"/>
        <v>4.8512453549301088E-5</v>
      </c>
      <c r="X176">
        <f t="shared" si="57"/>
        <v>3.3789325098542172E-7</v>
      </c>
      <c r="Y176" cm="1">
        <f t="array" ref="Y176" xml:space="preserve"> 4 / 3 * g / U^2 * F176 * 10^(-9) * ( rhop - rhoa ) / rhoa</f>
        <v>182.45047636137488</v>
      </c>
      <c r="Z176" cm="1">
        <f t="array" ref="Z176" xml:space="preserve"> SQRT( 4/3 * 1/U176 * g/rhoa * F176 * 10^(-9) *  ( rhop - rhoa ) )</f>
        <v>9.86847257954594E-4</v>
      </c>
      <c r="AA176" cm="1">
        <f t="array" ref="AA176" xml:space="preserve"> Z176 / U</f>
        <v>9.4080491228746455E-2</v>
      </c>
      <c r="AB176">
        <f t="shared" si="63"/>
        <v>0.10385082815619326</v>
      </c>
      <c r="AC176">
        <f t="shared" si="64"/>
        <v>0.10376425371531564</v>
      </c>
      <c r="AD176">
        <f t="shared" si="65"/>
        <v>0.99916635772275775</v>
      </c>
      <c r="AE176" cm="1">
        <f t="array" ref="AE176">( ( F176 * 10^(-9) ) ^ 2 * rhop * H176 * U ) / ( 18 * mu * ( df * 10^(-6) ) )</f>
        <v>1.39151536794673E-2</v>
      </c>
      <c r="AF176">
        <f t="shared" si="66"/>
        <v>2.7800164065120122E-3</v>
      </c>
      <c r="AG176" cm="1">
        <f t="array" ref="AG176">(2 * AI196*(1-alpha)*AE176*SQRT(alpha)+(1-alpha)*alpha*AE176^2)/Ku</f>
        <v>2.6181644228113806E-3</v>
      </c>
      <c r="AH176">
        <f t="shared" si="67"/>
        <v>0.94178020556946951</v>
      </c>
      <c r="AI176" cm="1">
        <f t="array" ref="AI176" xml:space="preserve"> F176 / df / 1000</f>
        <v>0.22448979591836735</v>
      </c>
      <c r="AJ176" cm="1">
        <f t="array" ref="AJ176" xml:space="preserve"> ( 1 + AI176 ) / ( 2*Ku ) * ( 2 * LN( 1 + AI176 ) - 1 + alpha + ( 1 / ( 1 + AI176 ) ) ^ 2 * ( 1 - alpha / 2 ) - ( alpha / 2) * ( 1 + AI176 ) ^ 2 )</f>
        <v>6.1964765388736485E-2</v>
      </c>
      <c r="AK176" cm="1">
        <f t="array" ref="AK176" xml:space="preserve"> ( ( 1 - alpha ) / Ku ) * AI176 ^ 2</f>
        <v>7.1671128469040529E-2</v>
      </c>
      <c r="AL176">
        <f t="shared" si="68"/>
        <v>1.1566432636258863</v>
      </c>
      <c r="AM176">
        <f t="shared" si="58"/>
        <v>0.16852719404678196</v>
      </c>
      <c r="AN176">
        <f t="shared" si="69"/>
        <v>0.18485637984914111</v>
      </c>
      <c r="AO176">
        <f t="shared" si="70"/>
        <v>1.0968934770125365</v>
      </c>
      <c r="AP176" cm="1">
        <f t="array" ref="AP176" xml:space="preserve"> EXP( -4 * alpha * X * 10^(-6) * AM176 / ( PI() * df * 10^(-6) * ( 1 - alpha ) ) ) * 100</f>
        <v>3.1797797928472482</v>
      </c>
      <c r="AQ176" cm="1">
        <f t="array" ref="AQ176" xml:space="preserve"> EXP( -4 * alpha * X * 10^(-6) * AN176 / ( PI() * df * 10^(-6) * ( 1 - alpha ) ) ) * 100</f>
        <v>2.2766123509967509</v>
      </c>
      <c r="AR176">
        <f t="shared" si="71"/>
        <v>0.90316744185049735</v>
      </c>
      <c r="AS176" cm="1">
        <f t="array" ref="AS176" xml:space="preserve"> ( sigave * 10^(-6) * fE *e * H176 ) / ( 3 * PI() * eps0 * ( 1 + epsF ) * mu * U * F176 * 10^(-9) )</f>
        <v>1.2845771399429376E-2</v>
      </c>
      <c r="AT176" cm="1">
        <f t="array" ref="AT176" xml:space="preserve"> PI() * AS176 / ( 1 + alpha * SQRT(AS176) )</f>
        <v>4.0043028401450333E-2</v>
      </c>
      <c r="AU176" cm="1">
        <f t="array" ref="AU176" xml:space="preserve"> PI() * AS176 * ( 1 - SQRT( AS176 ) * alpha )</f>
        <v>4.0040579421183164E-2</v>
      </c>
      <c r="AV176">
        <f t="shared" si="72"/>
        <v>0.99993884128236721</v>
      </c>
      <c r="AW176" cm="1">
        <f t="array" ref="AW176" xml:space="preserve"> 2 / 3 * ( epsP - 1 ) / ( epsP + 2 ) * ( sigave * 10^(-6) ) ^ 2 / ( eps0 * ( 1 + epsF ) ^ 2 ) * H176 * ( F176 * 10^(-9) ) ^ 2 / ( df * 10^(-6) * mu * U )</f>
        <v>11.1576807622512</v>
      </c>
      <c r="AX176" cm="1">
        <f t="array" ref="AX176" xml:space="preserve"> 0.528 * Ku ^ 0.26 * AW176 ^ 0.74 / ( 1 + 0.366 * ( Ku * AW176 ) ^ 0.63 )</f>
        <v>1.2356137180889595</v>
      </c>
      <c r="AY176" cm="1">
        <f t="array" ref="AY176" xml:space="preserve"> 0.35 * Ku ^ ( -0.5 ) * AW176 ^ 0.4</f>
        <v>1.1352677283558632</v>
      </c>
      <c r="AZ176">
        <f t="shared" si="73"/>
        <v>0.91878854348728445</v>
      </c>
      <c r="BA176">
        <f t="shared" si="59"/>
        <v>0.20182188323060024</v>
      </c>
      <c r="BB176">
        <f t="shared" si="74"/>
        <v>0.22489695927032427</v>
      </c>
      <c r="BC176">
        <f t="shared" si="75"/>
        <v>1.1143338654379644</v>
      </c>
      <c r="BD176">
        <f t="shared" si="60"/>
        <v>1.1959063993004977</v>
      </c>
      <c r="BE176">
        <f t="shared" si="76"/>
        <v>1.3201241082050044</v>
      </c>
      <c r="BF176">
        <f t="shared" si="77"/>
        <v>1.1038690895685175</v>
      </c>
      <c r="BG176" cm="1">
        <f t="array" ref="BG176" xml:space="preserve"> EXP( -4 * alpha * X * 10^(-6) * BA176 / ( PI() * df * 10^(-6) * ( 1 - alpha ) ) ) * 100</f>
        <v>1.608890719925262</v>
      </c>
      <c r="BH176" cm="1">
        <f t="array" ref="BH176" xml:space="preserve"> EXP( -4 * alpha * X * 10^(-6) * BB176 / ( PI() * df * 10^(-6) * ( 1 - alpha ) ) ) * 100</f>
        <v>1.0033946803120504</v>
      </c>
      <c r="BI176" cm="1">
        <f t="array" ref="BI176" xml:space="preserve"> EXP( -4 * alpha * X * 10^(-6) * BD176 / ( PI() * df * 10^(-6) * ( 1 - alpha ) ) ) * 100</f>
        <v>2.3587222865625947E-9</v>
      </c>
      <c r="BJ176" cm="1">
        <f t="array" ref="BJ176" xml:space="preserve"> EXP( -4 * alpha * X * 10^(-6) * BE176 / ( PI() * df * 10^(-6) * ( 1 - alpha ) ) ) * 100</f>
        <v>1.8570620980065001E-10</v>
      </c>
      <c r="BK176" cm="1">
        <f t="array" ref="BK176">fC *  BG176 +  ( 1 - fC ) * BI176</f>
        <v>0.16088907411537628</v>
      </c>
    </row>
    <row r="177" spans="6:63" x14ac:dyDescent="0.2">
      <c r="F177">
        <v>1770</v>
      </c>
      <c r="G177" cm="1">
        <f t="array" ref="G177" xml:space="preserve"> F177 * 10^(-9) * rhoa/mu * U</f>
        <v>1.1726127161835575E-3</v>
      </c>
      <c r="H177" cm="1">
        <f t="array" ref="H177">1 +  lambda/F177 * ( 2.514 + 0.8 * EXP( -0.55 * F177/lambda ) )</f>
        <v>1.0951769301123628</v>
      </c>
      <c r="I177" cm="1">
        <f t="array" ref="I177" xml:space="preserve"> 1 + 3.34 * lambda/F177</f>
        <v>1.1264482485875706</v>
      </c>
      <c r="J177">
        <f t="shared" si="61"/>
        <v>0.97223901007931945</v>
      </c>
      <c r="K177" cm="1">
        <f t="array" ref="K177" xml:space="preserve"> kB * T * H177 / ( 3 * PI() * mu * F177 * 10^(-9) )</f>
        <v>1.4607848665157143E-11</v>
      </c>
      <c r="L177" cm="1">
        <f t="array" ref="L177" xml:space="preserve"> df * 10^(-6) *U / K177</f>
        <v>5629.6340405973451</v>
      </c>
      <c r="M177" cm="1">
        <f t="array" ref="M177" xml:space="preserve"> 1 + 0.388 * Kn * ( ( 1 - alpha ) * L177 / Ku ) ^ ( 1 / 3 )</f>
        <v>1.1326871935941145</v>
      </c>
      <c r="N177" cm="1">
        <f t="array" ref="N177" xml:space="preserve"> 1 + 0.388 * Kn * ( ( 1 - alpha ) / Ku ) ^ ( 1 / 3 ) * ( 3 * PI() * mu * df * 10^(-6) * U * F177 * 10^(-9) / ( kB * T ) ) ^ ( 1 / 3 ) * ( 0.6 * ( F177 / lambda ) ^ 0.1 ) ^ ( -1 / 3 ) * ( 1 + 2/3 * ( 3.34 * F177 / lambda ) ) ^ ( -1 / 2 )</f>
        <v>1.0187992334575104</v>
      </c>
      <c r="O177">
        <f t="shared" si="52"/>
        <v>0.89945329939219343</v>
      </c>
      <c r="P177" cm="1">
        <f t="array" ref="P177" xml:space="preserve"> 1 / ( 1 + 1.6 * ( ( 1 - alpha ) / Ku ) ^ ( 1 / 3 ) * L177 ^ ( -2 / 3 ) * M177 )</f>
        <v>0.99360109587975576</v>
      </c>
      <c r="Q177" cm="1">
        <f t="array" ref="Q177" xml:space="preserve"> 1.6 * ( ( 1 - alpha ) / Ku ) * L177 ^ ( -2 / 3 ) * M177 * P177</f>
        <v>8.0923183166867387E-3</v>
      </c>
      <c r="R177" cm="1">
        <f t="array" ref="R177" xml:space="preserve"> 1.6 * ( 0.6 ) ^ ( 2 / 3 ) * ( ( 1 - alpha ) / Ku ) * ( lambda * 10^(-9) ) ^ ( -1 / 15 ) * ( kB * T / ( 3 * PI() * df * 10^(-6) * U * mu ) ) ^ ( 2 / 3 ) * ( F177 * 10^(-9) ) ^ ( -3 / 5 )  +  3.2 * 3.34 / 3 * ( 0.6 ) ^ ( 2 / 3 ) * ( ( 1 - alpha ) / Ku ) *  ( lambda * 10^(-9) ) ^ ( 14 / 15 ) * ( kB * T / ( 3 * PI() * df * 10^(-6) * U * mu ) ) ^ ( 2 / 3 ) * ( F177 * 10^(-9) ) ^ ( -8 / 5 )</f>
        <v>6.4933196295572631E-3</v>
      </c>
      <c r="S177">
        <f t="shared" si="53"/>
        <v>6.6153890611875456E-3</v>
      </c>
      <c r="T177">
        <f t="shared" si="62"/>
        <v>0.81748997040147375</v>
      </c>
      <c r="U177">
        <f t="shared" si="54"/>
        <v>20496.877243489987</v>
      </c>
      <c r="V177">
        <f t="shared" si="55"/>
        <v>6.9848294406975667E-3</v>
      </c>
      <c r="W177">
        <f t="shared" si="56"/>
        <v>4.8787816488020463E-5</v>
      </c>
      <c r="X177">
        <f t="shared" si="57"/>
        <v>3.4077421588738744E-7</v>
      </c>
      <c r="Y177" cm="1">
        <f t="array" ref="Y177" xml:space="preserve"> 4 / 3 * g / U^2 * F177 * 10^(-9) * ( rhop - rhoa ) / rhoa</f>
        <v>183.48712679524635</v>
      </c>
      <c r="Z177" cm="1">
        <f t="array" ref="Z177" xml:space="preserve"> SQRT( 4/3 * 1/U177 * g/rhoa * F177 * 10^(-9) *  ( rhop - rhoa ) )</f>
        <v>9.9245154554494981E-4</v>
      </c>
      <c r="AA177" cm="1">
        <f t="array" ref="AA177" xml:space="preserve"> Z177 / U</f>
        <v>9.4614772623600477E-2</v>
      </c>
      <c r="AB177">
        <f t="shared" si="63"/>
        <v>0.10450222707716644</v>
      </c>
      <c r="AC177">
        <f t="shared" si="64"/>
        <v>0.10441361775353944</v>
      </c>
      <c r="AD177">
        <f t="shared" si="65"/>
        <v>0.99915208195934835</v>
      </c>
      <c r="AE177" cm="1">
        <f t="array" ref="AE177">( ( F177 * 10^(-9) ) ^ 2 * rhop * H177 * U ) / ( 18 * mu * ( df * 10^(-6) ) )</f>
        <v>1.4066783716779179E-2</v>
      </c>
      <c r="AF177">
        <f t="shared" si="66"/>
        <v>2.8376711730672783E-3</v>
      </c>
      <c r="AG177" cm="1">
        <f t="array" ref="AG177">(2 * AI197*(1-alpha)*AE177*SQRT(alpha)+(1-alpha)*alpha*AE177^2)/Ku</f>
        <v>2.6603087677686079E-3</v>
      </c>
      <c r="AH177">
        <f t="shared" si="67"/>
        <v>0.93749719594643632</v>
      </c>
      <c r="AI177" cm="1">
        <f t="array" ref="AI177" xml:space="preserve"> F177 / df / 1000</f>
        <v>0.22576530612244897</v>
      </c>
      <c r="AJ177" cm="1">
        <f t="array" ref="AJ177" xml:space="preserve"> ( 1 + AI177 ) / ( 2*Ku ) * ( 2 * LN( 1 + AI177 ) - 1 + alpha + ( 1 / ( 1 + AI177 ) ) ^ 2 * ( 1 - alpha / 2 ) - ( alpha / 2) * ( 1 + AI177 ) ^ 2 )</f>
        <v>6.2623801126132514E-2</v>
      </c>
      <c r="AK177" cm="1">
        <f t="array" ref="AK177" xml:space="preserve"> ( ( 1 - alpha ) / Ku ) * AI177 ^ 2</f>
        <v>7.2487886873920784E-2</v>
      </c>
      <c r="AL177">
        <f t="shared" si="68"/>
        <v>1.1575133666498576</v>
      </c>
      <c r="AM177">
        <f t="shared" si="58"/>
        <v>0.16973725885104463</v>
      </c>
      <c r="AN177">
        <f t="shared" si="69"/>
        <v>0.18635456486171503</v>
      </c>
      <c r="AO177">
        <f t="shared" si="70"/>
        <v>1.0979001671356856</v>
      </c>
      <c r="AP177" cm="1">
        <f t="array" ref="AP177" xml:space="preserve"> EXP( -4 * alpha * X * 10^(-6) * AM177 / ( PI() * df * 10^(-6) * ( 1 - alpha ) ) ) * 100</f>
        <v>3.1020150778309166</v>
      </c>
      <c r="AQ177" cm="1">
        <f t="array" ref="AQ177" xml:space="preserve"> EXP( -4 * alpha * X * 10^(-6) * AN177 / ( PI() * df * 10^(-6) * ( 1 - alpha ) ) ) * 100</f>
        <v>2.2078806361341448</v>
      </c>
      <c r="AR177">
        <f t="shared" si="71"/>
        <v>0.89413444169677181</v>
      </c>
      <c r="AS177" cm="1">
        <f t="array" ref="AS177" xml:space="preserve"> ( sigave * 10^(-6) * fE *e * H177 ) / ( 3 * PI() * eps0 * ( 1 + epsF ) * mu * U * F177 * 10^(-9) )</f>
        <v>1.2766892350727175E-2</v>
      </c>
      <c r="AT177" cm="1">
        <f t="array" ref="AT177" xml:space="preserve"> PI() * AS177 / ( 1 + alpha * SQRT(AS177) )</f>
        <v>3.9798095081433782E-2</v>
      </c>
      <c r="AU177" cm="1">
        <f t="array" ref="AU177" xml:space="preserve"> PI() * AS177 * ( 1 - SQRT( AS177 ) * alpha )</f>
        <v>3.9795676026876406E-2</v>
      </c>
      <c r="AV177">
        <f t="shared" si="72"/>
        <v>0.99993921682551823</v>
      </c>
      <c r="AW177" cm="1">
        <f t="array" ref="AW177" xml:space="preserve"> 2 / 3 * ( epsP - 1 ) / ( epsP + 2 ) * ( sigave * 10^(-6) ) ^ 2 / ( eps0 * ( 1 + epsF ) ^ 2 ) * H177 * ( F177 * 10^(-9) ) ^ 2 / ( df * 10^(-6) * mu * U )</f>
        <v>11.27926328942017</v>
      </c>
      <c r="AX177" cm="1">
        <f t="array" ref="AX177" xml:space="preserve"> 0.528 * Ku ^ 0.26 * AW177 ^ 0.74 / ( 1 + 0.366 * ( Ku * AW177 ) ^ 0.63 )</f>
        <v>1.2407891890823324</v>
      </c>
      <c r="AY177" cm="1">
        <f t="array" ref="AY177" xml:space="preserve"> 0.35 * Ku ^ ( -0.5 ) * AW177 ^ 0.4</f>
        <v>1.14019993986637</v>
      </c>
      <c r="AZ177">
        <f t="shared" si="73"/>
        <v>0.91893123336256943</v>
      </c>
      <c r="BA177">
        <f t="shared" si="59"/>
        <v>0.20278013436586262</v>
      </c>
      <c r="BB177">
        <f t="shared" si="74"/>
        <v>0.22615024088859143</v>
      </c>
      <c r="BC177">
        <f t="shared" si="75"/>
        <v>1.1152485010221154</v>
      </c>
      <c r="BD177">
        <f t="shared" si="60"/>
        <v>1.1999182921665315</v>
      </c>
      <c r="BE177">
        <f t="shared" si="76"/>
        <v>1.3265545047280851</v>
      </c>
      <c r="BF177">
        <f t="shared" si="77"/>
        <v>1.1055373631590395</v>
      </c>
      <c r="BG177" cm="1">
        <f t="array" ref="BG177" xml:space="preserve"> EXP( -4 * alpha * X * 10^(-6) * BA177 / ( PI() * df * 10^(-6) * ( 1 - alpha ) ) ) * 100</f>
        <v>1.577651691130973</v>
      </c>
      <c r="BH177" cm="1">
        <f t="array" ref="BH177" xml:space="preserve"> EXP( -4 * alpha * X * 10^(-6) * BB177 / ( PI() * df * 10^(-6) * ( 1 - alpha ) ) ) * 100</f>
        <v>0.97799044307393668</v>
      </c>
      <c r="BI177" cm="1">
        <f t="array" ref="BI177" xml:space="preserve"> EXP( -4 * alpha * X * 10^(-6) * BD177 / ( PI() * df * 10^(-6) * ( 1 - alpha ) ) ) * 100</f>
        <v>2.172828538531598E-9</v>
      </c>
      <c r="BJ177" cm="1">
        <f t="array" ref="BJ177" xml:space="preserve"> EXP( -4 * alpha * X * 10^(-6) * BE177 / ( PI() * df * 10^(-6) * ( 1 - alpha ) ) ) * 100</f>
        <v>1.628108111605697E-10</v>
      </c>
      <c r="BK177" cm="1">
        <f t="array" ref="BK177">fC *  BG177 +  ( 1 - fC ) * BI177</f>
        <v>0.15776517106864302</v>
      </c>
    </row>
    <row r="178" spans="6:63" x14ac:dyDescent="0.2">
      <c r="F178">
        <v>1780</v>
      </c>
      <c r="G178" cm="1">
        <f t="array" ref="G178" xml:space="preserve"> F178 * 10^(-9) * rhoa/mu * U</f>
        <v>1.1792376467834643E-3</v>
      </c>
      <c r="H178" cm="1">
        <f t="array" ref="H178">1 +  lambda/F178 * ( 2.514 + 0.8 * EXP( -0.55 * F178/lambda ) )</f>
        <v>1.0946422270935674</v>
      </c>
      <c r="I178" cm="1">
        <f t="array" ref="I178" xml:space="preserve"> 1 + 3.34 * lambda/F178</f>
        <v>1.1257378651685392</v>
      </c>
      <c r="J178">
        <f t="shared" si="61"/>
        <v>0.97237754983899705</v>
      </c>
      <c r="K178" cm="1">
        <f t="array" ref="K178" xml:space="preserve"> kB * T * H178 / ( 3 * PI() * mu * F178 * 10^(-9) )</f>
        <v>1.4518690113546626E-11</v>
      </c>
      <c r="L178" cm="1">
        <f t="array" ref="L178" xml:space="preserve"> df * 10^(-6) *U / K178</f>
        <v>5664.2053423629641</v>
      </c>
      <c r="M178" cm="1">
        <f t="array" ref="M178" xml:space="preserve"> 1 + 0.388 * Kn * ( ( 1 - alpha ) * L178 / Ku ) ^ ( 1 / 3 )</f>
        <v>1.132958247983721</v>
      </c>
      <c r="N178" cm="1">
        <f t="array" ref="N178" xml:space="preserve"> 1 + 0.388 * Kn * ( ( 1 - alpha ) / Ku ) ^ ( 1 / 3 ) * ( 3 * PI() * mu * df * 10^(-6) * U * F178 * 10^(-9) / ( kB * T ) ) ^ ( 1 / 3 ) * ( 0.6 * ( F178 / lambda ) ^ 0.1 ) ^ ( -1 / 3 ) * ( 1 + 2/3 * ( 3.34 * F178 / lambda ) ) ^ ( -1 / 2 )</f>
        <v>1.0187789449982703</v>
      </c>
      <c r="O178">
        <f t="shared" si="52"/>
        <v>0.89922020234315703</v>
      </c>
      <c r="P178" cm="1">
        <f t="array" ref="P178" xml:space="preserve"> 1 / ( 1 + 1.6 * ( ( 1 - alpha ) / Ku ) ^ ( 1 / 3 ) * L178 ^ ( -2 / 3 ) * M178 )</f>
        <v>0.99362547799117917</v>
      </c>
      <c r="Q178" cm="1">
        <f t="array" ref="Q178" xml:space="preserve"> 1.6 * ( ( 1 - alpha ) / Ku ) * L178 ^ ( -2 / 3 ) * M178 * P178</f>
        <v>8.0614836920126429E-3</v>
      </c>
      <c r="R178" cm="1">
        <f t="array" ref="R178" xml:space="preserve"> 1.6 * ( 0.6 ) ^ ( 2 / 3 ) * ( ( 1 - alpha ) / Ku ) * ( lambda * 10^(-9) ) ^ ( -1 / 15 ) * ( kB * T / ( 3 * PI() * df * 10^(-6) * U * mu ) ) ^ ( 2 / 3 ) * ( F178 * 10^(-9) ) ^ ( -3 / 5 )  +  3.2 * 3.34 / 3 * ( 0.6 ) ^ ( 2 / 3 ) * ( ( 1 - alpha ) / Ku ) *  ( lambda * 10^(-9) ) ^ ( 14 / 15 ) * ( kB * T / ( 3 * PI() * df * 10^(-6) * U * mu ) ) ^ ( 2 / 3 ) * ( F178 * 10^(-9) ) ^ ( -8 / 5 )</f>
        <v>6.4685808627256442E-3</v>
      </c>
      <c r="S178">
        <f t="shared" si="53"/>
        <v>6.5900539869636326E-3</v>
      </c>
      <c r="T178">
        <f t="shared" si="62"/>
        <v>0.81747408277871847</v>
      </c>
      <c r="U178">
        <f t="shared" si="54"/>
        <v>20381.841013048543</v>
      </c>
      <c r="V178">
        <f t="shared" si="55"/>
        <v>7.004513043305992E-3</v>
      </c>
      <c r="W178">
        <f t="shared" si="56"/>
        <v>4.9063176798472199E-5</v>
      </c>
      <c r="X178">
        <f t="shared" si="57"/>
        <v>3.4366329487162669E-7</v>
      </c>
      <c r="Y178" cm="1">
        <f t="array" ref="Y178" xml:space="preserve"> 4 / 3 * g / U^2 * F178 * 10^(-9) * ( rhop - rhoa ) / rhoa</f>
        <v>184.5237772291178</v>
      </c>
      <c r="Z178" cm="1">
        <f t="array" ref="Z178" xml:space="preserve"> SQRT( 4/3 * 1/U178 * g/rhoa * F178 * 10^(-9) *  ( rhop - rhoa ) )</f>
        <v>9.9805580650420443E-4</v>
      </c>
      <c r="AA178" cm="1">
        <f t="array" ref="AA178" xml:space="preserve"> Z178 / U</f>
        <v>9.5149051479594432E-2</v>
      </c>
      <c r="AB178">
        <f t="shared" si="63"/>
        <v>0.10515439215174641</v>
      </c>
      <c r="AC178">
        <f t="shared" si="64"/>
        <v>0.10506371165028242</v>
      </c>
      <c r="AD178">
        <f t="shared" si="65"/>
        <v>0.99913764418576889</v>
      </c>
      <c r="AE178" cm="1">
        <f t="array" ref="AE178">( ( F178 * 10^(-9) ) ^ 2 * rhop * H178 * U ) / ( 18 * mu * ( df * 10^(-6) ) )</f>
        <v>1.4219233717691277E-2</v>
      </c>
      <c r="AF178">
        <f t="shared" si="66"/>
        <v>2.8961665145313719E-3</v>
      </c>
      <c r="AG178" cm="1">
        <f t="array" ref="AG178">(2 * AI198*(1-alpha)*AE178*SQRT(alpha)+(1-alpha)*alpha*AE178^2)/Ku</f>
        <v>2.702903638822674E-3</v>
      </c>
      <c r="AH178">
        <f t="shared" si="67"/>
        <v>0.93326941847472822</v>
      </c>
      <c r="AI178" cm="1">
        <f t="array" ref="AI178" xml:space="preserve"> F178 / df / 1000</f>
        <v>0.22704081632653061</v>
      </c>
      <c r="AJ178" cm="1">
        <f t="array" ref="AJ178" xml:space="preserve"> ( 1 + AI178 ) / ( 2*Ku ) * ( 2 * LN( 1 + AI178 ) - 1 + alpha + ( 1 / ( 1 + AI178 ) ) ^ 2 * ( 1 - alpha / 2 ) - ( alpha / 2) * ( 1 + AI178 ) ^ 2 )</f>
        <v>6.3285851940619128E-2</v>
      </c>
      <c r="AK178" cm="1">
        <f t="array" ref="AK178" xml:space="preserve"> ( ( 1 - alpha ) / Ku ) * AI178 ^ 2</f>
        <v>7.3309272805174325E-2</v>
      </c>
      <c r="AL178">
        <f t="shared" si="68"/>
        <v>1.1583832808944428</v>
      </c>
      <c r="AM178">
        <f t="shared" si="58"/>
        <v>0.17095075041080854</v>
      </c>
      <c r="AN178">
        <f t="shared" si="69"/>
        <v>0.18785920495695174</v>
      </c>
      <c r="AO178">
        <f t="shared" si="70"/>
        <v>1.0989083376674909</v>
      </c>
      <c r="AP178" cm="1">
        <f t="array" ref="AP178" xml:space="preserve"> EXP( -4 * alpha * X * 10^(-6) * AM178 / ( PI() * df * 10^(-6) * ( 1 - alpha ) ) ) * 100</f>
        <v>3.0259399988457192</v>
      </c>
      <c r="AQ178" cm="1">
        <f t="array" ref="AQ178" xml:space="preserve"> EXP( -4 * alpha * X * 10^(-6) * AN178 / ( PI() * df * 10^(-6) * ( 1 - alpha ) ) ) * 100</f>
        <v>2.1409411567031817</v>
      </c>
      <c r="AR178">
        <f t="shared" si="71"/>
        <v>0.88499884214253743</v>
      </c>
      <c r="AS178" cm="1">
        <f t="array" ref="AS178" xml:space="preserve"> ( sigave * 10^(-6) * fE *e * H178 ) / ( 3 * PI() * eps0 * ( 1 + epsF ) * mu * U * F178 * 10^(-9) )</f>
        <v>1.268897001892802E-2</v>
      </c>
      <c r="AT178" cm="1">
        <f t="array" ref="AT178" xml:space="preserve"> PI() * AS178 / ( 1 + alpha * SQRT(AS178) )</f>
        <v>3.9556123925662628E-2</v>
      </c>
      <c r="AU178" cm="1">
        <f t="array" ref="AU178" xml:space="preserve"> PI() * AS178 * ( 1 - SQRT( AS178 ) * alpha )</f>
        <v>3.9553734253736303E-2</v>
      </c>
      <c r="AV178">
        <f t="shared" si="72"/>
        <v>0.99993958781373993</v>
      </c>
      <c r="AW178" cm="1">
        <f t="array" ref="AW178" xml:space="preserve"> 2 / 3 * ( epsP - 1 ) / ( epsP + 2 ) * ( sigave * 10^(-6) ) ^ 2 / ( eps0 * ( 1 + epsF ) ^ 2 ) * H178 * ( F178 * 10^(-9) ) ^ 2 / ( df * 10^(-6) * mu * U )</f>
        <v>11.401503293487966</v>
      </c>
      <c r="AX178" cm="1">
        <f t="array" ref="AX178" xml:space="preserve"> 0.528 * Ku ^ 0.26 * AW178 ^ 0.74 / ( 1 + 0.366 * ( Ku * AW178 ) ^ 0.63 )</f>
        <v>1.2459440377311857</v>
      </c>
      <c r="AY178" cm="1">
        <f t="array" ref="AY178" xml:space="preserve"> 0.35 * Ku ^ ( -0.5 ) * AW178 ^ 0.4</f>
        <v>1.1451267683709296</v>
      </c>
      <c r="AZ178">
        <f t="shared" si="73"/>
        <v>0.91908362951530287</v>
      </c>
      <c r="BA178">
        <f t="shared" si="59"/>
        <v>0.20374472526803622</v>
      </c>
      <c r="BB178">
        <f t="shared" si="74"/>
        <v>0.22741293921068806</v>
      </c>
      <c r="BC178">
        <f t="shared" si="75"/>
        <v>1.1161660205510358</v>
      </c>
      <c r="BD178">
        <f t="shared" si="60"/>
        <v>1.2038997199219752</v>
      </c>
      <c r="BE178">
        <f t="shared" si="76"/>
        <v>1.3329859733278813</v>
      </c>
      <c r="BF178">
        <f t="shared" si="77"/>
        <v>1.107223426727163</v>
      </c>
      <c r="BG178" cm="1">
        <f t="array" ref="BG178" xml:space="preserve"> EXP( -4 * alpha * X * 10^(-6) * BA178 / ( PI() * df * 10^(-6) * ( 1 - alpha ) ) ) * 100</f>
        <v>1.5468185446264253</v>
      </c>
      <c r="BH178" cm="1">
        <f t="array" ref="BH178" xml:space="preserve"> EXP( -4 * alpha * X * 10^(-6) * BB178 / ( PI() * df * 10^(-6) * ( 1 - alpha ) ) ) * 100</f>
        <v>0.95304574515717588</v>
      </c>
      <c r="BI178" cm="1">
        <f t="array" ref="BI178" xml:space="preserve"> EXP( -4 * alpha * X * 10^(-6) * BD178 / ( PI() * df * 10^(-6) * ( 1 - alpha ) ) ) * 100</f>
        <v>2.0028334160183803E-9</v>
      </c>
      <c r="BJ178" cm="1">
        <f t="array" ref="BJ178" xml:space="preserve"> EXP( -4 * alpha * X * 10^(-6) * BE178 / ( PI() * df * 10^(-6) * ( 1 - alpha ) ) ) * 100</f>
        <v>1.4273501562313342E-10</v>
      </c>
      <c r="BK178" cm="1">
        <f t="array" ref="BK178">fC *  BG178 +  ( 1 - fC ) * BI178</f>
        <v>0.15468185626519262</v>
      </c>
    </row>
    <row r="179" spans="6:63" x14ac:dyDescent="0.2">
      <c r="F179">
        <v>1790</v>
      </c>
      <c r="G179" cm="1">
        <f t="array" ref="G179" xml:space="preserve"> F179 * 10^(-9) * rhoa/mu * U</f>
        <v>1.1858625773833716E-3</v>
      </c>
      <c r="H179" cm="1">
        <f t="array" ref="H179">1 +  lambda/F179 * ( 2.514 + 0.8 * EXP( -0.55 * F179/lambda ) )</f>
        <v>1.0941134985014054</v>
      </c>
      <c r="I179" cm="1">
        <f t="array" ref="I179" xml:space="preserve"> 1 + 3.34 * lambda/F179</f>
        <v>1.1250354189944134</v>
      </c>
      <c r="J179">
        <f t="shared" si="61"/>
        <v>0.9725147137850586</v>
      </c>
      <c r="K179" cm="1">
        <f t="array" ref="K179" xml:space="preserve"> kB * T * H179 / ( 3 * PI() * mu * F179 * 10^(-9) )</f>
        <v>1.4430606545459483E-11</v>
      </c>
      <c r="L179" cm="1">
        <f t="array" ref="L179" xml:space="preserve"> df * 10^(-6) *U / K179</f>
        <v>5698.7793164618261</v>
      </c>
      <c r="M179" cm="1">
        <f t="array" ref="M179" xml:space="preserve"> 1 + 0.388 * Kn * ( ( 1 - alpha ) * L179 / Ku ) ^ ( 1 / 3 )</f>
        <v>1.1332282225152943</v>
      </c>
      <c r="N179" cm="1">
        <f t="array" ref="N179" xml:space="preserve"> 1 + 0.388 * Kn * ( ( 1 - alpha ) / Ku ) ^ ( 1 / 3 ) * ( 3 * PI() * mu * df * 10^(-6) * U * F179 * 10^(-9) / ( kB * T ) ) ^ ( 1 / 3 ) * ( 0.6 * ( F179 / lambda ) ^ 0.1 ) ^ ( -1 / 3 ) * ( 1 + 2/3 * ( 3.34 * F179 / lambda ) ) ^ ( -1 / 2 )</f>
        <v>1.0187587870860377</v>
      </c>
      <c r="O179">
        <f t="shared" si="52"/>
        <v>0.89898818864995955</v>
      </c>
      <c r="P179" cm="1">
        <f t="array" ref="P179" xml:space="preserve"> 1 / ( 1 + 1.6 * ( ( 1 - alpha ) / Ku ) ^ ( 1 / 3 ) * L179 ^ ( -2 / 3 ) * M179 )</f>
        <v>0.99364961942784169</v>
      </c>
      <c r="Q179" cm="1">
        <f t="array" ref="Q179" xml:space="preserve"> 1.6 * ( ( 1 - alpha ) / Ku ) * L179 ^ ( -2 / 3 ) * M179 * P179</f>
        <v>8.0309534345774647E-3</v>
      </c>
      <c r="R179" cm="1">
        <f t="array" ref="R179" xml:space="preserve"> 1.6 * ( 0.6 ) ^ ( 2 / 3 ) * ( ( 1 - alpha ) / Ku ) * ( lambda * 10^(-9) ) ^ ( -1 / 15 ) * ( kB * T / ( 3 * PI() * df * 10^(-6) * U * mu ) ) ^ ( 2 / 3 ) * ( F179 * 10^(-9) ) ^ ( -3 / 5 )  +  3.2 * 3.34 / 3 * ( 0.6 ) ^ ( 2 / 3 ) * ( ( 1 - alpha ) / Ku ) *  ( lambda * 10^(-9) ) ^ ( 14 / 15 ) * ( kB * T / ( 3 * PI() * df * 10^(-6) * U * mu ) ) ^ ( 2 / 3 ) * ( F179 * 10^(-9) ) ^ ( -8 / 5 )</f>
        <v>6.4440886243460676E-3</v>
      </c>
      <c r="S179">
        <f t="shared" si="53"/>
        <v>6.5649719108137336E-3</v>
      </c>
      <c r="T179">
        <f t="shared" si="62"/>
        <v>0.81745859495935913</v>
      </c>
      <c r="U179">
        <f t="shared" si="54"/>
        <v>20268.089903113727</v>
      </c>
      <c r="V179">
        <f t="shared" si="55"/>
        <v>7.0241413006224317E-3</v>
      </c>
      <c r="W179">
        <f t="shared" si="56"/>
        <v>4.9338534485286895E-5</v>
      </c>
      <c r="X179">
        <f t="shared" si="57"/>
        <v>3.4656046487479878E-7</v>
      </c>
      <c r="Y179" cm="1">
        <f t="array" ref="Y179" xml:space="preserve"> 4 / 3 * g / U^2 * F179 * 10^(-9) * ( rhop - rhoa ) / rhoa</f>
        <v>185.56042766298924</v>
      </c>
      <c r="Z179" cm="1">
        <f t="array" ref="Z179" xml:space="preserve"> SQRT( 4/3 * 1/U179 * g/rhoa * F179 * 10^(-9) *  ( rhop - rhoa ) )</f>
        <v>1.0036600408795942E-3</v>
      </c>
      <c r="AA179" cm="1">
        <f t="array" ref="AA179" xml:space="preserve"> Z179 / U</f>
        <v>9.5683327801231594E-2</v>
      </c>
      <c r="AB179">
        <f t="shared" si="63"/>
        <v>0.10580732473789937</v>
      </c>
      <c r="AC179">
        <f t="shared" si="64"/>
        <v>0.10571453631557455</v>
      </c>
      <c r="AD179">
        <f t="shared" si="65"/>
        <v>0.99912304348914716</v>
      </c>
      <c r="AE179" cm="1">
        <f t="array" ref="AE179">( ( F179 * 10^(-9) ) ^ 2 * rhop * H179 * U ) / ( 18 * mu * ( df * 10^(-6) ) )</f>
        <v>1.4372503682122888E-2</v>
      </c>
      <c r="AF179">
        <f t="shared" si="66"/>
        <v>2.9555090210190075E-3</v>
      </c>
      <c r="AG179" cm="1">
        <f t="array" ref="AG179">(2 * AI199*(1-alpha)*AE179*SQRT(alpha)+(1-alpha)*alpha*AE179^2)/Ku</f>
        <v>2.7459514538149274E-3</v>
      </c>
      <c r="AH179">
        <f t="shared" si="67"/>
        <v>0.92909594736008339</v>
      </c>
      <c r="AI179" cm="1">
        <f t="array" ref="AI179" xml:space="preserve"> F179 / df / 1000</f>
        <v>0.22831632653061226</v>
      </c>
      <c r="AJ179" cm="1">
        <f t="array" ref="AJ179" xml:space="preserve"> ( 1 + AI179 ) / ( 2*Ku ) * ( 2 * LN( 1 + AI179 ) - 1 + alpha + ( 1 / ( 1 + AI179 ) ) ^ 2 * ( 1 - alpha / 2 ) - ( alpha / 2) * ( 1 + AI179 ) ^ 2 )</f>
        <v>6.3950911337736741E-2</v>
      </c>
      <c r="AK179" cm="1">
        <f t="array" ref="AK179" xml:space="preserve"> ( ( 1 - alpha ) / Ku ) * AI179 ^ 2</f>
        <v>7.4135286262801137E-2</v>
      </c>
      <c r="AL179">
        <f t="shared" si="68"/>
        <v>1.1592530069083582</v>
      </c>
      <c r="AM179">
        <f t="shared" si="58"/>
        <v>0.17216765396732703</v>
      </c>
      <c r="AN179">
        <f t="shared" si="69"/>
        <v>0.18937030351020842</v>
      </c>
      <c r="AO179">
        <f t="shared" si="70"/>
        <v>1.0999180109995923</v>
      </c>
      <c r="AP179" cm="1">
        <f t="array" ref="AP179" xml:space="preserve"> EXP( -4 * alpha * X * 10^(-6) * AM179 / ( PI() * df * 10^(-6) * ( 1 - alpha ) ) ) * 100</f>
        <v>2.9515245470790559</v>
      </c>
      <c r="AQ179" cm="1">
        <f t="array" ref="AQ179" xml:space="preserve"> EXP( -4 * alpha * X * 10^(-6) * AN179 / ( PI() * df * 10^(-6) * ( 1 - alpha ) ) ) * 100</f>
        <v>2.075756845384451</v>
      </c>
      <c r="AR179">
        <f t="shared" si="71"/>
        <v>0.87576770169460483</v>
      </c>
      <c r="AS179" cm="1">
        <f t="array" ref="AS179" xml:space="preserve"> ( sigave * 10^(-6) * fE *e * H179 ) / ( 3 * PI() * eps0 * ( 1 + epsF ) * mu * U * F179 * 10^(-9) )</f>
        <v>1.2611987195692807E-2</v>
      </c>
      <c r="AT179" cm="1">
        <f t="array" ref="AT179" xml:space="preserve"> PI() * AS179 / ( 1 + alpha * SQRT(AS179) )</f>
        <v>3.9317061783410857E-2</v>
      </c>
      <c r="AU179" cm="1">
        <f t="array" ref="AU179" xml:space="preserve"> PI() * AS179 * ( 1 - SQRT( AS179 ) * alpha )</f>
        <v>3.9314700964052804E-2</v>
      </c>
      <c r="AV179">
        <f t="shared" si="72"/>
        <v>0.99993995432896132</v>
      </c>
      <c r="AW179" cm="1">
        <f t="array" ref="AW179" xml:space="preserve"> 2 / 3 * ( epsP - 1 ) / ( epsP + 2 ) * ( sigave * 10^(-6) ) ^ 2 / ( eps0 * ( 1 + epsF ) ^ 2 ) * H179 * ( F179 * 10^(-9) ) ^ 2 / ( df * 10^(-6) * mu * U )</f>
        <v>11.524400774389877</v>
      </c>
      <c r="AX179" cm="1">
        <f t="array" ref="AX179" xml:space="preserve"> 0.528 * Ku ^ 0.26 * AW179 ^ 0.74 / ( 1 + 0.366 * ( Ku * AW179 ) ^ 0.63 )</f>
        <v>1.2510783730460031</v>
      </c>
      <c r="AY179" cm="1">
        <f t="array" ref="AY179" xml:space="preserve"> 0.35 * Ku ^ ( -0.5 ) * AW179 ^ 0.4</f>
        <v>1.1500482492721817</v>
      </c>
      <c r="AZ179">
        <f t="shared" si="73"/>
        <v>0.91924556770345001</v>
      </c>
      <c r="BA179">
        <f t="shared" si="59"/>
        <v>0.2047155894625996</v>
      </c>
      <c r="BB179">
        <f t="shared" si="74"/>
        <v>0.22868500447426121</v>
      </c>
      <c r="BC179">
        <f t="shared" si="75"/>
        <v>1.1170864176713844</v>
      </c>
      <c r="BD179">
        <f t="shared" si="60"/>
        <v>1.2078507985967395</v>
      </c>
      <c r="BE179">
        <f t="shared" si="76"/>
        <v>1.3394185527823901</v>
      </c>
      <c r="BF179">
        <f t="shared" si="77"/>
        <v>1.1089271575086126</v>
      </c>
      <c r="BG179" cm="1">
        <f t="array" ref="BG179" xml:space="preserve"> EXP( -4 * alpha * X * 10^(-6) * BA179 / ( PI() * df * 10^(-6) * ( 1 - alpha ) ) ) * 100</f>
        <v>1.5163933313721285</v>
      </c>
      <c r="BH179" cm="1">
        <f t="array" ref="BH179" xml:space="preserve"> EXP( -4 * alpha * X * 10^(-6) * BB179 / ( PI() * df * 10^(-6) * ( 1 - alpha ) ) ) * 100</f>
        <v>0.92855930028344202</v>
      </c>
      <c r="BI179" cm="1">
        <f t="array" ref="BI179" xml:space="preserve"> EXP( -4 * alpha * X * 10^(-6) * BD179 / ( PI() * df * 10^(-6) * ( 1 - alpha ) ) ) * 100</f>
        <v>1.8472849637606631E-9</v>
      </c>
      <c r="BJ179" cm="1">
        <f t="array" ref="BJ179" xml:space="preserve"> EXP( -4 * alpha * X * 10^(-6) * BE179 / ( PI() * df * 10^(-6) * ( 1 - alpha ) ) ) * 100</f>
        <v>1.2513187214034875E-10</v>
      </c>
      <c r="BK179" cm="1">
        <f t="array" ref="BK179">fC *  BG179 +  ( 1 - fC ) * BI179</f>
        <v>0.15163933479976932</v>
      </c>
    </row>
    <row r="180" spans="6:63" x14ac:dyDescent="0.2">
      <c r="F180">
        <v>1800</v>
      </c>
      <c r="G180" cm="1">
        <f t="array" ref="G180" xml:space="preserve"> F180 * 10^(-9) * rhoa/mu * U</f>
        <v>1.1924875079832786E-3</v>
      </c>
      <c r="H180" cm="1">
        <f t="array" ref="H180">1 +  lambda/F180 * ( 2.514 + 0.8 * EXP( -0.55 * F180/lambda ) )</f>
        <v>1.0935906447549513</v>
      </c>
      <c r="I180" cm="1">
        <f t="array" ref="I180" xml:space="preserve"> 1 + 3.34 * lambda/F180</f>
        <v>1.1243407777777779</v>
      </c>
      <c r="J180">
        <f t="shared" si="61"/>
        <v>0.97265052230552096</v>
      </c>
      <c r="K180" cm="1">
        <f t="array" ref="K180" xml:space="preserve"> kB * T * H180 / ( 3 * PI() * mu * F180 * 10^(-9) )</f>
        <v>1.4343578738396244E-11</v>
      </c>
      <c r="L180" cm="1">
        <f t="array" ref="L180" xml:space="preserve"> df * 10^(-6) *U / K180</f>
        <v>5733.3559221956102</v>
      </c>
      <c r="M180" cm="1">
        <f t="array" ref="M180" xml:space="preserve"> 1 + 0.388 * Kn * ( ( 1 - alpha ) * L180 / Ku ) ^ ( 1 / 3 )</f>
        <v>1.1334971277279215</v>
      </c>
      <c r="N180" cm="1">
        <f t="array" ref="N180" xml:space="preserve"> 1 + 0.388 * Kn * ( ( 1 - alpha ) / Ku ) ^ ( 1 / 3 ) * ( 3 * PI() * mu * df * 10^(-6) * U * F180 * 10^(-9) / ( kB * T ) ) ^ ( 1 / 3 ) * ( 0.6 * ( F180 / lambda ) ^ 0.1 ) ^ ( -1 / 3 ) * ( 1 + 2/3 * ( 3.34 * F180 / lambda ) ) ^ ( -1 / 2 )</f>
        <v>1.0187387581905127</v>
      </c>
      <c r="O180">
        <f t="shared" si="52"/>
        <v>0.89875724716882144</v>
      </c>
      <c r="P180" cm="1">
        <f t="array" ref="P180" xml:space="preserve"> 1 / ( 1 + 1.6 * ( ( 1 - alpha ) / Ku ) ^ ( 1 / 3 ) * L180 ^ ( -2 / 3 ) * M180 )</f>
        <v>0.99367352397001019</v>
      </c>
      <c r="Q180" cm="1">
        <f t="array" ref="Q180" xml:space="preserve"> 1.6 * ( ( 1 - alpha ) / Ku ) * L180 ^ ( -2 / 3 ) * M180 * P180</f>
        <v>8.0007227636991213E-3</v>
      </c>
      <c r="R180" cm="1">
        <f t="array" ref="R180" xml:space="preserve"> 1.6 * ( 0.6 ) ^ ( 2 / 3 ) * ( ( 1 - alpha ) / Ku ) * ( lambda * 10^(-9) ) ^ ( -1 / 15 ) * ( kB * T / ( 3 * PI() * df * 10^(-6) * U * mu ) ) ^ ( 2 / 3 ) * ( F180 * 10^(-9) ) ^ ( -3 / 5 )  +  3.2 * 3.34 / 3 * ( 0.6 ) ^ ( 2 / 3 ) * ( ( 1 - alpha ) / Ku ) *  ( lambda * 10^(-9) ) ^ ( 14 / 15 ) * ( kB * T / ( 3 * PI() * df * 10^(-6) * U * mu ) ) ^ ( 2 / 3 ) * ( F180 * 10^(-9) ) ^ ( -8 / 5 )</f>
        <v>6.4198389877896406E-3</v>
      </c>
      <c r="S180">
        <f t="shared" si="53"/>
        <v>6.5401387982038572E-3</v>
      </c>
      <c r="T180">
        <f t="shared" si="62"/>
        <v>0.81744349746472589</v>
      </c>
      <c r="U180">
        <f t="shared" si="54"/>
        <v>20155.602496471736</v>
      </c>
      <c r="V180">
        <f t="shared" si="55"/>
        <v>7.0437146756548641E-3</v>
      </c>
      <c r="W180">
        <f t="shared" si="56"/>
        <v>4.9613889553061102E-5</v>
      </c>
      <c r="X180">
        <f t="shared" si="57"/>
        <v>3.4946570302685248E-7</v>
      </c>
      <c r="Y180" cm="1">
        <f t="array" ref="Y180" xml:space="preserve"> 4 / 3 * g / U^2 * F180 * 10^(-9) * ( rhop - rhoa ) / rhoa</f>
        <v>186.59707809686068</v>
      </c>
      <c r="Z180" cm="1">
        <f t="array" ref="Z180" xml:space="preserve"> SQRT( 4/3 * 1/U180 * g/rhoa * F180 * 10^(-9) *  ( rhop - rhoa ) )</f>
        <v>1.0092642487180077E-3</v>
      </c>
      <c r="AA180" cm="1">
        <f t="array" ref="AA180" xml:space="preserve"> Z180 / U</f>
        <v>9.6217601592982038E-2</v>
      </c>
      <c r="AB180">
        <f t="shared" si="63"/>
        <v>0.10646102619676212</v>
      </c>
      <c r="AC180">
        <f t="shared" si="64"/>
        <v>0.10636609265940396</v>
      </c>
      <c r="AD180">
        <f t="shared" si="65"/>
        <v>0.99910827895663235</v>
      </c>
      <c r="AE180" cm="1">
        <f t="array" ref="AE180">( ( F180 * 10^(-9) ) ^ 2 * rhop * H180 * U ) / ( 18 * mu * ( df * 10^(-6) ) )</f>
        <v>1.4526593609999142E-2</v>
      </c>
      <c r="AF180">
        <f t="shared" si="66"/>
        <v>3.0157052722960829E-3</v>
      </c>
      <c r="AG180" cm="1">
        <f t="array" ref="AG180">(2 * AI200*(1-alpha)*AE180*SQRT(alpha)+(1-alpha)*alpha*AE180^2)/Ku</f>
        <v>2.7894546309833886E-3</v>
      </c>
      <c r="AH180">
        <f t="shared" si="67"/>
        <v>0.92497587765251588</v>
      </c>
      <c r="AI180" cm="1">
        <f t="array" ref="AI180" xml:space="preserve"> F180 / df / 1000</f>
        <v>0.22959183673469388</v>
      </c>
      <c r="AJ180" cm="1">
        <f t="array" ref="AJ180" xml:space="preserve"> ( 1 + AI180 ) / ( 2*Ku ) * ( 2 * LN( 1 + AI180 ) - 1 + alpha + ( 1 / ( 1 + AI180 ) ) ^ 2 * ( 1 - alpha / 2 ) - ( alpha / 2) * ( 1 + AI180 ) ^ 2 )</f>
        <v>6.4618972844243852E-2</v>
      </c>
      <c r="AK180" cm="1">
        <f t="array" ref="AK180" xml:space="preserve"> ( ( 1 - alpha ) / Ku ) * AI180 ^ 2</f>
        <v>7.4965927246801178E-2</v>
      </c>
      <c r="AL180">
        <f t="shared" si="68"/>
        <v>1.1601225452391111</v>
      </c>
      <c r="AM180">
        <f t="shared" si="58"/>
        <v>0.17338795483814762</v>
      </c>
      <c r="AN180">
        <f t="shared" si="69"/>
        <v>0.19088786397670507</v>
      </c>
      <c r="AO180">
        <f t="shared" si="70"/>
        <v>1.1009292090381542</v>
      </c>
      <c r="AP180" cm="1">
        <f t="array" ref="AP180" xml:space="preserve"> EXP( -4 * alpha * X * 10^(-6) * AM180 / ( PI() * df * 10^(-6) * ( 1 - alpha ) ) ) * 100</f>
        <v>2.8787390355498754</v>
      </c>
      <c r="AQ180" cm="1">
        <f t="array" ref="AQ180" xml:space="preserve"> EXP( -4 * alpha * X * 10^(-6) * AN180 / ( PI() * df * 10^(-6) * ( 1 - alpha ) ) ) * 100</f>
        <v>2.0122910860445891</v>
      </c>
      <c r="AR180">
        <f t="shared" si="71"/>
        <v>0.86644794950528636</v>
      </c>
      <c r="AS180" cm="1">
        <f t="array" ref="AS180" xml:space="preserve"> ( sigave * 10^(-6) * fE *e * H180 ) / ( 3 * PI() * eps0 * ( 1 + epsF ) * mu * U * F180 * 10^(-9) )</f>
        <v>1.2535927081040444E-2</v>
      </c>
      <c r="AT180" cm="1">
        <f t="array" ref="AT180" xml:space="preserve"> PI() * AS180 / ( 1 + alpha * SQRT(AS180) )</f>
        <v>3.9080856762531667E-2</v>
      </c>
      <c r="AU180" cm="1">
        <f t="array" ref="AU180" xml:space="preserve"> PI() * AS180 * ( 1 - SQRT( AS180 ) * alpha )</f>
        <v>3.9078524278308643E-2</v>
      </c>
      <c r="AV180">
        <f t="shared" si="72"/>
        <v>0.99994031645116699</v>
      </c>
      <c r="AW180" cm="1">
        <f t="array" ref="AW180" xml:space="preserve"> 2 / 3 * ( epsP - 1 ) / ( epsP + 2 ) * ( sigave * 10^(-6) ) ^ 2 / ( eps0 * ( 1 + epsF ) ^ 2 ) * H180 * ( F180 * 10^(-9) ) ^ 2 / ( df * 10^(-6) * mu * U )</f>
        <v>11.647955732065874</v>
      </c>
      <c r="AX180" cm="1">
        <f t="array" ref="AX180" xml:space="preserve"> 0.528 * Ku ^ 0.26 * AW180 ^ 0.74 / ( 1 + 0.366 * ( Ku * AW180 ) ^ 0.63 )</f>
        <v>1.2561923037843998</v>
      </c>
      <c r="AY180" cm="1">
        <f t="array" ref="AY180" xml:space="preserve"> 0.35 * Ku ^ ( -0.5 ) * AW180 ^ 0.4</f>
        <v>1.1549644175445029</v>
      </c>
      <c r="AZ180">
        <f t="shared" si="73"/>
        <v>0.91941688710005764</v>
      </c>
      <c r="BA180">
        <f t="shared" si="59"/>
        <v>0.20569266177330137</v>
      </c>
      <c r="BB180">
        <f t="shared" si="74"/>
        <v>0.2299663882550137</v>
      </c>
      <c r="BC180">
        <f t="shared" si="75"/>
        <v>1.118009686259323</v>
      </c>
      <c r="BD180">
        <f t="shared" si="60"/>
        <v>1.2117716441859494</v>
      </c>
      <c r="BE180">
        <f t="shared" si="76"/>
        <v>1.3458522815212079</v>
      </c>
      <c r="BF180">
        <f t="shared" si="77"/>
        <v>1.110648436096499</v>
      </c>
      <c r="BG180" cm="1">
        <f t="array" ref="BG180" xml:space="preserve"> EXP( -4 * alpha * X * 10^(-6) * BA180 / ( PI() * df * 10^(-6) * ( 1 - alpha ) ) ) * 100</f>
        <v>1.4863777433613981</v>
      </c>
      <c r="BH180" cm="1">
        <f t="array" ref="BH180" xml:space="preserve"> EXP( -4 * alpha * X * 10^(-6) * BB180 / ( PI() * df * 10^(-6) * ( 1 - alpha ) ) ) * 100</f>
        <v>0.90452949574570529</v>
      </c>
      <c r="BI180" cm="1">
        <f t="array" ref="BI180" xml:space="preserve"> EXP( -4 * alpha * X * 10^(-6) * BD180 / ( PI() * df * 10^(-6) * ( 1 - alpha ) ) ) * 100</f>
        <v>1.7048714009835338E-9</v>
      </c>
      <c r="BJ180" cm="1">
        <f t="array" ref="BJ180" xml:space="preserve"> EXP( -4 * alpha * X * 10^(-6) * BE180 / ( PI() * df * 10^(-6) * ( 1 - alpha ) ) ) * 100</f>
        <v>1.0969709950077587E-10</v>
      </c>
      <c r="BK180" cm="1">
        <f t="array" ref="BK180">fC *  BG180 +  ( 1 - fC ) * BI180</f>
        <v>0.14863777587052407</v>
      </c>
    </row>
    <row r="181" spans="6:63" x14ac:dyDescent="0.2">
      <c r="F181">
        <v>1810</v>
      </c>
      <c r="G181" cm="1">
        <f t="array" ref="G181" xml:space="preserve"> F181 * 10^(-9) * rhoa/mu * U</f>
        <v>1.1991124385831858E-3</v>
      </c>
      <c r="H181" cm="1">
        <f t="array" ref="H181">1 +  lambda/F181 * ( 2.514 + 0.8 * EXP( -0.55 * F181/lambda ) )</f>
        <v>1.0930735684745221</v>
      </c>
      <c r="I181" cm="1">
        <f t="array" ref="I181" xml:space="preserve"> 1 + 3.34 * lambda/F181</f>
        <v>1.1236538121546962</v>
      </c>
      <c r="J181">
        <f t="shared" si="61"/>
        <v>0.97278499538791752</v>
      </c>
      <c r="K181" cm="1">
        <f t="array" ref="K181" xml:space="preserve"> kB * T * H181 / ( 3 * PI() * mu * F181 * 10^(-9) )</f>
        <v>1.4257587923376132E-11</v>
      </c>
      <c r="L181" cm="1">
        <f t="array" ref="L181" xml:space="preserve"> df * 10^(-6) *U / K181</f>
        <v>5767.9351196867692</v>
      </c>
      <c r="M181" cm="1">
        <f t="array" ref="M181" xml:space="preserve"> 1 + 0.388 * Kn * ( ( 1 - alpha ) * L181 / Ku ) ^ ( 1 / 3 )</f>
        <v>1.133764973998868</v>
      </c>
      <c r="N181" cm="1">
        <f t="array" ref="N181" xml:space="preserve"> 1 + 0.388 * Kn * ( ( 1 - alpha ) / Ku ) ^ ( 1 / 3 ) * ( 3 * PI() * mu * df * 10^(-6) * U * F181 * 10^(-9) / ( kB * T ) ) ^ ( 1 / 3 ) * ( 0.6 * ( F181 / lambda ) ^ 0.1 ) ^ ( -1 / 3 ) * ( 1 + 2/3 * ( 3.34 * F181 / lambda ) ) ^ ( -1 / 2 )</f>
        <v>1.0187188568073224</v>
      </c>
      <c r="O181">
        <f t="shared" si="52"/>
        <v>0.89852736693234592</v>
      </c>
      <c r="P181" cm="1">
        <f t="array" ref="P181" xml:space="preserve"> 1 / ( 1 + 1.6 * ( ( 1 - alpha ) / Ku ) ^ ( 1 / 3 ) * L181 ^ ( -2 / 3 ) * M181 )</f>
        <v>0.99369719531700762</v>
      </c>
      <c r="Q181" cm="1">
        <f t="array" ref="Q181" xml:space="preserve"> 1.6 * ( ( 1 - alpha ) / Ku ) * L181 ^ ( -2 / 3 ) * M181 * P181</f>
        <v>7.9707870010606238E-3</v>
      </c>
      <c r="R181" cm="1">
        <f t="array" ref="R181" xml:space="preserve"> 1.6 * ( 0.6 ) ^ ( 2 / 3 ) * ( ( 1 - alpha ) / Ku ) * ( lambda * 10^(-9) ) ^ ( -1 / 15 ) * ( kB * T / ( 3 * PI() * df * 10^(-6) * U * mu ) ) ^ ( 2 / 3 ) * ( F181 * 10^(-9) ) ^ ( -3 / 5 )  +  3.2 * 3.34 / 3 * ( 0.6 ) ^ ( 2 / 3 ) * ( ( 1 - alpha ) / Ku ) *  ( lambda * 10^(-9) ) ^ ( 14 / 15 ) * ( kB * T / ( 3 * PI() * df * 10^(-6) * U * mu ) ) ^ ( 2 / 3 ) * ( F181 * 10^(-9) ) ^ ( -8 / 5 )</f>
        <v>6.3958281117749054E-3</v>
      </c>
      <c r="S181">
        <f t="shared" si="53"/>
        <v>6.515550702363467E-3</v>
      </c>
      <c r="T181">
        <f t="shared" si="62"/>
        <v>0.81742878105969741</v>
      </c>
      <c r="U181">
        <f t="shared" si="54"/>
        <v>20044.357849198688</v>
      </c>
      <c r="V181">
        <f t="shared" si="55"/>
        <v>7.0632336249900566E-3</v>
      </c>
      <c r="W181">
        <f t="shared" si="56"/>
        <v>4.98892420063578E-5</v>
      </c>
      <c r="X181">
        <f t="shared" si="57"/>
        <v>3.5237898664834402E-7</v>
      </c>
      <c r="Y181" cm="1">
        <f t="array" ref="Y181" xml:space="preserve"> 4 / 3 * g / U^2 * F181 * 10^(-9) * ( rhop - rhoa ) / rhoa</f>
        <v>187.63372853073213</v>
      </c>
      <c r="Z181" cm="1">
        <f t="array" ref="Z181" xml:space="preserve"> SQRT( 4/3 * 1/U181 * g/rhoa * F181 * 10^(-9) *  ( rhop - rhoa ) )</f>
        <v>1.0148684300659927E-3</v>
      </c>
      <c r="AA181" cm="1">
        <f t="array" ref="AA181" xml:space="preserve"> Z181 / U</f>
        <v>9.6751872859283383E-2</v>
      </c>
      <c r="AB181">
        <f t="shared" si="63"/>
        <v>0.1071154978926521</v>
      </c>
      <c r="AC181">
        <f t="shared" si="64"/>
        <v>0.10701838159171746</v>
      </c>
      <c r="AD181">
        <f t="shared" si="65"/>
        <v>0.99909334967539465</v>
      </c>
      <c r="AE181" cm="1">
        <f t="array" ref="AE181">( ( F181 * 10^(-9) ) ^ 2 * rhop * H181 * U ) / ( 18 * mu * ( df * 10^(-6) ) )</f>
        <v>1.4681503501250571E-2</v>
      </c>
      <c r="AF181">
        <f t="shared" si="66"/>
        <v>3.0767618372796127E-3</v>
      </c>
      <c r="AG181" cm="1">
        <f t="array" ref="AG181">(2 * AI201*(1-alpha)*AE181*SQRT(alpha)+(1-alpha)*alpha*AE181^2)/Ku</f>
        <v>2.8334155889626921E-3</v>
      </c>
      <c r="AH181">
        <f t="shared" si="67"/>
        <v>0.92090832466510286</v>
      </c>
      <c r="AI181" cm="1">
        <f t="array" ref="AI181" xml:space="preserve"> F181 / df / 1000</f>
        <v>0.2308673469387755</v>
      </c>
      <c r="AJ181" cm="1">
        <f t="array" ref="AJ181" xml:space="preserve"> ( 1 + AI181 ) / ( 2*Ku ) * ( 2 * LN( 1 + AI181 ) - 1 + alpha + ( 1 / ( 1 + AI181 ) ) ^ 2 * ( 1 - alpha / 2 ) - ( alpha / 2) * ( 1 + AI181 ) ^ 2 )</f>
        <v>6.5290030008017003E-2</v>
      </c>
      <c r="AK181" cm="1">
        <f t="array" ref="AK181" xml:space="preserve"> ( ( 1 - alpha ) / Ku ) * AI181 ^ 2</f>
        <v>7.5801195757174478E-2</v>
      </c>
      <c r="AL181">
        <f t="shared" si="68"/>
        <v>1.1609918964329899</v>
      </c>
      <c r="AM181">
        <f t="shared" si="58"/>
        <v>0.174611638413677</v>
      </c>
      <c r="AN181">
        <f t="shared" si="69"/>
        <v>0.19241188988853503</v>
      </c>
      <c r="AO181">
        <f t="shared" si="70"/>
        <v>1.101941953220134</v>
      </c>
      <c r="AP181" cm="1">
        <f t="array" ref="AP181" xml:space="preserve"> EXP( -4 * alpha * X * 10^(-6) * AM181 / ( PI() * df * 10^(-6) * ( 1 - alpha ) ) ) * 100</f>
        <v>2.8075541029486666</v>
      </c>
      <c r="AQ181" cm="1">
        <f t="array" ref="AQ181" xml:space="preserve"> EXP( -4 * alpha * X * 10^(-6) * AN181 / ( PI() * df * 10^(-6) * ( 1 - alpha ) ) ) * 100</f>
        <v>1.9505077188758344</v>
      </c>
      <c r="AR181">
        <f t="shared" si="71"/>
        <v>0.85704638407283218</v>
      </c>
      <c r="AS181" cm="1">
        <f t="array" ref="AS181" xml:space="preserve"> ( sigave * 10^(-6) * fE *e * H181 ) / ( 3 * PI() * eps0 * ( 1 + epsF ) * mu * U * F181 * 10^(-9) )</f>
        <v>1.2460773271353764E-2</v>
      </c>
      <c r="AT181" cm="1">
        <f t="array" ref="AT181" xml:space="preserve"> PI() * AS181 / ( 1 + alpha * SQRT(AS181) )</f>
        <v>3.8847458192563043E-2</v>
      </c>
      <c r="AU181" cm="1">
        <f t="array" ref="AU181" xml:space="preserve"> PI() * AS181 * ( 1 - SQRT( AS181 ) * alpha )</f>
        <v>3.8845153538298635E-2</v>
      </c>
      <c r="AV181">
        <f t="shared" si="72"/>
        <v>0.99994067425845512</v>
      </c>
      <c r="AW181" cm="1">
        <f t="array" ref="AW181" xml:space="preserve"> 2 / 3 * ( epsP - 1 ) / ( epsP + 2 ) * ( sigave * 10^(-6) ) ^ 2 / ( eps0 * ( 1 + epsF ) ^ 2 ) * H181 * ( F181 * 10^(-9) ) ^ 2 / ( df * 10^(-6) * mu * U )</f>
        <v>11.772168166460251</v>
      </c>
      <c r="AX181" cm="1">
        <f t="array" ref="AX181" xml:space="preserve"> 0.528 * Ku ^ 0.26 * AW181 ^ 0.74 / ( 1 + 0.366 * ( Ku * AW181 ) ^ 0.63 )</f>
        <v>1.2612859384371167</v>
      </c>
      <c r="AY181" cm="1">
        <f t="array" ref="AY181" xml:space="preserve"> 0.35 * Ku ^ ( -0.5 ) * AW181 ^ 0.4</f>
        <v>1.1598753077415482</v>
      </c>
      <c r="AZ181">
        <f t="shared" si="73"/>
        <v>0.91959743020585138</v>
      </c>
      <c r="BA181">
        <f t="shared" si="59"/>
        <v>0.2066758782830298</v>
      </c>
      <c r="BB181">
        <f t="shared" si="74"/>
        <v>0.23125704342683367</v>
      </c>
      <c r="BC181">
        <f t="shared" si="75"/>
        <v>1.1189358204160695</v>
      </c>
      <c r="BD181">
        <f t="shared" si="60"/>
        <v>1.2156623726321567</v>
      </c>
      <c r="BE181">
        <f t="shared" si="76"/>
        <v>1.3522871976300832</v>
      </c>
      <c r="BF181">
        <f t="shared" si="77"/>
        <v>1.11238714636047</v>
      </c>
      <c r="BG181" cm="1">
        <f t="array" ref="BG181" xml:space="preserve"> EXP( -4 * alpha * X * 10^(-6) * BA181 / ( PI() * df * 10^(-6) * ( 1 - alpha ) ) ) * 100</f>
        <v>1.4567731274295195</v>
      </c>
      <c r="BH181" cm="1">
        <f t="array" ref="BH181" xml:space="preserve"> EXP( -4 * alpha * X * 10^(-6) * BB181 / ( PI() * df * 10^(-6) * ( 1 - alpha ) ) ) * 100</f>
        <v>0.88095440806040692</v>
      </c>
      <c r="BI181" cm="1">
        <f t="array" ref="BI181" xml:space="preserve"> EXP( -4 * alpha * X * 10^(-6) * BD181 / ( PI() * df * 10^(-6) * ( 1 - alpha ) ) ) * 100</f>
        <v>1.574406918099314E-9</v>
      </c>
      <c r="BJ181" cm="1">
        <f t="array" ref="BJ181" xml:space="preserve"> EXP( -4 * alpha * X * 10^(-6) * BE181 / ( PI() * df * 10^(-6) * ( 1 - alpha ) ) ) * 100</f>
        <v>9.616383960426086E-11</v>
      </c>
      <c r="BK181" cm="1">
        <f t="array" ref="BK181">fC *  BG181 +  ( 1 - fC ) * BI181</f>
        <v>0.14567731415991819</v>
      </c>
    </row>
    <row r="182" spans="6:63" x14ac:dyDescent="0.2">
      <c r="F182">
        <v>1820</v>
      </c>
      <c r="G182" cm="1">
        <f t="array" ref="G182" xml:space="preserve"> F182 * 10^(-9) * rhoa/mu * U</f>
        <v>1.2057373691830929E-3</v>
      </c>
      <c r="H182" cm="1">
        <f t="array" ref="H182">1 +  lambda/F182 * ( 2.514 + 0.8 * EXP( -0.55 * F182/lambda ) )</f>
        <v>1.0925621744211622</v>
      </c>
      <c r="I182" cm="1">
        <f t="array" ref="I182" xml:space="preserve"> 1 + 3.34 * lambda/F182</f>
        <v>1.1229743956043956</v>
      </c>
      <c r="J182">
        <f t="shared" si="61"/>
        <v>0.97291815262905856</v>
      </c>
      <c r="K182" cm="1">
        <f t="array" ref="K182" xml:space="preserve"> kB * T * H182 / ( 3 * PI() * mu * F182 * 10^(-9) )</f>
        <v>1.417261577169277E-11</v>
      </c>
      <c r="L182" cm="1">
        <f t="array" ref="L182" xml:space="preserve"> df * 10^(-6) *U / K182</f>
        <v>5802.5168698580201</v>
      </c>
      <c r="M182" cm="1">
        <f t="array" ref="M182" xml:space="preserve"> 1 + 0.388 * Kn * ( ( 1 - alpha ) * L182 / Ku ) ^ ( 1 / 3 )</f>
        <v>1.1340317715469452</v>
      </c>
      <c r="N182" cm="1">
        <f t="array" ref="N182" xml:space="preserve"> 1 + 0.388 * Kn * ( ( 1 - alpha ) / Ku ) ^ ( 1 / 3 ) * ( 3 * PI() * mu * df * 10^(-6) * U * F182 * 10^(-9) / ( kB * T ) ) ^ ( 1 / 3 ) * ( 0.6 * ( F182 / lambda ) ^ 0.1 ) ^ ( -1 / 3 ) * ( 1 + 2/3 * ( 3.34 * F182 / lambda ) ) ^ ( -1 / 2 )</f>
        <v>1.0186990814574486</v>
      </c>
      <c r="O182">
        <f t="shared" si="52"/>
        <v>0.89829853714577146</v>
      </c>
      <c r="P182" cm="1">
        <f t="array" ref="P182" xml:space="preserve"> 1 / ( 1 + 1.6 * ( ( 1 - alpha ) / Ku ) ^ ( 1 / 3 ) * L182 ^ ( -2 / 3 ) * M182 )</f>
        <v>0.99372063708940039</v>
      </c>
      <c r="Q182" cm="1">
        <f t="array" ref="Q182" xml:space="preserve"> 1.6 * ( ( 1 - alpha ) / Ku ) * L182 ^ ( -2 / 3 ) * M182 * P182</f>
        <v>7.9411415679453111E-3</v>
      </c>
      <c r="R182" cm="1">
        <f t="array" ref="R182" xml:space="preserve"> 1.6 * ( 0.6 ) ^ ( 2 / 3 ) * ( ( 1 - alpha ) / Ku ) * ( lambda * 10^(-9) ) ^ ( -1 / 15 ) * ( kB * T / ( 3 * PI() * df * 10^(-6) * U * mu ) ) ^ ( 2 / 3 ) * ( F182 * 10^(-9) ) ^ ( -3 / 5 )  +  3.2 * 3.34 / 3 * ( 0.6 ) ^ ( 2 / 3 ) * ( ( 1 - alpha ) / Ku ) *  ( lambda * 10^(-9) ) ^ ( 14 / 15 ) * ( kB * T / ( 3 * PI() * df * 10^(-6) * U * mu ) ) ^ ( 2 / 3 ) * ( F182 * 10^(-9) ) ^ ( -8 / 5 )</f>
        <v>6.3720522380280821E-3</v>
      </c>
      <c r="S182">
        <f t="shared" si="53"/>
        <v>6.4912037618780867E-3</v>
      </c>
      <c r="T182">
        <f t="shared" si="62"/>
        <v>0.81741443674547398</v>
      </c>
      <c r="U182">
        <f t="shared" si="54"/>
        <v>19934.335477658529</v>
      </c>
      <c r="V182">
        <f t="shared" si="55"/>
        <v>7.0826985989175485E-3</v>
      </c>
      <c r="W182">
        <f t="shared" si="56"/>
        <v>5.0164591849706793E-5</v>
      </c>
      <c r="X182">
        <f t="shared" si="57"/>
        <v>3.5530029324779882E-7</v>
      </c>
      <c r="Y182" cm="1">
        <f t="array" ref="Y182" xml:space="preserve"> 4 / 3 * g / U^2 * F182 * 10^(-9) * ( rhop - rhoa ) / rhoa</f>
        <v>188.67037896460357</v>
      </c>
      <c r="Z182" cm="1">
        <f t="array" ref="Z182" xml:space="preserve"> SQRT( 4/3 * 1/U182 * g/rhoa * F182 * 10^(-9) *  ( rhop - rhoa ) )</f>
        <v>1.0204725849697585E-3</v>
      </c>
      <c r="AA182" cm="1">
        <f t="array" ref="AA182" xml:space="preserve"> Z182 / U</f>
        <v>9.7286141604540952E-2</v>
      </c>
      <c r="AB182">
        <f t="shared" si="63"/>
        <v>0.10777074119307697</v>
      </c>
      <c r="AC182">
        <f t="shared" si="64"/>
        <v>0.10767140402242081</v>
      </c>
      <c r="AD182">
        <f t="shared" si="65"/>
        <v>0.99907825473262546</v>
      </c>
      <c r="AE182" cm="1">
        <f t="array" ref="AE182">( ( F182 * 10^(-9) ) ^ 2 * rhop * H182 * U ) / ( 18 * mu * ( df * 10^(-6) ) )</f>
        <v>1.4837233355812751E-2</v>
      </c>
      <c r="AF182">
        <f t="shared" si="66"/>
        <v>3.1386852735401337E-3</v>
      </c>
      <c r="AG182" cm="1">
        <f t="array" ref="AG182">(2 * AI202*(1-alpha)*AE182*SQRT(alpha)+(1-alpha)*alpha*AE182^2)/Ku</f>
        <v>2.877836746784043E-3</v>
      </c>
      <c r="AH182">
        <f t="shared" si="67"/>
        <v>0.91689242341208721</v>
      </c>
      <c r="AI182" cm="1">
        <f t="array" ref="AI182" xml:space="preserve"> F182 / df / 1000</f>
        <v>0.23214285714285715</v>
      </c>
      <c r="AJ182" cm="1">
        <f t="array" ref="AJ182" xml:space="preserve"> ( 1 + AI182 ) / ( 2*Ku ) * ( 2 * LN( 1 + AI182 ) - 1 + alpha + ( 1 / ( 1 + AI182 ) ) ^ 2 * ( 1 - alpha / 2 ) - ( alpha / 2) * ( 1 + AI182 ) ^ 2 )</f>
        <v>6.5964076397949781E-2</v>
      </c>
      <c r="AK182" cm="1">
        <f t="array" ref="AK182" xml:space="preserve"> ( ( 1 - alpha ) / Ku ) * AI182 ^ 2</f>
        <v>7.6641091793921048E-2</v>
      </c>
      <c r="AL182">
        <f t="shared" si="68"/>
        <v>1.1618610610350806</v>
      </c>
      <c r="AM182">
        <f t="shared" si="58"/>
        <v>0.17583869015384579</v>
      </c>
      <c r="AN182">
        <f t="shared" si="69"/>
        <v>0.19394238485176007</v>
      </c>
      <c r="AO182">
        <f t="shared" si="70"/>
        <v>1.1029562645290119</v>
      </c>
      <c r="AP182" cm="1">
        <f t="array" ref="AP182" xml:space="preserve"> EXP( -4 * alpha * X * 10^(-6) * AM182 / ( PI() * df * 10^(-6) * ( 1 - alpha ) ) ) * 100</f>
        <v>2.7379407171285526</v>
      </c>
      <c r="AQ182" cm="1">
        <f t="array" ref="AQ182" xml:space="preserve"> EXP( -4 * alpha * X * 10^(-6) * AN182 / ( PI() * df * 10^(-6) * ( 1 - alpha ) ) ) * 100</f>
        <v>1.8903710450581301</v>
      </c>
      <c r="AR182">
        <f t="shared" si="71"/>
        <v>0.84756967207042244</v>
      </c>
      <c r="AS182" cm="1">
        <f t="array" ref="AS182" xml:space="preserve"> ( sigave * 10^(-6) * fE *e * H182 ) / ( 3 * PI() * eps0 * ( 1 + epsF ) * mu * U * F182 * 10^(-9) )</f>
        <v>1.2386509747804352E-2</v>
      </c>
      <c r="AT182" cm="1">
        <f t="array" ref="AT182" xml:space="preserve"> PI() * AS182 / ( 1 + alpha * SQRT(AS182) )</f>
        <v>3.8616816589119668E-2</v>
      </c>
      <c r="AU182" cm="1">
        <f t="array" ref="AU182" xml:space="preserve"> PI() * AS182 * ( 1 - SQRT( AS182 ) * alpha )</f>
        <v>3.8614539271534569E-2</v>
      </c>
      <c r="AV182">
        <f t="shared" si="72"/>
        <v>0.99994102782709071</v>
      </c>
      <c r="AW182" cm="1">
        <f t="array" ref="AW182" xml:space="preserve"> 2 / 3 * ( epsP - 1 ) / ( epsP + 2 ) * ( sigave * 10^(-6) ) ^ 2 / ( eps0 * ( 1 + epsF ) ^ 2 ) * H182 * ( F182 * 10^(-9) ) ^ 2 / ( df * 10^(-6) * mu * U )</f>
        <v>11.89703807752135</v>
      </c>
      <c r="AX182" cm="1">
        <f t="array" ref="AX182" xml:space="preserve"> 0.528 * Ku ^ 0.26 * AW182 ^ 0.74 / ( 1 + 0.366 * ( Ku * AW182 ) ^ 0.63 )</f>
        <v>1.2663593852146027</v>
      </c>
      <c r="AY182" cm="1">
        <f t="array" ref="AY182" xml:space="preserve"> 0.35 * Ku ^ ( -0.5 ) * AW182 ^ 0.4</f>
        <v>1.1647809540036247</v>
      </c>
      <c r="AZ182">
        <f t="shared" si="73"/>
        <v>0.91978704276451184</v>
      </c>
      <c r="BA182">
        <f t="shared" si="59"/>
        <v>0.20766517629602332</v>
      </c>
      <c r="BB182">
        <f t="shared" si="74"/>
        <v>0.23255692412329465</v>
      </c>
      <c r="BC182">
        <f t="shared" si="75"/>
        <v>1.119864814463589</v>
      </c>
      <c r="BD182">
        <f t="shared" si="60"/>
        <v>1.2195230998082833</v>
      </c>
      <c r="BE182">
        <f t="shared" si="76"/>
        <v>1.3587233388553848</v>
      </c>
      <c r="BF182">
        <f t="shared" si="77"/>
        <v>1.1141431753682933</v>
      </c>
      <c r="BG182" cm="1">
        <f t="array" ref="BG182" xml:space="preserve"> EXP( -4 * alpha * X * 10^(-6) * BA182 / ( PI() * df * 10^(-6) * ( 1 - alpha ) ) ) * 100</f>
        <v>1.4275804987640468</v>
      </c>
      <c r="BH182" cm="1">
        <f t="array" ref="BH182" xml:space="preserve"> EXP( -4 * alpha * X * 10^(-6) * BB182 / ( PI() * df * 10^(-6) * ( 1 - alpha ) ) ) * 100</f>
        <v>0.85783181825009425</v>
      </c>
      <c r="BI182" cm="1">
        <f t="array" ref="BI182" xml:space="preserve"> EXP( -4 * alpha * X * 10^(-6) * BD182 / ( PI() * df * 10^(-6) * ( 1 - alpha ) ) ) * 100</f>
        <v>1.4548189756776531E-9</v>
      </c>
      <c r="BJ182" cm="1">
        <f t="array" ref="BJ182" xml:space="preserve"> EXP( -4 * alpha * X * 10^(-6) * BE182 / ( PI() * df * 10^(-6) * ( 1 - alpha ) ) ) * 100</f>
        <v>8.4298055978316596E-11</v>
      </c>
      <c r="BK182" cm="1">
        <f t="array" ref="BK182">fC *  BG182 +  ( 1 - fC ) * BI182</f>
        <v>0.14275805118574178</v>
      </c>
    </row>
    <row r="183" spans="6:63" x14ac:dyDescent="0.2">
      <c r="F183">
        <v>1830</v>
      </c>
      <c r="G183" cm="1">
        <f t="array" ref="G183" xml:space="preserve"> F183 * 10^(-9) * rhoa/mu * U</f>
        <v>1.2123622997830001E-3</v>
      </c>
      <c r="H183" cm="1">
        <f t="array" ref="H183">1 +  lambda/F183 * ( 2.514 + 0.8 * EXP( -0.55 * F183/lambda ) )</f>
        <v>1.0920563694381107</v>
      </c>
      <c r="I183" cm="1">
        <f t="array" ref="I183" xml:space="preserve"> 1 + 3.34 * lambda/F183</f>
        <v>1.1223024043715848</v>
      </c>
      <c r="J183">
        <f t="shared" si="61"/>
        <v>0.97305001324450524</v>
      </c>
      <c r="K183" cm="1">
        <f t="array" ref="K183" xml:space="preserve"> kB * T * H183 / ( 3 * PI() * mu * F183 * 10^(-9) )</f>
        <v>1.4088644382129665E-11</v>
      </c>
      <c r="L183" cm="1">
        <f t="array" ref="L183" xml:space="preserve"> df * 10^(-6) *U / K183</f>
        <v>5837.1011344124845</v>
      </c>
      <c r="M183" cm="1">
        <f t="array" ref="M183" xml:space="preserve"> 1 + 0.388 * Kn * ( ( 1 - alpha ) * L183 / Ku ) ^ ( 1 / 3 )</f>
        <v>1.1342975304357914</v>
      </c>
      <c r="N183" cm="1">
        <f t="array" ref="N183" xml:space="preserve"> 1 + 0.388 * Kn * ( ( 1 - alpha ) / Ku ) ^ ( 1 / 3 ) * ( 3 * PI() * mu * df * 10^(-6) * U * F183 * 10^(-9) / ( kB * T ) ) ^ ( 1 / 3 ) * ( 0.6 * ( F183 / lambda ) ^ 0.1 ) ^ ( -1 / 3 ) * ( 1 + 2/3 * ( 3.34 * F183 / lambda ) ) ^ ( -1 / 2 )</f>
        <v>1.0186794306866691</v>
      </c>
      <c r="O183">
        <f t="shared" si="52"/>
        <v>0.89807074718332291</v>
      </c>
      <c r="P183" cm="1">
        <f t="array" ref="P183" xml:space="preserve"> 1 / ( 1 + 1.6 * ( ( 1 - alpha ) / Ku ) ^ ( 1 / 3 ) * L183 ^ ( -2 / 3 ) * M183 )</f>
        <v>0.99374385283111066</v>
      </c>
      <c r="Q183" cm="1">
        <f t="array" ref="Q183" xml:space="preserve"> 1.6 * ( ( 1 - alpha ) / Ku ) * L183 ^ ( -2 / 3 ) * M183 * P183</f>
        <v>7.9117819825619985E-3</v>
      </c>
      <c r="R183" cm="1">
        <f t="array" ref="R183" xml:space="preserve"> 1.6 * ( 0.6 ) ^ ( 2 / 3 ) * ( ( 1 - alpha ) / Ku ) * ( lambda * 10^(-9) ) ^ ( -1 / 15 ) * ( kB * T / ( 3 * PI() * df * 10^(-6) * U * mu ) ) ^ ( 2 / 3 ) * ( F183 * 10^(-9) ) ^ ( -3 / 5 )  +  3.2 * 3.34 / 3 * ( 0.6 ) ^ ( 2 / 3 ) * ( ( 1 - alpha ) / Ku ) *  ( lambda * 10^(-9) ) ^ ( 14 / 15 ) * ( kB * T / ( 3 * PI() * df * 10^(-6) * U * mu ) ) ^ ( 2 / 3 ) * ( F183 * 10^(-9) ) ^ ( -8 / 5 )</f>
        <v>6.3485076890205105E-3</v>
      </c>
      <c r="S183">
        <f t="shared" si="53"/>
        <v>6.4670941983613547E-3</v>
      </c>
      <c r="T183">
        <f t="shared" si="62"/>
        <v>0.81740045575259601</v>
      </c>
      <c r="U183">
        <f t="shared" si="54"/>
        <v>19825.515345927135</v>
      </c>
      <c r="V183">
        <f t="shared" si="55"/>
        <v>7.1021100415505824E-3</v>
      </c>
      <c r="W183">
        <f t="shared" si="56"/>
        <v>5.0439939087605146E-5</v>
      </c>
      <c r="X183">
        <f t="shared" si="57"/>
        <v>3.5822960051912799E-7</v>
      </c>
      <c r="Y183" cm="1">
        <f t="array" ref="Y183" xml:space="preserve"> 4 / 3 * g / U^2 * F183 * 10^(-9) * ( rhop - rhoa ) / rhoa</f>
        <v>189.70702939847502</v>
      </c>
      <c r="Z183" cm="1">
        <f t="array" ref="Z183" xml:space="preserve"> SQRT( 4/3 * 1/U183 * g/rhoa * F183 * 10^(-9) *  ( rhop - rhoa ) )</f>
        <v>1.0260767134751814E-3</v>
      </c>
      <c r="AA183" cm="1">
        <f t="array" ref="AA183" xml:space="preserve"> Z183 / U</f>
        <v>9.7820407833128342E-2</v>
      </c>
      <c r="AB183">
        <f t="shared" si="63"/>
        <v>0.10842675746874464</v>
      </c>
      <c r="AC183">
        <f t="shared" si="64"/>
        <v>0.10832516086137915</v>
      </c>
      <c r="AD183">
        <f t="shared" si="65"/>
        <v>0.99906299321553749</v>
      </c>
      <c r="AE183" cm="1">
        <f t="array" ref="AE183">( ( F183 * 10^(-9) ) ^ 2 * rhop * H183 * U ) / ( 18 * mu * ( df * 10^(-6) ) )</f>
        <v>1.4993783173625897E-2</v>
      </c>
      <c r="AF183">
        <f t="shared" si="66"/>
        <v>3.2014821268065499E-3</v>
      </c>
      <c r="AG183" cm="1">
        <f t="array" ref="AG183">(2 * AI203*(1-alpha)*AE183*SQRT(alpha)+(1-alpha)*alpha*AE183^2)/Ku</f>
        <v>2.9227205238751635E-3</v>
      </c>
      <c r="AH183">
        <f t="shared" si="67"/>
        <v>0.9129273280655642</v>
      </c>
      <c r="AI183" cm="1">
        <f t="array" ref="AI183" xml:space="preserve"> F183 / df / 1000</f>
        <v>0.23341836734693877</v>
      </c>
      <c r="AJ183" cm="1">
        <f t="array" ref="AJ183" xml:space="preserve"> ( 1 + AI183 ) / ( 2*Ku ) * ( 2 * LN( 1 + AI183 ) - 1 + alpha + ( 1 / ( 1 + AI183 ) ) ^ 2 * ( 1 - alpha / 2 ) - ( alpha / 2) * ( 1 + AI183 ) ^ 2 )</f>
        <v>6.6641105603853307E-2</v>
      </c>
      <c r="AK183" cm="1">
        <f t="array" ref="AK183" xml:space="preserve"> ( ( 1 - alpha ) / Ku ) * AI183 ^ 2</f>
        <v>7.7485615357040877E-2</v>
      </c>
      <c r="AL183">
        <f t="shared" si="68"/>
        <v>1.162730039589267</v>
      </c>
      <c r="AM183">
        <f t="shared" si="58"/>
        <v>0.17706909558486894</v>
      </c>
      <c r="AN183">
        <f t="shared" si="69"/>
        <v>0.19547935254358792</v>
      </c>
      <c r="AO183">
        <f t="shared" si="70"/>
        <v>1.1039721635100066</v>
      </c>
      <c r="AP183" cm="1">
        <f t="array" ref="AP183" xml:space="preserve"> EXP( -4 * alpha * X * 10^(-6) * AM183 / ( PI() * df * 10^(-6) * ( 1 - alpha ) ) ) * 100</f>
        <v>2.6698701782597594</v>
      </c>
      <c r="AQ183" cm="1">
        <f t="array" ref="AQ183" xml:space="preserve"> EXP( -4 * alpha * X * 10^(-6) * AN183 / ( PI() * df * 10^(-6) * ( 1 - alpha ) ) ) * 100</f>
        <v>1.831845830957517</v>
      </c>
      <c r="AR183">
        <f t="shared" si="71"/>
        <v>0.8380243473022424</v>
      </c>
      <c r="AS183" cm="1">
        <f t="array" ref="AS183" xml:space="preserve"> ( sigave * 10^(-6) * fE *e * H183 ) / ( 3 * PI() * eps0 * ( 1 + epsF ) * mu * U * F183 * 10^(-9) )</f>
        <v>1.2313120865179205E-2</v>
      </c>
      <c r="AT183" cm="1">
        <f t="array" ref="AT183" xml:space="preserve"> PI() * AS183 / ( 1 + alpha * SQRT(AS183) )</f>
        <v>3.8388883619518588E-2</v>
      </c>
      <c r="AU183" cm="1">
        <f t="array" ref="AU183" xml:space="preserve"> PI() * AS183 * ( 1 - SQRT( AS183 ) * alpha )</f>
        <v>3.8386633156883523E-2</v>
      </c>
      <c r="AV183">
        <f t="shared" si="72"/>
        <v>0.99994137723156085</v>
      </c>
      <c r="AW183" cm="1">
        <f t="array" ref="AW183" xml:space="preserve"> 2 / 3 * ( epsP - 1 ) / ( epsP + 2 ) * ( sigave * 10^(-6) ) ^ 2 / ( eps0 * ( 1 + epsF ) ^ 2 ) * H183 * ( F183 * 10^(-9) ) ^ 2 / ( df * 10^(-6) * mu * U )</f>
        <v>12.022565465201234</v>
      </c>
      <c r="AX183" cm="1">
        <f t="array" ref="AX183" xml:space="preserve"> 0.528 * Ku ^ 0.26 * AW183 ^ 0.74 / ( 1 + 0.366 * ( Ku * AW183 ) ^ 0.63 )</f>
        <v>1.2714127520341796</v>
      </c>
      <c r="AY183" cm="1">
        <f t="array" ref="AY183" xml:space="preserve"> 0.35 * Ku ^ ( -0.5 ) * AW183 ^ 0.4</f>
        <v>1.1696813900648908</v>
      </c>
      <c r="AZ183">
        <f t="shared" si="73"/>
        <v>0.91998557368051792</v>
      </c>
      <c r="BA183">
        <f t="shared" si="59"/>
        <v>0.20866049430136657</v>
      </c>
      <c r="BB183">
        <f t="shared" si="74"/>
        <v>0.23386598570047146</v>
      </c>
      <c r="BC183">
        <f t="shared" si="75"/>
        <v>1.1207966629404262</v>
      </c>
      <c r="BD183">
        <f t="shared" si="60"/>
        <v>1.2233539415012871</v>
      </c>
      <c r="BE183">
        <f t="shared" si="76"/>
        <v>1.3651607426084786</v>
      </c>
      <c r="BF183">
        <f t="shared" si="77"/>
        <v>1.1159164133097637</v>
      </c>
      <c r="BG183" cm="1">
        <f t="array" ref="BG183" xml:space="preserve"> EXP( -4 * alpha * X * 10^(-6) * BA183 / ( PI() * df * 10^(-6) * ( 1 - alpha ) ) ) * 100</f>
        <v>1.3988005541159214</v>
      </c>
      <c r="BH183" cm="1">
        <f t="array" ref="BH183" xml:space="preserve"> EXP( -4 * alpha * X * 10^(-6) * BB183 / ( PI() * df * 10^(-6) * ( 1 - alpha ) ) ) * 100</f>
        <v>0.83515922675573895</v>
      </c>
      <c r="BI183" cm="1">
        <f t="array" ref="BI183" xml:space="preserve"> EXP( -4 * alpha * X * 10^(-6) * BD183 / ( PI() * df * 10^(-6) * ( 1 - alpha ) ) ) * 100</f>
        <v>1.3451369405385769E-9</v>
      </c>
      <c r="BJ183" cm="1">
        <f t="array" ref="BJ183" xml:space="preserve"> EXP( -4 * alpha * X * 10^(-6) * BE183 / ( PI() * df * 10^(-6) * ( 1 - alpha ) ) ) * 100</f>
        <v>7.3894498142540049E-11</v>
      </c>
      <c r="BK183" cm="1">
        <f t="array" ref="BK183">fC *  BG183 +  ( 1 - fC ) * BI183</f>
        <v>0.13988005662221539</v>
      </c>
    </row>
    <row r="184" spans="6:63" x14ac:dyDescent="0.2">
      <c r="F184">
        <v>1840</v>
      </c>
      <c r="G184" cm="1">
        <f t="array" ref="G184" xml:space="preserve"> F184 * 10^(-9) * rhoa/mu * U</f>
        <v>1.2189872303829071E-3</v>
      </c>
      <c r="H184" cm="1">
        <f t="array" ref="H184">1 +  lambda/F184 * ( 2.514 + 0.8 * EXP( -0.55 * F184/lambda ) )</f>
        <v>1.0915560623941856</v>
      </c>
      <c r="I184" cm="1">
        <f t="array" ref="I184" xml:space="preserve"> 1 + 3.34 * lambda/F184</f>
        <v>1.1216377173913044</v>
      </c>
      <c r="J184">
        <f t="shared" si="61"/>
        <v>0.97318059607777596</v>
      </c>
      <c r="K184" cm="1">
        <f t="array" ref="K184" xml:space="preserve"> kB * T * H184 / ( 3 * PI() * mu * F184 * 10^(-9) )</f>
        <v>1.4005656268617244E-11</v>
      </c>
      <c r="L184" cm="1">
        <f t="array" ref="L184" xml:space="preserve"> df * 10^(-6) *U / K184</f>
        <v>5871.6878758143521</v>
      </c>
      <c r="M184" cm="1">
        <f t="array" ref="M184" xml:space="preserve"> 1 + 0.388 * Kn * ( ( 1 - alpha ) * L184 / Ku ) ^ ( 1 / 3 )</f>
        <v>1.134562260577066</v>
      </c>
      <c r="N184" cm="1">
        <f t="array" ref="N184" xml:space="preserve"> 1 + 0.388 * Kn * ( ( 1 - alpha ) / Ku ) ^ ( 1 / 3 ) * ( 3 * PI() * mu * df * 10^(-6) * U * F184 * 10^(-9) / ( kB * T ) ) ^ ( 1 / 3 ) * ( 0.6 * ( F184 / lambda ) ^ 0.1 ) ^ ( -1 / 3 ) * ( 1 + 2/3 * ( 3.34 * F184 / lambda ) ) ^ ( -1 / 2 )</f>
        <v>1.0186599030650172</v>
      </c>
      <c r="O184">
        <f t="shared" si="52"/>
        <v>0.89784398658466036</v>
      </c>
      <c r="P184" cm="1">
        <f t="array" ref="P184" xml:space="preserve"> 1 / ( 1 + 1.6 * ( ( 1 - alpha ) / Ku ) ^ ( 1 / 3 ) * L184 ^ ( -2 / 3 ) * M184 )</f>
        <v>0.9937668460114657</v>
      </c>
      <c r="Q184" cm="1">
        <f t="array" ref="Q184" xml:space="preserve"> 1.6 * ( ( 1 - alpha ) / Ku ) * L184 ^ ( -2 / 3 ) * M184 * P184</f>
        <v>7.8827038574565515E-3</v>
      </c>
      <c r="R184" cm="1">
        <f t="array" ref="R184" xml:space="preserve"> 1.6 * ( 0.6 ) ^ ( 2 / 3 ) * ( ( 1 - alpha ) / Ku ) * ( lambda * 10^(-9) ) ^ ( -1 / 15 ) * ( kB * T / ( 3 * PI() * df * 10^(-6) * U * mu ) ) ^ ( 2 / 3 ) * ( F184 * 10^(-9) ) ^ ( -3 / 5 )  +  3.2 * 3.34 / 3 * ( 0.6 ) ^ ( 2 / 3 ) * ( ( 1 - alpha ) / Ku ) *  ( lambda * 10^(-9) ) ^ ( 14 / 15 ) * ( kB * T / ( 3 * PI() * df * 10^(-6) * U * mu ) ) ^ ( 2 / 3 ) * ( F184 * 10^(-9) ) ^ ( -8 / 5 )</f>
        <v>6.3251908657802874E-3</v>
      </c>
      <c r="S184">
        <f t="shared" si="53"/>
        <v>6.4432183142034798E-3</v>
      </c>
      <c r="T184">
        <f t="shared" si="62"/>
        <v>0.81738682953420772</v>
      </c>
      <c r="U184">
        <f t="shared" si="54"/>
        <v>19717.877853626604</v>
      </c>
      <c r="V184">
        <f t="shared" si="55"/>
        <v>7.1214683909440728E-3</v>
      </c>
      <c r="W184">
        <f t="shared" si="56"/>
        <v>5.0715283724517579E-5</v>
      </c>
      <c r="X184">
        <f t="shared" si="57"/>
        <v>3.6116688633908961E-7</v>
      </c>
      <c r="Y184" cm="1">
        <f t="array" ref="Y184" xml:space="preserve"> 4 / 3 * g / U^2 * F184 * 10^(-9) * ( rhop - rhoa ) / rhoa</f>
        <v>190.74367983234652</v>
      </c>
      <c r="Z184" cm="1">
        <f t="array" ref="Z184" xml:space="preserve"> SQRT( 4/3 * 1/U184 * g/rhoa * F184 * 10^(-9) *  ( rhop - rhoa ) )</f>
        <v>1.0316808156278078E-3</v>
      </c>
      <c r="AA184" cm="1">
        <f t="array" ref="AA184" xml:space="preserve"> Z184 / U</f>
        <v>9.8354671549387693E-2</v>
      </c>
      <c r="AB184">
        <f t="shared" si="63"/>
        <v>0.10908354809357289</v>
      </c>
      <c r="AC184">
        <f t="shared" si="64"/>
        <v>0.10897965301841725</v>
      </c>
      <c r="AD184">
        <f t="shared" si="65"/>
        <v>0.99904756421136476</v>
      </c>
      <c r="AE184" cm="1">
        <f t="array" ref="AE184">( ( F184 * 10^(-9) ) ^ 2 * rhop * H184 * U ) / ( 18 * mu * ( df * 10^(-6) ) )</f>
        <v>1.5151152954634579E-2</v>
      </c>
      <c r="AF184">
        <f t="shared" si="66"/>
        <v>3.2651589304735448E-3</v>
      </c>
      <c r="AG184" cm="1">
        <f t="array" ref="AG184">(2 * AI204*(1-alpha)*AE184*SQRT(alpha)+(1-alpha)*alpha*AE184^2)/Ku</f>
        <v>2.9680693400602584E-3</v>
      </c>
      <c r="AH184">
        <f t="shared" si="67"/>
        <v>0.90901221143002686</v>
      </c>
      <c r="AI184" cm="1">
        <f t="array" ref="AI184" xml:space="preserve"> F184 / df / 1000</f>
        <v>0.23469387755102042</v>
      </c>
      <c r="AJ184" cm="1">
        <f t="array" ref="AJ184" xml:space="preserve"> ( 1 + AI184 ) / ( 2*Ku ) * ( 2 * LN( 1 + AI184 ) - 1 + alpha + ( 1 / ( 1 + AI184 ) ) ^ 2 * ( 1 - alpha / 2 ) - ( alpha / 2) * ( 1 + AI184 ) ^ 2 )</f>
        <v>6.73211112363582E-2</v>
      </c>
      <c r="AK184" cm="1">
        <f t="array" ref="AK184" xml:space="preserve"> ( ( 1 - alpha ) / Ku ) * AI184 ^ 2</f>
        <v>7.8334766446533977E-2</v>
      </c>
      <c r="AL184">
        <f t="shared" si="68"/>
        <v>1.1635988326382174</v>
      </c>
      <c r="AM184">
        <f t="shared" si="58"/>
        <v>0.17830284029610577</v>
      </c>
      <c r="AN184">
        <f t="shared" si="69"/>
        <v>0.19702279670962825</v>
      </c>
      <c r="AO184">
        <f t="shared" si="70"/>
        <v>1.1049896702847495</v>
      </c>
      <c r="AP184" cm="1">
        <f t="array" ref="AP184" xml:space="preserve"> EXP( -4 * alpha * X * 10^(-6) * AM184 / ( PI() * df * 10^(-6) * ( 1 - alpha ) ) ) * 100</f>
        <v>2.6033141216588538</v>
      </c>
      <c r="AQ184" cm="1">
        <f t="array" ref="AQ184" xml:space="preserve"> EXP( -4 * alpha * X * 10^(-6) * AN184 / ( PI() * df * 10^(-6) * ( 1 - alpha ) ) ) * 100</f>
        <v>1.7748973118745122</v>
      </c>
      <c r="AR184">
        <f t="shared" si="71"/>
        <v>0.82841680978434162</v>
      </c>
      <c r="AS184" cm="1">
        <f t="array" ref="AS184" xml:space="preserve"> ( sigave * 10^(-6) * fE *e * H184 ) / ( 3 * PI() * eps0 * ( 1 + epsF ) * mu * U * F184 * 10^(-9) )</f>
        <v>1.2240591341093281E-2</v>
      </c>
      <c r="AT184" cm="1">
        <f t="array" ref="AT184" xml:space="preserve"> PI() * AS184 / ( 1 + alpha * SQRT(AS184) )</f>
        <v>3.8163612069590104E-2</v>
      </c>
      <c r="AU184" cm="1">
        <f t="array" ref="AU184" xml:space="preserve"> PI() * AS184 * ( 1 - SQRT( AS184 ) * alpha )</f>
        <v>3.8161387991390766E-2</v>
      </c>
      <c r="AV184">
        <f t="shared" si="72"/>
        <v>0.99994172254462488</v>
      </c>
      <c r="AW184" cm="1">
        <f t="array" ref="AW184" xml:space="preserve"> 2 / 3 * ( epsP - 1 ) / ( epsP + 2 ) * ( sigave * 10^(-6) ) ^ 2 / ( eps0 * ( 1 + epsF ) ^ 2 ) * H184 * ( F184 * 10^(-9) ) ^ 2 / ( df * 10^(-6) * mu * U )</f>
        <v>12.14875032945546</v>
      </c>
      <c r="AX184" cm="1">
        <f t="array" ref="AX184" xml:space="preserve"> 0.528 * Ku ^ 0.26 * AW184 ^ 0.74 / ( 1 + 0.366 * ( Ku * AW184 ) ^ 0.63 )</f>
        <v>1.276446146507757</v>
      </c>
      <c r="AY184" cm="1">
        <f t="array" ref="AY184" xml:space="preserve"> 0.35 * Ku ^ ( -0.5 ) * AW184 ^ 0.4</f>
        <v>1.1745766492603948</v>
      </c>
      <c r="AZ184">
        <f t="shared" si="73"/>
        <v>0.92019287493948099</v>
      </c>
      <c r="BA184">
        <f t="shared" si="59"/>
        <v>0.20966177193772917</v>
      </c>
      <c r="BB184">
        <f t="shared" si="74"/>
        <v>0.23518418470101901</v>
      </c>
      <c r="BC184">
        <f t="shared" si="75"/>
        <v>1.1217313605976302</v>
      </c>
      <c r="BD184">
        <f t="shared" si="60"/>
        <v>1.2271550133965106</v>
      </c>
      <c r="BE184">
        <f t="shared" si="76"/>
        <v>1.3715994459700231</v>
      </c>
      <c r="BF184">
        <f t="shared" si="77"/>
        <v>1.1177067534228788</v>
      </c>
      <c r="BG184" cm="1">
        <f t="array" ref="BG184" xml:space="preserve"> EXP( -4 * alpha * X * 10^(-6) * BA184 / ( PI() * df * 10^(-6) * ( 1 - alpha ) ) ) * 100</f>
        <v>1.3704336847112584</v>
      </c>
      <c r="BH184" cm="1">
        <f t="array" ref="BH184" xml:space="preserve"> EXP( -4 * alpha * X * 10^(-6) * BB184 / ( PI() * df * 10^(-6) * ( 1 - alpha ) ) ) * 100</f>
        <v>0.81293386797855927</v>
      </c>
      <c r="BI184" cm="1">
        <f t="array" ref="BI184" xml:space="preserve"> EXP( -4 * alpha * X * 10^(-6) * BD184 / ( PI() * df * 10^(-6) * ( 1 - alpha ) ) ) * 100</f>
        <v>1.2444819126252176E-9</v>
      </c>
      <c r="BJ184" cm="1">
        <f t="array" ref="BJ184" xml:space="preserve"> EXP( -4 * alpha * X * 10^(-6) * BE184 / ( PI() * df * 10^(-6) * ( 1 - alpha ) ) ) * 100</f>
        <v>6.477316220544826E-11</v>
      </c>
      <c r="BK184" cm="1">
        <f t="array" ref="BK184">fC *  BG184 +  ( 1 - fC ) * BI184</f>
        <v>0.13704336959115956</v>
      </c>
    </row>
    <row r="185" spans="6:63" x14ac:dyDescent="0.2">
      <c r="F185">
        <v>1850</v>
      </c>
      <c r="G185" cm="1">
        <f t="array" ref="G185" xml:space="preserve"> F185 * 10^(-9) * rhoa/mu * U</f>
        <v>1.2256121609828144E-3</v>
      </c>
      <c r="H185" cm="1">
        <f t="array" ref="H185">1 +  lambda/F185 * ( 2.514 + 0.8 * EXP( -0.55 * F185/lambda ) )</f>
        <v>1.0910611641290024</v>
      </c>
      <c r="I185" cm="1">
        <f t="array" ref="I185" xml:space="preserve"> 1 + 3.34 * lambda/F185</f>
        <v>1.1209802162162161</v>
      </c>
      <c r="J185">
        <f t="shared" si="61"/>
        <v>0.97330991960928337</v>
      </c>
      <c r="K185" cm="1">
        <f t="array" ref="K185" xml:space="preserve"> kB * T * H185 / ( 3 * PI() * mu * F185 * 10^(-9) )</f>
        <v>1.392363434831353E-11</v>
      </c>
      <c r="L185" cm="1">
        <f t="array" ref="L185" xml:space="preserve"> df * 10^(-6) *U / K185</f>
        <v>5906.2770572701738</v>
      </c>
      <c r="M185" cm="1">
        <f t="array" ref="M185" xml:space="preserve"> 1 + 0.388 * Kn * ( ( 1 - alpha ) * L185 / Ku ) ^ ( 1 / 3 )</f>
        <v>1.1348259717335609</v>
      </c>
      <c r="N185" cm="1">
        <f t="array" ref="N185" xml:space="preserve"> 1 + 0.388 * Kn * ( ( 1 - alpha ) / Ku ) ^ ( 1 / 3 ) * ( 3 * PI() * mu * df * 10^(-6) * U * F185 * 10^(-9) / ( kB * T ) ) ^ ( 1 / 3 ) * ( 0.6 * ( F185 / lambda ) ^ 0.1 ) ^ ( -1 / 3 ) * ( 1 + 2/3 * ( 3.34 * F185 / lambda ) ) ^ ( -1 / 2 )</f>
        <v>1.0186404971862533</v>
      </c>
      <c r="O185">
        <f t="shared" si="52"/>
        <v>0.89761824505142174</v>
      </c>
      <c r="P185" cm="1">
        <f t="array" ref="P185" xml:space="preserve"> 1 / ( 1 + 1.6 * ( ( 1 - alpha ) / Ku ) ^ ( 1 / 3 ) * L185 ^ ( -2 / 3 ) * M185 )</f>
        <v>0.99378962002717752</v>
      </c>
      <c r="Q185" cm="1">
        <f t="array" ref="Q185" xml:space="preserve"> 1.6 * ( ( 1 - alpha ) / Ku ) * L185 ^ ( -2 / 3 ) * M185 * P185</f>
        <v>7.85390289700672E-3</v>
      </c>
      <c r="R185" cm="1">
        <f t="array" ref="R185" xml:space="preserve"> 1.6 * ( 0.6 ) ^ ( 2 / 3 ) * ( ( 1 - alpha ) / Ku ) * ( lambda * 10^(-9) ) ^ ( -1 / 15 ) * ( kB * T / ( 3 * PI() * df * 10^(-6) * U * mu ) ) ^ ( 2 / 3 ) * ( F185 * 10^(-9) ) ^ ( -3 / 5 )  +  3.2 * 3.34 / 3 * ( 0.6 ) ^ ( 2 / 3 ) * ( ( 1 - alpha ) / Ku ) *  ( lambda * 10^(-9) ) ^ ( 14 / 15 ) * ( kB * T / ( 3 * PI() * df * 10^(-6) * U * mu ) ) ^ ( 2 / 3 ) * ( F185 * 10^(-9) ) ^ ( -8 / 5 )</f>
        <v>6.3020982457752403E-3</v>
      </c>
      <c r="S185">
        <f t="shared" si="53"/>
        <v>6.4195724903931056E-3</v>
      </c>
      <c r="T185">
        <f t="shared" si="62"/>
        <v>0.81737354975953846</v>
      </c>
      <c r="U185">
        <f t="shared" si="54"/>
        <v>19611.403824154007</v>
      </c>
      <c r="V185">
        <f t="shared" si="55"/>
        <v>7.1407740792096761E-3</v>
      </c>
      <c r="W185">
        <f t="shared" si="56"/>
        <v>5.0990625764876932E-5</v>
      </c>
      <c r="X185">
        <f t="shared" si="57"/>
        <v>3.641121287648089E-7</v>
      </c>
      <c r="Y185" cm="1">
        <f t="array" ref="Y185" xml:space="preserve"> 4 / 3 * g / U^2 * F185 * 10^(-9) * ( rhop - rhoa ) / rhoa</f>
        <v>191.78033026621796</v>
      </c>
      <c r="Z185" cm="1">
        <f t="array" ref="Z185" xml:space="preserve"> SQRT( 4/3 * 1/U185 * g/rhoa * F185 * 10^(-9) *  ( rhop - rhoa ) )</f>
        <v>1.0372848914728607E-3</v>
      </c>
      <c r="AA185" cm="1">
        <f t="array" ref="AA185" xml:space="preserve"> Z185 / U</f>
        <v>9.8888932757630291E-2</v>
      </c>
      <c r="AB185">
        <f t="shared" si="63"/>
        <v>0.10974111444469961</v>
      </c>
      <c r="AC185">
        <f t="shared" si="64"/>
        <v>0.10963488140331996</v>
      </c>
      <c r="AD185">
        <f t="shared" si="65"/>
        <v>0.99903196680736117</v>
      </c>
      <c r="AE185" cm="1">
        <f t="array" ref="AE185">( ( F185 * 10^(-9) ) ^ 2 * rhop * H185 * U ) / ( 18 * mu * ( df * 10^(-6) ) )</f>
        <v>1.5309342698787372E-2</v>
      </c>
      <c r="AF185">
        <f t="shared" si="66"/>
        <v>3.3297222051115365E-3</v>
      </c>
      <c r="AG185" cm="1">
        <f t="array" ref="AG185">(2 * AI205*(1-alpha)*AE185*SQRT(alpha)+(1-alpha)*alpha*AE185^2)/Ku</f>
        <v>3.0138856155599689E-3</v>
      </c>
      <c r="AH185">
        <f t="shared" si="67"/>
        <v>0.90514626443409629</v>
      </c>
      <c r="AI185" cm="1">
        <f t="array" ref="AI185" xml:space="preserve"> F185 / df / 1000</f>
        <v>0.23596938775510204</v>
      </c>
      <c r="AJ185" cm="1">
        <f t="array" ref="AJ185" xml:space="preserve"> ( 1 + AI185 ) / ( 2*Ku ) * ( 2 * LN( 1 + AI185 ) - 1 + alpha + ( 1 / ( 1 + AI185 ) ) ^ 2 * ( 1 - alpha / 2 ) - ( alpha / 2) * ( 1 + AI185 ) ^ 2 )</f>
        <v>6.8004086926814089E-2</v>
      </c>
      <c r="AK185" cm="1">
        <f t="array" ref="AK185" xml:space="preserve"> ( ( 1 - alpha ) / Ku ) * AI185 ^ 2</f>
        <v>7.9188545062400306E-2</v>
      </c>
      <c r="AL185">
        <f t="shared" si="68"/>
        <v>1.1644674407234217</v>
      </c>
      <c r="AM185">
        <f t="shared" si="58"/>
        <v>0.17953990993700575</v>
      </c>
      <c r="AN185">
        <f t="shared" si="69"/>
        <v>0.1985727211612249</v>
      </c>
      <c r="AO185">
        <f t="shared" si="70"/>
        <v>1.1060088045654981</v>
      </c>
      <c r="AP185" cm="1">
        <f t="array" ref="AP185" xml:space="preserve"> EXP( -4 * alpha * X * 10^(-6) * AM185 / ( PI() * df * 10^(-6) * ( 1 - alpha ) ) ) * 100</f>
        <v>2.5382445203049464</v>
      </c>
      <c r="AQ185" cm="1">
        <f t="array" ref="AQ185" xml:space="preserve"> EXP( -4 * alpha * X * 10^(-6) * AN185 / ( PI() * df * 10^(-6) * ( 1 - alpha ) ) ) * 100</f>
        <v>1.7194911953558849</v>
      </c>
      <c r="AR185">
        <f t="shared" si="71"/>
        <v>0.8187533249490615</v>
      </c>
      <c r="AS185" cm="1">
        <f t="array" ref="AS185" xml:space="preserve"> ( sigave * 10^(-6) * fE *e * H185 ) / ( 3 * PI() * eps0 * ( 1 + epsF ) * mu * U * F185 * 10^(-9) )</f>
        <v>1.2168906245572328E-2</v>
      </c>
      <c r="AT185" cm="1">
        <f t="array" ref="AT185" xml:space="preserve"> PI() * AS185 / ( 1 + alpha * SQRT(AS185) )</f>
        <v>3.7940955811625723E-2</v>
      </c>
      <c r="AU185" cm="1">
        <f t="array" ref="AU185" xml:space="preserve"> PI() * AS185 * ( 1 - SQRT( AS185 ) * alpha )</f>
        <v>3.7938757658239293E-2</v>
      </c>
      <c r="AV185">
        <f t="shared" si="72"/>
        <v>0.99994206383736495</v>
      </c>
      <c r="AW185" cm="1">
        <f t="array" ref="AW185" xml:space="preserve"> 2 / 3 * ( epsP - 1 ) / ( epsP + 2 ) * ( sigave * 10^(-6) ) ^ 2 / ( eps0 * ( 1 + epsF ) ^ 2 ) * H185 * ( F185 * 10^(-9) ) ^ 2 / ( df * 10^(-6) * mu * U )</f>
        <v>12.275592670242789</v>
      </c>
      <c r="AX185" cm="1">
        <f t="array" ref="AX185" xml:space="preserve"> 0.528 * Ku ^ 0.26 * AW185 ^ 0.74 / ( 1 + 0.366 * ( Ku * AW185 ) ^ 0.63 )</f>
        <v>1.2814596759300751</v>
      </c>
      <c r="AY185" cm="1">
        <f t="array" ref="AY185" xml:space="preserve"> 0.35 * Ku ^ ( -0.5 ) * AW185 ^ 0.4</f>
        <v>1.1794667645329522</v>
      </c>
      <c r="AZ185">
        <f t="shared" si="73"/>
        <v>0.92040880153088145</v>
      </c>
      <c r="BA185">
        <f t="shared" si="59"/>
        <v>0.21066894995928831</v>
      </c>
      <c r="BB185">
        <f t="shared" si="74"/>
        <v>0.23651147881946419</v>
      </c>
      <c r="BC185">
        <f t="shared" si="75"/>
        <v>1.1226689023948235</v>
      </c>
      <c r="BD185">
        <f t="shared" si="60"/>
        <v>1.2309264310626906</v>
      </c>
      <c r="BE185">
        <f t="shared" si="76"/>
        <v>1.3780394856941771</v>
      </c>
      <c r="BF185">
        <f t="shared" si="77"/>
        <v>1.1195140919221955</v>
      </c>
      <c r="BG185" cm="1">
        <f t="array" ref="BG185" xml:space="preserve"> EXP( -4 * alpha * X * 10^(-6) * BA185 / ( PI() * df * 10^(-6) * ( 1 - alpha ) ) ) * 100</f>
        <v>1.3424799888645835</v>
      </c>
      <c r="BH185" cm="1">
        <f t="array" ref="BH185" xml:space="preserve"> EXP( -4 * alpha * X * 10^(-6) * BB185 / ( PI() * df * 10^(-6) * ( 1 - alpha ) ) ) * 100</f>
        <v>0.79115272445159834</v>
      </c>
      <c r="BI185" cm="1">
        <f t="array" ref="BI185" xml:space="preserve"> EXP( -4 * alpha * X * 10^(-6) * BD185 / ( PI() * df * 10^(-6) * ( 1 - alpha ) ) ) * 100</f>
        <v>1.1520576129041163E-9</v>
      </c>
      <c r="BJ185" cm="1">
        <f t="array" ref="BJ185" xml:space="preserve"> EXP( -4 * alpha * X * 10^(-6) * BE185 / ( PI() * df * 10^(-6) * ( 1 - alpha ) ) ) * 100</f>
        <v>5.6776186650276392E-11</v>
      </c>
      <c r="BK185" cm="1">
        <f t="array" ref="BK185">fC *  BG185 +  ( 1 - fC ) * BI185</f>
        <v>0.13424799992331021</v>
      </c>
    </row>
    <row r="186" spans="6:63" x14ac:dyDescent="0.2">
      <c r="F186">
        <v>1860</v>
      </c>
      <c r="G186" cm="1">
        <f t="array" ref="G186" xml:space="preserve"> F186 * 10^(-9) * rhoa/mu * U</f>
        <v>1.2322370915827214E-3</v>
      </c>
      <c r="H186" cm="1">
        <f t="array" ref="H186">1 +  lambda/F186 * ( 2.514 + 0.8 * EXP( -0.55 * F186/lambda ) )</f>
        <v>1.0905715873999671</v>
      </c>
      <c r="I186" cm="1">
        <f t="array" ref="I186" xml:space="preserve"> 1 + 3.34 * lambda/F186</f>
        <v>1.1203297849462366</v>
      </c>
      <c r="J186">
        <f t="shared" si="61"/>
        <v>0.97343800196502173</v>
      </c>
      <c r="K186" cm="1">
        <f t="array" ref="K186" xml:space="preserve"> kB * T * H186 / ( 3 * PI() * mu * F186 * 10^(-9) )</f>
        <v>1.3842561930091911E-11</v>
      </c>
      <c r="L186" cm="1">
        <f t="array" ref="L186" xml:space="preserve"> df * 10^(-6) *U / K186</f>
        <v>5940.8686427106422</v>
      </c>
      <c r="M186" cm="1">
        <f t="array" ref="M186" xml:space="preserve"> 1 + 0.388 * Kn * ( ( 1 - alpha ) * L186 / Ku ) ^ ( 1 / 3 )</f>
        <v>1.1350886735222334</v>
      </c>
      <c r="N186" cm="1">
        <f t="array" ref="N186" xml:space="preserve"> 1 + 0.388 * Kn * ( ( 1 - alpha ) / Ku ) ^ ( 1 / 3 ) * ( 3 * PI() * mu * df * 10^(-6) * U * F186 * 10^(-9) / ( kB * T ) ) ^ ( 1 / 3 ) * ( 0.6 * ( F186 / lambda ) ^ 0.1 ) ^ ( -1 / 3 ) * ( 1 + 2/3 * ( 3.34 * F186 / lambda ) ) ^ ( -1 / 2 )</f>
        <v>1.0186212116673505</v>
      </c>
      <c r="O186">
        <f t="shared" si="52"/>
        <v>0.89739351244385257</v>
      </c>
      <c r="P186" cm="1">
        <f t="array" ref="P186" xml:space="preserve"> 1 / ( 1 + 1.6 * ( ( 1 - alpha ) / Ku ) ^ ( 1 / 3 ) * L186 ^ ( -2 / 3 ) * M186 )</f>
        <v>0.99381217820426071</v>
      </c>
      <c r="Q186" cm="1">
        <f t="array" ref="Q186" xml:space="preserve"> 1.6 * ( ( 1 - alpha ) / Ku ) * L186 ^ ( -2 / 3 ) * M186 * P186</f>
        <v>7.8253748949970708E-3</v>
      </c>
      <c r="R186" cm="1">
        <f t="array" ref="R186" xml:space="preserve"> 1.6 * ( 0.6 ) ^ ( 2 / 3 ) * ( ( 1 - alpha ) / Ku ) * ( lambda * 10^(-9) ) ^ ( -1 / 15 ) * ( kB * T / ( 3 * PI() * df * 10^(-6) * U * mu ) ) ^ ( 2 / 3 ) * ( F186 * 10^(-9) ) ^ ( -3 / 5 )  +  3.2 * 3.34 / 3 * ( 0.6 ) ^ ( 2 / 3 ) * ( ( 1 - alpha ) / Ku ) *  ( lambda * 10^(-9) ) ^ ( 14 / 15 ) * ( kB * T / ( 3 * PI() * df * 10^(-6) * U * mu ) ) ^ ( 2 / 3 ) * ( F186 * 10^(-9) ) ^ ( -8 / 5 )</f>
        <v>6.2792263808645922E-3</v>
      </c>
      <c r="S186">
        <f t="shared" si="53"/>
        <v>6.3961531844098831E-3</v>
      </c>
      <c r="T186">
        <f t="shared" si="62"/>
        <v>0.81736060830760715</v>
      </c>
      <c r="U186">
        <f t="shared" si="54"/>
        <v>19506.074493289914</v>
      </c>
      <c r="V186">
        <f t="shared" si="55"/>
        <v>7.160027532628079E-3</v>
      </c>
      <c r="W186">
        <f t="shared" si="56"/>
        <v>5.1265965213084485E-5</v>
      </c>
      <c r="X186">
        <f t="shared" si="57"/>
        <v>3.670653060313338E-7</v>
      </c>
      <c r="Y186" cm="1">
        <f t="array" ref="Y186" xml:space="preserve"> 4 / 3 * g / U^2 * F186 * 10^(-9) * ( rhop - rhoa ) / rhoa</f>
        <v>192.8169807000894</v>
      </c>
      <c r="Z186" cm="1">
        <f t="array" ref="Z186" xml:space="preserve"> SQRT( 4/3 * 1/U186 * g/rhoa * F186 * 10^(-9) *  ( rhop - rhoa ) )</f>
        <v>1.0428889410552407E-3</v>
      </c>
      <c r="AA186" cm="1">
        <f t="array" ref="AA186" xml:space="preserve"> Z186 / U</f>
        <v>9.9423191462136754E-2</v>
      </c>
      <c r="AB186">
        <f t="shared" si="63"/>
        <v>0.11039945790249235</v>
      </c>
      <c r="AC186">
        <f t="shared" si="64"/>
        <v>0.11029084692583246</v>
      </c>
      <c r="AD186">
        <f t="shared" si="65"/>
        <v>0.99901620009080283</v>
      </c>
      <c r="AE186" cm="1">
        <f t="array" ref="AE186">( ( F186 * 10^(-9) ) ^ 2 * rhop * H186 * U ) / ( 18 * mu * ( df * 10^(-6) ) )</f>
        <v>1.5468352406036586E-2</v>
      </c>
      <c r="AF186">
        <f t="shared" si="66"/>
        <v>3.3951784579792426E-3</v>
      </c>
      <c r="AG186" cm="1">
        <f t="array" ref="AG186">(2 * AI206*(1-alpha)*AE186*SQRT(alpha)+(1-alpha)*alpha*AE186^2)/Ku</f>
        <v>3.0601717709913359E-3</v>
      </c>
      <c r="AH186">
        <f t="shared" si="67"/>
        <v>0.90132869563878604</v>
      </c>
      <c r="AI186" cm="1">
        <f t="array" ref="AI186" xml:space="preserve"> F186 / df / 1000</f>
        <v>0.23724489795918369</v>
      </c>
      <c r="AJ186" cm="1">
        <f t="array" ref="AJ186" xml:space="preserve"> ( 1 + AI186 ) / ( 2*Ku ) * ( 2 * LN( 1 + AI186 ) - 1 + alpha + ( 1 / ( 1 + AI186 ) ) ^ 2 * ( 1 - alpha / 2 ) - ( alpha / 2) * ( 1 + AI186 ) ^ 2 )</f>
        <v>6.8690026327193038E-2</v>
      </c>
      <c r="AK186" cm="1">
        <f t="array" ref="AK186" xml:space="preserve"> ( ( 1 - alpha ) / Ku ) * AI186 ^ 2</f>
        <v>8.0046951204639921E-2</v>
      </c>
      <c r="AL186">
        <f t="shared" si="68"/>
        <v>1.165335864385175</v>
      </c>
      <c r="AM186">
        <f t="shared" si="58"/>
        <v>0.18078029021414754</v>
      </c>
      <c r="AN186">
        <f t="shared" si="69"/>
        <v>0.20012912977286151</v>
      </c>
      <c r="AO186">
        <f t="shared" si="70"/>
        <v>1.1070295856688461</v>
      </c>
      <c r="AP186" cm="1">
        <f t="array" ref="AP186" xml:space="preserve"> EXP( -4 * alpha * X * 10^(-6) * AM186 / ( PI() * df * 10^(-6) * ( 1 - alpha ) ) ) * 100</f>
        <v>2.4746336870535663</v>
      </c>
      <c r="AQ186" cm="1">
        <f t="array" ref="AQ186" xml:space="preserve"> EXP( -4 * alpha * X * 10^(-6) * AN186 / ( PI() * df * 10^(-6) * ( 1 - alpha ) ) ) * 100</f>
        <v>1.6655936640830715</v>
      </c>
      <c r="AR186">
        <f t="shared" si="71"/>
        <v>0.80904002297049482</v>
      </c>
      <c r="AS186" cm="1">
        <f t="array" ref="AS186" xml:space="preserve"> ( sigave * 10^(-6) * fE *e * H186 ) / ( 3 * PI() * eps0 * ( 1 + epsF ) * mu * U * F186 * 10^(-9) )</f>
        <v>1.2098050990991456E-2</v>
      </c>
      <c r="AT186" cm="1">
        <f t="array" ref="AT186" xml:space="preserve"> PI() * AS186 / ( 1 + alpha * SQRT(AS186) )</f>
        <v>3.7720869773418791E-2</v>
      </c>
      <c r="AU186" cm="1">
        <f t="array" ref="AU186" xml:space="preserve"> PI() * AS186 * ( 1 - SQRT( AS186 ) * alpha )</f>
        <v>3.7718697095801501E-2</v>
      </c>
      <c r="AV186">
        <f t="shared" si="72"/>
        <v>0.99994240117923205</v>
      </c>
      <c r="AW186" cm="1">
        <f t="array" ref="AW186" xml:space="preserve"> 2 / 3 * ( epsP - 1 ) / ( epsP + 2 ) * ( sigave * 10^(-6) ) ^ 2 / ( eps0 * ( 1 + epsF ) ^ 2 ) * H186 * ( F186 * 10^(-9) ) ^ 2 / ( df * 10^(-6) * mu * U )</f>
        <v>12.403092487524987</v>
      </c>
      <c r="AX186" cm="1">
        <f t="array" ref="AX186" xml:space="preserve"> 0.528 * Ku ^ 0.26 * AW186 ^ 0.74 / ( 1 + 0.366 * ( Ku * AW186 ) ^ 0.63 )</f>
        <v>1.2864534472674789</v>
      </c>
      <c r="AY186" cm="1">
        <f t="array" ref="AY186" xml:space="preserve"> 0.35 * Ku ^ ( -0.5 ) * AW186 ^ 0.4</f>
        <v>1.1843517684398686</v>
      </c>
      <c r="AZ186">
        <f t="shared" si="73"/>
        <v>0.92063321137311127</v>
      </c>
      <c r="BA186">
        <f t="shared" si="59"/>
        <v>0.21168197020279766</v>
      </c>
      <c r="BB186">
        <f t="shared" si="74"/>
        <v>0.23784782686866301</v>
      </c>
      <c r="BC186">
        <f t="shared" si="75"/>
        <v>1.1236092834963587</v>
      </c>
      <c r="BD186">
        <f t="shared" si="60"/>
        <v>1.234668309937621</v>
      </c>
      <c r="BE186">
        <f t="shared" si="76"/>
        <v>1.3844808982127301</v>
      </c>
      <c r="BF186">
        <f t="shared" si="77"/>
        <v>1.1213383279292866</v>
      </c>
      <c r="BG186" cm="1">
        <f t="array" ref="BG186" xml:space="preserve"> EXP( -4 * alpha * X * 10^(-6) * BA186 / ( PI() * df * 10^(-6) * ( 1 - alpha ) ) ) * 100</f>
        <v>1.3149392842940961</v>
      </c>
      <c r="BH186" cm="1">
        <f t="array" ref="BH186" xml:space="preserve"> EXP( -4 * alpha * X * 10^(-6) * BB186 / ( PI() * df * 10^(-6) * ( 1 - alpha ) ) ) * 100</f>
        <v>0.76981254064183413</v>
      </c>
      <c r="BI186" cm="1">
        <f t="array" ref="BI186" xml:space="preserve"> EXP( -4 * alpha * X * 10^(-6) * BD186 / ( PI() * df * 10^(-6) * ( 1 - alpha ) ) ) * 100</f>
        <v>1.0671422171901868E-9</v>
      </c>
      <c r="BJ186" cm="1">
        <f t="array" ref="BJ186" xml:space="preserve"> EXP( -4 * alpha * X * 10^(-6) * BE186 / ( PI() * df * 10^(-6) * ( 1 - alpha ) ) ) * 100</f>
        <v>4.9765129781520539E-11</v>
      </c>
      <c r="BK186" cm="1">
        <f t="array" ref="BK186">fC *  BG186 +  ( 1 - fC ) * BI186</f>
        <v>0.13149392938983762</v>
      </c>
    </row>
    <row r="187" spans="6:63" x14ac:dyDescent="0.2">
      <c r="F187">
        <v>1870</v>
      </c>
      <c r="G187" cm="1">
        <f t="array" ref="G187" xml:space="preserve"> F187 * 10^(-9) * rhoa/mu * U</f>
        <v>1.2388620221826286E-3</v>
      </c>
      <c r="H187" cm="1">
        <f t="array" ref="H187">1 +  lambda/F187 * ( 2.514 + 0.8 * EXP( -0.55 * F187/lambda ) )</f>
        <v>1.0900872468309679</v>
      </c>
      <c r="I187" cm="1">
        <f t="array" ref="I187" xml:space="preserve"> 1 + 3.34 * lambda/F187</f>
        <v>1.1196863101604277</v>
      </c>
      <c r="J187">
        <f t="shared" si="61"/>
        <v>0.97356486092500416</v>
      </c>
      <c r="K187" cm="1">
        <f t="array" ref="K187" xml:space="preserve"> kB * T * H187 / ( 3 * PI() * mu * F187 * 10^(-9) )</f>
        <v>1.3762422703419675E-11</v>
      </c>
      <c r="L187" cm="1">
        <f t="array" ref="L187" xml:space="preserve"> df * 10^(-6) *U / K187</f>
        <v>5975.4625967729507</v>
      </c>
      <c r="M187" cm="1">
        <f t="array" ref="M187" xml:space="preserve"> 1 + 0.388 * Kn * ( ( 1 - alpha ) * L187 / Ku ) ^ ( 1 / 3 )</f>
        <v>1.1353503754171599</v>
      </c>
      <c r="N187" cm="1">
        <f t="array" ref="N187" xml:space="preserve"> 1 + 0.388 * Kn * ( ( 1 - alpha ) / Ku ) ^ ( 1 / 3 ) * ( 3 * PI() * mu * df * 10^(-6) * U * F187 * 10^(-9) / ( kB * T ) ) ^ ( 1 / 3 ) * ( 0.6 * ( F187 / lambda ) ^ 0.1 ) ^ ( -1 / 3 ) * ( 1 + 2/3 * ( 3.34 * F187 / lambda ) ) ^ ( -1 / 2 )</f>
        <v>1.0186020451479969</v>
      </c>
      <c r="O187">
        <f t="shared" si="52"/>
        <v>0.89716977877752813</v>
      </c>
      <c r="P187" cm="1">
        <f t="array" ref="P187" xml:space="preserve"> 1 / ( 1 + 1.6 * ( ( 1 - alpha ) / Ku ) ^ ( 1 / 3 ) * L187 ^ ( -2 / 3 ) * M187 )</f>
        <v>0.99383452379988946</v>
      </c>
      <c r="Q187" cm="1">
        <f t="array" ref="Q187" xml:space="preserve"> 1.6 * ( ( 1 - alpha ) / Ku ) * L187 ^ ( -2 / 3 ) * M187 * P187</f>
        <v>7.7971157322709499E-3</v>
      </c>
      <c r="R187" cm="1">
        <f t="array" ref="R187" xml:space="preserve"> 1.6 * ( 0.6 ) ^ ( 2 / 3 ) * ( ( 1 - alpha ) / Ku ) * ( lambda * 10^(-9) ) ^ ( -1 / 15 ) * ( kB * T / ( 3 * PI() * df * 10^(-6) * U * mu ) ) ^ ( 2 / 3 ) * ( F187 * 10^(-9) ) ^ ( -3 / 5 )  +  3.2 * 3.34 / 3 * ( 0.6 ) ^ ( 2 / 3 ) * ( ( 1 - alpha ) / Ku ) *  ( lambda * 10^(-9) ) ^ ( 14 / 15 ) * ( kB * T / ( 3 * PI() * df * 10^(-6) * U * mu ) ) ^ ( 2 / 3 ) * ( F187 * 10^(-9) ) ^ ( -8 / 5 )</f>
        <v>6.2565718953166566E-3</v>
      </c>
      <c r="S187">
        <f t="shared" si="53"/>
        <v>6.3729569281850253E-3</v>
      </c>
      <c r="T187">
        <f t="shared" si="62"/>
        <v>0.81734799726114482</v>
      </c>
      <c r="U187">
        <f t="shared" si="54"/>
        <v>19401.871498172386</v>
      </c>
      <c r="V187">
        <f t="shared" si="55"/>
        <v>7.1792291717585749E-3</v>
      </c>
      <c r="W187">
        <f t="shared" si="56"/>
        <v>5.1541302073510425E-5</v>
      </c>
      <c r="X187">
        <f t="shared" si="57"/>
        <v>3.7002639654924093E-7</v>
      </c>
      <c r="Y187" cm="1">
        <f t="array" ref="Y187" xml:space="preserve"> 4 / 3 * g / U^2 * F187 * 10^(-9) * ( rhop - rhoa ) / rhoa</f>
        <v>193.85363113396082</v>
      </c>
      <c r="Z187" cm="1">
        <f t="array" ref="Z187" xml:space="preserve"> SQRT( 4/3 * 1/U187 * g/rhoa * F187 * 10^(-9) *  ( rhop - rhoa ) )</f>
        <v>1.0484929644195319E-3</v>
      </c>
      <c r="AA187" cm="1">
        <f t="array" ref="AA187" xml:space="preserve"> Z187 / U</f>
        <v>9.9957447667157431E-2</v>
      </c>
      <c r="AB187">
        <f t="shared" si="63"/>
        <v>0.11105857985055845</v>
      </c>
      <c r="AC187">
        <f t="shared" si="64"/>
        <v>0.11094755049566064</v>
      </c>
      <c r="AD187">
        <f t="shared" si="65"/>
        <v>0.99900026314898671</v>
      </c>
      <c r="AE187" cm="1">
        <f t="array" ref="AE187">( ( F187 * 10^(-9) ) ^ 2 * rhop * H187 * U ) / ( 18 * mu * ( df * 10^(-6) ) )</f>
        <v>1.5628182076337989E-2</v>
      </c>
      <c r="AF187">
        <f t="shared" si="66"/>
        <v>3.461534182538912E-3</v>
      </c>
      <c r="AG187" cm="1">
        <f t="array" ref="AG187">(2 * AI207*(1-alpha)*AE187*SQRT(alpha)+(1-alpha)*alpha*AE187^2)/Ku</f>
        <v>3.1069302273677617E-3</v>
      </c>
      <c r="AH187">
        <f t="shared" si="67"/>
        <v>0.89755873076167025</v>
      </c>
      <c r="AI187" cm="1">
        <f t="array" ref="AI187" xml:space="preserve"> F187 / df / 1000</f>
        <v>0.23852040816326531</v>
      </c>
      <c r="AJ187" cm="1">
        <f t="array" ref="AJ187" xml:space="preserve"> ( 1 + AI187 ) / ( 2*Ku ) * ( 2 * LN( 1 + AI187 ) - 1 + alpha + ( 1 / ( 1 + AI187 ) ) ^ 2 * ( 1 - alpha / 2 ) - ( alpha / 2) * ( 1 + AI187 ) ^ 2 )</f>
        <v>6.9378923109992219E-2</v>
      </c>
      <c r="AK187" cm="1">
        <f t="array" ref="AK187" xml:space="preserve"> ( ( 1 - alpha ) / Ku ) * AI187 ^ 2</f>
        <v>8.090998487325278E-2</v>
      </c>
      <c r="AL187">
        <f t="shared" si="68"/>
        <v>1.1662041041625768</v>
      </c>
      <c r="AM187">
        <f t="shared" si="58"/>
        <v>0.18202396688835976</v>
      </c>
      <c r="AN187">
        <f t="shared" si="69"/>
        <v>0.20169202647963735</v>
      </c>
      <c r="AO187">
        <f t="shared" si="70"/>
        <v>1.1080520325289942</v>
      </c>
      <c r="AP187" cm="1">
        <f t="array" ref="AP187" xml:space="preserve"> EXP( -4 * alpha * X * 10^(-6) * AM187 / ( PI() * df * 10^(-6) * ( 1 - alpha ) ) ) * 100</f>
        <v>2.4124542765595893</v>
      </c>
      <c r="AQ187" cm="1">
        <f t="array" ref="AQ187" xml:space="preserve"> EXP( -4 * alpha * X * 10^(-6) * AN187 / ( PI() * df * 10^(-6) * ( 1 - alpha ) ) ) * 100</f>
        <v>1.6131713783503192</v>
      </c>
      <c r="AR187">
        <f t="shared" si="71"/>
        <v>0.79928289820927012</v>
      </c>
      <c r="AS187" cm="1">
        <f t="array" ref="AS187" xml:space="preserve"> ( sigave * 10^(-6) * fE *e * H187 ) / ( 3 * PI() * eps0 * ( 1 + epsF ) * mu * U * F187 * 10^(-9) )</f>
        <v>1.2028011322355285E-2</v>
      </c>
      <c r="AT187" cm="1">
        <f t="array" ref="AT187" xml:space="preserve"> PI() * AS187 / ( 1 + alpha * SQRT(AS187) )</f>
        <v>3.7503309908354314E-2</v>
      </c>
      <c r="AU187" cm="1">
        <f t="array" ref="AU187" xml:space="preserve"> PI() * AS187 * ( 1 - SQRT( AS187 ) * alpha )</f>
        <v>3.7501162267739745E-2</v>
      </c>
      <c r="AV187">
        <f t="shared" si="72"/>
        <v>0.99994273463809413</v>
      </c>
      <c r="AW187" cm="1">
        <f t="array" ref="AW187" xml:space="preserve"> 2 / 3 * ( epsP - 1 ) / ( epsP + 2 ) * ( sigave * 10^(-6) ) ^ 2 / ( eps0 * ( 1 + epsF ) ^ 2 ) * H187 * ( F187 * 10^(-9) ) ^ 2 / ( df * 10^(-6) * mu * U )</f>
        <v>12.531249781266578</v>
      </c>
      <c r="AX187" cm="1">
        <f t="array" ref="AX187" xml:space="preserve"> 0.528 * Ku ^ 0.26 * AW187 ^ 0.74 / ( 1 + 0.366 * ( Ku * AW187 ) ^ 0.63 )</f>
        <v>1.2914275671471787</v>
      </c>
      <c r="AY187" cm="1">
        <f t="array" ref="AY187" xml:space="preserve"> 0.35 * Ku ^ ( -0.5 ) * AW187 ^ 0.4</f>
        <v>1.1892316931595093</v>
      </c>
      <c r="AZ187">
        <f t="shared" si="73"/>
        <v>0.92086596524075703</v>
      </c>
      <c r="BA187">
        <f t="shared" si="59"/>
        <v>0.21270077555575184</v>
      </c>
      <c r="BB187">
        <f t="shared" si="74"/>
        <v>0.23919318874737711</v>
      </c>
      <c r="BC187">
        <f t="shared" si="75"/>
        <v>1.1245524992675977</v>
      </c>
      <c r="BD187">
        <f t="shared" si="60"/>
        <v>1.2383807653144254</v>
      </c>
      <c r="BE187">
        <f t="shared" si="76"/>
        <v>1.3909237196391466</v>
      </c>
      <c r="BF187">
        <f t="shared" si="77"/>
        <v>1.1231793634052372</v>
      </c>
      <c r="BG187" cm="1">
        <f t="array" ref="BG187" xml:space="preserve"> EXP( -4 * alpha * X * 10^(-6) * BA187 / ( PI() * df * 10^(-6) * ( 1 - alpha ) ) ) * 100</f>
        <v>1.2878111201403599</v>
      </c>
      <c r="BH187" cm="1">
        <f t="array" ref="BH187" xml:space="preserve"> EXP( -4 * alpha * X * 10^(-6) * BB187 / ( PI() * df * 10^(-6) * ( 1 - alpha ) ) ) * 100</f>
        <v>0.74890983638400332</v>
      </c>
      <c r="BI187" cm="1">
        <f t="array" ref="BI187" xml:space="preserve"> EXP( -4 * alpha * X * 10^(-6) * BD187 / ( PI() * df * 10^(-6) * ( 1 - alpha ) ) ) * 100</f>
        <v>9.8908103373480908E-10</v>
      </c>
      <c r="BJ187" cm="1">
        <f t="array" ref="BJ187" xml:space="preserve"> EXP( -4 * alpha * X * 10^(-6) * BE187 / ( PI() * df * 10^(-6) * ( 1 - alpha ) ) ) * 100</f>
        <v>4.3618581892935043E-11</v>
      </c>
      <c r="BK187" cm="1">
        <f t="array" ref="BK187">fC *  BG187 +  ( 1 - fC ) * BI187</f>
        <v>0.12878111290420893</v>
      </c>
    </row>
    <row r="188" spans="6:63" x14ac:dyDescent="0.2">
      <c r="F188">
        <v>1880</v>
      </c>
      <c r="G188" cm="1">
        <f t="array" ref="G188" xml:space="preserve"> F188 * 10^(-9) * rhoa/mu * U</f>
        <v>1.2454869527825357E-3</v>
      </c>
      <c r="H188" cm="1">
        <f t="array" ref="H188">1 +  lambda/F188 * ( 2.514 + 0.8 * EXP( -0.55 * F188/lambda ) )</f>
        <v>1.0896080588627097</v>
      </c>
      <c r="I188" cm="1">
        <f t="array" ref="I188" xml:space="preserve"> 1 + 3.34 * lambda/F188</f>
        <v>1.1190496808510639</v>
      </c>
      <c r="J188">
        <f t="shared" si="61"/>
        <v>0.97369051393146089</v>
      </c>
      <c r="K188" cm="1">
        <f t="array" ref="K188" xml:space="preserve"> kB * T * H188 / ( 3 * PI() * mu * F188 * 10^(-9) )</f>
        <v>1.3683200727612136E-11</v>
      </c>
      <c r="L188" cm="1">
        <f t="array" ref="L188" xml:space="preserve"> df * 10^(-6) *U / K188</f>
        <v>6010.0588847836298</v>
      </c>
      <c r="M188" cm="1">
        <f t="array" ref="M188" xml:space="preserve"> 1 + 0.388 * Kn * ( ( 1 - alpha ) * L188 / Ku ) ^ ( 1 / 3 )</f>
        <v>1.1356110867524141</v>
      </c>
      <c r="N188" cm="1">
        <f t="array" ref="N188" xml:space="preserve"> 1 + 0.388 * Kn * ( ( 1 - alpha ) / Ku ) ^ ( 1 / 3 ) * ( 3 * PI() * mu * df * 10^(-6) * U * F188 * 10^(-9) / ( kB * T ) ) ^ ( 1 / 3 ) * ( 0.6 * ( F188 / lambda ) ^ 0.1 ) ^ ( -1 / 3 ) * ( 1 + 2/3 * ( 3.34 * F188 / lambda ) ) ^ ( -1 / 2 )</f>
        <v>1.0185829962901067</v>
      </c>
      <c r="O188">
        <f t="shared" si="52"/>
        <v>0.89694703422015654</v>
      </c>
      <c r="P188" cm="1">
        <f t="array" ref="P188" xml:space="preserve"> 1 / ( 1 + 1.6 * ( ( 1 - alpha ) / Ku ) ^ ( 1 / 3 ) * L188 ^ ( -2 / 3 ) * M188 )</f>
        <v>0.9938566600041947</v>
      </c>
      <c r="Q188" cm="1">
        <f t="array" ref="Q188" xml:space="preserve"> 1.6 * ( ( 1 - alpha ) / Ku ) * L188 ^ ( -2 / 3 ) * M188 * P188</f>
        <v>7.7691213744568062E-3</v>
      </c>
      <c r="R188" cm="1">
        <f t="array" ref="R188" xml:space="preserve"> 1.6 * ( 0.6 ) ^ ( 2 / 3 ) * ( ( 1 - alpha ) / Ku ) * ( lambda * 10^(-9) ) ^ ( -1 / 15 ) * ( kB * T / ( 3 * PI() * df * 10^(-6) * U * mu ) ) ^ ( 2 / 3 ) * ( F188 * 10^(-9) ) ^ ( -3 / 5 )  +  3.2 * 3.34 / 3 * ( 0.6 ) ^ ( 2 / 3 ) * ( ( 1 - alpha ) / Ku ) *  ( lambda * 10^(-9) ) ^ ( 14 / 15 ) * ( kB * T / ( 3 * PI() * df * 10^(-6) * U * mu ) ) ^ ( 2 / 3 ) * ( F188 * 10^(-9) ) ^ ( -8 / 5 )</f>
        <v>6.2341314838900812E-3</v>
      </c>
      <c r="S188">
        <f t="shared" si="53"/>
        <v>6.3499803261272483E-3</v>
      </c>
      <c r="T188">
        <f t="shared" si="62"/>
        <v>0.81733570890070184</v>
      </c>
      <c r="U188">
        <f t="shared" si="54"/>
        <v>19298.776866622844</v>
      </c>
      <c r="V188">
        <f t="shared" si="55"/>
        <v>7.1983794115459913E-3</v>
      </c>
      <c r="W188">
        <f t="shared" si="56"/>
        <v>5.1816636350494163E-5</v>
      </c>
      <c r="X188">
        <f t="shared" si="57"/>
        <v>3.7299537890228992E-7</v>
      </c>
      <c r="Y188" cm="1">
        <f t="array" ref="Y188" xml:space="preserve"> 4 / 3 * g / U^2 * F188 * 10^(-9) * ( rhop - rhoa ) / rhoa</f>
        <v>194.89028156783229</v>
      </c>
      <c r="Z188" cm="1">
        <f t="array" ref="Z188" xml:space="preserve"> SQRT( 4/3 * 1/U188 * g/rhoa * F188 * 10^(-9) *  ( rhop - rhoa ) )</f>
        <v>1.0540969616100056E-3</v>
      </c>
      <c r="AA188" cm="1">
        <f t="array" ref="AA188" xml:space="preserve"> Z188 / U</f>
        <v>0.10049170137691293</v>
      </c>
      <c r="AB188">
        <f t="shared" si="63"/>
        <v>0.11171848167575502</v>
      </c>
      <c r="AC188">
        <f t="shared" si="64"/>
        <v>0.11160499302247144</v>
      </c>
      <c r="AD188">
        <f t="shared" si="65"/>
        <v>0.99898415506923055</v>
      </c>
      <c r="AE188" cm="1">
        <f t="array" ref="AE188">( ( F188 * 10^(-9) ) ^ 2 * rhop * H188 * U ) / ( 18 * mu * ( df * 10^(-6) ) )</f>
        <v>1.578883170965056E-2</v>
      </c>
      <c r="AF188">
        <f t="shared" si="66"/>
        <v>3.5287958579742124E-3</v>
      </c>
      <c r="AG188" cm="1">
        <f t="array" ref="AG188">(2 * AI208*(1-alpha)*AE188*SQRT(alpha)+(1-alpha)*alpha*AE188^2)/Ku</f>
        <v>3.1541634060989841E-3</v>
      </c>
      <c r="AH188">
        <f t="shared" si="67"/>
        <v>0.89383561221637375</v>
      </c>
      <c r="AI188" cm="1">
        <f t="array" ref="AI188" xml:space="preserve"> F188 / df / 1000</f>
        <v>0.23979591836734696</v>
      </c>
      <c r="AJ188" cm="1">
        <f t="array" ref="AJ188" xml:space="preserve"> ( 1 + AI188 ) / ( 2*Ku ) * ( 2 * LN( 1 + AI188 ) - 1 + alpha + ( 1 / ( 1 + AI188 ) ) ^ 2 * ( 1 - alpha / 2 ) - ( alpha / 2) * ( 1 + AI188 ) ^ 2 )</f>
        <v>7.0070770968136409E-2</v>
      </c>
      <c r="AK188" cm="1">
        <f t="array" ref="AK188" xml:space="preserve"> ( ( 1 - alpha ) / Ku ) * AI188 ^ 2</f>
        <v>8.177764606823891E-2</v>
      </c>
      <c r="AL188">
        <f t="shared" si="68"/>
        <v>1.1670721605935521</v>
      </c>
      <c r="AM188">
        <f t="shared" si="58"/>
        <v>0.18327092577192616</v>
      </c>
      <c r="AN188">
        <f t="shared" si="69"/>
        <v>0.20326141527481181</v>
      </c>
      <c r="AO188">
        <f t="shared" si="70"/>
        <v>1.1090761637105662</v>
      </c>
      <c r="AP188" cm="1">
        <f t="array" ref="AP188" xml:space="preserve"> EXP( -4 * alpha * X * 10^(-6) * AM188 / ( PI() * df * 10^(-6) * ( 1 - alpha ) ) ) * 100</f>
        <v>2.3516792869196874</v>
      </c>
      <c r="AQ188" cm="1">
        <f t="array" ref="AQ188" xml:space="preserve"> EXP( -4 * alpha * X * 10^(-6) * AN188 / ( PI() * df * 10^(-6) * ( 1 - alpha ) ) ) * 100</f>
        <v>1.5621914781453889</v>
      </c>
      <c r="AR188">
        <f t="shared" si="71"/>
        <v>0.78948780877429847</v>
      </c>
      <c r="AS188" cm="1">
        <f t="array" ref="AS188" xml:space="preserve"> ( sigave * 10^(-6) * fE *e * H188 ) / ( 3 * PI() * eps0 * ( 1 + epsF ) * mu * U * F188 * 10^(-9) )</f>
        <v>1.1958773307906298E-2</v>
      </c>
      <c r="AT188" cm="1">
        <f t="array" ref="AT188" xml:space="preserve"> PI() * AS188 / ( 1 + alpha * SQRT(AS188) )</f>
        <v>3.7288233166506826E-2</v>
      </c>
      <c r="AU188" cm="1">
        <f t="array" ref="AU188" xml:space="preserve"> PI() * AS188 * ( 1 - SQRT( AS188 ) * alpha )</f>
        <v>3.7286110134114446E-2</v>
      </c>
      <c r="AV188">
        <f t="shared" si="72"/>
        <v>0.99994306428028112</v>
      </c>
      <c r="AW188" cm="1">
        <f t="array" ref="AW188" xml:space="preserve"> 2 / 3 * ( epsP - 1 ) / ( epsP + 2 ) * ( sigave * 10^(-6) ) ^ 2 / ( eps0 * ( 1 + epsF ) ^ 2 ) * H188 * ( F188 * 10^(-9) ) ^ 2 / ( df * 10^(-6) * mu * U )</f>
        <v>12.660064551434678</v>
      </c>
      <c r="AX188" cm="1">
        <f t="array" ref="AX188" xml:space="preserve"> 0.528 * Ku ^ 0.26 * AW188 ^ 0.74 / ( 1 + 0.366 * ( Ku * AW188 ) ^ 0.63 )</f>
        <v>1.2963821418470047</v>
      </c>
      <c r="AY188" cm="1">
        <f t="array" ref="AY188" xml:space="preserve"> 0.35 * Ku ^ ( -0.5 ) * AW188 ^ 0.4</f>
        <v>1.1941065704977269</v>
      </c>
      <c r="AZ188">
        <f t="shared" si="73"/>
        <v>0.92110692669403649</v>
      </c>
      <c r="BA188">
        <f t="shared" si="59"/>
        <v>0.2137253099256079</v>
      </c>
      <c r="BB188">
        <f t="shared" si="74"/>
        <v>0.24054752540892627</v>
      </c>
      <c r="BC188">
        <f t="shared" si="75"/>
        <v>1.1254985452712851</v>
      </c>
      <c r="BD188">
        <f t="shared" si="60"/>
        <v>1.2420639123284378</v>
      </c>
      <c r="BE188">
        <f t="shared" si="76"/>
        <v>1.3973679857725387</v>
      </c>
      <c r="BF188">
        <f t="shared" si="77"/>
        <v>1.1250371030851061</v>
      </c>
      <c r="BG188" cm="1">
        <f t="array" ref="BG188" xml:space="preserve"> EXP( -4 * alpha * X * 10^(-6) * BA188 / ( PI() * df * 10^(-6) * ( 1 - alpha ) ) ) * 100</f>
        <v>1.2610947886897923</v>
      </c>
      <c r="BH188" cm="1">
        <f t="array" ref="BH188" xml:space="preserve"> EXP( -4 * alpha * X * 10^(-6) * BB188 / ( PI() * df * 10^(-6) * ( 1 - alpha ) ) ) * 100</f>
        <v>0.72844091994774862</v>
      </c>
      <c r="BI188" cm="1">
        <f t="array" ref="BI188" xml:space="preserve"> EXP( -4 * alpha * X * 10^(-6) * BD188 / ( PI() * df * 10^(-6) * ( 1 - alpha ) ) ) * 100</f>
        <v>9.1727993385199995E-10</v>
      </c>
      <c r="BJ188" cm="1">
        <f t="array" ref="BJ188" xml:space="preserve"> EXP( -4 * alpha * X * 10^(-6) * BE188 / ( PI() * df * 10^(-6) * ( 1 - alpha ) ) ) * 100</f>
        <v>3.8230070994563661E-11</v>
      </c>
      <c r="BK188" cm="1">
        <f t="array" ref="BK188">fC *  BG188 +  ( 1 - fC ) * BI188</f>
        <v>0.12610947969453118</v>
      </c>
    </row>
    <row r="189" spans="6:63" x14ac:dyDescent="0.2">
      <c r="F189">
        <v>1890</v>
      </c>
      <c r="G189" cm="1">
        <f t="array" ref="G189" xml:space="preserve"> F189 * 10^(-9) * rhoa/mu * U</f>
        <v>1.2521118833824427E-3</v>
      </c>
      <c r="H189" cm="1">
        <f t="array" ref="H189">1 +  lambda/F189 * ( 2.514 + 0.8 * EXP( -0.55 * F189/lambda ) )</f>
        <v>1.0891339417046271</v>
      </c>
      <c r="I189" cm="1">
        <f t="array" ref="I189" xml:space="preserve"> 1 + 3.34 * lambda/F189</f>
        <v>1.1184197883597884</v>
      </c>
      <c r="J189">
        <f t="shared" si="61"/>
        <v>0.97381497809681072</v>
      </c>
      <c r="K189" cm="1">
        <f t="array" ref="K189" xml:space="preserve"> kB * T * H189 / ( 3 * PI() * mu * F189 * 10^(-9) )</f>
        <v>1.3604880421447638E-11</v>
      </c>
      <c r="L189" cm="1">
        <f t="array" ref="L189" xml:space="preserve"> df * 10^(-6) *U / K189</f>
        <v>6044.6574727418783</v>
      </c>
      <c r="M189" cm="1">
        <f t="array" ref="M189" xml:space="preserve"> 1 + 0.388 * Kn * ( ( 1 - alpha ) * L189 / Ku ) ^ ( 1 / 3 )</f>
        <v>1.1358708167248734</v>
      </c>
      <c r="N189" cm="1">
        <f t="array" ref="N189" xml:space="preserve"> 1 + 0.388 * Kn * ( ( 1 - alpha ) / Ku ) ^ ( 1 / 3 ) * ( 3 * PI() * mu * df * 10^(-6) * U * F189 * 10^(-9) / ( kB * T ) ) ^ ( 1 / 3 ) * ( 0.6 * ( F189 / lambda ) ^ 0.1 ) ^ ( -1 / 3 ) * ( 1 + 2/3 * ( 3.34 * F189 / lambda ) ) ^ ( -1 / 2 )</f>
        <v>1.0185640637773477</v>
      </c>
      <c r="O189">
        <f t="shared" si="52"/>
        <v>0.89672526908846584</v>
      </c>
      <c r="P189" cm="1">
        <f t="array" ref="P189" xml:space="preserve"> 1 / ( 1 + 1.6 * ( ( 1 - alpha ) / Ku ) ^ ( 1 / 3 ) * L189 ^ ( -2 / 3 ) * M189 )</f>
        <v>0.99387858994200606</v>
      </c>
      <c r="Q189" cm="1">
        <f t="array" ref="Q189" xml:space="preserve"> 1.6 * ( ( 1 - alpha ) / Ku ) * L189 ^ ( -2 / 3 ) * M189 * P189</f>
        <v>7.7413878697659101E-3</v>
      </c>
      <c r="R189" cm="1">
        <f t="array" ref="R189" xml:space="preserve"> 1.6 * ( 0.6 ) ^ ( 2 / 3 ) * ( ( 1 - alpha ) / Ku ) * ( lambda * 10^(-9) ) ^ ( -1 / 15 ) * ( kB * T / ( 3 * PI() * df * 10^(-6) * U * mu ) ) ^ ( 2 / 3 ) * ( F189 * 10^(-9) ) ^ ( -3 / 5 )  +  3.2 * 3.34 / 3 * ( 0.6 ) ^ ( 2 / 3 ) * ( ( 1 - alpha ) / Ku ) *  ( lambda * 10^(-9) ) ^ ( 14 / 15 ) * ( kB * T / ( 3 * PI() * df * 10^(-6) * U * mu ) ) ^ ( 2 / 3 ) * ( F189 * 10^(-9) ) ^ ( -8 / 5 )</f>
        <v>6.2119019099763856E-3</v>
      </c>
      <c r="S189">
        <f t="shared" si="53"/>
        <v>6.3272200532118149E-3</v>
      </c>
      <c r="T189">
        <f t="shared" si="62"/>
        <v>0.81732373569897643</v>
      </c>
      <c r="U189">
        <f t="shared" si="54"/>
        <v>19196.773006810829</v>
      </c>
      <c r="V189">
        <f t="shared" si="55"/>
        <v>7.2174786614250825E-3</v>
      </c>
      <c r="W189">
        <f t="shared" si="56"/>
        <v>5.2091968048344773E-5</v>
      </c>
      <c r="X189">
        <f t="shared" si="57"/>
        <v>3.7597223184511367E-7</v>
      </c>
      <c r="Y189" cm="1">
        <f t="array" ref="Y189" xml:space="preserve"> 4 / 3 * g / U^2 * F189 * 10^(-9) * ( rhop - rhoa ) / rhoa</f>
        <v>195.9269320017037</v>
      </c>
      <c r="Z189" cm="1">
        <f t="array" ref="Z189" xml:space="preserve"> SQRT( 4/3 * 1/U189 * g/rhoa * F189 * 10^(-9) *  ( rhop - rhoa ) )</f>
        <v>1.0597009326706235E-3</v>
      </c>
      <c r="AA189" cm="1">
        <f t="array" ref="AA189" xml:space="preserve"> Z189 / U</f>
        <v>0.1010259525955943</v>
      </c>
      <c r="AB189">
        <f t="shared" si="63"/>
        <v>0.11237916476819884</v>
      </c>
      <c r="AC189">
        <f t="shared" si="64"/>
        <v>0.11226317541589302</v>
      </c>
      <c r="AD189">
        <f t="shared" si="65"/>
        <v>0.99896787493887262</v>
      </c>
      <c r="AE189" cm="1">
        <f t="array" ref="AE189">( ( F189 * 10^(-9) ) ^ 2 * rhop * H189 * U ) / ( 18 * mu * ( df * 10^(-6) ) )</f>
        <v>1.5950301305936262E-2</v>
      </c>
      <c r="AF189">
        <f t="shared" si="66"/>
        <v>3.5969699487108848E-3</v>
      </c>
      <c r="AG189" cm="1">
        <f t="array" ref="AG189">(2 * AI209*(1-alpha)*AE189*SQRT(alpha)+(1-alpha)*alpha*AE189^2)/Ku</f>
        <v>3.2018737289910377E-3</v>
      </c>
      <c r="AH189">
        <f t="shared" si="67"/>
        <v>0.89015859866679026</v>
      </c>
      <c r="AI189" cm="1">
        <f t="array" ref="AI189" xml:space="preserve"> F189 / df / 1000</f>
        <v>0.24107142857142858</v>
      </c>
      <c r="AJ189" cm="1">
        <f t="array" ref="AJ189" xml:space="preserve"> ( 1 + AI189 ) / ( 2*Ku ) * ( 2 * LN( 1 + AI189 ) - 1 + alpha + ( 1 / ( 1 + AI189 ) ) ^ 2 * ( 1 - alpha / 2 ) - ( alpha / 2) * ( 1 + AI189 ) ^ 2 )</f>
        <v>7.0765563614882662E-2</v>
      </c>
      <c r="AK189" cm="1">
        <f t="array" ref="AK189" xml:space="preserve"> ( ( 1 - alpha ) / Ku ) * AI189 ^ 2</f>
        <v>8.2649934789598298E-2</v>
      </c>
      <c r="AL189">
        <f t="shared" si="68"/>
        <v>1.1679400342148372</v>
      </c>
      <c r="AM189">
        <f t="shared" si="58"/>
        <v>0.18452115272587</v>
      </c>
      <c r="AN189">
        <f t="shared" si="69"/>
        <v>0.20483730020741403</v>
      </c>
      <c r="AO189">
        <f t="shared" si="70"/>
        <v>1.1101019974210018</v>
      </c>
      <c r="AP189" cm="1">
        <f t="array" ref="AP189" xml:space="preserve"> EXP( -4 * alpha * X * 10^(-6) * AM189 / ( PI() * df * 10^(-6) * ( 1 - alpha ) ) ) * 100</f>
        <v>2.2922820610448009</v>
      </c>
      <c r="AQ189" cm="1">
        <f t="array" ref="AQ189" xml:space="preserve"> EXP( -4 * alpha * X * 10^(-6) * AN189 / ( PI() * df * 10^(-6) * ( 1 - alpha ) ) ) * 100</f>
        <v>1.5126215848455342</v>
      </c>
      <c r="AR189">
        <f t="shared" si="71"/>
        <v>0.77966047619926671</v>
      </c>
      <c r="AS189" cm="1">
        <f t="array" ref="AS189" xml:space="preserve"> ( sigave * 10^(-6) * fE *e * H189 ) / ( 3 * PI() * eps0 * ( 1 + epsF ) * mu * U * F189 * 10^(-9) )</f>
        <v>1.1890323330048632E-2</v>
      </c>
      <c r="AT189" cm="1">
        <f t="array" ref="AT189" xml:space="preserve"> PI() * AS189 / ( 1 + alpha * SQRT(AS189) )</f>
        <v>3.7075597466707536E-2</v>
      </c>
      <c r="AU189" cm="1">
        <f t="array" ref="AU189" xml:space="preserve"> PI() * AS189 * ( 1 - SQRT( AS189 ) * alpha )</f>
        <v>3.7073498623460995E-2</v>
      </c>
      <c r="AV189">
        <f t="shared" si="72"/>
        <v>0.99994339017062572</v>
      </c>
      <c r="AW189" cm="1">
        <f t="array" ref="AW189" xml:space="preserve"> 2 / 3 * ( epsP - 1 ) / ( epsP + 2 ) * ( sigave * 10^(-6) ) ^ 2 / ( eps0 * ( 1 + epsF ) ^ 2 ) * H189 * ( F189 * 10^(-9) ) ^ 2 / ( df * 10^(-6) * mu * U )</f>
        <v>12.789536797998785</v>
      </c>
      <c r="AX189" cm="1">
        <f t="array" ref="AX189" xml:space="preserve"> 0.528 * Ku ^ 0.26 * AW189 ^ 0.74 / ( 1 + 0.366 * ( Ku * AW189 ) ^ 0.63 )</f>
        <v>1.3013172772856241</v>
      </c>
      <c r="AY189" cm="1">
        <f t="array" ref="AY189" xml:space="preserve"> 0.35 * Ku ^ ( -0.5 ) * AW189 ^ 0.4</f>
        <v>1.1989764318941409</v>
      </c>
      <c r="AZ189">
        <f t="shared" si="73"/>
        <v>0.92135596201031567</v>
      </c>
      <c r="BA189">
        <f t="shared" si="59"/>
        <v>0.21475551821002026</v>
      </c>
      <c r="BB189">
        <f t="shared" si="74"/>
        <v>0.24191079883087502</v>
      </c>
      <c r="BC189">
        <f t="shared" si="75"/>
        <v>1.1264474172640269</v>
      </c>
      <c r="BD189">
        <f t="shared" si="60"/>
        <v>1.2457178659446602</v>
      </c>
      <c r="BE189">
        <f t="shared" si="76"/>
        <v>1.4038137321015549</v>
      </c>
      <c r="BF189">
        <f t="shared" si="77"/>
        <v>1.126911454414284</v>
      </c>
      <c r="BG189" cm="1">
        <f t="array" ref="BG189" xml:space="preserve"> EXP( -4 * alpha * X * 10^(-6) * BA189 / ( PI() * df * 10^(-6) * ( 1 - alpha ) ) ) * 100</f>
        <v>1.2347893368048832</v>
      </c>
      <c r="BH189" cm="1">
        <f t="array" ref="BH189" xml:space="preserve"> EXP( -4 * alpha * X * 10^(-6) * BB189 / ( PI() * df * 10^(-6) * ( 1 - alpha ) ) ) * 100</f>
        <v>0.70840190074010312</v>
      </c>
      <c r="BI189" cm="1">
        <f t="array" ref="BI189" xml:space="preserve"> EXP( -4 * alpha * X * 10^(-6) * BD189 / ( PI() * df * 10^(-6) * ( 1 - alpha ) ) ) * 100</f>
        <v>8.5119945497246592E-10</v>
      </c>
      <c r="BJ189" cm="1">
        <f t="array" ref="BJ189" xml:space="preserve"> EXP( -4 * alpha * X * 10^(-6) * BE189 / ( PI() * df * 10^(-6) * ( 1 - alpha ) ) ) * 100</f>
        <v>3.3506226001594056E-11</v>
      </c>
      <c r="BK189" cm="1">
        <f t="array" ref="BK189">fC *  BG189 +  ( 1 - fC ) * BI189</f>
        <v>0.12347893444656784</v>
      </c>
    </row>
    <row r="190" spans="6:63" x14ac:dyDescent="0.2">
      <c r="F190">
        <v>1900</v>
      </c>
      <c r="G190" cm="1">
        <f t="array" ref="G190" xml:space="preserve"> F190 * 10^(-9) * rhoa/mu * U</f>
        <v>1.2587368139823497E-3</v>
      </c>
      <c r="H190" cm="1">
        <f t="array" ref="H190">1 +  lambda/F190 * ( 2.514 + 0.8 * EXP( -0.55 * F190/lambda ) )</f>
        <v>1.0886648152883152</v>
      </c>
      <c r="I190" cm="1">
        <f t="array" ref="I190" xml:space="preserve"> 1 + 3.34 * lambda/F190</f>
        <v>1.1177965263157894</v>
      </c>
      <c r="J190">
        <f t="shared" si="61"/>
        <v>0.97393827021140322</v>
      </c>
      <c r="K190" cm="1">
        <f t="array" ref="K190" xml:space="preserve"> kB * T * H190 / ( 3 * PI() * mu * F190 * 10^(-9) )</f>
        <v>1.3527446553129321E-11</v>
      </c>
      <c r="L190" cm="1">
        <f t="array" ref="L190" xml:space="preserve"> df * 10^(-6) *U / K190</f>
        <v>6079.2583273034033</v>
      </c>
      <c r="M190" cm="1">
        <f t="array" ref="M190" xml:space="preserve"> 1 + 0.388 * Kn * ( ( 1 - alpha ) * L190 / Ku ) ^ ( 1 / 3 )</f>
        <v>1.1361295743969542</v>
      </c>
      <c r="N190" cm="1">
        <f t="array" ref="N190" xml:space="preserve"> 1 + 0.388 * Kn * ( ( 1 - alpha ) / Ku ) ^ ( 1 / 3 ) * ( 3 * PI() * mu * df * 10^(-6) * U * F190 * 10^(-9) / ( kB * T ) ) ^ ( 1 / 3 ) * ( 0.6 * ( F190 / lambda ) ^ 0.1 ) ^ ( -1 / 3 ) * ( 1 + 2/3 * ( 3.34 * F190 / lambda ) ) ^ ( -1 / 2 )</f>
        <v>1.0185452463146796</v>
      </c>
      <c r="O190">
        <f t="shared" si="52"/>
        <v>0.89650447384517107</v>
      </c>
      <c r="P190" cm="1">
        <f t="array" ref="P190" xml:space="preserve"> 1 / ( 1 + 1.6 * ( ( 1 - alpha ) / Ku ) ^ ( 1 / 3 ) * L190 ^ ( -2 / 3 ) * M190 )</f>
        <v>0.99390031667453915</v>
      </c>
      <c r="Q190" cm="1">
        <f t="array" ref="Q190" xml:space="preserve"> 1.6 * ( ( 1 - alpha ) / Ku ) * L190 ^ ( -2 / 3 ) * M190 * P190</f>
        <v>7.7139113468590219E-3</v>
      </c>
      <c r="R190" cm="1">
        <f t="array" ref="R190" xml:space="preserve"> 1.6 * ( 0.6 ) ^ ( 2 / 3 ) * ( ( 1 - alpha ) / Ku ) * ( lambda * 10^(-9) ) ^ ( -1 / 15 ) * ( kB * T / ( 3 * PI() * df * 10^(-6) * U * mu ) ) ^ ( 2 / 3 ) * ( F190 * 10^(-9) ) ^ ( -3 / 5 )  +  3.2 * 3.34 / 3 * ( 0.6 ) ^ ( 2 / 3 ) * ( ( 1 - alpha ) / Ku ) *  ( lambda * 10^(-9) ) ^ ( 14 / 15 ) * ( kB * T / ( 3 * PI() * df * 10^(-6) * U * mu ) ) ^ ( 2 / 3 ) * ( F190 * 10^(-9) ) ^ ( -8 / 5 )</f>
        <v>6.1898800038012519E-3</v>
      </c>
      <c r="S190">
        <f t="shared" si="53"/>
        <v>6.3046728531300561E-3</v>
      </c>
      <c r="T190">
        <f t="shared" si="62"/>
        <v>0.81731207031530317</v>
      </c>
      <c r="U190">
        <f t="shared" si="54"/>
        <v>19095.84269724508</v>
      </c>
      <c r="V190">
        <f t="shared" si="55"/>
        <v>7.2365273254224229E-3</v>
      </c>
      <c r="W190">
        <f t="shared" si="56"/>
        <v>5.2367297171341315E-5</v>
      </c>
      <c r="X190">
        <f t="shared" si="57"/>
        <v>3.789569343009634E-7</v>
      </c>
      <c r="Y190" cm="1">
        <f t="array" ref="Y190" xml:space="preserve"> 4 / 3 * g / U^2 * F190 * 10^(-9) * ( rhop - rhoa ) / rhoa</f>
        <v>196.96358243557518</v>
      </c>
      <c r="Z190" cm="1">
        <f t="array" ref="Z190" xml:space="preserve"> SQRT( 4/3 * 1/U190 * g/rhoa * F190 * 10^(-9) *  ( rhop - rhoa ) )</f>
        <v>1.0653048776450426E-3</v>
      </c>
      <c r="AA190" cm="1">
        <f t="array" ref="AA190" xml:space="preserve"> Z190 / U</f>
        <v>0.10156020132736356</v>
      </c>
      <c r="AB190">
        <f t="shared" si="63"/>
        <v>0.11304063052127651</v>
      </c>
      <c r="AC190">
        <f t="shared" si="64"/>
        <v>0.11292209858551536</v>
      </c>
      <c r="AD190">
        <f t="shared" si="65"/>
        <v>0.99895142184527319</v>
      </c>
      <c r="AE190" cm="1">
        <f t="array" ref="AE190">( ( F190 * 10^(-9) ) ^ 2 * rhop * H190 * U ) / ( 18 * mu * ( df * 10^(-6) ) )</f>
        <v>1.6112590865159815E-2</v>
      </c>
      <c r="AF190">
        <f t="shared" si="66"/>
        <v>3.6660629039401327E-3</v>
      </c>
      <c r="AG190" cm="1">
        <f t="array" ref="AG190">(2 * AI210*(1-alpha)*AE190*SQRT(alpha)+(1-alpha)*alpha*AE190^2)/Ku</f>
        <v>3.2500636182462277E-3</v>
      </c>
      <c r="AH190">
        <f t="shared" si="67"/>
        <v>0.88652696459550484</v>
      </c>
      <c r="AI190" cm="1">
        <f t="array" ref="AI190" xml:space="preserve"> F190 / df / 1000</f>
        <v>0.24234693877551022</v>
      </c>
      <c r="AJ190" cm="1">
        <f t="array" ref="AJ190" xml:space="preserve"> ( 1 + AI190 ) / ( 2*Ku ) * ( 2 * LN( 1 + AI190 ) - 1 + alpha + ( 1 / ( 1 + AI190 ) ) ^ 2 * ( 1 - alpha / 2 ) - ( alpha / 2) * ( 1 + AI190 ) ^ 2 )</f>
        <v>7.1463294783723444E-2</v>
      </c>
      <c r="AK190" cm="1">
        <f t="array" ref="AK190" xml:space="preserve"> ( ( 1 - alpha ) / Ku ) * AI190 ^ 2</f>
        <v>8.3526851037330943E-2</v>
      </c>
      <c r="AL190">
        <f t="shared" si="68"/>
        <v>1.1688077255620057</v>
      </c>
      <c r="AM190">
        <f t="shared" si="58"/>
        <v>0.1857746336573155</v>
      </c>
      <c r="AN190">
        <f t="shared" si="69"/>
        <v>0.20641968537991648</v>
      </c>
      <c r="AO190">
        <f t="shared" si="70"/>
        <v>1.1111295515225363</v>
      </c>
      <c r="AP190" cm="1">
        <f t="array" ref="AP190" xml:space="preserve"> EXP( -4 * alpha * X * 10^(-6) * AM190 / ( PI() * df * 10^(-6) * ( 1 - alpha ) ) ) * 100</f>
        <v>2.2342362877727959</v>
      </c>
      <c r="AQ190" cm="1">
        <f t="array" ref="AQ190" xml:space="preserve"> EXP( -4 * alpha * X * 10^(-6) * AN190 / ( PI() * df * 10^(-6) * ( 1 - alpha ) ) ) * 100</f>
        <v>1.4644298025412017</v>
      </c>
      <c r="AR190">
        <f t="shared" si="71"/>
        <v>0.76980648523159423</v>
      </c>
      <c r="AS190" cm="1">
        <f t="array" ref="AS190" xml:space="preserve"> ( sigave * 10^(-6) * fE *e * H190 ) / ( 3 * PI() * eps0 * ( 1 + epsF ) * mu * U * F190 * 10^(-9) )</f>
        <v>1.1822648076574906E-2</v>
      </c>
      <c r="AT190" cm="1">
        <f t="array" ref="AT190" xml:space="preserve"> PI() * AS190 / ( 1 + alpha * SQRT(AS190) )</f>
        <v>3.6865361669542178E-2</v>
      </c>
      <c r="AU190" cm="1">
        <f t="array" ref="AU190" xml:space="preserve"> PI() * AS190 * ( 1 - SQRT( AS190 ) * alpha )</f>
        <v>3.6863286605797144E-2</v>
      </c>
      <c r="AV190">
        <f t="shared" si="72"/>
        <v>0.99994371237250745</v>
      </c>
      <c r="AW190" cm="1">
        <f t="array" ref="AW190" xml:space="preserve"> 2 / 3 * ( epsP - 1 ) / ( epsP + 2 ) * ( sigave * 10^(-6) ) ^ 2 / ( eps0 * ( 1 + epsF ) ^ 2 ) * H190 * ( F190 * 10^(-9) ) ^ 2 / ( df * 10^(-6) * mu * U )</f>
        <v>12.919666520930614</v>
      </c>
      <c r="AX190" cm="1">
        <f t="array" ref="AX190" xml:space="preserve"> 0.528 * Ku ^ 0.26 * AW190 ^ 0.74 / ( 1 + 0.366 * ( Ku * AW190 ) ^ 0.63 )</f>
        <v>1.3062330790132115</v>
      </c>
      <c r="AY190" cm="1">
        <f t="array" ref="AY190" xml:space="preserve"> 0.35 * Ku ^ ( -0.5 ) * AW190 ^ 0.4</f>
        <v>1.2038413084282815</v>
      </c>
      <c r="AZ190">
        <f t="shared" si="73"/>
        <v>0.9216129401176385</v>
      </c>
      <c r="BA190">
        <f t="shared" si="59"/>
        <v>0.21579134626805396</v>
      </c>
      <c r="BB190">
        <f t="shared" si="74"/>
        <v>0.24328297198571364</v>
      </c>
      <c r="BC190">
        <f t="shared" si="75"/>
        <v>1.127399111192855</v>
      </c>
      <c r="BD190">
        <f t="shared" si="60"/>
        <v>1.2493427409457805</v>
      </c>
      <c r="BE190">
        <f t="shared" si="76"/>
        <v>1.410260993808198</v>
      </c>
      <c r="BF190">
        <f t="shared" si="77"/>
        <v>1.1288023274866903</v>
      </c>
      <c r="BG190" cm="1">
        <f t="array" ref="BG190" xml:space="preserve"> EXP( -4 * alpha * X * 10^(-6) * BA190 / ( PI() * df * 10^(-6) * ( 1 - alpha ) ) ) * 100</f>
        <v>1.2088935770631253</v>
      </c>
      <c r="BH190" cm="1">
        <f t="array" ref="BH190" xml:space="preserve"> EXP( -4 * alpha * X * 10^(-6) * BB190 / ( PI() * df * 10^(-6) * ( 1 - alpha ) ) ) * 100</f>
        <v>0.68878870164564709</v>
      </c>
      <c r="BI190" cm="1">
        <f t="array" ref="BI190" xml:space="preserve"> EXP( -4 * alpha * X * 10^(-6) * BD190 / ( PI() * df * 10^(-6) * ( 1 - alpha ) ) ) * 100</f>
        <v>7.9034950446374236E-10</v>
      </c>
      <c r="BJ190" cm="1">
        <f t="array" ref="BJ190" xml:space="preserve"> EXP( -4 * alpha * X * 10^(-6) * BE190 / ( PI() * df * 10^(-6) * ( 1 - alpha ) ) ) * 100</f>
        <v>2.9365165729007016E-11</v>
      </c>
      <c r="BK190" cm="1">
        <f t="array" ref="BK190">fC *  BG190 +  ( 1 - fC ) * BI190</f>
        <v>0.12088935841762709</v>
      </c>
    </row>
    <row r="191" spans="6:63" x14ac:dyDescent="0.2">
      <c r="F191">
        <v>1910</v>
      </c>
      <c r="G191" cm="1">
        <f t="array" ref="G191" xml:space="preserve"> F191 * 10^(-9) * rhoa/mu * U</f>
        <v>1.2653617445822567E-3</v>
      </c>
      <c r="H191" cm="1">
        <f t="array" ref="H191">1 +  lambda/F191 * ( 2.514 + 0.8 * EXP( -0.55 * F191/lambda ) )</f>
        <v>1.0882006012224288</v>
      </c>
      <c r="I191" cm="1">
        <f t="array" ref="I191" xml:space="preserve"> 1 + 3.34 * lambda/F191</f>
        <v>1.1171797905759162</v>
      </c>
      <c r="J191">
        <f t="shared" si="61"/>
        <v>0.9740604067510491</v>
      </c>
      <c r="K191" cm="1">
        <f t="array" ref="K191" xml:space="preserve"> kB * T * H191 / ( 3 * PI() * mu * F191 * 10^(-9) )</f>
        <v>1.3450884230580417E-11</v>
      </c>
      <c r="L191" cm="1">
        <f t="array" ref="L191" xml:space="preserve"> df * 10^(-6) *U / K191</f>
        <v>6113.8614157646762</v>
      </c>
      <c r="M191" cm="1">
        <f t="array" ref="M191" xml:space="preserve"> 1 + 0.388 * Kn * ( ( 1 - alpha ) * L191 / Ku ) ^ ( 1 / 3 )</f>
        <v>1.1363873686992785</v>
      </c>
      <c r="N191" cm="1">
        <f t="array" ref="N191" xml:space="preserve"> 1 + 0.388 * Kn * ( ( 1 - alpha ) / Ku ) ^ ( 1 / 3 ) * ( 3 * PI() * mu * df * 10^(-6) * U * F191 * 10^(-9) / ( kB * T ) ) ^ ( 1 / 3 ) * ( 0.6 * ( F191 / lambda ) ^ 0.1 ) ^ ( -1 / 3 ) * ( 1 + 2/3 * ( 3.34 * F191 / lambda ) ) ^ ( -1 / 2 )</f>
        <v>1.0185265426279051</v>
      </c>
      <c r="O191">
        <f t="shared" si="52"/>
        <v>0.89628463909601686</v>
      </c>
      <c r="P191" cm="1">
        <f t="array" ref="P191" xml:space="preserve"> 1 / ( 1 + 1.6 * ( ( 1 - alpha ) / Ku ) ^ ( 1 / 3 ) * L191 ^ ( -2 / 3 ) * M191 )</f>
        <v>0.99392184320102916</v>
      </c>
      <c r="Q191" cm="1">
        <f t="array" ref="Q191" xml:space="preserve"> 1.6 * ( ( 1 - alpha ) / Ku ) * L191 ^ ( -2 / 3 ) * M191 * P191</f>
        <v>7.6866880127793615E-3</v>
      </c>
      <c r="R191" cm="1">
        <f t="array" ref="R191" xml:space="preserve"> 1.6 * ( 0.6 ) ^ ( 2 / 3 ) * ( ( 1 - alpha ) / Ku ) * ( lambda * 10^(-9) ) ^ ( -1 / 15 ) * ( kB * T / ( 3 * PI() * df * 10^(-6) * U * mu ) ) ^ ( 2 / 3 ) * ( F191 * 10^(-9) ) ^ ( -3 / 5 )  +  3.2 * 3.34 / 3 * ( 0.6 ) ^ ( 2 / 3 ) * ( ( 1 - alpha ) / Ku ) *  ( lambda * 10^(-9) ) ^ ( 14 / 15 ) * ( kB * T / ( 3 * PI() * df * 10^(-6) * U * mu ) ) ^ ( 2 / 3 ) * ( F191 * 10^(-9) ) ^ ( -8 / 5 )</f>
        <v>6.1680626606826884E-3</v>
      </c>
      <c r="S191">
        <f t="shared" si="53"/>
        <v>6.2823355364974159E-3</v>
      </c>
      <c r="T191">
        <f t="shared" si="62"/>
        <v>0.81730070559034462</v>
      </c>
      <c r="U191">
        <f t="shared" si="54"/>
        <v>18995.969077079102</v>
      </c>
      <c r="V191">
        <f t="shared" si="55"/>
        <v>7.2555258022559002E-3</v>
      </c>
      <c r="W191">
        <f t="shared" si="56"/>
        <v>5.2642623723733267E-5</v>
      </c>
      <c r="X191">
        <f t="shared" si="57"/>
        <v>3.819494653594789E-7</v>
      </c>
      <c r="Y191" cm="1">
        <f t="array" ref="Y191" xml:space="preserve"> 4 / 3 * g / U^2 * F191 * 10^(-9) * ( rhop - rhoa ) / rhoa</f>
        <v>198.00023286944659</v>
      </c>
      <c r="Z191" cm="1">
        <f t="array" ref="Z191" xml:space="preserve"> SQRT( 4/3 * 1/U191 * g/rhoa * F191 * 10^(-9) *  ( rhop - rhoa ) )</f>
        <v>1.0709087965766174E-3</v>
      </c>
      <c r="AA191" cm="1">
        <f t="array" ref="AA191" xml:space="preserve"> Z191 / U</f>
        <v>0.10209444757635387</v>
      </c>
      <c r="AB191">
        <f t="shared" si="63"/>
        <v>0.1137028803316544</v>
      </c>
      <c r="AC191">
        <f t="shared" si="64"/>
        <v>0.11358176344089024</v>
      </c>
      <c r="AD191">
        <f t="shared" si="65"/>
        <v>0.99893479487581249</v>
      </c>
      <c r="AE191" cm="1">
        <f t="array" ref="AE191">( ( F191 * 10^(-9) ) ^ 2 * rhop * H191 * U ) / ( 18 * mu * ( df * 10^(-6) ) )</f>
        <v>1.6275700387288521E-2</v>
      </c>
      <c r="AF191">
        <f t="shared" si="66"/>
        <v>3.7360811571448419E-3</v>
      </c>
      <c r="AG191" cm="1">
        <f t="array" ref="AG191">(2 * AI211*(1-alpha)*AE191*SQRT(alpha)+(1-alpha)*alpha*AE191^2)/Ku</f>
        <v>3.2987354964631034E-3</v>
      </c>
      <c r="AH191">
        <f t="shared" si="67"/>
        <v>0.88293999988587957</v>
      </c>
      <c r="AI191" cm="1">
        <f t="array" ref="AI191" xml:space="preserve"> F191 / df / 1000</f>
        <v>0.24362244897959184</v>
      </c>
      <c r="AJ191" cm="1">
        <f t="array" ref="AJ191" xml:space="preserve"> ( 1 + AI191 ) / ( 2*Ku ) * ( 2 * LN( 1 + AI191 ) - 1 + alpha + ( 1 / ( 1 + AI191 ) ) ^ 2 * ( 1 - alpha / 2 ) - ( alpha / 2) * ( 1 + AI191 ) ^ 2 )</f>
        <v>7.2163958228292774E-2</v>
      </c>
      <c r="AK191" cm="1">
        <f t="array" ref="AK191" xml:space="preserve"> ( ( 1 - alpha ) / Ku ) * AI191 ^ 2</f>
        <v>8.4408394811436846E-2</v>
      </c>
      <c r="AL191">
        <f t="shared" si="68"/>
        <v>1.1696752351694517</v>
      </c>
      <c r="AM191">
        <f t="shared" si="58"/>
        <v>0.18703135451692388</v>
      </c>
      <c r="AN191">
        <f t="shared" si="69"/>
        <v>0.20800857494596936</v>
      </c>
      <c r="AO191">
        <f t="shared" si="70"/>
        <v>1.112158843543783</v>
      </c>
      <c r="AP191" cm="1">
        <f t="array" ref="AP191" xml:space="preserve"> EXP( -4 * alpha * X * 10^(-6) * AM191 / ( PI() * df * 10^(-6) * ( 1 - alpha ) ) ) * 100</f>
        <v>2.1775160027311564</v>
      </c>
      <c r="AQ191" cm="1">
        <f t="array" ref="AQ191" xml:space="preserve"> EXP( -4 * alpha * X * 10^(-6) * AN191 / ( PI() * df * 10^(-6) * ( 1 - alpha ) ) ) * 100</f>
        <v>1.4175847189998128</v>
      </c>
      <c r="AR191">
        <f t="shared" si="71"/>
        <v>0.75993128373134367</v>
      </c>
      <c r="AS191" cm="1">
        <f t="array" ref="AS191" xml:space="preserve"> ( sigave * 10^(-6) * fE *e * H191 ) / ( 3 * PI() * eps0 * ( 1 + epsF ) * mu * U * F191 * 10^(-9) )</f>
        <v>1.1755734532184555E-2</v>
      </c>
      <c r="AT191" cm="1">
        <f t="array" ref="AT191" xml:space="preserve"> PI() * AS191 / ( 1 + alpha * SQRT(AS191) )</f>
        <v>3.6657485551244692E-2</v>
      </c>
      <c r="AU191" cm="1">
        <f t="array" ref="AU191" xml:space="preserve"> PI() * AS191 * ( 1 - SQRT( AS191 ) * alpha )</f>
        <v>3.6655433866525741E-2</v>
      </c>
      <c r="AV191">
        <f t="shared" si="72"/>
        <v>0.99994403094789241</v>
      </c>
      <c r="AW191" cm="1">
        <f t="array" ref="AW191" xml:space="preserve"> 2 / 3 * ( epsP - 1 ) / ( epsP + 2 ) * ( sigave * 10^(-6) ) ^ 2 / ( eps0 * ( 1 + epsF ) ^ 2 ) * H191 * ( F191 * 10^(-9) ) ^ 2 / ( df * 10^(-6) * mu * U )</f>
        <v>13.050453720203938</v>
      </c>
      <c r="AX191" cm="1">
        <f t="array" ref="AX191" xml:space="preserve"> 0.528 * Ku ^ 0.26 * AW191 ^ 0.74 / ( 1 + 0.366 * ( Ku * AW191 ) ^ 0.63 )</f>
        <v>1.311129652202556</v>
      </c>
      <c r="AY191" cm="1">
        <f t="array" ref="AY191" xml:space="preserve"> 0.35 * Ku ^ ( -0.5 ) * AW191 ^ 0.4</f>
        <v>1.208701230825598</v>
      </c>
      <c r="AZ191">
        <f t="shared" si="73"/>
        <v>0.92187773253019689</v>
      </c>
      <c r="BA191">
        <f t="shared" si="59"/>
        <v>0.21683274089233473</v>
      </c>
      <c r="BB191">
        <f t="shared" si="74"/>
        <v>0.24466400881249512</v>
      </c>
      <c r="BC191">
        <f t="shared" si="75"/>
        <v>1.1283536231918943</v>
      </c>
      <c r="BD191">
        <f t="shared" si="60"/>
        <v>1.2529386519207324</v>
      </c>
      <c r="BE191">
        <f t="shared" si="76"/>
        <v>1.4167098057715672</v>
      </c>
      <c r="BF191">
        <f t="shared" si="77"/>
        <v>1.130709634984743</v>
      </c>
      <c r="BG191" cm="1">
        <f t="array" ref="BG191" xml:space="preserve"> EXP( -4 * alpha * X * 10^(-6) * BA191 / ( PI() * df * 10^(-6) * ( 1 - alpha ) ) ) * 100</f>
        <v>1.183406098607102</v>
      </c>
      <c r="BH191" cm="1">
        <f t="array" ref="BH191" xml:space="preserve"> EXP( -4 * alpha * X * 10^(-6) * BB191 / ( PI() * df * 10^(-6) * ( 1 - alpha ) ) ) * 100</f>
        <v>0.66959707100707377</v>
      </c>
      <c r="BI191" cm="1">
        <f t="array" ref="BI191" xml:space="preserve"> EXP( -4 * alpha * X * 10^(-6) * BD191 / ( PI() * df * 10^(-6) * ( 1 - alpha ) ) ) * 100</f>
        <v>7.3428460047633122E-10</v>
      </c>
      <c r="BJ191" cm="1">
        <f t="array" ref="BJ191" xml:space="preserve"> EXP( -4 * alpha * X * 10^(-6) * BE191 / ( PI() * df * 10^(-6) * ( 1 - alpha ) ) ) * 100</f>
        <v>2.5735085930285829E-11</v>
      </c>
      <c r="BK191" cm="1">
        <f t="array" ref="BK191">fC *  BG191 +  ( 1 - fC ) * BI191</f>
        <v>0.11834061052156634</v>
      </c>
    </row>
    <row r="192" spans="6:63" x14ac:dyDescent="0.2">
      <c r="F192">
        <v>1920</v>
      </c>
      <c r="G192" cm="1">
        <f t="array" ref="G192" xml:space="preserve"> F192 * 10^(-9) * rhoa/mu * U</f>
        <v>1.271986675182164E-3</v>
      </c>
      <c r="H192" cm="1">
        <f t="array" ref="H192">1 +  lambda/F192 * ( 2.514 + 0.8 * EXP( -0.55 * F192/lambda ) )</f>
        <v>1.0877412227489895</v>
      </c>
      <c r="I192" cm="1">
        <f t="array" ref="I192" xml:space="preserve"> 1 + 3.34 * lambda/F192</f>
        <v>1.1165694791666667</v>
      </c>
      <c r="J192">
        <f t="shared" si="61"/>
        <v>0.97418140388433982</v>
      </c>
      <c r="K192" cm="1">
        <f t="array" ref="K192" xml:space="preserve"> kB * T * H192 / ( 3 * PI() * mu * F192 * 10^(-9) )</f>
        <v>1.3375178892060097E-11</v>
      </c>
      <c r="L192" cm="1">
        <f t="array" ref="L192" xml:space="preserve"> df * 10^(-6) *U / K192</f>
        <v>6148.4667060476759</v>
      </c>
      <c r="M192" cm="1">
        <f t="array" ref="M192" xml:space="preserve"> 1 + 0.388 * Kn * ( ( 1 - alpha ) * L192 / Ku ) ^ ( 1 / 3 )</f>
        <v>1.1366442084332729</v>
      </c>
      <c r="N192" cm="1">
        <f t="array" ref="N192" xml:space="preserve"> 1 + 0.388 * Kn * ( ( 1 - alpha ) / Ku ) ^ ( 1 / 3 ) * ( 3 * PI() * mu * df * 10^(-6) * U * F192 * 10^(-9) / ( kB * T ) ) ^ ( 1 / 3 ) * ( 0.6 * ( F192 / lambda ) ^ 0.1 ) ^ ( -1 / 3 ) * ( 1 + 2/3 * ( 3.34 * F192 / lambda ) ) ^ ( -1 / 2 )</f>
        <v>1.0185079514632311</v>
      </c>
      <c r="O192">
        <f t="shared" si="52"/>
        <v>0.89606575558689705</v>
      </c>
      <c r="P192" cm="1">
        <f t="array" ref="P192" xml:space="preserve"> 1 / ( 1 + 1.6 * ( ( 1 - alpha ) / Ku ) ^ ( 1 / 3 ) * L192 ^ ( -2 / 3 ) * M192 )</f>
        <v>0.99394317246031505</v>
      </c>
      <c r="Q192" cm="1">
        <f t="array" ref="Q192" xml:space="preserve"> 1.6 * ( ( 1 - alpha ) / Ku ) * L192 ^ ( -2 / 3 ) * M192 * P192</f>
        <v>7.6597141509496432E-3</v>
      </c>
      <c r="R192" cm="1">
        <f t="array" ref="R192" xml:space="preserve"> 1.6 * ( 0.6 ) ^ ( 2 / 3 ) * ( ( 1 - alpha ) / Ku ) * ( lambda * 10^(-9) ) ^ ( -1 / 15 ) * ( kB * T / ( 3 * PI() * df * 10^(-6) * U * mu ) ) ^ ( 2 / 3 ) * ( F192 * 10^(-9) ) ^ ( -3 / 5 )  +  3.2 * 3.34 / 3 * ( 0.6 ) ^ ( 2 / 3 ) * ( ( 1 - alpha ) / Ku ) *  ( lambda * 10^(-9) ) ^ ( 14 / 15 ) * ( kB * T / ( 3 * PI() * df * 10^(-6) * U * mu ) ) ^ ( 2 / 3 ) * ( F192 * 10^(-9) ) ^ ( -8 / 5 )</f>
        <v>6.1464468393438287E-3</v>
      </c>
      <c r="S192">
        <f t="shared" si="53"/>
        <v>6.2602049791177349E-3</v>
      </c>
      <c r="T192">
        <f t="shared" si="62"/>
        <v>0.8172896345409445</v>
      </c>
      <c r="U192">
        <f t="shared" si="54"/>
        <v>18897.135636719569</v>
      </c>
      <c r="V192">
        <f t="shared" si="55"/>
        <v>7.2744744854318644E-3</v>
      </c>
      <c r="W192">
        <f t="shared" si="56"/>
        <v>5.2917947709740811E-5</v>
      </c>
      <c r="X192">
        <f t="shared" si="57"/>
        <v>3.8494980427451675E-7</v>
      </c>
      <c r="Y192" cm="1">
        <f t="array" ref="Y192" xml:space="preserve"> 4 / 3 * g / U^2 * F192 * 10^(-9) * ( rhop - rhoa ) / rhoa</f>
        <v>199.03688330331809</v>
      </c>
      <c r="Z192" cm="1">
        <f t="array" ref="Z192" xml:space="preserve"> SQRT( 4/3 * 1/U192 * g/rhoa * F192 * 10^(-9) *  ( rhop - rhoa ) )</f>
        <v>1.0765126895084052E-3</v>
      </c>
      <c r="AA192" cm="1">
        <f t="array" ref="AA192" xml:space="preserve"> Z192 / U</f>
        <v>0.10262869134667012</v>
      </c>
      <c r="AB192">
        <f t="shared" si="63"/>
        <v>0.11436591559928885</v>
      </c>
      <c r="AC192">
        <f t="shared" si="64"/>
        <v>0.11424217089153185</v>
      </c>
      <c r="AD192">
        <f t="shared" si="65"/>
        <v>0.99891799311789209</v>
      </c>
      <c r="AE192" cm="1">
        <f t="array" ref="AE192">( ( F192 * 10^(-9) ) ^ 2 * rhop * H192 * U ) / ( 18 * mu * ( df * 10^(-6) ) )</f>
        <v>1.6439629872292055E-2</v>
      </c>
      <c r="AF192">
        <f t="shared" si="66"/>
        <v>3.807031125628621E-3</v>
      </c>
      <c r="AG192" cm="1">
        <f t="array" ref="AG192">(2 * AI212*(1-alpha)*AE192*SQRT(alpha)+(1-alpha)*alpha*AE192^2)/Ku</f>
        <v>3.3478917866364352E-3</v>
      </c>
      <c r="AH192">
        <f t="shared" si="67"/>
        <v>0.8793970094173128</v>
      </c>
      <c r="AI192" cm="1">
        <f t="array" ref="AI192" xml:space="preserve"> F192 / df / 1000</f>
        <v>0.24489795918367346</v>
      </c>
      <c r="AJ192" cm="1">
        <f t="array" ref="AJ192" xml:space="preserve"> ( 1 + AI192 ) / ( 2*Ku ) * ( 2 * LN( 1 + AI192 ) - 1 + alpha + ( 1 / ( 1 + AI192 ) ) ^ 2 * ( 1 - alpha / 2 ) - ( alpha / 2) * ( 1 + AI192 ) ^ 2 )</f>
        <v>7.2867547722271428E-2</v>
      </c>
      <c r="AK192" cm="1">
        <f t="array" ref="AK192" xml:space="preserve"> ( ( 1 - alpha ) / Ku ) * AI192 ^ 2</f>
        <v>8.5294566111915993E-2</v>
      </c>
      <c r="AL192">
        <f t="shared" si="68"/>
        <v>1.170542563570399</v>
      </c>
      <c r="AM192">
        <f t="shared" si="58"/>
        <v>0.18829130129640281</v>
      </c>
      <c r="AN192">
        <f t="shared" si="69"/>
        <v>0.2096039731081942</v>
      </c>
      <c r="AO192">
        <f t="shared" si="70"/>
        <v>1.1131898906909226</v>
      </c>
      <c r="AP192" cm="1">
        <f t="array" ref="AP192" xml:space="preserve"> EXP( -4 * alpha * X * 10^(-6) * AM192 / ( PI() * df * 10^(-6) * ( 1 - alpha ) ) ) * 100</f>
        <v>2.1220955889593189</v>
      </c>
      <c r="AQ192" cm="1">
        <f t="array" ref="AQ192" xml:space="preserve"> EXP( -4 * alpha * X * 10^(-6) * AN192 / ( PI() * df * 10^(-6) * ( 1 - alpha ) ) ) * 100</f>
        <v>1.3720554062817021</v>
      </c>
      <c r="AR192">
        <f t="shared" si="71"/>
        <v>0.75004018267761685</v>
      </c>
      <c r="AS192" cm="1">
        <f t="array" ref="AS192" xml:space="preserve"> ( sigave * 10^(-6) * fE *e * H192 ) / ( 3 * PI() * eps0 * ( 1 + epsF ) * mu * U * F192 * 10^(-9) )</f>
        <v>1.168956997028232E-2</v>
      </c>
      <c r="AT192" cm="1">
        <f t="array" ref="AT192" xml:space="preserve"> PI() * AS192 / ( 1 + alpha * SQRT(AS192) )</f>
        <v>3.6451929778451596E-2</v>
      </c>
      <c r="AU192" cm="1">
        <f t="array" ref="AU192" xml:space="preserve"> PI() * AS192 * ( 1 - SQRT( AS192 ) * alpha )</f>
        <v>3.6449901081197812E-2</v>
      </c>
      <c r="AV192">
        <f t="shared" si="72"/>
        <v>0.99994434595737147</v>
      </c>
      <c r="AW192" cm="1">
        <f t="array" ref="AW192" xml:space="preserve"> 2 / 3 * ( epsP - 1 ) / ( epsP + 2 ) * ( sigave * 10^(-6) ) ^ 2 / ( eps0 * ( 1 + epsF ) ^ 2 ) * H192 * ( F192 * 10^(-9) ) ^ 2 / ( df * 10^(-6) * mu * U )</f>
        <v>13.18189839579445</v>
      </c>
      <c r="AX192" cm="1">
        <f t="array" ref="AX192" xml:space="preserve"> 0.528 * Ku ^ 0.26 * AW192 ^ 0.74 / ( 1 + 0.366 * ( Ku * AW192 ) ^ 0.63 )</f>
        <v>1.3160071016405908</v>
      </c>
      <c r="AY192" cm="1">
        <f t="array" ref="AY192" xml:space="preserve"> 0.35 * Ku ^ ( -0.5 ) * AW192 ^ 0.4</f>
        <v>1.213556229463336</v>
      </c>
      <c r="AZ192">
        <f t="shared" si="73"/>
        <v>0.9221502132856767</v>
      </c>
      <c r="BA192">
        <f t="shared" si="59"/>
        <v>0.21787964978210461</v>
      </c>
      <c r="BB192">
        <f t="shared" si="74"/>
        <v>0.24605387418939201</v>
      </c>
      <c r="BC192">
        <f t="shared" si="75"/>
        <v>1.1293109495791078</v>
      </c>
      <c r="BD192">
        <f t="shared" si="60"/>
        <v>1.2565057132537794</v>
      </c>
      <c r="BE192">
        <f t="shared" si="76"/>
        <v>1.4231602025715302</v>
      </c>
      <c r="BF192">
        <f t="shared" si="77"/>
        <v>1.1326332921210454</v>
      </c>
      <c r="BG192" cm="1">
        <f t="array" ref="BG192" xml:space="preserve"> EXP( -4 * alpha * X * 10^(-6) * BA192 / ( PI() * df * 10^(-6) * ( 1 - alpha ) ) ) * 100</f>
        <v>1.1583252777082413</v>
      </c>
      <c r="BH192" cm="1">
        <f t="array" ref="BH192" xml:space="preserve"> EXP( -4 * alpha * X * 10^(-6) * BB192 / ( PI() * df * 10^(-6) * ( 1 - alpha ) ) ) * 100</f>
        <v>0.65082259424915323</v>
      </c>
      <c r="BI192" cm="1">
        <f t="array" ref="BI192" xml:space="preserve"> EXP( -4 * alpha * X * 10^(-6) * BD192 / ( PI() * df * 10^(-6) * ( 1 - alpha ) ) ) * 100</f>
        <v>6.8259959309202929E-10</v>
      </c>
      <c r="BJ192" cm="1">
        <f t="array" ref="BJ192" xml:space="preserve"> EXP( -4 * alpha * X * 10^(-6) * BE192 / ( PI() * df * 10^(-6) * ( 1 - alpha ) ) ) * 100</f>
        <v>2.255302003320242E-11</v>
      </c>
      <c r="BK192" cm="1">
        <f t="array" ref="BK192">fC *  BG192 +  ( 1 - fC ) * BI192</f>
        <v>0.11583252838516378</v>
      </c>
    </row>
    <row r="193" spans="6:63" x14ac:dyDescent="0.2">
      <c r="F193">
        <v>1930</v>
      </c>
      <c r="G193" cm="1">
        <f t="array" ref="G193" xml:space="preserve"> F193 * 10^(-9) * rhoa/mu * U</f>
        <v>1.278611605782071E-3</v>
      </c>
      <c r="H193" cm="1">
        <f t="array" ref="H193">1 +  lambda/F193 * ( 2.514 + 0.8 * EXP( -0.55 * F193/lambda ) )</f>
        <v>1.0872866047010541</v>
      </c>
      <c r="I193" cm="1">
        <f t="array" ref="I193" xml:space="preserve"> 1 + 3.34 * lambda/F193</f>
        <v>1.1159654922279794</v>
      </c>
      <c r="J193">
        <f t="shared" si="61"/>
        <v>0.97430127747976414</v>
      </c>
      <c r="K193" cm="1">
        <f t="array" ref="K193" xml:space="preserve"> kB * T * H193 / ( 3 * PI() * mu * F193 * 10^(-9) )</f>
        <v>1.3300316297087738E-11</v>
      </c>
      <c r="L193" cm="1">
        <f t="array" ref="L193" xml:space="preserve"> df * 10^(-6) *U / K193</f>
        <v>6183.0741666850345</v>
      </c>
      <c r="M193" cm="1">
        <f t="array" ref="M193" xml:space="preserve"> 1 + 0.388 * Kn * ( ( 1 - alpha ) * L193 / Ku ) ^ ( 1 / 3 )</f>
        <v>1.1369001022737053</v>
      </c>
      <c r="N193" cm="1">
        <f t="array" ref="N193" xml:space="preserve"> 1 + 0.388 * Kn * ( ( 1 - alpha ) / Ku ) ^ ( 1 / 3 ) * ( 3 * PI() * mu * df * 10^(-6) * U * F193 * 10^(-9) / ( kB * T ) ) ^ ( 1 / 3 ) * ( 0.6 * ( F193 / lambda ) ^ 0.1 ) ^ ( -1 / 3 ) * ( 1 + 2/3 * ( 3.34 * F193 / lambda ) ) ^ ( -1 / 2 )</f>
        <v>1.0184894715868442</v>
      </c>
      <c r="O193">
        <f t="shared" si="52"/>
        <v>0.89584781420104576</v>
      </c>
      <c r="P193" cm="1">
        <f t="array" ref="P193" xml:space="preserve"> 1 / ( 1 + 1.6 * ( ( 1 - alpha ) / Ku ) ^ ( 1 / 3 ) * L193 ^ ( -2 / 3 ) * M193 )</f>
        <v>0.99396430733237517</v>
      </c>
      <c r="Q193" cm="1">
        <f t="array" ref="Q193" xml:space="preserve"> 1.6 * ( ( 1 - alpha ) / Ku ) * L193 ^ ( -2 / 3 ) * M193 * P193</f>
        <v>7.6329861192306137E-3</v>
      </c>
      <c r="R193" cm="1">
        <f t="array" ref="R193" xml:space="preserve"> 1.6 * ( 0.6 ) ^ ( 2 / 3 ) * ( ( 1 - alpha ) / Ku ) * ( lambda * 10^(-9) ) ^ ( -1 / 15 ) * ( kB * T / ( 3 * PI() * df * 10^(-6) * U * mu ) ) ^ ( 2 / 3 ) * ( F193 * 10^(-9) ) ^ ( -3 / 5 )  +  3.2 * 3.34 / 3 * ( 0.6 ) ^ ( 2 / 3 ) * ( ( 1 - alpha ) / Ku ) *  ( lambda * 10^(-9) ) ^ ( 14 / 15 ) * ( kB * T / ( 3 * PI() * df * 10^(-6) * U * mu ) ) ^ ( 2 / 3 ) * ( F193 * 10^(-9) ) ^ ( -8 / 5 )</f>
        <v>6.125029560278294E-3</v>
      </c>
      <c r="S193">
        <f t="shared" si="53"/>
        <v>6.2382781203016401E-3</v>
      </c>
      <c r="T193">
        <f t="shared" si="62"/>
        <v>0.81727885035515346</v>
      </c>
      <c r="U193">
        <f t="shared" si="54"/>
        <v>18799.326208726805</v>
      </c>
      <c r="V193">
        <f t="shared" si="55"/>
        <v>7.2933737633399985E-3</v>
      </c>
      <c r="W193">
        <f t="shared" si="56"/>
        <v>5.3193269133555201E-5</v>
      </c>
      <c r="X193">
        <f t="shared" si="57"/>
        <v>3.8795793046200506E-7</v>
      </c>
      <c r="Y193" cm="1">
        <f t="array" ref="Y193" xml:space="preserve"> 4 / 3 * g / U^2 * F193 * 10^(-9) * ( rhop - rhoa ) / rhoa</f>
        <v>200.07353373718951</v>
      </c>
      <c r="Z193" cm="1">
        <f t="array" ref="Z193" xml:space="preserve"> SQRT( 4/3 * 1/U193 * g/rhoa * F193 * 10^(-9) *  ( rhop - rhoa ) )</f>
        <v>1.0821165564831687E-3</v>
      </c>
      <c r="AA193" cm="1">
        <f t="array" ref="AA193" xml:space="preserve"> Z193 / U</f>
        <v>0.10316293264238902</v>
      </c>
      <c r="AB193">
        <f t="shared" si="63"/>
        <v>0.1150297377274362</v>
      </c>
      <c r="AC193">
        <f t="shared" si="64"/>
        <v>0.11490332184691673</v>
      </c>
      <c r="AD193">
        <f t="shared" si="65"/>
        <v>0.9989010156589333</v>
      </c>
      <c r="AE193" cm="1">
        <f t="array" ref="AE193">( ( F193 * 10^(-9) ) ^ 2 * rhop * H193 * U ) / ( 18 * mu * ( df * 10^(-6) ) )</f>
        <v>1.6604379320142283E-2</v>
      </c>
      <c r="AF193">
        <f t="shared" si="66"/>
        <v>3.8789192100477281E-3</v>
      </c>
      <c r="AG193" cm="1">
        <f t="array" ref="AG193">(2 * AI213*(1-alpha)*AE193*SQRT(alpha)+(1-alpha)*alpha*AE193^2)/Ku</f>
        <v>3.397534912157182E-3</v>
      </c>
      <c r="AH193">
        <f t="shared" si="67"/>
        <v>0.87589731267318072</v>
      </c>
      <c r="AI193" cm="1">
        <f t="array" ref="AI193" xml:space="preserve"> F193 / df / 1000</f>
        <v>0.24617346938775511</v>
      </c>
      <c r="AJ193" cm="1">
        <f t="array" ref="AJ193" xml:space="preserve"> ( 1 + AI193 ) / ( 2*Ku ) * ( 2 * LN( 1 + AI193 ) - 1 + alpha + ( 1 / ( 1 + AI193 ) ) ^ 2 * ( 1 - alpha / 2 ) - ( alpha / 2) * ( 1 + AI193 ) ^ 2 )</f>
        <v>7.357405705929175E-2</v>
      </c>
      <c r="AK193" cm="1">
        <f t="array" ref="AK193" xml:space="preserve"> ( ( 1 - alpha ) / Ku ) * AI193 ^ 2</f>
        <v>8.6185364938768425E-2</v>
      </c>
      <c r="AL193">
        <f t="shared" si="68"/>
        <v>1.1714097112969248</v>
      </c>
      <c r="AM193">
        <f t="shared" si="58"/>
        <v>0.189554460026083</v>
      </c>
      <c r="AN193">
        <f t="shared" si="69"/>
        <v>0.21120588411603453</v>
      </c>
      <c r="AO193">
        <f t="shared" si="70"/>
        <v>1.1142227098585402</v>
      </c>
      <c r="AP193" cm="1">
        <f t="array" ref="AP193" xml:space="preserve"> EXP( -4 * alpha * X * 10^(-6) * AM193 / ( PI() * df * 10^(-6) * ( 1 - alpha ) ) ) * 100</f>
        <v>2.0679497773001767</v>
      </c>
      <c r="AQ193" cm="1">
        <f t="array" ref="AQ193" xml:space="preserve"> EXP( -4 * alpha * X * 10^(-6) * AN193 / ( PI() * df * 10^(-6) * ( 1 - alpha ) ) ) * 100</f>
        <v>1.3278114210201519</v>
      </c>
      <c r="AR193">
        <f t="shared" si="71"/>
        <v>0.74013835628002478</v>
      </c>
      <c r="AS193" cm="1">
        <f t="array" ref="AS193" xml:space="preserve"> ( sigave * 10^(-6) * fE *e * H193 ) / ( 3 * PI() * eps0 * ( 1 + epsF ) * mu * U * F193 * 10^(-9) )</f>
        <v>1.1624141945046277E-2</v>
      </c>
      <c r="AT193" cm="1">
        <f t="array" ref="AT193" xml:space="preserve"> PI() * AS193 / ( 1 + alpha * SQRT(AS193) )</f>
        <v>3.6248655883784696E-2</v>
      </c>
      <c r="AU193" cm="1">
        <f t="array" ref="AU193" xml:space="preserve"> PI() * AS193 * ( 1 - SQRT( AS193 ) * alpha )</f>
        <v>3.6246649791103737E-2</v>
      </c>
      <c r="AV193">
        <f t="shared" si="72"/>
        <v>0.99994465746019956</v>
      </c>
      <c r="AW193" cm="1">
        <f t="array" ref="AW193" xml:space="preserve"> 2 / 3 * ( epsP - 1 ) / ( epsP + 2 ) * ( sigave * 10^(-6) ) ^ 2 / ( eps0 * ( 1 + epsF ) ^ 2 ) * H193 * ( F193 * 10^(-9) ) ^ 2 / ( df * 10^(-6) * mu * U )</f>
        <v>13.314000547679589</v>
      </c>
      <c r="AX193" cm="1">
        <f t="array" ref="AX193" xml:space="preserve"> 0.528 * Ku ^ 0.26 * AW193 ^ 0.74 / ( 1 + 0.366 * ( Ku * AW193 ) ^ 0.63 )</f>
        <v>1.3208655317203299</v>
      </c>
      <c r="AY193" cm="1">
        <f t="array" ref="AY193" xml:space="preserve"> 0.35 * Ku ^ ( -0.5 ) * AW193 ^ 0.4</f>
        <v>1.2184063343762843</v>
      </c>
      <c r="AZ193">
        <f t="shared" si="73"/>
        <v>0.92243025888441488</v>
      </c>
      <c r="BA193">
        <f t="shared" si="59"/>
        <v>0.21893202151714553</v>
      </c>
      <c r="BB193">
        <f t="shared" si="74"/>
        <v>0.24745253390713826</v>
      </c>
      <c r="BC193">
        <f t="shared" si="75"/>
        <v>1.130271086853136</v>
      </c>
      <c r="BD193">
        <f t="shared" si="60"/>
        <v>1.2600440391141008</v>
      </c>
      <c r="BE193">
        <f t="shared" si="76"/>
        <v>1.4296122184923188</v>
      </c>
      <c r="BF193">
        <f t="shared" si="77"/>
        <v>1.1345732165817286</v>
      </c>
      <c r="BG193" cm="1">
        <f t="array" ref="BG193" xml:space="preserve"> EXP( -4 * alpha * X * 10^(-6) * BA193 / ( PI() * df * 10^(-6) * ( 1 - alpha ) ) ) * 100</f>
        <v>1.1336492880470899</v>
      </c>
      <c r="BH193" cm="1">
        <f t="array" ref="BH193" xml:space="preserve"> EXP( -4 * alpha * X * 10^(-6) * BB193 / ( PI() * df * 10^(-6) * ( 1 - alpha ) ) ) * 100</f>
        <v>0.6324607051494332</v>
      </c>
      <c r="BI193" cm="1">
        <f t="array" ref="BI193" xml:space="preserve"> EXP( -4 * alpha * X * 10^(-6) * BD193 / ( PI() * df * 10^(-6) * ( 1 - alpha ) ) ) * 100</f>
        <v>6.3492581526807018E-10</v>
      </c>
      <c r="BJ193" cm="1">
        <f t="array" ref="BJ193" xml:space="preserve"> EXP( -4 * alpha * X * 10^(-6) * BE193 / ( PI() * df * 10^(-6) * ( 1 - alpha ) ) ) * 100</f>
        <v>1.9763752220073437E-11</v>
      </c>
      <c r="BK193" cm="1">
        <f t="array" ref="BK193">fC *  BG193 +  ( 1 - fC ) * BI193</f>
        <v>0.11336492937614223</v>
      </c>
    </row>
    <row r="194" spans="6:63" x14ac:dyDescent="0.2">
      <c r="F194">
        <v>1940</v>
      </c>
      <c r="G194" cm="1">
        <f t="array" ref="G194" xml:space="preserve"> F194 * 10^(-9) * rhoa/mu * U</f>
        <v>1.2852365363819783E-3</v>
      </c>
      <c r="H194" cm="1">
        <f t="array" ref="H194">1 +  lambda/F194 * ( 2.514 + 0.8 * EXP( -0.55 * F194/lambda ) )</f>
        <v>1.0868366734616932</v>
      </c>
      <c r="I194" cm="1">
        <f t="array" ref="I194" xml:space="preserve"> 1 + 3.34 * lambda/F194</f>
        <v>1.1153677319587629</v>
      </c>
      <c r="J194">
        <f t="shared" si="61"/>
        <v>0.9744200431126292</v>
      </c>
      <c r="K194" cm="1">
        <f t="array" ref="K194" xml:space="preserve"> kB * T * H194 / ( 3 * PI() * mu * F194 * 10^(-9) )</f>
        <v>1.3226282517663798E-11</v>
      </c>
      <c r="L194" cm="1">
        <f t="array" ref="L194" xml:space="preserve"> df * 10^(-6) *U / K194</f>
        <v>6217.6837668056187</v>
      </c>
      <c r="M194" cm="1">
        <f t="array" ref="M194" xml:space="preserve"> 1 + 0.388 * Kn * ( ( 1 - alpha ) * L194 / Ku ) ^ ( 1 / 3 )</f>
        <v>1.1371550587711576</v>
      </c>
      <c r="N194" cm="1">
        <f t="array" ref="N194" xml:space="preserve"> 1 + 0.388 * Kn * ( ( 1 - alpha ) / Ku ) ^ ( 1 / 3 ) * ( 3 * PI() * mu * df * 10^(-6) * U * F194 * 10^(-9) / ( kB * T ) ) ^ ( 1 / 3 ) * ( 0.6 * ( F194 / lambda ) ^ 0.1 ) ^ ( -1 / 3 ) * ( 1 + 2/3 * ( 3.34 * F194 / lambda ) ) ^ ( -1 / 2 )</f>
        <v>1.0184711017844936</v>
      </c>
      <c r="O194">
        <f t="shared" ref="O194:O257" si="78">N194 / M194</f>
        <v>0.89563080595629829</v>
      </c>
      <c r="P194" cm="1">
        <f t="array" ref="P194" xml:space="preserve"> 1 / ( 1 + 1.6 * ( ( 1 - alpha ) / Ku ) ^ ( 1 / 3 ) * L194 ^ ( -2 / 3 ) * M194 )</f>
        <v>0.99398525063981458</v>
      </c>
      <c r="Q194" cm="1">
        <f t="array" ref="Q194" xml:space="preserve"> 1.6 * ( ( 1 - alpha ) / Ku ) * L194 ^ ( -2 / 3 ) * M194 * P194</f>
        <v>7.6065003480391535E-3</v>
      </c>
      <c r="R194" cm="1">
        <f t="array" ref="R194" xml:space="preserve"> 1.6 * ( 0.6 ) ^ ( 2 / 3 ) * ( ( 1 - alpha ) / Ku ) * ( lambda * 10^(-9) ) ^ ( -1 / 15 ) * ( kB * T / ( 3 * PI() * df * 10^(-6) * U * mu ) ) ^ ( 2 / 3 ) * ( F194 * 10^(-9) ) ^ ( -3 / 5 )  +  3.2 * 3.34 / 3 * ( 0.6 ) ^ ( 2 / 3 ) * ( ( 1 - alpha ) / Ku ) *  ( lambda * 10^(-9) ) ^ ( 14 / 15 ) * ( kB * T / ( 3 * PI() * df * 10^(-6) * U * mu ) ) ^ ( 2 / 3 ) * ( F194 * 10^(-9) ) ^ ( -8 / 5 )</f>
        <v>6.1038079041663843E-3</v>
      </c>
      <c r="S194">
        <f t="shared" ref="S194:S257" si="79" xml:space="preserve"> R194 * N194</f>
        <v>6.2165519612372381E-3</v>
      </c>
      <c r="T194">
        <f t="shared" si="62"/>
        <v>0.81726834638741275</v>
      </c>
      <c r="U194">
        <f t="shared" ref="U194:U257" si="80" xml:space="preserve"> 24 / G194 * ( 1 + 0.15 * G194 ^ 0.687 )</f>
        <v>18702.524958996593</v>
      </c>
      <c r="V194">
        <f t="shared" ref="V194:V257" si="81" xml:space="preserve"> ( G194 / 24 ) ^ 0.5 - 0.5 * 0.15 / 24 ^ 0.5 * G194 ^ ( 0.5 + 0.687 )</f>
        <v>7.3122240193459901E-3</v>
      </c>
      <c r="W194">
        <f t="shared" ref="W194:W257" si="82" xml:space="preserve"> ( G194 / 24 ) ^ 1 -1 * 0.15 / 24 ^ 1 * G194 ^ ( 1 + 0.687 )</f>
        <v>5.3468587999339157E-5</v>
      </c>
      <c r="X194">
        <f t="shared" ref="X194:X257" si="83" xml:space="preserve"> ( G194 / 24 ) ^ 1.5 - 1.5 * 0.15 / 24 ^ 1.5 * G194 ^ ( 1.5 + 0.687 )</f>
        <v>3.9097382349784415E-7</v>
      </c>
      <c r="Y194" cm="1">
        <f t="array" ref="Y194" xml:space="preserve"> 4 / 3 * g / U^2 * F194 * 10^(-9) * ( rhop - rhoa ) / rhoa</f>
        <v>201.11018417106098</v>
      </c>
      <c r="Z194" cm="1">
        <f t="array" ref="Z194" xml:space="preserve"> SQRT( 4/3 * 1/U194 * g/rhoa * F194 * 10^(-9) *  ( rhop - rhoa ) )</f>
        <v>1.087720397543379E-3</v>
      </c>
      <c r="AA194" cm="1">
        <f t="array" ref="AA194" xml:space="preserve"> Z194 / U</f>
        <v>0.10369717146755952</v>
      </c>
      <c r="AB194">
        <f t="shared" si="63"/>
        <v>0.11569434812266281</v>
      </c>
      <c r="AC194">
        <f t="shared" si="64"/>
        <v>0.11556521721648445</v>
      </c>
      <c r="AD194">
        <f t="shared" si="65"/>
        <v>0.99888386158638065</v>
      </c>
      <c r="AE194" cm="1">
        <f t="array" ref="AE194">( ( F194 * 10^(-9) ) ^ 2 * rhop * H194 * U ) / ( 18 * mu * ( df * 10^(-6) ) )</f>
        <v>1.6769948730813146E-2</v>
      </c>
      <c r="AF194">
        <f t="shared" si="66"/>
        <v>3.9517517939459392E-3</v>
      </c>
      <c r="AG194" cm="1">
        <f t="array" ref="AG194">(2 * AI214*(1-alpha)*AE194*SQRT(alpha)+(1-alpha)*alpha*AE194^2)/Ku</f>
        <v>3.4476672968124793E-3</v>
      </c>
      <c r="AH194">
        <f t="shared" si="67"/>
        <v>0.87244024336100401</v>
      </c>
      <c r="AI194" cm="1">
        <f t="array" ref="AI194" xml:space="preserve"> F194 / df / 1000</f>
        <v>0.24744897959183676</v>
      </c>
      <c r="AJ194" cm="1">
        <f t="array" ref="AJ194" xml:space="preserve"> ( 1 + AI194 ) / ( 2*Ku ) * ( 2 * LN( 1 + AI194 ) - 1 + alpha + ( 1 / ( 1 + AI194 ) ) ^ 2 * ( 1 - alpha / 2 ) - ( alpha / 2) * ( 1 + AI194 ) ^ 2 )</f>
        <v>7.428348005284667E-2</v>
      </c>
      <c r="AK194" cm="1">
        <f t="array" ref="AK194" xml:space="preserve"> ( ( 1 - alpha ) / Ku ) * AI194 ^ 2</f>
        <v>8.7080791291994114E-2</v>
      </c>
      <c r="AL194">
        <f t="shared" si="68"/>
        <v>1.1722766788799233</v>
      </c>
      <c r="AM194">
        <f t="shared" ref="AM194:AM257" si="84" xml:space="preserve"> 1 - ( 1 - Q194 ) * ( 1 - AB194 ) * ( 1 - AF194 ) *  ( 1 - AJ194 )</f>
        <v>0.19082081677256735</v>
      </c>
      <c r="AN194">
        <f t="shared" si="69"/>
        <v>0.21281431226366174</v>
      </c>
      <c r="AO194">
        <f t="shared" si="70"/>
        <v>1.1152573176400753</v>
      </c>
      <c r="AP194" cm="1">
        <f t="array" ref="AP194" xml:space="preserve"> EXP( -4 * alpha * X * 10^(-6) * AM194 / ( PI() * df * 10^(-6) * ( 1 - alpha ) ) ) * 100</f>
        <v>2.0150536465695699</v>
      </c>
      <c r="AQ194" cm="1">
        <f t="array" ref="AQ194" xml:space="preserve"> EXP( -4 * alpha * X * 10^(-6) * AN194 / ( PI() * df * 10^(-6) * ( 1 - alpha ) ) ) * 100</f>
        <v>1.2848228043772862</v>
      </c>
      <c r="AR194">
        <f t="shared" si="71"/>
        <v>0.73023084219228362</v>
      </c>
      <c r="AS194" cm="1">
        <f t="array" ref="AS194" xml:space="preserve"> ( sigave * 10^(-6) * fE *e * H194 ) / ( 3 * PI() * eps0 * ( 1 + epsF ) * mu * U * F194 * 10^(-9) )</f>
        <v>1.1559438283755113E-2</v>
      </c>
      <c r="AT194" cm="1">
        <f t="array" ref="AT194" xml:space="preserve"> PI() * AS194 / ( 1 + alpha * SQRT(AS194) )</f>
        <v>3.6047626242230367E-2</v>
      </c>
      <c r="AU194" cm="1">
        <f t="array" ref="AU194" xml:space="preserve"> PI() * AS194 * ( 1 - SQRT( AS194 ) * alpha )</f>
        <v>3.6045642379660535E-2</v>
      </c>
      <c r="AV194">
        <f t="shared" si="72"/>
        <v>0.99994496551433087</v>
      </c>
      <c r="AW194" cm="1">
        <f t="array" ref="AW194" xml:space="preserve"> 2 / 3 * ( epsP - 1 ) / ( epsP + 2 ) * ( sigave * 10^(-6) ) ^ 2 / ( eps0 * ( 1 + epsF ) ^ 2 ) * H194 * ( F194 * 10^(-9) ) ^ 2 / ( df * 10^(-6) * mu * U )</f>
        <v>13.446760175838454</v>
      </c>
      <c r="AX194" cm="1">
        <f t="array" ref="AX194" xml:space="preserve"> 0.528 * Ku ^ 0.26 * AW194 ^ 0.74 / ( 1 + 0.366 * ( Ku * AW194 ) ^ 0.63 )</f>
        <v>1.3257050464332012</v>
      </c>
      <c r="AY194" cm="1">
        <f t="array" ref="AY194" xml:space="preserve"> 0.35 * Ku ^ ( -0.5 ) * AW194 ^ 0.4</f>
        <v>1.2232515752623998</v>
      </c>
      <c r="AZ194">
        <f t="shared" si="73"/>
        <v>0.92271774823030839</v>
      </c>
      <c r="BA194">
        <f t="shared" ref="BA194:BA257" si="85" xml:space="preserve"> 1 - ( 1 - Q194 ) * ( 1 - AB194 ) * ( 1 - AF194 ) *  ( 1 - AJ194 ) * ( 1 - AT194 )</f>
        <v>0.2199898055325431</v>
      </c>
      <c r="BB194">
        <f t="shared" si="74"/>
        <v>0.24885995464332228</v>
      </c>
      <c r="BC194">
        <f t="shared" si="75"/>
        <v>1.1312340316902021</v>
      </c>
      <c r="BD194">
        <f t="shared" ref="BD194:BD257" si="86" xml:space="preserve"> 1 - ( 1 - Q194 ) * ( 1 - AB194 ) * ( 1 - AF194 ) *  ( 1 - AJ194 ) * ( 1 - AX194 )</f>
        <v>1.2635537434458708</v>
      </c>
      <c r="BE194">
        <f t="shared" si="76"/>
        <v>1.4360658875260615</v>
      </c>
      <c r="BF194">
        <f t="shared" si="77"/>
        <v>1.1365293284714018</v>
      </c>
      <c r="BG194" cm="1">
        <f t="array" ref="BG194" xml:space="preserve"> EXP( -4 * alpha * X * 10^(-6) * BA194 / ( PI() * df * 10^(-6) * ( 1 - alpha ) ) ) * 100</f>
        <v>1.1093761107130147</v>
      </c>
      <c r="BH194" cm="1">
        <f t="array" ref="BH194" xml:space="preserve"> EXP( -4 * alpha * X * 10^(-6) * BB194 / ( PI() * df * 10^(-6) * ( 1 - alpha ) ) ) * 100</f>
        <v>0.61450669675926683</v>
      </c>
      <c r="BI194" cm="1">
        <f t="array" ref="BI194" xml:space="preserve"> EXP( -4 * alpha * X * 10^(-6) * BD194 / ( PI() * df * 10^(-6) * ( 1 - alpha ) ) ) * 100</f>
        <v>5.9092761858315034E-10</v>
      </c>
      <c r="BJ194" cm="1">
        <f t="array" ref="BJ194" xml:space="preserve"> EXP( -4 * alpha * X * 10^(-6) * BE194 / ( PI() * df * 10^(-6) * ( 1 - alpha ) ) ) * 100</f>
        <v>1.7318864125688092E-11</v>
      </c>
      <c r="BK194" cm="1">
        <f t="array" ref="BK194">fC *  BG194 +  ( 1 - fC ) * BI194</f>
        <v>0.11093761160313632</v>
      </c>
    </row>
    <row r="195" spans="6:63" x14ac:dyDescent="0.2">
      <c r="F195">
        <v>1950</v>
      </c>
      <c r="G195" cm="1">
        <f t="array" ref="G195" xml:space="preserve"> F195 * 10^(-9) * rhoa/mu * U</f>
        <v>1.2918614669818853E-3</v>
      </c>
      <c r="H195" cm="1">
        <f t="array" ref="H195">1 +  lambda/F195 * ( 2.514 + 0.8 * EXP( -0.55 * F195/lambda ) )</f>
        <v>1.0863913569242325</v>
      </c>
      <c r="I195" cm="1">
        <f t="array" ref="I195" xml:space="preserve"> 1 + 3.34 * lambda/F195</f>
        <v>1.1147761025641025</v>
      </c>
      <c r="J195">
        <f t="shared" ref="J195:J258" si="87">H195/I195</f>
        <v>0.97453771607179041</v>
      </c>
      <c r="K195" cm="1">
        <f t="array" ref="K195" xml:space="preserve"> kB * T * H195 / ( 3 * PI() * mu * F195 * 10^(-9) )</f>
        <v>1.3153063929776112E-11</v>
      </c>
      <c r="L195" cm="1">
        <f t="array" ref="L195" xml:space="preserve"> df * 10^(-6) *U / K195</f>
        <v>6252.2954761205183</v>
      </c>
      <c r="M195" cm="1">
        <f t="array" ref="M195" xml:space="preserve"> 1 + 0.388 * Kn * ( ( 1 - alpha ) * L195 / Ku ) ^ ( 1 / 3 )</f>
        <v>1.1374090863544373</v>
      </c>
      <c r="N195" cm="1">
        <f t="array" ref="N195" xml:space="preserve"> 1 + 0.388 * Kn * ( ( 1 - alpha ) / Ku ) ^ ( 1 / 3 ) * ( 3 * PI() * mu * df * 10^(-6) * U * F195 * 10^(-9) / ( kB * T ) ) ^ ( 1 / 3 ) * ( 0.6 * ( F195 / lambda ) ^ 0.1 ) ^ ( -1 / 3 ) * ( 1 + 2/3 * ( 3.34 * F195 / lambda ) ) ^ ( -1 / 2 )</f>
        <v>1.0184528408610873</v>
      </c>
      <c r="O195">
        <f t="shared" si="78"/>
        <v>0.89541472200242211</v>
      </c>
      <c r="P195" cm="1">
        <f t="array" ref="P195" xml:space="preserve"> 1 / ( 1 + 1.6 * ( ( 1 - alpha ) / Ku ) ^ ( 1 / 3 ) * L195 ^ ( -2 / 3 ) * M195 )</f>
        <v>0.99400600514930881</v>
      </c>
      <c r="Q195" cm="1">
        <f t="array" ref="Q195" xml:space="preserve"> 1.6 * ( ( 1 - alpha ) / Ku ) * L195 ^ ( -2 / 3 ) * M195 * P195</f>
        <v>7.5802533385235949E-3</v>
      </c>
      <c r="R195" cm="1">
        <f t="array" ref="R195" xml:space="preserve"> 1.6 * ( 0.6 ) ^ ( 2 / 3 ) * ( ( 1 - alpha ) / Ku ) * ( lambda * 10^(-9) ) ^ ( -1 / 15 ) * ( kB * T / ( 3 * PI() * df * 10^(-6) * U * mu ) ) ^ ( 2 / 3 ) * ( F195 * 10^(-9) ) ^ ( -3 / 5 )  +  3.2 * 3.34 / 3 * ( 0.6 ) ^ ( 2 / 3 ) * ( ( 1 - alpha ) / Ku ) *  ( lambda * 10^(-9) ) ^ ( 14 / 15 ) * ( kB * T / ( 3 * PI() * df * 10^(-6) * U * mu ) ) ^ ( 2 / 3 ) * ( F195 * 10^(-9) ) ^ ( -8 / 5 )</f>
        <v>6.0827790103401272E-3</v>
      </c>
      <c r="S195">
        <f t="shared" si="79"/>
        <v>6.1950235634110956E-3</v>
      </c>
      <c r="T195">
        <f t="shared" ref="T195:T258" si="88" xml:space="preserve"> S195 / Q195</f>
        <v>0.81725811615389887</v>
      </c>
      <c r="U195">
        <f t="shared" si="80"/>
        <v>18606.716378213354</v>
      </c>
      <c r="V195">
        <f t="shared" si="81"/>
        <v>7.3310256318820481E-3</v>
      </c>
      <c r="W195">
        <f t="shared" si="82"/>
        <v>5.3743904311227155E-5</v>
      </c>
      <c r="X195">
        <f t="shared" si="83"/>
        <v>3.9399746311584374E-7</v>
      </c>
      <c r="Y195" cm="1">
        <f t="array" ref="Y195" xml:space="preserve"> 4 / 3 * g / U^2 * F195 * 10^(-9) * ( rhop - rhoa ) / rhoa</f>
        <v>202.14683460493239</v>
      </c>
      <c r="Z195" cm="1">
        <f t="array" ref="Z195" xml:space="preserve"> SQRT( 4/3 * 1/U195 * g/rhoa * F195 * 10^(-9) *  ( rhop - rhoa ) )</f>
        <v>1.0933242127312212E-3</v>
      </c>
      <c r="AA195" cm="1">
        <f t="array" ref="AA195" xml:space="preserve"> Z195 / U</f>
        <v>0.10423140782620334</v>
      </c>
      <c r="AB195">
        <f t="shared" ref="AB195:AB258" si="89">AA195 / ( 1 - AA195 )</f>
        <v>0.11635974819485567</v>
      </c>
      <c r="AC195">
        <f t="shared" ref="AC195:AC258" si="90" xml:space="preserve"> Y195 ^ 0.5 * V195 + Y195 ^ 1 * W195 + Y195 ^ 1.5 * X195</f>
        <v>0.11622785790963761</v>
      </c>
      <c r="AD195">
        <f t="shared" ref="AD195:AD258" si="91">AC195/AB195</f>
        <v>0.99886652998769643</v>
      </c>
      <c r="AE195" cm="1">
        <f t="array" ref="AE195">( ( F195 * 10^(-9) ) ^ 2 * rhop * H195 * U ) / ( 18 * mu * ( df * 10^(-6) ) )</f>
        <v>1.6936338104280461E-2</v>
      </c>
      <c r="AF195">
        <f t="shared" ref="AF195:AF258" si="92" xml:space="preserve"> AE195 ^ 2 / ( AE195 + 0.25 ) ^ 2</f>
        <v>4.0255352432923283E-3</v>
      </c>
      <c r="AG195" cm="1">
        <f t="array" ref="AG195">(2 * AI215*(1-alpha)*AE195*SQRT(alpha)+(1-alpha)*alpha*AE195^2)/Ku</f>
        <v>3.498291364785609E-3</v>
      </c>
      <c r="AH195">
        <f t="shared" ref="AH195:AH258" si="93">AG195 / AF195</f>
        <v>0.86902514904440209</v>
      </c>
      <c r="AI195" cm="1">
        <f t="array" ref="AI195" xml:space="preserve"> F195 / df / 1000</f>
        <v>0.24872448979591838</v>
      </c>
      <c r="AJ195" cm="1">
        <f t="array" ref="AJ195" xml:space="preserve"> ( 1 + AI195 ) / ( 2*Ku ) * ( 2 * LN( 1 + AI195 ) - 1 + alpha + ( 1 / ( 1 + AI195 ) ) ^ 2 * ( 1 - alpha / 2 ) - ( alpha / 2) * ( 1 + AI195 ) ^ 2 )</f>
        <v>7.4995810536193849E-2</v>
      </c>
      <c r="AK195" cm="1">
        <f t="array" ref="AK195" xml:space="preserve"> ( ( 1 - alpha ) / Ku ) * AI195 ^ 2</f>
        <v>8.7980845171593047E-2</v>
      </c>
      <c r="AL195">
        <f t="shared" ref="AL195:AL258" si="94" xml:space="preserve"> AK195 /AJ195</f>
        <v>1.1731434668491578</v>
      </c>
      <c r="AM195">
        <f t="shared" si="84"/>
        <v>0.19209035763643967</v>
      </c>
      <c r="AN195">
        <f t="shared" ref="AN195:AN258" si="95" xml:space="preserve"> S195 + AC195 + AF195 + AK195</f>
        <v>0.21442926188793407</v>
      </c>
      <c r="AO195">
        <f t="shared" ref="AO195:AO258" si="96" xml:space="preserve"> AN195 / AM195</f>
        <v>1.1162937303379599</v>
      </c>
      <c r="AP195" cm="1">
        <f t="array" ref="AP195" xml:space="preserve"> EXP( -4 * alpha * X * 10^(-6) * AM195 / ( PI() * df * 10^(-6) * ( 1 - alpha ) ) ) * 100</f>
        <v>1.9633826235131238</v>
      </c>
      <c r="AQ195" cm="1">
        <f t="array" ref="AQ195" xml:space="preserve"> EXP( -4 * alpha * X * 10^(-6) * AN195 / ( PI() * df * 10^(-6) * ( 1 - alpha ) ) ) * 100</f>
        <v>1.2430600816873547</v>
      </c>
      <c r="AR195">
        <f t="shared" ref="AR195:AR258" si="97" xml:space="preserve"> ABS(AQ195 - AP195)</f>
        <v>0.72032254182576905</v>
      </c>
      <c r="AS195" cm="1">
        <f t="array" ref="AS195" xml:space="preserve"> ( sigave * 10^(-6) * fE *e * H195 ) / ( 3 * PI() * eps0 * ( 1 + epsF ) * mu * U * F195 * 10^(-9) )</f>
        <v>1.1495447079364833E-2</v>
      </c>
      <c r="AT195" cm="1">
        <f t="array" ref="AT195" xml:space="preserve"> PI() * AS195 / ( 1 + alpha * SQRT(AS195) )</f>
        <v>3.5848804048285429E-2</v>
      </c>
      <c r="AU195" cm="1">
        <f t="array" ref="AU195" xml:space="preserve"> PI() * AS195 * ( 1 - SQRT( AS195 ) * alpha )</f>
        <v>3.5846842049565578E-2</v>
      </c>
      <c r="AV195">
        <f t="shared" ref="AV195:AV258" si="98" xml:space="preserve"> AU195 / AT195</f>
        <v>0.99994527017645529</v>
      </c>
      <c r="AW195" cm="1">
        <f t="array" ref="AW195" xml:space="preserve"> 2 / 3 * ( epsP - 1 ) / ( epsP + 2 ) * ( sigave * 10^(-6) ) ^ 2 / ( eps0 * ( 1 + epsF ) ^ 2 ) * H195 * ( F195 * 10^(-9) ) ^ 2 / ( df * 10^(-6) * mu * U )</f>
        <v>13.580177280251663</v>
      </c>
      <c r="AX195" cm="1">
        <f t="array" ref="AX195" xml:space="preserve"> 0.528 * Ku ^ 0.26 * AW195 ^ 0.74 / ( 1 + 0.366 * ( Ku * AW195 ) ^ 0.63 )</f>
        <v>1.3305257493617606</v>
      </c>
      <c r="AY195" cm="1">
        <f t="array" ref="AY195" xml:space="preserve"> 0.35 * Ku ^ ( -0.5 ) * AW195 ^ 0.4</f>
        <v>1.2280919814883133</v>
      </c>
      <c r="AZ195">
        <f t="shared" ref="AZ195:AZ258" si="99" xml:space="preserve"> AY195 / AX195</f>
        <v>0.92301256257341602</v>
      </c>
      <c r="BA195">
        <f t="shared" si="85"/>
        <v>0.22105295209425124</v>
      </c>
      <c r="BB195">
        <f t="shared" ref="BB195:BB258" si="100" xml:space="preserve"> AN195 + AU195</f>
        <v>0.25027610393749966</v>
      </c>
      <c r="BC195">
        <f t="shared" ref="BC195:BC258" si="101" xml:space="preserve"> BB195 / BA195</f>
        <v>1.1321997809411224</v>
      </c>
      <c r="BD195">
        <f t="shared" si="86"/>
        <v>1.2670349399588079</v>
      </c>
      <c r="BE195">
        <f t="shared" ref="BE195:BE258" si="102" xml:space="preserve"> AN195 + AY195</f>
        <v>1.4425212433762473</v>
      </c>
      <c r="BF195">
        <f t="shared" ref="BF195:BF258" si="103" xml:space="preserve"> BE195 / BD195</f>
        <v>1.1385015502596516</v>
      </c>
      <c r="BG195" cm="1">
        <f t="array" ref="BG195" xml:space="preserve"> EXP( -4 * alpha * X * 10^(-6) * BA195 / ( PI() * df * 10^(-6) * ( 1 - alpha ) ) ) * 100</f>
        <v>1.0855035439267058</v>
      </c>
      <c r="BH195" cm="1">
        <f t="array" ref="BH195" xml:space="preserve"> EXP( -4 * alpha * X * 10^(-6) * BB195 / ( PI() * df * 10^(-6) * ( 1 - alpha ) ) ) * 100</f>
        <v>0.59695573197900642</v>
      </c>
      <c r="BI195" cm="1">
        <f t="array" ref="BI195" xml:space="preserve"> EXP( -4 * alpha * X * 10^(-6) * BD195 / ( PI() * df * 10^(-6) * ( 1 - alpha ) ) ) * 100</f>
        <v>5.5029925368154373E-10</v>
      </c>
      <c r="BJ195" cm="1">
        <f t="array" ref="BJ195" xml:space="preserve"> EXP( -4 * alpha * X * 10^(-6) * BE195 / ( PI() * df * 10^(-6) * ( 1 - alpha ) ) ) * 100</f>
        <v>1.5175898728778545E-11</v>
      </c>
      <c r="BK195" cm="1">
        <f t="array" ref="BK195">fC *  BG195 +  ( 1 - fC ) * BI195</f>
        <v>0.1085503548879399</v>
      </c>
    </row>
    <row r="196" spans="6:63" x14ac:dyDescent="0.2">
      <c r="F196">
        <v>1960</v>
      </c>
      <c r="G196" cm="1">
        <f t="array" ref="G196" xml:space="preserve"> F196 * 10^(-9) * rhoa/mu * U</f>
        <v>1.2984863975817925E-3</v>
      </c>
      <c r="H196" cm="1">
        <f t="array" ref="H196">1 +  lambda/F196 * ( 2.514 + 0.8 * EXP( -0.55 * F196/lambda ) )</f>
        <v>1.0859505844537145</v>
      </c>
      <c r="I196" cm="1">
        <f t="array" ref="I196" xml:space="preserve"> 1 + 3.34 * lambda/F196</f>
        <v>1.1141905102040817</v>
      </c>
      <c r="J196">
        <f t="shared" si="87"/>
        <v>0.97465431136620029</v>
      </c>
      <c r="K196" cm="1">
        <f t="array" ref="K196" xml:space="preserve"> kB * T * H196 / ( 3 * PI() * mu * F196 * 10^(-9) )</f>
        <v>1.3080647205180928E-11</v>
      </c>
      <c r="L196" cm="1">
        <f t="array" ref="L196" xml:space="preserve"> df * 10^(-6) *U / K196</f>
        <v>6286.9092649093936</v>
      </c>
      <c r="M196" cm="1">
        <f t="array" ref="M196" xml:space="preserve"> 1 + 0.388 * Kn * ( ( 1 - alpha ) * L196 / Ku ) ^ ( 1 / 3 )</f>
        <v>1.1376621933329305</v>
      </c>
      <c r="N196" cm="1">
        <f t="array" ref="N196" xml:space="preserve"> 1 + 0.388 * Kn * ( ( 1 - alpha ) / Ku ) ^ ( 1 / 3 ) * ( 3 * PI() * mu * df * 10^(-6) * U * F196 * 10^(-9) / ( kB * T ) ) ^ ( 1 / 3 ) * ( 0.6 * ( F196 / lambda ) ^ 0.1 ) ^ ( -1 / 3 ) * ( 1 + 2/3 * ( 3.34 * F196 / lambda ) ) ^ ( -1 / 2 )</f>
        <v>1.0184346876402972</v>
      </c>
      <c r="O196">
        <f t="shared" si="78"/>
        <v>0.89519955361851244</v>
      </c>
      <c r="P196" cm="1">
        <f t="array" ref="P196" xml:space="preserve"> 1 / ( 1 + 1.6 * ( ( 1 - alpha ) / Ku ) ^ ( 1 / 3 ) * L196 ^ ( -2 / 3 ) * M196 )</f>
        <v>0.99402657357300173</v>
      </c>
      <c r="Q196" cm="1">
        <f t="array" ref="Q196" xml:space="preserve"> 1.6 * ( ( 1 - alpha ) / Ku ) * L196 ^ ( -2 / 3 ) * M196 * P196</f>
        <v>7.5542416607943469E-3</v>
      </c>
      <c r="R196" cm="1">
        <f t="array" ref="R196" xml:space="preserve"> 1.6 * ( 0.6 ) ^ ( 2 / 3 ) * ( ( 1 - alpha ) / Ku ) * ( lambda * 10^(-9) ) ^ ( -1 / 15 ) * ( kB * T / ( 3 * PI() * df * 10^(-6) * U * mu ) ) ^ ( 2 / 3 ) * ( F196 * 10^(-9) ) ^ ( -3 / 5 )  +  3.2 * 3.34 / 3 * ( 0.6 ) ^ ( 2 / 3 ) * ( ( 1 - alpha ) / Ku ) *  ( lambda * 10^(-9) ) ^ ( 14 / 15 ) * ( kB * T / ( 3 * PI() * df * 10^(-6) * U * mu ) ) ^ ( 2 / 3 ) * ( F196 * 10^(-9) ) ^ ( -8 / 5 )</f>
        <v>6.0619400752954461E-3</v>
      </c>
      <c r="S196">
        <f t="shared" si="79"/>
        <v>6.1736900470777175E-3</v>
      </c>
      <c r="T196">
        <f t="shared" si="88"/>
        <v>0.81724815332801237</v>
      </c>
      <c r="U196">
        <f t="shared" si="80"/>
        <v>18511.885273564971</v>
      </c>
      <c r="V196">
        <f t="shared" si="81"/>
        <v>7.349778974535333E-3</v>
      </c>
      <c r="W196">
        <f t="shared" si="82"/>
        <v>5.4019218073325808E-5</v>
      </c>
      <c r="X196">
        <f t="shared" si="83"/>
        <v>3.9702882920569501E-7</v>
      </c>
      <c r="Y196" cm="1">
        <f t="array" ref="Y196" xml:space="preserve"> 4 / 3 * g / U^2 * F196 * 10^(-9) * ( rhop - rhoa ) / rhoa</f>
        <v>203.18348503880387</v>
      </c>
      <c r="Z196" cm="1">
        <f t="array" ref="Z196" xml:space="preserve"> SQRT( 4/3 * 1/U196 * g/rhoa * F196 * 10^(-9) *  ( rhop - rhoa ) )</f>
        <v>1.098928002088595E-3</v>
      </c>
      <c r="AA196" cm="1">
        <f t="array" ref="AA196" xml:space="preserve"> Z196 / U</f>
        <v>0.10476564172231496</v>
      </c>
      <c r="AB196">
        <f t="shared" si="89"/>
        <v>0.1170259393572321</v>
      </c>
      <c r="AC196">
        <f t="shared" si="90"/>
        <v>0.11689124483574226</v>
      </c>
      <c r="AD196">
        <f t="shared" si="91"/>
        <v>0.99884901995036612</v>
      </c>
      <c r="AE196" cm="1">
        <f t="array" ref="AE196">( ( F196 * 10^(-9) ) ^ 2 * rhop * H196 * U ) / ( 18 * mu * ( df * 10^(-6) ) )</f>
        <v>1.7103547440521852E-2</v>
      </c>
      <c r="AF196">
        <f t="shared" si="92"/>
        <v>4.1002759060220825E-3</v>
      </c>
      <c r="AG196" cm="1">
        <f t="array" ref="AG196">(2 * AI216*(1-alpha)*AE196*SQRT(alpha)+(1-alpha)*alpha*AE196^2)/Ku</f>
        <v>3.5494095406559969E-3</v>
      </c>
      <c r="AH196">
        <f t="shared" si="93"/>
        <v>0.86565139078640363</v>
      </c>
      <c r="AI196" cm="1">
        <f t="array" ref="AI196" xml:space="preserve"> F196 / df / 1000</f>
        <v>0.25</v>
      </c>
      <c r="AJ196" cm="1">
        <f t="array" ref="AJ196" xml:space="preserve"> ( 1 + AI196 ) / ( 2*Ku ) * ( 2 * LN( 1 + AI196 ) - 1 + alpha + ( 1 / ( 1 + AI196 ) ) ^ 2 * ( 1 - alpha / 2 ) - ( alpha / 2) * ( 1 + AI196 ) ^ 2 )</f>
        <v>7.5711042362266168E-2</v>
      </c>
      <c r="AK196" cm="1">
        <f t="array" ref="AK196" xml:space="preserve"> ( ( 1 - alpha ) / Ku ) * AI196 ^ 2</f>
        <v>8.8885526577565238E-2</v>
      </c>
      <c r="AL196">
        <f t="shared" si="94"/>
        <v>1.1740100757332215</v>
      </c>
      <c r="AM196">
        <f t="shared" si="84"/>
        <v>0.19336306875004283</v>
      </c>
      <c r="AN196">
        <f t="shared" si="95"/>
        <v>0.21605073736640729</v>
      </c>
      <c r="AO196">
        <f t="shared" si="96"/>
        <v>1.1173319639733916</v>
      </c>
      <c r="AP196" cm="1">
        <f t="array" ref="AP196" xml:space="preserve"> EXP( -4 * alpha * X * 10^(-6) * AM196 / ( PI() * df * 10^(-6) * ( 1 - alpha ) ) ) * 100</f>
        <v>1.9129124825585648</v>
      </c>
      <c r="AQ196" cm="1">
        <f t="array" ref="AQ196" xml:space="preserve"> EXP( -4 * alpha * X * 10^(-6) * AN196 / ( PI() * df * 10^(-6) * ( 1 - alpha ) ) ) * 100</f>
        <v>1.2024942617987966</v>
      </c>
      <c r="AR196">
        <f t="shared" si="97"/>
        <v>0.71041822075976824</v>
      </c>
      <c r="AS196" cm="1">
        <f t="array" ref="AS196" xml:space="preserve"> ( sigave * 10^(-6) * fE *e * H196 ) / ( 3 * PI() * eps0 * ( 1 + epsF ) * mu * U * F196 * 10^(-9) )</f>
        <v>1.1432156683325602E-2</v>
      </c>
      <c r="AT196" cm="1">
        <f t="array" ref="AT196" xml:space="preserve"> PI() * AS196 / ( 1 + alpha * SQRT(AS196) )</f>
        <v>3.5652153293841124E-2</v>
      </c>
      <c r="AU196" cm="1">
        <f t="array" ref="AU196" xml:space="preserve"> PI() * AS196 * ( 1 - SQRT( AS196 ) * alpha )</f>
        <v>3.5650212800687968E-2</v>
      </c>
      <c r="AV196">
        <f t="shared" si="98"/>
        <v>0.99994557150203067</v>
      </c>
      <c r="AW196" cm="1">
        <f t="array" ref="AW196" xml:space="preserve"> 2 / 3 * ( epsP - 1 ) / ( epsP + 2 ) * ( sigave * 10^(-6) ) ^ 2 / ( eps0 * ( 1 + epsF ) ^ 2 ) * H196 * ( F196 * 10^(-9) ) ^ 2 / ( df * 10^(-6) * mu * U )</f>
        <v>13.714251860901259</v>
      </c>
      <c r="AX196" cm="1">
        <f t="array" ref="AX196" xml:space="preserve"> 0.528 * Ku ^ 0.26 * AW196 ^ 0.74 / ( 1 + 0.366 * ( Ku * AW196 ) ^ 0.63 )</f>
        <v>1.3353277436727702</v>
      </c>
      <c r="AY196" cm="1">
        <f t="array" ref="AY196" xml:space="preserve"> 0.35 * Ku ^ ( -0.5 ) * AW196 ^ 0.4</f>
        <v>1.2329275820947108</v>
      </c>
      <c r="AZ196">
        <f t="shared" si="99"/>
        <v>0.92331458545419609</v>
      </c>
      <c r="BA196">
        <f t="shared" si="85"/>
        <v>0.2221214122754398</v>
      </c>
      <c r="BB196">
        <f t="shared" si="100"/>
        <v>0.25170095016709526</v>
      </c>
      <c r="BC196">
        <f t="shared" si="101"/>
        <v>1.1331683316283601</v>
      </c>
      <c r="BD196">
        <f t="shared" si="86"/>
        <v>1.2704877421191756</v>
      </c>
      <c r="BE196">
        <f t="shared" si="102"/>
        <v>1.4489783194611181</v>
      </c>
      <c r="BF196">
        <f t="shared" si="103"/>
        <v>1.1404898067290441</v>
      </c>
      <c r="BG196" cm="1">
        <f t="array" ref="BG196" xml:space="preserve"> EXP( -4 * alpha * X * 10^(-6) * BA196 / ( PI() * df * 10^(-6) * ( 1 - alpha ) ) ) * 100</f>
        <v>1.0620292124885478</v>
      </c>
      <c r="BH196" cm="1">
        <f t="array" ref="BH196" xml:space="preserve"> EXP( -4 * alpha * X * 10^(-6) * BB196 / ( PI() * df * 10^(-6) * ( 1 - alpha ) ) ) * 100</f>
        <v>0.57980285379146346</v>
      </c>
      <c r="BI196" cm="1">
        <f t="array" ref="BI196" xml:space="preserve"> EXP( -4 * alpha * X * 10^(-6) * BD196 / ( PI() * df * 10^(-6) * ( 1 - alpha ) ) ) * 100</f>
        <v>5.1276205965159594E-10</v>
      </c>
      <c r="BJ196" cm="1">
        <f t="array" ref="BJ196" xml:space="preserve"> EXP( -4 * alpha * X * 10^(-6) * BE196 / ( PI() * df * 10^(-6) * ( 1 - alpha ) ) ) * 100</f>
        <v>1.3297627032238194E-11</v>
      </c>
      <c r="BK196" cm="1">
        <f t="array" ref="BK196">fC *  BG196 +  ( 1 - fC ) * BI196</f>
        <v>0.10620292171034063</v>
      </c>
    </row>
    <row r="197" spans="6:63" x14ac:dyDescent="0.2">
      <c r="F197">
        <v>1970</v>
      </c>
      <c r="G197" cm="1">
        <f t="array" ref="G197" xml:space="preserve"> F197 * 10^(-9) * rhoa/mu * U</f>
        <v>1.3051113281816996E-3</v>
      </c>
      <c r="H197" cm="1">
        <f t="array" ref="H197">1 +  lambda/F197 * ( 2.514 + 0.8 * EXP( -0.55 * F197/lambda ) )</f>
        <v>1.0855142868495316</v>
      </c>
      <c r="I197" cm="1">
        <f t="array" ref="I197" xml:space="preserve"> 1 + 3.34 * lambda/F197</f>
        <v>1.1136108629441623</v>
      </c>
      <c r="J197">
        <f t="shared" si="87"/>
        <v>0.97476984373127507</v>
      </c>
      <c r="K197" cm="1">
        <f t="array" ref="K197" xml:space="preserve"> kB * T * H197 / ( 3 * PI() * mu * F197 * 10^(-9) )</f>
        <v>1.3009019303448254E-11</v>
      </c>
      <c r="L197" cm="1">
        <f t="array" ref="L197" xml:space="preserve"> df * 10^(-6) *U / K197</f>
        <v>6321.5251040072581</v>
      </c>
      <c r="M197" cm="1">
        <f t="array" ref="M197" xml:space="preserve"> 1 + 0.388 * Kn * ( ( 1 - alpha ) * L197 / Ku ) ^ ( 1 / 3 )</f>
        <v>1.1379143878988986</v>
      </c>
      <c r="N197" cm="1">
        <f t="array" ref="N197" xml:space="preserve"> 1 + 0.388 * Kn * ( ( 1 - alpha ) / Ku ) ^ ( 1 / 3 ) * ( 3 * PI() * mu * df * 10^(-6) * U * F197 * 10^(-9) / ( kB * T ) ) ^ ( 1 / 3 ) * ( 0.6 * ( F197 / lambda ) ^ 0.1 ) ^ ( -1 / 3 ) * ( 1 + 2/3 * ( 3.34 * F197 / lambda ) ) ^ ( -1 / 2 )</f>
        <v>1.0184166409641753</v>
      </c>
      <c r="O197">
        <f t="shared" si="78"/>
        <v>0.89498529221045364</v>
      </c>
      <c r="P197" cm="1">
        <f t="array" ref="P197" xml:space="preserve"> 1 / ( 1 + 1.6 * ( ( 1 - alpha ) / Ku ) ^ ( 1 / 3 ) * L197 ^ ( -2 / 3 ) * M197 )</f>
        <v>0.9940469585698638</v>
      </c>
      <c r="Q197" cm="1">
        <f t="array" ref="Q197" xml:space="preserve"> 1.6 * ( ( 1 - alpha ) / Ku ) * L197 ^ ( -2 / 3 ) * M197 * P197</f>
        <v>7.5284619522078553E-3</v>
      </c>
      <c r="R197" cm="1">
        <f t="array" ref="R197" xml:space="preserve"> 1.6 * ( 0.6 ) ^ ( 2 / 3 ) * ( ( 1 - alpha ) / Ku ) * ( lambda * 10^(-9) ) ^ ( -1 / 15 ) * ( kB * T / ( 3 * PI() * df * 10^(-6) * U * mu ) ) ^ ( 2 / 3 ) * ( F197 * 10^(-9) ) ^ ( -3 / 5 )  +  3.2 * 3.34 / 3 * ( 0.6 ) ^ ( 2 / 3 ) * ( ( 1 - alpha ) / Ku ) *  ( lambda * 10^(-9) ) ^ ( 14 / 15 ) * ( kB * T / ( 3 * PI() * df * 10^(-6) * U * mu ) ) ^ ( 2 / 3 ) * ( F197 * 10^(-9) ) ^ ( -8 / 5 )</f>
        <v>6.0412883512498215E-3</v>
      </c>
      <c r="S197">
        <f t="shared" si="79"/>
        <v>6.1525485897758435E-3</v>
      </c>
      <c r="T197">
        <f t="shared" si="88"/>
        <v>0.81723845173601484</v>
      </c>
      <c r="U197">
        <f t="shared" si="80"/>
        <v>18418.016760709903</v>
      </c>
      <c r="V197">
        <f t="shared" si="81"/>
        <v>7.3684844161343672E-3</v>
      </c>
      <c r="W197">
        <f t="shared" si="82"/>
        <v>5.4294529289714134E-5</v>
      </c>
      <c r="X197">
        <f t="shared" si="83"/>
        <v>4.0006790181098213E-7</v>
      </c>
      <c r="Y197" cm="1">
        <f t="array" ref="Y197" xml:space="preserve"> 4 / 3 * g / U^2 * F197 * 10^(-9) * ( rhop - rhoa ) / rhoa</f>
        <v>204.22013547267528</v>
      </c>
      <c r="Z197" cm="1">
        <f t="array" ref="Z197" xml:space="preserve"> SQRT( 4/3 * 1/U197 * g/rhoa * F197 * 10^(-9) *  ( rhop - rhoa ) )</f>
        <v>1.1045317656571206E-3</v>
      </c>
      <c r="AA197" cm="1">
        <f t="array" ref="AA197" xml:space="preserve"> Z197 / U</f>
        <v>0.10529987315986221</v>
      </c>
      <c r="AB197">
        <f t="shared" si="89"/>
        <v>0.11769292302635033</v>
      </c>
      <c r="AC197">
        <f t="shared" si="90"/>
        <v>0.11755537890412807</v>
      </c>
      <c r="AD197">
        <f t="shared" si="91"/>
        <v>0.99883133056189399</v>
      </c>
      <c r="AE197" cm="1">
        <f t="array" ref="AE197">( ( F197 * 10^(-9) ) ^ 2 * rhop * H197 * U ) / ( 18 * mu * ( df * 10^(-6) ) )</f>
        <v>1.72715767395165E-2</v>
      </c>
      <c r="AF197">
        <f t="shared" si="92"/>
        <v>4.175980111580266E-3</v>
      </c>
      <c r="AG197" cm="1">
        <f t="array" ref="AG197">(2 * AI217*(1-alpha)*AE197*SQRT(alpha)+(1-alpha)*alpha*AE197^2)/Ku</f>
        <v>3.6010242493991602E-3</v>
      </c>
      <c r="AH197">
        <f t="shared" si="93"/>
        <v>0.86231834280371311</v>
      </c>
      <c r="AI197" cm="1">
        <f t="array" ref="AI197" xml:space="preserve"> F197 / df / 1000</f>
        <v>0.25127551020408162</v>
      </c>
      <c r="AJ197" cm="1">
        <f t="array" ref="AJ197" xml:space="preserve"> ( 1 + AI197 ) / ( 2*Ku ) * ( 2 * LN( 1 + AI197 ) - 1 + alpha + ( 1 / ( 1 + AI197 ) ) ^ 2 * ( 1 - alpha / 2 ) - ( alpha / 2) * ( 1 + AI197 ) ^ 2 )</f>
        <v>7.6429169403577524E-2</v>
      </c>
      <c r="AK197" cm="1">
        <f t="array" ref="AK197" xml:space="preserve"> ( ( 1 - alpha ) / Ku ) * AI197 ^ 2</f>
        <v>8.9794835509910673E-2</v>
      </c>
      <c r="AL197">
        <f t="shared" si="94"/>
        <v>1.1748765060595767</v>
      </c>
      <c r="AM197">
        <f t="shared" si="84"/>
        <v>0.19463893627531426</v>
      </c>
      <c r="AN197">
        <f t="shared" si="95"/>
        <v>0.21767874311539487</v>
      </c>
      <c r="AO197">
        <f t="shared" si="96"/>
        <v>1.1183720342958055</v>
      </c>
      <c r="AP197" cm="1">
        <f t="array" ref="AP197" xml:space="preserve"> EXP( -4 * alpha * X * 10^(-6) * AM197 / ( PI() * df * 10^(-6) * ( 1 - alpha ) ) ) * 100</f>
        <v>1.863619345372399</v>
      </c>
      <c r="AQ197" cm="1">
        <f t="array" ref="AQ197" xml:space="preserve"> EXP( -4 * alpha * X * 10^(-6) * AN197 / ( PI() * df * 10^(-6) * ( 1 - alpha ) ) ) * 100</f>
        <v>1.1630968361262657</v>
      </c>
      <c r="AR197">
        <f t="shared" si="97"/>
        <v>0.70052250924613335</v>
      </c>
      <c r="AS197" cm="1">
        <f t="array" ref="AS197" xml:space="preserve"> ( sigave * 10^(-6) * fE *e * H197 ) / ( 3 * PI() * eps0 * ( 1 + epsF ) * mu * U * F197 * 10^(-9) )</f>
        <v>1.1369555698629564E-2</v>
      </c>
      <c r="AT197" cm="1">
        <f t="array" ref="AT197" xml:space="preserve"> PI() * AS197 / ( 1 + alpha * SQRT(AS197) )</f>
        <v>3.5457638746776862E-2</v>
      </c>
      <c r="AU197" cm="1">
        <f t="array" ref="AU197" xml:space="preserve"> PI() * AS197 * ( 1 - SQRT( AS197 ) * alpha )</f>
        <v>3.5455719408669581E-2</v>
      </c>
      <c r="AV197">
        <f t="shared" si="98"/>
        <v>0.99994586954531894</v>
      </c>
      <c r="AW197" cm="1">
        <f t="array" ref="AW197" xml:space="preserve"> 2 / 3 * ( epsP - 1 ) / ( epsP + 2 ) * ( sigave * 10^(-6) ) ^ 2 / ( eps0 * ( 1 + epsF ) ^ 2 ) * H197 * ( F197 * 10^(-9) ) ^ 2 / ( df * 10^(-6) * mu * U )</f>
        <v>13.848983917770569</v>
      </c>
      <c r="AX197" cm="1">
        <f t="array" ref="AX197" xml:space="preserve"> 0.528 * Ku ^ 0.26 * AW197 ^ 0.74 / ( 1 + 0.366 * ( Ku * AW197 ) ^ 0.63 )</f>
        <v>1.3401111321106411</v>
      </c>
      <c r="AY197" cm="1">
        <f t="array" ref="AY197" xml:space="preserve"> 0.35 * Ku ^ ( -0.5 ) * AW197 ^ 0.4</f>
        <v>1.2377584058016067</v>
      </c>
      <c r="AZ197">
        <f t="shared" si="99"/>
        <v>0.92362370264932314</v>
      </c>
      <c r="BA197">
        <f t="shared" si="85"/>
        <v>0.22319513793358414</v>
      </c>
      <c r="BB197">
        <f t="shared" si="100"/>
        <v>0.25313446252406446</v>
      </c>
      <c r="BC197">
        <f t="shared" si="101"/>
        <v>1.1341396809431814</v>
      </c>
      <c r="BD197">
        <f t="shared" si="86"/>
        <v>1.273912263141233</v>
      </c>
      <c r="BE197">
        <f t="shared" si="102"/>
        <v>1.4554371489170015</v>
      </c>
      <c r="BF197">
        <f t="shared" si="103"/>
        <v>1.142494024924575</v>
      </c>
      <c r="BG197" cm="1">
        <f t="array" ref="BG197" xml:space="preserve"> EXP( -4 * alpha * X * 10^(-6) * BA197 / ( PI() * df * 10^(-6) * ( 1 - alpha ) ) ) * 100</f>
        <v>1.0389505769566407</v>
      </c>
      <c r="BH197" cm="1">
        <f t="array" ref="BH197" xml:space="preserve"> EXP( -4 * alpha * X * 10^(-6) * BB197 / ( PI() * df * 10^(-6) * ( 1 - alpha ) ) ) * 100</f>
        <v>0.56304299515793543</v>
      </c>
      <c r="BI197" cm="1">
        <f t="array" ref="BI197" xml:space="preserve"> EXP( -4 * alpha * X * 10^(-6) * BD197 / ( PI() * df * 10^(-6) * ( 1 - alpha ) ) ) * 100</f>
        <v>4.7806193042853076E-10</v>
      </c>
      <c r="BJ197" cm="1">
        <f t="array" ref="BJ197" xml:space="preserve"> EXP( -4 * alpha * X * 10^(-6) * BE197 / ( PI() * df * 10^(-6) * ( 1 - alpha ) ) ) * 100</f>
        <v>1.1651404898186539E-11</v>
      </c>
      <c r="BK197" cm="1">
        <f t="array" ref="BK197">fC *  BG197 +  ( 1 - fC ) * BI197</f>
        <v>0.10389505812591981</v>
      </c>
    </row>
    <row r="198" spans="6:63" x14ac:dyDescent="0.2">
      <c r="F198">
        <v>1980</v>
      </c>
      <c r="G198" cm="1">
        <f t="array" ref="G198" xml:space="preserve"> F198 * 10^(-9) * rhoa/mu * U</f>
        <v>1.3117362587816066E-3</v>
      </c>
      <c r="H198" cm="1">
        <f t="array" ref="H198">1 +  lambda/F198 * ( 2.514 + 0.8 * EXP( -0.55 * F198/lambda ) )</f>
        <v>1.0850823963091956</v>
      </c>
      <c r="I198" cm="1">
        <f t="array" ref="I198" xml:space="preserve"> 1 + 3.34 * lambda/F198</f>
        <v>1.1130370707070707</v>
      </c>
      <c r="J198">
        <f t="shared" si="87"/>
        <v>0.97488432763509258</v>
      </c>
      <c r="K198" cm="1">
        <f t="array" ref="K198" xml:space="preserve"> kB * T * H198 / ( 3 * PI() * mu * F198 * 10^(-9) )</f>
        <v>1.2938167464261857E-11</v>
      </c>
      <c r="L198" cm="1">
        <f t="array" ref="L198" xml:space="preserve"> df * 10^(-6) *U / K198</f>
        <v>6356.1429647915666</v>
      </c>
      <c r="M198" cm="1">
        <f t="array" ref="M198" xml:space="preserve"> 1 + 0.388 * Kn * ( ( 1 - alpha ) * L198 / Ku ) ^ ( 1 / 3 )</f>
        <v>1.1381656781297187</v>
      </c>
      <c r="N198" cm="1">
        <f t="array" ref="N198" xml:space="preserve"> 1 + 0.388 * Kn * ( ( 1 - alpha ) / Ku ) ^ ( 1 / 3 ) * ( 3 * PI() * mu * df * 10^(-6) * U * F198 * 10^(-9) / ( kB * T ) ) ^ ( 1 / 3 ) * ( 0.6 * ( F198 / lambda ) ^ 0.1 ) ^ ( -1 / 3 ) * ( 1 + 2/3 * ( 3.34 * F198 / lambda ) ) ^ ( -1 / 2 )</f>
        <v>1.0183986996927781</v>
      </c>
      <c r="O198">
        <f t="shared" si="78"/>
        <v>0.89477192930844063</v>
      </c>
      <c r="P198" cm="1">
        <f t="array" ref="P198" xml:space="preserve"> 1 / ( 1 + 1.6 * ( ( 1 - alpha ) / Ku ) ^ ( 1 / 3 ) * L198 ^ ( -2 / 3 ) * M198 )</f>
        <v>0.99406716274700768</v>
      </c>
      <c r="Q198" cm="1">
        <f t="array" ref="Q198" xml:space="preserve"> 1.6 * ( ( 1 - alpha ) / Ku ) * L198 ^ ( -2 / 3 ) * M198 * P198</f>
        <v>7.5029109157019585E-3</v>
      </c>
      <c r="R198" cm="1">
        <f t="array" ref="R198" xml:space="preserve"> 1.6 * ( 0.6 ) ^ ( 2 / 3 ) * ( ( 1 - alpha ) / Ku ) * ( lambda * 10^(-9) ) ^ ( -1 / 15 ) * ( kB * T / ( 3 * PI() * df * 10^(-6) * U * mu ) ) ^ ( 2 / 3 ) * ( F198 * 10^(-9) ) ^ ( -3 / 5 )  +  3.2 * 3.34 / 3 * ( 0.6 ) ^ ( 2 / 3 ) * ( ( 1 - alpha ) / Ku ) *  ( lambda * 10^(-9) ) ^ ( 14 / 15 ) * ( kB * T / ( 3 * PI() * df * 10^(-6) * U * mu ) ) ^ ( 2 / 3 ) * ( F198 * 10^(-9) ) ^ ( -8 / 5 )</f>
        <v>6.0208211447437274E-3</v>
      </c>
      <c r="S198">
        <f t="shared" si="79"/>
        <v>6.1315964248897957E-3</v>
      </c>
      <c r="T198">
        <f t="shared" si="88"/>
        <v>0.81722900535280241</v>
      </c>
      <c r="U198">
        <f t="shared" si="80"/>
        <v>18325.096255987752</v>
      </c>
      <c r="V198">
        <f t="shared" si="81"/>
        <v>7.3871423208334633E-3</v>
      </c>
      <c r="W198">
        <f t="shared" si="82"/>
        <v>5.4569837964443947E-5</v>
      </c>
      <c r="X198">
        <f t="shared" si="83"/>
        <v>4.0311466112722767E-7</v>
      </c>
      <c r="Y198" cm="1">
        <f t="array" ref="Y198" xml:space="preserve"> 4 / 3 * g / U^2 * F198 * 10^(-9) * ( rhop - rhoa ) / rhoa</f>
        <v>205.25678590654675</v>
      </c>
      <c r="Z198" cm="1">
        <f t="array" ref="Z198" xml:space="preserve"> SQRT( 4/3 * 1/U198 * g/rhoa * F198 * 10^(-9) *  ( rhop - rhoa ) )</f>
        <v>1.11013550347814E-3</v>
      </c>
      <c r="AA198" cm="1">
        <f t="array" ref="AA198" xml:space="preserve"> Z198 / U</f>
        <v>0.10583410214278639</v>
      </c>
      <c r="AB198">
        <f t="shared" si="89"/>
        <v>0.11836070062211956</v>
      </c>
      <c r="AC198">
        <f t="shared" si="90"/>
        <v>0.11822026102408875</v>
      </c>
      <c r="AD198">
        <f t="shared" si="91"/>
        <v>0.99881346090980672</v>
      </c>
      <c r="AE198" cm="1">
        <f t="array" ref="AE198">( ( F198 * 10^(-9) ) ^ 2 * rhop * H198 * U ) / ( 18 * mu * ( df * 10^(-6) ) )</f>
        <v>1.7440426001245186E-2</v>
      </c>
      <c r="AF198">
        <f t="shared" si="92"/>
        <v>4.2526541704687674E-3</v>
      </c>
      <c r="AG198" cm="1">
        <f t="array" ref="AG198">(2 * AI218*(1-alpha)*AE198*SQRT(alpha)+(1-alpha)*alpha*AE198^2)/Ku</f>
        <v>3.6531379163867372E-3</v>
      </c>
      <c r="AH198">
        <f t="shared" si="93"/>
        <v>0.85902539213153417</v>
      </c>
      <c r="AI198" cm="1">
        <f t="array" ref="AI198" xml:space="preserve"> F198 / df / 1000</f>
        <v>0.2525510204081633</v>
      </c>
      <c r="AJ198" cm="1">
        <f t="array" ref="AJ198" xml:space="preserve"> ( 1 + AI198 ) / ( 2*Ku ) * ( 2 * LN( 1 + AI198 ) - 1 + alpha + ( 1 / ( 1 + AI198 ) ) ^ 2 * ( 1 - alpha / 2 ) - ( alpha / 2) * ( 1 + AI198 ) ^ 2 )</f>
        <v>7.7150185552133654E-2</v>
      </c>
      <c r="AK198" cm="1">
        <f t="array" ref="AK198" xml:space="preserve"> ( ( 1 - alpha ) / Ku ) * AI198 ^ 2</f>
        <v>9.0708771968629434E-2</v>
      </c>
      <c r="AL198">
        <f t="shared" si="94"/>
        <v>1.1757427583545301</v>
      </c>
      <c r="AM198">
        <f t="shared" si="84"/>
        <v>0.19591794640168492</v>
      </c>
      <c r="AN198">
        <f t="shared" si="95"/>
        <v>0.21931328358807672</v>
      </c>
      <c r="AO198">
        <f t="shared" si="96"/>
        <v>1.1194139567920185</v>
      </c>
      <c r="AP198" cm="1">
        <f t="array" ref="AP198" xml:space="preserve"> EXP( -4 * alpha * X * 10^(-6) * AM198 / ( PI() * df * 10^(-6) * ( 1 - alpha ) ) ) * 100</f>
        <v>1.8154796802287974</v>
      </c>
      <c r="AQ198" cm="1">
        <f t="array" ref="AQ198" xml:space="preserve"> EXP( -4 * alpha * X * 10^(-6) * AN198 / ( PI() * df * 10^(-6) * ( 1 - alpha ) ) ) * 100</f>
        <v>1.1248397774235985</v>
      </c>
      <c r="AR198">
        <f t="shared" si="97"/>
        <v>0.69063990280519882</v>
      </c>
      <c r="AS198" cm="1">
        <f t="array" ref="AS198" xml:space="preserve"> ( sigave * 10^(-6) * fE *e * H198 ) / ( 3 * PI() * eps0 * ( 1 + epsF ) * mu * U * F198 * 10^(-9) )</f>
        <v>1.1307632973081256E-2</v>
      </c>
      <c r="AT198" cm="1">
        <f t="array" ref="AT198" xml:space="preserve"> PI() * AS198 / ( 1 + alpha * SQRT(AS198) )</f>
        <v>3.52652259302383E-2</v>
      </c>
      <c r="AU198" cm="1">
        <f t="array" ref="AU198" xml:space="preserve"> PI() * AS198 * ( 1 - SQRT( AS198 ) * alpha )</f>
        <v>3.5263327404209968E-2</v>
      </c>
      <c r="AV198">
        <f t="shared" si="98"/>
        <v>0.99994616435941497</v>
      </c>
      <c r="AW198" cm="1">
        <f t="array" ref="AW198" xml:space="preserve"> 2 / 3 * ( epsP - 1 ) / ( epsP + 2 ) * ( sigave * 10^(-6) ) ^ 2 / ( eps0 * ( 1 + epsF ) ^ 2 ) * H198 * ( F198 * 10^(-9) ) ^ 2 / ( df * 10^(-6) * mu * U )</f>
        <v>13.984373450844169</v>
      </c>
      <c r="AX198" cm="1">
        <f t="array" ref="AX198" xml:space="preserve"> 0.528 * Ku ^ 0.26 * AW198 ^ 0.74 / ( 1 + 0.366 * ( Ku * AW198 ) ^ 0.63 )</f>
        <v>1.3448760169912124</v>
      </c>
      <c r="AY198" cm="1">
        <f t="array" ref="AY198" xml:space="preserve"> 0.35 * Ku ^ ( -0.5 ) * AW198 ^ 0.4</f>
        <v>1.2425844810135009</v>
      </c>
      <c r="AZ198">
        <f t="shared" si="99"/>
        <v>0.92393980211903814</v>
      </c>
      <c r="BA198">
        <f t="shared" si="85"/>
        <v>0.22427408168827945</v>
      </c>
      <c r="BB198">
        <f t="shared" si="100"/>
        <v>0.25457661099228668</v>
      </c>
      <c r="BC198">
        <f t="shared" si="101"/>
        <v>1.1351138262428602</v>
      </c>
      <c r="BD198">
        <f t="shared" si="86"/>
        <v>1.2773086159791014</v>
      </c>
      <c r="BE198">
        <f t="shared" si="102"/>
        <v>1.4618977646015776</v>
      </c>
      <c r="BF198">
        <f t="shared" si="103"/>
        <v>1.1445141341045306</v>
      </c>
      <c r="BG198" cm="1">
        <f t="array" ref="BG198" xml:space="preserve"> EXP( -4 * alpha * X * 10^(-6) * BA198 / ( PI() * df * 10^(-6) * ( 1 - alpha ) ) ) * 100</f>
        <v>1.0162649425579036</v>
      </c>
      <c r="BH198" cm="1">
        <f t="array" ref="BH198" xml:space="preserve"> EXP( -4 * alpha * X * 10^(-6) * BB198 / ( PI() * df * 10^(-6) * ( 1 - alpha ) ) ) * 100</f>
        <v>0.54667098858130669</v>
      </c>
      <c r="BI198" cm="1">
        <f t="array" ref="BI198" xml:space="preserve"> EXP( -4 * alpha * X * 10^(-6) * BD198 / ( PI() * df * 10^(-6) * ( 1 - alpha ) ) ) * 100</f>
        <v>4.4596702973597187E-10</v>
      </c>
      <c r="BJ198" cm="1">
        <f t="array" ref="BJ198" xml:space="preserve"> EXP( -4 * alpha * X * 10^(-6) * BE198 / ( PI() * df * 10^(-6) * ( 1 - alpha ) ) ) * 100</f>
        <v>1.020860895705717E-11</v>
      </c>
      <c r="BK198" cm="1">
        <f t="array" ref="BK198">fC *  BG198 +  ( 1 - fC ) * BI198</f>
        <v>0.10162649465716068</v>
      </c>
    </row>
    <row r="199" spans="6:63" x14ac:dyDescent="0.2">
      <c r="F199">
        <v>1990</v>
      </c>
      <c r="G199" cm="1">
        <f t="array" ref="G199" xml:space="preserve"> F199 * 10^(-9) * rhoa/mu * U</f>
        <v>1.3183611893815136E-3</v>
      </c>
      <c r="H199" cm="1">
        <f t="array" ref="H199">1 +  lambda/F199 * ( 2.514 + 0.8 * EXP( -0.55 * F199/lambda ) )</f>
        <v>1.0846548463931984</v>
      </c>
      <c r="I199" cm="1">
        <f t="array" ref="I199" xml:space="preserve"> 1 + 3.34 * lambda/F199</f>
        <v>1.1124690452261308</v>
      </c>
      <c r="J199">
        <f t="shared" si="87"/>
        <v>0.97499777728442005</v>
      </c>
      <c r="K199" cm="1">
        <f t="array" ref="K199" xml:space="preserve"> kB * T * H199 / ( 3 * PI() * mu * F199 * 10^(-9) )</f>
        <v>1.2868079199964326E-11</v>
      </c>
      <c r="L199" cm="1">
        <f t="array" ref="L199" xml:space="preserve"> df * 10^(-6) *U / K199</f>
        <v>6390.7628191697122</v>
      </c>
      <c r="M199" cm="1">
        <f t="array" ref="M199" xml:space="preserve"> 1 + 0.388 * Kn * ( ( 1 - alpha ) * L199 / Ku ) ^ ( 1 / 3 )</f>
        <v>1.1384160719900693</v>
      </c>
      <c r="N199" cm="1">
        <f t="array" ref="N199" xml:space="preserve"> 1 + 0.388 * Kn * ( ( 1 - alpha ) / Ku ) ^ ( 1 / 3 ) * ( 3 * PI() * mu * df * 10^(-6) * U * F199 * 10^(-9) / ( kB * T ) ) ^ ( 1 / 3 ) * ( 0.6 * ( F199 / lambda ) ^ 0.1 ) ^ ( -1 / 3 ) * ( 1 + 2/3 * ( 3.34 * F199 / lambda ) ) ^ ( -1 / 2 )</f>
        <v>1.018380862703802</v>
      </c>
      <c r="O199">
        <f t="shared" si="78"/>
        <v>0.89455945656456404</v>
      </c>
      <c r="P199" cm="1">
        <f t="array" ref="P199" xml:space="preserve"> 1 / ( 1 + 1.6 * ( ( 1 - alpha ) / Ku ) ^ ( 1 / 3 ) * L199 ^ ( -2 / 3 ) * M199 )</f>
        <v>0.99408718866096502</v>
      </c>
      <c r="Q199" cm="1">
        <f t="array" ref="Q199" xml:space="preserve"> 1.6 * ( ( 1 - alpha ) / Ku ) * L199 ^ ( -2 / 3 ) * M199 * P199</f>
        <v>7.4775853181809661E-3</v>
      </c>
      <c r="R199" cm="1">
        <f t="array" ref="R199" xml:space="preserve"> 1.6 * ( 0.6 ) ^ ( 2 / 3 ) * ( ( 1 - alpha ) / Ku ) * ( lambda * 10^(-9) ) ^ ( -1 / 15 ) * ( kB * T / ( 3 * PI() * df * 10^(-6) * U * mu ) ) ^ ( 2 / 3 ) * ( F199 * 10^(-9) ) ^ ( -3 / 5 )  +  3.2 * 3.34 / 3 * ( 0.6 ) ^ ( 2 / 3 ) * ( ( 1 - alpha ) / Ku ) *  ( lambda * 10^(-9) ) ^ ( 14 / 15 ) * ( kB * T / ( 3 * PI() * df * 10^(-6) * U * mu ) ) ^ ( 2 / 3 ) * ( F199 * 10^(-9) ) ^ ( -8 / 5 )</f>
        <v>6.0005358152843934E-3</v>
      </c>
      <c r="S199">
        <f t="shared" si="79"/>
        <v>6.1108308402543828E-3</v>
      </c>
      <c r="T199">
        <f t="shared" si="88"/>
        <v>0.81721980829781204</v>
      </c>
      <c r="U199">
        <f t="shared" si="80"/>
        <v>18233.109468864663</v>
      </c>
      <c r="V199">
        <f t="shared" si="81"/>
        <v>7.4057530481952474E-3</v>
      </c>
      <c r="W199">
        <f t="shared" si="82"/>
        <v>5.4845144101540122E-5</v>
      </c>
      <c r="X199">
        <f t="shared" si="83"/>
        <v>4.0616908749997116E-7</v>
      </c>
      <c r="Y199" cm="1">
        <f t="array" ref="Y199" xml:space="preserve"> 4 / 3 * g / U^2 * F199 * 10^(-9) * ( rhop - rhoa ) / rhoa</f>
        <v>206.2934363404182</v>
      </c>
      <c r="Z199" cm="1">
        <f t="array" ref="Z199" xml:space="preserve"> SQRT( 4/3 * 1/U199 * g/rhoa * F199 * 10^(-9) *  ( rhop - rhoa ) )</f>
        <v>1.1157392155927218E-3</v>
      </c>
      <c r="AA199" cm="1">
        <f t="array" ref="AA199" xml:space="preserve"> Z199 / U</f>
        <v>0.10636832867500279</v>
      </c>
      <c r="AB199">
        <f t="shared" si="89"/>
        <v>0.11902927356781047</v>
      </c>
      <c r="AC199">
        <f t="shared" si="90"/>
        <v>0.11888589210488219</v>
      </c>
      <c r="AD199">
        <f t="shared" si="91"/>
        <v>0.99879541008165029</v>
      </c>
      <c r="AE199" cm="1">
        <f t="array" ref="AE199">( ( F199 * 10^(-9) ) ^ 2 * rhop * H199 * U ) / ( 18 * mu * ( df * 10^(-6) ) )</f>
        <v>1.7610095225690039E-2</v>
      </c>
      <c r="AF199">
        <f t="shared" si="92"/>
        <v>4.3303043737961937E-3</v>
      </c>
      <c r="AG199" cm="1">
        <f t="array" ref="AG199">(2 * AI219*(1-alpha)*AE199*SQRT(alpha)+(1-alpha)*alpha*AE199^2)/Ku</f>
        <v>3.7057529673864271E-3</v>
      </c>
      <c r="AH199">
        <f t="shared" si="93"/>
        <v>0.85577193829858922</v>
      </c>
      <c r="AI199" cm="1">
        <f t="array" ref="AI199" xml:space="preserve"> F199 / df / 1000</f>
        <v>0.25382653061224492</v>
      </c>
      <c r="AJ199" cm="1">
        <f t="array" ref="AJ199" xml:space="preserve"> ( 1 + AI199 ) / ( 2*Ku ) * ( 2 * LN( 1 + AI199 ) - 1 + alpha + ( 1 / ( 1 + AI199 ) ) ^ 2 * ( 1 - alpha / 2 ) - ( alpha / 2) * ( 1 + AI199 ) ^ 2 )</f>
        <v>7.7874084719339931E-2</v>
      </c>
      <c r="AK199" cm="1">
        <f t="array" ref="AK199" xml:space="preserve"> ( ( 1 - alpha ) / Ku ) * AI199 ^ 2</f>
        <v>9.1627335953721398E-2</v>
      </c>
      <c r="AL199">
        <f t="shared" si="94"/>
        <v>1.1766088331432532</v>
      </c>
      <c r="AM199">
        <f t="shared" si="84"/>
        <v>0.1972000853440331</v>
      </c>
      <c r="AN199">
        <f t="shared" si="95"/>
        <v>0.22095436327265416</v>
      </c>
      <c r="AO199">
        <f t="shared" si="96"/>
        <v>1.1204577466950869</v>
      </c>
      <c r="AP199" cm="1">
        <f t="array" ref="AP199" xml:space="preserve"> EXP( -4 * alpha * X * 10^(-6) * AM199 / ( PI() * df * 10^(-6) * ( 1 - alpha ) ) ) * 100</f>
        <v>1.7684703011989691</v>
      </c>
      <c r="AQ199" cm="1">
        <f t="array" ref="AQ199" xml:space="preserve"> EXP( -4 * alpha * X * 10^(-6) * AN199 / ( PI() * df * 10^(-6) * ( 1 - alpha ) ) ) * 100</f>
        <v>1.0876955382885638</v>
      </c>
      <c r="AR199">
        <f t="shared" si="97"/>
        <v>0.68077476291040528</v>
      </c>
      <c r="AS199" cm="1">
        <f t="array" ref="AS199" xml:space="preserve"> ( sigave * 10^(-6) * fE *e * H199 ) / ( 3 * PI() * eps0 * ( 1 + epsF ) * mu * U * F199 * 10^(-9) )</f>
        <v>1.1246377592782157E-2</v>
      </c>
      <c r="AT199" cm="1">
        <f t="array" ref="AT199" xml:space="preserve"> PI() * AS199 / ( 1 + alpha * SQRT(AS199) )</f>
        <v>3.5074881102573625E-2</v>
      </c>
      <c r="AU199" cm="1">
        <f t="array" ref="AU199" xml:space="preserve"> PI() * AS199 * ( 1 - SQRT( AS199 ) * alpha )</f>
        <v>3.5073003053009422E-2</v>
      </c>
      <c r="AV199">
        <f t="shared" si="98"/>
        <v>0.99994645599628085</v>
      </c>
      <c r="AW199" cm="1">
        <f t="array" ref="AW199" xml:space="preserve"> 2 / 3 * ( epsP - 1 ) / ( epsP + 2 ) * ( sigave * 10^(-6) ) ^ 2 / ( eps0 * ( 1 + epsF ) ^ 2 ) * H199 * ( F199 * 10^(-9) ) ^ 2 / ( df * 10^(-6) * mu * U )</f>
        <v>14.120420460107736</v>
      </c>
      <c r="AX199" cm="1">
        <f t="array" ref="AX199" xml:space="preserve"> 0.528 * Ku ^ 0.26 * AW199 ^ 0.74 / ( 1 + 0.366 * ( Ku * AW199 ) ^ 0.63 )</f>
        <v>1.349622500195865</v>
      </c>
      <c r="AY199" cm="1">
        <f t="array" ref="AY199" xml:space="preserve"> 0.35 * Ku ^ ( -0.5 ) * AW199 ^ 0.4</f>
        <v>1.2474058358244304</v>
      </c>
      <c r="AZ199">
        <f t="shared" si="99"/>
        <v>0.92426277395597634</v>
      </c>
      <c r="BA199">
        <f t="shared" si="85"/>
        <v>0.22535819689974734</v>
      </c>
      <c r="BB199">
        <f t="shared" si="100"/>
        <v>0.25602736632566359</v>
      </c>
      <c r="BC199">
        <f t="shared" si="101"/>
        <v>1.1360907650479637</v>
      </c>
      <c r="BD199">
        <f t="shared" si="86"/>
        <v>1.2806769133190463</v>
      </c>
      <c r="BE199">
        <f t="shared" si="102"/>
        <v>1.4683601990970847</v>
      </c>
      <c r="BF199">
        <f t="shared" si="103"/>
        <v>1.1465500656927061</v>
      </c>
      <c r="BG199" cm="1">
        <f t="array" ref="BG199" xml:space="preserve"> EXP( -4 * alpha * X * 10^(-6) * BA199 / ( PI() * df * 10^(-6) * ( 1 - alpha ) ) ) * 100</f>
        <v>0.9939694678361356</v>
      </c>
      <c r="BH199" cm="1">
        <f t="array" ref="BH199" xml:space="preserve"> EXP( -4 * alpha * X * 10^(-6) * BB199 / ( PI() * df * 10^(-6) * ( 1 - alpha ) ) ) * 100</f>
        <v>0.53068157534091709</v>
      </c>
      <c r="BI199" cm="1">
        <f t="array" ref="BI199" xml:space="preserve"> EXP( -4 * alpha * X * 10^(-6) * BD199 / ( PI() * df * 10^(-6) * ( 1 - alpha ) ) ) * 100</f>
        <v>4.1626572912372353E-10</v>
      </c>
      <c r="BJ199" cm="1">
        <f t="array" ref="BJ199" xml:space="preserve"> EXP( -4 * alpha * X * 10^(-6) * BE199 / ( PI() * df * 10^(-6) * ( 1 - alpha ) ) ) * 100</f>
        <v>8.9441418719294888E-12</v>
      </c>
      <c r="BK199" cm="1">
        <f t="array" ref="BK199">fC *  BG199 +  ( 1 - fC ) * BI199</f>
        <v>9.9396947158252716E-2</v>
      </c>
    </row>
    <row r="200" spans="6:63" x14ac:dyDescent="0.2">
      <c r="F200">
        <v>2000</v>
      </c>
      <c r="G200" cm="1">
        <f t="array" ref="G200" xml:space="preserve"> F200 * 10^(-9) * rhoa/mu * U</f>
        <v>1.3249861199814211E-3</v>
      </c>
      <c r="H200" cm="1">
        <f t="array" ref="H200">1 +  lambda/F200 * ( 2.514 + 0.8 * EXP( -0.55 * F200/lambda ) )</f>
        <v>1.0842315719909288</v>
      </c>
      <c r="I200" cm="1">
        <f t="array" ref="I200" xml:space="preserve"> 1 + 3.34 * lambda/F200</f>
        <v>1.1119067</v>
      </c>
      <c r="J200">
        <f t="shared" si="87"/>
        <v>0.97511020663058223</v>
      </c>
      <c r="K200" cm="1">
        <f t="array" ref="K200" xml:space="preserve"> kB * T * H200 / ( 3 * PI() * mu * F200 * 10^(-9) )</f>
        <v>1.279874228833828E-11</v>
      </c>
      <c r="L200" cm="1">
        <f t="array" ref="L200" xml:space="preserve"> df * 10^(-6) *U / K200</f>
        <v>6425.3846395668252</v>
      </c>
      <c r="M200" cm="1">
        <f t="array" ref="M200" xml:space="preserve"> 1 + 0.388 * Kn * ( ( 1 - alpha ) * L200 / Ku ) ^ ( 1 / 3 )</f>
        <v>1.1386655773340653</v>
      </c>
      <c r="N200" cm="1">
        <f t="array" ref="N200" xml:space="preserve"> 1 + 0.388 * Kn * ( ( 1 - alpha ) / Ku ) ^ ( 1 / 3 ) * ( 3 * PI() * mu * df * 10^(-6) * U * F200 * 10^(-9) / ( kB * T ) ) ^ ( 1 / 3 ) * ( 0.6 * ( F200 / lambda ) ^ 0.1 ) ^ ( -1 / 3 ) * ( 1 + 2/3 * ( 3.34 * F200 / lambda ) ) ^ ( -1 / 2 )</f>
        <v>1.0183631288922266</v>
      </c>
      <c r="O200">
        <f t="shared" si="78"/>
        <v>0.89434786575045122</v>
      </c>
      <c r="P200" cm="1">
        <f t="array" ref="P200" xml:space="preserve"> 1 / ( 1 + 1.6 * ( ( 1 - alpha ) / Ku ) ^ ( 1 / 3 ) * L200 ^ ( -2 / 3 ) * M200 )</f>
        <v>0.99410703881892593</v>
      </c>
      <c r="Q200" cm="1">
        <f t="array" ref="Q200" xml:space="preserve"> 1.6 * ( ( 1 - alpha ) / Ku ) * L200 ^ ( -2 / 3 ) * M200 * P200</f>
        <v>7.4524819889484825E-3</v>
      </c>
      <c r="R200" cm="1">
        <f t="array" ref="R200" xml:space="preserve"> 1.6 * ( 0.6 ) ^ ( 2 / 3 ) * ( ( 1 - alpha ) / Ku ) * ( lambda * 10^(-9) ) ^ ( -1 / 15 ) * ( kB * T / ( 3 * PI() * df * 10^(-6) * U * mu ) ) ^ ( 2 / 3 ) * ( F200 * 10^(-9) ) ^ ( -3 / 5 )  +  3.2 * 3.34 / 3 * ( 0.6 ) ^ ( 2 / 3 ) * ( ( 1 - alpha ) / Ku ) *  ( lambda * 10^(-9) ) ^ ( 14 / 15 ) * ( kB * T / ( 3 * PI() * df * 10^(-6) * U * mu ) ) ^ ( 2 / 3 ) * ( F200 * 10^(-9) ) ^ ( -8 / 5 )</f>
        <v>5.9804297740302884E-3</v>
      </c>
      <c r="S200">
        <f t="shared" si="79"/>
        <v>6.0902491768017163E-3</v>
      </c>
      <c r="T200">
        <f t="shared" si="88"/>
        <v>0.81721085483106648</v>
      </c>
      <c r="U200">
        <f t="shared" si="80"/>
        <v>18142.042394605374</v>
      </c>
      <c r="V200">
        <f t="shared" si="81"/>
        <v>7.424316953271312E-3</v>
      </c>
      <c r="W200">
        <f t="shared" si="82"/>
        <v>5.5120447705000982E-5</v>
      </c>
      <c r="X200">
        <f t="shared" si="83"/>
        <v>4.092311614228858E-7</v>
      </c>
      <c r="Y200" cm="1">
        <f t="array" ref="Y200" xml:space="preserve"> 4 / 3 * g / U^2 * F200 * 10^(-9) * ( rhop - rhoa ) / rhoa</f>
        <v>207.33008677428967</v>
      </c>
      <c r="Z200" cm="1">
        <f t="array" ref="Z200" xml:space="preserve"> SQRT( 4/3 * 1/U200 * g/rhoa * F200 * 10^(-9) *  ( rhop - rhoa ) )</f>
        <v>1.1213429020416636E-3</v>
      </c>
      <c r="AA200" cm="1">
        <f t="array" ref="AA200" xml:space="preserve"> Z200 / U</f>
        <v>0.10690255276040078</v>
      </c>
      <c r="AB200">
        <f t="shared" si="89"/>
        <v>0.1196986432900654</v>
      </c>
      <c r="AC200">
        <f t="shared" si="90"/>
        <v>0.11955227305573081</v>
      </c>
      <c r="AD200">
        <f t="shared" si="91"/>
        <v>0.99877717716499181</v>
      </c>
      <c r="AE200" cm="1">
        <f t="array" ref="AE200">( ( F200 * 10^(-9) ) ^ 2 * rhop * H200 * U ) / ( 18 * mu * ( df * 10^(-6) ) )</f>
        <v>1.7780584412834529E-2</v>
      </c>
      <c r="AF200">
        <f t="shared" si="92"/>
        <v>4.4089369928310054E-3</v>
      </c>
      <c r="AG200" cm="1">
        <f t="array" ref="AG200">(2 * AI220*(1-alpha)*AE200*SQRT(alpha)+(1-alpha)*alpha*AE200^2)/Ku</f>
        <v>3.7588718285620081E-3</v>
      </c>
      <c r="AH200">
        <f t="shared" si="93"/>
        <v>0.85255739301196354</v>
      </c>
      <c r="AI200" cm="1">
        <f t="array" ref="AI200" xml:space="preserve"> F200 / df / 1000</f>
        <v>0.25510204081632654</v>
      </c>
      <c r="AJ200" cm="1">
        <f t="array" ref="AJ200" xml:space="preserve"> ( 1 + AI200 ) / ( 2*Ku ) * ( 2 * LN( 1 + AI200 ) - 1 + alpha + ( 1 / ( 1 + AI200 ) ) ^ 2 * ( 1 - alpha / 2 ) - ( alpha / 2) * ( 1 + AI200 ) ^ 2 )</f>
        <v>7.8600860835911723E-2</v>
      </c>
      <c r="AK200" cm="1">
        <f t="array" ref="AK200" xml:space="preserve"> ( ( 1 - alpha ) / Ku ) * AI200 ^ 2</f>
        <v>9.2550527465186633E-2</v>
      </c>
      <c r="AL200">
        <f t="shared" si="94"/>
        <v>1.1774747309497848</v>
      </c>
      <c r="AM200">
        <f t="shared" si="84"/>
        <v>0.19848533934069601</v>
      </c>
      <c r="AN200">
        <f t="shared" si="95"/>
        <v>0.22260198669055017</v>
      </c>
      <c r="AO200">
        <f t="shared" si="96"/>
        <v>1.1215034189928679</v>
      </c>
      <c r="AP200" cm="1">
        <f t="array" ref="AP200" xml:space="preserve"> EXP( -4 * alpha * X * 10^(-6) * AM200 / ( PI() * df * 10^(-6) * ( 1 - alpha ) ) ) * 100</f>
        <v>1.7225683671685883</v>
      </c>
      <c r="AQ200" cm="1">
        <f t="array" ref="AQ200" xml:space="preserve"> EXP( -4 * alpha * X * 10^(-6) * AN200 / ( PI() * df * 10^(-6) * ( 1 - alpha ) ) ) * 100</f>
        <v>1.0516370494099927</v>
      </c>
      <c r="AR200">
        <f t="shared" si="97"/>
        <v>0.6709313177585956</v>
      </c>
      <c r="AS200" cm="1">
        <f t="array" ref="AS200" xml:space="preserve"> ( sigave * 10^(-6) * fE *e * H200 ) / ( 3 * PI() * eps0 * ( 1 + epsF ) * mu * U * F200 * 10^(-9) )</f>
        <v>1.118577887582166E-2</v>
      </c>
      <c r="AT200" cm="1">
        <f t="array" ref="AT200" xml:space="preserve"> PI() * AS200 / ( 1 + alpha * SQRT(AS200) )</f>
        <v>3.4886571237904472E-2</v>
      </c>
      <c r="AU200" cm="1">
        <f t="array" ref="AU200" xml:space="preserve"> PI() * AS200 * ( 1 - SQRT( AS200 ) * alpha )</f>
        <v>3.4884713336346178E-2</v>
      </c>
      <c r="AV200">
        <f t="shared" si="98"/>
        <v>0.99994674450677246</v>
      </c>
      <c r="AW200" cm="1">
        <f t="array" ref="AW200" xml:space="preserve"> 2 / 3 * ( epsP - 1 ) / ( epsP + 2 ) * ( sigave * 10^(-6) ) ^ 2 / ( eps0 * ( 1 + epsF ) ^ 2 ) * H200 * ( F200 * 10^(-9) ) ^ 2 / ( df * 10^(-6) * mu * U )</f>
        <v>14.257124945548011</v>
      </c>
      <c r="AX200" cm="1">
        <f t="array" ref="AX200" xml:space="preserve"> 0.528 * Ku ^ 0.26 * AW200 ^ 0.74 / ( 1 + 0.366 * ( Ku * AW200 ) ^ 0.63 )</f>
        <v>1.3543506831659577</v>
      </c>
      <c r="AY200" cm="1">
        <f t="array" ref="AY200" xml:space="preserve"> 0.35 * Ku ^ ( -0.5 ) * AW200 ^ 0.4</f>
        <v>1.2522224980229106</v>
      </c>
      <c r="AZ200">
        <f t="shared" si="99"/>
        <v>0.924592510335425</v>
      </c>
      <c r="BA200">
        <f t="shared" si="85"/>
        <v>0.22644743764801167</v>
      </c>
      <c r="BB200">
        <f t="shared" si="100"/>
        <v>0.25748670002689633</v>
      </c>
      <c r="BC200">
        <f t="shared" si="101"/>
        <v>1.1370704950397004</v>
      </c>
      <c r="BD200">
        <f t="shared" si="86"/>
        <v>1.2840172675721551</v>
      </c>
      <c r="BE200">
        <f t="shared" si="102"/>
        <v>1.4748244847134608</v>
      </c>
      <c r="BF200">
        <f t="shared" si="103"/>
        <v>1.1486017532319388</v>
      </c>
      <c r="BG200" cm="1">
        <f t="array" ref="BG200" xml:space="preserve"> EXP( -4 * alpha * X * 10^(-6) * BA200 / ( PI() * df * 10^(-6) * ( 1 - alpha ) ) ) * 100</f>
        <v>0.9720611730408848</v>
      </c>
      <c r="BH200" cm="1">
        <f t="array" ref="BH200" xml:space="preserve"> EXP( -4 * alpha * X * 10^(-6) * BB200 / ( PI() * df * 10^(-6) * ( 1 - alpha ) ) ) * 100</f>
        <v>0.51506941440407072</v>
      </c>
      <c r="BI200" cm="1">
        <f t="array" ref="BI200" xml:space="preserve"> EXP( -4 * alpha * X * 10^(-6) * BD200 / ( PI() * df * 10^(-6) * ( 1 - alpha ) ) ) * 100</f>
        <v>3.887647463664301E-10</v>
      </c>
      <c r="BJ200" cm="1">
        <f t="array" ref="BJ200" xml:space="preserve"> EXP( -4 * alpha * X * 10^(-6) * BE200 / ( PI() * df * 10^(-6) * ( 1 - alpha ) ) ) * 100</f>
        <v>7.8359984338808534E-12</v>
      </c>
      <c r="BK200" cm="1">
        <f t="array" ref="BK200">fC *  BG200 +  ( 1 - fC ) * BI200</f>
        <v>9.7206117653976756E-2</v>
      </c>
    </row>
    <row r="201" spans="6:63" x14ac:dyDescent="0.2">
      <c r="F201">
        <v>2010</v>
      </c>
      <c r="G201" cm="1">
        <f t="array" ref="G201" xml:space="preserve"> F201 * 10^(-9) * rhoa/mu * U</f>
        <v>1.3316110505813279E-3</v>
      </c>
      <c r="H201" cm="1">
        <f t="array" ref="H201">1 +  lambda/F201 * ( 2.514 + 0.8 * EXP( -0.55 * F201/lambda ) )</f>
        <v>1.0838125092876072</v>
      </c>
      <c r="I201" cm="1">
        <f t="array" ref="I201" xml:space="preserve"> 1 + 3.34 * lambda/F201</f>
        <v>1.1113499502487563</v>
      </c>
      <c r="J201">
        <f t="shared" si="87"/>
        <v>0.97522162937517087</v>
      </c>
      <c r="K201" cm="1">
        <f t="array" ref="K201" xml:space="preserve"> kB * T * H201 / ( 3 * PI() * mu * F201 * 10^(-9) )</f>
        <v>1.2730144765615004E-11</v>
      </c>
      <c r="L201" cm="1">
        <f t="array" ref="L201" xml:space="preserve"> df * 10^(-6) *U / K201</f>
        <v>6460.0083989139312</v>
      </c>
      <c r="M201" cm="1">
        <f t="array" ref="M201" xml:space="preserve"> 1 + 0.388 * Kn * ( ( 1 - alpha ) * L201 / Ku ) ^ ( 1 / 3 )</f>
        <v>1.1389142019073404</v>
      </c>
      <c r="N201" cm="1">
        <f t="array" ref="N201" xml:space="preserve"> 1 + 0.388 * Kn * ( ( 1 - alpha ) / Ku ) ^ ( 1 / 3 ) * ( 3 * PI() * mu * df * 10^(-6) * U * F201 * 10^(-9) / ( kB * T ) ) ^ ( 1 / 3 ) * ( 0.6 * ( F201 / lambda ) ^ 0.1 ) ^ ( -1 / 3 ) * ( 1 + 2/3 * ( 3.34 * F201 / lambda ) ) ^ ( -1 / 2 )</f>
        <v>1.0183454971699675</v>
      </c>
      <c r="O201">
        <f t="shared" si="78"/>
        <v>0.89413714875496642</v>
      </c>
      <c r="P201" cm="1">
        <f t="array" ref="P201" xml:space="preserve"> 1 / ( 1 + 1.6 * ( ( 1 - alpha ) / Ku ) ^ ( 1 / 3 ) * L201 ^ ( -2 / 3 ) * M201 )</f>
        <v>0.99412671567994226</v>
      </c>
      <c r="Q201" cm="1">
        <f t="array" ref="Q201" xml:space="preserve"> 1.6 * ( ( 1 - alpha ) / Ku ) * L201 ^ ( -2 / 3 ) * M201 * P201</f>
        <v>7.4275978181867269E-3</v>
      </c>
      <c r="R201" cm="1">
        <f t="array" ref="R201" xml:space="preserve"> 1.6 * ( 0.6 ) ^ ( 2 / 3 ) * ( ( 1 - alpha ) / Ku ) * ( lambda * 10^(-9) ) ^ ( -1 / 15 ) * ( kB * T / ( 3 * PI() * df * 10^(-6) * U * mu ) ) ^ ( 2 / 3 ) * ( F201 * 10^(-9) ) ^ ( -3 / 5 )  +  3.2 * 3.34 / 3 * ( 0.6 ) ^ ( 2 / 3 ) * ( ( 1 - alpha ) / Ku ) *  ( lambda * 10^(-9) ) ^ ( 14 / 15 ) * ( kB * T / ( 3 * PI() * df * 10^(-6) * U * mu ) ) ^ ( 2 / 3 ) * ( F201 * 10^(-9) ) ^ ( -8 / 5 )</f>
        <v>5.9605004825150285E-3</v>
      </c>
      <c r="S201">
        <f t="shared" si="79"/>
        <v>6.0698488272485978E-3</v>
      </c>
      <c r="T201">
        <f t="shared" si="88"/>
        <v>0.8172021393493285</v>
      </c>
      <c r="U201">
        <f t="shared" si="80"/>
        <v>18051.881307164007</v>
      </c>
      <c r="V201">
        <f t="shared" si="81"/>
        <v>7.4428343866810472E-3</v>
      </c>
      <c r="W201">
        <f t="shared" si="82"/>
        <v>5.5395748778798453E-5</v>
      </c>
      <c r="X201">
        <f t="shared" si="83"/>
        <v>4.1230086353592168E-7</v>
      </c>
      <c r="Y201" cm="1">
        <f t="array" ref="Y201" xml:space="preserve"> 4 / 3 * g / U^2 * F201 * 10^(-9) * ( rhop - rhoa ) / rhoa</f>
        <v>208.36673720816108</v>
      </c>
      <c r="Z201" cm="1">
        <f t="array" ref="Z201" xml:space="preserve"> SQRT( 4/3 * 1/U201 * g/rhoa * F201 * 10^(-9) *  ( rhop - rhoa ) )</f>
        <v>1.1269465628654942E-3</v>
      </c>
      <c r="AA201" cm="1">
        <f t="array" ref="AA201" xml:space="preserve"> Z201 / U</f>
        <v>0.10743677440284419</v>
      </c>
      <c r="AB201">
        <f t="shared" si="89"/>
        <v>0.12036881121890861</v>
      </c>
      <c r="AC201">
        <f t="shared" si="90"/>
        <v>0.12021940478582162</v>
      </c>
      <c r="AD201">
        <f t="shared" si="91"/>
        <v>0.99875876124741925</v>
      </c>
      <c r="AE201" cm="1">
        <f t="array" ref="AE201">( ( F201 * 10^(-9) ) ^ 2 * rhop * H201 * U ) / ( 18 * mu * ( df * 10^(-6) ) )</f>
        <v>1.7951893562663312E-2</v>
      </c>
      <c r="AF201">
        <f t="shared" si="92"/>
        <v>4.4885582785577421E-3</v>
      </c>
      <c r="AG201" cm="1">
        <f t="array" ref="AG201">(2 * AI221*(1-alpha)*AE201*SQRT(alpha)+(1-alpha)*alpha*AE201^2)/Ku</f>
        <v>3.8124969264733029E-3</v>
      </c>
      <c r="AH201">
        <f t="shared" si="93"/>
        <v>0.84938117985143546</v>
      </c>
      <c r="AI201" cm="1">
        <f t="array" ref="AI201" xml:space="preserve"> F201 / df / 1000</f>
        <v>0.25637755102040821</v>
      </c>
      <c r="AJ201" cm="1">
        <f t="array" ref="AJ201" xml:space="preserve"> ( 1 + AI201 ) / ( 2*Ku ) * ( 2 * LN( 1 + AI201 ) - 1 + alpha + ( 1 / ( 1 + AI201 ) ) ^ 2 * ( 1 - alpha / 2 ) - ( alpha / 2) * ( 1 + AI201 ) ^ 2 )</f>
        <v>7.9330507851784735E-2</v>
      </c>
      <c r="AK201" cm="1">
        <f t="array" ref="AK201" xml:space="preserve"> ( ( 1 - alpha ) / Ku ) * AI201 ^ 2</f>
        <v>9.3478346503025153E-2</v>
      </c>
      <c r="AL201">
        <f t="shared" si="94"/>
        <v>1.1783404522970304</v>
      </c>
      <c r="AM201">
        <f t="shared" si="84"/>
        <v>0.19977369465153738</v>
      </c>
      <c r="AN201">
        <f t="shared" si="95"/>
        <v>0.22425615839465313</v>
      </c>
      <c r="AO201">
        <f t="shared" si="96"/>
        <v>1.1225509884362912</v>
      </c>
      <c r="AP201" cm="1">
        <f t="array" ref="AP201" xml:space="preserve"> EXP( -4 * alpha * X * 10^(-6) * AM201 / ( PI() * df * 10^(-6) * ( 1 - alpha ) ) ) * 100</f>
        <v>1.6777513806908562</v>
      </c>
      <c r="AQ201" cm="1">
        <f t="array" ref="AQ201" xml:space="preserve"> EXP( -4 * alpha * X * 10^(-6) * AN201 / ( PI() * df * 10^(-6) * ( 1 - alpha ) ) ) * 100</f>
        <v>1.0166377175677377</v>
      </c>
      <c r="AR201">
        <f t="shared" si="97"/>
        <v>0.66111366312311848</v>
      </c>
      <c r="AS201" cm="1">
        <f t="array" ref="AS201" xml:space="preserve"> ( sigave * 10^(-6) * fE *e * H201 ) / ( 3 * PI() * eps0 * ( 1 + epsF ) * mu * U * F201 * 10^(-9) )</f>
        <v>1.1125826366166795E-2</v>
      </c>
      <c r="AT201" cm="1">
        <f t="array" ref="AT201" xml:space="preserve"> PI() * AS201 / ( 1 + alpha * SQRT(AS201) )</f>
        <v>3.4700264007307753E-2</v>
      </c>
      <c r="AU201" cm="1">
        <f t="array" ref="AU201" xml:space="preserve"> PI() * AS201 * ( 1 - SQRT( AS201 ) * alpha )</f>
        <v>3.4698425932264541E-2</v>
      </c>
      <c r="AV201">
        <f t="shared" si="98"/>
        <v>0.99994702994067064</v>
      </c>
      <c r="AW201" cm="1">
        <f t="array" ref="AW201" xml:space="preserve"> 2 / 3 * ( epsP - 1 ) / ( epsP + 2 ) * ( sigave * 10^(-6) ) ^ 2 / ( eps0 * ( 1 + epsF ) ^ 2 ) * H201 * ( F201 * 10^(-9) ) ^ 2 / ( df * 10^(-6) * mu * U )</f>
        <v>14.39448690715269</v>
      </c>
      <c r="AX201" cm="1">
        <f t="array" ref="AX201" xml:space="preserve"> 0.528 * Ku ^ 0.26 * AW201 ^ 0.74 / ( 1 + 0.366 * ( Ku * AW201 ) ^ 0.63 )</f>
        <v>1.359060666897574</v>
      </c>
      <c r="AY201" cm="1">
        <f t="array" ref="AY201" xml:space="preserve"> 0.35 * Ku ^ ( -0.5 ) * AW201 ^ 0.4</f>
        <v>1.2570344950967782</v>
      </c>
      <c r="AZ201">
        <f t="shared" si="99"/>
        <v>0.92492890546696616</v>
      </c>
      <c r="BA201">
        <f t="shared" si="85"/>
        <v>0.22754175871272153</v>
      </c>
      <c r="BB201">
        <f t="shared" si="100"/>
        <v>0.25895458432691765</v>
      </c>
      <c r="BC201">
        <f t="shared" si="101"/>
        <v>1.1380530140573264</v>
      </c>
      <c r="BD201">
        <f t="shared" si="86"/>
        <v>1.2873297908674006</v>
      </c>
      <c r="BE201">
        <f t="shared" si="102"/>
        <v>1.4812906534914314</v>
      </c>
      <c r="BF201">
        <f t="shared" si="103"/>
        <v>1.1506691323389171</v>
      </c>
      <c r="BG201" cm="1">
        <f t="array" ref="BG201" xml:space="preserve"> EXP( -4 * alpha * X * 10^(-6) * BA201 / ( PI() * df * 10^(-6) * ( 1 - alpha ) ) ) * 100</f>
        <v>0.95053694826104429</v>
      </c>
      <c r="BH201" cm="1">
        <f t="array" ref="BH201" xml:space="preserve"> EXP( -4 * alpha * X * 10^(-6) * BB201 / ( PI() * df * 10^(-6) * ( 1 - alpha ) ) ) * 100</f>
        <v>0.49982909101918854</v>
      </c>
      <c r="BI201" cm="1">
        <f t="array" ref="BI201" xml:space="preserve"> EXP( -4 * alpha * X * 10^(-6) * BD201 / ( PI() * df * 10^(-6) * ( 1 - alpha ) ) ) * 100</f>
        <v>3.6328746389612905E-10</v>
      </c>
      <c r="BJ201" cm="1">
        <f t="array" ref="BJ201" xml:space="preserve"> EXP( -4 * alpha * X * 10^(-6) * BE201 / ( PI() * df * 10^(-6) * ( 1 - alpha ) ) ) * 100</f>
        <v>6.864885011801075E-12</v>
      </c>
      <c r="BK201" cm="1">
        <f t="array" ref="BK201">fC *  BG201 +  ( 1 - fC ) * BI201</f>
        <v>9.5053695153063153E-2</v>
      </c>
    </row>
    <row r="202" spans="6:63" x14ac:dyDescent="0.2">
      <c r="F202">
        <v>2020</v>
      </c>
      <c r="G202" cm="1">
        <f t="array" ref="G202" xml:space="preserve"> F202 * 10^(-9) * rhoa/mu * U</f>
        <v>1.3382359811812351E-3</v>
      </c>
      <c r="H202" cm="1">
        <f t="array" ref="H202">1 +  lambda/F202 * ( 2.514 + 0.8 * EXP( -0.55 * F202/lambda ) )</f>
        <v>1.0833975957322017</v>
      </c>
      <c r="I202" cm="1">
        <f t="array" ref="I202" xml:space="preserve"> 1 + 3.34 * lambda/F202</f>
        <v>1.1107987128712871</v>
      </c>
      <c r="J202">
        <f t="shared" si="87"/>
        <v>0.97533205897560271</v>
      </c>
      <c r="K202" cm="1">
        <f t="array" ref="K202" xml:space="preserve"> kB * T * H202 / ( 3 * PI() * mu * F202 * 10^(-9) )</f>
        <v>1.266227491970222E-11</v>
      </c>
      <c r="L202" cm="1">
        <f t="array" ref="L202" xml:space="preserve"> df * 10^(-6) *U / K202</f>
        <v>6494.6340706364253</v>
      </c>
      <c r="M202" cm="1">
        <f t="array" ref="M202" xml:space="preserve"> 1 + 0.388 * Kn * ( ( 1 - alpha ) * L202 / Ku ) ^ ( 1 / 3 )</f>
        <v>1.1391619533490818</v>
      </c>
      <c r="N202" cm="1">
        <f t="array" ref="N202" xml:space="preserve"> 1 + 0.388 * Kn * ( ( 1 - alpha ) / Ku ) ^ ( 1 / 3 ) * ( 3 * PI() * mu * df * 10^(-6) * U * F202 * 10^(-9) / ( kB * T ) ) ^ ( 1 / 3 ) * ( 0.6 * ( F202 / lambda ) ^ 0.1 ) ^ ( -1 / 3 ) * ( 1 + 2/3 * ( 3.34 * F202 / lambda ) ) ^ ( -1 / 2 )</f>
        <v>1.0183279664655376</v>
      </c>
      <c r="O202">
        <f t="shared" si="78"/>
        <v>0.89392729758196543</v>
      </c>
      <c r="P202" cm="1">
        <f t="array" ref="P202" xml:space="preserve"> 1 / ( 1 + 1.6 * ( ( 1 - alpha ) / Ku ) ^ ( 1 / 3 ) * L202 ^ ( -2 / 3 ) * M202 )</f>
        <v>0.99414622165609301</v>
      </c>
      <c r="Q202" cm="1">
        <f t="array" ref="Q202" xml:space="preserve"> 1.6 * ( ( 1 - alpha ) / Ku ) * L202 ^ ( -2 / 3 ) * M202 * P202</f>
        <v>7.4029297554802677E-3</v>
      </c>
      <c r="R202" cm="1">
        <f t="array" ref="R202" xml:space="preserve"> 1.6 * ( 0.6 ) ^ ( 2 / 3 ) * ( ( 1 - alpha ) / Ku ) * ( lambda * 10^(-9) ) ^ ( -1 / 15 ) * ( kB * T / ( 3 * PI() * df * 10^(-6) * U * mu ) ) ^ ( 2 / 3 ) * ( F202 * 10^(-9) ) ^ ( -3 / 5 )  +  3.2 * 3.34 / 3 * ( 0.6 ) ^ ( 2 / 3 ) * ( ( 1 - alpha ) / Ku ) *  ( lambda * 10^(-9) ) ^ ( 14 / 15 ) * ( kB * T / ( 3 * PI() * df * 10^(-6) * U * mu ) ) ^ ( 2 / 3 ) * ( F202 * 10^(-9) ) ^ ( -8 / 5 )</f>
        <v>5.9407454514091946E-3</v>
      </c>
      <c r="S202">
        <f t="shared" si="79"/>
        <v>6.0496272348229173E-3</v>
      </c>
      <c r="T202">
        <f t="shared" si="88"/>
        <v>0.81719365638239072</v>
      </c>
      <c r="U202">
        <f t="shared" si="80"/>
        <v>17962.612752285964</v>
      </c>
      <c r="V202">
        <f t="shared" si="81"/>
        <v>7.4613056946887394E-3</v>
      </c>
      <c r="W202">
        <f t="shared" si="82"/>
        <v>5.5671047326878598E-5</v>
      </c>
      <c r="X202">
        <f t="shared" si="83"/>
        <v>4.1537817462348555E-7</v>
      </c>
      <c r="Y202" cm="1">
        <f t="array" ref="Y202" xml:space="preserve"> 4 / 3 * g / U^2 * F202 * 10^(-9) * ( rhop - rhoa ) / rhoa</f>
        <v>209.40338764203258</v>
      </c>
      <c r="Z202" cm="1">
        <f t="array" ref="Z202" xml:space="preserve"> SQRT( 4/3 * 1/U202 * g/rhoa * F202 * 10^(-9) *  ( rhop - rhoa ) )</f>
        <v>1.13255019810448E-3</v>
      </c>
      <c r="AA202" cm="1">
        <f t="array" ref="AA202" xml:space="preserve"> Z202 / U</f>
        <v>0.10797099360617175</v>
      </c>
      <c r="AB202">
        <f t="shared" si="89"/>
        <v>0.12103977878775712</v>
      </c>
      <c r="AC202">
        <f t="shared" si="90"/>
        <v>0.12088728820430693</v>
      </c>
      <c r="AD202">
        <f t="shared" si="91"/>
        <v>0.99874016141654065</v>
      </c>
      <c r="AE202" cm="1">
        <f t="array" ref="AE202">( ( F202 * 10^(-9) ) ^ 2 * rhop * H202 * U ) / ( 18 * mu * ( df * 10^(-6) ) )</f>
        <v>1.8124022675162166E-2</v>
      </c>
      <c r="AF202">
        <f t="shared" si="92"/>
        <v>4.5691744612364627E-3</v>
      </c>
      <c r="AG202" cm="1">
        <f t="array" ref="AG202">(2 * AI222*(1-alpha)*AE202*SQRT(alpha)+(1-alpha)*alpha*AE202^2)/Ku</f>
        <v>3.8666306880761744E-3</v>
      </c>
      <c r="AH202">
        <f t="shared" si="93"/>
        <v>0.84624273397296079</v>
      </c>
      <c r="AI202" cm="1">
        <f t="array" ref="AI202" xml:space="preserve"> F202 / df / 1000</f>
        <v>0.25765306122448983</v>
      </c>
      <c r="AJ202" cm="1">
        <f t="array" ref="AJ202" xml:space="preserve"> ( 1 + AI202 ) / ( 2*Ku ) * ( 2 * LN( 1 + AI202 ) - 1 + alpha + ( 1 / ( 1 + AI202 ) ) ^ 2 * ( 1 - alpha / 2 ) - ( alpha / 2) * ( 1 + AI202 ) ^ 2 )</f>
        <v>8.006301973602549E-2</v>
      </c>
      <c r="AK202" cm="1">
        <f t="array" ref="AK202" xml:space="preserve"> ( ( 1 - alpha ) / Ku ) * AI202 ^ 2</f>
        <v>9.4410793067236903E-2</v>
      </c>
      <c r="AL202">
        <f t="shared" si="94"/>
        <v>1.1792059977067719</v>
      </c>
      <c r="AM202">
        <f t="shared" si="84"/>
        <v>0.20106513755606448</v>
      </c>
      <c r="AN202">
        <f t="shared" si="95"/>
        <v>0.22591688296760323</v>
      </c>
      <c r="AO202">
        <f t="shared" si="96"/>
        <v>1.1236004695473831</v>
      </c>
      <c r="AP202" cm="1">
        <f t="array" ref="AP202" xml:space="preserve"> EXP( -4 * alpha * X * 10^(-6) * AM202 / ( PI() * df * 10^(-6) * ( 1 - alpha ) ) ) * 100</f>
        <v>1.6339971866827157</v>
      </c>
      <c r="AQ202" cm="1">
        <f t="array" ref="AQ202" xml:space="preserve"> EXP( -4 * alpha * X * 10^(-6) * AN202 / ( PI() * df * 10^(-6) * ( 1 - alpha ) ) ) * 100</f>
        <v>0.98267142339569857</v>
      </c>
      <c r="AR202">
        <f t="shared" si="97"/>
        <v>0.65132576328701708</v>
      </c>
      <c r="AS202" cm="1">
        <f t="array" ref="AS202" xml:space="preserve"> ( sigave * 10^(-6) * fE *e * H202 ) / ( 3 * PI() * eps0 * ( 1 + epsF ) * mu * U * F202 * 10^(-9) )</f>
        <v>1.1066509827743468E-2</v>
      </c>
      <c r="AT202" cm="1">
        <f t="array" ref="AT202" xml:space="preserve"> PI() * AS202 / ( 1 + alpha * SQRT(AS202) )</f>
        <v>3.451592776058638E-2</v>
      </c>
      <c r="AU202" cm="1">
        <f t="array" ref="AU202" xml:space="preserve"> PI() * AS202 * ( 1 - SQRT( AS202 ) * alpha )</f>
        <v>3.4514109197351553E-2</v>
      </c>
      <c r="AV202">
        <f t="shared" si="98"/>
        <v>0.99994731234671019</v>
      </c>
      <c r="AW202" cm="1">
        <f t="array" ref="AW202" xml:space="preserve"> 2 / 3 * ( epsP - 1 ) / ( epsP + 2 ) * ( sigave * 10^(-6) ) ^ 2 / ( eps0 * ( 1 + epsF ) ^ 2 ) * H202 * ( F202 * 10^(-9) ) ^ 2 / ( df * 10^(-6) * mu * U )</f>
        <v>14.532506344910374</v>
      </c>
      <c r="AX202" cm="1">
        <f t="array" ref="AX202" xml:space="preserve"> 0.528 * Ku ^ 0.26 * AW202 ^ 0.74 / ( 1 + 0.366 * ( Ku * AW202 ) ^ 0.63 )</f>
        <v>1.363752551936565</v>
      </c>
      <c r="AY202" cm="1">
        <f t="array" ref="AY202" xml:space="preserve"> 0.35 * Ku ^ ( -0.5 ) * AW202 ^ 0.4</f>
        <v>1.2618418542379291</v>
      </c>
      <c r="AZ202">
        <f t="shared" si="99"/>
        <v>0.92527185554745983</v>
      </c>
      <c r="BA202">
        <f t="shared" si="85"/>
        <v>0.22864111555359345</v>
      </c>
      <c r="BB202">
        <f t="shared" si="100"/>
        <v>0.2604309921649548</v>
      </c>
      <c r="BC202">
        <f t="shared" si="101"/>
        <v>1.1390383200956251</v>
      </c>
      <c r="BD202">
        <f t="shared" si="86"/>
        <v>1.29061459504507</v>
      </c>
      <c r="BE202">
        <f t="shared" si="102"/>
        <v>1.4877587372055323</v>
      </c>
      <c r="BF202">
        <f t="shared" si="103"/>
        <v>1.1527521406602237</v>
      </c>
      <c r="BG202" cm="1">
        <f t="array" ref="BG202" xml:space="preserve"> EXP( -4 * alpha * X * 10^(-6) * BA202 / ( PI() * df * 10^(-6) * ( 1 - alpha ) ) ) * 100</f>
        <v>0.92939356130735551</v>
      </c>
      <c r="BH202" cm="1">
        <f t="array" ref="BH202" xml:space="preserve"> EXP( -4 * alpha * X * 10^(-6) * BB202 / ( PI() * df * 10^(-6) * ( 1 - alpha ) ) ) * 100</f>
        <v>0.48495512499577631</v>
      </c>
      <c r="BI202" cm="1">
        <f t="array" ref="BI202" xml:space="preserve"> EXP( -4 * alpha * X * 10^(-6) * BD202 / ( PI() * df * 10^(-6) * ( 1 - alpha ) ) ) * 100</f>
        <v>3.3967240908602199E-10</v>
      </c>
      <c r="BJ202" cm="1">
        <f t="array" ref="BJ202" xml:space="preserve"> EXP( -4 * alpha * X * 10^(-6) * BE202 / ( PI() * df * 10^(-6) * ( 1 - alpha ) ) ) * 100</f>
        <v>6.0138857989762375E-12</v>
      </c>
      <c r="BK202" cm="1">
        <f t="array" ref="BK202">fC *  BG202 +  ( 1 - fC ) * BI202</f>
        <v>9.2939356436440732E-2</v>
      </c>
    </row>
    <row r="203" spans="6:63" x14ac:dyDescent="0.2">
      <c r="F203">
        <v>2030</v>
      </c>
      <c r="G203" cm="1">
        <f t="array" ref="G203" xml:space="preserve"> F203 * 10^(-9) * rhoa/mu * U</f>
        <v>1.3448609117811421E-3</v>
      </c>
      <c r="H203" cm="1">
        <f t="array" ref="H203">1 +  lambda/F203 * ( 2.514 + 0.8 * EXP( -0.55 * F203/lambda ) )</f>
        <v>1.0829867700062961</v>
      </c>
      <c r="I203" cm="1">
        <f t="array" ref="I203" xml:space="preserve"> 1 + 3.34 * lambda/F203</f>
        <v>1.1102529064039408</v>
      </c>
      <c r="J203">
        <f t="shared" si="87"/>
        <v>0.97544150865053036</v>
      </c>
      <c r="K203" cm="1">
        <f t="array" ref="K203" xml:space="preserve"> kB * T * H203 / ( 3 * PI() * mu * F203 * 10^(-9) )</f>
        <v>1.25951212836231E-11</v>
      </c>
      <c r="L203" cm="1">
        <f t="array" ref="L203" xml:space="preserve"> df * 10^(-6) *U / K203</f>
        <v>6529.2616286428465</v>
      </c>
      <c r="M203" cm="1">
        <f t="array" ref="M203" xml:space="preserve"> 1 + 0.388 * Kn * ( ( 1 - alpha ) * L203 / Ku ) ^ ( 1 / 3 )</f>
        <v>1.1394088391940158</v>
      </c>
      <c r="N203" cm="1">
        <f t="array" ref="N203" xml:space="preserve"> 1 + 0.388 * Kn * ( ( 1 - alpha ) / Ku ) ^ ( 1 / 3 ) * ( 3 * PI() * mu * df * 10^(-6) * U * F203 * 10^(-9) / ( kB * T ) ) ^ ( 1 / 3 ) * ( 0.6 * ( F203 / lambda ) ^ 0.1 ) ^ ( -1 / 3 ) * ( 1 + 2/3 * ( 3.34 * F203 / lambda ) ) ^ ( -1 / 2 )</f>
        <v>1.0183105357237168</v>
      </c>
      <c r="O203">
        <f t="shared" si="78"/>
        <v>0.89371830434810351</v>
      </c>
      <c r="P203" cm="1">
        <f t="array" ref="P203" xml:space="preserve"> 1 / ( 1 + 1.6 * ( ( 1 - alpha ) / Ku ) ^ ( 1 / 3 ) * L203 ^ ( -2 / 3 ) * M203 )</f>
        <v>0.9941655591136197</v>
      </c>
      <c r="Q203" cm="1">
        <f t="array" ref="Q203" xml:space="preserve"> 1.6 * ( ( 1 - alpha ) / Ku ) * L203 ^ ( -2 / 3 ) * M203 * P203</f>
        <v>7.378474808383083E-3</v>
      </c>
      <c r="R203" cm="1">
        <f t="array" ref="R203" xml:space="preserve"> 1.6 * ( 0.6 ) ^ ( 2 / 3 ) * ( ( 1 - alpha ) / Ku ) * ( lambda * 10^(-9) ) ^ ( -1 / 15 ) * ( kB * T / ( 3 * PI() * df * 10^(-6) * U * mu ) ) ^ ( 2 / 3 ) * ( F203 * 10^(-9) ) ^ ( -3 / 5 )  +  3.2 * 3.34 / 3 * ( 0.6 ) ^ ( 2 / 3 ) * ( ( 1 - alpha ) / Ku ) *  ( lambda * 10^(-9) ) ^ ( 14 / 15 ) * ( kB * T / ( 3 * PI() * df * 10^(-6) * U * mu ) ) ^ ( 2 / 3 ) * ( F203 * 10^(-9) ) ^ ( -8 / 5 )</f>
        <v>5.9211622393188449E-3</v>
      </c>
      <c r="S203">
        <f t="shared" si="79"/>
        <v>6.0295818920278153E-3</v>
      </c>
      <c r="T203">
        <f t="shared" si="88"/>
        <v>0.81718540058946632</v>
      </c>
      <c r="U203">
        <f t="shared" si="80"/>
        <v>17874.223540813815</v>
      </c>
      <c r="V203">
        <f t="shared" si="81"/>
        <v>7.4797312192789126E-3</v>
      </c>
      <c r="W203">
        <f t="shared" si="82"/>
        <v>5.5946343353161681E-5</v>
      </c>
      <c r="X203">
        <f t="shared" si="83"/>
        <v>4.1846307561265675E-7</v>
      </c>
      <c r="Y203" cm="1">
        <f t="array" ref="Y203" xml:space="preserve"> 4 / 3 * g / U^2 * F203 * 10^(-9) * ( rhop - rhoa ) / rhoa</f>
        <v>210.440038075904</v>
      </c>
      <c r="Z203" cm="1">
        <f t="array" ref="Z203" xml:space="preserve"> SQRT( 4/3 * 1/U203 * g/rhoa * F203 * 10^(-9) *  ( rhop - rhoa ) )</f>
        <v>1.1381538077986232E-3</v>
      </c>
      <c r="AA203" cm="1">
        <f t="array" ref="AA203" xml:space="preserve"> Z203 / U</f>
        <v>0.10850521037419707</v>
      </c>
      <c r="AB203">
        <f t="shared" si="89"/>
        <v>0.1217115474334305</v>
      </c>
      <c r="AC203">
        <f t="shared" si="90"/>
        <v>0.12155592422030394</v>
      </c>
      <c r="AD203">
        <f t="shared" si="91"/>
        <v>0.99872137675998507</v>
      </c>
      <c r="AE203" cm="1">
        <f t="array" ref="AE203">( ( F203 * 10^(-9) ) ^ 2 * rhop * H203 * U ) / ( 18 * mu * ( df * 10^(-6) ) )</f>
        <v>1.8296971750317928E-2</v>
      </c>
      <c r="AF203">
        <f t="shared" si="92"/>
        <v>4.6507917499654227E-3</v>
      </c>
      <c r="AG203" cm="1">
        <f t="array" ref="AG203">(2 * AI223*(1-alpha)*AE203*SQRT(alpha)+(1-alpha)*alpha*AE203^2)/Ku</f>
        <v>3.9212755407225155E-3</v>
      </c>
      <c r="AH203">
        <f t="shared" si="93"/>
        <v>0.84314150182098968</v>
      </c>
      <c r="AI203" cm="1">
        <f t="array" ref="AI203" xml:space="preserve"> F203 / df / 1000</f>
        <v>0.25892857142857145</v>
      </c>
      <c r="AJ203" cm="1">
        <f t="array" ref="AJ203" xml:space="preserve"> ( 1 + AI203 ) / ( 2*Ku ) * ( 2 * LN( 1 + AI203 ) - 1 + alpha + ( 1 / ( 1 + AI203 ) ) ^ 2 * ( 1 - alpha / 2 ) - ( alpha / 2) * ( 1 + AI203 ) ^ 2 )</f>
        <v>8.0798390476743281E-2</v>
      </c>
      <c r="AK203" cm="1">
        <f t="array" ref="AK203" xml:space="preserve"> ( ( 1 - alpha ) / Ku ) * AI203 ^ 2</f>
        <v>9.5347867157821911E-2</v>
      </c>
      <c r="AL203">
        <f t="shared" si="94"/>
        <v>1.1800713676996635</v>
      </c>
      <c r="AM203">
        <f t="shared" si="84"/>
        <v>0.2023596543516013</v>
      </c>
      <c r="AN203">
        <f t="shared" si="95"/>
        <v>0.22758416502011908</v>
      </c>
      <c r="AO203">
        <f t="shared" si="96"/>
        <v>1.1246518766269979</v>
      </c>
      <c r="AP203" cm="1">
        <f t="array" ref="AP203" xml:space="preserve"> EXP( -4 * alpha * X * 10^(-6) * AM203 / ( PI() * df * 10^(-6) * ( 1 - alpha ) ) ) * 100</f>
        <v>1.5912839709710791</v>
      </c>
      <c r="AQ203" cm="1">
        <f t="array" ref="AQ203" xml:space="preserve"> EXP( -4 * alpha * X * 10^(-6) * AN203 / ( PI() * df * 10^(-6) * ( 1 - alpha ) ) ) * 100</f>
        <v>0.94971251891800534</v>
      </c>
      <c r="AR203">
        <f t="shared" si="97"/>
        <v>0.64157145205307375</v>
      </c>
      <c r="AS203" cm="1">
        <f t="array" ref="AS203" xml:space="preserve"> ( sigave * 10^(-6) * fE *e * H203 ) / ( 3 * PI() * eps0 * ( 1 + epsF ) * mu * U * F203 * 10^(-9) )</f>
        <v>1.1007819238702319E-2</v>
      </c>
      <c r="AT203" cm="1">
        <f t="array" ref="AT203" xml:space="preserve"> PI() * AS203 / ( 1 + alpha * SQRT(AS203) )</f>
        <v>3.4333531508607677E-2</v>
      </c>
      <c r="AU203" cm="1">
        <f t="array" ref="AU203" xml:space="preserve"> PI() * AS203 * ( 1 - SQRT( AS203 ) * alpha )</f>
        <v>3.4331732149081085E-2</v>
      </c>
      <c r="AV203">
        <f t="shared" si="98"/>
        <v>0.9999475917726045</v>
      </c>
      <c r="AW203" cm="1">
        <f t="array" ref="AW203" xml:space="preserve"> 2 / 3 * ( epsP - 1 ) / ( epsP + 2 ) * ( sigave * 10^(-6) ) ^ 2 / ( eps0 * ( 1 + epsF ) ^ 2 ) * H203 * ( F203 * 10^(-9) ) ^ 2 / ( df * 10^(-6) * mu * U )</f>
        <v>14.671183258810506</v>
      </c>
      <c r="AX203" cm="1">
        <f t="array" ref="AX203" xml:space="preserve"> 0.528 * Ku ^ 0.26 * AW203 ^ 0.74 / ( 1 + 0.366 * ( Ku * AW203 ) ^ 0.63 )</f>
        <v>1.3684264383738878</v>
      </c>
      <c r="AY203" cm="1">
        <f t="array" ref="AY203" xml:space="preserve"> 0.35 * Ku ^ ( -0.5 ) * AW203 ^ 0.4</f>
        <v>1.2666446023469617</v>
      </c>
      <c r="AZ203">
        <f t="shared" si="99"/>
        <v>0.92562125871532108</v>
      </c>
      <c r="BA203">
        <f t="shared" si="85"/>
        <v>0.22974546429145726</v>
      </c>
      <c r="BB203">
        <f t="shared" si="100"/>
        <v>0.26191589716920016</v>
      </c>
      <c r="BC203">
        <f t="shared" si="101"/>
        <v>1.1400264113024281</v>
      </c>
      <c r="BD203">
        <f t="shared" si="86"/>
        <v>1.2938717916505564</v>
      </c>
      <c r="BE203">
        <f t="shared" si="102"/>
        <v>1.4942287673670809</v>
      </c>
      <c r="BF203">
        <f t="shared" si="103"/>
        <v>1.154850717829573</v>
      </c>
      <c r="BG203" cm="1">
        <f t="array" ref="BG203" xml:space="preserve"> EXP( -4 * alpha * X * 10^(-6) * BA203 / ( PI() * df * 10^(-6) * ( 1 - alpha ) ) ) * 100</f>
        <v>0.90862766534780515</v>
      </c>
      <c r="BH203" cm="1">
        <f t="array" ref="BH203" xml:space="preserve"> EXP( -4 * alpha * X * 10^(-6) * BB203 / ( PI() * df * 10^(-6) * ( 1 - alpha ) ) ) * 100</f>
        <v>0.47044197867649057</v>
      </c>
      <c r="BI203" cm="1">
        <f t="array" ref="BI203" xml:space="preserve"> EXP( -4 * alpha * X * 10^(-6) * BD203 / ( PI() * df * 10^(-6) * ( 1 - alpha ) ) ) * 100</f>
        <v>3.1777188011239454E-10</v>
      </c>
      <c r="BJ203" cm="1">
        <f t="array" ref="BJ203" xml:space="preserve"> EXP( -4 * alpha * X * 10^(-6) * BE203 / ( PI() * df * 10^(-6) * ( 1 - alpha ) ) ) * 100</f>
        <v>5.2681701046429214E-12</v>
      </c>
      <c r="BK203" cm="1">
        <f t="array" ref="BK203">fC *  BG203 +  ( 1 - fC ) * BI203</f>
        <v>9.0862766820775209E-2</v>
      </c>
    </row>
    <row r="204" spans="6:63" x14ac:dyDescent="0.2">
      <c r="F204">
        <v>2040</v>
      </c>
      <c r="G204" cm="1">
        <f t="array" ref="G204" xml:space="preserve"> F204 * 10^(-9) * rhoa/mu * U</f>
        <v>1.351485842381049E-3</v>
      </c>
      <c r="H204" cm="1">
        <f t="array" ref="H204">1 +  lambda/F204 * ( 2.514 + 0.8 * EXP( -0.55 * F204/lambda ) )</f>
        <v>1.0825799719938707</v>
      </c>
      <c r="I204" cm="1">
        <f t="array" ref="I204" xml:space="preserve"> 1 + 3.34 * lambda/F204</f>
        <v>1.1097124509803922</v>
      </c>
      <c r="J204">
        <f t="shared" si="87"/>
        <v>0.97554999138510978</v>
      </c>
      <c r="K204" cm="1">
        <f t="array" ref="K204" xml:space="preserve"> kB * T * H204 / ( 3 * PI() * mu * F204 * 10^(-9) )</f>
        <v>1.2528672629158804E-11</v>
      </c>
      <c r="L204" cm="1">
        <f t="array" ref="L204" xml:space="preserve"> df * 10^(-6) *U / K204</f>
        <v>6563.8910473139777</v>
      </c>
      <c r="M204" cm="1">
        <f t="array" ref="M204" xml:space="preserve"> 1 + 0.388 * Kn * ( ( 1 - alpha ) * L204 / Ku ) ^ ( 1 / 3 )</f>
        <v>1.1396548668743465</v>
      </c>
      <c r="N204" cm="1">
        <f t="array" ref="N204" xml:space="preserve"> 1 + 0.388 * Kn * ( ( 1 - alpha ) / Ku ) ^ ( 1 / 3 ) * ( 3 * PI() * mu * df * 10^(-6) * U * F204 * 10^(-9) / ( kB * T ) ) ^ ( 1 / 3 ) * ( 0.6 * ( F204 / lambda ) ^ 0.1 ) ^ ( -1 / 3 ) * ( 1 + 2/3 * ( 3.34 * F204 / lambda ) ) ^ ( -1 / 2 )</f>
        <v>1.0182932039052295</v>
      </c>
      <c r="O204">
        <f t="shared" si="78"/>
        <v>0.89351016128069782</v>
      </c>
      <c r="P204" cm="1">
        <f t="array" ref="P204" xml:space="preserve"> 1 / ( 1 + 1.6 * ( ( 1 - alpha ) / Ku ) ^ ( 1 / 3 ) * L204 ^ ( -2 / 3 ) * M204 )</f>
        <v>0.99418473037402455</v>
      </c>
      <c r="Q204" cm="1">
        <f t="array" ref="Q204" xml:space="preserve"> 1.6 * ( ( 1 - alpha ) / Ku ) * L204 ^ ( -2 / 3 ) * M204 * P204</f>
        <v>7.3542300410271346E-3</v>
      </c>
      <c r="R204" cm="1">
        <f t="array" ref="R204" xml:space="preserve"> 1.6 * ( 0.6 ) ^ ( 2 / 3 ) * ( ( 1 - alpha ) / Ku ) * ( lambda * 10^(-9) ) ^ ( -1 / 15 ) * ( kB * T / ( 3 * PI() * df * 10^(-6) * U * mu ) ) ^ ( 2 / 3 ) * ( F204 * 10^(-9) ) ^ ( -3 / 5 )  +  3.2 * 3.34 / 3 * ( 0.6 ) ^ ( 2 / 3 ) * ( ( 1 - alpha ) / Ku ) *  ( lambda * 10^(-9) ) ^ ( 14 / 15 ) * ( kB * T / ( 3 * PI() * df * 10^(-6) * U * mu ) ) ^ ( 2 / 3 ) * ( F204 * 10^(-9) ) ^ ( -8 / 5 )</f>
        <v>5.9017484516194433E-3</v>
      </c>
      <c r="S204">
        <f t="shared" si="79"/>
        <v>6.00971033944229E-3</v>
      </c>
      <c r="T204">
        <f t="shared" si="88"/>
        <v>0.81717736675570984</v>
      </c>
      <c r="U204">
        <f t="shared" si="80"/>
        <v>17786.700742189951</v>
      </c>
      <c r="V204">
        <f t="shared" si="81"/>
        <v>7.4981112982300405E-3</v>
      </c>
      <c r="W204">
        <f t="shared" si="82"/>
        <v>5.6221636861542617E-5</v>
      </c>
      <c r="X204">
        <f t="shared" si="83"/>
        <v>4.2155554757141898E-7</v>
      </c>
      <c r="Y204" cm="1">
        <f t="array" ref="Y204" xml:space="preserve"> 4 / 3 * g / U^2 * F204 * 10^(-9) * ( rhop - rhoa ) / rhoa</f>
        <v>211.47668850977544</v>
      </c>
      <c r="Z204" cm="1">
        <f t="array" ref="Z204" xml:space="preserve"> SQRT( 4/3 * 1/U204 * g/rhoa * F204 * 10^(-9) *  ( rhop - rhoa ) )</f>
        <v>1.1437573919876689E-3</v>
      </c>
      <c r="AA204" cm="1">
        <f t="array" ref="AA204" xml:space="preserve"> Z204 / U</f>
        <v>0.10903942471070924</v>
      </c>
      <c r="AB204">
        <f t="shared" si="89"/>
        <v>0.12238411859616195</v>
      </c>
      <c r="AC204">
        <f t="shared" si="90"/>
        <v>0.12222531374289558</v>
      </c>
      <c r="AD204">
        <f t="shared" si="91"/>
        <v>0.99870240636540109</v>
      </c>
      <c r="AE204" cm="1">
        <f t="array" ref="AE204">( ( F204 * 10^(-9) ) ^ 2 * rhop * H204 * U ) / ( 18 * mu * ( df * 10^(-6) ) )</f>
        <v>1.8470740788118386E-2</v>
      </c>
      <c r="AF204">
        <f t="shared" si="92"/>
        <v>4.7334163322469676E-3</v>
      </c>
      <c r="AG204" cm="1">
        <f t="array" ref="AG204">(2 * AI224*(1-alpha)*AE204*SQRT(alpha)+(1-alpha)*alpha*AE204^2)/Ku</f>
        <v>3.9764339121602316E-3</v>
      </c>
      <c r="AH204">
        <f t="shared" si="93"/>
        <v>0.84007694084931805</v>
      </c>
      <c r="AI204" cm="1">
        <f t="array" ref="AI204" xml:space="preserve"> F204 / df / 1000</f>
        <v>0.26020408163265307</v>
      </c>
      <c r="AJ204" cm="1">
        <f t="array" ref="AJ204" xml:space="preserve"> ( 1 + AI204 ) / ( 2*Ku ) * ( 2 * LN( 1 + AI204 ) - 1 + alpha + ( 1 / ( 1 + AI204 ) ) ^ 2 * ( 1 - alpha / 2 ) - ( alpha / 2) * ( 1 + AI204 ) ^ 2 )</f>
        <v>8.1536614081001907E-2</v>
      </c>
      <c r="AK204" cm="1">
        <f t="array" ref="AK204" xml:space="preserve"> ( ( 1 - alpha ) / Ku ) * AI204 ^ 2</f>
        <v>9.6289568774780177E-2</v>
      </c>
      <c r="AL204">
        <f t="shared" si="94"/>
        <v>1.1809365627952377</v>
      </c>
      <c r="AM204">
        <f t="shared" si="84"/>
        <v>0.20365723135150859</v>
      </c>
      <c r="AN204">
        <f t="shared" si="95"/>
        <v>0.22925800918936501</v>
      </c>
      <c r="AO204">
        <f t="shared" si="96"/>
        <v>1.1257052237623222</v>
      </c>
      <c r="AP204" cm="1">
        <f t="array" ref="AP204" xml:space="preserve"> EXP( -4 * alpha * X * 10^(-6) * AM204 / ( PI() * df * 10^(-6) * ( 1 - alpha ) ) ) * 100</f>
        <v>1.5495902586963093</v>
      </c>
      <c r="AQ204" cm="1">
        <f t="array" ref="AQ204" xml:space="preserve"> EXP( -4 * alpha * X * 10^(-6) * AN204 / ( PI() * df * 10^(-6) * ( 1 - alpha ) ) ) * 100</f>
        <v>0.9177358248681784</v>
      </c>
      <c r="AR204">
        <f t="shared" si="97"/>
        <v>0.63185443382813089</v>
      </c>
      <c r="AS204" cm="1">
        <f t="array" ref="AS204" xml:space="preserve"> ( sigave * 10^(-6) * fE *e * H204 ) / ( 3 * PI() * eps0 * ( 1 + epsF ) * mu * U * F204 * 10^(-9) )</f>
        <v>1.0949744785862468E-2</v>
      </c>
      <c r="AT204" cm="1">
        <f t="array" ref="AT204" xml:space="preserve"> PI() * AS204 / ( 1 + alpha * SQRT(AS204) )</f>
        <v>3.4153044906188701E-2</v>
      </c>
      <c r="AU204" cm="1">
        <f t="array" ref="AU204" xml:space="preserve"> PI() * AS204 * ( 1 - SQRT( AS204 ) * alpha )</f>
        <v>3.4151264448704755E-2</v>
      </c>
      <c r="AV204">
        <f t="shared" si="98"/>
        <v>0.99994786826507454</v>
      </c>
      <c r="AW204" cm="1">
        <f t="array" ref="AW204" xml:space="preserve"> 2 / 3 * ( epsP - 1 ) / ( epsP + 2 ) * ( sigave * 10^(-6) ) ^ 2 / ( eps0 * ( 1 + epsF ) ^ 2 ) * H204 * ( F204 * 10^(-9) ) ^ 2 / ( df * 10^(-6) * mu * U )</f>
        <v>14.810517648843295</v>
      </c>
      <c r="AX204" cm="1">
        <f t="array" ref="AX204" xml:space="preserve"> 0.528 * Ku ^ 0.26 * AW204 ^ 0.74 / ( 1 + 0.366 * ( Ku * AW204 ) ^ 0.63 )</f>
        <v>1.3730824258412166</v>
      </c>
      <c r="AY204" cm="1">
        <f t="array" ref="AY204" xml:space="preserve"> 0.35 * Ku ^ ( -0.5 ) * AW204 ^ 0.4</f>
        <v>1.2714427660377221</v>
      </c>
      <c r="AZ204">
        <f t="shared" si="99"/>
        <v>0.92597701500605456</v>
      </c>
      <c r="BA204">
        <f t="shared" si="85"/>
        <v>0.23085476168987906</v>
      </c>
      <c r="BB204">
        <f t="shared" si="100"/>
        <v>0.26340927363806976</v>
      </c>
      <c r="BC204">
        <f t="shared" si="101"/>
        <v>1.1410172859762067</v>
      </c>
      <c r="BD204">
        <f t="shared" si="86"/>
        <v>1.29710149192849</v>
      </c>
      <c r="BE204">
        <f t="shared" si="102"/>
        <v>1.5007007752270871</v>
      </c>
      <c r="BF204">
        <f t="shared" si="103"/>
        <v>1.1569648054262061</v>
      </c>
      <c r="BG204" cm="1">
        <f t="array" ref="BG204" xml:space="preserve"> EXP( -4 * alpha * X * 10^(-6) * BA204 / ( PI() * df * 10^(-6) * ( 1 - alpha ) ) ) * 100</f>
        <v>0.88823580630025423</v>
      </c>
      <c r="BH204" cm="1">
        <f t="array" ref="BH204" xml:space="preserve"> EXP( -4 * alpha * X * 10^(-6) * BB204 / ( PI() * df * 10^(-6) * ( 1 - alpha ) ) ) * 100</f>
        <v>0.45628406460669518</v>
      </c>
      <c r="BI204" cm="1">
        <f t="array" ref="BI204" xml:space="preserve"> EXP( -4 * alpha * X * 10^(-6) * BD204 / ( PI() * df * 10^(-6) * ( 1 - alpha ) ) ) * 100</f>
        <v>2.9745070282375774E-10</v>
      </c>
      <c r="BJ204" cm="1">
        <f t="array" ref="BJ204" xml:space="preserve"> EXP( -4 * alpha * X * 10^(-6) * BE204 / ( PI() * df * 10^(-6) * ( 1 - alpha ) ) ) * 100</f>
        <v>4.6147356455550118E-12</v>
      </c>
      <c r="BK204" cm="1">
        <f t="array" ref="BK204">fC *  BG204 +  ( 1 - fC ) * BI204</f>
        <v>8.8823580897731069E-2</v>
      </c>
    </row>
    <row r="205" spans="6:63" x14ac:dyDescent="0.2">
      <c r="F205">
        <v>2050</v>
      </c>
      <c r="G205" cm="1">
        <f t="array" ref="G205" xml:space="preserve"> F205 * 10^(-9) * rhoa/mu * U</f>
        <v>1.3581107729809564E-3</v>
      </c>
      <c r="H205" cm="1">
        <f t="array" ref="H205">1 +  lambda/F205 * ( 2.514 + 0.8 * EXP( -0.55 * F205/lambda ) )</f>
        <v>1.0821771427519706</v>
      </c>
      <c r="I205" cm="1">
        <f t="array" ref="I205" xml:space="preserve"> 1 + 3.34 * lambda/F205</f>
        <v>1.109177268292683</v>
      </c>
      <c r="J205">
        <f t="shared" si="87"/>
        <v>0.97565751993613004</v>
      </c>
      <c r="K205" cm="1">
        <f t="array" ref="K205" xml:space="preserve"> kB * T * H205 / ( 3 * PI() * mu * F205 * 10^(-9) )</f>
        <v>1.2462917960687316E-11</v>
      </c>
      <c r="L205" cm="1">
        <f t="array" ref="L205" xml:space="preserve"> df * 10^(-6) *U / K205</f>
        <v>6598.5223014922158</v>
      </c>
      <c r="M205" cm="1">
        <f t="array" ref="M205" xml:space="preserve"> 1 + 0.388 * Kn * ( ( 1 - alpha ) * L205 / Ku ) ^ ( 1 / 3 )</f>
        <v>1.1399000437216502</v>
      </c>
      <c r="N205" cm="1">
        <f t="array" ref="N205" xml:space="preserve"> 1 + 0.388 * Kn * ( ( 1 - alpha ) / Ku ) ^ ( 1 / 3 ) * ( 3 * PI() * mu * df * 10^(-6) * U * F205 * 10^(-9) / ( kB * T ) ) ^ ( 1 / 3 ) * ( 0.6 * ( F205 / lambda ) ^ 0.1 ) ^ ( -1 / 3 ) * ( 1 + 2/3 * ( 3.34 * F205 / lambda ) ) ^ ( -1 / 2 )</f>
        <v>1.0182759699864294</v>
      </c>
      <c r="O205">
        <f t="shared" si="78"/>
        <v>0.89330286071563669</v>
      </c>
      <c r="P205" cm="1">
        <f t="array" ref="P205" xml:space="preserve"> 1 / ( 1 + 1.6 * ( ( 1 - alpha ) / Ku ) ^ ( 1 / 3 ) * L205 ^ ( -2 / 3 ) * M205 )</f>
        <v>0.99420373771514026</v>
      </c>
      <c r="Q205" cm="1">
        <f t="array" ref="Q205" xml:space="preserve"> 1.6 * ( ( 1 - alpha ) / Ku ) * L205 ^ ( -2 / 3 ) * M205 * P205</f>
        <v>7.3301925727712646E-3</v>
      </c>
      <c r="R205" cm="1">
        <f t="array" ref="R205" xml:space="preserve"> 1.6 * ( 0.6 ) ^ ( 2 / 3 ) * ( ( 1 - alpha ) / Ku ) * ( lambda * 10^(-9) ) ^ ( -1 / 15 ) * ( kB * T / ( 3 * PI() * df * 10^(-6) * U * mu ) ) ^ ( 2 / 3 ) * ( F205 * 10^(-9) ) ^ ( -3 / 5 )  +  3.2 * 3.34 / 3 * ( 0.6 ) ^ ( 2 / 3 ) * ( ( 1 - alpha ) / Ku ) *  ( lambda * 10^(-9) ) ^ ( 14 / 15 ) * ( kB * T / ( 3 * PI() * df * 10^(-6) * U * mu ) ) ^ ( 2 / 3 ) * ( F205 * 10^(-9) ) ^ ( -8 / 5 )</f>
        <v>5.8825017393238878E-3</v>
      </c>
      <c r="S205">
        <f t="shared" si="79"/>
        <v>5.9900101645568903E-3</v>
      </c>
      <c r="T205">
        <f t="shared" si="88"/>
        <v>0.81716954978882594</v>
      </c>
      <c r="U205">
        <f t="shared" si="80"/>
        <v>17700.031678149462</v>
      </c>
      <c r="V205">
        <f t="shared" si="81"/>
        <v>7.5164462651866109E-3</v>
      </c>
      <c r="W205">
        <f t="shared" si="82"/>
        <v>5.649692785589123E-5</v>
      </c>
      <c r="X205">
        <f t="shared" si="83"/>
        <v>4.246555717069424E-7</v>
      </c>
      <c r="Y205" cm="1">
        <f t="array" ref="Y205" xml:space="preserve"> 4 / 3 * g / U^2 * F205 * 10^(-9) * ( rhop - rhoa ) / rhoa</f>
        <v>212.51333894364689</v>
      </c>
      <c r="Z205" cm="1">
        <f t="array" ref="Z205" xml:space="preserve"> SQRT( 4/3 * 1/U205 * g/rhoa * F205 * 10^(-9) *  ( rhop - rhoa ) )</f>
        <v>1.1493609507111065E-3</v>
      </c>
      <c r="AA205" cm="1">
        <f t="array" ref="AA205" xml:space="preserve"> Z205 / U</f>
        <v>0.10957363661947292</v>
      </c>
      <c r="AB205">
        <f t="shared" si="89"/>
        <v>0.12305749371960836</v>
      </c>
      <c r="AC205">
        <f t="shared" si="90"/>
        <v>0.12289545768113044</v>
      </c>
      <c r="AD205">
        <f t="shared" si="91"/>
        <v>0.99868324932045893</v>
      </c>
      <c r="AE205" cm="1">
        <f t="array" ref="AE205">( ( F205 * 10^(-9) ) ^ 2 * rhop * H205 * U ) / ( 18 * mu * ( df * 10^(-6) ) )</f>
        <v>1.864532978855224E-2</v>
      </c>
      <c r="AF205">
        <f t="shared" si="92"/>
        <v>4.8170543735567457E-3</v>
      </c>
      <c r="AG205" cm="1">
        <f t="array" ref="AG205">(2 * AI225*(1-alpha)*AE205*SQRT(alpha)+(1-alpha)*alpha*AE205^2)/Ku</f>
        <v>4.032108230533237E-3</v>
      </c>
      <c r="AH205">
        <f t="shared" si="93"/>
        <v>0.83704851925017165</v>
      </c>
      <c r="AI205" cm="1">
        <f t="array" ref="AI205" xml:space="preserve"> F205 / df / 1000</f>
        <v>0.26147959183673469</v>
      </c>
      <c r="AJ205" cm="1">
        <f t="array" ref="AJ205" xml:space="preserve"> ( 1 + AI205 ) / ( 2*Ku ) * ( 2 * LN( 1 + AI205 ) - 1 + alpha + ( 1 / ( 1 + AI205 ) ) ^ 2 * ( 1 - alpha / 2 ) - ( alpha / 2) * ( 1 + AI205 ) ^ 2 )</f>
        <v>8.227768457473178E-2</v>
      </c>
      <c r="AK205" cm="1">
        <f t="array" ref="AK205" xml:space="preserve"> ( ( 1 - alpha ) / Ku ) * AI205 ^ 2</f>
        <v>9.7235897918111699E-2</v>
      </c>
      <c r="AL205">
        <f t="shared" si="94"/>
        <v>1.1818015835119129</v>
      </c>
      <c r="AM205">
        <f t="shared" si="84"/>
        <v>0.20495785488345308</v>
      </c>
      <c r="AN205">
        <f t="shared" si="95"/>
        <v>0.23093842013735577</v>
      </c>
      <c r="AO205">
        <f t="shared" si="96"/>
        <v>1.1267605248341237</v>
      </c>
      <c r="AP205" cm="1">
        <f t="array" ref="AP205" xml:space="preserve"> EXP( -4 * alpha * X * 10^(-6) * AM205 / ( PI() * df * 10^(-6) * ( 1 - alpha ) ) ) * 100</f>
        <v>1.5088949125795579</v>
      </c>
      <c r="AQ205" cm="1">
        <f t="array" ref="AQ205" xml:space="preserve"> EXP( -4 * alpha * X * 10^(-6) * AN205 / ( PI() * df * 10^(-6) * ( 1 - alpha ) ) ) * 100</f>
        <v>0.88671662780101457</v>
      </c>
      <c r="AR205">
        <f t="shared" si="97"/>
        <v>0.62217828477854331</v>
      </c>
      <c r="AS205" cm="1">
        <f t="array" ref="AS205" xml:space="preserve"> ( sigave * 10^(-6) * fE *e * H205 ) / ( 3 * PI() * eps0 * ( 1 + epsF ) * mu * U * F205 * 10^(-9) )</f>
        <v>1.089227685932681E-2</v>
      </c>
      <c r="AT205" cm="1">
        <f t="array" ref="AT205" xml:space="preserve"> PI() * AS205 / ( 1 + alpha * SQRT(AS205) )</f>
        <v>3.3974438235509136E-2</v>
      </c>
      <c r="AU205" cm="1">
        <f t="array" ref="AU205" xml:space="preserve"> PI() * AS205 * ( 1 - SQRT( AS205 ) * alpha )</f>
        <v>3.3972676384670122E-2</v>
      </c>
      <c r="AV205">
        <f t="shared" si="98"/>
        <v>0.99994814186987291</v>
      </c>
      <c r="AW205" cm="1">
        <f t="array" ref="AW205" xml:space="preserve"> 2 / 3 * ( epsP - 1 ) / ( epsP + 2 ) * ( sigave * 10^(-6) ) ^ 2 / ( eps0 * ( 1 + epsF ) ^ 2 ) * H205 * ( F205 * 10^(-9) ) ^ 2 / ( df * 10^(-6) * mu * U )</f>
        <v>14.950509514999673</v>
      </c>
      <c r="AX205" cm="1">
        <f t="array" ref="AX205" xml:space="preserve"> 0.528 * Ku ^ 0.26 * AW205 ^ 0.74 / ( 1 + 0.366 * ( Ku * AW205 ) ^ 0.63 )</f>
        <v>1.3777206135068305</v>
      </c>
      <c r="AY205" cm="1">
        <f t="array" ref="AY205" xml:space="preserve"> 0.35 * Ku ^ ( -0.5 ) * AW205 ^ 0.4</f>
        <v>1.276236371641758</v>
      </c>
      <c r="AZ205">
        <f t="shared" si="99"/>
        <v>0.92633902630900178</v>
      </c>
      <c r="BA205">
        <f t="shared" si="85"/>
        <v>0.23196896513734189</v>
      </c>
      <c r="BB205">
        <f t="shared" si="100"/>
        <v>0.26491109652202588</v>
      </c>
      <c r="BC205">
        <f t="shared" si="101"/>
        <v>1.1420109425637173</v>
      </c>
      <c r="BD205">
        <f t="shared" si="86"/>
        <v>1.3003038068172086</v>
      </c>
      <c r="BE205">
        <f t="shared" si="102"/>
        <v>1.5071747917791138</v>
      </c>
      <c r="BF205">
        <f t="shared" si="103"/>
        <v>1.1590943469344055</v>
      </c>
      <c r="BG205" cm="1">
        <f t="array" ref="BG205" xml:space="preserve"> EXP( -4 * alpha * X * 10^(-6) * BA205 / ( PI() * df * 10^(-6) * ( 1 - alpha ) ) ) * 100</f>
        <v>0.86821442998652565</v>
      </c>
      <c r="BH205" cm="1">
        <f t="array" ref="BH205" xml:space="preserve"> EXP( -4 * alpha * X * 10^(-6) * BB205 / ( PI() * df * 10^(-6) * ( 1 - alpha ) ) ) * 100</f>
        <v>0.44247575290701735</v>
      </c>
      <c r="BI205" cm="1">
        <f t="array" ref="BI205" xml:space="preserve"> EXP( -4 * alpha * X * 10^(-6) * BD205 / ( PI() * df * 10^(-6) * ( 1 - alpha ) ) ) * 100</f>
        <v>2.7858510556347453E-10</v>
      </c>
      <c r="BJ205" cm="1">
        <f t="array" ref="BJ205" xml:space="preserve"> EXP( -4 * alpha * X * 10^(-6) * BE205 / ( PI() * df * 10^(-6) * ( 1 - alpha ) ) ) * 100</f>
        <v>4.0421834125583223E-12</v>
      </c>
      <c r="BK205" cm="1">
        <f t="array" ref="BK205">fC *  BG205 +  ( 1 - fC ) * BI205</f>
        <v>8.6821443249379168E-2</v>
      </c>
    </row>
    <row r="206" spans="6:63" x14ac:dyDescent="0.2">
      <c r="F206">
        <v>2060</v>
      </c>
      <c r="G206" cm="1">
        <f t="array" ref="G206" xml:space="preserve"> F206 * 10^(-9) * rhoa/mu * U</f>
        <v>1.3647357035808637E-3</v>
      </c>
      <c r="H206" cm="1">
        <f t="array" ref="H206">1 +  lambda/F206 * ( 2.514 + 0.8 * EXP( -0.55 * F206/lambda ) )</f>
        <v>1.0817782244822274</v>
      </c>
      <c r="I206" cm="1">
        <f t="array" ref="I206" xml:space="preserve"> 1 + 3.34 * lambda/F206</f>
        <v>1.1086472815533981</v>
      </c>
      <c r="J206">
        <f t="shared" si="87"/>
        <v>0.97576410683700709</v>
      </c>
      <c r="K206" cm="1">
        <f t="array" ref="K206" xml:space="preserve"> kB * T * H206 / ( 3 * PI() * mu * F206 * 10^(-9) )</f>
        <v>1.239784650921151E-11</v>
      </c>
      <c r="L206" cm="1">
        <f t="array" ref="L206" xml:space="preserve"> df * 10^(-6) *U / K206</f>
        <v>6633.1553664712474</v>
      </c>
      <c r="M206" cm="1">
        <f t="array" ref="M206" xml:space="preserve"> 1 + 0.388 * Kn * ( ( 1 - alpha ) * L206 / Ku ) ^ ( 1 / 3 )</f>
        <v>1.1401443769687258</v>
      </c>
      <c r="N206" cm="1">
        <f t="array" ref="N206" xml:space="preserve"> 1 + 0.388 * Kn * ( ( 1 - alpha ) / Ku ) ^ ( 1 / 3 ) * ( 3 * PI() * mu * df * 10^(-6) * U * F206 * 10^(-9) / ( kB * T ) ) ^ ( 1 / 3 ) * ( 0.6 * ( F206 / lambda ) ^ 0.1 ) ^ ( -1 / 3 ) * ( 1 + 2/3 * ( 3.34 * F206 / lambda ) ) ^ ( -1 / 2 )</f>
        <v>1.0182588329589948</v>
      </c>
      <c r="O206">
        <f t="shared" si="78"/>
        <v>0.89309639509534289</v>
      </c>
      <c r="P206" cm="1">
        <f t="array" ref="P206" xml:space="preserve"> 1 / ( 1 + 1.6 * ( ( 1 - alpha ) / Ku ) ^ ( 1 / 3 ) * L206 ^ ( -2 / 3 ) * M206 )</f>
        <v>0.99422258337216718</v>
      </c>
      <c r="Q206" cm="1">
        <f t="array" ref="Q206" xml:space="preserve"> 1.6 * ( ( 1 - alpha ) / Ku ) * L206 ^ ( -2 / 3 ) * M206 * P206</f>
        <v>7.3063595768889517E-3</v>
      </c>
      <c r="R206" cm="1">
        <f t="array" ref="R206" xml:space="preserve"> 1.6 * ( 0.6 ) ^ ( 2 / 3 ) * ( ( 1 - alpha ) / Ku ) * ( lambda * 10^(-9) ) ^ ( -1 / 15 ) * ( kB * T / ( 3 * PI() * df * 10^(-6) * U * mu ) ) ^ ( 2 / 3 ) * ( F206 * 10^(-9) ) ^ ( -3 / 5 )  +  3.2 * 3.34 / 3 * ( 0.6 ) ^ ( 2 / 3 ) * ( ( 1 - alpha ) / Ku ) *  ( lambda * 10^(-9) ) ^ ( 14 / 15 ) * ( kB * T / ( 3 * PI() * df * 10^(-6) * U * mu ) ) ^ ( 2 / 3 ) * ( F206 * 10^(-9) ) ^ ( -8 / 5 )</f>
        <v>5.8634197979836123E-3</v>
      </c>
      <c r="S206">
        <f t="shared" si="79"/>
        <v>5.9704790006434583E-3</v>
      </c>
      <c r="T206">
        <f t="shared" si="88"/>
        <v>0.81716194471579628</v>
      </c>
      <c r="U206">
        <f t="shared" si="80"/>
        <v>17614.203916596725</v>
      </c>
      <c r="V206">
        <f t="shared" si="81"/>
        <v>7.5347364497296175E-3</v>
      </c>
      <c r="W206">
        <f t="shared" si="82"/>
        <v>5.6772216340052458E-5</v>
      </c>
      <c r="X206">
        <f t="shared" si="83"/>
        <v>4.2776312936387882E-7</v>
      </c>
      <c r="Y206" cm="1">
        <f t="array" ref="Y206" xml:space="preserve"> 4 / 3 * g / U^2 * F206 * 10^(-9) * ( rhop - rhoa ) / rhoa</f>
        <v>213.54998937751836</v>
      </c>
      <c r="Z206" cm="1">
        <f t="array" ref="Z206" xml:space="preserve"> SQRT( 4/3 * 1/U206 * g/rhoa * F206 * 10^(-9) *  ( rhop - rhoa ) )</f>
        <v>1.1549644840081715E-3</v>
      </c>
      <c r="AA206" cm="1">
        <f t="array" ref="AA206" xml:space="preserve"> Z206 / U</f>
        <v>0.11010784610422863</v>
      </c>
      <c r="AB206">
        <f t="shared" si="89"/>
        <v>0.12373167425086098</v>
      </c>
      <c r="AC206">
        <f t="shared" si="90"/>
        <v>0.12356635694402314</v>
      </c>
      <c r="AD206">
        <f t="shared" si="91"/>
        <v>0.99866390471284927</v>
      </c>
      <c r="AE206" cm="1">
        <f t="array" ref="AE206">( ( F206 * 10^(-9) ) ^ 2 * rhop * H206 * U ) / ( 18 * mu * ( df * 10^(-6) ) )</f>
        <v>1.8820738751608973E-2</v>
      </c>
      <c r="AF206">
        <f t="shared" si="92"/>
        <v>4.901712016916194E-3</v>
      </c>
      <c r="AG206" cm="1">
        <f t="array" ref="AG206">(2 * AI226*(1-alpha)*AE206*SQRT(alpha)+(1-alpha)*alpha*AE206^2)/Ku</f>
        <v>4.0883009243814303E-3</v>
      </c>
      <c r="AH206">
        <f t="shared" si="93"/>
        <v>0.8340557156912487</v>
      </c>
      <c r="AI206" cm="1">
        <f t="array" ref="AI206" xml:space="preserve"> F206 / df / 1000</f>
        <v>0.26275510204081631</v>
      </c>
      <c r="AJ206" cm="1">
        <f t="array" ref="AJ206" xml:space="preserve"> ( 1 + AI206 ) / ( 2*Ku ) * ( 2 * LN( 1 + AI206 ) - 1 + alpha + ( 1 / ( 1 + AI206 ) ) ^ 2 * ( 1 - alpha / 2 ) - ( alpha / 2) * ( 1 + AI206 ) ^ 2 )</f>
        <v>8.3021596002642015E-2</v>
      </c>
      <c r="AK206" cm="1">
        <f t="array" ref="AK206" xml:space="preserve"> ( ( 1 - alpha ) / Ku ) * AI206 ^ 2</f>
        <v>9.8186854587816494E-2</v>
      </c>
      <c r="AL206">
        <f t="shared" si="94"/>
        <v>1.182666430367008</v>
      </c>
      <c r="AM206">
        <f t="shared" si="84"/>
        <v>0.20626151128772441</v>
      </c>
      <c r="AN206">
        <f t="shared" si="95"/>
        <v>0.23262540254939928</v>
      </c>
      <c r="AO206">
        <f t="shared" si="96"/>
        <v>1.1278177935237688</v>
      </c>
      <c r="AP206" cm="1">
        <f t="array" ref="AP206" xml:space="preserve"> EXP( -4 * alpha * X * 10^(-6) * AM206 / ( PI() * df * 10^(-6) * ( 1 - alpha ) ) ) * 100</f>
        <v>1.4691771310605433</v>
      </c>
      <c r="AQ206" cm="1">
        <f t="array" ref="AQ206" xml:space="preserve"> EXP( -4 * alpha * X * 10^(-6) * AN206 / ( PI() * df * 10^(-6) * ( 1 - alpha ) ) ) * 100</f>
        <v>0.85663067700664486</v>
      </c>
      <c r="AR206">
        <f t="shared" si="97"/>
        <v>0.6125464540538984</v>
      </c>
      <c r="AS206" cm="1">
        <f t="array" ref="AS206" xml:space="preserve"> ( sigave * 10^(-6) * fE *e * H206 ) / ( 3 * PI() * eps0 * ( 1 + epsF ) * mu * U * F206 * 10^(-9) )</f>
        <v>1.0835406047262696E-2</v>
      </c>
      <c r="AT206" cm="1">
        <f t="array" ref="AT206" xml:space="preserve"> PI() * AS206 / ( 1 + alpha * SQRT(AS206) )</f>
        <v>3.3797682390032793E-2</v>
      </c>
      <c r="AU206" cm="1">
        <f t="array" ref="AU206" xml:space="preserve"> PI() * AS206 * ( 1 - SQRT( AS206 ) * alpha )</f>
        <v>3.3795938856547331E-2</v>
      </c>
      <c r="AV206">
        <f t="shared" si="98"/>
        <v>0.99994841263180889</v>
      </c>
      <c r="AW206" cm="1">
        <f t="array" ref="AW206" xml:space="preserve"> 2 / 3 * ( epsP - 1 ) / ( epsP + 2 ) * ( sigave * 10^(-6) ) ^ 2 / ( eps0 * ( 1 + epsF ) ^ 2 ) * H206 * ( F206 * 10^(-9) ) ^ 2 / ( df * 10^(-6) * mu * U )</f>
        <v>15.091158857271219</v>
      </c>
      <c r="AX206" cm="1">
        <f t="array" ref="AX206" xml:space="preserve"> 0.528 * Ku ^ 0.26 * AW206 ^ 0.74 / ( 1 + 0.366 * ( Ku * AW206 ) ^ 0.63 )</f>
        <v>1.3823411000717545</v>
      </c>
      <c r="AY206" cm="1">
        <f t="array" ref="AY206" xml:space="preserve"> 0.35 * Ku ^ ( -0.5 ) * AW206 ^ 0.4</f>
        <v>1.2810254452126801</v>
      </c>
      <c r="AZ206">
        <f t="shared" si="99"/>
        <v>0.92670719632526644</v>
      </c>
      <c r="BA206">
        <f t="shared" si="85"/>
        <v>0.23308803262996647</v>
      </c>
      <c r="BB206">
        <f t="shared" si="100"/>
        <v>0.26642134140594664</v>
      </c>
      <c r="BC206">
        <f t="shared" si="101"/>
        <v>1.1430073796577009</v>
      </c>
      <c r="BD206">
        <f t="shared" si="86"/>
        <v>1.3034788469435434</v>
      </c>
      <c r="BE206">
        <f t="shared" si="102"/>
        <v>1.5136508477620794</v>
      </c>
      <c r="BF206">
        <f t="shared" si="103"/>
        <v>1.161239287704098</v>
      </c>
      <c r="BG206" cm="1">
        <f t="array" ref="BG206" xml:space="preserve"> EXP( -4 * alpha * X * 10^(-6) * BA206 / ( PI() * df * 10^(-6) * ( 1 - alpha ) ) ) * 100</f>
        <v>0.84855988905224999</v>
      </c>
      <c r="BH206" cm="1">
        <f t="array" ref="BH206" xml:space="preserve"> EXP( -4 * alpha * X * 10^(-6) * BB206 / ( PI() * df * 10^(-6) * ( 1 - alpha ) ) ) * 100</f>
        <v>0.42901137835448772</v>
      </c>
      <c r="BI206" cm="1">
        <f t="array" ref="BI206" xml:space="preserve"> EXP( -4 * alpha * X * 10^(-6) * BD206 / ( PI() * df * 10^(-6) * ( 1 - alpha ) ) ) * 100</f>
        <v>2.6106170024589278E-10</v>
      </c>
      <c r="BJ206" cm="1">
        <f t="array" ref="BJ206" xml:space="preserve"> EXP( -4 * alpha * X * 10^(-6) * BE206 / ( PI() * df * 10^(-6) * ( 1 - alpha ) ) ) * 100</f>
        <v>3.5405202309346506E-12</v>
      </c>
      <c r="BK206" cm="1">
        <f t="array" ref="BK206">fC *  BG206 +  ( 1 - fC ) * BI206</f>
        <v>8.4855989140180527E-2</v>
      </c>
    </row>
    <row r="207" spans="6:63" x14ac:dyDescent="0.2">
      <c r="F207">
        <v>2070</v>
      </c>
      <c r="G207" cm="1">
        <f t="array" ref="G207" xml:space="preserve"> F207 * 10^(-9) * rhoa/mu * U</f>
        <v>1.3713606341807705E-3</v>
      </c>
      <c r="H207" cm="1">
        <f t="array" ref="H207">1 +  lambda/F207 * ( 2.514 + 0.8 * EXP( -0.55 * F207/lambda ) )</f>
        <v>1.0813831605032074</v>
      </c>
      <c r="I207" cm="1">
        <f t="array" ref="I207" xml:space="preserve"> 1 + 3.34 * lambda/F207</f>
        <v>1.1081224154589373</v>
      </c>
      <c r="J207">
        <f t="shared" si="87"/>
        <v>0.97586976440264894</v>
      </c>
      <c r="K207" cm="1">
        <f t="array" ref="K207" xml:space="preserve"> kB * T * H207 / ( 3 * PI() * mu * F207 * 10^(-9) )</f>
        <v>1.233344772656975E-11</v>
      </c>
      <c r="L207" cm="1">
        <f t="array" ref="L207" xml:space="preserve"> df * 10^(-6) *U / K207</f>
        <v>6667.7902179859757</v>
      </c>
      <c r="M207" cm="1">
        <f t="array" ref="M207" xml:space="preserve"> 1 + 0.388 * Kn * ( ( 1 - alpha ) * L207 / Ku ) ^ ( 1 / 3 )</f>
        <v>1.1403878737514006</v>
      </c>
      <c r="N207" cm="1">
        <f t="array" ref="N207" xml:space="preserve"> 1 + 0.388 * Kn * ( ( 1 - alpha ) / Ku ) ^ ( 1 / 3 ) * ( 3 * PI() * mu * df * 10^(-6) * U * F207 * 10^(-9) / ( kB * T ) ) ^ ( 1 / 3 ) * ( 0.6 * ( F207 / lambda ) ^ 0.1 ) ^ ( -1 / 3 ) * ( 1 + 2/3 * ( 3.34 * F207 / lambda ) ) ^ ( -1 / 2 )</f>
        <v>1.0182417918296265</v>
      </c>
      <c r="O207">
        <f t="shared" si="78"/>
        <v>0.89289075696678144</v>
      </c>
      <c r="P207" cm="1">
        <f t="array" ref="P207" xml:space="preserve"> 1 / ( 1 + 1.6 * ( ( 1 - alpha ) / Ku ) ^ ( 1 / 3 ) * L207 ^ ( -2 / 3 ) * M207 )</f>
        <v>0.99424126953868119</v>
      </c>
      <c r="Q207" cm="1">
        <f t="array" ref="Q207" xml:space="preserve"> 1.6 * ( ( 1 - alpha ) / Ku ) * L207 ^ ( -2 / 3 ) * M207 * P207</f>
        <v>7.2827282792936399E-3</v>
      </c>
      <c r="R207" cm="1">
        <f t="array" ref="R207" xml:space="preserve"> 1.6 * ( 0.6 ) ^ ( 2 / 3 ) * ( ( 1 - alpha ) / Ku ) * ( lambda * 10^(-9) ) ^ ( -1 / 15 ) * ( kB * T / ( 3 * PI() * df * 10^(-6) * U * mu ) ) ^ ( 2 / 3 ) * ( F207 * 10^(-9) ) ^ ( -3 / 5 )  +  3.2 * 3.34 / 3 * ( 0.6 ) ^ ( 2 / 3 ) * ( ( 1 - alpha ) / Ku ) *  ( lambda * 10^(-9) ) ^ ( 14 / 15 ) * ( kB * T / ( 3 * PI() * df * 10^(-6) * U * mu ) ) ^ ( 2 / 3 ) * ( F207 * 10^(-9) ) ^ ( -8 / 5 )</f>
        <v>5.8445003666215394E-3</v>
      </c>
      <c r="S207">
        <f t="shared" si="79"/>
        <v>5.9511145256576255E-3</v>
      </c>
      <c r="T207">
        <f t="shared" si="88"/>
        <v>0.81715454667969989</v>
      </c>
      <c r="U207">
        <f t="shared" si="80"/>
        <v>17529.205265659435</v>
      </c>
      <c r="V207">
        <f t="shared" si="81"/>
        <v>7.5529821774455094E-3</v>
      </c>
      <c r="W207">
        <f t="shared" si="82"/>
        <v>5.7047502317846719E-5</v>
      </c>
      <c r="X207">
        <f t="shared" si="83"/>
        <v>4.3087820202269285E-7</v>
      </c>
      <c r="Y207" cm="1">
        <f t="array" ref="Y207" xml:space="preserve"> 4 / 3 * g / U^2 * F207 * 10^(-9) * ( rhop - rhoa ) / rhoa</f>
        <v>214.5866398113898</v>
      </c>
      <c r="Z207" cm="1">
        <f t="array" ref="Z207" xml:space="preserve"> SQRT( 4/3 * 1/U207 * g/rhoa * F207 * 10^(-9) *  ( rhop - rhoa ) )</f>
        <v>1.1605679919178503E-3</v>
      </c>
      <c r="AA207" cm="1">
        <f t="array" ref="AA207" xml:space="preserve"> Z207 / U</f>
        <v>0.11064205316869312</v>
      </c>
      <c r="AB207">
        <f t="shared" si="89"/>
        <v>0.12440666164045608</v>
      </c>
      <c r="AC207">
        <f t="shared" si="90"/>
        <v>0.12423801244055435</v>
      </c>
      <c r="AD207">
        <f t="shared" si="91"/>
        <v>0.99864437163028186</v>
      </c>
      <c r="AE207" cm="1">
        <f t="array" ref="AE207">( ( F207 * 10^(-9) ) ^ 2 * rhop * H207 * U ) / ( 18 * mu * ( df * 10^(-6) ) )</f>
        <v>1.8996967677278886E-2</v>
      </c>
      <c r="AF207">
        <f t="shared" si="92"/>
        <v>4.9873953824684202E-3</v>
      </c>
      <c r="AG207" cm="1">
        <f t="array" ref="AG207">(2 * AI227*(1-alpha)*AE207*SQRT(alpha)+(1-alpha)*alpha*AE207^2)/Ku</f>
        <v>4.1450144226407087E-3</v>
      </c>
      <c r="AH207">
        <f t="shared" si="93"/>
        <v>0.83109801906044389</v>
      </c>
      <c r="AI207" cm="1">
        <f t="array" ref="AI207" xml:space="preserve"> F207 / df / 1000</f>
        <v>0.26403061224489793</v>
      </c>
      <c r="AJ207" cm="1">
        <f t="array" ref="AJ207" xml:space="preserve"> ( 1 + AI207 ) / ( 2*Ku ) * ( 2 * LN( 1 + AI207 ) - 1 + alpha + ( 1 / ( 1 + AI207 ) ) ^ 2 * ( 1 - alpha / 2 ) - ( alpha / 2) * ( 1 + AI207 ) ^ 2 )</f>
        <v>8.3768342428136286E-2</v>
      </c>
      <c r="AK207" cm="1">
        <f t="array" ref="AK207" xml:space="preserve"> ( ( 1 - alpha ) / Ku ) * AI207 ^ 2</f>
        <v>9.9142438783894532E-2</v>
      </c>
      <c r="AL207">
        <f t="shared" si="94"/>
        <v>1.1835311038767118</v>
      </c>
      <c r="AM207">
        <f t="shared" si="84"/>
        <v>0.20756818691559986</v>
      </c>
      <c r="AN207">
        <f t="shared" si="95"/>
        <v>0.23431896113257494</v>
      </c>
      <c r="AO207">
        <f t="shared" si="96"/>
        <v>1.1288770433199975</v>
      </c>
      <c r="AP207" cm="1">
        <f t="array" ref="AP207" xml:space="preserve"> EXP( -4 * alpha * X * 10^(-6) * AM207 / ( PI() * df * 10^(-6) * ( 1 - alpha ) ) ) * 100</f>
        <v>1.4304164463121296</v>
      </c>
      <c r="AQ207" cm="1">
        <f t="array" ref="AQ207" xml:space="preserve"> EXP( -4 * alpha * X * 10^(-6) * AN207 / ( PI() * df * 10^(-6) * ( 1 - alpha ) ) ) * 100</f>
        <v>0.82745418123610781</v>
      </c>
      <c r="AR207">
        <f t="shared" si="97"/>
        <v>0.6029622650760218</v>
      </c>
      <c r="AS207" cm="1">
        <f t="array" ref="AS207" xml:space="preserve"> ( sigave * 10^(-6) * fE *e * H207 ) / ( 3 * PI() * eps0 * ( 1 + epsF ) * mu * U * F207 * 10^(-9) )</f>
        <v>1.0779123130842139E-2</v>
      </c>
      <c r="AT207" cm="1">
        <f t="array" ref="AT207" xml:space="preserve"> PI() * AS207 / ( 1 + alpha * SQRT(AS207) )</f>
        <v>3.3622748858919665E-2</v>
      </c>
      <c r="AU207" cm="1">
        <f t="array" ref="AU207" xml:space="preserve"> PI() * AS207 * ( 1 - SQRT( AS207 ) * alpha )</f>
        <v>3.3621023359446167E-2</v>
      </c>
      <c r="AV207">
        <f t="shared" si="98"/>
        <v>0.99994868059477415</v>
      </c>
      <c r="AW207" cm="1">
        <f t="array" ref="AW207" xml:space="preserve"> 2 / 3 * ( epsP - 1 ) / ( epsP + 2 ) * ( sigave * 10^(-6) ) ^ 2 / ( eps0 * ( 1 + epsF ) ^ 2 ) * H207 * ( F207 * 10^(-9) ) ^ 2 / ( df * 10^(-6) * mu * U )</f>
        <v>15.23246567565015</v>
      </c>
      <c r="AX207" cm="1">
        <f t="array" ref="AX207" xml:space="preserve"> 0.528 * Ku ^ 0.26 * AW207 ^ 0.74 / ( 1 + 0.366 * ( Ku * AW207 ) ^ 0.63 )</f>
        <v>1.3869439837661635</v>
      </c>
      <c r="AY207" cm="1">
        <f t="array" ref="AY207" xml:space="preserve"> 0.35 * Ku ^ ( -0.5 ) * AW207 ^ 0.4</f>
        <v>1.2858100125304368</v>
      </c>
      <c r="AZ207">
        <f t="shared" si="99"/>
        <v>0.92708143052677339</v>
      </c>
      <c r="BA207">
        <f t="shared" si="85"/>
        <v>0.234211922754755</v>
      </c>
      <c r="BB207">
        <f t="shared" si="100"/>
        <v>0.26793998449202111</v>
      </c>
      <c r="BC207">
        <f t="shared" si="101"/>
        <v>1.1440065959946155</v>
      </c>
      <c r="BD207">
        <f t="shared" si="86"/>
        <v>1.3066267226179216</v>
      </c>
      <c r="BE207">
        <f t="shared" si="102"/>
        <v>1.5201289736630117</v>
      </c>
      <c r="BF207">
        <f t="shared" si="103"/>
        <v>1.1633995749125066</v>
      </c>
      <c r="BG207" cm="1">
        <f t="array" ref="BG207" xml:space="preserve"> EXP( -4 * alpha * X * 10^(-6) * BA207 / ( PI() * df * 10^(-6) * ( 1 - alpha ) ) ) * 100</f>
        <v>0.82926844965677571</v>
      </c>
      <c r="BH207" cm="1">
        <f t="array" ref="BH207" xml:space="preserve"> EXP( -4 * alpha * X * 10^(-6) * BB207 / ( PI() * df * 10^(-6) * ( 1 - alpha ) ) ) * 100</f>
        <v>0.41588524717793546</v>
      </c>
      <c r="BI207" cm="1">
        <f t="array" ref="BI207" xml:space="preserve"> EXP( -4 * alpha * X * 10^(-6) * BD207 / ( PI() * df * 10^(-6) * ( 1 - alpha ) ) ) * 100</f>
        <v>2.4477655919382904E-10</v>
      </c>
      <c r="BJ207" cm="1">
        <f t="array" ref="BJ207" xml:space="preserve"> EXP( -4 * alpha * X * 10^(-6) * BE207 / ( PI() * df * 10^(-6) * ( 1 - alpha ) ) ) * 100</f>
        <v>3.1009856102097049E-12</v>
      </c>
      <c r="BK207" cm="1">
        <f t="array" ref="BK207">fC *  BG207 +  ( 1 - fC ) * BI207</f>
        <v>8.2926845185976483E-2</v>
      </c>
    </row>
    <row r="208" spans="6:63" x14ac:dyDescent="0.2">
      <c r="F208">
        <v>2080</v>
      </c>
      <c r="G208" cm="1">
        <f t="array" ref="G208" xml:space="preserve"> F208 * 10^(-9) * rhoa/mu * U</f>
        <v>1.3779855647806775E-3</v>
      </c>
      <c r="H208" cm="1">
        <f t="array" ref="H208">1 +  lambda/F208 * ( 2.514 + 0.8 * EXP( -0.55 * F208/lambda ) )</f>
        <v>1.0809918952235575</v>
      </c>
      <c r="I208" cm="1">
        <f t="array" ref="I208" xml:space="preserve"> 1 + 3.34 * lambda/F208</f>
        <v>1.1076025961538463</v>
      </c>
      <c r="J208">
        <f t="shared" si="87"/>
        <v>0.975974504734194</v>
      </c>
      <c r="K208" cm="1">
        <f t="array" ref="K208" xml:space="preserve"> kB * T * H208 / ( 3 * PI() * mu * F208 * 10^(-9) )</f>
        <v>1.2269711279822533E-11</v>
      </c>
      <c r="L208" cm="1">
        <f t="array" ref="L208" xml:space="preserve"> df * 10^(-6) *U / K208</f>
        <v>6702.4268322027383</v>
      </c>
      <c r="M208" cm="1">
        <f t="array" ref="M208" xml:space="preserve"> 1 + 0.388 * Kn * ( ( 1 - alpha ) * L208 / Ku ) ^ ( 1 / 3 )</f>
        <v>1.1406305411102968</v>
      </c>
      <c r="N208" cm="1">
        <f t="array" ref="N208" xml:space="preserve"> 1 + 0.388 * Kn * ( ( 1 - alpha ) / Ku ) ^ ( 1 / 3 ) * ( 3 * PI() * mu * df * 10^(-6) * U * F208 * 10^(-9) / ( kB * T ) ) ^ ( 1 / 3 ) * ( 0.6 * ( F208 / lambda ) ^ 0.1 ) ^ ( -1 / 3 ) * ( 1 + 2/3 * ( 3.34 * F208 / lambda ) ) ^ ( -1 / 2 )</f>
        <v>1.0182248456197573</v>
      </c>
      <c r="O208">
        <f t="shared" si="78"/>
        <v>0.89268593897951476</v>
      </c>
      <c r="P208" cm="1">
        <f t="array" ref="P208" xml:space="preserve"> 1 / ( 1 + 1.6 * ( ( 1 - alpha ) / Ku ) ^ ( 1 / 3 ) * L208 ^ ( -2 / 3 ) * M208 )</f>
        <v>0.9942597983676128</v>
      </c>
      <c r="Q208" cm="1">
        <f t="array" ref="Q208" xml:space="preserve"> 1.6 * ( ( 1 - alpha ) / Ku ) * L208 ^ ( -2 / 3 ) * M208 * P208</f>
        <v>7.2592959573003889E-3</v>
      </c>
      <c r="R208" cm="1">
        <f t="array" ref="R208" xml:space="preserve"> 1.6 * ( 0.6 ) ^ ( 2 / 3 ) * ( ( 1 - alpha ) / Ku ) * ( lambda * 10^(-9) ) ^ ( -1 / 15 ) * ( kB * T / ( 3 * PI() * df * 10^(-6) * U * mu ) ) ^ ( 2 / 3 ) * ( F208 * 10^(-9) ) ^ ( -3 / 5 )  +  3.2 * 3.34 / 3 * ( 0.6 ) ^ ( 2 / 3 ) * ( ( 1 - alpha ) / Ku ) *  ( lambda * 10^(-9) ) ^ ( 14 / 15 ) * ( kB * T / ( 3 * PI() * df * 10^(-6) * U * mu ) ) ^ ( 2 / 3 ) * ( F208 * 10^(-9) ) ^ ( -8 / 5 )</f>
        <v>5.8257412266958805E-3</v>
      </c>
      <c r="S208">
        <f t="shared" si="79"/>
        <v>5.9319144611730684E-3</v>
      </c>
      <c r="T208">
        <f t="shared" si="88"/>
        <v>0.81714735093663937</v>
      </c>
      <c r="U208">
        <f t="shared" si="80"/>
        <v>17445.023767914176</v>
      </c>
      <c r="V208">
        <f t="shared" si="81"/>
        <v>7.5711837699936595E-3</v>
      </c>
      <c r="W208">
        <f t="shared" si="82"/>
        <v>5.7322785793070164E-5</v>
      </c>
      <c r="X208">
        <f t="shared" si="83"/>
        <v>4.3400077129802112E-7</v>
      </c>
      <c r="Y208" cm="1">
        <f t="array" ref="Y208" xml:space="preserve"> 4 / 3 * g / U^2 * F208 * 10^(-9) * ( rhop - rhoa ) / rhoa</f>
        <v>215.62329024526124</v>
      </c>
      <c r="Z208" cm="1">
        <f t="array" ref="Z208" xml:space="preserve"> SQRT( 4/3 * 1/U208 * g/rhoa * F208 * 10^(-9) *  ( rhop - rhoa ) )</f>
        <v>1.1661714744788823E-3</v>
      </c>
      <c r="AA208" cm="1">
        <f t="array" ref="AA208" xml:space="preserve"> Z208 / U</f>
        <v>0.11117625781655957</v>
      </c>
      <c r="AB208">
        <f t="shared" si="89"/>
        <v>0.12508245734238543</v>
      </c>
      <c r="AC208">
        <f t="shared" si="90"/>
        <v>0.12491042507967136</v>
      </c>
      <c r="AD208">
        <f t="shared" si="91"/>
        <v>0.99862464916048799</v>
      </c>
      <c r="AE208" cm="1">
        <f t="array" ref="AE208">( ( F208 * 10^(-9) ) ^ 2 * rhop * H208 * U ) / ( 18 * mu * ( df * 10^(-6) ) )</f>
        <v>1.9174016565552978E-2</v>
      </c>
      <c r="AF208">
        <f t="shared" si="92"/>
        <v>5.0741105670574172E-3</v>
      </c>
      <c r="AG208" cm="1">
        <f t="array" ref="AG208">(2 * AI228*(1-alpha)*AE208*SQRT(alpha)+(1-alpha)*alpha*AE208^2)/Ku</f>
        <v>4.2022511546429397E-3</v>
      </c>
      <c r="AH208">
        <f t="shared" si="93"/>
        <v>0.82817492821799366</v>
      </c>
      <c r="AI208" cm="1">
        <f t="array" ref="AI208" xml:space="preserve"> F208 / df / 1000</f>
        <v>0.26530612244897955</v>
      </c>
      <c r="AJ208" cm="1">
        <f t="array" ref="AJ208" xml:space="preserve"> ( 1 + AI208 ) / ( 2*Ku ) * ( 2 * LN( 1 + AI208 ) - 1 + alpha + ( 1 / ( 1 + AI208 ) ) ^ 2 * ( 1 - alpha / 2 ) - ( alpha / 2) * ( 1 + AI208 ) ^ 2 )</f>
        <v>8.4517917933224121E-2</v>
      </c>
      <c r="AK208" cm="1">
        <f t="array" ref="AK208" xml:space="preserve"> ( ( 1 - alpha ) / Ku ) * AI208 ^ 2</f>
        <v>0.10010265050634583</v>
      </c>
      <c r="AL208">
        <f t="shared" si="94"/>
        <v>1.1843956045561237</v>
      </c>
      <c r="AM208">
        <f t="shared" si="84"/>
        <v>0.20887786812774989</v>
      </c>
      <c r="AN208">
        <f t="shared" si="95"/>
        <v>0.23601910061424769</v>
      </c>
      <c r="AO208">
        <f t="shared" si="96"/>
        <v>1.1299382875255037</v>
      </c>
      <c r="AP208" cm="1">
        <f t="array" ref="AP208" xml:space="preserve"> EXP( -4 * alpha * X * 10^(-6) * AM208 / ( PI() * df * 10^(-6) * ( 1 - alpha ) ) ) * 100</f>
        <v>1.3925927221380552</v>
      </c>
      <c r="AQ208" cm="1">
        <f t="array" ref="AQ208" xml:space="preserve"> EXP( -4 * alpha * X * 10^(-6) * AN208 / ( PI() * df * 10^(-6) * ( 1 - alpha ) ) ) * 100</f>
        <v>0.79916380524753228</v>
      </c>
      <c r="AR208">
        <f t="shared" si="97"/>
        <v>0.59342891689052291</v>
      </c>
      <c r="AS208" cm="1">
        <f t="array" ref="AS208" xml:space="preserve"> ( sigave * 10^(-6) * fE *e * H208 ) / ( 3 * PI() * eps0 * ( 1 + epsF ) * mu * U * F208 * 10^(-9) )</f>
        <v>1.0723419079335878E-2</v>
      </c>
      <c r="AT208" cm="1">
        <f t="array" ref="AT208" xml:space="preserve"> PI() * AS208 / ( 1 + alpha * SQRT(AS208) )</f>
        <v>3.3449609711911299E-2</v>
      </c>
      <c r="AU208" cm="1">
        <f t="array" ref="AU208" xml:space="preserve"> PI() * AS208 * ( 1 - SQRT( AS208 ) * alpha )</f>
        <v>3.3447901968906124E-2</v>
      </c>
      <c r="AV208">
        <f t="shared" si="98"/>
        <v>0.99994894580176319</v>
      </c>
      <c r="AW208" cm="1">
        <f t="array" ref="AW208" xml:space="preserve"> 2 / 3 * ( epsP - 1 ) / ( epsP + 2 ) * ( sigave * 10^(-6) ) ^ 2 / ( eps0 * ( 1 + epsF ) ^ 2 ) * H208 * ( F208 * 10^(-9) ) ^ 2 / ( df * 10^(-6) * mu * U )</f>
        <v>15.374429970129246</v>
      </c>
      <c r="AX208" cm="1">
        <f t="array" ref="AX208" xml:space="preserve"> 0.528 * Ku ^ 0.26 * AW208 ^ 0.74 / ( 1 + 0.366 * ( Ku * AW208 ) ^ 0.63 )</f>
        <v>1.391529362346017</v>
      </c>
      <c r="AY208" cm="1">
        <f t="array" ref="AY208" xml:space="preserve"> 0.35 * Ku ^ ( -0.5 ) * AW208 ^ 0.4</f>
        <v>1.2905900991055024</v>
      </c>
      <c r="AZ208">
        <f t="shared" si="99"/>
        <v>0.92746163611643928</v>
      </c>
      <c r="BA208">
        <f t="shared" si="85"/>
        <v>0.23534059467333179</v>
      </c>
      <c r="BB208">
        <f t="shared" si="100"/>
        <v>0.26946700258315381</v>
      </c>
      <c r="BC208">
        <f t="shared" si="101"/>
        <v>1.1450085904524534</v>
      </c>
      <c r="BD208">
        <f t="shared" si="86"/>
        <v>1.3097475438297637</v>
      </c>
      <c r="BE208">
        <f t="shared" si="102"/>
        <v>1.5266091997197502</v>
      </c>
      <c r="BF208">
        <f t="shared" si="103"/>
        <v>1.1655751575268261</v>
      </c>
      <c r="BG208" cm="1">
        <f t="array" ref="BG208" xml:space="preserve"> EXP( -4 * alpha * X * 10^(-6) * BA208 / ( PI() * df * 10^(-6) * ( 1 - alpha ) ) ) * 100</f>
        <v>0.81033629793770212</v>
      </c>
      <c r="BH208" cm="1">
        <f t="array" ref="BH208" xml:space="preserve"> EXP( -4 * alpha * X * 10^(-6) * BB208 / ( PI() * df * 10^(-6) * ( 1 - alpha ) ) ) * 100</f>
        <v>0.40309164357336003</v>
      </c>
      <c r="BI208" cm="1">
        <f t="array" ref="BI208" xml:space="preserve"> EXP( -4 * alpha * X * 10^(-6) * BD208 / ( PI() * df * 10^(-6) * ( 1 - alpha ) ) ) * 100</f>
        <v>2.2963437832408817E-10</v>
      </c>
      <c r="BJ208" cm="1">
        <f t="array" ref="BJ208" xml:space="preserve"> EXP( -4 * alpha * X * 10^(-6) * BE208 / ( PI() * df * 10^(-6) * ( 1 - alpha ) ) ) * 100</f>
        <v>2.715899897451703E-12</v>
      </c>
      <c r="BK208" cm="1">
        <f t="array" ref="BK208">fC *  BG208 +  ( 1 - fC ) * BI208</f>
        <v>8.1033630000441156E-2</v>
      </c>
    </row>
    <row r="209" spans="6:63" x14ac:dyDescent="0.2">
      <c r="F209">
        <v>2090</v>
      </c>
      <c r="G209" cm="1">
        <f t="array" ref="G209" xml:space="preserve"> F209 * 10^(-9) * rhoa/mu * U</f>
        <v>1.3846104953805847E-3</v>
      </c>
      <c r="H209" cm="1">
        <f t="array" ref="H209">1 +  lambda/F209 * ( 2.514 + 0.8 * EXP( -0.55 * F209/lambda ) )</f>
        <v>1.080604374115923</v>
      </c>
      <c r="I209" cm="1">
        <f t="array" ref="I209" xml:space="preserve"> 1 + 3.34 * lambda/F209</f>
        <v>1.1070877511961723</v>
      </c>
      <c r="J209">
        <f t="shared" si="87"/>
        <v>0.97607833972362634</v>
      </c>
      <c r="K209" cm="1">
        <f t="array" ref="K209" xml:space="preserve"> kB * T * H209 / ( 3 * PI() * mu * F209 * 10^(-9) )</f>
        <v>1.2206627045809004E-11</v>
      </c>
      <c r="L209" cm="1">
        <f t="array" ref="L209" xml:space="preserve"> df * 10^(-6) *U / K209</f>
        <v>6737.065185709771</v>
      </c>
      <c r="M209" cm="1">
        <f t="array" ref="M209" xml:space="preserve"> 1 + 0.388 * Kn * ( ( 1 - alpha ) * L209 / Ku ) ^ ( 1 / 3 )</f>
        <v>1.1408723859925565</v>
      </c>
      <c r="N209" cm="1">
        <f t="array" ref="N209" xml:space="preserve"> 1 + 0.388 * Kn * ( ( 1 - alpha ) / Ku ) ^ ( 1 / 3 ) * ( 3 * PI() * mu * df * 10^(-6) * U * F209 * 10^(-9) / ( kB * T ) ) ^ ( 1 / 3 ) * ( 0.6 * ( F209 / lambda ) ^ 0.1 ) ^ ( -1 / 3 ) * ( 1 + 2/3 * ( 3.34 * F209 / lambda ) ) ^ ( -1 / 2 )</f>
        <v>1.018207993365267</v>
      </c>
      <c r="O209">
        <f t="shared" si="78"/>
        <v>0.89248193388380448</v>
      </c>
      <c r="P209" cm="1">
        <f t="array" ref="P209" xml:space="preserve"> 1 / ( 1 + 1.6 * ( ( 1 - alpha ) / Ku ) ^ ( 1 / 3 ) * L209 ^ ( -2 / 3 ) * M209 )</f>
        <v>0.9942781719721987</v>
      </c>
      <c r="Q209" cm="1">
        <f t="array" ref="Q209" xml:space="preserve"> 1.6 * ( ( 1 - alpha ) / Ku ) * L209 ^ ( -2 / 3 ) * M209 * P209</f>
        <v>7.2360599384226542E-3</v>
      </c>
      <c r="R209" cm="1">
        <f t="array" ref="R209" xml:space="preserve"> 1.6 * ( 0.6 ) ^ ( 2 / 3 ) * ( ( 1 - alpha ) / Ku ) * ( lambda * 10^(-9) ) ^ ( -1 / 15 ) * ( kB * T / ( 3 * PI() * df * 10^(-6) * U * mu ) ) ^ ( 2 / 3 ) * ( F209 * 10^(-9) ) ^ ( -3 / 5 )  +  3.2 * 3.34 / 3 * ( 0.6 ) ^ ( 2 / 3 ) * ( ( 1 - alpha ) / Ku ) *  ( lambda * 10^(-9) ) ^ ( 14 / 15 ) * ( kB * T / ( 3 * PI() * df * 10^(-6) * U * mu ) ) ^ ( 2 / 3 ) * ( F209 * 10^(-9) ) ^ ( -8 / 5 )</f>
        <v>5.8071402010936033E-3</v>
      </c>
      <c r="S209">
        <f t="shared" si="79"/>
        <v>5.9128765713462907E-3</v>
      </c>
      <c r="T209">
        <f t="shared" si="88"/>
        <v>0.81714035285274367</v>
      </c>
      <c r="U209">
        <f t="shared" si="80"/>
        <v>17361.647694777737</v>
      </c>
      <c r="V209">
        <f t="shared" si="81"/>
        <v>7.5893415451723494E-3</v>
      </c>
      <c r="W209">
        <f t="shared" si="82"/>
        <v>5.7598066769494955E-5</v>
      </c>
      <c r="X209">
        <f t="shared" si="83"/>
        <v>4.3713081893705831E-7</v>
      </c>
      <c r="Y209" cm="1">
        <f t="array" ref="Y209" xml:space="preserve"> 4 / 3 * g / U^2 * F209 * 10^(-9) * ( rhop - rhoa ) / rhoa</f>
        <v>216.65994067913269</v>
      </c>
      <c r="Z209" cm="1">
        <f t="array" ref="Z209" xml:space="preserve"> SQRT( 4/3 * 1/U209 * g/rhoa * F209 * 10^(-9) *  ( rhop - rhoa ) )</f>
        <v>1.1717749317297619E-3</v>
      </c>
      <c r="AA209" cm="1">
        <f t="array" ref="AA209" xml:space="preserve"> Z209 / U</f>
        <v>0.11171046005149782</v>
      </c>
      <c r="AB209">
        <f t="shared" si="89"/>
        <v>0.1257590628141069</v>
      </c>
      <c r="AC209">
        <f t="shared" si="90"/>
        <v>0.12558359577028799</v>
      </c>
      <c r="AD209">
        <f t="shared" si="91"/>
        <v>0.99860473639121916</v>
      </c>
      <c r="AE209" cm="1">
        <f t="array" ref="AE209">( ( F209 * 10^(-9) ) ^ 2 * rhop * H209 * U ) / ( 18 * mu * ( df * 10^(-6) ) )</f>
        <v>1.9351885416422899E-2</v>
      </c>
      <c r="AF209">
        <f t="shared" si="92"/>
        <v>5.1618636438106758E-3</v>
      </c>
      <c r="AG209" cm="1">
        <f t="array" ref="AG209">(2 * AI229*(1-alpha)*AE209*SQRT(alpha)+(1-alpha)*alpha*AE209^2)/Ku</f>
        <v>4.2600135501159632E-3</v>
      </c>
      <c r="AH209">
        <f t="shared" si="93"/>
        <v>0.82528595175580155</v>
      </c>
      <c r="AI209" cm="1">
        <f t="array" ref="AI209" xml:space="preserve"> F209 / df / 1000</f>
        <v>0.26658163265306123</v>
      </c>
      <c r="AJ209" cm="1">
        <f t="array" ref="AJ209" xml:space="preserve"> ( 1 + AI209 ) / ( 2*Ku ) * ( 2 * LN( 1 + AI209 ) - 1 + alpha + ( 1 / ( 1 + AI209 ) ) ^ 2 * ( 1 - alpha / 2 ) - ( alpha / 2) * ( 1 + AI209 ) ^ 2 )</f>
        <v>8.527031661843644E-2</v>
      </c>
      <c r="AK209" cm="1">
        <f t="array" ref="AK209" xml:space="preserve"> ( ( 1 - alpha ) / Ku ) * AI209 ^ 2</f>
        <v>0.10106748975517044</v>
      </c>
      <c r="AL209">
        <f t="shared" si="94"/>
        <v>1.1852599329192413</v>
      </c>
      <c r="AM209">
        <f t="shared" si="84"/>
        <v>0.21019054129269066</v>
      </c>
      <c r="AN209">
        <f t="shared" si="95"/>
        <v>0.2377258257406154</v>
      </c>
      <c r="AO209">
        <f t="shared" si="96"/>
        <v>1.1310015392632813</v>
      </c>
      <c r="AP209" cm="1">
        <f t="array" ref="AP209" xml:space="preserve"> EXP( -4 * alpha * X * 10^(-6) * AM209 / ( PI() * df * 10^(-6) * ( 1 - alpha ) ) ) * 100</f>
        <v>1.3556861517596255</v>
      </c>
      <c r="AQ209" cm="1">
        <f t="array" ref="AQ209" xml:space="preserve"> EXP( -4 * alpha * X * 10^(-6) * AN209 / ( PI() * df * 10^(-6) * ( 1 - alpha ) ) ) * 100</f>
        <v>0.77173666618188852</v>
      </c>
      <c r="AR209">
        <f t="shared" si="97"/>
        <v>0.58394948557773696</v>
      </c>
      <c r="AS209" cm="1">
        <f t="array" ref="AS209" xml:space="preserve"> ( sigave * 10^(-6) * fE *e * H209 ) / ( 3 * PI() * eps0 * ( 1 + epsF ) * mu * U * F209 * 10^(-9) )</f>
        <v>1.066828504535592E-2</v>
      </c>
      <c r="AT209" cm="1">
        <f t="array" ref="AT209" xml:space="preserve"> PI() * AS209 / ( 1 + alpha * SQRT(AS209) )</f>
        <v>3.3278237584672708E-2</v>
      </c>
      <c r="AU209" cm="1">
        <f t="array" ref="AU209" xml:space="preserve"> PI() * AS209 * ( 1 - SQRT( AS209 ) * alpha )</f>
        <v>3.3276547326243029E-2</v>
      </c>
      <c r="AV209">
        <f t="shared" si="98"/>
        <v>0.99994920829489908</v>
      </c>
      <c r="AW209" cm="1">
        <f t="array" ref="AW209" xml:space="preserve"> 2 / 3 * ( epsP - 1 ) / ( epsP + 2 ) * ( sigave * 10^(-6) ) ^ 2 / ( eps0 * ( 1 + epsF ) ^ 2 ) * H209 * ( F209 * 10^(-9) ) ^ 2 / ( df * 10^(-6) * mu * U )</f>
        <v>15.517051740701822</v>
      </c>
      <c r="AX209" cm="1">
        <f t="array" ref="AX209" xml:space="preserve"> 0.528 * Ku ^ 0.26 * AW209 ^ 0.74 / ( 1 + 0.366 * ( Ku * AW209 ) ^ 0.63 )</f>
        <v>1.3960973330899367</v>
      </c>
      <c r="AY209" cm="1">
        <f t="array" ref="AY209" xml:space="preserve"> 0.35 * Ku ^ ( -0.5 ) * AW209 ^ 0.4</f>
        <v>1.2953657301829784</v>
      </c>
      <c r="AZ209">
        <f t="shared" si="99"/>
        <v>0.92784772198940291</v>
      </c>
      <c r="BA209">
        <f t="shared" si="85"/>
        <v>0.23647400810617425</v>
      </c>
      <c r="BB209">
        <f t="shared" si="100"/>
        <v>0.27100237306685843</v>
      </c>
      <c r="BC209">
        <f t="shared" si="101"/>
        <v>1.1460133620485737</v>
      </c>
      <c r="BD209">
        <f t="shared" si="86"/>
        <v>1.3128414202431717</v>
      </c>
      <c r="BE209">
        <f t="shared" si="102"/>
        <v>1.5330915559235938</v>
      </c>
      <c r="BF209">
        <f t="shared" si="103"/>
        <v>1.1677659862678815</v>
      </c>
      <c r="BG209" cm="1">
        <f t="array" ref="BG209" xml:space="preserve"> EXP( -4 * alpha * X * 10^(-6) * BA209 / ( PI() * df * 10^(-6) * ( 1 - alpha ) ) ) * 100</f>
        <v>0.79175954625424672</v>
      </c>
      <c r="BH209" cm="1">
        <f t="array" ref="BH209" xml:space="preserve"> EXP( -4 * alpha * X * 10^(-6) * BB209 / ( PI() * df * 10^(-6) * ( 1 - alpha ) ) ) * 100</f>
        <v>0.39062483594508501</v>
      </c>
      <c r="BI209" cm="1">
        <f t="array" ref="BI209" xml:space="preserve"> EXP( -4 * alpha * X * 10^(-6) * BD209 / ( PI() * df * 10^(-6) * ( 1 - alpha ) ) ) * 100</f>
        <v>2.1554771823114762E-10</v>
      </c>
      <c r="BJ209" cm="1">
        <f t="array" ref="BJ209" xml:space="preserve"> EXP( -4 * alpha * X * 10^(-6) * BE209 / ( PI() * df * 10^(-6) * ( 1 - alpha ) ) ) * 100</f>
        <v>2.3785311150085615E-12</v>
      </c>
      <c r="BK209" cm="1">
        <f t="array" ref="BK209">fC *  BG209 +  ( 1 - fC ) * BI209</f>
        <v>7.9175954819417624E-2</v>
      </c>
    </row>
    <row r="210" spans="6:63" x14ac:dyDescent="0.2">
      <c r="F210">
        <v>2100</v>
      </c>
      <c r="G210" cm="1">
        <f t="array" ref="G210" xml:space="preserve"> F210 * 10^(-9) * rhoa/mu * U</f>
        <v>1.3912354259804922E-3</v>
      </c>
      <c r="H210" cm="1">
        <f t="array" ref="H210">1 +  lambda/F210 * ( 2.514 + 0.8 * EXP( -0.55 * F210/lambda ) )</f>
        <v>1.0802205436916101</v>
      </c>
      <c r="I210" cm="1">
        <f t="array" ref="I210" xml:space="preserve"> 1 + 3.34 * lambda/F210</f>
        <v>1.1065778095238095</v>
      </c>
      <c r="J210">
        <f t="shared" si="87"/>
        <v>0.97618128105827318</v>
      </c>
      <c r="K210" cm="1">
        <f t="array" ref="K210" xml:space="preserve"> kB * T * H210 / ( 3 * PI() * mu * F210 * 10^(-9) )</f>
        <v>1.2144185105867375E-11</v>
      </c>
      <c r="L210" cm="1">
        <f t="array" ref="L210" xml:space="preserve"> df * 10^(-6) *U / K210</f>
        <v>6771.7052555079235</v>
      </c>
      <c r="M210" cm="1">
        <f t="array" ref="M210" xml:space="preserve"> 1 + 0.388 * Kn * ( ( 1 - alpha ) * L210 / Ku ) ^ ( 1 / 3 )</f>
        <v>1.1411134152535261</v>
      </c>
      <c r="N210" cm="1">
        <f t="array" ref="N210" xml:space="preserve"> 1 + 0.388 * Kn * ( ( 1 - alpha ) / Ku ) ^ ( 1 / 3 ) * ( 3 * PI() * mu * df * 10^(-6) * U * F210 * 10^(-9) / ( kB * T ) ) ^ ( 1 / 3 ) * ( 0.6 * ( F210 / lambda ) ^ 0.1 ) ^ ( -1 / 3 ) * ( 1 + 2/3 * ( 3.34 * F210 / lambda ) ) ^ ( -1 / 2 )</f>
        <v>1.0181912341162027</v>
      </c>
      <c r="O210">
        <f t="shared" si="78"/>
        <v>0.89227873452875572</v>
      </c>
      <c r="P210" cm="1">
        <f t="array" ref="P210" xml:space="preserve"> 1 / ( 1 + 1.6 * ( ( 1 - alpha ) / Ku ) ^ ( 1 / 3 ) * L210 ^ ( -2 / 3 ) * M210 )</f>
        <v>0.99429639242690682</v>
      </c>
      <c r="Q210" cm="1">
        <f t="array" ref="Q210" xml:space="preserve"> 1.6 * ( ( 1 - alpha ) / Ku ) * L210 ^ ( -2 / 3 ) * M210 * P210</f>
        <v>7.2130175992029906E-3</v>
      </c>
      <c r="R210" cm="1">
        <f t="array" ref="R210" xml:space="preserve"> 1.6 * ( 0.6 ) ^ ( 2 / 3 ) * ( ( 1 - alpha ) / Ku ) * ( lambda * 10^(-9) ) ^ ( -1 / 15 ) * ( kB * T / ( 3 * PI() * df * 10^(-6) * U * mu ) ) ^ ( 2 / 3 ) * ( F210 * 10^(-9) ) ^ ( -3 / 5 )  +  3.2 * 3.34 / 3 * ( 0.6 ) ^ ( 2 / 3 ) * ( ( 1 - alpha ) / Ku ) *  ( lambda * 10^(-9) ) ^ ( 14 / 15 ) * ( kB * T / ( 3 * PI() * df * 10^(-6) * U * mu ) ) ^ ( 2 / 3 ) * ( F210 * 10^(-9) ) ^ ( -8 / 5 )</f>
        <v>5.7886951531527829E-3</v>
      </c>
      <c r="S210">
        <f t="shared" si="79"/>
        <v>5.8939986619111128E-3</v>
      </c>
      <c r="T210">
        <f t="shared" si="88"/>
        <v>0.81713354790128001</v>
      </c>
      <c r="U210">
        <f t="shared" si="80"/>
        <v>17279.065541058742</v>
      </c>
      <c r="V210">
        <f t="shared" si="81"/>
        <v>7.6074558169833576E-3</v>
      </c>
      <c r="W210">
        <f t="shared" si="82"/>
        <v>5.7873345250869492E-5</v>
      </c>
      <c r="X210">
        <f t="shared" si="83"/>
        <v>4.4026832681797254E-7</v>
      </c>
      <c r="Y210" cm="1">
        <f t="array" ref="Y210" xml:space="preserve"> 4 / 3 * g / U^2 * F210 * 10^(-9) * ( rhop - rhoa ) / rhoa</f>
        <v>217.69659111300413</v>
      </c>
      <c r="Z210" cm="1">
        <f t="array" ref="Z210" xml:space="preserve"> SQRT( 4/3 * 1/U210 * g/rhoa * F210 * 10^(-9) *  ( rhop - rhoa ) )</f>
        <v>1.1773783637087419E-3</v>
      </c>
      <c r="AA210" cm="1">
        <f t="array" ref="AA210" xml:space="preserve"> Z210 / U</f>
        <v>0.11224465987715469</v>
      </c>
      <c r="AB210">
        <f t="shared" si="89"/>
        <v>0.12643647951655529</v>
      </c>
      <c r="AC210">
        <f t="shared" si="90"/>
        <v>0.12625752542128502</v>
      </c>
      <c r="AD210">
        <f t="shared" si="91"/>
        <v>0.99858463241024642</v>
      </c>
      <c r="AE210" cm="1">
        <f t="array" ref="AE210">( ( F210 * 10^(-9) ) ^ 2 * rhop * H210 * U ) / ( 18 * mu * ( df * 10^(-6) ) )</f>
        <v>1.9530574229880922E-2</v>
      </c>
      <c r="AF210">
        <f t="shared" si="92"/>
        <v>5.2506606617252543E-3</v>
      </c>
      <c r="AG210" cm="1">
        <f t="array" ref="AG210">(2 * AI230*(1-alpha)*AE210*SQRT(alpha)+(1-alpha)*alpha*AE210^2)/Ku</f>
        <v>4.3183040391835785E-3</v>
      </c>
      <c r="AH210">
        <f t="shared" si="93"/>
        <v>0.82243060776368593</v>
      </c>
      <c r="AI210" cm="1">
        <f t="array" ref="AI210" xml:space="preserve"> F210 / df / 1000</f>
        <v>0.2678571428571429</v>
      </c>
      <c r="AJ210" cm="1">
        <f t="array" ref="AJ210" xml:space="preserve"> ( 1 + AI210 ) / ( 2*Ku ) * ( 2 * LN( 1 + AI210 ) - 1 + alpha + ( 1 / ( 1 + AI210 ) ) ^ 2 * ( 1 - alpha / 2 ) - ( alpha / 2) * ( 1 + AI210 ) ^ 2 )</f>
        <v>8.6025532602740581E-2</v>
      </c>
      <c r="AK210" cm="1">
        <f t="array" ref="AK210" xml:space="preserve"> ( ( 1 - alpha ) / Ku ) * AI210 ^ 2</f>
        <v>0.10203695653036829</v>
      </c>
      <c r="AL210">
        <f t="shared" si="94"/>
        <v>1.1861240894789604</v>
      </c>
      <c r="AM210">
        <f t="shared" si="84"/>
        <v>0.21150619278527794</v>
      </c>
      <c r="AN210">
        <f t="shared" si="95"/>
        <v>0.23943914127528967</v>
      </c>
      <c r="AO210">
        <f t="shared" si="96"/>
        <v>1.1320668114827701</v>
      </c>
      <c r="AP210" cm="1">
        <f t="array" ref="AP210" xml:space="preserve"> EXP( -4 * alpha * X * 10^(-6) * AM210 / ( PI() * df * 10^(-6) * ( 1 - alpha ) ) ) * 100</f>
        <v>1.3196772554973593</v>
      </c>
      <c r="AQ210" cm="1">
        <f t="array" ref="AQ210" xml:space="preserve"> EXP( -4 * alpha * X * 10^(-6) * AN210 / ( PI() * df * 10^(-6) * ( 1 - alpha ) ) ) * 100</f>
        <v>0.74515032977704065</v>
      </c>
      <c r="AR210">
        <f t="shared" si="97"/>
        <v>0.5745269257203186</v>
      </c>
      <c r="AS210" cm="1">
        <f t="array" ref="AS210" xml:space="preserve"> ( sigave * 10^(-6) * fE *e * H210 ) / ( 3 * PI() * eps0 * ( 1 + epsF ) * mu * U * F210 * 10^(-9) )</f>
        <v>1.061371236024132E-2</v>
      </c>
      <c r="AT210" cm="1">
        <f t="array" ref="AT210" xml:space="preserve"> PI() * AS210 / ( 1 + alpha * SQRT(AS210) )</f>
        <v>3.3108605664575047E-2</v>
      </c>
      <c r="AU210" cm="1">
        <f t="array" ref="AU210" xml:space="preserve"> PI() * AS210 * ( 1 - SQRT( AS210 ) * alpha )</f>
        <v>3.3106932624336088E-2</v>
      </c>
      <c r="AV210">
        <f t="shared" si="98"/>
        <v>0.99994946811545282</v>
      </c>
      <c r="AW210" cm="1">
        <f t="array" ref="AW210" xml:space="preserve"> 2 / 3 * ( epsP - 1 ) / ( epsP + 2 ) * ( sigave * 10^(-6) ) ^ 2 / ( eps0 * ( 1 + epsF ) ^ 2 ) * H210 * ( F210 * 10^(-9) ) ^ 2 / ( df * 10^(-6) * mu * U )</f>
        <v>15.660330987361666</v>
      </c>
      <c r="AX210" cm="1">
        <f t="array" ref="AX210" xml:space="preserve"> 0.528 * Ku ^ 0.26 * AW210 ^ 0.74 / ( 1 + 0.366 * ( Ku * AW210 ) ^ 0.63 )</f>
        <v>1.4006479927963074</v>
      </c>
      <c r="AY210" cm="1">
        <f t="array" ref="AY210" xml:space="preserve"> 0.35 * Ku ^ ( -0.5 ) * AW210 ^ 0.4</f>
        <v>1.3001369307466171</v>
      </c>
      <c r="AZ210">
        <f t="shared" si="99"/>
        <v>0.9282395986952966</v>
      </c>
      <c r="BA210">
        <f t="shared" si="85"/>
        <v>0.23761212331730963</v>
      </c>
      <c r="BB210">
        <f t="shared" si="100"/>
        <v>0.27254607389962576</v>
      </c>
      <c r="BC210">
        <f t="shared" si="101"/>
        <v>1.1470209099376003</v>
      </c>
      <c r="BD210">
        <f t="shared" si="86"/>
        <v>1.3159084611928971</v>
      </c>
      <c r="BE210">
        <f t="shared" si="102"/>
        <v>1.5395760720219067</v>
      </c>
      <c r="BF210">
        <f t="shared" si="103"/>
        <v>1.1699720135747516</v>
      </c>
      <c r="BG210" cm="1">
        <f t="array" ref="BG210" xml:space="preserve"> EXP( -4 * alpha * X * 10^(-6) * BA210 / ( PI() * df * 10^(-6) * ( 1 - alpha ) ) ) * 100</f>
        <v>0.77353423921401854</v>
      </c>
      <c r="BH210" cm="1">
        <f t="array" ref="BH210" xml:space="preserve"> EXP( -4 * alpha * X * 10^(-6) * BB210 / ( PI() * df * 10^(-6) * ( 1 - alpha ) ) ) * 100</f>
        <v>0.37847908287852083</v>
      </c>
      <c r="BI210" cm="1">
        <f t="array" ref="BI210" xml:space="preserve"> EXP( -4 * alpha * X * 10^(-6) * BD210 / ( PI() * df * 10^(-6) * ( 1 - alpha ) ) ) * 100</f>
        <v>2.0243631558050072E-10</v>
      </c>
      <c r="BJ210" cm="1">
        <f t="array" ref="BJ210" xml:space="preserve"> EXP( -4 * alpha * X * 10^(-6) * BE210 / ( PI() * df * 10^(-6) * ( 1 - alpha ) ) ) * 100</f>
        <v>2.082978185471694E-12</v>
      </c>
      <c r="BK210" cm="1">
        <f t="array" ref="BK210">fC *  BG210 +  ( 1 - fC ) * BI210</f>
        <v>7.735342410359454E-2</v>
      </c>
    </row>
    <row r="211" spans="6:63" x14ac:dyDescent="0.2">
      <c r="F211">
        <v>2110</v>
      </c>
      <c r="G211" cm="1">
        <f t="array" ref="G211" xml:space="preserve"> F211 * 10^(-9) * rhoa/mu * U</f>
        <v>1.397860356580399E-3</v>
      </c>
      <c r="H211" cm="1">
        <f t="array" ref="H211">1 +  lambda/F211 * ( 2.514 + 0.8 * EXP( -0.55 * F211/lambda ) )</f>
        <v>1.0798403514759691</v>
      </c>
      <c r="I211" cm="1">
        <f t="array" ref="I211" xml:space="preserve"> 1 + 3.34 * lambda/F211</f>
        <v>1.106072701421801</v>
      </c>
      <c r="J211">
        <f t="shared" si="87"/>
        <v>0.97628334022518459</v>
      </c>
      <c r="K211" cm="1">
        <f t="array" ref="K211" xml:space="preserve"> kB * T * H211 / ( 3 * PI() * mu * F211 * 10^(-9) )</f>
        <v>1.2082375740713553E-11</v>
      </c>
      <c r="L211" cm="1">
        <f t="array" ref="L211" xml:space="preserve"> df * 10^(-6) *U / K211</f>
        <v>6806.3470190016169</v>
      </c>
      <c r="M211" cm="1">
        <f t="array" ref="M211" xml:space="preserve"> 1 + 0.388 * Kn * ( ( 1 - alpha ) * L211 / Ku ) ^ ( 1 / 3 )</f>
        <v>1.1413536356584055</v>
      </c>
      <c r="N211" cm="1">
        <f t="array" ref="N211" xml:space="preserve"> 1 + 0.388 * Kn * ( ( 1 - alpha ) / Ku ) ^ ( 1 / 3 ) * ( 3 * PI() * mu * df * 10^(-6) * U * F211 * 10^(-9) / ( kB * T ) ) ^ ( 1 / 3 ) * ( 0.6 * ( F211 / lambda ) ^ 0.1 ) ^ ( -1 / 3 ) * ( 1 + 2/3 * ( 3.34 * F211 / lambda ) ) ^ ( -1 / 2 )</f>
        <v>1.0181745669365077</v>
      </c>
      <c r="O211">
        <f t="shared" si="78"/>
        <v>0.89207633386050389</v>
      </c>
      <c r="P211" cm="1">
        <f t="array" ref="P211" xml:space="preserve"> 1 / ( 1 + 1.6 * ( ( 1 - alpha ) / Ku ) ^ ( 1 / 3 ) * L211 ^ ( -2 / 3 ) * M211 )</f>
        <v>0.99431446176833416</v>
      </c>
      <c r="Q211" cm="1">
        <f t="array" ref="Q211" xml:space="preserve"> 1.6 * ( ( 1 - alpha ) / Ku ) * L211 ^ ( -2 / 3 ) * M211 * P211</f>
        <v>7.1901663640765914E-3</v>
      </c>
      <c r="R211" cm="1">
        <f t="array" ref="R211" xml:space="preserve"> 1.6 * ( 0.6 ) ^ ( 2 / 3 ) * ( ( 1 - alpha ) / Ku ) * ( lambda * 10^(-9) ) ^ ( -1 / 15 ) * ( kB * T / ( 3 * PI() * df * 10^(-6) * U * mu ) ) ^ ( 2 / 3 ) * ( F211 * 10^(-9) ) ^ ( -3 / 5 )  +  3.2 * 3.34 / 3 * ( 0.6 ) ^ ( 2 / 3 ) * ( ( 1 - alpha ) / Ku ) *  ( lambda * 10^(-9) ) ^ ( 14 / 15 ) * ( kB * T / ( 3 * PI() * df * 10^(-6) * U * mu ) ) ^ ( 2 / 3 ) * ( F211 * 10^(-9) ) ^ ( -8 / 5 )</f>
        <v>5.7704039857126906E-3</v>
      </c>
      <c r="S211">
        <f t="shared" si="79"/>
        <v>5.8752785792017164E-3</v>
      </c>
      <c r="T211">
        <f t="shared" si="88"/>
        <v>0.81712693165984318</v>
      </c>
      <c r="U211">
        <f t="shared" si="80"/>
        <v>17197.266019664126</v>
      </c>
      <c r="V211">
        <f t="shared" si="81"/>
        <v>7.6255268956951488E-3</v>
      </c>
      <c r="W211">
        <f t="shared" si="82"/>
        <v>5.8148621240918672E-5</v>
      </c>
      <c r="X211">
        <f t="shared" si="83"/>
        <v>4.4341327694833877E-7</v>
      </c>
      <c r="Y211" cm="1">
        <f t="array" ref="Y211" xml:space="preserve"> 4 / 3 * g / U^2 * F211 * 10^(-9) * ( rhop - rhoa ) / rhoa</f>
        <v>218.73324154687555</v>
      </c>
      <c r="Z211" cm="1">
        <f t="array" ref="Z211" xml:space="preserve"> SQRT( 4/3 * 1/U211 * g/rhoa * F211 * 10^(-9) *  ( rhop - rhoa ) )</f>
        <v>1.182981770453836E-3</v>
      </c>
      <c r="AA211" cm="1">
        <f t="array" ref="AA211" xml:space="preserve"> Z211 / U</f>
        <v>0.11277885729715419</v>
      </c>
      <c r="AB211">
        <f t="shared" si="89"/>
        <v>0.12711470891415272</v>
      </c>
      <c r="AC211">
        <f t="shared" si="90"/>
        <v>0.12693221494151022</v>
      </c>
      <c r="AD211">
        <f t="shared" si="91"/>
        <v>0.99856433630536223</v>
      </c>
      <c r="AE211" cm="1">
        <f t="array" ref="AE211">( ( F211 * 10^(-9) ) ^ 2 * rhop * H211 * U ) / ( 18 * mu * ( df * 10^(-6) ) )</f>
        <v>1.9710083005919875E-2</v>
      </c>
      <c r="AF211">
        <f t="shared" si="92"/>
        <v>5.3405076452572647E-3</v>
      </c>
      <c r="AG211" cm="1">
        <f t="array" ref="AG211">(2 * AI231*(1-alpha)*AE211*SQRT(alpha)+(1-alpha)*alpha*AE211^2)/Ku</f>
        <v>4.3771250523655381E-3</v>
      </c>
      <c r="AH211">
        <f t="shared" si="93"/>
        <v>0.81960842360233743</v>
      </c>
      <c r="AI211" cm="1">
        <f t="array" ref="AI211" xml:space="preserve"> F211 / df / 1000</f>
        <v>0.26913265306122452</v>
      </c>
      <c r="AJ211" cm="1">
        <f t="array" ref="AJ211" xml:space="preserve"> ( 1 + AI211 ) / ( 2*Ku ) * ( 2 * LN( 1 + AI211 ) - 1 + alpha + ( 1 / ( 1 + AI211 ) ) ^ 2 * ( 1 - alpha / 2 ) - ( alpha / 2) * ( 1 + AI211 ) ^ 2 )</f>
        <v>8.6783560023455442E-2</v>
      </c>
      <c r="AK211" cm="1">
        <f t="array" ref="AK211" xml:space="preserve"> ( ( 1 - alpha ) / Ku ) * AI211 ^ 2</f>
        <v>0.10301105083193939</v>
      </c>
      <c r="AL211">
        <f t="shared" si="94"/>
        <v>1.186988074747084</v>
      </c>
      <c r="AM211">
        <f t="shared" si="84"/>
        <v>0.21282480898524103</v>
      </c>
      <c r="AN211">
        <f t="shared" si="95"/>
        <v>0.2411590519979086</v>
      </c>
      <c r="AO211">
        <f t="shared" si="96"/>
        <v>1.1331341169658116</v>
      </c>
      <c r="AP211" cm="1">
        <f t="array" ref="AP211" xml:space="preserve"> EXP( -4 * alpha * X * 10^(-6) * AM211 / ( PI() * df * 10^(-6) * ( 1 - alpha ) ) ) * 100</f>
        <v>1.2845468783532532</v>
      </c>
      <c r="AQ211" cm="1">
        <f t="array" ref="AQ211" xml:space="preserve"> EXP( -4 * alpha * X * 10^(-6) * AN211 / ( PI() * df * 10^(-6) * ( 1 - alpha ) ) ) * 100</f>
        <v>0.71938280642865882</v>
      </c>
      <c r="AR211">
        <f t="shared" si="97"/>
        <v>0.56516407192459439</v>
      </c>
      <c r="AS211" cm="1">
        <f t="array" ref="AS211" xml:space="preserve"> ( sigave * 10^(-6) * fE *e * H211 ) / ( 3 * PI() * eps0 * ( 1 + epsF ) * mu * U * F211 * 10^(-9) )</f>
        <v>1.0559692529582216E-2</v>
      </c>
      <c r="AT211" cm="1">
        <f t="array" ref="AT211" xml:space="preserve"> PI() * AS211 / ( 1 + alpha * SQRT(AS211) )</f>
        <v>3.2940687676903384E-2</v>
      </c>
      <c r="AU211" cm="1">
        <f t="array" ref="AU211" xml:space="preserve"> PI() * AS211 * ( 1 - SQRT( AS211 ) * alpha )</f>
        <v>3.2939031593840006E-2</v>
      </c>
      <c r="AV211">
        <f t="shared" si="98"/>
        <v>0.99994972530386672</v>
      </c>
      <c r="AW211" cm="1">
        <f t="array" ref="AW211" xml:space="preserve"> 2 / 3 * ( epsP - 1 ) / ( epsP + 2 ) * ( sigave * 10^(-6) ) ^ 2 / ( eps0 * ( 1 + epsF ) ^ 2 ) * H211 * ( F211 * 10^(-9) ) ^ 2 / ( df * 10^(-6) * mu * U )</f>
        <v>15.804267710103041</v>
      </c>
      <c r="AX211" cm="1">
        <f t="array" ref="AX211" xml:space="preserve"> 0.528 * Ku ^ 0.26 * AW211 ^ 0.74 / ( 1 + 0.366 * ( Ku * AW211 ) ^ 0.63 )</f>
        <v>1.4051814377806011</v>
      </c>
      <c r="AY211" cm="1">
        <f t="array" ref="AY211" xml:space="preserve"> 0.35 * Ku ^ ( -0.5 ) * AW211 ^ 0.4</f>
        <v>1.304903725522762</v>
      </c>
      <c r="AZ211">
        <f t="shared" si="99"/>
        <v>0.92863717840151538</v>
      </c>
      <c r="BA211">
        <f t="shared" si="85"/>
        <v>0.23875490109946496</v>
      </c>
      <c r="BB211">
        <f t="shared" si="100"/>
        <v>0.27409808359174859</v>
      </c>
      <c r="BC211">
        <f t="shared" si="101"/>
        <v>1.1480312334093603</v>
      </c>
      <c r="BD211">
        <f t="shared" si="86"/>
        <v>1.3189487756805793</v>
      </c>
      <c r="BE211">
        <f t="shared" si="102"/>
        <v>1.5460627775206706</v>
      </c>
      <c r="BF211">
        <f t="shared" si="103"/>
        <v>1.1721931935703114</v>
      </c>
      <c r="BG211" cm="1">
        <f t="array" ref="BG211" xml:space="preserve"> EXP( -4 * alpha * X * 10^(-6) * BA211 / ( PI() * df * 10^(-6) * ( 1 - alpha ) ) ) * 100</f>
        <v>0.75565635948759413</v>
      </c>
      <c r="BH211" cm="1">
        <f t="array" ref="BH211" xml:space="preserve"> EXP( -4 * alpha * X * 10^(-6) * BB211 / ( PI() * df * 10^(-6) * ( 1 - alpha ) ) ) * 100</f>
        <v>0.36664863885041299</v>
      </c>
      <c r="BI211" cm="1">
        <f t="array" ref="BI211" xml:space="preserve"> EXP( -4 * alpha * X * 10^(-6) * BD211 / ( PI() * df * 10^(-6) * ( 1 - alpha ) ) ) * 100</f>
        <v>1.9022645799326099E-10</v>
      </c>
      <c r="BJ211" cm="1">
        <f t="array" ref="BJ211" xml:space="preserve"> EXP( -4 * alpha * X * 10^(-6) * BE211 / ( PI() * df * 10^(-6) * ( 1 - alpha ) ) ) * 100</f>
        <v>1.8240685289494751E-12</v>
      </c>
      <c r="BK211" cm="1">
        <f t="array" ref="BK211">fC *  BG211 +  ( 1 - fC ) * BI211</f>
        <v>7.5565636119963239E-2</v>
      </c>
    </row>
    <row r="212" spans="6:63" x14ac:dyDescent="0.2">
      <c r="F212">
        <v>2120</v>
      </c>
      <c r="G212" cm="1">
        <f t="array" ref="G212" xml:space="preserve"> F212 * 10^(-9) * rhoa/mu * U</f>
        <v>1.404485287180306E-3</v>
      </c>
      <c r="H212" cm="1">
        <f t="array" ref="H212">1 +  lambda/F212 * ( 2.514 + 0.8 * EXP( -0.55 * F212/lambda ) )</f>
        <v>1.0794637459844763</v>
      </c>
      <c r="I212" cm="1">
        <f t="array" ref="I212" xml:space="preserve"> 1 + 3.34 * lambda/F212</f>
        <v>1.1055723584905661</v>
      </c>
      <c r="J212">
        <f t="shared" si="87"/>
        <v>0.97638452851540547</v>
      </c>
      <c r="K212" cm="1">
        <f t="array" ref="K212" xml:space="preserve"> kB * T * H212 / ( 3 * PI() * mu * F212 * 10^(-9) )</f>
        <v>1.2021189425472449E-11</v>
      </c>
      <c r="L212" cm="1">
        <f t="array" ref="L212" xml:space="preserve"> df * 10^(-6) *U / K212</f>
        <v>6840.990453990049</v>
      </c>
      <c r="M212" cm="1">
        <f t="array" ref="M212" xml:space="preserve"> 1 + 0.388 * Kn * ( ( 1 - alpha ) * L212 / Ku ) ^ ( 1 / 3 )</f>
        <v>1.1415930538838568</v>
      </c>
      <c r="N212" cm="1">
        <f t="array" ref="N212" xml:space="preserve"> 1 + 0.388 * Kn * ( ( 1 - alpha ) / Ku ) ^ ( 1 / 3 ) * ( 3 * PI() * mu * df * 10^(-6) * U * F212 * 10^(-9) / ( kB * T ) ) ^ ( 1 / 3 ) * ( 0.6 * ( F212 / lambda ) ^ 0.1 ) ^ ( -1 / 3 ) * ( 1 + 2/3 * ( 3.34 * F212 / lambda ) ) ^ ( -1 / 2 )</f>
        <v>1.0181579909037566</v>
      </c>
      <c r="O212">
        <f t="shared" si="78"/>
        <v>0.89187472492044595</v>
      </c>
      <c r="P212" cm="1">
        <f t="array" ref="P212" xml:space="preserve"> 1 / ( 1 + 1.6 * ( ( 1 - alpha ) / Ku ) ^ ( 1 / 3 ) * L212 ^ ( -2 / 3 ) * M212 )</f>
        <v>0.99433238199608076</v>
      </c>
      <c r="Q212" cm="1">
        <f t="array" ref="Q212" xml:space="preserve"> 1.6 * ( ( 1 - alpha ) / Ku ) * L212 ^ ( -2 / 3 ) * M212 * P212</f>
        <v>7.1675037042665561E-3</v>
      </c>
      <c r="R212" cm="1">
        <f t="array" ref="R212" xml:space="preserve"> 1.6 * ( 0.6 ) ^ ( 2 / 3 ) * ( ( 1 - alpha ) / Ku ) * ( lambda * 10^(-9) ) ^ ( -1 / 15 ) * ( kB * T / ( 3 * PI() * df * 10^(-6) * U * mu ) ) ^ ( 2 / 3 ) * ( F212 * 10^(-9) ) ^ ( -3 / 5 )  +  3.2 * 3.34 / 3 * ( 0.6 ) ^ ( 2 / 3 ) * ( ( 1 - alpha ) / Ku ) *  ( lambda * 10^(-9) ) ^ ( 14 / 15 ) * ( kB * T / ( 3 * PI() * df * 10^(-6) * U * mu ) ) ^ ( 2 / 3 ) * ( F212 * 10^(-9) ) ^ ( -8 / 5 )</f>
        <v>5.7522646401907468E-3</v>
      </c>
      <c r="S212">
        <f t="shared" si="79"/>
        <v>5.8567142092033307E-3</v>
      </c>
      <c r="T212">
        <f t="shared" si="88"/>
        <v>0.81712049980763046</v>
      </c>
      <c r="U212">
        <f t="shared" si="80"/>
        <v>17116.238056455441</v>
      </c>
      <c r="V212">
        <f t="shared" si="81"/>
        <v>7.643555087904738E-3</v>
      </c>
      <c r="W212">
        <f t="shared" si="82"/>
        <v>5.8423894743344241E-5</v>
      </c>
      <c r="X212">
        <f t="shared" si="83"/>
        <v>4.4656565146361301E-7</v>
      </c>
      <c r="Y212" cm="1">
        <f t="array" ref="Y212" xml:space="preserve"> 4 / 3 * g / U^2 * F212 * 10^(-9) * ( rhop - rhoa ) / rhoa</f>
        <v>219.76989198074705</v>
      </c>
      <c r="Z212" cm="1">
        <f t="array" ref="Z212" xml:space="preserve"> SQRT( 4/3 * 1/U212 * g/rhoa * F212 * 10^(-9) *  ( rhop - rhoa ) )</f>
        <v>1.1885851520028218E-3</v>
      </c>
      <c r="AA212" cm="1">
        <f t="array" ref="AA212" xml:space="preserve"> Z212 / U</f>
        <v>0.11331305231509782</v>
      </c>
      <c r="AB212">
        <f t="shared" si="89"/>
        <v>0.12779375247481972</v>
      </c>
      <c r="AC212">
        <f t="shared" si="90"/>
        <v>0.12760766523977884</v>
      </c>
      <c r="AD212">
        <f t="shared" si="91"/>
        <v>0.99854384716437883</v>
      </c>
      <c r="AE212" cm="1">
        <f t="array" ref="AE212">( ( F212 * 10^(-9) ) ^ 2 * rhop * H212 * U ) / ( 18 * mu * ( df * 10^(-6) ) )</f>
        <v>1.9890411744533126E-2</v>
      </c>
      <c r="AF212">
        <f t="shared" si="92"/>
        <v>5.431410593914875E-3</v>
      </c>
      <c r="AG212" cm="1">
        <f t="array" ref="AG212">(2 * AI232*(1-alpha)*AE212*SQRT(alpha)+(1-alpha)*alpha*AE212^2)/Ku</f>
        <v>4.4364790205775467E-3</v>
      </c>
      <c r="AH212">
        <f t="shared" si="93"/>
        <v>0.81681893568274733</v>
      </c>
      <c r="AI212" cm="1">
        <f t="array" ref="AI212" xml:space="preserve"> F212 / df / 1000</f>
        <v>0.27040816326530615</v>
      </c>
      <c r="AJ212" cm="1">
        <f t="array" ref="AJ212" xml:space="preserve"> ( 1 + AI212 ) / ( 2*Ku ) * ( 2 * LN( 1 + AI212 ) - 1 + alpha + ( 1 / ( 1 + AI212 ) ) ^ 2 * ( 1 - alpha / 2 ) - ( alpha / 2) * ( 1 + AI212 ) ^ 2 )</f>
        <v>8.7544393036166915E-2</v>
      </c>
      <c r="AK212" cm="1">
        <f t="array" ref="AK212" xml:space="preserve"> ( ( 1 - alpha ) / Ku ) * AI212 ^ 2</f>
        <v>0.10398977265988371</v>
      </c>
      <c r="AL212">
        <f t="shared" si="94"/>
        <v>1.1878518892343313</v>
      </c>
      <c r="AM212">
        <f t="shared" si="84"/>
        <v>0.21414637627575894</v>
      </c>
      <c r="AN212">
        <f t="shared" si="95"/>
        <v>0.24288556270278078</v>
      </c>
      <c r="AO212">
        <f t="shared" si="96"/>
        <v>1.1342034683323992</v>
      </c>
      <c r="AP212" cm="1">
        <f t="array" ref="AP212" xml:space="preserve"> EXP( -4 * alpha * X * 10^(-6) * AM212 / ( PI() * df * 10^(-6) * ( 1 - alpha ) ) ) * 100</f>
        <v>1.2502761874991073</v>
      </c>
      <c r="AQ212" cm="1">
        <f t="array" ref="AQ212" xml:space="preserve"> EXP( -4 * alpha * X * 10^(-6) * AN212 / ( PI() * df * 10^(-6) * ( 1 - alpha ) ) ) * 100</f>
        <v>0.69441254710636058</v>
      </c>
      <c r="AR212">
        <f t="shared" si="97"/>
        <v>0.55586364039274672</v>
      </c>
      <c r="AS212" cm="1">
        <f t="array" ref="AS212" xml:space="preserve"> ( sigave * 10^(-6) * fE *e * H212 ) / ( 3 * PI() * eps0 * ( 1 + epsF ) * mu * U * F212 * 10^(-9) )</f>
        <v>1.0506217228877325E-2</v>
      </c>
      <c r="AT212" cm="1">
        <f t="array" ref="AT212" xml:space="preserve"> PI() * AS212 / ( 1 + alpha * SQRT(AS212) )</f>
        <v>3.2774457871475246E-2</v>
      </c>
      <c r="AU212" cm="1">
        <f t="array" ref="AU212" xml:space="preserve"> PI() * AS212 * ( 1 - SQRT( AS212 ) * alpha )</f>
        <v>3.2772818489807641E-2</v>
      </c>
      <c r="AV212">
        <f t="shared" si="98"/>
        <v>0.99994997989977341</v>
      </c>
      <c r="AW212" cm="1">
        <f t="array" ref="AW212" xml:space="preserve"> 2 / 3 * ( epsP - 1 ) / ( epsP + 2 ) * ( sigave * 10^(-6) ) ^ 2 / ( eps0 * ( 1 + epsF ) ^ 2 ) * H212 * ( F212 * 10^(-9) ) ^ 2 / ( df * 10^(-6) * mu * U )</f>
        <v>15.948861908920621</v>
      </c>
      <c r="AX212" cm="1">
        <f t="array" ref="AX212" xml:space="preserve"> 0.528 * Ku ^ 0.26 * AW212 ^ 0.74 / ( 1 + 0.366 * ( Ku * AW212 ) ^ 0.63 )</f>
        <v>1.409697763872904</v>
      </c>
      <c r="AY212" cm="1">
        <f t="array" ref="AY212" xml:space="preserve"> 0.35 * Ku ^ ( -0.5 ) * AW212 ^ 0.4</f>
        <v>1.3096661389842121</v>
      </c>
      <c r="AZ212">
        <f t="shared" si="99"/>
        <v>0.92904037485746449</v>
      </c>
      <c r="BA212">
        <f t="shared" si="85"/>
        <v>0.23990230275965529</v>
      </c>
      <c r="BB212">
        <f t="shared" si="100"/>
        <v>0.2756583811925884</v>
      </c>
      <c r="BC212">
        <f t="shared" si="101"/>
        <v>1.1490443318868644</v>
      </c>
      <c r="BD212">
        <f t="shared" si="86"/>
        <v>1.32196247237124</v>
      </c>
      <c r="BE212">
        <f t="shared" si="102"/>
        <v>1.552551701686993</v>
      </c>
      <c r="BF212">
        <f t="shared" si="103"/>
        <v>1.1744294820276848</v>
      </c>
      <c r="BG212" cm="1">
        <f t="array" ref="BG212" xml:space="preserve"> EXP( -4 * alpha * X * 10^(-6) * BA212 / ( PI() * df * 10^(-6) * ( 1 - alpha ) ) ) * 100</f>
        <v>0.73812183341533866</v>
      </c>
      <c r="BH212" cm="1">
        <f t="array" ref="BH212" xml:space="preserve"> EXP( -4 * alpha * X * 10^(-6) * BB212 / ( PI() * df * 10^(-6) * ( 1 - alpha ) ) ) * 100</f>
        <v>0.35512775968247051</v>
      </c>
      <c r="BI212" cm="1">
        <f t="array" ref="BI212" xml:space="preserve"> EXP( -4 * alpha * X * 10^(-6) * BD212 / ( PI() * df * 10^(-6) * ( 1 - alpha ) ) ) * 100</f>
        <v>1.7885041629268141E-10</v>
      </c>
      <c r="BJ212" cm="1">
        <f t="array" ref="BJ212" xml:space="preserve"> EXP( -4 * alpha * X * 10^(-6) * BE212 / ( PI() * df * 10^(-6) * ( 1 - alpha ) ) ) * 100</f>
        <v>1.5972682653436958E-12</v>
      </c>
      <c r="BK212" cm="1">
        <f t="array" ref="BK212">fC *  BG212 +  ( 1 - fC ) * BI212</f>
        <v>7.3812183502499254E-2</v>
      </c>
    </row>
    <row r="213" spans="6:63" x14ac:dyDescent="0.2">
      <c r="F213">
        <v>2130</v>
      </c>
      <c r="G213" cm="1">
        <f t="array" ref="G213" xml:space="preserve"> F213 * 10^(-9) * rhoa/mu * U</f>
        <v>1.4111102177802131E-3</v>
      </c>
      <c r="H213" cm="1">
        <f t="array" ref="H213">1 +  lambda/F213 * ( 2.514 + 0.8 * EXP( -0.55 * F213/lambda ) )</f>
        <v>1.0790906766994872</v>
      </c>
      <c r="I213" cm="1">
        <f t="array" ref="I213" xml:space="preserve"> 1 + 3.34 * lambda/F213</f>
        <v>1.1050767136150235</v>
      </c>
      <c r="J213">
        <f t="shared" si="87"/>
        <v>0.97648485702813481</v>
      </c>
      <c r="K213" cm="1">
        <f t="array" ref="K213" xml:space="preserve"> kB * T * H213 / ( 3 * PI() * mu * F213 * 10^(-9) )</f>
        <v>1.1960616824856749E-11</v>
      </c>
      <c r="L213" cm="1">
        <f t="array" ref="L213" xml:space="preserve"> df * 10^(-6) *U / K213</f>
        <v>6875.6355386586083</v>
      </c>
      <c r="M213" cm="1">
        <f t="array" ref="M213" xml:space="preserve"> 1 + 0.388 * Kn * ( ( 1 - alpha ) * L213 / Ku ) ^ ( 1 / 3 )</f>
        <v>1.1418316765195793</v>
      </c>
      <c r="N213" cm="1">
        <f t="array" ref="N213" xml:space="preserve"> 1 + 0.388 * Kn * ( ( 1 - alpha ) / Ku ) ^ ( 1 / 3 ) * ( 3 * PI() * mu * df * 10^(-6) * U * F213 * 10^(-9) / ( kB * T ) ) ^ ( 1 / 3 ) * ( 0.6 * ( F213 / lambda ) ^ 0.1 ) ^ ( -1 / 3 ) * ( 1 + 2/3 * ( 3.34 * F213 / lambda ) ) ^ ( -1 / 2 )</f>
        <v>1.0181415051088949</v>
      </c>
      <c r="O213">
        <f t="shared" si="78"/>
        <v>0.89167390084350717</v>
      </c>
      <c r="P213" cm="1">
        <f t="array" ref="P213" xml:space="preserve"> 1 / ( 1 + 1.6 * ( ( 1 - alpha ) / Ku ) ^ ( 1 / 3 ) * L213 ^ ( -2 / 3 ) * M213 )</f>
        <v>0.99435015507359925</v>
      </c>
      <c r="Q213" cm="1">
        <f t="array" ref="Q213" xml:space="preserve"> 1.6 * ( ( 1 - alpha ) / Ku ) * L213 ^ ( -2 / 3 ) * M213 * P213</f>
        <v>7.1450271367099983E-3</v>
      </c>
      <c r="R213" cm="1">
        <f t="array" ref="R213" xml:space="preserve"> 1.6 * ( 0.6 ) ^ ( 2 / 3 ) * ( ( 1 - alpha ) / Ku ) * ( lambda * 10^(-9) ) ^ ( -1 / 15 ) * ( kB * T / ( 3 * PI() * df * 10^(-6) * U * mu ) ) ^ ( 2 / 3 ) * ( F213 * 10^(-9) ) ^ ( -3 / 5 )  +  3.2 * 3.34 / 3 * ( 0.6 ) ^ ( 2 / 3 ) * ( ( 1 - alpha ) / Ku ) *  ( lambda * 10^(-9) ) ^ ( 14 / 15 ) * ( kB * T / ( 3 * PI() * df * 10^(-6) * U * mu ) ) ^ ( 2 / 3 ) * ( F213 * 10^(-9) ) ^ ( -8 / 5 )</f>
        <v>5.7342750956855737E-3</v>
      </c>
      <c r="S213">
        <f t="shared" si="79"/>
        <v>5.8383034766297621E-3</v>
      </c>
      <c r="T213">
        <f t="shared" si="88"/>
        <v>0.81711424812279565</v>
      </c>
      <c r="U213">
        <f t="shared" si="80"/>
        <v>17035.970785250101</v>
      </c>
      <c r="V213">
        <f t="shared" si="81"/>
        <v>7.6615406965982145E-3</v>
      </c>
      <c r="W213">
        <f t="shared" si="82"/>
        <v>5.8699165761824936E-5</v>
      </c>
      <c r="X213">
        <f t="shared" si="83"/>
        <v>4.4972543262561313E-7</v>
      </c>
      <c r="Y213" cm="1">
        <f t="array" ref="Y213" xml:space="preserve"> 4 / 3 * g / U^2 * F213 * 10^(-9) * ( rhop - rhoa ) / rhoa</f>
        <v>220.80654241461846</v>
      </c>
      <c r="Z213" cm="1">
        <f t="array" ref="Z213" xml:space="preserve"> SQRT( 4/3 * 1/U213 * g/rhoa * F213 * 10^(-9) *  ( rhop - rhoa ) )</f>
        <v>1.1941885083932421E-3</v>
      </c>
      <c r="AA213" cm="1">
        <f t="array" ref="AA213" xml:space="preserve"> Z213 / U</f>
        <v>0.11384724493456472</v>
      </c>
      <c r="AB213">
        <f t="shared" si="89"/>
        <v>0.12847361166998572</v>
      </c>
      <c r="AC213">
        <f t="shared" si="90"/>
        <v>0.12828387722487353</v>
      </c>
      <c r="AD213">
        <f t="shared" si="91"/>
        <v>0.99852316407512876</v>
      </c>
      <c r="AE213" cm="1">
        <f t="array" ref="AE213">( ( F213 * 10^(-9) ) ^ 2 * rhop * H213 * U ) / ( 18 * mu * ( df * 10^(-6) ) )</f>
        <v>2.0071560445714526E-2</v>
      </c>
      <c r="AF213">
        <f t="shared" si="92"/>
        <v>5.5233754818547953E-3</v>
      </c>
      <c r="AG213" cm="1">
        <f t="array" ref="AG213">(2 * AI233*(1-alpha)*AE213*SQRT(alpha)+(1-alpha)*alpha*AE213^2)/Ku</f>
        <v>4.4963683751312478E-3</v>
      </c>
      <c r="AH213">
        <f t="shared" si="93"/>
        <v>0.81406168925190114</v>
      </c>
      <c r="AI213" cm="1">
        <f t="array" ref="AI213" xml:space="preserve"> F213 / df / 1000</f>
        <v>0.27168367346938777</v>
      </c>
      <c r="AJ213" cm="1">
        <f t="array" ref="AJ213" xml:space="preserve"> ( 1 + AI213 ) / ( 2*Ku ) * ( 2 * LN( 1 + AI213 ) - 1 + alpha + ( 1 / ( 1 + AI213 ) ) ^ 2 * ( 1 - alpha / 2 ) - ( alpha / 2) * ( 1 + AI213 ) ^ 2 )</f>
        <v>8.8308025814644836E-2</v>
      </c>
      <c r="AK213" cm="1">
        <f t="array" ref="AK213" xml:space="preserve"> ( ( 1 - alpha ) / Ku ) * AI213 ^ 2</f>
        <v>0.10497312201420131</v>
      </c>
      <c r="AL213">
        <f t="shared" si="94"/>
        <v>1.188715533450333</v>
      </c>
      <c r="AM213">
        <f t="shared" si="84"/>
        <v>0.21547088104207424</v>
      </c>
      <c r="AN213">
        <f t="shared" si="95"/>
        <v>0.24461867819755939</v>
      </c>
      <c r="AO213">
        <f t="shared" si="96"/>
        <v>1.1352748780462525</v>
      </c>
      <c r="AP213" cm="1">
        <f t="array" ref="AP213" xml:space="preserve"> EXP( -4 * alpha * X * 10^(-6) * AM213 / ( PI() * df * 10^(-6) * ( 1 - alpha ) ) ) * 100</f>
        <v>1.2168466696763347</v>
      </c>
      <c r="AQ213" cm="1">
        <f t="array" ref="AQ213" xml:space="preserve"> EXP( -4 * alpha * X * 10^(-6) * AN213 / ( PI() * df * 10^(-6) * ( 1 - alpha ) ) ) * 100</f>
        <v>0.67021843913327794</v>
      </c>
      <c r="AR213">
        <f t="shared" si="97"/>
        <v>0.54662823054305676</v>
      </c>
      <c r="AS213" cm="1">
        <f t="array" ref="AS213" xml:space="preserve"> ( sigave * 10^(-6) * fE *e * H213 ) / ( 3 * PI() * eps0 * ( 1 + epsF ) * mu * U * F213 * 10^(-9) )</f>
        <v>1.0453278299320315E-2</v>
      </c>
      <c r="AT213" cm="1">
        <f t="array" ref="AT213" xml:space="preserve"> PI() * AS213 / ( 1 + alpha * SQRT(AS213) )</f>
        <v>3.260989100965548E-2</v>
      </c>
      <c r="AU213" cm="1">
        <f t="array" ref="AU213" xml:space="preserve"> PI() * AS213 * ( 1 - SQRT( AS213 ) * alpha )</f>
        <v>3.2608268078708896E-2</v>
      </c>
      <c r="AV213">
        <f t="shared" si="98"/>
        <v>0.99995023194201715</v>
      </c>
      <c r="AW213" cm="1">
        <f t="array" ref="AW213" xml:space="preserve"> 2 / 3 * ( epsP - 1 ) / ( epsP + 2 ) * ( sigave * 10^(-6) ) ^ 2 / ( eps0 * ( 1 + epsF ) ^ 2 ) * H213 * ( F213 * 10^(-9) ) ^ 2 / ( df * 10^(-6) * mu * U )</f>
        <v>16.094113583809481</v>
      </c>
      <c r="AX213" cm="1">
        <f t="array" ref="AX213" xml:space="preserve"> 0.528 * Ku ^ 0.26 * AW213 ^ 0.74 / ( 1 + 0.366 * ( Ku * AW213 ) ^ 0.63 )</f>
        <v>1.4141970664156562</v>
      </c>
      <c r="AY213" cm="1">
        <f t="array" ref="AY213" xml:space="preserve"> 0.35 * Ku ^ ( -0.5 ) * AW213 ^ 0.4</f>
        <v>1.3144241953540083</v>
      </c>
      <c r="AZ213">
        <f t="shared" si="99"/>
        <v>0.9294491033597414</v>
      </c>
      <c r="BA213">
        <f t="shared" si="85"/>
        <v>0.2410542901051933</v>
      </c>
      <c r="BB213">
        <f t="shared" si="100"/>
        <v>0.27722694627626832</v>
      </c>
      <c r="BC213">
        <f t="shared" si="101"/>
        <v>1.1500602049243334</v>
      </c>
      <c r="BD213">
        <f t="shared" si="86"/>
        <v>1.3249496595900323</v>
      </c>
      <c r="BE213">
        <f t="shared" si="102"/>
        <v>1.5590428735515678</v>
      </c>
      <c r="BF213">
        <f t="shared" si="103"/>
        <v>1.1766808363375625</v>
      </c>
      <c r="BG213" cm="1">
        <f t="array" ref="BG213" xml:space="preserve"> EXP( -4 * alpha * X * 10^(-6) * BA213 / ( PI() * df * 10^(-6) * ( 1 - alpha ) ) ) * 100</f>
        <v>0.72092653641095272</v>
      </c>
      <c r="BH213" cm="1">
        <f t="array" ref="BH213" xml:space="preserve"> EXP( -4 * alpha * X * 10^(-6) * BB213 / ( PI() * df * 10^(-6) * ( 1 - alpha ) ) ) * 100</f>
        <v>0.34391070774430399</v>
      </c>
      <c r="BI213" cm="1">
        <f t="array" ref="BI213" xml:space="preserve"> EXP( -4 * alpha * X * 10^(-6) * BD213 / ( PI() * df * 10^(-6) * ( 1 - alpha ) ) ) * 100</f>
        <v>1.682459285999371E-10</v>
      </c>
      <c r="BJ213" cm="1">
        <f t="array" ref="BJ213" xml:space="preserve"> EXP( -4 * alpha * X * 10^(-6) * BE213 / ( PI() * df * 10^(-6) * ( 1 - alpha ) ) ) * 100</f>
        <v>1.3986034715117035E-12</v>
      </c>
      <c r="BK213" cm="1">
        <f t="array" ref="BK213">fC *  BG213 +  ( 1 - fC ) * BI213</f>
        <v>7.2092653792516614E-2</v>
      </c>
    </row>
    <row r="214" spans="6:63" x14ac:dyDescent="0.2">
      <c r="F214">
        <v>2140</v>
      </c>
      <c r="G214" cm="1">
        <f t="array" ref="G214" xml:space="preserve"> F214 * 10^(-9) * rhoa/mu * U</f>
        <v>1.4177351483801203E-3</v>
      </c>
      <c r="H214" cm="1">
        <f t="array" ref="H214">1 +  lambda/F214 * ( 2.514 + 0.8 * EXP( -0.55 * F214/lambda ) )</f>
        <v>1.078721094047645</v>
      </c>
      <c r="I214" cm="1">
        <f t="array" ref="I214" xml:space="preserve"> 1 + 3.34 * lambda/F214</f>
        <v>1.1045857009345794</v>
      </c>
      <c r="J214">
        <f t="shared" si="87"/>
        <v>0.97658433667478173</v>
      </c>
      <c r="K214" cm="1">
        <f t="array" ref="K214" xml:space="preserve"> kB * T * H214 / ( 3 * PI() * mu * F214 * 10^(-9) )</f>
        <v>1.1900648788488037E-11</v>
      </c>
      <c r="L214" cm="1">
        <f t="array" ref="L214" xml:space="preserve"> df * 10^(-6) *U / K214</f>
        <v>6910.2822515705247</v>
      </c>
      <c r="M214" cm="1">
        <f t="array" ref="M214" xml:space="preserve"> 1 + 0.388 * Kn * ( ( 1 - alpha ) * L214 / Ku ) ^ ( 1 / 3 )</f>
        <v>1.142069510069847</v>
      </c>
      <c r="N214" cm="1">
        <f t="array" ref="N214" xml:space="preserve"> 1 + 0.388 * Kn * ( ( 1 - alpha ) / Ku ) ^ ( 1 / 3 ) * ( 3 * PI() * mu * df * 10^(-6) * U * F214 * 10^(-9) / ( kB * T ) ) ^ ( 1 / 3 ) * ( 0.6 * ( F214 / lambda ) ^ 0.1 ) ^ ( -1 / 3 ) * ( 1 + 2/3 * ( 3.34 * F214 / lambda ) ) ^ ( -1 / 2 )</f>
        <v>1.0181251086559875</v>
      </c>
      <c r="O214">
        <f t="shared" si="78"/>
        <v>0.89147385485645325</v>
      </c>
      <c r="P214" cm="1">
        <f t="array" ref="P214" xml:space="preserve"> 1 / ( 1 + 1.6 * ( ( 1 - alpha ) / Ku ) ^ ( 1 / 3 ) * L214 ^ ( -2 / 3 ) * M214 )</f>
        <v>0.99436778292901995</v>
      </c>
      <c r="Q214" cm="1">
        <f t="array" ref="Q214" xml:space="preserve"> 1.6 * ( ( 1 - alpha ) / Ku ) * L214 ^ ( -2 / 3 ) * M214 * P214</f>
        <v>7.1227342230136478E-3</v>
      </c>
      <c r="R214" cm="1">
        <f t="array" ref="R214" xml:space="preserve"> 1.6 * ( 0.6 ) ^ ( 2 / 3 ) * ( ( 1 - alpha ) / Ku ) * ( lambda * 10^(-9) ) ^ ( -1 / 15 ) * ( kB * T / ( 3 * PI() * df * 10^(-6) * U * mu ) ) ^ ( 2 / 3 ) * ( F214 * 10^(-9) ) ^ ( -3 / 5 )  +  3.2 * 3.34 / 3 * ( 0.6 ) ^ ( 2 / 3 ) * ( ( 1 - alpha ) / Ku ) *  ( lambda * 10^(-9) ) ^ ( 14 / 15 ) * ( kB * T / ( 3 * PI() * df * 10^(-6) * U * mu ) ) ^ ( 2 / 3 ) * ( F214 * 10^(-9) ) ^ ( -8 / 5 )</f>
        <v>5.7164333681050386E-3</v>
      </c>
      <c r="S214">
        <f t="shared" si="79"/>
        <v>5.8200443440266552E-3</v>
      </c>
      <c r="T214">
        <f t="shared" si="88"/>
        <v>0.81710817247989054</v>
      </c>
      <c r="U214">
        <f t="shared" si="80"/>
        <v>16956.453542962725</v>
      </c>
      <c r="V214">
        <f t="shared" si="81"/>
        <v>7.6794840212100167E-3</v>
      </c>
      <c r="W214">
        <f t="shared" si="82"/>
        <v>5.8974434300016809E-5</v>
      </c>
      <c r="X214">
        <f t="shared" si="83"/>
        <v>4.5289260282104613E-7</v>
      </c>
      <c r="Y214" cm="1">
        <f t="array" ref="Y214" xml:space="preserve"> 4 / 3 * g / U^2 * F214 * 10^(-9) * ( rhop - rhoa ) / rhoa</f>
        <v>221.84319284848996</v>
      </c>
      <c r="Z214" cm="1">
        <f t="array" ref="Z214" xml:space="preserve"> SQRT( 4/3 * 1/U214 * g/rhoa * F214 * 10^(-9) *  ( rhop - rhoa ) )</f>
        <v>1.1997918396624101E-3</v>
      </c>
      <c r="AA214" cm="1">
        <f t="array" ref="AA214" xml:space="preserve"> Z214 / U</f>
        <v>0.11438143515911207</v>
      </c>
      <c r="AB214">
        <f t="shared" si="89"/>
        <v>0.12915428797460007</v>
      </c>
      <c r="AC214">
        <f t="shared" si="90"/>
        <v>0.12896085180554478</v>
      </c>
      <c r="AD214">
        <f t="shared" si="91"/>
        <v>0.99850228612546466</v>
      </c>
      <c r="AE214" cm="1">
        <f t="array" ref="AE214">( ( F214 * 10^(-9) ) ^ 2 * rhop * H214 * U ) / ( 18 * mu * ( df * 10^(-6) ) )</f>
        <v>2.02535291094584E-2</v>
      </c>
      <c r="AF214">
        <f t="shared" si="92"/>
        <v>5.6164082574823139E-3</v>
      </c>
      <c r="AG214" cm="1">
        <f t="array" ref="AG214">(2 * AI234*(1-alpha)*AE214*SQRT(alpha)+(1-alpha)*alpha*AE214^2)/Ku</f>
        <v>4.5567955477342284E-3</v>
      </c>
      <c r="AH214">
        <f t="shared" si="93"/>
        <v>0.81133623818452938</v>
      </c>
      <c r="AI214" cm="1">
        <f t="array" ref="AI214" xml:space="preserve"> F214 / df / 1000</f>
        <v>0.27295918367346939</v>
      </c>
      <c r="AJ214" cm="1">
        <f t="array" ref="AJ214" xml:space="preserve"> ( 1 + AI214 ) / ( 2*Ku ) * ( 2 * LN( 1 + AI214 ) - 1 + alpha + ( 1 / ( 1 + AI214 ) ) ^ 2 * ( 1 - alpha / 2 ) - ( alpha / 2) * ( 1 + AI214 ) ^ 2 )</f>
        <v>8.9074452550759867E-2</v>
      </c>
      <c r="AK214" cm="1">
        <f t="array" ref="AK214" xml:space="preserve"> ( ( 1 - alpha ) / Ku ) * AI214 ^ 2</f>
        <v>0.10596109889489218</v>
      </c>
      <c r="AL214">
        <f t="shared" si="94"/>
        <v>1.1895790079036332</v>
      </c>
      <c r="AM214">
        <f t="shared" si="84"/>
        <v>0.21679830967014568</v>
      </c>
      <c r="AN214">
        <f t="shared" si="95"/>
        <v>0.24635840330194592</v>
      </c>
      <c r="AO214">
        <f t="shared" si="96"/>
        <v>1.1363483584202079</v>
      </c>
      <c r="AP214" cm="1">
        <f t="array" ref="AP214" xml:space="preserve"> EXP( -4 * alpha * X * 10^(-6) * AM214 / ( PI() * df * 10^(-6) * ( 1 - alpha ) ) ) * 100</f>
        <v>1.1842401285124049</v>
      </c>
      <c r="AQ214" cm="1">
        <f t="array" ref="AQ214" xml:space="preserve"> EXP( -4 * alpha * X * 10^(-6) * AN214 / ( PI() * df * 10^(-6) * ( 1 - alpha ) ) ) * 100</f>
        <v>0.64677980183702843</v>
      </c>
      <c r="AR214">
        <f t="shared" si="97"/>
        <v>0.53746032667537647</v>
      </c>
      <c r="AS214" cm="1">
        <f t="array" ref="AS214" xml:space="preserve"> ( sigave * 10^(-6) * fE *e * H214 ) / ( 3 * PI() * eps0 * ( 1 + epsF ) * mu * U * F214 * 10^(-9) )</f>
        <v>1.0400867743710575E-2</v>
      </c>
      <c r="AT214" cm="1">
        <f t="array" ref="AT214" xml:space="preserve"> PI() * AS214 / ( 1 + alpha * SQRT(AS214) )</f>
        <v>3.2446962351753941E-2</v>
      </c>
      <c r="AU214" cm="1">
        <f t="array" ref="AU214" xml:space="preserve"> PI() * AS214 * ( 1 - SQRT( AS214 ) * alpha )</f>
        <v>3.2445355625832235E-2</v>
      </c>
      <c r="AV214">
        <f t="shared" si="98"/>
        <v>0.99995048146867227</v>
      </c>
      <c r="AW214" cm="1">
        <f t="array" ref="AW214" xml:space="preserve"> 2 / 3 * ( epsP - 1 ) / ( epsP + 2 ) * ( sigave * 10^(-6) ) ^ 2 / ( eps0 * ( 1 + epsF ) ^ 2 ) * H214 * ( F214 * 10^(-9) ) ^ 2 / ( df * 10^(-6) * mu * U )</f>
        <v>16.240022734765063</v>
      </c>
      <c r="AX214" cm="1">
        <f t="array" ref="AX214" xml:space="preserve"> 0.528 * Ku ^ 0.26 * AW214 ^ 0.74 / ( 1 + 0.366 * ( Ku * AW214 ) ^ 0.63 )</f>
        <v>1.4186794402615812</v>
      </c>
      <c r="AY214" cm="1">
        <f t="array" ref="AY214" xml:space="preserve"> 0.35 * Ku ^ ( -0.5 ) * AW214 ^ 0.4</f>
        <v>1.319177918609147</v>
      </c>
      <c r="AZ214">
        <f t="shared" si="99"/>
        <v>0.92986328071823765</v>
      </c>
      <c r="BA214">
        <f t="shared" si="85"/>
        <v>0.24221082543010852</v>
      </c>
      <c r="BB214">
        <f t="shared" si="100"/>
        <v>0.27880375892777814</v>
      </c>
      <c r="BC214">
        <f t="shared" si="101"/>
        <v>1.1510788522052608</v>
      </c>
      <c r="BD214">
        <f t="shared" si="86"/>
        <v>1.3279104453192276</v>
      </c>
      <c r="BE214">
        <f t="shared" si="102"/>
        <v>1.5655363219110929</v>
      </c>
      <c r="BF214">
        <f t="shared" si="103"/>
        <v>1.1789472154763723</v>
      </c>
      <c r="BG214" cm="1">
        <f t="array" ref="BG214" xml:space="preserve"> EXP( -4 * alpha * X * 10^(-6) * BA214 / ( PI() * df * 10^(-6) * ( 1 - alpha ) ) ) * 100</f>
        <v>0.70406629816615829</v>
      </c>
      <c r="BH214" cm="1">
        <f t="array" ref="BH214" xml:space="preserve"> EXP( -4 * alpha * X * 10^(-6) * BB214 / ( PI() * df * 10^(-6) * ( 1 - alpha ) ) ) * 100</f>
        <v>0.33299175691160487</v>
      </c>
      <c r="BI214" cm="1">
        <f t="array" ref="BI214" xml:space="preserve"> EXP( -4 * alpha * X * 10^(-6) * BD214 / ( PI() * df * 10^(-6) * ( 1 - alpha ) ) ) * 100</f>
        <v>1.583557313188595E-10</v>
      </c>
      <c r="BJ214" cm="1">
        <f t="array" ref="BJ214" xml:space="preserve"> EXP( -4 * alpha * X * 10^(-6) * BE214 / ( PI() * df * 10^(-6) * ( 1 - alpha ) ) ) * 100</f>
        <v>1.2245911337022302E-12</v>
      </c>
      <c r="BK214" cm="1">
        <f t="array" ref="BK214">fC *  BG214 +  ( 1 - fC ) * BI214</f>
        <v>7.0406629959135991E-2</v>
      </c>
    </row>
    <row r="215" spans="6:63" x14ac:dyDescent="0.2">
      <c r="F215">
        <v>2150</v>
      </c>
      <c r="G215" cm="1">
        <f t="array" ref="G215" xml:space="preserve"> F215 * 10^(-9) * rhoa/mu * U</f>
        <v>1.4243600789800273E-3</v>
      </c>
      <c r="H215" cm="1">
        <f t="array" ref="H215">1 +  lambda/F215 * ( 2.514 + 0.8 * EXP( -0.55 * F215/lambda ) )</f>
        <v>1.0783549493779157</v>
      </c>
      <c r="I215" cm="1">
        <f t="array" ref="I215" xml:space="preserve"> 1 + 3.34 * lambda/F215</f>
        <v>1.1040992558139535</v>
      </c>
      <c r="J215">
        <f t="shared" si="87"/>
        <v>0.97668297818291805</v>
      </c>
      <c r="K215" cm="1">
        <f t="array" ref="K215" xml:space="preserve"> kB * T * H215 / ( 3 * PI() * mu * F215 * 10^(-9) )</f>
        <v>1.1841276346355403E-11</v>
      </c>
      <c r="L215" cm="1">
        <f t="array" ref="L215" xml:space="preserve"> df * 10^(-6) *U / K215</f>
        <v>6944.9305716587396</v>
      </c>
      <c r="M215" cm="1">
        <f t="array" ref="M215" xml:space="preserve"> 1 + 0.388 * Kn * ( ( 1 - alpha ) * L215 / Ku ) ^ ( 1 / 3 )</f>
        <v>1.1423065609550143</v>
      </c>
      <c r="N215" cm="1">
        <f t="array" ref="N215" xml:space="preserve"> 1 + 0.388 * Kn * ( ( 1 - alpha ) / Ku ) ^ ( 1 / 3 ) * ( 3 * PI() * mu * df * 10^(-6) * U * F215 * 10^(-9) / ( kB * T ) ) ^ ( 1 / 3 ) * ( 0.6 * ( F215 / lambda ) ^ 0.1 ) ^ ( -1 / 3 ) * ( 1 + 2/3 * ( 3.34 * F215 / lambda ) ) ^ ( -1 / 2 )</f>
        <v>1.0181088006619703</v>
      </c>
      <c r="O215">
        <f t="shared" si="78"/>
        <v>0.89127458027623541</v>
      </c>
      <c r="P215" cm="1">
        <f t="array" ref="P215" xml:space="preserve"> 1 / ( 1 + 1.6 * ( ( 1 - alpha ) / Ku ) ^ ( 1 / 3 ) * L215 ^ ( -2 / 3 ) * M215 )</f>
        <v>0.99438526745595401</v>
      </c>
      <c r="Q215" cm="1">
        <f t="array" ref="Q215" xml:space="preserve"> 1.6 * ( ( 1 - alpha ) / Ku ) * L215 ^ ( -2 / 3 ) * M215 * P215</f>
        <v>7.1006225684384474E-3</v>
      </c>
      <c r="R215" cm="1">
        <f t="array" ref="R215" xml:space="preserve"> 1.6 * ( 0.6 ) ^ ( 2 / 3 ) * ( ( 1 - alpha ) / Ku ) * ( lambda * 10^(-9) ) ^ ( -1 / 15 ) * ( kB * T / ( 3 * PI() * df * 10^(-6) * U * mu ) ) ^ ( 2 / 3 ) * ( F215 * 10^(-9) ) ^ ( -3 / 5 )  +  3.2 * 3.34 / 3 * ( 0.6 ) ^ ( 2 / 3 ) * ( ( 1 - alpha ) / Ku ) *  ( lambda * 10^(-9) ) ^ ( 14 / 15 ) * ( kB * T / ( 3 * PI() * df * 10^(-6) * U * mu ) ) ^ ( 2 / 3 ) * ( F215 * 10^(-9) ) ^ ( -8 / 5 )</f>
        <v>5.6987375093187527E-3</v>
      </c>
      <c r="S215">
        <f t="shared" si="79"/>
        <v>5.8019348108998992E-3</v>
      </c>
      <c r="T215">
        <f t="shared" si="88"/>
        <v>0.81710226884737058</v>
      </c>
      <c r="U215">
        <f t="shared" si="80"/>
        <v>16877.67586488208</v>
      </c>
      <c r="V215">
        <f t="shared" si="81"/>
        <v>7.6973853576809415E-3</v>
      </c>
      <c r="W215">
        <f t="shared" si="82"/>
        <v>5.9249700361553414E-5</v>
      </c>
      <c r="X215">
        <f t="shared" si="83"/>
        <v>4.5606714456003738E-7</v>
      </c>
      <c r="Y215" cm="1">
        <f t="array" ref="Y215" xml:space="preserve"> 4 / 3 * g / U^2 * F215 * 10^(-9) * ( rhop - rhoa ) / rhoa</f>
        <v>222.87984328236138</v>
      </c>
      <c r="Z215" cm="1">
        <f t="array" ref="Z215" xml:space="preserve"> SQRT( 4/3 * 1/U215 * g/rhoa * F215 * 10^(-9) *  ( rhop - rhoa ) )</f>
        <v>1.2053951458474088E-3</v>
      </c>
      <c r="AA215" cm="1">
        <f t="array" ref="AA215" xml:space="preserve"> Z215 / U</f>
        <v>0.11491562299227522</v>
      </c>
      <c r="AB215">
        <f t="shared" si="89"/>
        <v>0.1298357828671427</v>
      </c>
      <c r="AC215">
        <f t="shared" si="90"/>
        <v>0.12963858989051083</v>
      </c>
      <c r="AD215">
        <f t="shared" si="91"/>
        <v>0.99848121240325827</v>
      </c>
      <c r="AE215" cm="1">
        <f t="array" ref="AE215">( ( F215 * 10^(-9) ) ^ 2 * rhop * H215 * U ) / ( 18 * mu * ( df * 10^(-6) ) )</f>
        <v>2.0436317735759425E-2</v>
      </c>
      <c r="AF215">
        <f t="shared" si="92"/>
        <v>5.7105148430548307E-3</v>
      </c>
      <c r="AG215" cm="1">
        <f t="array" ref="AG215">(2 * AI235*(1-alpha)*AE215*SQRT(alpha)+(1-alpha)*alpha*AE215^2)/Ku</f>
        <v>4.6177629704899914E-3</v>
      </c>
      <c r="AH215">
        <f t="shared" si="93"/>
        <v>0.80864214478071939</v>
      </c>
      <c r="AI215" cm="1">
        <f t="array" ref="AI215" xml:space="preserve"> F215 / df / 1000</f>
        <v>0.27423469387755101</v>
      </c>
      <c r="AJ215" cm="1">
        <f t="array" ref="AJ215" xml:space="preserve"> ( 1 + AI215 ) / ( 2*Ku ) * ( 2 * LN( 1 + AI215 ) - 1 + alpha + ( 1 / ( 1 + AI215 ) ) ^ 2 * ( 1 - alpha / 2 ) - ( alpha / 2) * ( 1 + AI215 ) ^ 2 )</f>
        <v>8.9843667454399798E-2</v>
      </c>
      <c r="AK215" cm="1">
        <f t="array" ref="AK215" xml:space="preserve"> ( ( 1 - alpha ) / Ku ) * AI215 ^ 2</f>
        <v>0.10695370330195629</v>
      </c>
      <c r="AL215">
        <f t="shared" si="94"/>
        <v>1.1904423131017074</v>
      </c>
      <c r="AM215">
        <f t="shared" si="84"/>
        <v>0.21812864854533709</v>
      </c>
      <c r="AN215">
        <f t="shared" si="95"/>
        <v>0.24810474284642187</v>
      </c>
      <c r="AO215">
        <f t="shared" si="96"/>
        <v>1.1374239216214388</v>
      </c>
      <c r="AP215" cm="1">
        <f t="array" ref="AP215" xml:space="preserve"> EXP( -4 * alpha * X * 10^(-6) * AM215 / ( PI() * df * 10^(-6) * ( 1 - alpha ) ) ) * 100</f>
        <v>1.1524386817589891</v>
      </c>
      <c r="AQ215" cm="1">
        <f t="array" ref="AQ215" xml:space="preserve"> EXP( -4 * alpha * X * 10^(-6) * AN215 / ( PI() * df * 10^(-6) * ( 1 - alpha ) ) ) * 100</f>
        <v>0.62407638207992289</v>
      </c>
      <c r="AR215">
        <f t="shared" si="97"/>
        <v>0.52836229967906623</v>
      </c>
      <c r="AS215" cm="1">
        <f t="array" ref="AS215" xml:space="preserve"> ( sigave * 10^(-6) * fE *e * H215 ) / ( 3 * PI() * eps0 * ( 1 + epsF ) * mu * U * F215 * 10^(-9) )</f>
        <v>1.0348977722484172E-2</v>
      </c>
      <c r="AT215" cm="1">
        <f t="array" ref="AT215" xml:space="preserve"> PI() * AS215 / ( 1 + alpha * SQRT(AS215) )</f>
        <v>3.2285647644792907E-2</v>
      </c>
      <c r="AU215" cm="1">
        <f t="array" ref="AU215" xml:space="preserve"> PI() * AS215 * ( 1 - SQRT( AS215 ) * alpha )</f>
        <v>3.228405688305587E-2</v>
      </c>
      <c r="AV215">
        <f t="shared" si="98"/>
        <v>0.99995072851706313</v>
      </c>
      <c r="AW215" cm="1">
        <f t="array" ref="AW215" xml:space="preserve"> 2 / 3 * ( epsP - 1 ) / ( epsP + 2 ) * ( sigave * 10^(-6) ) ^ 2 / ( eps0 * ( 1 + epsF ) ^ 2 ) * H215 * ( F215 * 10^(-9) ) ^ 2 / ( df * 10^(-6) * mu * U )</f>
        <v>16.386589361783113</v>
      </c>
      <c r="AX215" cm="1">
        <f t="array" ref="AX215" xml:space="preserve"> 0.528 * Ku ^ 0.26 * AW215 ^ 0.74 / ( 1 + 0.366 * ( Ku * AW215 ) ^ 0.63 )</f>
        <v>1.4231449797718088</v>
      </c>
      <c r="AY215" cm="1">
        <f t="array" ref="AY215" xml:space="preserve"> 0.35 * Ku ^ ( -0.5 ) * AW215 ^ 0.4</f>
        <v>1.3239273324842196</v>
      </c>
      <c r="AZ215">
        <f t="shared" si="99"/>
        <v>0.930282825223121</v>
      </c>
      <c r="BA215">
        <f t="shared" si="85"/>
        <v>0.24337187150196038</v>
      </c>
      <c r="BB215">
        <f t="shared" si="100"/>
        <v>0.28038879972947772</v>
      </c>
      <c r="BC215">
        <f t="shared" si="101"/>
        <v>1.1521002735405237</v>
      </c>
      <c r="BD215">
        <f t="shared" si="86"/>
        <v>1.3308449371954401</v>
      </c>
      <c r="BE215">
        <f t="shared" si="102"/>
        <v>1.5720320753306414</v>
      </c>
      <c r="BF215">
        <f t="shared" si="103"/>
        <v>1.1812285799752658</v>
      </c>
      <c r="BG215" cm="1">
        <f t="array" ref="BG215" xml:space="preserve"> EXP( -4 * alpha * X * 10^(-6) * BA215 / ( PI() * df * 10^(-6) * ( 1 - alpha ) ) ) * 100</f>
        <v>0.68753690766099584</v>
      </c>
      <c r="BH215" cm="1">
        <f t="array" ref="BH215" xml:space="preserve"> EXP( -4 * alpha * X * 10^(-6) * BB215 / ( PI() * df * 10^(-6) * ( 1 - alpha ) ) ) * 100</f>
        <v>0.32236519728549129</v>
      </c>
      <c r="BI215" cm="1">
        <f t="array" ref="BI215" xml:space="preserve"> EXP( -4 * alpha * X * 10^(-6) * BD215 / ( PI() * df * 10^(-6) * ( 1 - alpha ) ) ) * 100</f>
        <v>1.4912713254409411E-10</v>
      </c>
      <c r="BJ215" cm="1">
        <f t="array" ref="BJ215" xml:space="preserve"> EXP( -4 * alpha * X * 10^(-6) * BE215 / ( PI() * df * 10^(-6) * ( 1 - alpha ) ) ) * 100</f>
        <v>1.072178602752848E-12</v>
      </c>
      <c r="BK215" cm="1">
        <f t="array" ref="BK215">fC *  BG215 +  ( 1 - fC ) * BI215</f>
        <v>6.875369090031401E-2</v>
      </c>
    </row>
    <row r="216" spans="6:63" x14ac:dyDescent="0.2">
      <c r="F216">
        <v>2160</v>
      </c>
      <c r="G216" cm="1">
        <f t="array" ref="G216" xml:space="preserve"> F216 * 10^(-9) * rhoa/mu * U</f>
        <v>1.4309850095799346E-3</v>
      </c>
      <c r="H216" cm="1">
        <f t="array" ref="H216">1 +  lambda/F216 * ( 2.514 + 0.8 * EXP( -0.55 * F216/lambda ) )</f>
        <v>1.0779921949402376</v>
      </c>
      <c r="I216" cm="1">
        <f t="array" ref="I216" xml:space="preserve"> 1 + 3.34 * lambda/F216</f>
        <v>1.1036173148148147</v>
      </c>
      <c r="J216">
        <f t="shared" si="87"/>
        <v>0.97678079210013391</v>
      </c>
      <c r="K216" cm="1">
        <f t="array" ref="K216" xml:space="preserve"> kB * T * H216 / ( 3 * PI() * mu * F216 * 10^(-9) )</f>
        <v>1.1782490704406913E-11</v>
      </c>
      <c r="L216" cm="1">
        <f t="array" ref="L216" xml:space="preserve"> df * 10^(-6) *U / K216</f>
        <v>6979.5804782179666</v>
      </c>
      <c r="M216" cm="1">
        <f t="array" ref="M216" xml:space="preserve"> 1 + 0.388 * Kn * ( ( 1 - alpha ) * L216 / Ku ) ^ ( 1 / 3 )</f>
        <v>1.1425428355129861</v>
      </c>
      <c r="N216" cm="1">
        <f t="array" ref="N216" xml:space="preserve"> 1 + 0.388 * Kn * ( ( 1 - alpha ) / Ku ) ^ ( 1 / 3 ) * ( 3 * PI() * mu * df * 10^(-6) * U * F216 * 10^(-9) / ( kB * T ) ) ^ ( 1 / 3 ) * ( 0.6 * ( F216 / lambda ) ^ 0.1 ) ^ ( -1 / 3 ) * ( 1 + 2/3 * ( 3.34 * F216 / lambda ) ) ^ ( -1 / 2 )</f>
        <v>1.0180925802564091</v>
      </c>
      <c r="O216">
        <f t="shared" si="78"/>
        <v>0.89107607050837578</v>
      </c>
      <c r="P216" cm="1">
        <f t="array" ref="P216" xml:space="preserve"> 1 / ( 1 + 1.6 * ( ( 1 - alpha ) / Ku ) ^ ( 1 / 3 ) * L216 ^ ( -2 / 3 ) * M216 )</f>
        <v>0.9944026105142747</v>
      </c>
      <c r="Q216" cm="1">
        <f t="array" ref="Q216" xml:space="preserve"> 1.6 * ( ( 1 - alpha ) / Ku ) * L216 ^ ( -2 / 3 ) * M216 * P216</f>
        <v>7.0786898209118142E-3</v>
      </c>
      <c r="R216" cm="1">
        <f t="array" ref="R216" xml:space="preserve"> 1.6 * ( 0.6 ) ^ ( 2 / 3 ) * ( ( 1 - alpha ) / Ku ) * ( lambda * 10^(-9) ) ^ ( -1 / 15 ) * ( kB * T / ( 3 * PI() * df * 10^(-6) * U * mu ) ) ^ ( 2 / 3 ) * ( F216 * 10^(-9) ) ^ ( -3 / 5 )  +  3.2 * 3.34 / 3 * ( 0.6 ) ^ ( 2 / 3 ) * ( ( 1 - alpha ) / Ku ) *  ( lambda * 10^(-9) ) ^ ( 14 / 15 ) * ( kB * T / ( 3 * PI() * df * 10^(-6) * U * mu ) ) ^ ( 2 / 3 ) * ( F216 * 10^(-9) ) ^ ( -8 / 5 )</f>
        <v>5.6811856063340022E-3</v>
      </c>
      <c r="S216">
        <f t="shared" si="79"/>
        <v>5.7839729128681561E-3</v>
      </c>
      <c r="T216">
        <f t="shared" si="88"/>
        <v>0.81709653328518295</v>
      </c>
      <c r="U216">
        <f t="shared" si="80"/>
        <v>16799.627480079253</v>
      </c>
      <c r="V216">
        <f t="shared" si="81"/>
        <v>7.7152449985149535E-3</v>
      </c>
      <c r="W216">
        <f t="shared" si="82"/>
        <v>5.9524963950046101E-5</v>
      </c>
      <c r="X216">
        <f t="shared" si="83"/>
        <v>4.5924904047470177E-7</v>
      </c>
      <c r="Y216" cm="1">
        <f t="array" ref="Y216" xml:space="preserve"> 4 / 3 * g / U^2 * F216 * 10^(-9) * ( rhop - rhoa ) / rhoa</f>
        <v>223.91649371623282</v>
      </c>
      <c r="Z216" cm="1">
        <f t="array" ref="Z216" xml:space="preserve"> SQRT( 4/3 * 1/U216 * g/rhoa * F216 * 10^(-9) *  ( rhop - rhoa ) )</f>
        <v>1.2109984269850947E-3</v>
      </c>
      <c r="AA216" cm="1">
        <f t="array" ref="AA216" xml:space="preserve"> Z216 / U</f>
        <v>0.11544980843756782</v>
      </c>
      <c r="AB216">
        <f t="shared" si="89"/>
        <v>0.13051809782963489</v>
      </c>
      <c r="AC216">
        <f t="shared" si="90"/>
        <v>0.13031709238845837</v>
      </c>
      <c r="AD216">
        <f t="shared" si="91"/>
        <v>0.99845994199640509</v>
      </c>
      <c r="AE216" cm="1">
        <f t="array" ref="AE216">( ( F216 * 10^(-9) ) ^ 2 * rhop * H216 * U ) / ( 18 * mu * ( df * 10^(-6) ) )</f>
        <v>2.061992632461274E-2</v>
      </c>
      <c r="AF216">
        <f t="shared" si="92"/>
        <v>5.8057011342890954E-3</v>
      </c>
      <c r="AG216" cm="1">
        <f t="array" ref="AG216">(2 * AI236*(1-alpha)*AE216*SQRT(alpha)+(1-alpha)*alpha*AE216^2)/Ku</f>
        <v>4.6792730758979766E-3</v>
      </c>
      <c r="AH216">
        <f t="shared" si="93"/>
        <v>0.80597897956918352</v>
      </c>
      <c r="AI216" cm="1">
        <f t="array" ref="AI216" xml:space="preserve"> F216 / df / 1000</f>
        <v>0.27551020408163263</v>
      </c>
      <c r="AJ216" cm="1">
        <f t="array" ref="AJ216" xml:space="preserve"> ( 1 + AI216 ) / ( 2*Ku ) * ( 2 * LN( 1 + AI216 ) - 1 + alpha + ( 1 / ( 1 + AI216 ) ) ^ 2 * ( 1 - alpha / 2 ) - ( alpha / 2) * ( 1 + AI216 ) ^ 2 )</f>
        <v>9.0615664753388753E-2</v>
      </c>
      <c r="AK216" cm="1">
        <f t="array" ref="AK216" xml:space="preserve"> ( ( 1 - alpha ) / Ku ) * AI216 ^ 2</f>
        <v>0.10795093523539366</v>
      </c>
      <c r="AL216">
        <f t="shared" si="94"/>
        <v>1.1913054495509467</v>
      </c>
      <c r="AM216">
        <f t="shared" si="84"/>
        <v>0.2194618840511442</v>
      </c>
      <c r="AN216">
        <f t="shared" si="95"/>
        <v>0.24985770167100929</v>
      </c>
      <c r="AO216">
        <f t="shared" si="96"/>
        <v>1.1385015796765035</v>
      </c>
      <c r="AP216" cm="1">
        <f t="array" ref="AP216" xml:space="preserve"> EXP( -4 * alpha * X * 10^(-6) * AM216 / ( PI() * df * 10^(-6) * ( 1 - alpha ) ) ) * 100</f>
        <v>1.1214247584566004</v>
      </c>
      <c r="AQ216" cm="1">
        <f t="array" ref="AQ216" xml:space="preserve"> EXP( -4 * alpha * X * 10^(-6) * AN216 / ( PI() * df * 10^(-6) * ( 1 - alpha ) ) ) * 100</f>
        <v>0.60208834967601432</v>
      </c>
      <c r="AR216">
        <f t="shared" si="97"/>
        <v>0.51933640878058607</v>
      </c>
      <c r="AS216" cm="1">
        <f t="array" ref="AS216" xml:space="preserve"> ( sigave * 10^(-6) * fE *e * H216 ) / ( 3 * PI() * eps0 * ( 1 + epsF ) * mu * U * F216 * 10^(-9) )</f>
        <v>1.0297600549860874E-2</v>
      </c>
      <c r="AT216" cm="1">
        <f t="array" ref="AT216" xml:space="preserve"> PI() * AS216 / ( 1 + alpha * SQRT(AS216) )</f>
        <v>3.2125923110631706E-2</v>
      </c>
      <c r="AU216" cm="1">
        <f t="array" ref="AU216" xml:space="preserve"> PI() * AS216 * ( 1 - SQRT( AS216 ) * alpha )</f>
        <v>3.2124348076975978E-2</v>
      </c>
      <c r="AV216">
        <f t="shared" si="98"/>
        <v>0.99995097312378223</v>
      </c>
      <c r="AW216" cm="1">
        <f t="array" ref="AW216" xml:space="preserve"> 2 / 3 * ( epsP - 1 ) / ( epsP + 2 ) * ( sigave * 10^(-6) ) ^ 2 / ( eps0 * ( 1 + epsF ) ^ 2 ) * H216 * ( F216 * 10^(-9) ) ^ 2 / ( df * 10^(-6) * mu * U )</f>
        <v>16.533813464859723</v>
      </c>
      <c r="AX216" cm="1">
        <f t="array" ref="AX216" xml:space="preserve"> 0.528 * Ku ^ 0.26 * AW216 ^ 0.74 / ( 1 + 0.366 * ( Ku * AW216 ) ^ 0.63 )</f>
        <v>1.4275937788141797</v>
      </c>
      <c r="AY216" cm="1">
        <f t="array" ref="AY216" xml:space="preserve"> 0.35 * Ku ^ ( -0.5 ) * AW216 ^ 0.4</f>
        <v>1.328672460474984</v>
      </c>
      <c r="AZ216">
        <f t="shared" si="99"/>
        <v>0.93070765661267874</v>
      </c>
      <c r="BA216">
        <f t="shared" si="85"/>
        <v>0.24453739154903442</v>
      </c>
      <c r="BB216">
        <f t="shared" si="100"/>
        <v>0.28198204974798524</v>
      </c>
      <c r="BC216">
        <f t="shared" si="101"/>
        <v>1.1531244688665228</v>
      </c>
      <c r="BD216">
        <f t="shared" si="86"/>
        <v>1.3337532425070715</v>
      </c>
      <c r="BE216">
        <f t="shared" si="102"/>
        <v>1.5785301621459933</v>
      </c>
      <c r="BF216">
        <f t="shared" si="103"/>
        <v>1.183524891889906</v>
      </c>
      <c r="BG216" cm="1">
        <f t="array" ref="BG216" xml:space="preserve"> EXP( -4 * alpha * X * 10^(-6) * BA216 / ( PI() * df * 10^(-6) * ( 1 - alpha ) ) ) * 100</f>
        <v>0.6713341179840997</v>
      </c>
      <c r="BH216" cm="1">
        <f t="array" ref="BH216" xml:space="preserve"> EXP( -4 * alpha * X * 10^(-6) * BB216 / ( PI() * df * 10^(-6) * ( 1 - alpha ) ) ) * 100</f>
        <v>0.31202533967896096</v>
      </c>
      <c r="BI216" cm="1">
        <f t="array" ref="BI216" xml:space="preserve"> EXP( -4 * alpha * X * 10^(-6) * BD216 / ( PI() * df * 10^(-6) * ( 1 - alpha ) ) ) * 100</f>
        <v>1.4051162387074457E-10</v>
      </c>
      <c r="BJ216" cm="1">
        <f t="array" ref="BJ216" xml:space="preserve"> EXP( -4 * alpha * X * 10^(-6) * BE216 / ( PI() * df * 10^(-6) * ( 1 - alpha ) ) ) * 100</f>
        <v>9.3869050610794082E-13</v>
      </c>
      <c r="BK216" cm="1">
        <f t="array" ref="BK216">fC *  BG216 +  ( 1 - fC ) * BI216</f>
        <v>6.7133411924870434E-2</v>
      </c>
    </row>
    <row r="217" spans="6:63" x14ac:dyDescent="0.2">
      <c r="F217">
        <v>2170</v>
      </c>
      <c r="G217" cm="1">
        <f t="array" ref="G217" xml:space="preserve"> F217 * 10^(-9) * rhoa/mu * U</f>
        <v>1.4376099401798416E-3</v>
      </c>
      <c r="H217" cm="1">
        <f t="array" ref="H217">1 +  lambda/F217 * ( 2.514 + 0.8 * EXP( -0.55 * F217/lambda ) )</f>
        <v>1.0776327838647586</v>
      </c>
      <c r="I217" cm="1">
        <f t="array" ref="I217" xml:space="preserve"> 1 + 3.34 * lambda/F217</f>
        <v>1.1031398156682028</v>
      </c>
      <c r="J217">
        <f t="shared" si="87"/>
        <v>0.97687778879779263</v>
      </c>
      <c r="K217" cm="1">
        <f t="array" ref="K217" xml:space="preserve"> kB * T * H217 / ( 3 * PI() * mu * F217 * 10^(-9) )</f>
        <v>1.1724283240269349E-11</v>
      </c>
      <c r="L217" cm="1">
        <f t="array" ref="L217" xml:space="preserve"> df * 10^(-6) *U / K217</f>
        <v>7014.2319508969713</v>
      </c>
      <c r="M217" cm="1">
        <f t="array" ref="M217" xml:space="preserve"> 1 + 0.388 * Kn * ( ( 1 - alpha ) * L217 / Ku ) ^ ( 1 / 3 )</f>
        <v>1.1427783400006573</v>
      </c>
      <c r="N217" cm="1">
        <f t="array" ref="N217" xml:space="preserve"> 1 + 0.388 * Kn * ( ( 1 - alpha ) / Ku ) ^ ( 1 / 3 ) * ( 3 * PI() * mu * df * 10^(-6) * U * F217 * 10^(-9) / ( kB * T ) ) ^ ( 1 / 3 ) * ( 0.6 * ( F217 / lambda ) ^ 0.1 ) ^ ( -1 / 3 ) * ( 1 + 2/3 * ( 3.34 * F217 / lambda ) ) ^ ( -1 / 2 )</f>
        <v>1.0180764465812642</v>
      </c>
      <c r="O217">
        <f t="shared" si="78"/>
        <v>0.89087831904538783</v>
      </c>
      <c r="P217" cm="1">
        <f t="array" ref="P217" xml:space="preserve"> 1 / ( 1 + 1.6 * ( ( 1 - alpha ) / Ku ) ^ ( 1 / 3 ) * L217 ^ ( -2 / 3 ) * M217 )</f>
        <v>0.99441981393087731</v>
      </c>
      <c r="Q217" cm="1">
        <f t="array" ref="Q217" xml:space="preserve"> 1.6 * ( ( 1 - alpha ) / Ku ) * L217 ^ ( -2 / 3 ) * M217 * P217</f>
        <v>7.0569336700669373E-3</v>
      </c>
      <c r="R217" cm="1">
        <f t="array" ref="R217" xml:space="preserve"> 1.6 * ( 0.6 ) ^ ( 2 / 3 ) * ( ( 1 - alpha ) / Ku ) * ( lambda * 10^(-9) ) ^ ( -1 / 15 ) * ( kB * T / ( 3 * PI() * df * 10^(-6) * U * mu ) ) ^ ( 2 / 3 ) * ( F217 * 10^(-9) ) ^ ( -3 / 5 )  +  3.2 * 3.34 / 3 * ( 0.6 ) ^ ( 2 / 3 ) * ( ( 1 - alpha ) / Ku ) *  ( lambda * 10^(-9) ) ^ ( 14 / 15 ) * ( kB * T / ( 3 * PI() * df * 10^(-6) * U * mu ) ) ^ ( 2 / 3 ) * ( F217 * 10^(-9) ) ^ ( -8 / 5 )</f>
        <v>5.6637757804944905E-3</v>
      </c>
      <c r="S217">
        <f t="shared" si="79"/>
        <v>5.7661567208388571E-3</v>
      </c>
      <c r="T217">
        <f t="shared" si="88"/>
        <v>0.81709096194242159</v>
      </c>
      <c r="U217">
        <f t="shared" si="80"/>
        <v>16722.298306942699</v>
      </c>
      <c r="V217">
        <f t="shared" si="81"/>
        <v>7.7330632328348053E-3</v>
      </c>
      <c r="W217">
        <f t="shared" si="82"/>
        <v>5.9800225069084209E-5</v>
      </c>
      <c r="X217">
        <f t="shared" si="83"/>
        <v>4.6243827331772723E-7</v>
      </c>
      <c r="Y217" cm="1">
        <f t="array" ref="Y217" xml:space="preserve"> 4 / 3 * g / U^2 * F217 * 10^(-9) * ( rhop - rhoa ) / rhoa</f>
        <v>224.95314415010424</v>
      </c>
      <c r="Z217" cm="1">
        <f t="array" ref="Z217" xml:space="preserve"> SQRT( 4/3 * 1/U217 * g/rhoa * F217 * 10^(-9) *  ( rhop - rhoa ) )</f>
        <v>1.2166016831121013E-3</v>
      </c>
      <c r="AA217" cm="1">
        <f t="array" ref="AA217" xml:space="preserve"> Z217 / U</f>
        <v>0.11598399149848232</v>
      </c>
      <c r="AB217">
        <f t="shared" si="89"/>
        <v>0.13120123434765063</v>
      </c>
      <c r="AC217">
        <f t="shared" si="90"/>
        <v>0.13099636020804209</v>
      </c>
      <c r="AD217">
        <f t="shared" si="91"/>
        <v>0.99843847399281571</v>
      </c>
      <c r="AE217" cm="1">
        <f t="array" ref="AE217">( ( F217 * 10^(-9) ) ^ 2 * rhop * H217 * U ) / ( 18 * mu * ( df * 10^(-6) ) )</f>
        <v>2.0804354876013811E-2</v>
      </c>
      <c r="AF217">
        <f t="shared" si="92"/>
        <v>5.9019729999719101E-3</v>
      </c>
      <c r="AG217" cm="1">
        <f t="array" ref="AG217">(2 * AI237*(1-alpha)*AE217*SQRT(alpha)+(1-alpha)*alpha*AE217^2)/Ku</f>
        <v>4.7413282968535491E-3</v>
      </c>
      <c r="AH217">
        <f t="shared" si="93"/>
        <v>0.803346321116026</v>
      </c>
      <c r="AI217" cm="1">
        <f t="array" ref="AI217" xml:space="preserve"> F217 / df / 1000</f>
        <v>0.2767857142857143</v>
      </c>
      <c r="AJ217" cm="1">
        <f t="array" ref="AJ217" xml:space="preserve"> ( 1 + AI217 ) / ( 2*Ku ) * ( 2 * LN( 1 + AI217 ) - 1 + alpha + ( 1 / ( 1 + AI217 ) ) ^ 2 * ( 1 - alpha / 2 ) - ( alpha / 2) * ( 1 + AI217 ) ^ 2 )</f>
        <v>9.139043869340395E-2</v>
      </c>
      <c r="AK217" cm="1">
        <f t="array" ref="AK217" xml:space="preserve"> ( ( 1 - alpha ) / Ku ) * AI217 ^ 2</f>
        <v>0.10895279469520434</v>
      </c>
      <c r="AL217">
        <f t="shared" si="94"/>
        <v>1.1921684177566809</v>
      </c>
      <c r="AM217">
        <f t="shared" si="84"/>
        <v>0.22079800256795468</v>
      </c>
      <c r="AN217">
        <f t="shared" si="95"/>
        <v>0.25161728462405719</v>
      </c>
      <c r="AO217">
        <f t="shared" si="96"/>
        <v>1.1395813444762359</v>
      </c>
      <c r="AP217" cm="1">
        <f t="array" ref="AP217" xml:space="preserve"> EXP( -4 * alpha * X * 10^(-6) * AM217 / ( PI() * df * 10^(-6) * ( 1 - alpha ) ) ) * 100</f>
        <v>1.0911810960305794</v>
      </c>
      <c r="AQ217" cm="1">
        <f t="array" ref="AQ217" xml:space="preserve"> EXP( -4 * alpha * X * 10^(-6) * AN217 / ( PI() * df * 10^(-6) * ( 1 - alpha ) ) ) * 100</f>
        <v>0.5807962927024457</v>
      </c>
      <c r="AR217">
        <f t="shared" si="97"/>
        <v>0.51038480332813374</v>
      </c>
      <c r="AS217" cm="1">
        <f t="array" ref="AS217" xml:space="preserve"> ( sigave * 10^(-6) * fE *e * H217 ) / ( 3 * PI() * eps0 * ( 1 + epsF ) * mu * U * F217 * 10^(-9) )</f>
        <v>1.0246728690103348E-2</v>
      </c>
      <c r="AT217" cm="1">
        <f t="array" ref="AT217" xml:space="preserve"> PI() * AS217 / ( 1 + alpha * SQRT(AS217) )</f>
        <v>3.1967765434436433E-2</v>
      </c>
      <c r="AU217" cm="1">
        <f t="array" ref="AU217" xml:space="preserve"> PI() * AS217 * ( 1 - SQRT( AS217 ) * alpha )</f>
        <v>3.1966205897379855E-2</v>
      </c>
      <c r="AV217">
        <f t="shared" si="98"/>
        <v>0.99995121532470654</v>
      </c>
      <c r="AW217" cm="1">
        <f t="array" ref="AW217" xml:space="preserve"> 2 / 3 * ( epsP - 1 ) / ( epsP + 2 ) * ( sigave * 10^(-6) ) ^ 2 / ( eps0 * ( 1 + epsF ) ^ 2 ) * H217 * ( F217 * 10^(-9) ) ^ 2 / ( df * 10^(-6) * mu * U )</f>
        <v>16.681695043991251</v>
      </c>
      <c r="AX217" cm="1">
        <f t="array" ref="AX217" xml:space="preserve"> 0.528 * Ku ^ 0.26 * AW217 ^ 0.74 / ( 1 + 0.366 * ( Ku * AW217 ) ^ 0.63 )</f>
        <v>1.4320259307617285</v>
      </c>
      <c r="AY217" cm="1">
        <f t="array" ref="AY217" xml:space="preserve"> 0.35 * Ku ^ ( -0.5 ) * AW217 ^ 0.4</f>
        <v>1.3334133258418643</v>
      </c>
      <c r="AZ217">
        <f t="shared" si="99"/>
        <v>0.93113769604199159</v>
      </c>
      <c r="BA217">
        <f t="shared" si="85"/>
        <v>0.24570734924790671</v>
      </c>
      <c r="BB217">
        <f t="shared" si="100"/>
        <v>0.28358349052143705</v>
      </c>
      <c r="BC217">
        <f t="shared" si="101"/>
        <v>1.154151438243368</v>
      </c>
      <c r="BD217">
        <f t="shared" si="86"/>
        <v>1.3366354681919774</v>
      </c>
      <c r="BE217">
        <f t="shared" si="102"/>
        <v>1.5850306104659215</v>
      </c>
      <c r="BF217">
        <f t="shared" si="103"/>
        <v>1.1858361147710228</v>
      </c>
      <c r="BG217" cm="1">
        <f t="array" ref="BG217" xml:space="preserve"> EXP( -4 * alpha * X * 10^(-6) * BA217 / ( PI() * df * 10^(-6) * ( 1 - alpha ) ) ) * 100</f>
        <v>0.65545365096741148</v>
      </c>
      <c r="BH217" cm="1">
        <f t="array" ref="BH217" xml:space="preserve"> EXP( -4 * alpha * X * 10^(-6) * BB217 / ( PI() * df * 10^(-6) * ( 1 - alpha ) ) ) * 100</f>
        <v>0.30196651987637751</v>
      </c>
      <c r="BI217" cm="1">
        <f t="array" ref="BI217" xml:space="preserve"> EXP( -4 * alpha * X * 10^(-6) * BD217 / ( PI() * df * 10^(-6) * ( 1 - alpha ) ) ) * 100</f>
        <v>1.3246452698129645E-10</v>
      </c>
      <c r="BJ217" cm="1">
        <f t="array" ref="BJ217" xml:space="preserve"> EXP( -4 * alpha * X * 10^(-6) * BE217 / ( PI() * df * 10^(-6) * ( 1 - alpha ) ) ) * 100</f>
        <v>8.2178219927939787E-13</v>
      </c>
      <c r="BK217" cm="1">
        <f t="array" ref="BK217">fC *  BG217 +  ( 1 - fC ) * BI217</f>
        <v>6.5545365215959231E-2</v>
      </c>
    </row>
    <row r="218" spans="6:63" x14ac:dyDescent="0.2">
      <c r="F218">
        <v>2180</v>
      </c>
      <c r="G218" cm="1">
        <f t="array" ref="G218" xml:space="preserve"> F218 * 10^(-9) * rhoa/mu * U</f>
        <v>1.4442348707797488E-3</v>
      </c>
      <c r="H218" cm="1">
        <f t="array" ref="H218">1 +  lambda/F218 * ( 2.514 + 0.8 * EXP( -0.55 * F218/lambda ) )</f>
        <v>1.0772766701416461</v>
      </c>
      <c r="I218" cm="1">
        <f t="array" ref="I218" xml:space="preserve"> 1 + 3.34 * lambda/F218</f>
        <v>1.1026666972477064</v>
      </c>
      <c r="J218">
        <f t="shared" si="87"/>
        <v>0.97697397847469714</v>
      </c>
      <c r="K218" cm="1">
        <f t="array" ref="K218" xml:space="preserve"> kB * T * H218 / ( 3 * PI() * mu * F218 * 10^(-9) )</f>
        <v>1.1666645499091994E-11</v>
      </c>
      <c r="L218" cm="1">
        <f t="array" ref="L218" xml:space="preserve"> df * 10^(-6) *U / K218</f>
        <v>7048.8849696910374</v>
      </c>
      <c r="M218" cm="1">
        <f t="array" ref="M218" xml:space="preserve"> 1 + 0.388 * Kn * ( ( 1 - alpha ) * L218 / Ku ) ^ ( 1 / 3 )</f>
        <v>1.1430130805953187</v>
      </c>
      <c r="N218" cm="1">
        <f t="array" ref="N218" xml:space="preserve"> 1 + 0.388 * Kn * ( ( 1 - alpha ) / Ku ) ^ ( 1 / 3 ) * ( 3 * PI() * mu * df * 10^(-6) * U * F218 * 10^(-9) / ( kB * T ) ) ^ ( 1 / 3 ) * ( 0.6 * ( F218 / lambda ) ^ 0.1 ) ^ ( -1 / 3 ) * ( 1 + 2/3 * ( 3.34 * F218 / lambda ) ) ^ ( -1 / 2 )</f>
        <v>1.0180603987906589</v>
      </c>
      <c r="O218">
        <f t="shared" si="78"/>
        <v>0.89068131946523277</v>
      </c>
      <c r="P218" cm="1">
        <f t="array" ref="P218" xml:space="preserve"> 1 / ( 1 + 1.6 * ( ( 1 - alpha ) / Ku ) ^ ( 1 / 3 ) * L218 ^ ( -2 / 3 ) * M218 )</f>
        <v>0.99443687950041726</v>
      </c>
      <c r="Q218" cm="1">
        <f t="array" ref="Q218" xml:space="preserve"> 1.6 * ( ( 1 - alpha ) / Ku ) * L218 ^ ( -2 / 3 ) * M218 * P218</f>
        <v>7.0353518463081117E-3</v>
      </c>
      <c r="R218" cm="1">
        <f t="array" ref="R218" xml:space="preserve"> 1.6 * ( 0.6 ) ^ ( 2 / 3 ) * ( ( 1 - alpha ) / Ku ) * ( lambda * 10^(-9) ) ^ ( -1 / 15 ) * ( kB * T / ( 3 * PI() * df * 10^(-6) * U * mu ) ) ^ ( 2 / 3 ) * ( F218 * 10^(-9) ) ^ ( -3 / 5 )  +  3.2 * 3.34 / 3 * ( 0.6 ) ^ ( 2 / 3 ) * ( ( 1 - alpha ) / Ku ) *  ( lambda * 10^(-9) ) ^ ( 14 / 15 ) * ( kB * T / ( 3 * PI() * df * 10^(-6) * U * mu ) ) ^ ( 2 / 3 ) * ( F218 * 10^(-9) ) ^ ( -8 / 5 )</f>
        <v>5.6465061867010859E-3</v>
      </c>
      <c r="S218">
        <f t="shared" si="79"/>
        <v>5.7484843402068305E-3</v>
      </c>
      <c r="T218">
        <f t="shared" si="88"/>
        <v>0.81708555105505054</v>
      </c>
      <c r="U218">
        <f t="shared" si="80"/>
        <v>16645.678448836272</v>
      </c>
      <c r="V218">
        <f t="shared" si="81"/>
        <v>7.7508403464365081E-3</v>
      </c>
      <c r="W218">
        <f t="shared" si="82"/>
        <v>6.0075483722235359E-5</v>
      </c>
      <c r="X218">
        <f t="shared" si="83"/>
        <v>4.6563482596098757E-7</v>
      </c>
      <c r="Y218" cm="1">
        <f t="array" ref="Y218" xml:space="preserve"> 4 / 3 * g / U^2 * F218 * 10^(-9) * ( rhop - rhoa ) / rhoa</f>
        <v>225.98979458397574</v>
      </c>
      <c r="Z218" cm="1">
        <f t="array" ref="Z218" xml:space="preserve"> SQRT( 4/3 * 1/U218 * g/rhoa * F218 * 10^(-9) *  ( rhop - rhoa ) )</f>
        <v>1.2222049142648407E-3</v>
      </c>
      <c r="AA218" cm="1">
        <f t="array" ref="AA218" xml:space="preserve"> Z218 / U</f>
        <v>0.11651817217849003</v>
      </c>
      <c r="AB218">
        <f t="shared" si="89"/>
        <v>0.13188519391032708</v>
      </c>
      <c r="AC218">
        <f t="shared" si="90"/>
        <v>0.13167639425788552</v>
      </c>
      <c r="AD218">
        <f t="shared" si="91"/>
        <v>0.99841680748042483</v>
      </c>
      <c r="AE218" cm="1">
        <f t="array" ref="AE218">( ( F218 * 10^(-9) ) ^ 2 * rhop * H218 * U ) / ( 18 * mu * ( df * 10^(-6) ) )</f>
        <v>2.0989603389958447E-2</v>
      </c>
      <c r="AF218">
        <f t="shared" si="92"/>
        <v>5.9993362815745502E-3</v>
      </c>
      <c r="AG218" cm="1">
        <f t="array" ref="AG218">(2 * AI238*(1-alpha)*AE218*SQRT(alpha)+(1-alpha)*alpha*AE218^2)/Ku</f>
        <v>4.8039310666479823E-3</v>
      </c>
      <c r="AH218">
        <f t="shared" si="93"/>
        <v>0.80074375583879942</v>
      </c>
      <c r="AI218" cm="1">
        <f t="array" ref="AI218" xml:space="preserve"> F218 / df / 1000</f>
        <v>0.27806122448979592</v>
      </c>
      <c r="AJ218" cm="1">
        <f t="array" ref="AJ218" xml:space="preserve"> ( 1 + AI218 ) / ( 2*Ku ) * ( 2 * LN( 1 + AI218 ) - 1 + alpha + ( 1 / ( 1 + AI218 ) ) ^ 2 * ( 1 - alpha / 2 ) - ( alpha / 2) * ( 1 + AI218 ) ^ 2 )</f>
        <v>9.2167983537895848E-2</v>
      </c>
      <c r="AK218" cm="1">
        <f t="array" ref="AK218" xml:space="preserve"> ( ( 1 - alpha ) / Ku ) * AI218 ^ 2</f>
        <v>0.10995928168138823</v>
      </c>
      <c r="AL218">
        <f t="shared" si="94"/>
        <v>1.1930312182231622</v>
      </c>
      <c r="AM218">
        <f t="shared" si="84"/>
        <v>0.2221369904718451</v>
      </c>
      <c r="AN218">
        <f t="shared" si="95"/>
        <v>0.25338349656105513</v>
      </c>
      <c r="AO218">
        <f t="shared" si="96"/>
        <v>1.1406632277804736</v>
      </c>
      <c r="AP218" cm="1">
        <f t="array" ref="AP218" xml:space="preserve"> EXP( -4 * alpha * X * 10^(-6) * AM218 / ( PI() * df * 10^(-6) * ( 1 - alpha ) ) ) * 100</f>
        <v>1.0616907373228772</v>
      </c>
      <c r="AQ218" cm="1">
        <f t="array" ref="AQ218" xml:space="preserve"> EXP( -4 * alpha * X * 10^(-6) * AN218 / ( PI() * df * 10^(-6) * ( 1 - alpha ) ) ) * 100</f>
        <v>0.56018121271234322</v>
      </c>
      <c r="AR218">
        <f t="shared" si="97"/>
        <v>0.501509524610534</v>
      </c>
      <c r="AS218" cm="1">
        <f t="array" ref="AS218" xml:space="preserve"> ( sigave * 10^(-6) * fE *e * H218 ) / ( 3 * PI() * eps0 * ( 1 + epsF ) * mu * U * F218 * 10^(-9) )</f>
        <v>1.0196354753884694E-2</v>
      </c>
      <c r="AT218" cm="1">
        <f t="array" ref="AT218" xml:space="preserve"> PI() * AS218 / ( 1 + alpha * SQRT(AS218) )</f>
        <v>3.1811151753483133E-2</v>
      </c>
      <c r="AU218" cm="1">
        <f t="array" ref="AU218" xml:space="preserve"> PI() * AS218 * ( 1 - SQRT( AS218 ) * alpha )</f>
        <v>3.1809607486052514E-2</v>
      </c>
      <c r="AV218">
        <f t="shared" si="98"/>
        <v>0.99995145515501649</v>
      </c>
      <c r="AW218" cm="1">
        <f t="array" ref="AW218" xml:space="preserve"> 2 / 3 * ( epsP - 1 ) / ( epsP + 2 ) * ( sigave * 10^(-6) ) ^ 2 / ( eps0 * ( 1 + epsF ) ^ 2 ) * H218 * ( F218 * 10^(-9) ) ^ 2 / ( df * 10^(-6) * mu * U )</f>
        <v>16.830234099174355</v>
      </c>
      <c r="AX218" cm="1">
        <f t="array" ref="AX218" xml:space="preserve"> 0.528 * Ku ^ 0.26 * AW218 ^ 0.74 / ( 1 + 0.366 * ( Ku * AW218 ) ^ 0.63 )</f>
        <v>1.4364415284913319</v>
      </c>
      <c r="AY218" cm="1">
        <f t="array" ref="AY218" xml:space="preserve"> 0.35 * Ku ^ ( -0.5 ) * AW218 ^ 0.4</f>
        <v>1.3381499516133852</v>
      </c>
      <c r="AZ218">
        <f t="shared" si="99"/>
        <v>0.9315728660524174</v>
      </c>
      <c r="BA218">
        <f t="shared" si="85"/>
        <v>0.24688170871136639</v>
      </c>
      <c r="BB218">
        <f t="shared" si="100"/>
        <v>0.28519310404710763</v>
      </c>
      <c r="BC218">
        <f t="shared" si="101"/>
        <v>1.1551811818530944</v>
      </c>
      <c r="BD218">
        <f t="shared" si="86"/>
        <v>1.3394917208353354</v>
      </c>
      <c r="BE218">
        <f t="shared" si="102"/>
        <v>1.5915334481744403</v>
      </c>
      <c r="BF218">
        <f t="shared" si="103"/>
        <v>1.1881622136357262</v>
      </c>
      <c r="BG218" cm="1">
        <f t="array" ref="BG218" xml:space="preserve"> EXP( -4 * alpha * X * 10^(-6) * BA218 / ( PI() * df * 10^(-6) * ( 1 - alpha ) ) ) * 100</f>
        <v>0.63989120163965196</v>
      </c>
      <c r="BH218" cm="1">
        <f t="array" ref="BH218" xml:space="preserve"> EXP( -4 * alpha * X * 10^(-6) * BB218 / ( PI() * df * 10^(-6) * ( 1 - alpha ) ) ) * 100</f>
        <v>0.29218310267187991</v>
      </c>
      <c r="BI218" cm="1">
        <f t="array" ref="BI218" xml:space="preserve"> EXP( -4 * alpha * X * 10^(-6) * BD218 / ( PI() * df * 10^(-6) * ( 1 - alpha ) ) ) * 100</f>
        <v>1.2494467174255561E-10</v>
      </c>
      <c r="BJ218" cm="1">
        <f t="array" ref="BJ218" xml:space="preserve"> EXP( -4 * alpha * X * 10^(-6) * BE218 / ( PI() * df * 10^(-6) * ( 1 - alpha ) ) ) * 100</f>
        <v>7.1939895213995527E-13</v>
      </c>
      <c r="BK218" cm="1">
        <f t="array" ref="BK218">fC *  BG218 +  ( 1 - fC ) * BI218</f>
        <v>6.3989120276415401E-2</v>
      </c>
    </row>
    <row r="219" spans="6:63" x14ac:dyDescent="0.2">
      <c r="F219">
        <v>2190</v>
      </c>
      <c r="G219" cm="1">
        <f t="array" ref="G219" xml:space="preserve"> F219 * 10^(-9) * rhoa/mu * U</f>
        <v>1.4508598013796559E-3</v>
      </c>
      <c r="H219" cm="1">
        <f t="array" ref="H219">1 +  lambda/F219 * ( 2.514 + 0.8 * EXP( -0.55 * F219/lambda ) )</f>
        <v>1.0769238086014505</v>
      </c>
      <c r="I219" cm="1">
        <f t="array" ref="I219" xml:space="preserve"> 1 + 3.34 * lambda/F219</f>
        <v>1.102197899543379</v>
      </c>
      <c r="J219">
        <f t="shared" si="87"/>
        <v>0.97706937116066084</v>
      </c>
      <c r="K219" cm="1">
        <f t="array" ref="K219" xml:space="preserve"> kB * T * H219 / ( 3 * PI() * mu * F219 * 10^(-9) )</f>
        <v>1.1609569189510199E-11</v>
      </c>
      <c r="L219" cm="1">
        <f t="array" ref="L219" xml:space="preserve"> df * 10^(-6) *U / K219</f>
        <v>7083.5395149346341</v>
      </c>
      <c r="M219" cm="1">
        <f t="array" ref="M219" xml:space="preserve"> 1 + 0.388 * Kn * ( ( 1 - alpha ) * L219 / Ku ) ^ ( 1 / 3 )</f>
        <v>1.1432470633960337</v>
      </c>
      <c r="N219" cm="1">
        <f t="array" ref="N219" xml:space="preserve"> 1 + 0.388 * Kn * ( ( 1 - alpha ) / Ku ) ^ ( 1 / 3 ) * ( 3 * PI() * mu * df * 10^(-6) * U * F219 * 10^(-9) / ( kB * T ) ) ^ ( 1 / 3 ) * ( 0.6 * ( F219 / lambda ) ^ 0.1 ) ^ ( -1 / 3 ) * ( 1 + 2/3 * ( 3.34 * F219 / lambda ) ) ^ ( -1 / 2 )</f>
        <v>1.0180444360506558</v>
      </c>
      <c r="O219">
        <f t="shared" si="78"/>
        <v>0.89048506542981054</v>
      </c>
      <c r="P219" cm="1">
        <f t="array" ref="P219" xml:space="preserve"> 1 / ( 1 + 1.6 * ( ( 1 - alpha ) / Ku ) ^ ( 1 / 3 ) * L219 ^ ( -2 / 3 ) * M219 )</f>
        <v>0.99445380898603009</v>
      </c>
      <c r="Q219" cm="1">
        <f t="array" ref="Q219" xml:space="preserve"> 1.6 * ( ( 1 - alpha ) / Ku ) * L219 ^ ( -2 / 3 ) * M219 * P219</f>
        <v>7.0139421199013497E-3</v>
      </c>
      <c r="R219" cm="1">
        <f t="array" ref="R219" xml:space="preserve"> 1.6 * ( 0.6 ) ^ ( 2 / 3 ) * ( ( 1 - alpha ) / Ku ) * ( lambda * 10^(-9) ) ^ ( -1 / 15 ) * ( kB * T / ( 3 * PI() * df * 10^(-6) * U * mu ) ) ^ ( 2 / 3 ) * ( F219 * 10^(-9) ) ^ ( -3 / 5 )  +  3.2 * 3.34 / 3 * ( 0.6 ) ^ ( 2 / 3 ) * ( ( 1 - alpha ) / Ku ) *  ( lambda * 10^(-9) ) ^ ( 14 / 15 ) * ( kB * T / ( 3 * PI() * df * 10^(-6) * U * mu ) ) ^ ( 2 / 3 ) * ( F219 * 10^(-9) ) ^ ( -8 / 5 )</f>
        <v>5.6293750126539125E-3</v>
      </c>
      <c r="S219">
        <f t="shared" si="79"/>
        <v>5.7309539100749056E-3</v>
      </c>
      <c r="T219">
        <f t="shared" si="88"/>
        <v>0.81708029694369799</v>
      </c>
      <c r="U219">
        <f t="shared" si="80"/>
        <v>16569.758189876167</v>
      </c>
      <c r="V219">
        <f t="shared" si="81"/>
        <v>7.7685766218426799E-3</v>
      </c>
      <c r="W219">
        <f t="shared" si="82"/>
        <v>6.0350739913045611E-5</v>
      </c>
      <c r="X219">
        <f t="shared" si="83"/>
        <v>4.6883868139417148E-7</v>
      </c>
      <c r="Y219" cm="1">
        <f t="array" ref="Y219" xml:space="preserve"> 4 / 3 * g / U^2 * F219 * 10^(-9) * ( rhop - rhoa ) / rhoa</f>
        <v>227.02644501784715</v>
      </c>
      <c r="Z219" cm="1">
        <f t="array" ref="Z219" xml:space="preserve"> SQRT( 4/3 * 1/U219 * g/rhoa * F219 * 10^(-9) *  ( rhop - rhoa ) )</f>
        <v>1.2278081204795039E-3</v>
      </c>
      <c r="AA219" cm="1">
        <f t="array" ref="AA219" xml:space="preserve"> Z219 / U</f>
        <v>0.11705235048104123</v>
      </c>
      <c r="AB219">
        <f t="shared" si="89"/>
        <v>0.13256997801037565</v>
      </c>
      <c r="AC219">
        <f t="shared" si="90"/>
        <v>0.13235719544658073</v>
      </c>
      <c r="AD219">
        <f t="shared" si="91"/>
        <v>0.998394941547186</v>
      </c>
      <c r="AE219" cm="1">
        <f t="array" ref="AE219">( ( F219 * 10^(-9) ) ^ 2 * rhop * H219 * U ) / ( 18 * mu * ( df * 10^(-6) ) )</f>
        <v>2.1175671866442751E-2</v>
      </c>
      <c r="AF219">
        <f t="shared" si="92"/>
        <v>6.0977967928707881E-3</v>
      </c>
      <c r="AG219" cm="1">
        <f t="array" ref="AG219">(2 * AI239*(1-alpha)*AE219*SQRT(alpha)+(1-alpha)*alpha*AE219^2)/Ku</f>
        <v>4.8670838189684646E-3</v>
      </c>
      <c r="AH219">
        <f t="shared" si="93"/>
        <v>0.79817087782570817</v>
      </c>
      <c r="AI219" cm="1">
        <f t="array" ref="AI219" xml:space="preserve"> F219 / df / 1000</f>
        <v>0.27933673469387754</v>
      </c>
      <c r="AJ219" cm="1">
        <f t="array" ref="AJ219" xml:space="preserve"> ( 1 + AI219 ) / ( 2*Ku ) * ( 2 * LN( 1 + AI219 ) - 1 + alpha + ( 1 / ( 1 + AI219 ) ) ^ 2 * ( 1 - alpha / 2 ) - ( alpha / 2) * ( 1 + AI219 ) ^ 2 )</f>
        <v>9.294829356800606E-2</v>
      </c>
      <c r="AK219" cm="1">
        <f t="array" ref="AK219" xml:space="preserve"> ( ( 1 - alpha ) / Ku ) * AI219 ^ 2</f>
        <v>0.11097039619394539</v>
      </c>
      <c r="AL219">
        <f t="shared" si="94"/>
        <v>1.1938938514535866</v>
      </c>
      <c r="AM219">
        <f t="shared" si="84"/>
        <v>0.2234788341334083</v>
      </c>
      <c r="AN219">
        <f t="shared" si="95"/>
        <v>0.25515634234347184</v>
      </c>
      <c r="AO219">
        <f t="shared" si="96"/>
        <v>1.1417472412226444</v>
      </c>
      <c r="AP219" cm="1">
        <f t="array" ref="AP219" xml:space="preserve"> EXP( -4 * alpha * X * 10^(-6) * AM219 / ( PI() * df * 10^(-6) * ( 1 - alpha ) ) ) * 100</f>
        <v>1.0329370275642031</v>
      </c>
      <c r="AQ219" cm="1">
        <f t="array" ref="AQ219" xml:space="preserve"> EXP( -4 * alpha * X * 10^(-6) * AN219 / ( PI() * df * 10^(-6) * ( 1 - alpha ) ) ) * 100</f>
        <v>0.54022451985633702</v>
      </c>
      <c r="AR219">
        <f t="shared" si="97"/>
        <v>0.49271250770786612</v>
      </c>
      <c r="AS219" cm="1">
        <f t="array" ref="AS219" xml:space="preserve"> ( sigave * 10^(-6) * fE *e * H219 ) / ( 3 * PI() * eps0 * ( 1 + epsF ) * mu * U * F219 * 10^(-9) )</f>
        <v>1.0146471494760738E-2</v>
      </c>
      <c r="AT219" cm="1">
        <f t="array" ref="AT219" xml:space="preserve"> PI() * AS219 / ( 1 + alpha * SQRT(AS219) )</f>
        <v>3.1656059646283277E-2</v>
      </c>
      <c r="AU219" cm="1">
        <f t="array" ref="AU219" xml:space="preserve"> PI() * AS219 * ( 1 - SQRT( AS219 ) * alpha )</f>
        <v>3.1654530425905422E-2</v>
      </c>
      <c r="AV219">
        <f t="shared" si="98"/>
        <v>0.99995169264921335</v>
      </c>
      <c r="AW219" cm="1">
        <f t="array" ref="AW219" xml:space="preserve"> 2 / 3 * ( epsP - 1 ) / ( epsP + 2 ) * ( sigave * 10^(-6) ) ^ 2 / ( eps0 * ( 1 + epsF ) ^ 2 ) * H219 * ( F219 * 10^(-9) ) ^ 2 / ( df * 10^(-6) * mu * U )</f>
        <v>16.97943063040589</v>
      </c>
      <c r="AX219" cm="1">
        <f t="array" ref="AX219" xml:space="preserve"> 0.528 * Ku ^ 0.26 * AW219 ^ 0.74 / ( 1 + 0.366 * ( Ku * AW219 ) ^ 0.63 )</f>
        <v>1.4408406643825271</v>
      </c>
      <c r="AY219" cm="1">
        <f t="array" ref="AY219" xml:space="preserve"> 0.35 * Ku ^ ( -0.5 ) * AW219 ^ 0.4</f>
        <v>1.3428823605895372</v>
      </c>
      <c r="AZ219">
        <f t="shared" si="99"/>
        <v>0.93201309054185399</v>
      </c>
      <c r="BA219">
        <f t="shared" si="85"/>
        <v>0.24806043447668258</v>
      </c>
      <c r="BB219">
        <f t="shared" si="100"/>
        <v>0.28681087276937728</v>
      </c>
      <c r="BC219">
        <f t="shared" si="101"/>
        <v>1.156213699997922</v>
      </c>
      <c r="BD219">
        <f t="shared" si="86"/>
        <v>1.3423221066677229</v>
      </c>
      <c r="BE219">
        <f t="shared" si="102"/>
        <v>1.598038702933009</v>
      </c>
      <c r="BF219">
        <f t="shared" si="103"/>
        <v>1.1905031549395364</v>
      </c>
      <c r="BG219" cm="1">
        <f t="array" ref="BG219" xml:space="preserve"> EXP( -4 * alpha * X * 10^(-6) * BA219 / ( PI() * df * 10^(-6) * ( 1 - alpha ) ) ) * 100</f>
        <v>0.62464244250294298</v>
      </c>
      <c r="BH219" cm="1">
        <f t="array" ref="BH219" xml:space="preserve"> EXP( -4 * alpha * X * 10^(-6) * BB219 / ( PI() * df * 10^(-6) * ( 1 - alpha ) ) ) * 100</f>
        <v>0.28266948569260586</v>
      </c>
      <c r="BI219" cm="1">
        <f t="array" ref="BI219" xml:space="preserve"> EXP( -4 * alpha * X * 10^(-6) * BD219 / ( PI() * df * 10^(-6) * ( 1 - alpha ) ) ) * 100</f>
        <v>1.1791410286562969E-10</v>
      </c>
      <c r="BJ219" cm="1">
        <f t="array" ref="BJ219" xml:space="preserve"> EXP( -4 * alpha * X * 10^(-6) * BE219 / ( PI() * df * 10^(-6) * ( 1 - alpha ) ) ) * 100</f>
        <v>6.2974016435278137E-13</v>
      </c>
      <c r="BK219" cm="1">
        <f t="array" ref="BK219">fC *  BG219 +  ( 1 - fC ) * BI219</f>
        <v>6.2464244356416995E-2</v>
      </c>
    </row>
    <row r="220" spans="6:63" x14ac:dyDescent="0.2">
      <c r="F220">
        <v>2200</v>
      </c>
      <c r="G220" cm="1">
        <f t="array" ref="G220" xml:space="preserve"> F220 * 10^(-9) * rhoa/mu * U</f>
        <v>1.4574847319795629E-3</v>
      </c>
      <c r="H220" cm="1">
        <f t="array" ref="H220">1 +  lambda/F220 * ( 2.514 + 0.8 * EXP( -0.55 * F220/lambda ) )</f>
        <v>1.0765741548960035</v>
      </c>
      <c r="I220" cm="1">
        <f t="array" ref="I220" xml:space="preserve"> 1 + 3.34 * lambda/F220</f>
        <v>1.1017333636363635</v>
      </c>
      <c r="J220">
        <f t="shared" si="87"/>
        <v>0.97716397671999333</v>
      </c>
      <c r="K220" cm="1">
        <f t="array" ref="K220" xml:space="preserve"> kB * T * H220 / ( 3 * PI() * mu * F220 * 10^(-9) )</f>
        <v>1.1553046179724825E-11</v>
      </c>
      <c r="L220" cm="1">
        <f t="array" ref="L220" xml:space="preserve"> df * 10^(-6) *U / K220</f>
        <v>7118.1955672942613</v>
      </c>
      <c r="M220" cm="1">
        <f t="array" ref="M220" xml:space="preserve"> 1 + 0.388 * Kn * ( ( 1 - alpha ) * L220 / Ku ) ^ ( 1 / 3 )</f>
        <v>1.1434802944249856</v>
      </c>
      <c r="N220" cm="1">
        <f t="array" ref="N220" xml:space="preserve"> 1 + 0.388 * Kn * ( ( 1 - alpha ) / Ku ) ^ ( 1 / 3 ) * ( 3 * PI() * mu * df * 10^(-6) * U * F220 * 10^(-9) / ( kB * T ) ) ^ ( 1 / 3 ) * ( 0.6 * ( F220 / lambda ) ^ 0.1 ) ^ ( -1 / 3 ) * ( 1 + 2/3 * ( 3.34 * F220 / lambda ) ) ^ ( -1 / 2 )</f>
        <v>1.0180285575390355</v>
      </c>
      <c r="O220">
        <f t="shared" si="78"/>
        <v>0.89028955068348148</v>
      </c>
      <c r="P220" cm="1">
        <f t="array" ref="P220" xml:space="preserve"> 1 / ( 1 + 1.6 * ( ( 1 - alpha ) / Ku ) ^ ( 1 / 3 ) * L220 ^ ( -2 / 3 ) * M220 )</f>
        <v>0.99447060412003108</v>
      </c>
      <c r="Q220" cm="1">
        <f t="array" ref="Q220" xml:space="preserve"> 1.6 * ( ( 1 - alpha ) / Ku ) * L220 ^ ( -2 / 3 ) * M220 * P220</f>
        <v>6.9927023000894298E-3</v>
      </c>
      <c r="R220" cm="1">
        <f t="array" ref="R220" xml:space="preserve"> 1.6 * ( 0.6 ) ^ ( 2 / 3 ) * ( ( 1 - alpha ) / Ku ) * ( lambda * 10^(-9) ) ^ ( -1 / 15 ) * ( kB * T / ( 3 * PI() * df * 10^(-6) * U * mu ) ) ^ ( 2 / 3 ) * ( F220 * 10^(-9) ) ^ ( -3 / 5 )  +  3.2 * 3.34 / 3 * ( 0.6 ) ^ ( 2 / 3 ) * ( ( 1 - alpha ) / Ku ) *  ( lambda * 10^(-9) ) ^ ( 14 / 15 ) * ( kB * T / ( 3 * PI() * df * 10^(-6) * U * mu ) ) ^ ( 2 / 3 ) * ( F220 * 10^(-9) ) ^ ( -8 / 5 )</f>
        <v>5.6123804781150468E-3</v>
      </c>
      <c r="S220">
        <f t="shared" si="79"/>
        <v>5.713563602495704E-3</v>
      </c>
      <c r="T220">
        <f t="shared" si="88"/>
        <v>0.81707519601150946</v>
      </c>
      <c r="U220">
        <f t="shared" si="80"/>
        <v>16494.527990822993</v>
      </c>
      <c r="V220">
        <f t="shared" si="81"/>
        <v>7.786272338354802E-3</v>
      </c>
      <c r="W220">
        <f t="shared" si="82"/>
        <v>6.0625993645039773E-5</v>
      </c>
      <c r="X220">
        <f t="shared" si="83"/>
        <v>4.7204982272343717E-7</v>
      </c>
      <c r="Y220" cm="1">
        <f t="array" ref="Y220" xml:space="preserve"> 4 / 3 * g / U^2 * F220 * 10^(-9) * ( rhop - rhoa ) / rhoa</f>
        <v>228.06309545171865</v>
      </c>
      <c r="Z220" cm="1">
        <f t="array" ref="Z220" xml:space="preserve"> SQRT( 4/3 * 1/U220 * g/rhoa * F220 * 10^(-9) *  ( rhop - rhoa ) )</f>
        <v>1.2334113017920681E-3</v>
      </c>
      <c r="AA220" cm="1">
        <f t="array" ref="AA220" xml:space="preserve"> Z220 / U</f>
        <v>0.11758652640956575</v>
      </c>
      <c r="AB220">
        <f t="shared" si="89"/>
        <v>0.13325558814409341</v>
      </c>
      <c r="AC220">
        <f t="shared" si="90"/>
        <v>0.13303876468268883</v>
      </c>
      <c r="AD220">
        <f t="shared" si="91"/>
        <v>0.99837287528107166</v>
      </c>
      <c r="AE220" cm="1">
        <f t="array" ref="AE220">( ( F220 * 10^(-9) ) ^ 2 * rhop * H220 * U ) / ( 18 * mu * ( df * 10^(-6) ) )</f>
        <v>2.1362560305463126E-2</v>
      </c>
      <c r="AF220">
        <f t="shared" si="92"/>
        <v>6.1973603195586251E-3</v>
      </c>
      <c r="AG220" cm="1">
        <f t="array" ref="AG220">(2 * AI240*(1-alpha)*AE220*SQRT(alpha)+(1-alpha)*alpha*AE220^2)/Ku</f>
        <v>4.9307889878980968E-3</v>
      </c>
      <c r="AH220">
        <f t="shared" si="93"/>
        <v>0.79562728865977361</v>
      </c>
      <c r="AI220" cm="1">
        <f t="array" ref="AI220" xml:space="preserve"> F220 / df / 1000</f>
        <v>0.28061224489795922</v>
      </c>
      <c r="AJ220" cm="1">
        <f t="array" ref="AJ220" xml:space="preserve"> ( 1 + AI220 ) / ( 2*Ku ) * ( 2 * LN( 1 + AI220 ) - 1 + alpha + ( 1 / ( 1 + AI220 ) ) ^ 2 * ( 1 - alpha / 2 ) - ( alpha / 2) * ( 1 + AI220 ) ^ 2 )</f>
        <v>9.3731363082487432E-2</v>
      </c>
      <c r="AK220" cm="1">
        <f t="array" ref="AK220" xml:space="preserve"> ( ( 1 - alpha ) / Ku ) * AI220 ^ 2</f>
        <v>0.11198613823287586</v>
      </c>
      <c r="AL220">
        <f t="shared" si="94"/>
        <v>1.194756317950092</v>
      </c>
      <c r="AM220">
        <f t="shared" si="84"/>
        <v>0.22482351991661687</v>
      </c>
      <c r="AN220">
        <f t="shared" si="95"/>
        <v>0.25693582683761901</v>
      </c>
      <c r="AO220">
        <f t="shared" si="96"/>
        <v>1.1428333963141937</v>
      </c>
      <c r="AP220" cm="1">
        <f t="array" ref="AP220" xml:space="preserve"> EXP( -4 * alpha * X * 10^(-6) * AM220 / ( PI() * df * 10^(-6) * ( 1 - alpha ) ) ) * 100</f>
        <v>1.0049036112906935</v>
      </c>
      <c r="AQ220" cm="1">
        <f t="array" ref="AQ220" xml:space="preserve"> EXP( -4 * alpha * X * 10^(-6) * AN220 / ( PI() * df * 10^(-6) * ( 1 - alpha ) ) ) * 100</f>
        <v>0.5209080279195899</v>
      </c>
      <c r="AR220">
        <f t="shared" si="97"/>
        <v>0.4839955833711036</v>
      </c>
      <c r="AS220" cm="1">
        <f t="array" ref="AS220" xml:space="preserve"> ( sigave * 10^(-6) * fE *e * H220 ) / ( 3 * PI() * eps0 * ( 1 + epsF ) * mu * U * F220 * 10^(-9) )</f>
        <v>1.0097071805743547E-2</v>
      </c>
      <c r="AT220" cm="1">
        <f t="array" ref="AT220" xml:space="preserve"> PI() * AS220 / ( 1 + alpha * SQRT(AS220) )</f>
        <v>3.1502467122020886E-2</v>
      </c>
      <c r="AU220" cm="1">
        <f t="array" ref="AU220" xml:space="preserve"> PI() * AS220 * ( 1 - SQRT( AS220 ) * alpha )</f>
        <v>3.1500952730416691E-2</v>
      </c>
      <c r="AV220">
        <f t="shared" si="98"/>
        <v>0.99995192784113296</v>
      </c>
      <c r="AW220" cm="1">
        <f t="array" ref="AW220" xml:space="preserve"> 2 / 3 * ( epsP - 1 ) / ( epsP + 2 ) * ( sigave * 10^(-6) ) ^ 2 / ( eps0 * ( 1 + epsF ) ^ 2 ) * H220 * ( F220 * 10^(-9) ) ^ 2 / ( df * 10^(-6) * mu * U )</f>
        <v>17.129284637682986</v>
      </c>
      <c r="AX220" cm="1">
        <f t="array" ref="AX220" xml:space="preserve"> 0.528 * Ku ^ 0.26 * AW220 ^ 0.74 / ( 1 + 0.366 * ( Ku * AW220 ) ^ 0.63 )</f>
        <v>1.4452234303164846</v>
      </c>
      <c r="AY220" cm="1">
        <f t="array" ref="AY220" xml:space="preserve"> 0.35 * Ku ^ ( -0.5 ) * AW220 ^ 0.4</f>
        <v>1.3476105753450838</v>
      </c>
      <c r="AZ220">
        <f t="shared" si="99"/>
        <v>0.93245829473576625</v>
      </c>
      <c r="BA220">
        <f t="shared" si="85"/>
        <v>0.24924349149420755</v>
      </c>
      <c r="BB220">
        <f t="shared" si="100"/>
        <v>0.28843677956803571</v>
      </c>
      <c r="BC220">
        <f t="shared" si="101"/>
        <v>1.1572489930985379</v>
      </c>
      <c r="BD220">
        <f t="shared" si="86"/>
        <v>1.3451267315633819</v>
      </c>
      <c r="BE220">
        <f t="shared" si="102"/>
        <v>1.6045464021827027</v>
      </c>
      <c r="BF220">
        <f t="shared" si="103"/>
        <v>1.1928589065491313</v>
      </c>
      <c r="BG220" cm="1">
        <f t="array" ref="BG220" xml:space="preserve"> EXP( -4 * alpha * X * 10^(-6) * BA220 / ( PI() * df * 10^(-6) * ( 1 - alpha ) ) ) * 100</f>
        <v>0.60970302763685236</v>
      </c>
      <c r="BH220" cm="1">
        <f t="array" ref="BH220" xml:space="preserve"> EXP( -4 * alpha * X * 10^(-6) * BB220 / ( PI() * df * 10^(-6) * ( 1 - alpha ) ) ) * 100</f>
        <v>0.27342010301258374</v>
      </c>
      <c r="BI220" cm="1">
        <f t="array" ref="BI220" xml:space="preserve"> EXP( -4 * alpha * X * 10^(-6) * BD220 / ( PI() * df * 10^(-6) * ( 1 - alpha ) ) ) * 100</f>
        <v>1.1133781246976849E-10</v>
      </c>
      <c r="BJ220" cm="1">
        <f t="array" ref="BJ220" xml:space="preserve"> EXP( -4 * alpha * X * 10^(-6) * BE220 / ( PI() * df * 10^(-6) * ( 1 - alpha ) ) ) * 100</f>
        <v>5.5122799100083557E-13</v>
      </c>
      <c r="BK220" cm="1">
        <f t="array" ref="BK220">fC *  BG220 +  ( 1 - fC ) * BI220</f>
        <v>6.097030286388927E-2</v>
      </c>
    </row>
    <row r="221" spans="6:63" x14ac:dyDescent="0.2">
      <c r="F221">
        <v>2210</v>
      </c>
      <c r="G221" cm="1">
        <f t="array" ref="G221" xml:space="preserve"> F221 * 10^(-9) * rhoa/mu * U</f>
        <v>1.4641096625794701E-3</v>
      </c>
      <c r="H221" cm="1">
        <f t="array" ref="H221">1 +  lambda/F221 * ( 2.514 + 0.8 * EXP( -0.55 * F221/lambda ) )</f>
        <v>1.0762276654798357</v>
      </c>
      <c r="I221" cm="1">
        <f t="array" ref="I221" xml:space="preserve"> 1 + 3.34 * lambda/F221</f>
        <v>1.1012730316742081</v>
      </c>
      <c r="J221">
        <f t="shared" si="87"/>
        <v>0.97725780485489855</v>
      </c>
      <c r="K221" cm="1">
        <f t="array" ref="K221" xml:space="preserve"> kB * T * H221 / ( 3 * PI() * mu * F221 * 10^(-9) )</f>
        <v>1.1497068493693653E-11</v>
      </c>
      <c r="L221" cm="1">
        <f t="array" ref="L221" xml:space="preserve"> df * 10^(-6) *U / K221</f>
        <v>7152.8531077614716</v>
      </c>
      <c r="M221" cm="1">
        <f t="array" ref="M221" xml:space="preserve"> 1 + 0.388 * Kn * ( ( 1 - alpha ) * L221 / Ku ) ^ ( 1 / 3 )</f>
        <v>1.143712779628792</v>
      </c>
      <c r="N221" cm="1">
        <f t="array" ref="N221" xml:space="preserve"> 1 + 0.388 * Kn * ( ( 1 - alpha ) / Ku ) ^ ( 1 / 3 ) * ( 3 * PI() * mu * df * 10^(-6) * U * F221 * 10^(-9) / ( kB * T ) ) ^ ( 1 / 3 ) * ( 0.6 * ( F221 / lambda ) ^ 0.1 ) ^ ( -1 / 3 ) * ( 1 + 2/3 * ( 3.34 * F221 / lambda ) ) ^ ( -1 / 2 )</f>
        <v>1.0180127624450823</v>
      </c>
      <c r="O221">
        <f t="shared" si="78"/>
        <v>0.89009476905162555</v>
      </c>
      <c r="P221" cm="1">
        <f t="array" ref="P221" xml:space="preserve"> 1 / ( 1 + 1.6 * ( ( 1 - alpha ) / Ku ) ^ ( 1 / 3 ) * L221 ^ ( -2 / 3 ) * M221 )</f>
        <v>0.99448726660459597</v>
      </c>
      <c r="Q221" cm="1">
        <f t="array" ref="Q221" xml:space="preserve"> 1.6 * ( ( 1 - alpha ) / Ku ) * L221 ^ ( -2 / 3 ) * M221 * P221</f>
        <v>6.9716302342306899E-3</v>
      </c>
      <c r="R221" cm="1">
        <f t="array" ref="R221" xml:space="preserve"> 1.6 * ( 0.6 ) ^ ( 2 / 3 ) * ( ( 1 - alpha ) / Ku ) * ( lambda * 10^(-9) ) ^ ( -1 / 15 ) * ( kB * T / ( 3 * PI() * df * 10^(-6) * U * mu ) ) ^ ( 2 / 3 ) * ( F221 * 10^(-9) ) ^ ( -3 / 5 )  +  3.2 * 3.34 / 3 * ( 0.6 ) ^ ( 2 / 3 ) * ( ( 1 - alpha ) / Ku ) *  ( lambda * 10^(-9) ) ^ ( 14 / 15 ) * ( kB * T / ( 3 * PI() * df * 10^(-6) * U * mu ) ) ^ ( 2 / 3 ) * ( F221 * 10^(-9) ) ^ ( -8 / 5 )</f>
        <v>5.5955208341912392E-3</v>
      </c>
      <c r="S221">
        <f t="shared" si="79"/>
        <v>5.6963116217340348E-3</v>
      </c>
      <c r="T221">
        <f t="shared" si="88"/>
        <v>0.81707024474206291</v>
      </c>
      <c r="U221">
        <f t="shared" si="80"/>
        <v>16419.978485085478</v>
      </c>
      <c r="V221">
        <f t="shared" si="81"/>
        <v>7.8039277721043939E-3</v>
      </c>
      <c r="W221">
        <f t="shared" si="82"/>
        <v>6.0901244921721554E-5</v>
      </c>
      <c r="X221">
        <f t="shared" si="83"/>
        <v>4.7526823317009178E-7</v>
      </c>
      <c r="Y221" cm="1">
        <f t="array" ref="Y221" xml:space="preserve"> 4 / 3 * g / U^2 * F221 * 10^(-9) * ( rhop - rhoa ) / rhoa</f>
        <v>229.09974588559007</v>
      </c>
      <c r="Z221" cm="1">
        <f t="array" ref="Z221" xml:space="preserve"> SQRT( 4/3 * 1/U221 * g/rhoa * F221 * 10^(-9) *  ( rhop - rhoa ) )</f>
        <v>1.2390144582382931E-3</v>
      </c>
      <c r="AA221" cm="1">
        <f t="array" ref="AA221" xml:space="preserve"> Z221 / U</f>
        <v>0.11812069996747274</v>
      </c>
      <c r="AB221">
        <f t="shared" si="89"/>
        <v>0.13394202581137349</v>
      </c>
      <c r="AC221">
        <f t="shared" si="90"/>
        <v>0.13372110287473993</v>
      </c>
      <c r="AD221">
        <f t="shared" si="91"/>
        <v>0.998350607770076</v>
      </c>
      <c r="AE221" cm="1">
        <f t="array" ref="AE221">( ( F221 * 10^(-9) ) ^ 2 * rhop * H221 * U ) / ( 18 * mu * ( df * 10^(-6) ) )</f>
        <v>2.1550268707016238E-2</v>
      </c>
      <c r="AF221">
        <f t="shared" si="92"/>
        <v>6.2980326188856834E-3</v>
      </c>
      <c r="AG221" cm="1">
        <f t="array" ref="AG221">(2 * AI241*(1-alpha)*AE221*SQRT(alpha)+(1-alpha)*alpha*AE221^2)/Ku</f>
        <v>4.995049007915882E-3</v>
      </c>
      <c r="AH221">
        <f t="shared" si="93"/>
        <v>0.79311259724781491</v>
      </c>
      <c r="AI221" cm="1">
        <f t="array" ref="AI221" xml:space="preserve"> F221 / df / 1000</f>
        <v>0.28188775510204084</v>
      </c>
      <c r="AJ221" cm="1">
        <f t="array" ref="AJ221" xml:space="preserve"> ( 1 + AI221 ) / ( 2*Ku ) * ( 2 * LN( 1 + AI221 ) - 1 + alpha + ( 1 / ( 1 + AI221 ) ) ^ 2 * ( 1 - alpha / 2 ) - ( alpha / 2) * ( 1 + AI221 ) ^ 2 )</f>
        <v>9.4517186397624756E-2</v>
      </c>
      <c r="AK221" cm="1">
        <f t="array" ref="AK221" xml:space="preserve"> ( ( 1 - alpha ) / Ku ) * AI221 ^ 2</f>
        <v>0.11300650779817951</v>
      </c>
      <c r="AL221">
        <f t="shared" si="94"/>
        <v>1.1956186182137496</v>
      </c>
      <c r="AM221">
        <f t="shared" si="84"/>
        <v>0.22617103417771678</v>
      </c>
      <c r="AN221">
        <f t="shared" si="95"/>
        <v>0.25872195491353916</v>
      </c>
      <c r="AO221">
        <f t="shared" si="96"/>
        <v>1.1439217044488779</v>
      </c>
      <c r="AP221" cm="1">
        <f t="array" ref="AP221" xml:space="preserve"> EXP( -4 * alpha * X * 10^(-6) * AM221 / ( PI() * df * 10^(-6) * ( 1 - alpha ) ) ) * 100</f>
        <v>0.97757442920936488</v>
      </c>
      <c r="AQ221" cm="1">
        <f t="array" ref="AQ221" xml:space="preserve"> EXP( -4 * alpha * X * 10^(-6) * AN221 / ( PI() * df * 10^(-6) * ( 1 - alpha ) ) ) * 100</f>
        <v>0.50221394928105234</v>
      </c>
      <c r="AR221">
        <f t="shared" si="97"/>
        <v>0.47536047992831254</v>
      </c>
      <c r="AS221" cm="1">
        <f t="array" ref="AS221" xml:space="preserve"> ( sigave * 10^(-6) * fE *e * H221 ) / ( 3 * PI() * eps0 * ( 1 + epsF ) * mu * U * F221 * 10^(-9) )</f>
        <v>1.004814871597281E-2</v>
      </c>
      <c r="AT221" cm="1">
        <f t="array" ref="AT221" xml:space="preserve"> PI() * AS221 / ( 1 + alpha * SQRT(AS221) )</f>
        <v>3.135035261029076E-2</v>
      </c>
      <c r="AU221" cm="1">
        <f t="array" ref="AU221" xml:space="preserve"> PI() * AS221 * ( 1 - SQRT( AS221 ) * alpha )</f>
        <v>3.1348852833372395E-2</v>
      </c>
      <c r="AV221">
        <f t="shared" si="98"/>
        <v>0.99995216076396309</v>
      </c>
      <c r="AW221" cm="1">
        <f t="array" ref="AW221" xml:space="preserve"> 2 / 3 * ( epsP - 1 ) / ( epsP + 2 ) * ( sigave * 10^(-6) ) ^ 2 / ( eps0 * ( 1 + epsF ) ^ 2 ) * H221 * ( F221 * 10^(-9) ) ^ 2 / ( df * 10^(-6) * mu * U )</f>
        <v>17.279796121002963</v>
      </c>
      <c r="AX221" cm="1">
        <f t="array" ref="AX221" xml:space="preserve"> 0.528 * Ku ^ 0.26 * AW221 ^ 0.74 / ( 1 + 0.366 * ( Ku * AW221 ) ^ 0.63 )</f>
        <v>1.449589917675135</v>
      </c>
      <c r="AY221" cm="1">
        <f t="array" ref="AY221" xml:space="preserve"> 0.35 * Ku ^ ( -0.5 ) * AW221 ^ 0.4</f>
        <v>1.3523346182327982</v>
      </c>
      <c r="AZ221">
        <f t="shared" si="99"/>
        <v>0.93290840515894613</v>
      </c>
      <c r="BA221">
        <f t="shared" si="85"/>
        <v>0.25043084511630198</v>
      </c>
      <c r="BB221">
        <f t="shared" si="100"/>
        <v>0.29007080774691157</v>
      </c>
      <c r="BC221">
        <f t="shared" si="101"/>
        <v>1.1582870616924226</v>
      </c>
      <c r="BD221">
        <f t="shared" si="86"/>
        <v>1.3479057010386752</v>
      </c>
      <c r="BE221">
        <f t="shared" si="102"/>
        <v>1.6110565731463373</v>
      </c>
      <c r="BF221">
        <f t="shared" si="103"/>
        <v>1.1952294377157706</v>
      </c>
      <c r="BG221" cm="1">
        <f t="array" ref="BG221" xml:space="preserve"> EXP( -4 * alpha * X * 10^(-6) * BA221 / ( PI() * df * 10^(-6) * ( 1 - alpha ) ) ) * 100</f>
        <v>0.59506859663417855</v>
      </c>
      <c r="BH221" cm="1">
        <f t="array" ref="BH221" xml:space="preserve"> EXP( -4 * alpha * X * 10^(-6) * BB221 / ( PI() * df * 10^(-6) * ( 1 - alpha ) ) ) * 100</f>
        <v>0.2644294285630982</v>
      </c>
      <c r="BI221" cm="1">
        <f t="array" ref="BI221" xml:space="preserve"> EXP( -4 * alpha * X * 10^(-6) * BD221 / ( PI() * df * 10^(-6) * ( 1 - alpha ) ) ) * 100</f>
        <v>1.0518349614930158E-10</v>
      </c>
      <c r="BJ221" cm="1">
        <f t="array" ref="BJ221" xml:space="preserve"> EXP( -4 * alpha * X * 10^(-6) * BE221 / ( PI() * df * 10^(-6) * ( 1 - alpha ) ) ) * 100</f>
        <v>4.824798355799808E-13</v>
      </c>
      <c r="BK221" cm="1">
        <f t="array" ref="BK221">fC *  BG221 +  ( 1 - fC ) * BI221</f>
        <v>5.9506859758083001E-2</v>
      </c>
    </row>
    <row r="222" spans="6:63" x14ac:dyDescent="0.2">
      <c r="F222">
        <v>2220</v>
      </c>
      <c r="G222" cm="1">
        <f t="array" ref="G222" xml:space="preserve"> F222 * 10^(-9) * rhoa/mu * U</f>
        <v>1.4707345931793774E-3</v>
      </c>
      <c r="H222" cm="1">
        <f t="array" ref="H222">1 +  lambda/F222 * ( 2.514 + 0.8 * EXP( -0.55 * F222/lambda ) )</f>
        <v>1.075884297592097</v>
      </c>
      <c r="I222" cm="1">
        <f t="array" ref="I222" xml:space="preserve"> 1 + 3.34 * lambda/F222</f>
        <v>1.1008168468468469</v>
      </c>
      <c r="J222">
        <f t="shared" si="87"/>
        <v>0.97735086510879077</v>
      </c>
      <c r="K222" cm="1">
        <f t="array" ref="K222" xml:space="preserve"> kB * T * H222 / ( 3 * PI() * mu * F222 * 10^(-9) )</f>
        <v>1.1441628307431062E-11</v>
      </c>
      <c r="L222" cm="1">
        <f t="array" ref="L222" xml:space="preserve"> df * 10^(-6) *U / K222</f>
        <v>7187.512117646078</v>
      </c>
      <c r="M222" cm="1">
        <f t="array" ref="M222" xml:space="preserve"> 1 + 0.388 * Kn * ( ( 1 - alpha ) * L222 / Ku ) ^ ( 1 / 3 )</f>
        <v>1.1439445248797966</v>
      </c>
      <c r="N222" cm="1">
        <f t="array" ref="N222" xml:space="preserve"> 1 + 0.388 * Kn * ( ( 1 - alpha ) / Ku ) ^ ( 1 / 3 ) * ( 3 * PI() * mu * df * 10^(-6) * U * F222 * 10^(-9) / ( kB * T ) ) ^ ( 1 / 3 ) * ( 0.6 * ( F222 / lambda ) ^ 0.1 ) ^ ( -1 / 3 ) * ( 1 + 2/3 * ( 3.34 * F222 / lambda ) ) ^ ( -1 / 2 )</f>
        <v>1.0179970499693738</v>
      </c>
      <c r="O222">
        <f t="shared" si="78"/>
        <v>0.88990071443922758</v>
      </c>
      <c r="P222" cm="1">
        <f t="array" ref="P222" xml:space="preserve"> 1 / ( 1 + 1.6 * ( ( 1 - alpha ) / Ku ) ^ ( 1 / 3 ) * L222 ^ ( -2 / 3 ) * M222 )</f>
        <v>0.99450379811242373</v>
      </c>
      <c r="Q222" cm="1">
        <f t="array" ref="Q222" xml:space="preserve"> 1.6 * ( ( 1 - alpha ) / Ku ) * L222 ^ ( -2 / 3 ) * M222 * P222</f>
        <v>6.9507238069606682E-3</v>
      </c>
      <c r="R222" cm="1">
        <f t="array" ref="R222" xml:space="preserve"> 1.6 * ( 0.6 ) ^ ( 2 / 3 ) * ( ( 1 - alpha ) / Ku ) * ( lambda * 10^(-9) ) ^ ( -1 / 15 ) * ( kB * T / ( 3 * PI() * df * 10^(-6) * U * mu ) ) ^ ( 2 / 3 ) * ( F222 * 10^(-9) ) ^ ( -3 / 5 )  +  3.2 * 3.34 / 3 * ( 0.6 ) ^ ( 2 / 3 ) * ( ( 1 - alpha ) / Ku ) *  ( lambda * 10^(-9) ) ^ ( 14 / 15 ) * ( kB * T / ( 3 * PI() * df * 10^(-6) * U * mu ) ) ^ ( 2 / 3 ) * ( F222 * 10^(-9) ) ^ ( -8 / 5 )</f>
        <v>5.5787943626359514E-3</v>
      </c>
      <c r="S222">
        <f t="shared" si="79"/>
        <v>5.6791962035491715E-3</v>
      </c>
      <c r="T222">
        <f t="shared" si="88"/>
        <v>0.81706543969735212</v>
      </c>
      <c r="U222">
        <f t="shared" si="80"/>
        <v>16346.100474832045</v>
      </c>
      <c r="V222">
        <f t="shared" si="81"/>
        <v>7.8215431961031669E-3</v>
      </c>
      <c r="W222">
        <f t="shared" si="82"/>
        <v>6.1176493746573817E-5</v>
      </c>
      <c r="X222">
        <f t="shared" si="83"/>
        <v>4.7849389606928247E-7</v>
      </c>
      <c r="Y222" cm="1">
        <f t="array" ref="Y222" xml:space="preserve"> 4 / 3 * g / U^2 * F222 * 10^(-9) * ( rhop - rhoa ) / rhoa</f>
        <v>230.13639631946151</v>
      </c>
      <c r="Z222" cm="1">
        <f t="array" ref="Z222" xml:space="preserve"> SQRT( 4/3 * 1/U222 * g/rhoa * F222 * 10^(-9) *  ( rhop - rhoa ) )</f>
        <v>1.2446175898537279E-3</v>
      </c>
      <c r="AA222" cm="1">
        <f t="array" ref="AA222" xml:space="preserve"> Z222 / U</f>
        <v>0.11865487115815125</v>
      </c>
      <c r="AB222">
        <f t="shared" si="89"/>
        <v>0.13462929251571668</v>
      </c>
      <c r="AC222">
        <f t="shared" si="90"/>
        <v>0.13440421093123356</v>
      </c>
      <c r="AD222">
        <f t="shared" si="91"/>
        <v>0.99832813810221244</v>
      </c>
      <c r="AE222" cm="1">
        <f t="array" ref="AE222">( ( F222 * 10^(-9) ) ^ 2 * rhop * H222 * U ) / ( 18 * mu * ( df * 10^(-6) ) )</f>
        <v>2.1738797071099013E-2</v>
      </c>
      <c r="AF222">
        <f t="shared" si="92"/>
        <v>6.3998194192783405E-3</v>
      </c>
      <c r="AG222" cm="1">
        <f t="array" ref="AG222">(2 * AI242*(1-alpha)*AE222*SQRT(alpha)+(1-alpha)*alpha*AE222^2)/Ku</f>
        <v>5.0598663138967329E-3</v>
      </c>
      <c r="AH222">
        <f t="shared" si="93"/>
        <v>0.79062641965408709</v>
      </c>
      <c r="AI222" cm="1">
        <f t="array" ref="AI222" xml:space="preserve"> F222 / df / 1000</f>
        <v>0.28316326530612246</v>
      </c>
      <c r="AJ222" cm="1">
        <f t="array" ref="AJ222" xml:space="preserve"> ( 1 + AI222 ) / ( 2*Ku ) * ( 2 * LN( 1 + AI222 ) - 1 + alpha + ( 1 / ( 1 + AI222 ) ) ^ 2 * ( 1 - alpha / 2 ) - ( alpha / 2) * ( 1 + AI222 ) ^ 2 )</f>
        <v>9.530575784715431E-2</v>
      </c>
      <c r="AK222" cm="1">
        <f t="array" ref="AK222" xml:space="preserve"> ( ( 1 - alpha ) / Ku ) * AI222 ^ 2</f>
        <v>0.11403150488985644</v>
      </c>
      <c r="AL222">
        <f t="shared" si="94"/>
        <v>1.1964807527445862</v>
      </c>
      <c r="AM222">
        <f t="shared" si="84"/>
        <v>0.22752136326415207</v>
      </c>
      <c r="AN222">
        <f t="shared" si="95"/>
        <v>0.26051473144391751</v>
      </c>
      <c r="AO222">
        <f t="shared" si="96"/>
        <v>1.1450121769069228</v>
      </c>
      <c r="AP222" cm="1">
        <f t="array" ref="AP222" xml:space="preserve"> EXP( -4 * alpha * X * 10^(-6) * AM222 / ( PI() * df * 10^(-6) * ( 1 - alpha ) ) ) * 100</f>
        <v>0.95093371501634005</v>
      </c>
      <c r="AQ222" cm="1">
        <f t="array" ref="AQ222" xml:space="preserve"> EXP( -4 * alpha * X * 10^(-6) * AN222 / ( PI() * df * 10^(-6) * ( 1 - alpha ) ) ) * 100</f>
        <v>0.48412488980146617</v>
      </c>
      <c r="AR222">
        <f t="shared" si="97"/>
        <v>0.46680882521487388</v>
      </c>
      <c r="AS222" cm="1">
        <f t="array" ref="AS222" xml:space="preserve"> ( sigave * 10^(-6) * fE *e * H222 ) / ( 3 * PI() * eps0 * ( 1 + epsF ) * mu * U * F222 * 10^(-9) )</f>
        <v>9.9996953874818741E-3</v>
      </c>
      <c r="AT222" cm="1">
        <f t="array" ref="AT222" xml:space="preserve"> PI() * AS222 / ( 1 + alpha * SQRT(AS222) )</f>
        <v>3.1199694951128072E-2</v>
      </c>
      <c r="AU222" cm="1">
        <f t="array" ref="AU222" xml:space="preserve"> PI() * AS222 * ( 1 - SQRT( AS222 ) * alpha )</f>
        <v>3.1198209578899124E-2</v>
      </c>
      <c r="AV222">
        <f t="shared" si="98"/>
        <v>0.99995239145026016</v>
      </c>
      <c r="AW222" cm="1">
        <f t="array" ref="AW222" xml:space="preserve"> 2 / 3 * ( epsP - 1 ) / ( epsP + 2 ) * ( sigave * 10^(-6) ) ^ 2 / ( eps0 * ( 1 + epsF ) ^ 2 ) * H222 * ( F222 * 10^(-9) ) ^ 2 / ( df * 10^(-6) * mu * U )</f>
        <v>17.430965080363361</v>
      </c>
      <c r="AX222" cm="1">
        <f t="array" ref="AX222" xml:space="preserve"> 0.528 * Ku ^ 0.26 * AW222 ^ 0.74 / ( 1 + 0.366 * ( Ku * AW222 ) ^ 0.63 )</f>
        <v>1.4539402173404434</v>
      </c>
      <c r="AY222" cm="1">
        <f t="array" ref="AY222" xml:space="preserve"> 0.35 * Ku ^ ( -0.5 ) * AW222 ^ 0.4</f>
        <v>1.3570545113866475</v>
      </c>
      <c r="AZ222">
        <f t="shared" si="99"/>
        <v>0.9333633496079915</v>
      </c>
      <c r="BA222">
        <f t="shared" si="85"/>
        <v>0.25162246108657382</v>
      </c>
      <c r="BB222">
        <f t="shared" si="100"/>
        <v>0.29171294102281664</v>
      </c>
      <c r="BC222">
        <f t="shared" si="101"/>
        <v>1.1593279064322051</v>
      </c>
      <c r="BD222">
        <f t="shared" si="86"/>
        <v>1.3506591202507203</v>
      </c>
      <c r="BE222">
        <f t="shared" si="102"/>
        <v>1.617569242830565</v>
      </c>
      <c r="BF222">
        <f t="shared" si="103"/>
        <v>1.1976147190493918</v>
      </c>
      <c r="BG222" cm="1">
        <f t="array" ref="BG222" xml:space="preserve"> EXP( -4 * alpha * X * 10^(-6) * BA222 / ( PI() * df * 10^(-6) * ( 1 - alpha ) ) ) * 100</f>
        <v>0.58073477837270371</v>
      </c>
      <c r="BH222" cm="1">
        <f t="array" ref="BH222" xml:space="preserve"> EXP( -4 * alpha * X * 10^(-6) * BB222 / ( PI() * df * 10^(-6) * ( 1 - alpha ) ) ) * 100</f>
        <v>0.25569197934531568</v>
      </c>
      <c r="BI222" cm="1">
        <f t="array" ref="BI222" xml:space="preserve"> EXP( -4 * alpha * X * 10^(-6) * BD222 / ( PI() * df * 10^(-6) * ( 1 - alpha ) ) ) * 100</f>
        <v>9.942133037533687E-11</v>
      </c>
      <c r="BJ222" cm="1">
        <f t="array" ref="BJ222" xml:space="preserve"> EXP( -4 * alpha * X * 10^(-6) * BE222 / ( PI() * df * 10^(-6) * ( 1 - alpha ) ) ) * 100</f>
        <v>4.2228423426898029E-13</v>
      </c>
      <c r="BK222" cm="1">
        <f t="array" ref="BK222">fC *  BG222 +  ( 1 - fC ) * BI222</f>
        <v>5.8073477926749571E-2</v>
      </c>
    </row>
    <row r="223" spans="6:63" x14ac:dyDescent="0.2">
      <c r="F223">
        <v>2230</v>
      </c>
      <c r="G223" cm="1">
        <f t="array" ref="G223" xml:space="preserve"> F223 * 10^(-9) * rhoa/mu * U</f>
        <v>1.4773595237792842E-3</v>
      </c>
      <c r="H223" cm="1">
        <f t="array" ref="H223">1 +  lambda/F223 * ( 2.514 + 0.8 * EXP( -0.55 * F223/lambda ) )</f>
        <v>1.0755440092389617</v>
      </c>
      <c r="I223" cm="1">
        <f t="array" ref="I223" xml:space="preserve"> 1 + 3.34 * lambda/F223</f>
        <v>1.1003647533632286</v>
      </c>
      <c r="J223">
        <f t="shared" si="87"/>
        <v>0.97744316686952837</v>
      </c>
      <c r="K223" cm="1">
        <f t="array" ref="K223" xml:space="preserve"> kB * T * H223 / ( 3 * PI() * mu * F223 * 10^(-9) )</f>
        <v>1.1386717945412428E-11</v>
      </c>
      <c r="L223" cm="1">
        <f t="array" ref="L223" xml:space="preserve"> df * 10^(-6) *U / K223</f>
        <v>7222.1725785695235</v>
      </c>
      <c r="M223" cm="1">
        <f t="array" ref="M223" xml:space="preserve"> 1 + 0.388 * Kn * ( ( 1 - alpha ) * L223 / Ku ) ^ ( 1 / 3 )</f>
        <v>1.144175535977328</v>
      </c>
      <c r="N223" cm="1">
        <f t="array" ref="N223" xml:space="preserve"> 1 + 0.388 * Kn * ( ( 1 - alpha ) / Ku ) ^ ( 1 / 3 ) * ( 3 * PI() * mu * df * 10^(-6) * U * F223 * 10^(-9) / ( kB * T ) ) ^ ( 1 / 3 ) * ( 0.6 * ( F223 / lambda ) ^ 0.1 ) ^ ( -1 / 3 ) * ( 1 + 2/3 * ( 3.34 * F223 / lambda ) ) ^ ( -1 / 2 )</f>
        <v>1.0179814193235754</v>
      </c>
      <c r="O223">
        <f t="shared" si="78"/>
        <v>0.88970738082949785</v>
      </c>
      <c r="P223" cm="1">
        <f t="array" ref="P223" xml:space="preserve"> 1 / ( 1 + 1.6 * ( ( 1 - alpha ) / Ku ) ^ ( 1 / 3 ) * L223 ^ ( -2 / 3 ) * M223 )</f>
        <v>0.99452020028738253</v>
      </c>
      <c r="Q223" cm="1">
        <f t="array" ref="Q223" xml:space="preserve"> 1.6 * ( ( 1 - alpha ) / Ku ) * L223 ^ ( -2 / 3 ) * M223 * P223</f>
        <v>6.9299809393760878E-3</v>
      </c>
      <c r="R223" cm="1">
        <f t="array" ref="R223" xml:space="preserve"> 1.6 * ( 0.6 ) ^ ( 2 / 3 ) * ( ( 1 - alpha ) / Ku ) * ( lambda * 10^(-9) ) ^ ( -1 / 15 ) * ( kB * T / ( 3 * PI() * df * 10^(-6) * U * mu ) ) ^ ( 2 / 3 ) * ( F223 * 10^(-9) ) ^ ( -3 / 5 )  +  3.2 * 3.34 / 3 * ( 0.6 ) ^ ( 2 / 3 ) * ( ( 1 - alpha ) / Ku ) *  ( lambda * 10^(-9) ) ^ ( 14 / 15 ) * ( kB * T / ( 3 * PI() * df * 10^(-6) * U * mu ) ) ^ ( 2 / 3 ) * ( F223 * 10^(-9) ) ^ ( -8 / 5 )</f>
        <v>5.5621993751701557E-3</v>
      </c>
      <c r="S223">
        <f t="shared" si="79"/>
        <v>5.6622156144964199E-3</v>
      </c>
      <c r="T223">
        <f t="shared" si="88"/>
        <v>0.81706077751581718</v>
      </c>
      <c r="U223">
        <f t="shared" si="80"/>
        <v>16272.88492720714</v>
      </c>
      <c r="V223">
        <f t="shared" si="81"/>
        <v>7.8391188802921456E-3</v>
      </c>
      <c r="W223">
        <f t="shared" si="82"/>
        <v>6.1451740123058792E-5</v>
      </c>
      <c r="X223">
        <f t="shared" si="83"/>
        <v>4.817267948687158E-7</v>
      </c>
      <c r="Y223" cm="1">
        <f t="array" ref="Y223" xml:space="preserve"> 4 / 3 * g / U^2 * F223 * 10^(-9) * ( rhop - rhoa ) / rhoa</f>
        <v>231.17304675333293</v>
      </c>
      <c r="Z223" cm="1">
        <f t="array" ref="Z223" xml:space="preserve"> SQRT( 4/3 * 1/U223 * g/rhoa * F223 * 10^(-9) *  ( rhop - rhoa ) )</f>
        <v>1.2502206966737107E-3</v>
      </c>
      <c r="AA223" cm="1">
        <f t="array" ref="AA223" xml:space="preserve"> Z223 / U</f>
        <v>0.11918903998497021</v>
      </c>
      <c r="AB223">
        <f t="shared" si="89"/>
        <v>0.13531738976424229</v>
      </c>
      <c r="AC223">
        <f t="shared" si="90"/>
        <v>0.13508808976063857</v>
      </c>
      <c r="AD223">
        <f t="shared" si="91"/>
        <v>0.99830546536551423</v>
      </c>
      <c r="AE223" cm="1">
        <f t="array" ref="AE223">( ( F223 * 10^(-9) ) ^ 2 * rhop * H223 * U ) / ( 18 * mu * ( df * 10^(-6) ) )</f>
        <v>2.192814539770856E-2</v>
      </c>
      <c r="AF223">
        <f t="shared" si="92"/>
        <v>6.5027264199745277E-3</v>
      </c>
      <c r="AG223" cm="1">
        <f t="array" ref="AG223">(2 * AI243*(1-alpha)*AE223*SQRT(alpha)+(1-alpha)*alpha*AE223^2)/Ku</f>
        <v>5.1252433411114479E-3</v>
      </c>
      <c r="AH223">
        <f t="shared" si="93"/>
        <v>0.78816837893843372</v>
      </c>
      <c r="AI223" cm="1">
        <f t="array" ref="AI223" xml:space="preserve"> F223 / df / 1000</f>
        <v>0.28443877551020408</v>
      </c>
      <c r="AJ223" cm="1">
        <f t="array" ref="AJ223" xml:space="preserve"> ( 1 + AI223 ) / ( 2*Ku ) * ( 2 * LN( 1 + AI223 ) - 1 + alpha + ( 1 / ( 1 + AI223 ) ) ^ 2 * ( 1 - alpha / 2 ) - ( alpha / 2) * ( 1 + AI223 ) ^ 2 )</f>
        <v>9.6097071782185114E-2</v>
      </c>
      <c r="AK223" cm="1">
        <f t="array" ref="AK223" xml:space="preserve"> ( ( 1 - alpha ) / Ku ) * AI223 ^ 2</f>
        <v>0.11506112950790665</v>
      </c>
      <c r="AL223">
        <f t="shared" si="94"/>
        <v>1.1973427220415802</v>
      </c>
      <c r="AM223">
        <f t="shared" si="84"/>
        <v>0.22887449351352074</v>
      </c>
      <c r="AN223">
        <f t="shared" si="95"/>
        <v>0.26231416130301616</v>
      </c>
      <c r="AO223">
        <f t="shared" si="96"/>
        <v>1.1461048248590444</v>
      </c>
      <c r="AP223" cm="1">
        <f t="array" ref="AP223" xml:space="preserve"> EXP( -4 * alpha * X * 10^(-6) * AM223 / ( PI() * df * 10^(-6) * ( 1 - alpha ) ) ) * 100</f>
        <v>0.92496599217171704</v>
      </c>
      <c r="AQ223" cm="1">
        <f t="array" ref="AQ223" xml:space="preserve"> EXP( -4 * alpha * X * 10^(-6) * AN223 / ( PI() * df * 10^(-6) * ( 1 - alpha ) ) ) * 100</f>
        <v>0.46662384364647491</v>
      </c>
      <c r="AR223">
        <f t="shared" si="97"/>
        <v>0.45834214852524213</v>
      </c>
      <c r="AS223" cm="1">
        <f t="array" ref="AS223" xml:space="preserve"> ( sigave * 10^(-6) * fE *e * H223 ) / ( 3 * PI() * eps0 * ( 1 + epsF ) * mu * U * F223 * 10^(-9) )</f>
        <v>9.9517051120552487E-3</v>
      </c>
      <c r="AT223" cm="1">
        <f t="array" ref="AT223" xml:space="preserve"> PI() * AS223 / ( 1 + alpha * SQRT(AS223) )</f>
        <v>3.1050473385319577E-2</v>
      </c>
      <c r="AU223" cm="1">
        <f t="array" ref="AU223" xml:space="preserve"> PI() * AS223 * ( 1 - SQRT( AS223 ) * alpha )</f>
        <v>3.1049002211777955E-2</v>
      </c>
      <c r="AV223">
        <f t="shared" si="98"/>
        <v>0.99995261993196161</v>
      </c>
      <c r="AW223" cm="1">
        <f t="array" ref="AW223" xml:space="preserve"> 2 / 3 * ( epsP - 1 ) / ( epsP + 2 ) * ( sigave * 10^(-6) ) ^ 2 / ( eps0 * ( 1 + epsF ) ^ 2 ) * H223 * ( F223 * 10^(-9) ) ^ 2 / ( df * 10^(-6) * mu * U )</f>
        <v>17.582791515761855</v>
      </c>
      <c r="AX223" cm="1">
        <f t="array" ref="AX223" xml:space="preserve"> 0.528 * Ku ^ 0.26 * AW223 ^ 0.74 / ( 1 + 0.366 * ( Ku * AW223 ) ^ 0.63 )</f>
        <v>1.4582744196938189</v>
      </c>
      <c r="AY223" cm="1">
        <f t="array" ref="AY223" xml:space="preserve"> 0.35 * Ku ^ ( -0.5 ) * AW223 ^ 0.4</f>
        <v>1.3617702767249062</v>
      </c>
      <c r="AZ223">
        <f t="shared" si="99"/>
        <v>0.93382305712447811</v>
      </c>
      <c r="BA223">
        <f t="shared" si="85"/>
        <v>0.25281830552942031</v>
      </c>
      <c r="BB223">
        <f t="shared" si="100"/>
        <v>0.29336316351479413</v>
      </c>
      <c r="BC223">
        <f t="shared" si="101"/>
        <v>1.1603715280840519</v>
      </c>
      <c r="BD223">
        <f t="shared" si="86"/>
        <v>1.3533870939961934</v>
      </c>
      <c r="BE223">
        <f t="shared" si="102"/>
        <v>1.6240844380279225</v>
      </c>
      <c r="BF223">
        <f t="shared" si="103"/>
        <v>1.2000147224933493</v>
      </c>
      <c r="BG223" cm="1">
        <f t="array" ref="BG223" xml:space="preserve"> EXP( -4 * alpha * X * 10^(-6) * BA223 / ( PI() * df * 10^(-6) * ( 1 - alpha ) ) ) * 100</f>
        <v>0.56669719462711343</v>
      </c>
      <c r="BH223" cm="1">
        <f t="array" ref="BH223" xml:space="preserve"> EXP( -4 * alpha * X * 10^(-6) * BB223 / ( PI() * df * 10^(-6) * ( 1 - alpha ) ) ) * 100</f>
        <v>0.24720231845089913</v>
      </c>
      <c r="BI223" cm="1">
        <f t="array" ref="BI223" xml:space="preserve"> EXP( -4 * alpha * X * 10^(-6) * BD223 / ( PI() * df * 10^(-6) * ( 1 - alpha ) ) ) * 100</f>
        <v>9.4023769272822868E-11</v>
      </c>
      <c r="BJ223" cm="1">
        <f t="array" ref="BJ223" xml:space="preserve"> EXP( -4 * alpha * X * 10^(-6) * BE223 / ( PI() * df * 10^(-6) * ( 1 - alpha ) ) ) * 100</f>
        <v>3.6957971393727772E-13</v>
      </c>
      <c r="BK223" cm="1">
        <f t="array" ref="BK223">fC *  BG223 +  ( 1 - fC ) * BI223</f>
        <v>5.6669719547332742E-2</v>
      </c>
    </row>
    <row r="224" spans="6:63" x14ac:dyDescent="0.2">
      <c r="F224">
        <v>2240</v>
      </c>
      <c r="G224" cm="1">
        <f t="array" ref="G224" xml:space="preserve"> F224 * 10^(-9) * rhoa/mu * U</f>
        <v>1.4839844543791914E-3</v>
      </c>
      <c r="H224" cm="1">
        <f t="array" ref="H224">1 +  lambda/F224 * ( 2.514 + 0.8 * EXP( -0.55 * F224/lambda ) )</f>
        <v>1.075206759176508</v>
      </c>
      <c r="I224" cm="1">
        <f t="array" ref="I224" xml:space="preserve"> 1 + 3.34 * lambda/F224</f>
        <v>1.0999166964285714</v>
      </c>
      <c r="J224">
        <f t="shared" si="87"/>
        <v>0.97753471937257019</v>
      </c>
      <c r="K224" cm="1">
        <f t="array" ref="K224" xml:space="preserve"> kB * T * H224 / ( 3 * PI() * mu * F224 * 10^(-9) )</f>
        <v>1.1332329877079803E-11</v>
      </c>
      <c r="L224" cm="1">
        <f t="array" ref="L224" xml:space="preserve"> df * 10^(-6) *U / K224</f>
        <v>7256.8344724584149</v>
      </c>
      <c r="M224" cm="1">
        <f t="array" ref="M224" xml:space="preserve"> 1 + 0.388 * Kn * ( ( 1 - alpha ) * L224 / Ku ) ^ ( 1 / 3 )</f>
        <v>1.1444058186489343</v>
      </c>
      <c r="N224" cm="1">
        <f t="array" ref="N224" xml:space="preserve"> 1 + 0.388 * Kn * ( ( 1 - alpha ) / Ku ) ^ ( 1 / 3 ) * ( 3 * PI() * mu * df * 10^(-6) * U * F224 * 10^(-9) / ( kB * T ) ) ^ ( 1 / 3 ) * ( 0.6 * ( F224 / lambda ) ^ 0.1 ) ^ ( -1 / 3 ) * ( 1 + 2/3 * ( 3.34 * F224 / lambda ) ) ^ ( -1 / 2 )</f>
        <v>1.0179658697302394</v>
      </c>
      <c r="O224">
        <f t="shared" si="78"/>
        <v>0.88951476228251991</v>
      </c>
      <c r="P224" cm="1">
        <f t="array" ref="P224" xml:space="preserve"> 1 / ( 1 + 1.6 * ( ( 1 - alpha ) / Ku ) ^ ( 1 / 3 ) * L224 ^ ( -2 / 3 ) * M224 )</f>
        <v>0.9945364747451374</v>
      </c>
      <c r="Q224" cm="1">
        <f t="array" ref="Q224" xml:space="preserve"> 1.6 * ( ( 1 - alpha ) / Ku ) * L224 ^ ( -2 / 3 ) * M224 * P224</f>
        <v>6.9093995882403489E-3</v>
      </c>
      <c r="R224" cm="1">
        <f t="array" ref="R224" xml:space="preserve"> 1.6 * ( 0.6 ) ^ ( 2 / 3 ) * ( ( 1 - alpha ) / Ku ) * ( lambda * 10^(-9) ) ^ ( -1 / 15 ) * ( kB * T / ( 3 * PI() * df * 10^(-6) * U * mu ) ) ^ ( 2 / 3 ) * ( F224 * 10^(-9) ) ^ ( -3 / 5 )  +  3.2 * 3.34 / 3 * ( 0.6 ) ^ ( 2 / 3 ) * ( ( 1 - alpha ) / Ku ) *  ( lambda * 10^(-9) ) ^ ( 14 / 15 ) * ( kB * T / ( 3 * PI() * df * 10^(-6) * U * mu ) ) ^ ( 2 / 3 ) * ( F224 * 10^(-9) ) ^ ( -8 / 5 )</f>
        <v>5.545734212821259E-3</v>
      </c>
      <c r="S224">
        <f t="shared" si="79"/>
        <v>5.6453681512473371E-3</v>
      </c>
      <c r="T224">
        <f t="shared" si="88"/>
        <v>0.81705625491043155</v>
      </c>
      <c r="U224">
        <f t="shared" si="80"/>
        <v>16200.322970648784</v>
      </c>
      <c r="V224">
        <f t="shared" si="81"/>
        <v>7.856655091589811E-3</v>
      </c>
      <c r="W224">
        <f t="shared" si="82"/>
        <v>6.1726984054618321E-5</v>
      </c>
      <c r="X224">
        <f t="shared" si="83"/>
        <v>4.8496691312739911E-7</v>
      </c>
      <c r="Y224" cm="1">
        <f t="array" ref="Y224" xml:space="preserve"> 4 / 3 * g / U^2 * F224 * 10^(-9) * ( rhop - rhoa ) / rhoa</f>
        <v>232.20969718720437</v>
      </c>
      <c r="Z224" cm="1">
        <f t="array" ref="Z224" xml:space="preserve"> SQRT( 4/3 * 1/U224 * g/rhoa * F224 * 10^(-9) *  ( rhop - rhoa ) )</f>
        <v>1.2558237787333726E-3</v>
      </c>
      <c r="AA224" cm="1">
        <f t="array" ref="AA224" xml:space="preserve"> Z224 / U</f>
        <v>0.11972320645127885</v>
      </c>
      <c r="AB224">
        <f t="shared" si="89"/>
        <v>0.13600631906769955</v>
      </c>
      <c r="AC224">
        <f t="shared" si="90"/>
        <v>0.1357727402713936</v>
      </c>
      <c r="AD224">
        <f t="shared" si="91"/>
        <v>0.99828258864803421</v>
      </c>
      <c r="AE224" cm="1">
        <f t="array" ref="AE224">( ( F224 * 10^(-9) ) ^ 2 * rhop * H224 * U ) / ( 18 * mu * ( df * 10^(-6) ) )</f>
        <v>2.211831368684225E-2</v>
      </c>
      <c r="AF224">
        <f t="shared" si="92"/>
        <v>6.6067592906604092E-3</v>
      </c>
      <c r="AG224" cm="1">
        <f t="array" ref="AG224">(2 * AI244*(1-alpha)*AE224*SQRT(alpha)+(1-alpha)*alpha*AE224^2)/Ku</f>
        <v>5.1911825252267344E-3</v>
      </c>
      <c r="AH224">
        <f t="shared" si="93"/>
        <v>0.78573810499880126</v>
      </c>
      <c r="AI224" cm="1">
        <f t="array" ref="AI224" xml:space="preserve"> F224 / df / 1000</f>
        <v>0.2857142857142857</v>
      </c>
      <c r="AJ224" cm="1">
        <f t="array" ref="AJ224" xml:space="preserve"> ( 1 + AI224 ) / ( 2*Ku ) * ( 2 * LN( 1 + AI224 ) - 1 + alpha + ( 1 / ( 1 + AI224 ) ) ^ 2 * ( 1 - alpha / 2 ) - ( alpha / 2) * ( 1 + AI224 ) ^ 2 )</f>
        <v>9.6891122571121382E-2</v>
      </c>
      <c r="AK224" cm="1">
        <f t="array" ref="AK224" xml:space="preserve"> ( ( 1 - alpha ) / Ku ) * AI224 ^ 2</f>
        <v>0.1160953816523301</v>
      </c>
      <c r="AL224">
        <f t="shared" si="94"/>
        <v>1.1982045266026529</v>
      </c>
      <c r="AM224">
        <f t="shared" si="84"/>
        <v>0.23023041125256161</v>
      </c>
      <c r="AN224">
        <f t="shared" si="95"/>
        <v>0.26412024936563144</v>
      </c>
      <c r="AO224">
        <f t="shared" si="96"/>
        <v>1.1471996593703377</v>
      </c>
      <c r="AP224" cm="1">
        <f t="array" ref="AP224" xml:space="preserve"> EXP( -4 * alpha * X * 10^(-6) * AM224 / ( PI() * df * 10^(-6) * ( 1 - alpha ) ) ) * 100</f>
        <v>0.89965607063483</v>
      </c>
      <c r="AQ224" cm="1">
        <f t="array" ref="AQ224" xml:space="preserve"> EXP( -4 * alpha * X * 10^(-6) * AN224 / ( PI() * df * 10^(-6) * ( 1 - alpha ) ) ) * 100</f>
        <v>0.44969418805099964</v>
      </c>
      <c r="AR224">
        <f t="shared" si="97"/>
        <v>0.44996188258383035</v>
      </c>
      <c r="AS224" cm="1">
        <f t="array" ref="AS224" xml:space="preserve"> ( sigave * 10^(-6) * fE *e * H224 ) / ( 3 * PI() * eps0 * ( 1 + epsF ) * mu * U * F224 * 10^(-9) )</f>
        <v>9.90417130817468E-3</v>
      </c>
      <c r="AT224" cm="1">
        <f t="array" ref="AT224" xml:space="preserve"> PI() * AS224 / ( 1 + alpha * SQRT(AS224) )</f>
        <v>3.090266754498739E-2</v>
      </c>
      <c r="AU224" cm="1">
        <f t="array" ref="AU224" xml:space="preserve"> PI() * AS224 * ( 1 - SQRT( AS224 ) * alpha )</f>
        <v>3.0901210368031031E-2</v>
      </c>
      <c r="AV224">
        <f t="shared" si="98"/>
        <v>0.99995284624040182</v>
      </c>
      <c r="AW224" cm="1">
        <f t="array" ref="AW224" xml:space="preserve"> 2 / 3 * ( epsP - 1 ) / ( epsP + 2 ) * ( sigave * 10^(-6) ) ^ 2 / ( eps0 * ( 1 + epsF ) ^ 2 ) * H224 * ( F224 * 10^(-9) ) ^ 2 / ( df * 10^(-6) * mu * U )</f>
        <v>17.735275427196349</v>
      </c>
      <c r="AX224" cm="1">
        <f t="array" ref="AX224" xml:space="preserve"> 0.528 * Ku ^ 0.26 * AW224 ^ 0.74 / ( 1 + 0.366 * ( Ku * AW224 ) ^ 0.63 )</f>
        <v>1.4625926146156745</v>
      </c>
      <c r="AY224" cm="1">
        <f t="array" ref="AY224" xml:space="preserve"> 0.35 * Ku ^ ( -0.5 ) * AW224 ^ 0.4</f>
        <v>1.3664819359532245</v>
      </c>
      <c r="AZ224">
        <f t="shared" si="99"/>
        <v>0.93428745796880364</v>
      </c>
      <c r="BA224">
        <f t="shared" si="85"/>
        <v>0.2540183449398653</v>
      </c>
      <c r="BB224">
        <f t="shared" si="100"/>
        <v>0.29502145973366245</v>
      </c>
      <c r="BC224">
        <f t="shared" si="101"/>
        <v>1.1614179275260768</v>
      </c>
      <c r="BD224">
        <f t="shared" si="86"/>
        <v>1.35608972671031</v>
      </c>
      <c r="BE224">
        <f t="shared" si="102"/>
        <v>1.6306021853188559</v>
      </c>
      <c r="BF224">
        <f t="shared" si="103"/>
        <v>1.2024294212997808</v>
      </c>
      <c r="BG224" cm="1">
        <f t="array" ref="BG224" xml:space="preserve"> EXP( -4 * alpha * X * 10^(-6) * BA224 / ( PI() * df * 10^(-6) * ( 1 - alpha ) ) ) * 100</f>
        <v>0.55295146352522462</v>
      </c>
      <c r="BH224" cm="1">
        <f t="array" ref="BH224" xml:space="preserve"> EXP( -4 * alpha * X * 10^(-6) * BB224 / ( PI() * df * 10^(-6) * ( 1 - alpha ) ) ) * 100</f>
        <v>0.23895505789629248</v>
      </c>
      <c r="BI224" cm="1">
        <f t="array" ref="BI224" xml:space="preserve"> EXP( -4 * alpha * X * 10^(-6) * BD224 / ( PI() * df * 10^(-6) * ( 1 - alpha ) ) ) * 100</f>
        <v>8.8965359001577285E-11</v>
      </c>
      <c r="BJ224" cm="1">
        <f t="array" ref="BJ224" xml:space="preserve"> EXP( -4 * alpha * X * 10^(-6) * BE224 / ( PI() * df * 10^(-6) * ( 1 - alpha ) ) ) * 100</f>
        <v>3.2343625770381601E-13</v>
      </c>
      <c r="BK224" cm="1">
        <f t="array" ref="BK224">fC *  BG224 +  ( 1 - fC ) * BI224</f>
        <v>5.5295146432591293E-2</v>
      </c>
    </row>
    <row r="225" spans="6:63" x14ac:dyDescent="0.2">
      <c r="F225">
        <v>2250</v>
      </c>
      <c r="G225" cm="1">
        <f t="array" ref="G225" xml:space="preserve"> F225 * 10^(-9) * rhoa/mu * U</f>
        <v>1.4906093849790985E-3</v>
      </c>
      <c r="H225" cm="1">
        <f t="array" ref="H225">1 +  lambda/F225 * ( 2.514 + 0.8 * EXP( -0.55 * F225/lambda ) )</f>
        <v>1.0748725068940508</v>
      </c>
      <c r="I225" cm="1">
        <f t="array" ref="I225" xml:space="preserve"> 1 + 3.34 * lambda/F225</f>
        <v>1.0994726222222222</v>
      </c>
      <c r="J225">
        <f t="shared" si="87"/>
        <v>0.97762553170405431</v>
      </c>
      <c r="K225" cm="1">
        <f t="array" ref="K225" xml:space="preserve"> kB * T * H225 / ( 3 * PI() * mu * F225 * 10^(-9) )</f>
        <v>1.1278456713445562E-11</v>
      </c>
      <c r="L225" cm="1">
        <f t="array" ref="L225" xml:space="preserve"> df * 10^(-6) *U / K225</f>
        <v>7291.497781538219</v>
      </c>
      <c r="M225" cm="1">
        <f t="array" ref="M225" xml:space="preserve"> 1 + 0.388 * Kn * ( ( 1 - alpha ) * L225 / Ku ) ^ ( 1 / 3 )</f>
        <v>1.1446353785515906</v>
      </c>
      <c r="N225" cm="1">
        <f t="array" ref="N225" xml:space="preserve"> 1 + 0.388 * Kn * ( ( 1 - alpha ) / Ku ) ^ ( 1 / 3 ) * ( 3 * PI() * mu * df * 10^(-6) * U * F225 * 10^(-9) / ( kB * T ) ) ^ ( 1 / 3 ) * ( 0.6 * ( F225 / lambda ) ^ 0.1 ) ^ ( -1 / 3 ) * ( 1 + 2/3 * ( 3.34 * F225 / lambda ) ) ^ ( -1 / 2 )</f>
        <v>1.0179504004226088</v>
      </c>
      <c r="O225">
        <f t="shared" si="78"/>
        <v>0.88932285293392932</v>
      </c>
      <c r="P225" cm="1">
        <f t="array" ref="P225" xml:space="preserve"> 1 / ( 1 + 1.6 * ( ( 1 - alpha ) / Ku ) ^ ( 1 / 3 ) * L225 ^ ( -2 / 3 ) * M225 )</f>
        <v>0.99455262307376169</v>
      </c>
      <c r="Q225" cm="1">
        <f t="array" ref="Q225" xml:space="preserve"> 1.6 * ( ( 1 - alpha ) / Ku ) * L225 ^ ( -2 / 3 ) * M225 * P225</f>
        <v>6.8889777452098384E-3</v>
      </c>
      <c r="R225" cm="1">
        <f t="array" ref="R225" xml:space="preserve"> 1.6 * ( 0.6 ) ^ ( 2 / 3 ) * ( ( 1 - alpha ) / Ku ) * ( lambda * 10^(-9) ) ^ ( -1 / 15 ) * ( kB * T / ( 3 * PI() * df * 10^(-6) * U * mu ) ) ^ ( 2 / 3 ) * ( F225 * 10^(-9) ) ^ ( -3 / 5 )  +  3.2 * 3.34 / 3 * ( 0.6 ) ^ ( 2 / 3 ) * ( ( 1 - alpha ) / Ku ) *  ( lambda * 10^(-9) ) ^ ( 14 / 15 ) * ( kB * T / ( 3 * PI() * df * 10^(-6) * U * mu ) ) ^ ( 2 / 3 ) * ( F225 * 10^(-9) ) ^ ( -8 / 5 )</f>
        <v>5.5293972452796726E-3</v>
      </c>
      <c r="S225">
        <f t="shared" si="79"/>
        <v>5.6286521399281121E-3</v>
      </c>
      <c r="T225">
        <f t="shared" si="88"/>
        <v>0.8170518686668603</v>
      </c>
      <c r="U225">
        <f t="shared" si="80"/>
        <v>16128.405891304434</v>
      </c>
      <c r="V225">
        <f t="shared" si="81"/>
        <v>7.8741520939392771E-3</v>
      </c>
      <c r="W225">
        <f t="shared" si="82"/>
        <v>6.2002225544673982E-5</v>
      </c>
      <c r="X225">
        <f t="shared" si="83"/>
        <v>4.8821423451439221E-7</v>
      </c>
      <c r="Y225" cm="1">
        <f t="array" ref="Y225" xml:space="preserve"> 4 / 3 * g / U^2 * F225 * 10^(-9) * ( rhop - rhoa ) / rhoa</f>
        <v>233.24634762107584</v>
      </c>
      <c r="Z225" cm="1">
        <f t="array" ref="Z225" xml:space="preserve"> SQRT( 4/3 * 1/U225 * g/rhoa * F225 * 10^(-9) *  ( rhop - rhoa ) )</f>
        <v>1.261426836067638E-3</v>
      </c>
      <c r="AA225" cm="1">
        <f t="array" ref="AA225" xml:space="preserve"> Z225 / U</f>
        <v>0.12025737056040664</v>
      </c>
      <c r="AB225">
        <f t="shared" si="89"/>
        <v>0.13669608194047847</v>
      </c>
      <c r="AC225">
        <f t="shared" si="90"/>
        <v>0.13645816337190719</v>
      </c>
      <c r="AD225">
        <f t="shared" si="91"/>
        <v>0.99825950703784716</v>
      </c>
      <c r="AE225" cm="1">
        <f t="array" ref="AE225">( ( F225 * 10^(-9) ) ^ 2 * rhop * H225 * U ) / ( 18 * mu * ( df * 10^(-6) ) )</f>
        <v>2.2309301938497617E-2</v>
      </c>
      <c r="AF225">
        <f t="shared" si="92"/>
        <v>6.7119236711106972E-3</v>
      </c>
      <c r="AG225" cm="1">
        <f t="array" ref="AG225">(2 * AI245*(1-alpha)*AE225*SQRT(alpha)+(1-alpha)*alpha*AE225^2)/Ku</f>
        <v>5.2576863023051906E-3</v>
      </c>
      <c r="AH225">
        <f t="shared" si="93"/>
        <v>0.78333523441799546</v>
      </c>
      <c r="AI225" cm="1">
        <f t="array" ref="AI225" xml:space="preserve"> F225 / df / 1000</f>
        <v>0.28698979591836737</v>
      </c>
      <c r="AJ225" cm="1">
        <f t="array" ref="AJ225" xml:space="preserve"> ( 1 + AI225 ) / ( 2*Ku ) * ( 2 * LN( 1 + AI225 ) - 1 + alpha + ( 1 / ( 1 + AI225 ) ) ^ 2 * ( 1 - alpha / 2 ) - ( alpha / 2) * ( 1 + AI225 ) ^ 2 )</f>
        <v>9.7687904599582043E-2</v>
      </c>
      <c r="AK225" cm="1">
        <f t="array" ref="AK225" xml:space="preserve"> ( ( 1 - alpha ) / Ku ) * AI225 ^ 2</f>
        <v>0.11713426132312685</v>
      </c>
      <c r="AL225">
        <f t="shared" si="94"/>
        <v>1.1990661669247025</v>
      </c>
      <c r="AM225">
        <f t="shared" si="84"/>
        <v>0.23158910279616618</v>
      </c>
      <c r="AN225">
        <f t="shared" si="95"/>
        <v>0.26593300050607283</v>
      </c>
      <c r="AO225">
        <f t="shared" si="96"/>
        <v>1.148296691404062</v>
      </c>
      <c r="AP225" cm="1">
        <f t="array" ref="AP225" xml:space="preserve"> EXP( -4 * alpha * X * 10^(-6) * AM225 / ( PI() * df * 10^(-6) * ( 1 - alpha ) ) ) * 100</f>
        <v>0.87498904356364571</v>
      </c>
      <c r="AQ225" cm="1">
        <f t="array" ref="AQ225" xml:space="preserve"> EXP( -4 * alpha * X * 10^(-6) * AN225 / ( PI() * df * 10^(-6) * ( 1 - alpha ) ) ) * 100</f>
        <v>0.4333196780308835</v>
      </c>
      <c r="AR225">
        <f t="shared" si="97"/>
        <v>0.4416693655327622</v>
      </c>
      <c r="AS225" cm="1">
        <f t="array" ref="AS225" xml:space="preserve"> ( sigave * 10^(-6) * fE *e * H225 ) / ( 3 * PI() * eps0 * ( 1 + epsF ) * mu * U * F225 * 10^(-9) )</f>
        <v>9.8570875180508128E-3</v>
      </c>
      <c r="AT225" cm="1">
        <f t="array" ref="AT225" xml:space="preserve"> PI() * AS225 / ( 1 + alpha * SQRT(AS225) )</f>
        <v>3.0756257444436254E-2</v>
      </c>
      <c r="AU225" cm="1">
        <f t="array" ref="AU225" xml:space="preserve"> PI() * AS225 * ( 1 - SQRT( AS225 ) * alpha )</f>
        <v>3.0754814065771467E-2</v>
      </c>
      <c r="AV225">
        <f t="shared" si="98"/>
        <v>0.99995307040632642</v>
      </c>
      <c r="AW225" cm="1">
        <f t="array" ref="AW225" xml:space="preserve"> 2 / 3 * ( epsP - 1 ) / ( epsP + 2 ) * ( sigave * 10^(-6) ) ^ 2 / ( eps0 * ( 1 + epsF ) ^ 2 ) * H225 * ( F225 * 10^(-9) ) ^ 2 / ( df * 10^(-6) * mu * U )</f>
        <v>17.888416814664854</v>
      </c>
      <c r="AX225" cm="1">
        <f t="array" ref="AX225" xml:space="preserve"> 0.528 * Ku ^ 0.26 * AW225 ^ 0.74 / ( 1 + 0.366 * ( Ku * AW225 ) ^ 0.63 )</f>
        <v>1.466894891485103</v>
      </c>
      <c r="AY225" cm="1">
        <f t="array" ref="AY225" xml:space="preserve"> 0.35 * Ku ^ ( -0.5 ) * AW225 ^ 0.4</f>
        <v>1.3711895105676257</v>
      </c>
      <c r="AZ225">
        <f t="shared" si="99"/>
        <v>0.93475648359468755</v>
      </c>
      <c r="BA225">
        <f t="shared" si="85"/>
        <v>0.25522254617367746</v>
      </c>
      <c r="BB225">
        <f t="shared" si="100"/>
        <v>0.29668781457184429</v>
      </c>
      <c r="BC225">
        <f t="shared" si="101"/>
        <v>1.1624671057468017</v>
      </c>
      <c r="BD225">
        <f t="shared" si="86"/>
        <v>1.3587671224659545</v>
      </c>
      <c r="BE225">
        <f t="shared" si="102"/>
        <v>1.6371225110736987</v>
      </c>
      <c r="BF225">
        <f t="shared" si="103"/>
        <v>1.2048587900055836</v>
      </c>
      <c r="BG225" cm="1">
        <f t="array" ref="BG225" xml:space="preserve"> EXP( -4 * alpha * X * 10^(-6) * BA225 / ( PI() * df * 10^(-6) * ( 1 - alpha ) ) ) * 100</f>
        <v>0.53949320285269353</v>
      </c>
      <c r="BH225" cm="1">
        <f t="array" ref="BH225" xml:space="preserve"> EXP( -4 * alpha * X * 10^(-6) * BB225 / ( PI() * df * 10^(-6) * ( 1 - alpha ) ) ) * 100</f>
        <v>0.23094486127630259</v>
      </c>
      <c r="BI225" cm="1">
        <f t="array" ref="BI225" xml:space="preserve"> EXP( -4 * alpha * X * 10^(-6) * BD225 / ( PI() * df * 10^(-6) * ( 1 - alpha ) ) ) * 100</f>
        <v>8.4222568139203864E-11</v>
      </c>
      <c r="BJ225" cm="1">
        <f t="array" ref="BJ225" xml:space="preserve"> EXP( -4 * alpha * X * 10^(-6) * BE225 / ( PI() * df * 10^(-6) * ( 1 - alpha ) ) ) * 100</f>
        <v>2.8303905690242314E-13</v>
      </c>
      <c r="BK225" cm="1">
        <f t="array" ref="BK225">fC *  BG225 +  ( 1 - fC ) * BI225</f>
        <v>5.3949320361069669E-2</v>
      </c>
    </row>
    <row r="226" spans="6:63" x14ac:dyDescent="0.2">
      <c r="F226">
        <v>2260</v>
      </c>
      <c r="G226" cm="1">
        <f t="array" ref="G226" xml:space="preserve"> F226 * 10^(-9) * rhoa/mu * U</f>
        <v>1.4972343155790053E-3</v>
      </c>
      <c r="H226" cm="1">
        <f t="array" ref="H226">1 +  lambda/F226 * ( 2.514 + 0.8 * EXP( -0.55 * F226/lambda ) )</f>
        <v>1.0745412125979201</v>
      </c>
      <c r="I226" cm="1">
        <f t="array" ref="I226" xml:space="preserve"> 1 + 3.34 * lambda/F226</f>
        <v>1.0990324778761063</v>
      </c>
      <c r="J226">
        <f t="shared" si="87"/>
        <v>0.97771561280380381</v>
      </c>
      <c r="K226" cm="1">
        <f t="array" ref="K226" xml:space="preserve"> kB * T * H226 / ( 3 * PI() * mu * F226 * 10^(-9) )</f>
        <v>1.1225091203790844E-11</v>
      </c>
      <c r="L226" cm="1">
        <f t="array" ref="L226" xml:space="preserve"> df * 10^(-6) *U / K226</f>
        <v>7326.1624883271152</v>
      </c>
      <c r="M226" cm="1">
        <f t="array" ref="M226" xml:space="preserve"> 1 + 0.388 * Kn * ( ( 1 - alpha ) * L226 / Ku ) ^ ( 1 / 3 )</f>
        <v>1.1448642212728815</v>
      </c>
      <c r="N226" cm="1">
        <f t="array" ref="N226" xml:space="preserve"> 1 + 0.388 * Kn * ( ( 1 - alpha ) / Ku ) ^ ( 1 / 3 ) * ( 3 * PI() * mu * df * 10^(-6) * U * F226 * 10^(-9) / ( kB * T ) ) ^ ( 1 / 3 ) * ( 0.6 * ( F226 / lambda ) ^ 0.1 ) ^ ( -1 / 3 ) * ( 1 + 2/3 * ( 3.34 * F226 / lambda ) ) ^ ( -1 / 2 )</f>
        <v>1.0179350106444256</v>
      </c>
      <c r="O226">
        <f t="shared" si="78"/>
        <v>0.88913164699362024</v>
      </c>
      <c r="P226" cm="1">
        <f t="array" ref="P226" xml:space="preserve"> 1 / ( 1 + 1.6 * ( ( 1 - alpha ) / Ku ) ^ ( 1 / 3 ) * L226 ^ ( -2 / 3 ) * M226 )</f>
        <v>0.99456864683433388</v>
      </c>
      <c r="Q226" cm="1">
        <f t="array" ref="Q226" xml:space="preserve"> 1.6 * ( ( 1 - alpha ) / Ku ) * L226 ^ ( -2 / 3 ) * M226 * P226</f>
        <v>6.8687134360805894E-3</v>
      </c>
      <c r="R226" cm="1">
        <f t="array" ref="R226" xml:space="preserve"> 1.6 * ( 0.6 ) ^ ( 2 / 3 ) * ( ( 1 - alpha ) / Ku ) * ( lambda * 10^(-9) ) ^ ( -1 / 15 ) * ( kB * T / ( 3 * PI() * df * 10^(-6) * U * mu ) ) ^ ( 2 / 3 ) * ( F226 * 10^(-9) ) ^ ( -3 / 5 )  +  3.2 * 3.34 / 3 * ( 0.6 ) ^ ( 2 / 3 ) * ( ( 1 - alpha ) / Ku ) *  ( lambda * 10^(-9) ) ^ ( 14 / 15 ) * ( kB * T / ( 3 * PI() * df * 10^(-6) * U * mu ) ) ^ ( 2 / 3 ) * ( F226 * 10^(-9) ) ^ ( -8 / 5 )</f>
        <v>5.5131868702723279E-3</v>
      </c>
      <c r="S226">
        <f t="shared" si="79"/>
        <v>5.6120659354753693E-3</v>
      </c>
      <c r="T226">
        <f t="shared" si="88"/>
        <v>0.81704761564164397</v>
      </c>
      <c r="U226">
        <f t="shared" si="80"/>
        <v>16057.125129541912</v>
      </c>
      <c r="V226">
        <f t="shared" si="81"/>
        <v>7.8916101483545026E-3</v>
      </c>
      <c r="W226">
        <f t="shared" si="82"/>
        <v>6.2277464596627432E-5</v>
      </c>
      <c r="X226">
        <f t="shared" si="83"/>
        <v>4.9146874280758184E-7</v>
      </c>
      <c r="Y226" cm="1">
        <f t="array" ref="Y226" xml:space="preserve"> 4 / 3 * g / U^2 * F226 * 10^(-9) * ( rhop - rhoa ) / rhoa</f>
        <v>234.28299805494729</v>
      </c>
      <c r="Z226" cm="1">
        <f t="array" ref="Z226" xml:space="preserve"> SQRT( 4/3 * 1/U226 * g/rhoa * F226 * 10^(-9) *  ( rhop - rhoa ) )</f>
        <v>1.267029868711228E-3</v>
      </c>
      <c r="AA226" cm="1">
        <f t="array" ref="AA226" xml:space="preserve"> Z226 / U</f>
        <v>0.12079153231566371</v>
      </c>
      <c r="AB226">
        <f t="shared" si="89"/>
        <v>0.13738667990062137</v>
      </c>
      <c r="AC226">
        <f t="shared" si="90"/>
        <v>0.13714435997055757</v>
      </c>
      <c r="AD226">
        <f t="shared" si="91"/>
        <v>0.99823621962304443</v>
      </c>
      <c r="AE226" cm="1">
        <f t="array" ref="AE226">( ( F226 * 10^(-9) ) ^ 2 * rhop * H226 * U ) / ( 18 * mu * ( df * 10^(-6) ) )</f>
        <v>2.25011101526724E-2</v>
      </c>
      <c r="AF226">
        <f t="shared" si="92"/>
        <v>6.8182251708328442E-3</v>
      </c>
      <c r="AG226" cm="1">
        <f t="array" ref="AG226">(2 * AI246*(1-alpha)*AE226*SQRT(alpha)+(1-alpha)*alpha*AE226^2)/Ku</f>
        <v>5.3247571088053071E-3</v>
      </c>
      <c r="AH226">
        <f t="shared" si="93"/>
        <v>0.78095941031453053</v>
      </c>
      <c r="AI226" cm="1">
        <f t="array" ref="AI226" xml:space="preserve"> F226 / df / 1000</f>
        <v>0.28826530612244899</v>
      </c>
      <c r="AJ226" cm="1">
        <f t="array" ref="AJ226" xml:space="preserve"> ( 1 + AI226 ) / ( 2*Ku ) * ( 2 * LN( 1 + AI226 ) - 1 + alpha + ( 1 / ( 1 + AI226 ) ) ^ 2 * ( 1 - alpha / 2 ) - ( alpha / 2) * ( 1 + AI226 ) ^ 2 )</f>
        <v>9.8487412270325883E-2</v>
      </c>
      <c r="AK226" cm="1">
        <f t="array" ref="AK226" xml:space="preserve"> ( ( 1 - alpha ) / Ku ) * AI226 ^ 2</f>
        <v>0.11817776852029682</v>
      </c>
      <c r="AL226">
        <f t="shared" si="94"/>
        <v>1.1999276435035711</v>
      </c>
      <c r="AM226">
        <f t="shared" si="84"/>
        <v>0.23295055444642554</v>
      </c>
      <c r="AN226">
        <f t="shared" si="95"/>
        <v>0.26775241959716256</v>
      </c>
      <c r="AO226">
        <f t="shared" si="96"/>
        <v>1.14939593182527</v>
      </c>
      <c r="AP226" cm="1">
        <f t="array" ref="AP226" xml:space="preserve"> EXP( -4 * alpha * X * 10^(-6) * AM226 / ( PI() * df * 10^(-6) * ( 1 - alpha ) ) ) * 100</f>
        <v>0.85095028398158634</v>
      </c>
      <c r="AQ226" cm="1">
        <f t="array" ref="AQ226" xml:space="preserve"> EXP( -4 * alpha * X * 10^(-6) * AN226 / ( PI() * df * 10^(-6) * ( 1 - alpha ) ) ) * 100</f>
        <v>0.41748444104763272</v>
      </c>
      <c r="AR226">
        <f t="shared" si="97"/>
        <v>0.43346584293395363</v>
      </c>
      <c r="AS226" cm="1">
        <f t="array" ref="AS226" xml:space="preserve"> ( sigave * 10^(-6) * fE *e * H226 ) / ( 3 * PI() * eps0 * ( 1 + epsF ) * mu * U * F226 * 10^(-9) )</f>
        <v>9.8104474047377155E-3</v>
      </c>
      <c r="AT226" cm="1">
        <f t="array" ref="AT226" xml:space="preserve"> PI() * AS226 / ( 1 + alpha * SQRT(AS226) )</f>
        <v>3.0611223471255906E-2</v>
      </c>
      <c r="AU226" cm="1">
        <f t="array" ref="AU226" xml:space="preserve"> PI() * AS226 * ( 1 - SQRT( AS226 ) * alpha )</f>
        <v>3.0609793696308302E-2</v>
      </c>
      <c r="AV226">
        <f t="shared" si="98"/>
        <v>0.99995329245990627</v>
      </c>
      <c r="AW226" cm="1">
        <f t="array" ref="AW226" xml:space="preserve"> 2 / 3 * ( epsP - 1 ) / ( epsP + 2 ) * ( sigave * 10^(-6) ) ^ 2 / ( eps0 * ( 1 + epsF ) ^ 2 ) * H226 * ( F226 * 10^(-9) ) ^ 2 / ( df * 10^(-6) * mu * U )</f>
        <v>18.042215678165562</v>
      </c>
      <c r="AX226" cm="1">
        <f t="array" ref="AX226" xml:space="preserve"> 0.528 * Ku ^ 0.26 * AW226 ^ 0.74 / ( 1 + 0.366 * ( Ku * AW226 ) ^ 0.63 )</f>
        <v>1.4711813391796895</v>
      </c>
      <c r="AY226" cm="1">
        <f t="array" ref="AY226" xml:space="preserve"> 0.35 * Ku ^ ( -0.5 ) * AW226 ^ 0.4</f>
        <v>1.3758930218574605</v>
      </c>
      <c r="AZ226">
        <f t="shared" si="99"/>
        <v>0.93523006662430863</v>
      </c>
      <c r="BA226">
        <f t="shared" si="85"/>
        <v>0.25643087643776896</v>
      </c>
      <c r="BB226">
        <f t="shared" si="100"/>
        <v>0.29836221329347085</v>
      </c>
      <c r="BC226">
        <f t="shared" si="101"/>
        <v>1.1635190638436157</v>
      </c>
      <c r="BD226">
        <f t="shared" si="86"/>
        <v>1.3614193849729714</v>
      </c>
      <c r="BE226">
        <f t="shared" si="102"/>
        <v>1.6436454414546231</v>
      </c>
      <c r="BF226">
        <f t="shared" si="103"/>
        <v>1.2073028044089844</v>
      </c>
      <c r="BG226" cm="1">
        <f t="array" ref="BG226" xml:space="preserve"> EXP( -4 * alpha * X * 10^(-6) * BA226 / ( PI() * df * 10^(-6) * ( 1 - alpha ) ) ) * 100</f>
        <v>0.5263180332101669</v>
      </c>
      <c r="BH226" cm="1">
        <f t="array" ref="BH226" xml:space="preserve"> EXP( -4 * alpha * X * 10^(-6) * BB226 / ( PI() * df * 10^(-6) * ( 1 - alpha ) ) ) * 100</f>
        <v>0.22316644624255461</v>
      </c>
      <c r="BI226" cm="1">
        <f t="array" ref="BI226" xml:space="preserve"> EXP( -4 * alpha * X * 10^(-6) * BD226 / ( PI() * df * 10^(-6) * ( 1 - alpha ) ) ) * 100</f>
        <v>7.9773632616134503E-11</v>
      </c>
      <c r="BJ226" cm="1">
        <f t="array" ref="BJ226" xml:space="preserve"> EXP( -4 * alpha * X * 10^(-6) * BE226 / ( PI() * df * 10^(-6) * ( 1 - alpha ) ) ) * 100</f>
        <v>2.4767426781514079E-13</v>
      </c>
      <c r="BK226" cm="1">
        <f t="array" ref="BK226">fC *  BG226 +  ( 1 - fC ) * BI226</f>
        <v>5.2631803392812961E-2</v>
      </c>
    </row>
    <row r="227" spans="6:63" x14ac:dyDescent="0.2">
      <c r="F227">
        <v>2270</v>
      </c>
      <c r="G227" cm="1">
        <f t="array" ref="G227" xml:space="preserve"> F227 * 10^(-9) * rhoa/mu * U</f>
        <v>1.5038592461789127E-3</v>
      </c>
      <c r="H227" cm="1">
        <f t="array" ref="H227">1 +  lambda/F227 * ( 2.514 + 0.8 * EXP( -0.55 * F227/lambda ) )</f>
        <v>1.0742128371956658</v>
      </c>
      <c r="I227" cm="1">
        <f t="array" ref="I227" xml:space="preserve"> 1 + 3.34 * lambda/F227</f>
        <v>1.0985962114537444</v>
      </c>
      <c r="J227">
        <f t="shared" si="87"/>
        <v>0.97780497146825884</v>
      </c>
      <c r="K227" cm="1">
        <f t="array" ref="K227" xml:space="preserve"> kB * T * H227 / ( 3 * PI() * mu * F227 * 10^(-9) )</f>
        <v>1.117222623245572E-11</v>
      </c>
      <c r="L227" cm="1">
        <f t="array" ref="L227" xml:space="preserve"> df * 10^(-6) *U / K227</f>
        <v>7360.8285756299992</v>
      </c>
      <c r="M227" cm="1">
        <f t="array" ref="M227" xml:space="preserve"> 1 + 0.388 * Kn * ( ( 1 - alpha ) * L227 / Ku ) ^ ( 1 / 3 )</f>
        <v>1.1450923523321588</v>
      </c>
      <c r="N227" cm="1">
        <f t="array" ref="N227" xml:space="preserve"> 1 + 0.388 * Kn * ( ( 1 - alpha ) / Ku ) ^ ( 1 / 3 ) * ( 3 * PI() * mu * df * 10^(-6) * U * F227 * 10^(-9) / ( kB * T ) ) ^ ( 1 / 3 ) * ( 0.6 * ( F227 / lambda ) ^ 0.1 ) ^ ( -1 / 3 ) * ( 1 + 2/3 * ( 3.34 * F227 / lambda ) ) ^ ( -1 / 2 )</f>
        <v>1.0179196996497424</v>
      </c>
      <c r="O227">
        <f t="shared" si="78"/>
        <v>0.88894113874447811</v>
      </c>
      <c r="P227" cm="1">
        <f t="array" ref="P227" xml:space="preserve"> 1 / ( 1 + 1.6 * ( ( 1 - alpha ) / Ku ) ^ ( 1 / 3 ) * L227 ^ ( -2 / 3 ) * M227 )</f>
        <v>0.99458454756151715</v>
      </c>
      <c r="Q227" cm="1">
        <f t="array" ref="Q227" xml:space="preserve"> 1.6 * ( ( 1 - alpha ) / Ku ) * L227 ^ ( -2 / 3 ) * M227 * P227</f>
        <v>6.8486047200544504E-3</v>
      </c>
      <c r="R227" cm="1">
        <f t="array" ref="R227" xml:space="preserve"> 1.6 * ( 0.6 ) ^ ( 2 / 3 ) * ( ( 1 - alpha ) / Ku ) * ( lambda * 10^(-9) ) ^ ( -1 / 15 ) * ( kB * T / ( 3 * PI() * df * 10^(-6) * U * mu ) ) ^ ( 2 / 3 ) * ( F227 * 10^(-9) ) ^ ( -3 / 5 )  +  3.2 * 3.34 / 3 * ( 0.6 ) ^ ( 2 / 3 ) * ( ( 1 - alpha ) / Ku ) *  ( lambda * 10^(-9) ) ^ ( 14 / 15 ) * ( kB * T / ( 3 * PI() * df * 10^(-6) * U * mu ) ) ^ ( 2 / 3 ) * ( F227 * 10^(-9) ) ^ ( -8 / 5 )</f>
        <v>5.4971015129528294E-3</v>
      </c>
      <c r="S227">
        <f t="shared" si="79"/>
        <v>5.5956079210090883E-3</v>
      </c>
      <c r="T227">
        <f t="shared" si="88"/>
        <v>0.81704349276046406</v>
      </c>
      <c r="U227">
        <f t="shared" si="80"/>
        <v>15986.472276552568</v>
      </c>
      <c r="V227">
        <f t="shared" si="81"/>
        <v>7.9090295129656298E-3</v>
      </c>
      <c r="W227">
        <f t="shared" si="82"/>
        <v>6.2552701213860475E-5</v>
      </c>
      <c r="X227">
        <f t="shared" si="83"/>
        <v>4.9473042189248572E-7</v>
      </c>
      <c r="Y227" cm="1">
        <f t="array" ref="Y227" xml:space="preserve"> 4 / 3 * g / U^2 * F227 * 10^(-9) * ( rhop - rhoa ) / rhoa</f>
        <v>235.3196484888187</v>
      </c>
      <c r="Z227" cm="1">
        <f t="array" ref="Z227" xml:space="preserve"> SQRT( 4/3 * 1/U227 * g/rhoa * F227 * 10^(-9) *  ( rhop - rhoa ) )</f>
        <v>1.2726328766986626E-3</v>
      </c>
      <c r="AA227" cm="1">
        <f t="array" ref="AA227" xml:space="preserve"> Z227 / U</f>
        <v>0.12132569172034098</v>
      </c>
      <c r="AB227">
        <f t="shared" si="89"/>
        <v>0.13807811446983403</v>
      </c>
      <c r="AC227">
        <f t="shared" si="90"/>
        <v>0.13783133097569353</v>
      </c>
      <c r="AD227">
        <f t="shared" si="91"/>
        <v>0.99821272549174023</v>
      </c>
      <c r="AE227" cm="1">
        <f t="array" ref="AE227">( ( F227 * 10^(-9) ) ^ 2 * rhop * H227 * U ) / ( 18 * mu * ( df * 10^(-6) ) )</f>
        <v>2.2693738329364506E-2</v>
      </c>
      <c r="AF227">
        <f t="shared" si="92"/>
        <v>6.9256693687150097E-3</v>
      </c>
      <c r="AG227" cm="1">
        <f t="array" ref="AG227">(2 * AI247*(1-alpha)*AE227*SQRT(alpha)+(1-alpha)*alpha*AE227^2)/Ku</f>
        <v>5.3923973815814619E-3</v>
      </c>
      <c r="AH227">
        <f t="shared" si="93"/>
        <v>0.77861028219745476</v>
      </c>
      <c r="AI227" cm="1">
        <f t="array" ref="AI227" xml:space="preserve"> F227 / df / 1000</f>
        <v>0.28954081632653061</v>
      </c>
      <c r="AJ227" cm="1">
        <f t="array" ref="AJ227" xml:space="preserve"> ( 1 + AI227 ) / ( 2*Ku ) * ( 2 * LN( 1 + AI227 ) - 1 + alpha + ( 1 / ( 1 + AI227 ) ) ^ 2 * ( 1 - alpha / 2 ) - ( alpha / 2) * ( 1 + AI227 ) ^ 2 )</f>
        <v>9.9289640003172489E-2</v>
      </c>
      <c r="AK227" cm="1">
        <f t="array" ref="AK227" xml:space="preserve"> ( ( 1 - alpha ) / Ku ) * AI227 ^ 2</f>
        <v>0.11922590324384005</v>
      </c>
      <c r="AL227">
        <f t="shared" si="94"/>
        <v>1.2007889568340722</v>
      </c>
      <c r="AM227">
        <f t="shared" si="84"/>
        <v>0.2343147524916982</v>
      </c>
      <c r="AN227">
        <f t="shared" si="95"/>
        <v>0.26957851150925766</v>
      </c>
      <c r="AO227">
        <f t="shared" si="96"/>
        <v>1.1504973914043626</v>
      </c>
      <c r="AP227" cm="1">
        <f t="array" ref="AP227" xml:space="preserve"> EXP( -4 * alpha * X * 10^(-6) * AM227 / ( PI() * df * 10^(-6) * ( 1 - alpha ) ) ) * 100</f>
        <v>0.82752544141543594</v>
      </c>
      <c r="AQ227" cm="1">
        <f t="array" ref="AQ227" xml:space="preserve"> EXP( -4 * alpha * X * 10^(-6) * AN227 / ( PI() * df * 10^(-6) * ( 1 - alpha ) ) ) * 100</f>
        <v>0.40217297163186361</v>
      </c>
      <c r="AR227">
        <f t="shared" si="97"/>
        <v>0.42535246978357233</v>
      </c>
      <c r="AS227" cm="1">
        <f t="array" ref="AS227" xml:space="preserve"> ( sigave * 10^(-6) * fE *e * H227 ) / ( 3 * PI() * eps0 * ( 1 + epsF ) * mu * U * F227 * 10^(-9) )</f>
        <v>9.7642447493275705E-3</v>
      </c>
      <c r="AT227" cm="1">
        <f t="array" ref="AT227" xml:space="preserve"> PI() * AS227 / ( 1 + alpha * SQRT(AS227) )</f>
        <v>3.046754637767031E-2</v>
      </c>
      <c r="AU227" cm="1">
        <f t="array" ref="AU227" xml:space="preserve"> PI() * AS227 * ( 1 - SQRT( AS227 ) * alpha )</f>
        <v>3.0466130015498149E-2</v>
      </c>
      <c r="AV227">
        <f t="shared" si="98"/>
        <v>0.99995351243074826</v>
      </c>
      <c r="AW227" cm="1">
        <f t="array" ref="AW227" xml:space="preserve"> 2 / 3 * ( epsP - 1 ) / ( epsP + 2 ) * ( sigave * 10^(-6) ) ^ 2 / ( eps0 * ( 1 + epsF ) ^ 2 ) * H227 * ( F227 * 10^(-9) ) ^ 2 / ( df * 10^(-6) * mu * U )</f>
        <v>18.196672017696784</v>
      </c>
      <c r="AX227" cm="1">
        <f t="array" ref="AX227" xml:space="preserve"> 0.528 * Ku ^ 0.26 * AW227 ^ 0.74 / ( 1 + 0.366 * ( Ku * AW227 ) ^ 0.63 )</f>
        <v>1.4754520460754437</v>
      </c>
      <c r="AY227" cm="1">
        <f t="array" ref="AY227" xml:space="preserve"> 0.35 * Ku ^ ( -0.5 ) * AW227 ^ 0.4</f>
        <v>1.3805924909082981</v>
      </c>
      <c r="AZ227">
        <f t="shared" si="99"/>
        <v>0.93570814082405274</v>
      </c>
      <c r="BA227">
        <f t="shared" si="85"/>
        <v>0.25764330328085538</v>
      </c>
      <c r="BB227">
        <f t="shared" si="100"/>
        <v>0.3000446415247558</v>
      </c>
      <c r="BC227">
        <f t="shared" si="101"/>
        <v>1.1645738030212995</v>
      </c>
      <c r="BD227">
        <f t="shared" si="86"/>
        <v>1.3640466175776047</v>
      </c>
      <c r="BE227">
        <f t="shared" si="102"/>
        <v>1.6501710024175558</v>
      </c>
      <c r="BF227">
        <f t="shared" si="103"/>
        <v>1.2097614415466797</v>
      </c>
      <c r="BG227" cm="1">
        <f t="array" ref="BG227" xml:space="preserve"> EXP( -4 * alpha * X * 10^(-6) * BA227 / ( PI() * df * 10^(-6) * ( 1 - alpha ) ) ) * 100</f>
        <v>0.51342158102701463</v>
      </c>
      <c r="BH227" cm="1">
        <f t="array" ref="BH227" xml:space="preserve"> EXP( -4 * alpha * X * 10^(-6) * BB227 / ( PI() * df * 10^(-6) * ( 1 - alpha ) ) ) * 100</f>
        <v>0.21561458681231571</v>
      </c>
      <c r="BI227" cm="1">
        <f t="array" ref="BI227" xml:space="preserve"> EXP( -4 * alpha * X * 10^(-6) * BD227 / ( PI() * df * 10^(-6) * ( 1 - alpha ) ) ) * 100</f>
        <v>7.5598413890423208E-11</v>
      </c>
      <c r="BJ227" cm="1">
        <f t="array" ref="BJ227" xml:space="preserve"> EXP( -4 * alpha * X * 10^(-6) * BE227 / ( PI() * df * 10^(-6) * ( 1 - alpha ) ) ) * 100</f>
        <v>2.1671652618563547E-13</v>
      </c>
      <c r="BK227" cm="1">
        <f t="array" ref="BK227">fC *  BG227 +  ( 1 - fC ) * BI227</f>
        <v>5.1342158170740039E-2</v>
      </c>
    </row>
    <row r="228" spans="6:63" x14ac:dyDescent="0.2">
      <c r="F228">
        <v>2280</v>
      </c>
      <c r="G228" cm="1">
        <f t="array" ref="G228" xml:space="preserve"> F228 * 10^(-9) * rhoa/mu * U</f>
        <v>1.51048417677882E-3</v>
      </c>
      <c r="H228" cm="1">
        <f t="array" ref="H228">1 +  lambda/F228 * ( 2.514 + 0.8 * EXP( -0.55 * F228/lambda ) )</f>
        <v>1.0738873422806798</v>
      </c>
      <c r="I228" cm="1">
        <f t="array" ref="I228" xml:space="preserve"> 1 + 3.34 * lambda/F228</f>
        <v>1.0981637719298245</v>
      </c>
      <c r="J228">
        <f t="shared" si="87"/>
        <v>0.97789361635333938</v>
      </c>
      <c r="K228" cm="1">
        <f t="array" ref="K228" xml:space="preserve"> kB * T * H228 / ( 3 * PI() * mu * F228 * 10^(-9) )</f>
        <v>1.1119854815718128E-11</v>
      </c>
      <c r="L228" cm="1">
        <f t="array" ref="L228" xml:space="preserve"> df * 10^(-6) *U / K228</f>
        <v>7395.4960265326299</v>
      </c>
      <c r="M228" cm="1">
        <f t="array" ref="M228" xml:space="preserve"> 1 + 0.388 * Kn * ( ( 1 - alpha ) * L228 / Ku ) ^ ( 1 / 3 )</f>
        <v>1.1453197771816723</v>
      </c>
      <c r="N228" cm="1">
        <f t="array" ref="N228" xml:space="preserve"> 1 + 0.388 * Kn * ( ( 1 - alpha ) / Ku ) ^ ( 1 / 3 ) * ( 3 * PI() * mu * df * 10^(-6) * U * F228 * 10^(-9) / ( kB * T ) ) ^ ( 1 / 3 ) * ( 0.6 * ( F228 / lambda ) ^ 0.1 ) ^ ( -1 / 3 ) * ( 1 + 2/3 * ( 3.34 * F228 / lambda ) ) ^ ( -1 / 2 )</f>
        <v>1.0179044667027393</v>
      </c>
      <c r="O228">
        <f t="shared" si="78"/>
        <v>0.88875132254114364</v>
      </c>
      <c r="P228" cm="1">
        <f t="array" ref="P228" xml:space="preserve"> 1 / ( 1 + 1.6 * ( ( 1 - alpha ) / Ku ) ^ ( 1 / 3 ) * L228 ^ ( -2 / 3 ) * M228 )</f>
        <v>0.99460032676412391</v>
      </c>
      <c r="Q228" cm="1">
        <f t="array" ref="Q228" xml:space="preserve"> 1.6 * ( ( 1 - alpha ) / Ku ) * L228 ^ ( -2 / 3 ) * M228 * P228</f>
        <v>6.8286496890243784E-3</v>
      </c>
      <c r="R228" cm="1">
        <f t="array" ref="R228" xml:space="preserve"> 1.6 * ( 0.6 ) ^ ( 2 / 3 ) * ( ( 1 - alpha ) / Ku ) * ( lambda * 10^(-9) ) ^ ( -1 / 15 ) * ( kB * T / ( 3 * PI() * df * 10^(-6) * U * mu ) ) ^ ( 2 / 3 ) * ( F228 * 10^(-9) ) ^ ( -3 / 5 )  +  3.2 * 3.34 / 3 * ( 0.6 ) ^ ( 2 / 3 ) * ( ( 1 - alpha ) / Ku ) *  ( lambda * 10^(-9) ) ^ ( 14 / 15 ) * ( kB * T / ( 3 * PI() * df * 10^(-6) * U * mu ) ) ^ ( 2 / 3 ) * ( F228 * 10^(-9) ) ^ ( -8 / 5 )</f>
        <v>5.4811396253074624E-3</v>
      </c>
      <c r="S228">
        <f t="shared" si="79"/>
        <v>5.5792765072218446E-3</v>
      </c>
      <c r="T228">
        <f t="shared" si="88"/>
        <v>0.81703949701642498</v>
      </c>
      <c r="U228">
        <f t="shared" si="80"/>
        <v>15916.4390710439</v>
      </c>
      <c r="V228">
        <f t="shared" si="81"/>
        <v>7.9264104430633708E-3</v>
      </c>
      <c r="W228">
        <f t="shared" si="82"/>
        <v>6.2827935399735344E-5</v>
      </c>
      <c r="X228">
        <f t="shared" si="83"/>
        <v>4.9799925576105972E-7</v>
      </c>
      <c r="Y228" cm="1">
        <f t="array" ref="Y228" xml:space="preserve"> 4 / 3 * g / U^2 * F228 * 10^(-9) * ( rhop - rhoa ) / rhoa</f>
        <v>236.35629892269023</v>
      </c>
      <c r="Z228" cm="1">
        <f t="array" ref="Z228" xml:space="preserve"> SQRT( 4/3 * 1/U228 * g/rhoa * F228 * 10^(-9) *  ( rhop - rhoa ) )</f>
        <v>1.2782358600642613E-3</v>
      </c>
      <c r="AA228" cm="1">
        <f t="array" ref="AA228" xml:space="preserve"> Z228 / U</f>
        <v>0.12185984877771032</v>
      </c>
      <c r="AB228">
        <f t="shared" si="89"/>
        <v>0.13877038717349696</v>
      </c>
      <c r="AC228">
        <f t="shared" si="90"/>
        <v>0.13851907729563398</v>
      </c>
      <c r="AD228">
        <f t="shared" si="91"/>
        <v>0.99818902373206764</v>
      </c>
      <c r="AE228" cm="1">
        <f t="array" ref="AE228">( ( F228 * 10^(-9) ) ^ 2 * rhop * H228 * U ) / ( 18 * mu * ( df * 10^(-6) ) )</f>
        <v>2.2887186468571952E-2</v>
      </c>
      <c r="AF228">
        <f t="shared" si="92"/>
        <v>7.0342618126778148E-3</v>
      </c>
      <c r="AG228" cm="1">
        <f t="array" ref="AG228">(2 * AI248*(1-alpha)*AE228*SQRT(alpha)+(1-alpha)*alpha*AE228^2)/Ku</f>
        <v>5.4606095578839161E-3</v>
      </c>
      <c r="AH228">
        <f t="shared" si="93"/>
        <v>0.77628750582503014</v>
      </c>
      <c r="AI228" cm="1">
        <f t="array" ref="AI228" xml:space="preserve"> F228 / df / 1000</f>
        <v>0.29081632653061223</v>
      </c>
      <c r="AJ228" cm="1">
        <f t="array" ref="AJ228" xml:space="preserve"> ( 1 + AI228 ) / ( 2*Ku ) * ( 2 * LN( 1 + AI228 ) - 1 + alpha + ( 1 / ( 1 + AI228 ) ) ^ 2 * ( 1 - alpha / 2 ) - ( alpha / 2) * ( 1 + AI228 ) ^ 2 )</f>
        <v>0.10009458223492582</v>
      </c>
      <c r="AK228" cm="1">
        <f t="array" ref="AK228" xml:space="preserve"> ( ( 1 - alpha ) / Ku ) * AI228 ^ 2</f>
        <v>0.12027866549375654</v>
      </c>
      <c r="AL228">
        <f t="shared" si="94"/>
        <v>1.2016501074099886</v>
      </c>
      <c r="AM228">
        <f t="shared" si="84"/>
        <v>0.23568168320570992</v>
      </c>
      <c r="AN228">
        <f t="shared" si="95"/>
        <v>0.27141128110929019</v>
      </c>
      <c r="AO228">
        <f t="shared" si="96"/>
        <v>1.1516010808204997</v>
      </c>
      <c r="AP228" cm="1">
        <f t="array" ref="AP228" xml:space="preserve"> EXP( -4 * alpha * X * 10^(-6) * AM228 / ( PI() * df * 10^(-6) * ( 1 - alpha ) ) ) * 100</f>
        <v>0.80470043850736817</v>
      </c>
      <c r="AQ228" cm="1">
        <f t="array" ref="AQ228" xml:space="preserve"> EXP( -4 * alpha * X * 10^(-6) * AN228 / ( PI() * df * 10^(-6) * ( 1 - alpha ) ) ) * 100</f>
        <v>0.38737012597098208</v>
      </c>
      <c r="AR228">
        <f t="shared" si="97"/>
        <v>0.41733031253638608</v>
      </c>
      <c r="AS228" cm="1">
        <f t="array" ref="AS228" xml:space="preserve"> ( sigave * 10^(-6) * fE *e * H228 ) / ( 3 * PI() * eps0 * ( 1 + epsF ) * mu * U * F228 * 10^(-9) )</f>
        <v>9.7184734482229328E-3</v>
      </c>
      <c r="AT228" cm="1">
        <f t="array" ref="AT228" xml:space="preserve"> PI() * AS228 / ( 1 + alpha * SQRT(AS228) )</f>
        <v>3.0325207272125575E-2</v>
      </c>
      <c r="AU228" cm="1">
        <f t="array" ref="AU228" xml:space="preserve"> PI() * AS228 * ( 1 - SQRT( AS228 ) * alpha )</f>
        <v>3.0323804135335627E-2</v>
      </c>
      <c r="AV228">
        <f t="shared" si="98"/>
        <v>0.99995373034791302</v>
      </c>
      <c r="AW228" cm="1">
        <f t="array" ref="AW228" xml:space="preserve"> 2 / 3 * ( epsP - 1 ) / ( epsP + 2 ) * ( sigave * 10^(-6) ) ^ 2 / ( eps0 * ( 1 + epsF ) ^ 2 ) * H228 * ( F228 * 10^(-9) ) ^ 2 / ( df * 10^(-6) * mu * U )</f>
        <v>18.351785833256947</v>
      </c>
      <c r="AX228" cm="1">
        <f t="array" ref="AX228" xml:space="preserve"> 0.528 * Ku ^ 0.26 * AW228 ^ 0.74 / ( 1 + 0.366 * ( Ku * AW228 ) ^ 0.63 )</f>
        <v>1.4797071000468438</v>
      </c>
      <c r="AY228" cm="1">
        <f t="array" ref="AY228" xml:space="preserve"> 0.35 * Ku ^ ( -0.5 ) * AW228 ^ 0.4</f>
        <v>1.3852879386047656</v>
      </c>
      <c r="AZ228">
        <f t="shared" si="99"/>
        <v>0.93619064108086725</v>
      </c>
      <c r="BA228">
        <f t="shared" si="85"/>
        <v>0.25885979458437891</v>
      </c>
      <c r="BB228">
        <f t="shared" si="100"/>
        <v>0.30173508524462583</v>
      </c>
      <c r="BC228">
        <f t="shared" si="101"/>
        <v>1.1656313245905445</v>
      </c>
      <c r="BD228">
        <f t="shared" si="86"/>
        <v>1.3666489232620738</v>
      </c>
      <c r="BE228">
        <f t="shared" si="102"/>
        <v>1.6566992197140558</v>
      </c>
      <c r="BF228">
        <f t="shared" si="103"/>
        <v>1.2122346796715404</v>
      </c>
      <c r="BG228" cm="1">
        <f t="array" ref="BG228" xml:space="preserve"> EXP( -4 * alpha * X * 10^(-6) * BA228 / ( PI() * df * 10^(-6) * ( 1 - alpha ) ) ) * 100</f>
        <v>0.50079948143548347</v>
      </c>
      <c r="BH228" cm="1">
        <f t="array" ref="BH228" xml:space="preserve"> EXP( -4 * alpha * X * 10^(-6) * BB228 / ( PI() * df * 10^(-6) * ( 1 - alpha ) ) ) * 100</f>
        <v>0.20828411551314707</v>
      </c>
      <c r="BI228" cm="1">
        <f t="array" ref="BI228" xml:space="preserve"> EXP( -4 * alpha * X * 10^(-6) * BD228 / ( PI() * df * 10^(-6) * ( 1 - alpha ) ) ) * 100</f>
        <v>7.1678269173680703E-11</v>
      </c>
      <c r="BJ228" cm="1">
        <f t="array" ref="BJ228" xml:space="preserve"> EXP( -4 * alpha * X * 10^(-6) * BE228 / ( PI() * df * 10^(-6) * ( 1 - alpha ) ) ) * 100</f>
        <v>1.8961800291601874E-13</v>
      </c>
      <c r="BK228" cm="1">
        <f t="array" ref="BK228">fC *  BG228 +  ( 1 - fC ) * BI228</f>
        <v>5.0079948208058798E-2</v>
      </c>
    </row>
    <row r="229" spans="6:63" x14ac:dyDescent="0.2">
      <c r="F229">
        <v>2290</v>
      </c>
      <c r="G229" cm="1">
        <f t="array" ref="G229" xml:space="preserve"> F229 * 10^(-9) * rhoa/mu * U</f>
        <v>1.5171091073787268E-3</v>
      </c>
      <c r="H229" cm="1">
        <f t="array" ref="H229">1 +  lambda/F229 * ( 2.514 + 0.8 * EXP( -0.55 * F229/lambda ) )</f>
        <v>1.0735646901172202</v>
      </c>
      <c r="I229" cm="1">
        <f t="array" ref="I229" xml:space="preserve"> 1 + 3.34 * lambda/F229</f>
        <v>1.0977351091703056</v>
      </c>
      <c r="J229">
        <f t="shared" si="87"/>
        <v>0.97798155597723935</v>
      </c>
      <c r="K229" cm="1">
        <f t="array" ref="K229" xml:space="preserve"> kB * T * H229 / ( 3 * PI() * mu * F229 * 10^(-9) )</f>
        <v>1.106797009875876E-11</v>
      </c>
      <c r="L229" cm="1">
        <f t="array" ref="L229" xml:space="preserve"> df * 10^(-6) *U / K229</f>
        <v>7430.1648243959171</v>
      </c>
      <c r="M229" cm="1">
        <f t="array" ref="M229" xml:space="preserve"> 1 + 0.388 * Kn * ( ( 1 - alpha ) * L229 / Ku ) ^ ( 1 / 3 )</f>
        <v>1.1455465012076818</v>
      </c>
      <c r="N229" cm="1">
        <f t="array" ref="N229" xml:space="preserve"> 1 + 0.388 * Kn * ( ( 1 - alpha ) / Ku ) ^ ( 1 / 3 ) * ( 3 * PI() * mu * df * 10^(-6) * U * F229 * 10^(-9) / ( kB * T ) ) ^ ( 1 / 3 ) * ( 0.6 * ( F229 / lambda ) ^ 0.1 ) ^ ( -1 / 3 ) * ( 1 + 2/3 * ( 3.34 * F229 / lambda ) ) ^ ( -1 / 2 )</f>
        <v>1.0178893110775442</v>
      </c>
      <c r="O229">
        <f t="shared" si="78"/>
        <v>0.88856219280879811</v>
      </c>
      <c r="P229" cm="1">
        <f t="array" ref="P229" xml:space="preserve"> 1 / ( 1 + 1.6 * ( ( 1 - alpha ) / Ku ) ^ ( 1 / 3 ) * L229 ^ ( -2 / 3 ) * M229 )</f>
        <v>0.99461598592566769</v>
      </c>
      <c r="Q229" cm="1">
        <f t="array" ref="Q229" xml:space="preserve"> 1.6 * ( ( 1 - alpha ) / Ku ) * L229 ^ ( -2 / 3 ) * M229 * P229</f>
        <v>6.8088464668781207E-3</v>
      </c>
      <c r="R229" cm="1">
        <f t="array" ref="R229" xml:space="preserve"> 1.6 * ( 0.6 ) ^ ( 2 / 3 ) * ( ( 1 - alpha ) / Ku ) * ( lambda * 10^(-9) ) ^ ( -1 / 15 ) * ( kB * T / ( 3 * PI() * df * 10^(-6) * U * mu ) ) ^ ( 2 / 3 ) * ( F229 * 10^(-9) ) ^ ( -3 / 5 )  +  3.2 * 3.34 / 3 * ( 0.6 ) ^ ( 2 / 3 ) * ( ( 1 - alpha ) / Ku ) *  ( lambda * 10^(-9) ) ^ ( 14 / 15 ) * ( kB * T / ( 3 * PI() * df * 10^(-6) * U * mu ) ) ^ ( 2 / 3 ) * ( F229 * 10^(-9) ) ^ ( -8 / 5 )</f>
        <v>5.4652996855768573E-3</v>
      </c>
      <c r="S229">
        <f t="shared" si="79"/>
        <v>5.5630701317841459E-3</v>
      </c>
      <c r="T229">
        <f t="shared" si="88"/>
        <v>0.81703562546841102</v>
      </c>
      <c r="U229">
        <f t="shared" si="80"/>
        <v>15847.017396018735</v>
      </c>
      <c r="V229">
        <f t="shared" si="81"/>
        <v>7.9437531911425614E-3</v>
      </c>
      <c r="W229">
        <f t="shared" si="82"/>
        <v>6.3103167157594877E-5</v>
      </c>
      <c r="X229">
        <f t="shared" si="83"/>
        <v>5.0127522851053217E-7</v>
      </c>
      <c r="Y229" cm="1">
        <f t="array" ref="Y229" xml:space="preserve"> 4 / 3 * g / U^2 * F229 * 10^(-9) * ( rhop - rhoa ) / rhoa</f>
        <v>237.39294935656167</v>
      </c>
      <c r="Z229" cm="1">
        <f t="array" ref="Z229" xml:space="preserve"> SQRT( 4/3 * 1/U229 * g/rhoa * F229 * 10^(-9) *  ( rhop - rhoa ) )</f>
        <v>1.2838388188421465E-3</v>
      </c>
      <c r="AA229" cm="1">
        <f t="array" ref="AA229" xml:space="preserve"> Z229 / U</f>
        <v>0.12239400349102474</v>
      </c>
      <c r="AB229">
        <f t="shared" si="89"/>
        <v>0.13946349954067686</v>
      </c>
      <c r="AC229">
        <f t="shared" si="90"/>
        <v>0.13920759983866837</v>
      </c>
      <c r="AD229">
        <f t="shared" si="91"/>
        <v>0.99816511343217906</v>
      </c>
      <c r="AE229" cm="1">
        <f t="array" ref="AE229">( ( F229 * 10^(-9) ) ^ 2 * rhop * H229 * U ) / ( 18 * mu * ( df * 10^(-6) ) )</f>
        <v>2.3081454570292946E-2</v>
      </c>
      <c r="AF229">
        <f t="shared" si="92"/>
        <v>7.1440080193300491E-3</v>
      </c>
      <c r="AG229" cm="1">
        <f t="array" ref="AG229">(2 * AI249*(1-alpha)*AE229*SQRT(alpha)+(1-alpha)*alpha*AE229^2)/Ku</f>
        <v>5.5293960753588231E-3</v>
      </c>
      <c r="AH229">
        <f t="shared" si="93"/>
        <v>0.77399074306713322</v>
      </c>
      <c r="AI229" cm="1">
        <f t="array" ref="AI229" xml:space="preserve"> F229 / df / 1000</f>
        <v>0.29209183673469385</v>
      </c>
      <c r="AJ229" cm="1">
        <f t="array" ref="AJ229" xml:space="preserve"> ( 1 + AI229 ) / ( 2*Ku ) * ( 2 * LN( 1 + AI229 ) - 1 + alpha + ( 1 / ( 1 + AI229 ) ) ^ 2 * ( 1 - alpha / 2 ) - ( alpha / 2) * ( 1 + AI229 ) ^ 2 )</f>
        <v>0.10090223341929776</v>
      </c>
      <c r="AK229" cm="1">
        <f t="array" ref="AK229" xml:space="preserve"> ( ( 1 - alpha ) / Ku ) * AI229 ^ 2</f>
        <v>0.12133605527004628</v>
      </c>
      <c r="AL229">
        <f t="shared" si="94"/>
        <v>1.2025110957240766</v>
      </c>
      <c r="AM229">
        <f t="shared" si="84"/>
        <v>0.23705133284667768</v>
      </c>
      <c r="AN229">
        <f t="shared" si="95"/>
        <v>0.27325073325982885</v>
      </c>
      <c r="AO229">
        <f t="shared" si="96"/>
        <v>1.1527070106649202</v>
      </c>
      <c r="AP229" cm="1">
        <f t="array" ref="AP229" xml:space="preserve"> EXP( -4 * alpha * X * 10^(-6) * AM229 / ( PI() * df * 10^(-6) * ( 1 - alpha ) ) ) * 100</f>
        <v>0.7824614676044036</v>
      </c>
      <c r="AQ229" cm="1">
        <f t="array" ref="AQ229" xml:space="preserve"> EXP( -4 * alpha * X * 10^(-6) * AN229 / ( PI() * df * 10^(-6) * ( 1 - alpha ) ) ) * 100</f>
        <v>0.37306111646634699</v>
      </c>
      <c r="AR229">
        <f t="shared" si="97"/>
        <v>0.40940035113805662</v>
      </c>
      <c r="AS229" cm="1">
        <f t="array" ref="AS229" xml:space="preserve"> ( sigave * 10^(-6) * fE *e * H229 ) / ( 3 * PI() * eps0 * ( 1 + epsF ) * mu * U * F229 * 10^(-9) )</f>
        <v>9.6731275104841204E-3</v>
      </c>
      <c r="AT229" cm="1">
        <f t="array" ref="AT229" xml:space="preserve"> PI() * AS229 / ( 1 + alpha * SQRT(AS229) )</f>
        <v>3.0184187611109387E-2</v>
      </c>
      <c r="AU229" cm="1">
        <f t="array" ref="AU229" xml:space="preserve"> PI() * AS229 * ( 1 - SQRT( AS229 ) * alpha )</f>
        <v>3.018279751577501E-2</v>
      </c>
      <c r="AV229">
        <f t="shared" si="98"/>
        <v>0.99995394623992251</v>
      </c>
      <c r="AW229" cm="1">
        <f t="array" ref="AW229" xml:space="preserve"> 2 / 3 * ( epsP - 1 ) / ( epsP + 2 ) * ( sigave * 10^(-6) ) ^ 2 / ( eps0 * ( 1 + epsF ) ^ 2 ) * H229 * ( F229 * 10^(-9) ) ^ 2 / ( df * 10^(-6) * mu * U )</f>
        <v>18.50755712484461</v>
      </c>
      <c r="AX229" cm="1">
        <f t="array" ref="AX229" xml:space="preserve"> 0.528 * Ku ^ 0.26 * AW229 ^ 0.74 / ( 1 + 0.366 * ( Ku * AW229 ) ^ 0.63 )</f>
        <v>1.483946588467006</v>
      </c>
      <c r="AY229" cm="1">
        <f t="array" ref="AY229" xml:space="preserve"> 0.35 * Ku ^ ( -0.5 ) * AW229 ^ 0.4</f>
        <v>1.3899793856333418</v>
      </c>
      <c r="AZ229">
        <f t="shared" si="99"/>
        <v>0.9366775033791902</v>
      </c>
      <c r="BA229">
        <f t="shared" si="85"/>
        <v>0.26008031855367941</v>
      </c>
      <c r="BB229">
        <f t="shared" si="100"/>
        <v>0.30343353077560387</v>
      </c>
      <c r="BC229">
        <f t="shared" si="101"/>
        <v>1.1666916299665195</v>
      </c>
      <c r="BD229">
        <f t="shared" si="86"/>
        <v>1.3692264046442997</v>
      </c>
      <c r="BE229">
        <f t="shared" si="102"/>
        <v>1.6632301188931706</v>
      </c>
      <c r="BF229">
        <f t="shared" si="103"/>
        <v>1.2147224982308515</v>
      </c>
      <c r="BG229" cm="1">
        <f t="array" ref="BG229" xml:space="preserve"> EXP( -4 * alpha * X * 10^(-6) * BA229 / ( PI() * df * 10^(-6) * ( 1 - alpha ) ) ) * 100</f>
        <v>0.48844738100926538</v>
      </c>
      <c r="BH229" cm="1">
        <f t="array" ref="BH229" xml:space="preserve"> EXP( -4 * alpha * X * 10^(-6) * BB229 / ( PI() * df * 10^(-6) * ( 1 - alpha ) ) ) * 100</f>
        <v>0.20116992536874548</v>
      </c>
      <c r="BI229" cm="1">
        <f t="array" ref="BI229" xml:space="preserve"> EXP( -4 * alpha * X * 10^(-6) * BD229 / ( PI() * df * 10^(-6) * ( 1 - alpha ) ) ) * 100</f>
        <v>6.7995932631117897E-11</v>
      </c>
      <c r="BJ229" cm="1">
        <f t="array" ref="BJ229" xml:space="preserve"> EXP( -4 * alpha * X * 10^(-6) * BE229 / ( PI() * df * 10^(-6) * ( 1 - alpha ) ) ) * 100</f>
        <v>1.6589881100563719E-13</v>
      </c>
      <c r="BK229" cm="1">
        <f t="array" ref="BK229">fC *  BG229 +  ( 1 - fC ) * BI229</f>
        <v>4.8844738162122883E-2</v>
      </c>
    </row>
    <row r="230" spans="6:63" x14ac:dyDescent="0.2">
      <c r="F230">
        <v>2300</v>
      </c>
      <c r="G230" cm="1">
        <f t="array" ref="G230" xml:space="preserve"> F230 * 10^(-9) * rhoa/mu * U</f>
        <v>1.5237340379786338E-3</v>
      </c>
      <c r="H230" cm="1">
        <f t="array" ref="H230">1 +  lambda/F230 * ( 2.514 + 0.8 * EXP( -0.55 * F230/lambda ) )</f>
        <v>1.0732448436258268</v>
      </c>
      <c r="I230" cm="1">
        <f t="array" ref="I230" xml:space="preserve"> 1 + 3.34 * lambda/F230</f>
        <v>1.0973101739130435</v>
      </c>
      <c r="J230">
        <f t="shared" si="87"/>
        <v>0.97806879872315511</v>
      </c>
      <c r="K230" cm="1">
        <f t="array" ref="K230" xml:space="preserve"> kB * T * H230 / ( 3 * PI() * mu * F230 * 10^(-9) )</f>
        <v>1.10165653527091E-11</v>
      </c>
      <c r="L230" cm="1">
        <f t="array" ref="L230" xml:space="preserve"> df * 10^(-6) *U / K230</f>
        <v>7464.8349528503604</v>
      </c>
      <c r="M230" cm="1">
        <f t="array" ref="M230" xml:space="preserve"> 1 + 0.388 * Kn * ( ( 1 - alpha ) * L230 / Ku ) ^ ( 1 / 3 )</f>
        <v>1.1457725297315402</v>
      </c>
      <c r="N230" cm="1">
        <f t="array" ref="N230" xml:space="preserve"> 1 + 0.388 * Kn * ( ( 1 - alpha ) / Ku ) ^ ( 1 / 3 ) * ( 3 * PI() * mu * df * 10^(-6) * U * F230 * 10^(-9) / ( kB * T ) ) ^ ( 1 / 3 ) * ( 0.6 * ( F230 / lambda ) ^ 0.1 ) ^ ( -1 / 3 ) * ( 1 + 2/3 * ( 3.34 * F230 / lambda ) ) ^ ( -1 / 2 )</f>
        <v>1.0178742320580567</v>
      </c>
      <c r="O230">
        <f t="shared" si="78"/>
        <v>0.88837374404197778</v>
      </c>
      <c r="P230" cm="1">
        <f t="array" ref="P230" xml:space="preserve"> 1 / ( 1 + 1.6 * ( ( 1 - alpha ) / Ku ) ^ ( 1 / 3 ) * L230 ^ ( -2 / 3 ) * M230 )</f>
        <v>0.99463152650489917</v>
      </c>
      <c r="Q230" cm="1">
        <f t="array" ref="Q230" xml:space="preserve"> 1.6 * ( ( 1 - alpha ) / Ku ) * L230 ^ ( -2 / 3 ) * M230 * P230</f>
        <v>6.789193208819772E-3</v>
      </c>
      <c r="R230" cm="1">
        <f t="array" ref="R230" xml:space="preserve"> 1.6 * ( 0.6 ) ^ ( 2 / 3 ) * ( ( 1 - alpha ) / Ku ) * ( lambda * 10^(-9) ) ^ ( -1 / 15 ) * ( kB * T / ( 3 * PI() * df * 10^(-6) * U * mu ) ) ^ ( 2 / 3 ) * ( F230 * 10^(-9) ) ^ ( -3 / 5 )  +  3.2 * 3.34 / 3 * ( 0.6 ) ^ ( 2 / 3 ) * ( ( 1 - alpha ) / Ku ) *  ( lambda * 10^(-9) ) ^ ( 14 / 15 ) * ( kB * T / ( 3 * PI() * df * 10^(-6) * U * mu ) ) ^ ( 2 / 3 ) * ( F230 * 10^(-9) ) ^ ( -8 / 5 )</f>
        <v>5.4495801976925905E-3</v>
      </c>
      <c r="S230">
        <f t="shared" si="79"/>
        <v>5.5469872587651384E-3</v>
      </c>
      <c r="T230">
        <f t="shared" si="88"/>
        <v>0.81703187523947673</v>
      </c>
      <c r="U230">
        <f t="shared" si="80"/>
        <v>15778.199275638473</v>
      </c>
      <c r="V230">
        <f t="shared" si="81"/>
        <v>7.9610580069448371E-3</v>
      </c>
      <c r="W230">
        <f t="shared" si="82"/>
        <v>6.3378396490762709E-5</v>
      </c>
      <c r="X230">
        <f t="shared" si="83"/>
        <v>5.0455832434225152E-7</v>
      </c>
      <c r="Y230" cm="1">
        <f t="array" ref="Y230" xml:space="preserve"> 4 / 3 * g / U^2 * F230 * 10^(-9) * ( rhop - rhoa ) / rhoa</f>
        <v>238.42959979043312</v>
      </c>
      <c r="Z230" cm="1">
        <f t="array" ref="Z230" xml:space="preserve"> SQRT( 4/3 * 1/U230 * g/rhoa * F230 * 10^(-9) *  ( rhop - rhoa ) )</f>
        <v>1.2894417530662453E-3</v>
      </c>
      <c r="AA230" cm="1">
        <f t="array" ref="AA230" xml:space="preserve"> Z230 / U</f>
        <v>0.12292815586351867</v>
      </c>
      <c r="AB230">
        <f t="shared" si="89"/>
        <v>0.14015745310413796</v>
      </c>
      <c r="AC230">
        <f t="shared" si="90"/>
        <v>0.13989689951305684</v>
      </c>
      <c r="AD230">
        <f t="shared" si="91"/>
        <v>0.99814099368024667</v>
      </c>
      <c r="AE230" cm="1">
        <f t="array" ref="AE230">( ( F230 * 10^(-9) ) ^ 2 * rhop * H230 * U ) / ( 18 * mu * ( df * 10^(-6) ) )</f>
        <v>2.3276542634525825E-2</v>
      </c>
      <c r="AF230">
        <f t="shared" si="92"/>
        <v>7.2549134736281124E-3</v>
      </c>
      <c r="AG230" cm="1">
        <f t="array" ref="AG230">(2 * AI250*(1-alpha)*AE230*SQRT(alpha)+(1-alpha)*alpha*AE230^2)/Ku</f>
        <v>5.5987593720482152E-3</v>
      </c>
      <c r="AH230">
        <f t="shared" si="93"/>
        <v>0.77171966177128359</v>
      </c>
      <c r="AI230" cm="1">
        <f t="array" ref="AI230" xml:space="preserve"> F230 / df / 1000</f>
        <v>0.29336734693877553</v>
      </c>
      <c r="AJ230" cm="1">
        <f t="array" ref="AJ230" xml:space="preserve"> ( 1 + AI230 ) / ( 2*Ku ) * ( 2 * LN( 1 + AI230 ) - 1 + alpha + ( 1 / ( 1 + AI230 ) ) ^ 2 * ( 1 - alpha / 2 ) - ( alpha / 2) * ( 1 + AI230 ) ^ 2 )</f>
        <v>0.10171258802683285</v>
      </c>
      <c r="AK230" cm="1">
        <f t="array" ref="AK230" xml:space="preserve"> ( ( 1 - alpha ) / Ku ) * AI230 ^ 2</f>
        <v>0.12239807257270935</v>
      </c>
      <c r="AL230">
        <f t="shared" si="94"/>
        <v>1.2033719222680623</v>
      </c>
      <c r="AM230">
        <f t="shared" si="84"/>
        <v>0.23842368765646194</v>
      </c>
      <c r="AN230">
        <f t="shared" si="95"/>
        <v>0.27509687281815942</v>
      </c>
      <c r="AO230">
        <f t="shared" si="96"/>
        <v>1.1538151914441439</v>
      </c>
      <c r="AP230" cm="1">
        <f t="array" ref="AP230" xml:space="preserve"> EXP( -4 * alpha * X * 10^(-6) * AM230 / ( PI() * df * 10^(-6) * ( 1 - alpha ) ) ) * 100</f>
        <v>0.76079498732822404</v>
      </c>
      <c r="AQ230" cm="1">
        <f t="array" ref="AQ230" xml:space="preserve"> EXP( -4 * alpha * X * 10^(-6) * AN230 / ( PI() * df * 10^(-6) * ( 1 - alpha ) ) ) * 100</f>
        <v>0.35923150626507594</v>
      </c>
      <c r="AR230">
        <f t="shared" si="97"/>
        <v>0.4015634810631481</v>
      </c>
      <c r="AS230" cm="1">
        <f t="array" ref="AS230" xml:space="preserve"> ( sigave * 10^(-6) * fE *e * H230 ) / ( 3 * PI() * eps0 * ( 1 + epsF ) * mu * U * F230 * 10^(-9) )</f>
        <v>9.6282010552492803E-3</v>
      </c>
      <c r="AT230" cm="1">
        <f t="array" ref="AT230" xml:space="preserve"> PI() * AS230 / ( 1 + alpha * SQRT(AS230) )</f>
        <v>3.0044469191194054E-2</v>
      </c>
      <c r="AU230" cm="1">
        <f t="array" ref="AU230" xml:space="preserve"> PI() * AS230 * ( 1 - SQRT( AS230 ) * alpha )</f>
        <v>3.0043091956775601E-2</v>
      </c>
      <c r="AV230">
        <f t="shared" si="98"/>
        <v>0.99995416013477589</v>
      </c>
      <c r="AW230" cm="1">
        <f t="array" ref="AW230" xml:space="preserve"> 2 / 3 * ( epsP - 1 ) / ( epsP + 2 ) * ( sigave * 10^(-6) ) ^ 2 / ( eps0 * ( 1 + epsF ) ^ 2 ) * H230 * ( F230 * 10^(-9) ) ^ 2 / ( df * 10^(-6) * mu * U )</f>
        <v>18.663985892458435</v>
      </c>
      <c r="AX230" cm="1">
        <f t="array" ref="AX230" xml:space="preserve"> 0.528 * Ku ^ 0.26 * AW230 ^ 0.74 / ( 1 + 0.366 * ( Ku * AW230 ) ^ 0.63 )</f>
        <v>1.4881705982079454</v>
      </c>
      <c r="AY230" cm="1">
        <f t="array" ref="AY230" xml:space="preserve"> 0.35 * Ku ^ ( -0.5 ) * AW230 ^ 0.4</f>
        <v>1.3946668524850891</v>
      </c>
      <c r="AZ230">
        <f t="shared" si="99"/>
        <v>0.93716866477845118</v>
      </c>
      <c r="BA230">
        <f t="shared" si="85"/>
        <v>0.26130484370941054</v>
      </c>
      <c r="BB230">
        <f t="shared" si="100"/>
        <v>0.30513996477493505</v>
      </c>
      <c r="BC230">
        <f t="shared" si="101"/>
        <v>1.1677547206674526</v>
      </c>
      <c r="BD230">
        <f t="shared" si="86"/>
        <v>1.3717791639777461</v>
      </c>
      <c r="BE230">
        <f t="shared" si="102"/>
        <v>1.6697637253032487</v>
      </c>
      <c r="BF230">
        <f t="shared" si="103"/>
        <v>1.2172248778450878</v>
      </c>
      <c r="BG230" cm="1">
        <f t="array" ref="BG230" xml:space="preserve"> EXP( -4 * alpha * X * 10^(-6) * BA230 / ( PI() * df * 10^(-6) * ( 1 - alpha ) ) ) * 100</f>
        <v>0.47636094037027876</v>
      </c>
      <c r="BH230" cm="1">
        <f t="array" ref="BH230" xml:space="preserve"> EXP( -4 * alpha * X * 10^(-6) * BB230 / ( PI() * df * 10^(-6) * ( 1 - alpha ) ) ) * 100</f>
        <v>0.19426697173127783</v>
      </c>
      <c r="BI230" cm="1">
        <f t="array" ref="BI230" xml:space="preserve"> EXP( -4 * alpha * X * 10^(-6) * BD230 / ( PI() * df * 10^(-6) * ( 1 - alpha ) ) ) * 100</f>
        <v>6.4535406579445036E-11</v>
      </c>
      <c r="BJ230" cm="1">
        <f t="array" ref="BJ230" xml:space="preserve"> EXP( -4 * alpha * X * 10^(-6) * BE230 / ( PI() * df * 10^(-6) * ( 1 - alpha ) ) ) * 100</f>
        <v>1.4513859716881613E-13</v>
      </c>
      <c r="BK230" cm="1">
        <f t="array" ref="BK230">fC *  BG230 +  ( 1 - fC ) * BI230</f>
        <v>4.7636094095109743E-2</v>
      </c>
    </row>
    <row r="231" spans="6:63" x14ac:dyDescent="0.2">
      <c r="F231">
        <v>2310</v>
      </c>
      <c r="G231" cm="1">
        <f t="array" ref="G231" xml:space="preserve"> F231 * 10^(-9) * rhoa/mu * U</f>
        <v>1.530358968578541E-3</v>
      </c>
      <c r="H231" cm="1">
        <f t="array" ref="H231">1 +  lambda/F231 * ( 2.514 + 0.8 * EXP( -0.55 * F231/lambda ) )</f>
        <v>1.0729277663691157</v>
      </c>
      <c r="I231" cm="1">
        <f t="array" ref="I231" xml:space="preserve"> 1 + 3.34 * lambda/F231</f>
        <v>1.0968889177489178</v>
      </c>
      <c r="J231">
        <f t="shared" si="87"/>
        <v>0.97815535284194843</v>
      </c>
      <c r="K231" cm="1">
        <f t="array" ref="K231" xml:space="preserve"> kB * T * H231 / ( 3 * PI() * mu * F231 * 10^(-9) )</f>
        <v>1.0965633971780037E-11</v>
      </c>
      <c r="L231" cm="1">
        <f t="array" ref="L231" xml:space="preserve"> df * 10^(-6) *U / K231</f>
        <v>7499.5063957906068</v>
      </c>
      <c r="M231" cm="1">
        <f t="array" ref="M231" xml:space="preserve"> 1 + 0.388 * Kn * ( ( 1 - alpha ) * L231 / Ku ) ^ ( 1 / 3 )</f>
        <v>1.1459978680107596</v>
      </c>
      <c r="N231" cm="1">
        <f t="array" ref="N231" xml:space="preserve"> 1 + 0.388 * Kn * ( ( 1 - alpha ) / Ku ) ^ ( 1 / 3 ) * ( 3 * PI() * mu * df * 10^(-6) * U * F231 * 10^(-9) / ( kB * T ) ) ^ ( 1 / 3 ) * ( 0.6 * ( F231 / lambda ) ^ 0.1 ) ^ ( -1 / 3 ) * ( 1 + 2/3 * ( 3.34 * F231 / lambda ) ) ^ ( -1 / 2 )</f>
        <v>1.017859228937777</v>
      </c>
      <c r="O231">
        <f t="shared" si="78"/>
        <v>0.88818597080341211</v>
      </c>
      <c r="P231" cm="1">
        <f t="array" ref="P231" xml:space="preserve"> 1 / ( 1 + 1.6 * ( ( 1 - alpha ) / Ku ) ^ ( 1 / 3 ) * L231 ^ ( -2 / 3 ) * M231 )</f>
        <v>0.99464694993632796</v>
      </c>
      <c r="Q231" cm="1">
        <f t="array" ref="Q231" xml:space="preserve"> 1.6 * ( ( 1 - alpha ) / Ku ) * L231 ^ ( -2 / 3 ) * M231 * P231</f>
        <v>6.7696881007087524E-3</v>
      </c>
      <c r="R231" cm="1">
        <f t="array" ref="R231" xml:space="preserve"> 1.6 * ( 0.6 ) ^ ( 2 / 3 ) * ( ( 1 - alpha ) / Ku ) * ( lambda * 10^(-9) ) ^ ( -1 / 15 ) * ( kB * T / ( 3 * PI() * df * 10^(-6) * U * mu ) ) ^ ( 2 / 3 ) * ( F231 * 10^(-9) ) ^ ( -3 / 5 )  +  3.2 * 3.34 / 3 * ( 0.6 ) ^ ( 2 / 3 ) * ( ( 1 - alpha ) / Ku ) *  ( lambda * 10^(-9) ) ^ ( 14 / 15 ) * ( kB * T / ( 3 * PI() * df * 10^(-6) * U * mu ) ) ^ ( 2 / 3 ) * ( F231 * 10^(-9) ) ^ ( -8 / 5 )</f>
        <v>5.4339796907284209E-3</v>
      </c>
      <c r="S231">
        <f t="shared" si="79"/>
        <v>5.5310263780683705E-3</v>
      </c>
      <c r="T231">
        <f t="shared" si="88"/>
        <v>0.81702824351528103</v>
      </c>
      <c r="U231">
        <f t="shared" si="80"/>
        <v>15709.976872167814</v>
      </c>
      <c r="V231">
        <f t="shared" si="81"/>
        <v>7.9783251375004898E-3</v>
      </c>
      <c r="W231">
        <f t="shared" si="82"/>
        <v>6.3653623402543517E-5</v>
      </c>
      <c r="X231">
        <f t="shared" si="83"/>
        <v>5.0784852756055803E-7</v>
      </c>
      <c r="Y231" cm="1">
        <f t="array" ref="Y231" xml:space="preserve"> 4 / 3 * g / U^2 * F231 * 10^(-9) * ( rhop - rhoa ) / rhoa</f>
        <v>239.46625022430459</v>
      </c>
      <c r="Z231" cm="1">
        <f t="array" ref="Z231" xml:space="preserve"> SQRT( 4/3 * 1/U231 * g/rhoa * F231 * 10^(-9) *  ( rhop - rhoa ) )</f>
        <v>1.2950446627702917E-3</v>
      </c>
      <c r="AA231" cm="1">
        <f t="array" ref="AA231" xml:space="preserve"> Z231 / U</f>
        <v>0.12346230589840811</v>
      </c>
      <c r="AB231">
        <f t="shared" si="89"/>
        <v>0.1408522494003534</v>
      </c>
      <c r="AC231">
        <f t="shared" si="90"/>
        <v>0.14058697722703042</v>
      </c>
      <c r="AD231">
        <f t="shared" si="91"/>
        <v>0.99811666356446338</v>
      </c>
      <c r="AE231" cm="1">
        <f t="array" ref="AE231">( ( F231 * 10^(-9) ) ^ 2 * rhop * H231 * U ) / ( 18 * mu * ( df * 10^(-6) ) )</f>
        <v>2.3472450661269049E-2</v>
      </c>
      <c r="AF231">
        <f t="shared" si="92"/>
        <v>7.366983628539399E-3</v>
      </c>
      <c r="AG231" cm="1">
        <f t="array" ref="AG231">(2 * AI251*(1-alpha)*AE231*SQRT(alpha)+(1-alpha)*alpha*AE231^2)/Ku</f>
        <v>5.6687018863900126E-3</v>
      </c>
      <c r="AH231">
        <f t="shared" si="93"/>
        <v>0.76947393563217503</v>
      </c>
      <c r="AI231" cm="1">
        <f t="array" ref="AI231" xml:space="preserve"> F231 / df / 1000</f>
        <v>0.29464285714285715</v>
      </c>
      <c r="AJ231" cm="1">
        <f t="array" ref="AJ231" xml:space="preserve"> ( 1 + AI231 ) / ( 2*Ku ) * ( 2 * LN( 1 + AI231 ) - 1 + alpha + ( 1 / ( 1 + AI231 ) ) ^ 2 * ( 1 - alpha / 2 ) - ( alpha / 2) * ( 1 + AI231 ) ^ 2 )</f>
        <v>0.10252564054483188</v>
      </c>
      <c r="AK231" cm="1">
        <f t="array" ref="AK231" xml:space="preserve"> ( ( 1 - alpha ) / Ku ) * AI231 ^ 2</f>
        <v>0.12346471740174561</v>
      </c>
      <c r="AL231">
        <f t="shared" si="94"/>
        <v>1.2042325875326534</v>
      </c>
      <c r="AM231">
        <f t="shared" si="84"/>
        <v>0.23979873385974082</v>
      </c>
      <c r="AN231">
        <f t="shared" si="95"/>
        <v>0.27694970463538382</v>
      </c>
      <c r="AO231">
        <f t="shared" si="96"/>
        <v>1.1549256335830895</v>
      </c>
      <c r="AP231" cm="1">
        <f t="array" ref="AP231" xml:space="preserve"> EXP( -4 * alpha * X * 10^(-6) * AM231 / ( PI() * df * 10^(-6) * ( 1 - alpha ) ) ) * 100</f>
        <v>0.7396877191284067</v>
      </c>
      <c r="AQ231" cm="1">
        <f t="array" ref="AQ231" xml:space="preserve"> EXP( -4 * alpha * X * 10^(-6) * AN231 / ( PI() * df * 10^(-6) * ( 1 - alpha ) ) ) * 100</f>
        <v>0.34586720377145735</v>
      </c>
      <c r="AR231">
        <f t="shared" si="97"/>
        <v>0.39382051535694934</v>
      </c>
      <c r="AS231" cm="1">
        <f t="array" ref="AS231" xml:space="preserve"> ( sigave * 10^(-6) * fE *e * H231 ) / ( 3 * PI() * eps0 * ( 1 + epsF ) * mu * U * F231 * 10^(-9) )</f>
        <v>9.5836883092248696E-3</v>
      </c>
      <c r="AT231" cm="1">
        <f t="array" ref="AT231" xml:space="preserve"> PI() * AS231 / ( 1 + alpha * SQRT(AS231) )</f>
        <v>2.9906034141296483E-2</v>
      </c>
      <c r="AU231" cm="1">
        <f t="array" ref="AU231" xml:space="preserve"> PI() * AS231 * ( 1 - SQRT( AS231 ) * alpha )</f>
        <v>2.9904669590563843E-2</v>
      </c>
      <c r="AV231">
        <f t="shared" si="98"/>
        <v>0.99995437205995974</v>
      </c>
      <c r="AW231" cm="1">
        <f t="array" ref="AW231" xml:space="preserve"> 2 / 3 * ( epsP - 1 ) / ( epsP + 2 ) * ( sigave * 10^(-6) ) ^ 2 / ( eps0 * ( 1 + epsF ) ^ 2 ) * H231 * ( F231 * 10^(-9) ) ^ 2 / ( df * 10^(-6) * mu * U )</f>
        <v>18.821072136097186</v>
      </c>
      <c r="AX231" cm="1">
        <f t="array" ref="AX231" xml:space="preserve"> 0.528 * Ku ^ 0.26 * AW231 ^ 0.74 / ( 1 + 0.366 * ( Ku * AW231 ) ^ 0.63 )</f>
        <v>1.4923792156409588</v>
      </c>
      <c r="AY231" cm="1">
        <f t="array" ref="AY231" xml:space="preserve"> 0.35 * Ku ^ ( -0.5 ) * AW231 ^ 0.4</f>
        <v>1.399350359458347</v>
      </c>
      <c r="AZ231">
        <f t="shared" si="99"/>
        <v>0.9376640633911153</v>
      </c>
      <c r="BA231">
        <f t="shared" si="85"/>
        <v>0.26253333887918817</v>
      </c>
      <c r="BB231">
        <f t="shared" si="100"/>
        <v>0.30685437422594763</v>
      </c>
      <c r="BC231">
        <f t="shared" si="101"/>
        <v>1.1688205983132489</v>
      </c>
      <c r="BD231">
        <f t="shared" si="86"/>
        <v>1.3743073031514046</v>
      </c>
      <c r="BE231">
        <f t="shared" si="102"/>
        <v>1.6763000640937307</v>
      </c>
      <c r="BF231">
        <f t="shared" si="103"/>
        <v>1.2197418002871925</v>
      </c>
      <c r="BG231" cm="1">
        <f t="array" ref="BG231" xml:space="preserve"> EXP( -4 * alpha * X * 10^(-6) * BA231 / ( PI() * df * 10^(-6) * ( 1 - alpha ) ) ) * 100</f>
        <v>0.46453583666751164</v>
      </c>
      <c r="BH231" cm="1">
        <f t="array" ref="BH231" xml:space="preserve"> EXP( -4 * alpha * X * 10^(-6) * BB231 / ( PI() * df * 10^(-6) * ( 1 - alpha ) ) ) * 100</f>
        <v>0.18757027396544498</v>
      </c>
      <c r="BI231" cm="1">
        <f t="array" ref="BI231" xml:space="preserve"> EXP( -4 * alpha * X * 10^(-6) * BD231 / ( PI() * df * 10^(-6) * ( 1 - alpha ) ) ) * 100</f>
        <v>6.1281861797170567E-11</v>
      </c>
      <c r="BJ231" cm="1">
        <f t="array" ref="BJ231" xml:space="preserve"> EXP( -4 * alpha * X * 10^(-6) * BE231 / ( PI() * df * 10^(-6) * ( 1 - alpha ) ) ) * 100</f>
        <v>1.2696917207219237E-13</v>
      </c>
      <c r="BK231" cm="1">
        <f t="array" ref="BK231">fC *  BG231 +  ( 1 - fC ) * BI231</f>
        <v>4.6453583721904841E-2</v>
      </c>
    </row>
    <row r="232" spans="6:63" x14ac:dyDescent="0.2">
      <c r="F232">
        <v>2320</v>
      </c>
      <c r="G232" cm="1">
        <f t="array" ref="G232" xml:space="preserve"> F232 * 10^(-9) * rhoa/mu * U</f>
        <v>1.5369838991784483E-3</v>
      </c>
      <c r="H232" cm="1">
        <f t="array" ref="H232">1 +  lambda/F232 * ( 2.514 + 0.8 * EXP( -0.55 * F232/lambda ) )</f>
        <v>1.0726134225379398</v>
      </c>
      <c r="I232" cm="1">
        <f t="array" ref="I232" xml:space="preserve"> 1 + 3.34 * lambda/F232</f>
        <v>1.0964712931034484</v>
      </c>
      <c r="J232">
        <f t="shared" si="87"/>
        <v>0.97824122645474709</v>
      </c>
      <c r="K232" cm="1">
        <f t="array" ref="K232" xml:space="preserve"> kB * T * H232 / ( 3 * PI() * mu * F232 * 10^(-9) )</f>
        <v>1.091516947046848E-11</v>
      </c>
      <c r="L232" cm="1">
        <f t="array" ref="L232" xml:space="preserve"> df * 10^(-6) *U / K232</f>
        <v>7534.1791373701444</v>
      </c>
      <c r="M232" cm="1">
        <f t="array" ref="M232" xml:space="preserve"> 1 + 0.388 * Kn * ( ( 1 - alpha ) * L232 / Ku ) ^ ( 1 / 3 )</f>
        <v>1.1462225212400514</v>
      </c>
      <c r="N232" cm="1">
        <f t="array" ref="N232" xml:space="preserve"> 1 + 0.388 * Kn * ( ( 1 - alpha ) / Ku ) ^ ( 1 / 3 ) * ( 3 * PI() * mu * df * 10^(-6) * U * F232 * 10^(-9) / ( kB * T ) ) ^ ( 1 / 3 ) * ( 0.6 * ( F232 / lambda ) ^ 0.1 ) ^ ( -1 / 3 ) * ( 1 + 2/3 * ( 3.34 * F232 / lambda ) ) ^ ( -1 / 2 )</f>
        <v>1.0178443010196376</v>
      </c>
      <c r="O232">
        <f t="shared" si="78"/>
        <v>0.88799886772288628</v>
      </c>
      <c r="P232" cm="1">
        <f t="array" ref="P232" xml:space="preserve"> 1 / ( 1 + 1.6 * ( ( 1 - alpha ) / Ku ) ^ ( 1 / 3 ) * L232 ^ ( -2 / 3 ) * M232 )</f>
        <v>0.99466225763073335</v>
      </c>
      <c r="Q232" cm="1">
        <f t="array" ref="Q232" xml:space="preserve"> 1.6 * ( ( 1 - alpha ) / Ku ) * L232 ^ ( -2 / 3 ) * M232 * P232</f>
        <v>6.7503293584155483E-3</v>
      </c>
      <c r="R232" cm="1">
        <f t="array" ref="R232" xml:space="preserve"> 1.6 * ( 0.6 ) ^ ( 2 / 3 ) * ( ( 1 - alpha ) / Ku ) * ( lambda * 10^(-9) ) ^ ( -1 / 15 ) * ( kB * T / ( 3 * PI() * df * 10^(-6) * U * mu ) ) ^ ( 2 / 3 ) * ( F232 * 10^(-9) ) ^ ( -3 / 5 )  +  3.2 * 3.34 / 3 * ( 0.6 ) ^ ( 2 / 3 ) * ( ( 1 - alpha ) / Ku ) *  ( lambda * 10^(-9) ) ^ ( 14 / 15 ) * ( kB * T / ( 3 * PI() * df * 10^(-6) * U * mu ) ) ^ ( 2 / 3 ) * ( F232 * 10^(-9) ) ^ ( -8 / 5 )</f>
        <v>5.4184967183656474E-3</v>
      </c>
      <c r="S232">
        <f t="shared" si="79"/>
        <v>5.5151860048820826E-3</v>
      </c>
      <c r="T232">
        <f t="shared" si="88"/>
        <v>0.81702472754257116</v>
      </c>
      <c r="U232">
        <f t="shared" si="80"/>
        <v>15642.342482998489</v>
      </c>
      <c r="V232">
        <f t="shared" si="81"/>
        <v>7.9955548271694911E-3</v>
      </c>
      <c r="W232">
        <f t="shared" si="82"/>
        <v>6.392884789622311E-5</v>
      </c>
      <c r="X232">
        <f t="shared" si="83"/>
        <v>5.1114582257166588E-7</v>
      </c>
      <c r="Y232" cm="1">
        <f t="array" ref="Y232" xml:space="preserve"> 4 / 3 * g / U^2 * F232 * 10^(-9) * ( rhop - rhoa ) / rhoa</f>
        <v>240.50290065817603</v>
      </c>
      <c r="Z232" cm="1">
        <f t="array" ref="Z232" xml:space="preserve"> SQRT( 4/3 * 1/U232 * g/rhoa * F232 * 10^(-9) *  ( rhop - rhoa ) )</f>
        <v>1.300647547987827E-3</v>
      </c>
      <c r="AA232" cm="1">
        <f t="array" ref="AA232" xml:space="preserve"> Z232 / U</f>
        <v>0.12399645359889071</v>
      </c>
      <c r="AB232">
        <f t="shared" si="89"/>
        <v>0.14154788996951678</v>
      </c>
      <c r="AC232">
        <f t="shared" si="90"/>
        <v>0.14127783388879109</v>
      </c>
      <c r="AD232">
        <f t="shared" si="91"/>
        <v>0.99809212217304089</v>
      </c>
      <c r="AE232" cm="1">
        <f t="array" ref="AE232">( ( F232 * 10^(-9) ) ^ 2 * rhop * H232 * U ) / ( 18 * mu * ( df * 10^(-6) ) )</f>
        <v>2.3669178650521167E-2</v>
      </c>
      <c r="AF232">
        <f t="shared" si="92"/>
        <v>7.4802239047095324E-3</v>
      </c>
      <c r="AG232" cm="1">
        <f t="array" ref="AG232">(2 * AI252*(1-alpha)*AE232*SQRT(alpha)+(1-alpha)*alpha*AE232^2)/Ku</f>
        <v>5.7392260572180038E-3</v>
      </c>
      <c r="AH232">
        <f t="shared" si="93"/>
        <v>0.76725324406460615</v>
      </c>
      <c r="AI232" cm="1">
        <f t="array" ref="AI232" xml:space="preserve"> F232 / df / 1000</f>
        <v>0.29591836734693877</v>
      </c>
      <c r="AJ232" cm="1">
        <f t="array" ref="AJ232" xml:space="preserve"> ( 1 + AI232 ) / ( 2*Ku ) * ( 2 * LN( 1 + AI232 ) - 1 + alpha + ( 1 / ( 1 + AI232 ) ) ^ 2 * ( 1 - alpha / 2 ) - ( alpha / 2) * ( 1 + AI232 ) ^ 2 )</f>
        <v>0.10334138547727716</v>
      </c>
      <c r="AK232" cm="1">
        <f t="array" ref="AK232" xml:space="preserve"> ( ( 1 - alpha ) / Ku ) * AI232 ^ 2</f>
        <v>0.12453598975715513</v>
      </c>
      <c r="AL232">
        <f t="shared" si="94"/>
        <v>1.2050930920075411</v>
      </c>
      <c r="AM232">
        <f t="shared" si="84"/>
        <v>0.24117645766321305</v>
      </c>
      <c r="AN232">
        <f t="shared" si="95"/>
        <v>0.27880923355553783</v>
      </c>
      <c r="AO232">
        <f t="shared" si="96"/>
        <v>1.1560383474280747</v>
      </c>
      <c r="AP232" cm="1">
        <f t="array" ref="AP232" xml:space="preserve"> EXP( -4 * alpha * X * 10^(-6) * AM232 / ( PI() * df * 10^(-6) * ( 1 - alpha ) ) ) * 100</f>
        <v>0.71912664382174707</v>
      </c>
      <c r="AQ232" cm="1">
        <f t="array" ref="AQ232" xml:space="preserve"> EXP( -4 * alpha * X * 10^(-6) * AN232 / ( PI() * df * 10^(-6) * ( 1 - alpha ) ) ) * 100</f>
        <v>0.33295445714275507</v>
      </c>
      <c r="AR232">
        <f t="shared" si="97"/>
        <v>0.386172186678992</v>
      </c>
      <c r="AS232" cm="1">
        <f t="array" ref="AS232" xml:space="preserve"> ( sigave * 10^(-6) * fE *e * H232 ) / ( 3 * PI() * eps0 * ( 1 + epsF ) * mu * U * F232 * 10^(-9) )</f>
        <v>9.5395836042442856E-3</v>
      </c>
      <c r="AT232" cm="1">
        <f t="array" ref="AT232" xml:space="preserve"> PI() * AS232 / ( 1 + alpha * SQRT(AS232) )</f>
        <v>2.9768864915147991E-2</v>
      </c>
      <c r="AU232" cm="1">
        <f t="array" ref="AU232" xml:space="preserve"> PI() * AS232 * ( 1 - SQRT( AS232 ) * alpha )</f>
        <v>2.9767512874105267E-2</v>
      </c>
      <c r="AV232">
        <f t="shared" si="98"/>
        <v>0.99995458204246024</v>
      </c>
      <c r="AW232" cm="1">
        <f t="array" ref="AW232" xml:space="preserve"> 2 / 3 * ( epsP - 1 ) / ( epsP + 2 ) * ( sigave * 10^(-6) ) ^ 2 / ( eps0 * ( 1 + epsF ) ^ 2 ) * H232 * ( F232 * 10^(-9) ) ^ 2 / ( df * 10^(-6) * mu * U )</f>
        <v>18.978815855759695</v>
      </c>
      <c r="AX232" cm="1">
        <f t="array" ref="AX232" xml:space="preserve"> 0.528 * Ku ^ 0.26 * AW232 ^ 0.74 / ( 1 + 0.366 * ( Ku * AW232 ) ^ 0.63 )</f>
        <v>1.4965725266370933</v>
      </c>
      <c r="AY232" cm="1">
        <f t="array" ref="AY232" xml:space="preserve"> 0.35 * Ku ^ ( -0.5 ) * AW232 ^ 0.4</f>
        <v>1.4040299266613672</v>
      </c>
      <c r="AZ232">
        <f t="shared" si="99"/>
        <v>0.93816363836126537</v>
      </c>
      <c r="BA232">
        <f t="shared" si="85"/>
        <v>0.26376577318947092</v>
      </c>
      <c r="BB232">
        <f t="shared" si="100"/>
        <v>0.30857674642964311</v>
      </c>
      <c r="BC232">
        <f t="shared" si="101"/>
        <v>1.1698892646241221</v>
      </c>
      <c r="BD232">
        <f t="shared" si="86"/>
        <v>1.3768109236898876</v>
      </c>
      <c r="BE232">
        <f t="shared" si="102"/>
        <v>1.6828391602169051</v>
      </c>
      <c r="BF232">
        <f t="shared" si="103"/>
        <v>1.2222732484623626</v>
      </c>
      <c r="BG232" cm="1">
        <f t="array" ref="BG232" xml:space="preserve"> EXP( -4 * alpha * X * 10^(-6) * BA232 / ( PI() * df * 10^(-6) * ( 1 - alpha ) ) ) * 100</f>
        <v>0.45296776593159577</v>
      </c>
      <c r="BH232" cm="1">
        <f t="array" ref="BH232" xml:space="preserve"> EXP( -4 * alpha * X * 10^(-6) * BB232 / ( PI() * df * 10^(-6) * ( 1 - alpha ) ) ) * 100</f>
        <v>0.18107491698941403</v>
      </c>
      <c r="BI232" cm="1">
        <f t="array" ref="BI232" xml:space="preserve"> EXP( -4 * alpha * X * 10^(-6) * BD232 / ( PI() * df * 10^(-6) * ( 1 - alpha ) ) ) * 100</f>
        <v>5.8221546144012139E-11</v>
      </c>
      <c r="BJ232" cm="1">
        <f t="array" ref="BJ232" xml:space="preserve"> EXP( -4 * alpha * X * 10^(-6) * BE232 / ( PI() * df * 10^(-6) * ( 1 - alpha ) ) ) * 100</f>
        <v>1.110680511149665E-13</v>
      </c>
      <c r="BK232" cm="1">
        <f t="array" ref="BK232">fC *  BG232 +  ( 1 - fC ) * BI232</f>
        <v>4.5296776645558971E-2</v>
      </c>
    </row>
    <row r="233" spans="6:63" x14ac:dyDescent="0.2">
      <c r="F233">
        <v>2330</v>
      </c>
      <c r="G233" cm="1">
        <f t="array" ref="G233" xml:space="preserve"> F233 * 10^(-9) * rhoa/mu * U</f>
        <v>1.5436088297783553E-3</v>
      </c>
      <c r="H233" cm="1">
        <f t="array" ref="H233">1 +  lambda/F233 * ( 2.514 + 0.8 * EXP( -0.55 * F233/lambda ) )</f>
        <v>1.0723017769379075</v>
      </c>
      <c r="I233" cm="1">
        <f t="array" ref="I233" xml:space="preserve"> 1 + 3.34 * lambda/F233</f>
        <v>1.0960572532188841</v>
      </c>
      <c r="J233">
        <f t="shared" si="87"/>
        <v>0.97832642755548405</v>
      </c>
      <c r="K233" cm="1">
        <f t="array" ref="K233" xml:space="preserve"> kB * T * H233 / ( 3 * PI() * mu * F233 * 10^(-9) )</f>
        <v>1.0865165480839485E-11</v>
      </c>
      <c r="L233" cm="1">
        <f t="array" ref="L233" xml:space="preserve"> df * 10^(-6) *U / K233</f>
        <v>7568.8531619961304</v>
      </c>
      <c r="M233" cm="1">
        <f t="array" ref="M233" xml:space="preserve"> 1 + 0.388 * Kn * ( ( 1 - alpha ) * L233 / Ku ) ^ ( 1 / 3 )</f>
        <v>1.1464464945523465</v>
      </c>
      <c r="N233" cm="1">
        <f t="array" ref="N233" xml:space="preserve"> 1 + 0.388 * Kn * ( ( 1 - alpha ) / Ku ) ^ ( 1 / 3 ) * ( 3 * PI() * mu * df * 10^(-6) * U * F233 * 10^(-9) / ( kB * T ) ) ^ ( 1 / 3 ) * ( 0.6 * ( F233 / lambda ) ^ 0.1 ) ^ ( -1 / 3 ) * ( 1 + 2/3 * ( 3.34 * F233 / lambda ) ) ^ ( -1 / 2 )</f>
        <v>1.0178294476158385</v>
      </c>
      <c r="O233">
        <f t="shared" si="78"/>
        <v>0.88781242949612826</v>
      </c>
      <c r="P233" cm="1">
        <f t="array" ref="P233" xml:space="preserve"> 1 / ( 1 + 1.6 * ( ( 1 - alpha ) / Ku ) ^ ( 1 / 3 ) * L233 ^ ( -2 / 3 ) * M233 )</f>
        <v>0.99467745097565985</v>
      </c>
      <c r="Q233" cm="1">
        <f t="array" ref="Q233" xml:space="preserve"> 1.6 * ( ( 1 - alpha ) / Ku ) * L233 ^ ( -2 / 3 ) * M233 * P233</f>
        <v>6.7311152271938143E-3</v>
      </c>
      <c r="R233" cm="1">
        <f t="array" ref="R233" xml:space="preserve"> 1.6 * ( 0.6 ) ^ ( 2 / 3 ) * ( ( 1 - alpha ) / Ku ) * ( lambda * 10^(-9) ) ^ ( -1 / 15 ) * ( kB * T / ( 3 * PI() * df * 10^(-6) * U * mu ) ) ^ ( 2 / 3 ) * ( F233 * 10^(-9) ) ^ ( -3 / 5 )  +  3.2 * 3.34 / 3 * ( 0.6 ) ^ ( 2 / 3 ) * ( ( 1 - alpha ) / Ku ) *  ( lambda * 10^(-9) ) ^ ( 14 / 15 ) * ( kB * T / ( 3 * PI() * df * 10^(-6) * U * mu ) ) ^ ( 2 / 3 ) * ( F233 * 10^(-9) ) ^ ( -8 / 5 )</f>
        <v>5.4031298583722106E-3</v>
      </c>
      <c r="S233">
        <f t="shared" si="79"/>
        <v>5.499464679143631E-3</v>
      </c>
      <c r="T233">
        <f t="shared" si="88"/>
        <v>0.81702132462770882</v>
      </c>
      <c r="U233">
        <f t="shared" si="80"/>
        <v>15575.288537749615</v>
      </c>
      <c r="V233">
        <f t="shared" si="81"/>
        <v>8.0127473176817426E-3</v>
      </c>
      <c r="W233">
        <f t="shared" si="82"/>
        <v>6.4204069975068692E-5</v>
      </c>
      <c r="X233">
        <f t="shared" si="83"/>
        <v>5.1445019388256361E-7</v>
      </c>
      <c r="Y233" cm="1">
        <f t="array" ref="Y233" xml:space="preserve"> 4 / 3 * g / U^2 * F233 * 10^(-9) * ( rhop - rhoa ) / rhoa</f>
        <v>241.5395510920475</v>
      </c>
      <c r="Z233" cm="1">
        <f t="array" ref="Z233" xml:space="preserve"> SQRT( 4/3 * 1/U233 * g/rhoa * F233 * 10^(-9) *  ( rhop - rhoa ) )</f>
        <v>1.3062504087522036E-3</v>
      </c>
      <c r="AA233" cm="1">
        <f t="array" ref="AA233" xml:space="preserve"> Z233 / U</f>
        <v>0.1245305989681461</v>
      </c>
      <c r="AB233">
        <f t="shared" si="89"/>
        <v>0.14224437635555359</v>
      </c>
      <c r="AC233">
        <f t="shared" si="90"/>
        <v>0.14196947040651195</v>
      </c>
      <c r="AD233">
        <f t="shared" si="91"/>
        <v>0.99806736859421075</v>
      </c>
      <c r="AE233" cm="1">
        <f t="array" ref="AE233">( ( F233 * 10^(-9) ) ^ 2 * rhop * H233 * U ) / ( 18 * mu * ( df * 10^(-6) ) )</f>
        <v>2.3866726602280851E-2</v>
      </c>
      <c r="AF233">
        <f t="shared" si="92"/>
        <v>7.594639690133527E-3</v>
      </c>
      <c r="AG233" cm="1">
        <f t="array" ref="AG233">(2 * AI253*(1-alpha)*AE233*SQRT(alpha)+(1-alpha)*alpha*AE233^2)/Ku</f>
        <v>5.810334323761864E-3</v>
      </c>
      <c r="AH233">
        <f t="shared" si="93"/>
        <v>0.76505727207971186</v>
      </c>
      <c r="AI233" cm="1">
        <f t="array" ref="AI233" xml:space="preserve"> F233 / df / 1000</f>
        <v>0.29719387755102045</v>
      </c>
      <c r="AJ233" cm="1">
        <f t="array" ref="AJ233" xml:space="preserve"> ( 1 + AI233 ) / ( 2*Ku ) * ( 2 * LN( 1 + AI233 ) - 1 + alpha + ( 1 / ( 1 + AI233 ) ) ^ 2 * ( 1 - alpha / 2 ) - ( alpha / 2) * ( 1 + AI233 ) ^ 2 )</f>
        <v>0.10415981734475815</v>
      </c>
      <c r="AK233" cm="1">
        <f t="array" ref="AK233" xml:space="preserve"> ( ( 1 - alpha ) / Ku ) * AI233 ^ 2</f>
        <v>0.12561188963893793</v>
      </c>
      <c r="AL233">
        <f t="shared" si="94"/>
        <v>1.2059534361813986</v>
      </c>
      <c r="AM233">
        <f t="shared" si="84"/>
        <v>0.24255684525482324</v>
      </c>
      <c r="AN233">
        <f t="shared" si="95"/>
        <v>0.28067546441472702</v>
      </c>
      <c r="AO233">
        <f t="shared" si="96"/>
        <v>1.1571533432497336</v>
      </c>
      <c r="AP233" cm="1">
        <f t="array" ref="AP233" xml:space="preserve"> EXP( -4 * alpha * X * 10^(-6) * AM233 / ( PI() * df * 10^(-6) * ( 1 - alpha ) ) ) * 100</f>
        <v>0.69909899812051435</v>
      </c>
      <c r="AQ233" cm="1">
        <f t="array" ref="AQ233" xml:space="preserve"> EXP( -4 * alpha * X * 10^(-6) * AN233 / ( PI() * df * 10^(-6) * ( 1 - alpha ) ) ) * 100</f>
        <v>0.32047984877405461</v>
      </c>
      <c r="AR233">
        <f t="shared" si="97"/>
        <v>0.37861914934645974</v>
      </c>
      <c r="AS233" cm="1">
        <f t="array" ref="AS233" xml:space="preserve"> ( sigave * 10^(-6) * fE *e * H233 ) / ( 3 * PI() * eps0 * ( 1 + epsF ) * mu * U * F233 * 10^(-9) )</f>
        <v>9.4958813748925383E-3</v>
      </c>
      <c r="AT233" cm="1">
        <f t="array" ref="AT233" xml:space="preserve"> PI() * AS233 / ( 1 + alpha * SQRT(AS233) )</f>
        <v>2.9632944283967504E-2</v>
      </c>
      <c r="AU233" cm="1">
        <f t="array" ref="AU233" xml:space="preserve"> PI() * AS233 * ( 1 - SQRT( AS233 ) * alpha )</f>
        <v>2.9631604581779721E-2</v>
      </c>
      <c r="AV233">
        <f t="shared" si="98"/>
        <v>0.99995479010877408</v>
      </c>
      <c r="AW233" cm="1">
        <f t="array" ref="AW233" xml:space="preserve"> 2 / 3 * ( epsP - 1 ) / ( epsP + 2 ) * ( sigave * 10^(-6) ) ^ 2 / ( eps0 * ( 1 + epsF ) ^ 2 ) * H233 * ( F233 * 10^(-9) ) ^ 2 / ( df * 10^(-6) * mu * U )</f>
        <v>19.137217051444914</v>
      </c>
      <c r="AX233" cm="1">
        <f t="array" ref="AX233" xml:space="preserve"> 0.528 * Ku ^ 0.26 * AW233 ^ 0.74 / ( 1 + 0.366 * ( Ku * AW233 ) ^ 0.63 )</f>
        <v>1.5007506165677247</v>
      </c>
      <c r="AY233" cm="1">
        <f t="array" ref="AY233" xml:space="preserve"> 0.35 * Ku ^ ( -0.5 ) * AW233 ^ 0.4</f>
        <v>1.4087055740149104</v>
      </c>
      <c r="AZ233">
        <f t="shared" si="99"/>
        <v>0.93866732984369849</v>
      </c>
      <c r="BA233">
        <f t="shared" si="85"/>
        <v>0.26500211605765955</v>
      </c>
      <c r="BB233">
        <f t="shared" si="100"/>
        <v>0.31030706899650673</v>
      </c>
      <c r="BC233">
        <f t="shared" si="101"/>
        <v>1.170960721419257</v>
      </c>
      <c r="BD233">
        <f t="shared" si="86"/>
        <v>1.3792901267536497</v>
      </c>
      <c r="BE233">
        <f t="shared" si="102"/>
        <v>1.6893810384296373</v>
      </c>
      <c r="BF233">
        <f t="shared" si="103"/>
        <v>1.2248192063883103</v>
      </c>
      <c r="BG233" cm="1">
        <f t="array" ref="BG233" xml:space="preserve"> EXP( -4 * alpha * X * 10^(-6) * BA233 / ( PI() * df * 10^(-6) * ( 1 - alpha ) ) ) * 100</f>
        <v>0.44165244530884851</v>
      </c>
      <c r="BH233" cm="1">
        <f t="array" ref="BH233" xml:space="preserve"> EXP( -4 * alpha * X * 10^(-6) * BB233 / ( PI() * df * 10^(-6) * ( 1 - alpha ) ) ) * 100</f>
        <v>0.17477605267769786</v>
      </c>
      <c r="BI233" cm="1">
        <f t="array" ref="BI233" xml:space="preserve"> EXP( -4 * alpha * X * 10^(-6) * BD233 / ( PI() * df * 10^(-6) * ( 1 - alpha ) ) ) * 100</f>
        <v>5.5341700760192482E-11</v>
      </c>
      <c r="BJ233" cm="1">
        <f t="array" ref="BJ233" xml:space="preserve"> EXP( -4 * alpha * X * 10^(-6) * BE233 / ( PI() * df * 10^(-6) * ( 1 - alpha ) ) ) * 100</f>
        <v>9.7152793446372327E-14</v>
      </c>
      <c r="BK233" cm="1">
        <f t="array" ref="BK233">fC *  BG233 +  ( 1 - fC ) * BI233</f>
        <v>4.4165244580692389E-2</v>
      </c>
    </row>
    <row r="234" spans="6:63" x14ac:dyDescent="0.2">
      <c r="F234">
        <v>2340</v>
      </c>
      <c r="G234" cm="1">
        <f t="array" ref="G234" xml:space="preserve"> F234 * 10^(-9) * rhoa/mu * U</f>
        <v>1.5502337603782623E-3</v>
      </c>
      <c r="H234" cm="1">
        <f t="array" ref="H234">1 +  lambda/F234 * ( 2.514 + 0.8 * EXP( -0.55 * F234/lambda ) )</f>
        <v>1.0719927949762464</v>
      </c>
      <c r="I234" cm="1">
        <f t="array" ref="I234" xml:space="preserve"> 1 + 3.34 * lambda/F234</f>
        <v>1.0956467521367521</v>
      </c>
      <c r="J234">
        <f t="shared" si="87"/>
        <v>0.97841096401337813</v>
      </c>
      <c r="K234" cm="1">
        <f t="array" ref="K234" xml:space="preserve"> kB * T * H234 / ( 3 * PI() * mu * F234 * 10^(-9) )</f>
        <v>1.0815615749881586E-11</v>
      </c>
      <c r="L234" cm="1">
        <f t="array" ref="L234" xml:space="preserve"> df * 10^(-6) *U / K234</f>
        <v>7603.5284543243424</v>
      </c>
      <c r="M234" cm="1">
        <f t="array" ref="M234" xml:space="preserve"> 1 + 0.388 * Kn * ( ( 1 - alpha ) * L234 / Ku ) ^ ( 1 / 3 )</f>
        <v>1.1466697930197953</v>
      </c>
      <c r="N234" cm="1">
        <f t="array" ref="N234" xml:space="preserve"> 1 + 0.388 * Kn * ( ( 1 - alpha ) / Ku ) ^ ( 1 / 3 ) * ( 3 * PI() * mu * df * 10^(-6) * U * F234 * 10^(-9) / ( kB * T ) ) ^ ( 1 / 3 ) * ( 0.6 * ( F234 / lambda ) ^ 0.1 ) ^ ( -1 / 3 ) * ( 1 + 2/3 * ( 3.34 * F234 / lambda ) ) ^ ( -1 / 2 )</f>
        <v>1.0178146680476861</v>
      </c>
      <c r="O234">
        <f t="shared" si="78"/>
        <v>0.88762665088371717</v>
      </c>
      <c r="P234" cm="1">
        <f t="array" ref="P234" xml:space="preserve"> 1 / ( 1 + 1.6 * ( ( 1 - alpha ) / Ku ) ^ ( 1 / 3 ) * L234 ^ ( -2 / 3 ) * M234 )</f>
        <v>0.99469253133590219</v>
      </c>
      <c r="Q234" cm="1">
        <f t="array" ref="Q234" xml:space="preserve"> 1.6 * ( ( 1 - alpha ) / Ku ) * L234 ^ ( -2 / 3 ) * M234 * P234</f>
        <v>6.7120439810683628E-3</v>
      </c>
      <c r="R234" cm="1">
        <f t="array" ref="R234" xml:space="preserve"> 1.6 * ( 0.6 ) ^ ( 2 / 3 ) * ( ( 1 - alpha ) / Ku ) * ( lambda * 10^(-9) ) ^ ( -1 / 15 ) * ( kB * T / ( 3 * PI() * df * 10^(-6) * U * mu ) ) ^ ( 2 / 3 ) * ( F234 * 10^(-9) ) ^ ( -3 / 5 )  +  3.2 * 3.34 / 3 * ( 0.6 ) ^ ( 2 / 3 ) * ( ( 1 - alpha ) / Ku ) *  ( lambda * 10^(-9) ) ^ ( 14 / 15 ) * ( kB * T / ( 3 * PI() * df * 10^(-6) * U * mu ) ) ^ ( 2 / 3 ) * ( F234 * 10^(-9) ) ^ ( -8 / 5 )</f>
        <v>5.3878777120950272E-3</v>
      </c>
      <c r="S234">
        <f t="shared" si="79"/>
        <v>5.4838609650175261E-3</v>
      </c>
      <c r="T234">
        <f t="shared" si="88"/>
        <v>0.81701803213522062</v>
      </c>
      <c r="U234">
        <f t="shared" si="80"/>
        <v>15508.807595442415</v>
      </c>
      <c r="V234">
        <f t="shared" si="81"/>
        <v>8.0299028481765327E-3</v>
      </c>
      <c r="W234">
        <f t="shared" si="82"/>
        <v>6.4479289642329032E-5</v>
      </c>
      <c r="X234">
        <f t="shared" si="83"/>
        <v>5.1776162609993429E-7</v>
      </c>
      <c r="Y234" cm="1">
        <f t="array" ref="Y234" xml:space="preserve"> 4 / 3 * g / U^2 * F234 * 10^(-9) * ( rhop - rhoa ) / rhoa</f>
        <v>242.57620152591889</v>
      </c>
      <c r="Z234" cm="1">
        <f t="array" ref="Z234" xml:space="preserve"> SQRT( 4/3 * 1/U234 * g/rhoa * F234 * 10^(-9) *  ( rhop - rhoa ) )</f>
        <v>1.3118532450965856E-3</v>
      </c>
      <c r="AA234" cm="1">
        <f t="array" ref="AA234" xml:space="preserve"> Z234 / U</f>
        <v>0.12506474200933593</v>
      </c>
      <c r="AB234">
        <f t="shared" si="89"/>
        <v>0.14294171010613271</v>
      </c>
      <c r="AC234">
        <f t="shared" si="90"/>
        <v>0.14266188768833746</v>
      </c>
      <c r="AD234">
        <f t="shared" si="91"/>
        <v>0.99804240191622517</v>
      </c>
      <c r="AE234" cm="1">
        <f t="array" ref="AE234">( ( F234 * 10^(-9) ) ^ 2 * rhop * H234 * U ) / ( 18 * mu * ( df * 10^(-6) ) )</f>
        <v>2.406509451654687E-2</v>
      </c>
      <c r="AF234">
        <f t="shared" si="92"/>
        <v>7.7102363398308662E-3</v>
      </c>
      <c r="AG234" cm="1">
        <f t="array" ref="AG234">(2 * AI254*(1-alpha)*AE234*SQRT(alpha)+(1-alpha)*alpha*AE234^2)/Ku</f>
        <v>5.8820291256471416E-3</v>
      </c>
      <c r="AH234">
        <f t="shared" si="93"/>
        <v>0.762885710164388</v>
      </c>
      <c r="AI234" cm="1">
        <f t="array" ref="AI234" xml:space="preserve"> F234 / df / 1000</f>
        <v>0.29846938775510207</v>
      </c>
      <c r="AJ234" cm="1">
        <f t="array" ref="AJ234" xml:space="preserve"> ( 1 + AI234 ) / ( 2*Ku ) * ( 2 * LN( 1 + AI234 ) - 1 + alpha + ( 1 / ( 1 + AI234 ) ) ^ 2 * ( 1 - alpha / 2 ) - ( alpha / 2) * ( 1 + AI234 ) ^ 2 )</f>
        <v>0.10498093068439648</v>
      </c>
      <c r="AK234" cm="1">
        <f t="array" ref="AK234" xml:space="preserve"> ( ( 1 - alpha ) / Ku ) * AI234 ^ 2</f>
        <v>0.126692417047094</v>
      </c>
      <c r="AL234">
        <f t="shared" si="94"/>
        <v>1.2068136205418927</v>
      </c>
      <c r="AM234">
        <f t="shared" si="84"/>
        <v>0.24393988280301016</v>
      </c>
      <c r="AN234">
        <f t="shared" si="95"/>
        <v>0.28254840204027987</v>
      </c>
      <c r="AO234">
        <f t="shared" si="96"/>
        <v>1.1582706312458444</v>
      </c>
      <c r="AP234" cm="1">
        <f t="array" ref="AP234" xml:space="preserve"> EXP( -4 * alpha * X * 10^(-6) * AM234 / ( PI() * df * 10^(-6) * ( 1 - alpha ) ) ) * 100</f>
        <v>0.67959227115220677</v>
      </c>
      <c r="AQ234" cm="1">
        <f t="array" ref="AQ234" xml:space="preserve"> EXP( -4 * alpha * X * 10^(-6) * AN234 / ( PI() * df * 10^(-6) * ( 1 - alpha ) ) ) * 100</f>
        <v>0.30843028977661613</v>
      </c>
      <c r="AR234">
        <f t="shared" si="97"/>
        <v>0.37116198137559064</v>
      </c>
      <c r="AS234" cm="1">
        <f t="array" ref="AS234" xml:space="preserve"> ( sigave * 10^(-6) * fE *e * H234 ) / ( 3 * PI() * eps0 * ( 1 + epsF ) * mu * U * F234 * 10^(-9) )</f>
        <v>9.4525761561948772E-3</v>
      </c>
      <c r="AT234" cm="1">
        <f t="array" ref="AT234" xml:space="preserve"> PI() * AS234 / ( 1 + alpha * SQRT(AS234) )</f>
        <v>2.9498255329331684E-2</v>
      </c>
      <c r="AU234" cm="1">
        <f t="array" ref="AU234" xml:space="preserve"> PI() * AS234 * ( 1 - SQRT( AS234 ) * alpha )</f>
        <v>2.9496927798253497E-2</v>
      </c>
      <c r="AV234">
        <f t="shared" si="98"/>
        <v>0.99995499628492035</v>
      </c>
      <c r="AW234" cm="1">
        <f t="array" ref="AW234" xml:space="preserve"> 2 / 3 * ( epsP - 1 ) / ( epsP + 2 ) * ( sigave * 10^(-6) ) ^ 2 / ( eps0 * ( 1 + epsF ) ^ 2 ) * H234 * ( F234 * 10^(-9) ) ^ 2 / ( df * 10^(-6) * mu * U )</f>
        <v>19.296275723151847</v>
      </c>
      <c r="AX234" cm="1">
        <f t="array" ref="AX234" xml:space="preserve"> 0.528 * Ku ^ 0.26 * AW234 ^ 0.74 / ( 1 + 0.366 * ( Ku * AW234 ) ^ 0.63 )</f>
        <v>1.5049135703052152</v>
      </c>
      <c r="AY234" cm="1">
        <f t="array" ref="AY234" xml:space="preserve"> 0.35 * Ku ^ ( -0.5 ) * AW234 ^ 0.4</f>
        <v>1.4133773212547889</v>
      </c>
      <c r="AZ234">
        <f t="shared" si="99"/>
        <v>0.93917507898353147</v>
      </c>
      <c r="BA234">
        <f t="shared" si="85"/>
        <v>0.26624233718441137</v>
      </c>
      <c r="BB234">
        <f t="shared" si="100"/>
        <v>0.31204532983853339</v>
      </c>
      <c r="BC234">
        <f t="shared" si="101"/>
        <v>1.1720349706154991</v>
      </c>
      <c r="BD234">
        <f t="shared" si="86"/>
        <v>1.3817450131393116</v>
      </c>
      <c r="BE234">
        <f t="shared" si="102"/>
        <v>1.6959257232950686</v>
      </c>
      <c r="BF234">
        <f t="shared" si="103"/>
        <v>1.227379659176002</v>
      </c>
      <c r="BG234" cm="1">
        <f t="array" ref="BG234" xml:space="preserve"> EXP( -4 * alpha * X * 10^(-6) * BA234 / ( PI() * df * 10^(-6) * ( 1 - alpha ) ) ) * 100</f>
        <v>0.43058561517837701</v>
      </c>
      <c r="BH234" cm="1">
        <f t="array" ref="BH234" xml:space="preserve"> EXP( -4 * alpha * X * 10^(-6) * BB234 / ( PI() * df * 10^(-6) * ( 1 - alpha ) ) ) * 100</f>
        <v>0.16866890113096578</v>
      </c>
      <c r="BI234" cm="1">
        <f t="array" ref="BI234" xml:space="preserve"> EXP( -4 * alpha * X * 10^(-6) * BD234 / ( PI() * df * 10^(-6) * ( 1 - alpha ) ) ) * 100</f>
        <v>5.2630483183478403E-11</v>
      </c>
      <c r="BJ234" cm="1">
        <f t="array" ref="BJ234" xml:space="preserve"> EXP( -4 * alpha * X * 10^(-6) * BE234 / ( PI() * df * 10^(-6) * ( 1 - alpha ) ) ) * 100</f>
        <v>8.4976040746041864E-14</v>
      </c>
      <c r="BK234" cm="1">
        <f t="array" ref="BK234">fC *  BG234 +  ( 1 - fC ) * BI234</f>
        <v>4.3058561565205142E-2</v>
      </c>
    </row>
    <row r="235" spans="6:63" x14ac:dyDescent="0.2">
      <c r="F235">
        <v>2350</v>
      </c>
      <c r="G235" cm="1">
        <f t="array" ref="G235" xml:space="preserve"> F235 * 10^(-9) * rhoa/mu * U</f>
        <v>1.5568586909781694E-3</v>
      </c>
      <c r="H235" cm="1">
        <f t="array" ref="H235">1 +  lambda/F235 * ( 2.514 + 0.8 * EXP( -0.55 * F235/lambda ) )</f>
        <v>1.0716864426490029</v>
      </c>
      <c r="I235" cm="1">
        <f t="array" ref="I235" xml:space="preserve"> 1 + 3.34 * lambda/F235</f>
        <v>1.0952397446808511</v>
      </c>
      <c r="J235">
        <f t="shared" si="87"/>
        <v>0.97849484357535665</v>
      </c>
      <c r="K235" cm="1">
        <f t="array" ref="K235" xml:space="preserve"> kB * T * H235 / ( 3 * PI() * mu * F235 * 10^(-9) )</f>
        <v>1.0766514136933031E-11</v>
      </c>
      <c r="L235" cm="1">
        <f t="array" ref="L235" xml:space="preserve"> df * 10^(-6) *U / K235</f>
        <v>7638.2049992542234</v>
      </c>
      <c r="M235" cm="1">
        <f t="array" ref="M235" xml:space="preserve"> 1 + 0.388 * Kn * ( ( 1 - alpha ) * L235 / Ku ) ^ ( 1 / 3 )</f>
        <v>1.146892421654746</v>
      </c>
      <c r="N235" cm="1">
        <f t="array" ref="N235" xml:space="preserve"> 1 + 0.388 * Kn * ( ( 1 - alpha ) / Ku ) ^ ( 1 / 3 ) * ( 3 * PI() * mu * df * 10^(-6) * U * F235 * 10^(-9) / ( kB * T ) ) ^ ( 1 / 3 ) * ( 0.6 * ( F235 / lambda ) ^ 0.1 ) ^ ( -1 / 3 ) * ( 1 + 2/3 * ( 3.34 * F235 / lambda ) ) ^ ( -1 / 2 )</f>
        <v>1.0177999616454363</v>
      </c>
      <c r="O235">
        <f t="shared" si="78"/>
        <v>0.88744152671001697</v>
      </c>
      <c r="P235" cm="1">
        <f t="array" ref="P235" xml:space="preserve"> 1 / ( 1 + 1.6 * ( ( 1 - alpha ) / Ku ) ^ ( 1 / 3 ) * L235 ^ ( -2 / 3 ) * M235 )</f>
        <v>0.99470750005397557</v>
      </c>
      <c r="Q235" cm="1">
        <f t="array" ref="Q235" xml:space="preserve"> 1.6 * ( ( 1 - alpha ) / Ku ) * L235 ^ ( -2 / 3 ) * M235 * P235</f>
        <v>6.6931139222384719E-3</v>
      </c>
      <c r="R235" cm="1">
        <f t="array" ref="R235" xml:space="preserve"> 1.6 * ( 0.6 ) ^ ( 2 / 3 ) * ( ( 1 - alpha ) / Ku ) * ( lambda * 10^(-9) ) ^ ( -1 / 15 ) * ( kB * T / ( 3 * PI() * df * 10^(-6) * U * mu ) ) ^ ( 2 / 3 ) * ( F235 * 10^(-9) ) ^ ( -3 / 5 )  +  3.2 * 3.34 / 3 * ( 0.6 ) ^ ( 2 / 3 ) * ( ( 1 - alpha ) / Ku ) *  ( lambda * 10^(-9) ) ^ ( 14 / 15 ) * ( kB * T / ( 3 * PI() * df * 10^(-6) * U * mu ) ) ^ ( 2 / 3 ) * ( F235 * 10^(-9) ) ^ ( -8 / 5 )</f>
        <v>5.3727389039653264E-3</v>
      </c>
      <c r="S235">
        <f t="shared" si="79"/>
        <v>5.4683734503868523E-3</v>
      </c>
      <c r="T235">
        <f t="shared" si="88"/>
        <v>0.81701484748641295</v>
      </c>
      <c r="U235">
        <f t="shared" si="80"/>
        <v>15442.892341747074</v>
      </c>
      <c r="V235">
        <f t="shared" si="81"/>
        <v>8.0470216552412446E-3</v>
      </c>
      <c r="W235">
        <f t="shared" si="82"/>
        <v>6.4754506901234634E-5</v>
      </c>
      <c r="X235">
        <f t="shared" si="83"/>
        <v>5.2108010392909319E-7</v>
      </c>
      <c r="Y235" cm="1">
        <f t="array" ref="Y235" xml:space="preserve"> 4 / 3 * g / U^2 * F235 * 10^(-9) * ( rhop - rhoa ) / rhoa</f>
        <v>243.61285195979036</v>
      </c>
      <c r="Z235" cm="1">
        <f t="array" ref="Z235" xml:space="preserve"> SQRT( 4/3 * 1/U235 * g/rhoa * F235 * 10^(-9) *  ( rhop - rhoa ) )</f>
        <v>1.3174560570539519E-3</v>
      </c>
      <c r="AA235" cm="1">
        <f t="array" ref="AA235" xml:space="preserve"> Z235 / U</f>
        <v>0.12559888272560429</v>
      </c>
      <c r="AB235">
        <f t="shared" si="89"/>
        <v>0.14363989277267827</v>
      </c>
      <c r="AC235">
        <f t="shared" si="90"/>
        <v>0.14335508664238358</v>
      </c>
      <c r="AD235">
        <f t="shared" si="91"/>
        <v>0.99801722122735481</v>
      </c>
      <c r="AE235" cm="1">
        <f t="array" ref="AE235">( ( F235 * 10^(-9) ) ^ 2 * rhop * H235 * U ) / ( 18 * mu * ( df * 10^(-6) ) )</f>
        <v>2.4264282393318105E-2</v>
      </c>
      <c r="AF235">
        <f t="shared" si="92"/>
        <v>7.8270191755245039E-3</v>
      </c>
      <c r="AG235" cm="1">
        <f t="array" ref="AG235">(2 * AI255*(1-alpha)*AE235*SQRT(alpha)+(1-alpha)*alpha*AE235^2)/Ku</f>
        <v>5.9543129028952679E-3</v>
      </c>
      <c r="AH235">
        <f t="shared" si="93"/>
        <v>0.7607382541638219</v>
      </c>
      <c r="AI235" cm="1">
        <f t="array" ref="AI235" xml:space="preserve"> F235 / df / 1000</f>
        <v>0.29974489795918369</v>
      </c>
      <c r="AJ235" cm="1">
        <f t="array" ref="AJ235" xml:space="preserve"> ( 1 + AI235 ) / ( 2*Ku ) * ( 2 * LN( 1 + AI235 ) - 1 + alpha + ( 1 / ( 1 + AI235 ) ) ^ 2 * ( 1 - alpha / 2 ) - ( alpha / 2) * ( 1 + AI235 ) ^ 2 )</f>
        <v>0.10580472004977269</v>
      </c>
      <c r="AK235" cm="1">
        <f t="array" ref="AK235" xml:space="preserve"> ( ( 1 - alpha ) / Ku ) * AI235 ^ 2</f>
        <v>0.12777757198162332</v>
      </c>
      <c r="AL235">
        <f t="shared" si="94"/>
        <v>1.2076736455756809</v>
      </c>
      <c r="AM235">
        <f t="shared" si="84"/>
        <v>0.24532555645598153</v>
      </c>
      <c r="AN235">
        <f t="shared" si="95"/>
        <v>0.28442805124991827</v>
      </c>
      <c r="AO235">
        <f t="shared" si="96"/>
        <v>1.1593902215440519</v>
      </c>
      <c r="AP235" cm="1">
        <f t="array" ref="AP235" xml:space="preserve"> EXP( -4 * alpha * X * 10^(-6) * AM235 / ( PI() * df * 10^(-6) * ( 1 - alpha ) ) ) * 100</f>
        <v>0.66059420097327637</v>
      </c>
      <c r="AQ235" cm="1">
        <f t="array" ref="AQ235" xml:space="preserve"> EXP( -4 * alpha * X * 10^(-6) * AN235 / ( PI() * df * 10^(-6) * ( 1 - alpha ) ) ) * 100</f>
        <v>0.29679301445404793</v>
      </c>
      <c r="AR235">
        <f t="shared" si="97"/>
        <v>0.36380118651922844</v>
      </c>
      <c r="AS235" cm="1">
        <f t="array" ref="AS235" xml:space="preserve"> ( sigave * 10^(-6) * fE *e * H235 ) / ( 3 * PI() * eps0 * ( 1 + epsF ) * mu * U * F235 * 10^(-9) )</f>
        <v>9.4096625813673562E-3</v>
      </c>
      <c r="AT235" cm="1">
        <f t="array" ref="AT235" xml:space="preserve"> PI() * AS235 / ( 1 + alpha * SQRT(AS235) )</f>
        <v>2.9364781436235908E-2</v>
      </c>
      <c r="AU235" cm="1">
        <f t="array" ref="AU235" xml:space="preserve"> PI() * AS235 * ( 1 - SQRT( AS235 ) * alpha )</f>
        <v>2.9363465911542191E-2</v>
      </c>
      <c r="AV235">
        <f t="shared" si="98"/>
        <v>0.99995520059645004</v>
      </c>
      <c r="AW235" cm="1">
        <f t="array" ref="AW235" xml:space="preserve"> 2 / 3 * ( epsP - 1 ) / ( epsP + 2 ) * ( sigave * 10^(-6) ) ^ 2 / ( eps0 * ( 1 + epsF ) ^ 2 ) * H235 * ( F235 * 10^(-9) ) ^ 2 / ( df * 10^(-6) * mu * U )</f>
        <v>19.455991870879586</v>
      </c>
      <c r="AX235" cm="1">
        <f t="array" ref="AX235" xml:space="preserve"> 0.528 * Ku ^ 0.26 * AW235 ^ 0.74 / ( 1 + 0.366 * ( Ku * AW235 ) ^ 0.63 )</f>
        <v>1.5090614722236746</v>
      </c>
      <c r="AY235" cm="1">
        <f t="array" ref="AY235" xml:space="preserve"> 0.35 * Ku ^ ( -0.5 ) * AW235 ^ 0.4</f>
        <v>1.4180451879343678</v>
      </c>
      <c r="AZ235">
        <f t="shared" si="99"/>
        <v>0.93968682789628855</v>
      </c>
      <c r="BA235">
        <f t="shared" si="85"/>
        <v>0.26748640654616462</v>
      </c>
      <c r="BB235">
        <f t="shared" si="100"/>
        <v>0.31379151716146048</v>
      </c>
      <c r="BC235">
        <f t="shared" si="101"/>
        <v>1.1731120142260545</v>
      </c>
      <c r="BD235">
        <f t="shared" si="86"/>
        <v>1.3841756832801004</v>
      </c>
      <c r="BE235">
        <f t="shared" si="102"/>
        <v>1.7024732391842861</v>
      </c>
      <c r="BF235">
        <f t="shared" si="103"/>
        <v>1.2299545930108464</v>
      </c>
      <c r="BG235" cm="1">
        <f t="array" ref="BG235" xml:space="preserve"> EXP( -4 * alpha * X * 10^(-6) * BA235 / ( PI() * df * 10^(-6) * ( 1 - alpha ) ) ) * 100</f>
        <v>0.419763041155787</v>
      </c>
      <c r="BH235" cm="1">
        <f t="array" ref="BH235" xml:space="preserve"> EXP( -4 * alpha * X * 10^(-6) * BB235 / ( PI() * df * 10^(-6) * ( 1 - alpha ) ) ) * 100</f>
        <v>0.16274875181769582</v>
      </c>
      <c r="BI235" cm="1">
        <f t="array" ref="BI235" xml:space="preserve"> EXP( -4 * alpha * X * 10^(-6) * BD235 / ( PI() * df * 10^(-6) * ( 1 - alpha ) ) ) * 100</f>
        <v>5.0076896782348349E-11</v>
      </c>
      <c r="BJ235" cm="1">
        <f t="array" ref="BJ235" xml:space="preserve"> EXP( -4 * alpha * X * 10^(-6) * BE235 / ( PI() * df * 10^(-6) * ( 1 - alpha ) ) ) * 100</f>
        <v>7.4321169422860889E-14</v>
      </c>
      <c r="BK235" cm="1">
        <f t="array" ref="BK235">fC *  BG235 +  ( 1 - fC ) * BI235</f>
        <v>4.1976304160647911E-2</v>
      </c>
    </row>
    <row r="236" spans="6:63" x14ac:dyDescent="0.2">
      <c r="F236">
        <v>2360</v>
      </c>
      <c r="G236" cm="1">
        <f t="array" ref="G236" xml:space="preserve"> F236 * 10^(-9) * rhoa/mu * U</f>
        <v>1.5634836215780766E-3</v>
      </c>
      <c r="H236" cm="1">
        <f t="array" ref="H236">1 +  lambda/F236 * ( 2.514 + 0.8 * EXP( -0.55 * F236/lambda ) )</f>
        <v>1.0713826865285656</v>
      </c>
      <c r="I236" cm="1">
        <f t="array" ref="I236" xml:space="preserve"> 1 + 3.34 * lambda/F236</f>
        <v>1.0948361864406779</v>
      </c>
      <c r="J236">
        <f t="shared" si="87"/>
        <v>0.97857807386842055</v>
      </c>
      <c r="K236" cm="1">
        <f t="array" ref="K236" xml:space="preserve"> kB * T * H236 / ( 3 * PI() * mu * F236 * 10^(-9) )</f>
        <v>1.071785461117666E-11</v>
      </c>
      <c r="L236" cm="1">
        <f t="array" ref="L236" xml:space="preserve"> df * 10^(-6) *U / K236</f>
        <v>7672.8827819240942</v>
      </c>
      <c r="M236" cm="1">
        <f t="array" ref="M236" xml:space="preserve"> 1 + 0.388 * Kn * ( ( 1 - alpha ) * L236 / Ku ) ^ ( 1 / 3 )</f>
        <v>1.147114385410704</v>
      </c>
      <c r="N236" cm="1">
        <f t="array" ref="N236" xml:space="preserve"> 1 + 0.388 * Kn * ( ( 1 - alpha ) / Ku ) ^ ( 1 / 3 ) * ( 3 * PI() * mu * df * 10^(-6) * U * F236 * 10^(-9) / ( kB * T ) ) ^ ( 1 / 3 ) * ( 0.6 * ( F236 / lambda ) ^ 0.1 ) ^ ( -1 / 3 ) * ( 1 + 2/3 * ( 3.34 * F236 / lambda ) ) ^ ( -1 / 2 )</f>
        <v>1.0177853277481401</v>
      </c>
      <c r="O236">
        <f t="shared" si="78"/>
        <v>0.88725705186212978</v>
      </c>
      <c r="P236" cm="1">
        <f t="array" ref="P236" xml:space="preserve"> 1 / ( 1 + 1.6 * ( ( 1 - alpha ) / Ku ) ^ ( 1 / 3 ) * L236 ^ ( -2 / 3 ) * M236 )</f>
        <v>0.99472235845057733</v>
      </c>
      <c r="Q236" cm="1">
        <f t="array" ref="Q236" xml:space="preserve"> 1.6 * ( ( 1 - alpha ) / Ku ) * L236 ^ ( -2 / 3 ) * M236 * P236</f>
        <v>6.67432338049614E-3</v>
      </c>
      <c r="R236" cm="1">
        <f t="array" ref="R236" xml:space="preserve"> 1.6 * ( 0.6 ) ^ ( 2 / 3 ) * ( ( 1 - alpha ) / Ku ) * ( lambda * 10^(-9) ) ^ ( -1 / 15 ) * ( kB * T / ( 3 * PI() * df * 10^(-6) * U * mu ) ) ^ ( 2 / 3 ) * ( F236 * 10^(-9) ) ^ ( -3 / 5 )  +  3.2 * 3.34 / 3 * ( 0.6 ) ^ ( 2 / 3 ) * ( ( 1 - alpha ) / Ku ) *  ( lambda * 10^(-9) ) ^ ( 14 / 15 ) * ( kB * T / ( 3 * PI() * df * 10^(-6) * U * mu ) ) ^ ( 2 / 3 ) * ( F236 * 10^(-9) ) ^ ( -8 / 5 )</f>
        <v>5.3577120810164519E-3</v>
      </c>
      <c r="S236">
        <f t="shared" si="79"/>
        <v>5.4530007463574996E-3</v>
      </c>
      <c r="T236">
        <f t="shared" si="88"/>
        <v>0.81701176815801024</v>
      </c>
      <c r="U236">
        <f t="shared" si="80"/>
        <v>15377.535586299578</v>
      </c>
      <c r="V236">
        <f t="shared" si="81"/>
        <v>8.0641039729493196E-3</v>
      </c>
      <c r="W236">
        <f t="shared" si="82"/>
        <v>6.5029721754997975E-5</v>
      </c>
      <c r="X236">
        <f t="shared" si="83"/>
        <v>5.2440561217292732E-7</v>
      </c>
      <c r="Y236" cm="1">
        <f t="array" ref="Y236" xml:space="preserve"> 4 / 3 * g / U^2 * F236 * 10^(-9) * ( rhop - rhoa ) / rhoa</f>
        <v>244.64950239366181</v>
      </c>
      <c r="Z236" cm="1">
        <f t="array" ref="Z236" xml:space="preserve"> SQRT( 4/3 * 1/U236 * g/rhoa * F236 * 10^(-9) *  ( rhop - rhoa ) )</f>
        <v>1.3230588446570964E-3</v>
      </c>
      <c r="AA236" cm="1">
        <f t="array" ref="AA236" xml:space="preserve"> Z236 / U</f>
        <v>0.12613302112007752</v>
      </c>
      <c r="AB236">
        <f t="shared" si="89"/>
        <v>0.14433892591038089</v>
      </c>
      <c r="AC236">
        <f t="shared" si="90"/>
        <v>0.14404906817673779</v>
      </c>
      <c r="AD236">
        <f t="shared" si="91"/>
        <v>0.99799182561589062</v>
      </c>
      <c r="AE236" cm="1">
        <f t="array" ref="AE236">( ( F236 * 10^(-9) ) ^ 2 * rhop * H236 * U ) / ( 18 * mu * ( df * 10^(-6) ) )</f>
        <v>2.44642902325935E-2</v>
      </c>
      <c r="AF236">
        <f t="shared" si="92"/>
        <v>7.9449934853237768E-3</v>
      </c>
      <c r="AG236" cm="1">
        <f t="array" ref="AG236">(2 * AI256*(1-alpha)*AE236*SQRT(alpha)+(1-alpha)*alpha*AE236^2)/Ku</f>
        <v>6.0271880959235418E-3</v>
      </c>
      <c r="AH236">
        <f t="shared" si="93"/>
        <v>0.75861460516703239</v>
      </c>
      <c r="AI236" cm="1">
        <f t="array" ref="AI236" xml:space="preserve"> F236 / df / 1000</f>
        <v>0.30102040816326531</v>
      </c>
      <c r="AJ236" cm="1">
        <f t="array" ref="AJ236" xml:space="preserve"> ( 1 + AI236 ) / ( 2*Ku ) * ( 2 * LN( 1 + AI236 ) - 1 + alpha + ( 1 / ( 1 + AI236 ) ) ^ 2 * ( 1 - alpha / 2 ) - ( alpha / 2) * ( 1 + AI236 ) ^ 2 )</f>
        <v>0.10663118001085299</v>
      </c>
      <c r="AK236" cm="1">
        <f t="array" ref="AK236" xml:space="preserve"> ( ( 1 - alpha ) / Ku ) * AI236 ^ 2</f>
        <v>0.12886735444252587</v>
      </c>
      <c r="AL236">
        <f t="shared" si="94"/>
        <v>1.2085335117684119</v>
      </c>
      <c r="AM236">
        <f t="shared" si="84"/>
        <v>0.24671385234100818</v>
      </c>
      <c r="AN236">
        <f t="shared" si="95"/>
        <v>0.28631441685094494</v>
      </c>
      <c r="AO236">
        <f t="shared" si="96"/>
        <v>1.1605121242045251</v>
      </c>
      <c r="AP236" cm="1">
        <f t="array" ref="AP236" xml:space="preserve"> EXP( -4 * alpha * X * 10^(-6) * AM236 / ( PI() * df * 10^(-6) * ( 1 - alpha ) ) ) * 100</f>
        <v>0.64209277107934082</v>
      </c>
      <c r="AQ236" cm="1">
        <f t="array" ref="AQ236" xml:space="preserve"> EXP( -4 * alpha * X * 10^(-6) * AN236 / ( PI() * df * 10^(-6) * ( 1 - alpha ) ) ) * 100</f>
        <v>0.28555557478046412</v>
      </c>
      <c r="AR236">
        <f t="shared" si="97"/>
        <v>0.3565371962988767</v>
      </c>
      <c r="AS236" cm="1">
        <f t="array" ref="AS236" xml:space="preserve"> ( sigave * 10^(-6) * fE *e * H236 ) / ( 3 * PI() * eps0 * ( 1 + epsF ) * mu * U * F236 * 10^(-9) )</f>
        <v>9.3671353796274618E-3</v>
      </c>
      <c r="AT236" cm="1">
        <f t="array" ref="AT236" xml:space="preserve"> PI() * AS236 / ( 1 + alpha * SQRT(AS236) )</f>
        <v>2.9232506286340124E-2</v>
      </c>
      <c r="AU236" cm="1">
        <f t="array" ref="AU236" xml:space="preserve"> PI() * AS236 * ( 1 - SQRT( AS236 ) * alpha )</f>
        <v>2.9231202606258461E-2</v>
      </c>
      <c r="AV236">
        <f t="shared" si="98"/>
        <v>0.99995540306845765</v>
      </c>
      <c r="AW236" cm="1">
        <f t="array" ref="AW236" xml:space="preserve"> 2 / 3 * ( epsP - 1 ) / ( epsP + 2 ) * ( sigave * 10^(-6) ) ^ 2 / ( eps0 * ( 1 + epsF ) ^ 2 ) * H236 * ( F236 * 10^(-9) ) ^ 2 / ( df * 10^(-6) * mu * U )</f>
        <v>19.616365494627306</v>
      </c>
      <c r="AX236" cm="1">
        <f t="array" ref="AX236" xml:space="preserve"> 0.528 * Ku ^ 0.26 * AW236 ^ 0.74 / ( 1 + 0.366 * ( Ku * AW236 ) ^ 0.63 )</f>
        <v>1.513194406199794</v>
      </c>
      <c r="AY236" cm="1">
        <f t="array" ref="AY236" xml:space="preserve"> 0.35 * Ku ^ ( -0.5 ) * AW236 ^ 0.4</f>
        <v>1.4227091934270231</v>
      </c>
      <c r="AZ236">
        <f t="shared" si="99"/>
        <v>0.94020251964847423</v>
      </c>
      <c r="BA236">
        <f t="shared" si="85"/>
        <v>0.26873429438786256</v>
      </c>
      <c r="BB236">
        <f t="shared" si="100"/>
        <v>0.31554561945720339</v>
      </c>
      <c r="BC236">
        <f t="shared" si="101"/>
        <v>1.1741918543592293</v>
      </c>
      <c r="BD236">
        <f t="shared" si="86"/>
        <v>1.3865822372463867</v>
      </c>
      <c r="BE236">
        <f t="shared" si="102"/>
        <v>1.7090236102779679</v>
      </c>
      <c r="BF236">
        <f t="shared" si="103"/>
        <v>1.2325439951343364</v>
      </c>
      <c r="BG236" cm="1">
        <f t="array" ref="BG236" xml:space="preserve"> EXP( -4 * alpha * X * 10^(-6) * BA236 / ( PI() * df * 10^(-6) * ( 1 - alpha ) ) ) * 100</f>
        <v>0.40918051598702893</v>
      </c>
      <c r="BH236" cm="1">
        <f t="array" ref="BH236" xml:space="preserve"> EXP( -4 * alpha * X * 10^(-6) * BB236 / ( PI() * df * 10^(-6) * ( 1 - alpha ) ) ) * 100</f>
        <v>0.15701096459247993</v>
      </c>
      <c r="BI236" cm="1">
        <f t="array" ref="BI236" xml:space="preserve"> EXP( -4 * alpha * X * 10^(-6) * BD236 / ( PI() * df * 10^(-6) * ( 1 - alpha ) ) ) * 100</f>
        <v>4.7670725958535899E-11</v>
      </c>
      <c r="BJ236" cm="1">
        <f t="array" ref="BJ236" xml:space="preserve"> EXP( -4 * alpha * X * 10^(-6) * BE236 / ( PI() * df * 10^(-6) * ( 1 - alpha ) ) ) * 100</f>
        <v>6.4998480525539523E-14</v>
      </c>
      <c r="BK236" cm="1">
        <f t="array" ref="BK236">fC *  BG236 +  ( 1 - fC ) * BI236</f>
        <v>4.091805164160655E-2</v>
      </c>
    </row>
    <row r="237" spans="6:63" x14ac:dyDescent="0.2">
      <c r="F237">
        <v>2370</v>
      </c>
      <c r="G237" cm="1">
        <f t="array" ref="G237" xml:space="preserve"> F237 * 10^(-9) * rhoa/mu * U</f>
        <v>1.5701085521779839E-3</v>
      </c>
      <c r="H237" cm="1">
        <f t="array" ref="H237">1 +  lambda/F237 * ( 2.514 + 0.8 * EXP( -0.55 * F237/lambda ) )</f>
        <v>1.0710814937515067</v>
      </c>
      <c r="I237" cm="1">
        <f t="array" ref="I237" xml:space="preserve"> 1 + 3.34 * lambda/F237</f>
        <v>1.0944360337552743</v>
      </c>
      <c r="J237">
        <f t="shared" si="87"/>
        <v>0.97866066240195648</v>
      </c>
      <c r="K237" cm="1">
        <f t="array" ref="K237" xml:space="preserve"> kB * T * H237 / ( 3 * PI() * mu * F237 * 10^(-9) )</f>
        <v>1.0669631249201411E-11</v>
      </c>
      <c r="L237" cm="1">
        <f t="array" ref="L237" xml:space="preserve"> df * 10^(-6) *U / K237</f>
        <v>7707.5617877064233</v>
      </c>
      <c r="M237" cm="1">
        <f t="array" ref="M237" xml:space="preserve"> 1 + 0.388 * Kn * ( ( 1 - alpha ) * L237 / Ku ) ^ ( 1 / 3 )</f>
        <v>1.1473356891832707</v>
      </c>
      <c r="N237" cm="1">
        <f t="array" ref="N237" xml:space="preserve"> 1 + 0.388 * Kn * ( ( 1 - alpha ) / Ku ) ^ ( 1 / 3 ) * ( 3 * PI() * mu * df * 10^(-6) * U * F237 * 10^(-9) / ( kB * T ) ) ^ ( 1 / 3 ) * ( 0.6 * ( F237 / lambda ) ^ 0.1 ) ^ ( -1 / 3 ) * ( 1 + 2/3 * ( 3.34 * F237 / lambda ) ) ^ ( -1 / 2 )</f>
        <v>1.0177707657034927</v>
      </c>
      <c r="O237">
        <f t="shared" si="78"/>
        <v>0.88707322128887267</v>
      </c>
      <c r="P237" cm="1">
        <f t="array" ref="P237" xml:space="preserve"> 1 / ( 1 + 1.6 * ( ( 1 - alpha ) / Ku ) ^ ( 1 / 3 ) * L237 ^ ( -2 / 3 ) * M237 )</f>
        <v>0.99473710782503433</v>
      </c>
      <c r="Q237" cm="1">
        <f t="array" ref="Q237" xml:space="preserve"> 1.6 * ( ( 1 - alpha ) / Ku ) * L237 ^ ( -2 / 3 ) * M237 * P237</f>
        <v>6.6556707126588822E-3</v>
      </c>
      <c r="R237" cm="1">
        <f t="array" ref="R237" xml:space="preserve"> 1.6 * ( 0.6 ) ^ ( 2 / 3 ) * ( ( 1 - alpha ) / Ku ) * ( lambda * 10^(-9) ) ^ ( -1 / 15 ) * ( kB * T / ( 3 * PI() * df * 10^(-6) * U * mu ) ) ^ ( 2 / 3 ) * ( F237 * 10^(-9) ) ^ ( -3 / 5 )  +  3.2 * 3.34 / 3 * ( 0.6 ) ^ ( 2 / 3 ) * ( ( 1 - alpha ) / Ku ) *  ( lambda * 10^(-9) ) ^ ( 14 / 15 ) * ( kB * T / ( 3 * PI() * df * 10^(-6) * U * mu ) ) ^ ( 2 / 3 ) * ( F237 * 10^(-9) ) ^ ( -8 / 5 )</f>
        <v>5.3427959124138112E-3</v>
      </c>
      <c r="S237">
        <f t="shared" si="79"/>
        <v>5.437741486774895E-3</v>
      </c>
      <c r="T237">
        <f t="shared" si="88"/>
        <v>0.81700879168082596</v>
      </c>
      <c r="U237">
        <f t="shared" si="80"/>
        <v>15312.730260086488</v>
      </c>
      <c r="V237">
        <f t="shared" si="81"/>
        <v>8.0811500328974994E-3</v>
      </c>
      <c r="W237">
        <f t="shared" si="82"/>
        <v>6.5304934206813562E-5</v>
      </c>
      <c r="X237">
        <f t="shared" si="83"/>
        <v>5.2773813573087561E-7</v>
      </c>
      <c r="Y237" cm="1">
        <f t="array" ref="Y237" xml:space="preserve"> 4 / 3 * g / U^2 * F237 * 10^(-9) * ( rhop - rhoa ) / rhoa</f>
        <v>245.68615282753328</v>
      </c>
      <c r="Z237" cm="1">
        <f t="array" ref="Z237" xml:space="preserve"> SQRT( 4/3 * 1/U237 * g/rhoa * F237 * 10^(-9) *  ( rhop - rhoa ) )</f>
        <v>1.3286616079386314E-3</v>
      </c>
      <c r="AA237" cm="1">
        <f t="array" ref="AA237" xml:space="preserve"> Z237 / U</f>
        <v>0.12666715719586466</v>
      </c>
      <c r="AB237">
        <f t="shared" si="89"/>
        <v>0.14503881107820954</v>
      </c>
      <c r="AC237">
        <f t="shared" si="90"/>
        <v>0.14474383319945938</v>
      </c>
      <c r="AD237">
        <f t="shared" si="91"/>
        <v>0.99796621417014308</v>
      </c>
      <c r="AE237" cm="1">
        <f t="array" ref="AE237">( ( F237 * 10^(-9) ) ^ 2 * rhop * H237 * U ) / ( 18 * mu * ( df * 10^(-6) ) )</f>
        <v>2.4665118034372064E-2</v>
      </c>
      <c r="AF237">
        <f t="shared" si="92"/>
        <v>8.0641645234113008E-3</v>
      </c>
      <c r="AG237" cm="1">
        <f t="array" ref="AG237">(2 * AI257*(1-alpha)*AE237*SQRT(alpha)+(1-alpha)*alpha*AE237^2)/Ku</f>
        <v>6.1006571455451339E-3</v>
      </c>
      <c r="AH237">
        <f t="shared" si="93"/>
        <v>0.75651446939532874</v>
      </c>
      <c r="AI237" cm="1">
        <f t="array" ref="AI237" xml:space="preserve"> F237 / df / 1000</f>
        <v>0.30229591836734693</v>
      </c>
      <c r="AJ237" cm="1">
        <f t="array" ref="AJ237" xml:space="preserve"> ( 1 + AI237 ) / ( 2*Ku ) * ( 2 * LN( 1 + AI237 ) - 1 + alpha + ( 1 / ( 1 + AI237 ) ) ^ 2 * ( 1 - alpha / 2 ) - ( alpha / 2) * ( 1 + AI237 ) ^ 2 )</f>
        <v>0.10746030515391562</v>
      </c>
      <c r="AK237" cm="1">
        <f t="array" ref="AK237" xml:space="preserve"> ( ( 1 - alpha ) / Ku ) * AI237 ^ 2</f>
        <v>0.1299617644298017</v>
      </c>
      <c r="AL237">
        <f t="shared" si="94"/>
        <v>1.2093932196047386</v>
      </c>
      <c r="AM237">
        <f t="shared" si="84"/>
        <v>0.24810475656374353</v>
      </c>
      <c r="AN237">
        <f t="shared" si="95"/>
        <v>0.28820750363944725</v>
      </c>
      <c r="AO237">
        <f t="shared" si="96"/>
        <v>1.1616363492225126</v>
      </c>
      <c r="AP237" cm="1">
        <f t="array" ref="AP237" xml:space="preserve"> EXP( -4 * alpha * X * 10^(-6) * AM237 / ( PI() * df * 10^(-6) * ( 1 - alpha ) ) ) * 100</f>
        <v>0.62407620691409083</v>
      </c>
      <c r="AQ237" cm="1">
        <f t="array" ref="AQ237" xml:space="preserve"> EXP( -4 * alpha * X * 10^(-6) * AN237 / ( PI() * df * 10^(-6) * ( 1 - alpha ) ) ) * 100</f>
        <v>0.27470583488461275</v>
      </c>
      <c r="AR237">
        <f t="shared" si="97"/>
        <v>0.34937037202947807</v>
      </c>
      <c r="AS237" cm="1">
        <f t="array" ref="AS237" xml:space="preserve"> ( sigave * 10^(-6) * fE *e * H237 ) / ( 3 * PI() * eps0 * ( 1 + epsF ) * mu * U * F237 * 10^(-9) )</f>
        <v>9.3249893740628906E-3</v>
      </c>
      <c r="AT237" cm="1">
        <f t="array" ref="AT237" xml:space="preserve"> PI() * AS237 / ( 1 + alpha * SQRT(AS237) )</f>
        <v>2.9101413851393941E-2</v>
      </c>
      <c r="AU237" cm="1">
        <f t="array" ref="AU237" xml:space="preserve"> PI() * AS237 * ( 1 - SQRT( AS237 ) * alpha )</f>
        <v>2.9100121857038877E-2</v>
      </c>
      <c r="AV237">
        <f t="shared" si="98"/>
        <v>0.99995560372559</v>
      </c>
      <c r="AW237" cm="1">
        <f t="array" ref="AW237" xml:space="preserve"> 2 / 3 * ( epsP - 1 ) / ( epsP + 2 ) * ( sigave * 10^(-6) ) ^ 2 / ( eps0 * ( 1 + epsF ) ^ 2 ) * H237 * ( F237 * 10^(-9) ) ^ 2 / ( df * 10^(-6) * mu * U )</f>
        <v>19.777396594394194</v>
      </c>
      <c r="AX237" cm="1">
        <f t="array" ref="AX237" xml:space="preserve"> 0.528 * Ku ^ 0.26 * AW237 ^ 0.74 / ( 1 + 0.366 * ( Ku * AW237 ) ^ 0.63 )</f>
        <v>1.5173124556137718</v>
      </c>
      <c r="AY237" cm="1">
        <f t="array" ref="AY237" xml:space="preserve"> 0.35 * Ku ^ ( -0.5 ) * AW237 ^ 0.4</f>
        <v>1.4273693569285495</v>
      </c>
      <c r="AZ237">
        <f t="shared" si="99"/>
        <v>0.94072209823859965</v>
      </c>
      <c r="BA237">
        <f t="shared" si="85"/>
        <v>0.26998597121587664</v>
      </c>
      <c r="BB237">
        <f t="shared" si="100"/>
        <v>0.31730762549648611</v>
      </c>
      <c r="BC237">
        <f t="shared" si="101"/>
        <v>1.1752744932171746</v>
      </c>
      <c r="BD237">
        <f t="shared" si="86"/>
        <v>1.3889647747463245</v>
      </c>
      <c r="BE237">
        <f t="shared" si="102"/>
        <v>1.7155768605679969</v>
      </c>
      <c r="BF237">
        <f t="shared" si="103"/>
        <v>1.2351478538261156</v>
      </c>
      <c r="BG237" cm="1">
        <f t="array" ref="BG237" xml:space="preserve"> EXP( -4 * alpha * X * 10^(-6) * BA237 / ( PI() * df * 10^(-6) * ( 1 - alpha ) ) ) * 100</f>
        <v>0.39883386133576937</v>
      </c>
      <c r="BH237" cm="1">
        <f t="array" ref="BH237" xml:space="preserve"> EXP( -4 * alpha * X * 10^(-6) * BB237 / ( PI() * df * 10^(-6) * ( 1 - alpha ) ) ) * 100</f>
        <v>0.15145097059572285</v>
      </c>
      <c r="BI237" cm="1">
        <f t="array" ref="BI237" xml:space="preserve"> EXP( -4 * alpha * X * 10^(-6) * BD237 / ( PI() * df * 10^(-6) * ( 1 - alpha ) ) ) * 100</f>
        <v>4.5402476621754754E-11</v>
      </c>
      <c r="BJ237" cm="1">
        <f t="array" ref="BJ237" xml:space="preserve"> EXP( -4 * alpha * X * 10^(-6) * BE237 / ( PI() * df * 10^(-6) * ( 1 - alpha ) ) ) * 100</f>
        <v>5.6841860986951957E-14</v>
      </c>
      <c r="BK237" cm="1">
        <f t="array" ref="BK237">fC *  BG237 +  ( 1 - fC ) * BI237</f>
        <v>3.9883386174439171E-2</v>
      </c>
    </row>
    <row r="238" spans="6:63" x14ac:dyDescent="0.2">
      <c r="F238">
        <v>2380</v>
      </c>
      <c r="G238" cm="1">
        <f t="array" ref="G238" xml:space="preserve"> F238 * 10^(-9) * rhoa/mu * U</f>
        <v>1.5767334827778909E-3</v>
      </c>
      <c r="H238" cm="1">
        <f t="array" ref="H238">1 +  lambda/F238 * ( 2.514 + 0.8 * EXP( -0.55 * F238/lambda ) )</f>
        <v>1.0707828320067287</v>
      </c>
      <c r="I238" cm="1">
        <f t="array" ref="I238" xml:space="preserve"> 1 + 3.34 * lambda/F238</f>
        <v>1.0940392436974791</v>
      </c>
      <c r="J238">
        <f t="shared" si="87"/>
        <v>0.97874261656999473</v>
      </c>
      <c r="K238" cm="1">
        <f t="array" ref="K238" xml:space="preserve"> kB * T * H238 / ( 3 * PI() * mu * F238 * 10^(-9) )</f>
        <v>1.062183823262829E-11</v>
      </c>
      <c r="L238" cm="1">
        <f t="array" ref="L238" xml:space="preserve"> df * 10^(-6) *U / K238</f>
        <v>7742.2420022032557</v>
      </c>
      <c r="M238" cm="1">
        <f t="array" ref="M238" xml:space="preserve"> 1 + 0.388 * Kn * ( ( 1 - alpha ) * L238 / Ku ) ^ ( 1 / 3 )</f>
        <v>1.1475563378110658</v>
      </c>
      <c r="N238" cm="1">
        <f t="array" ref="N238" xml:space="preserve"> 1 + 0.388 * Kn * ( ( 1 - alpha ) / Ku ) ^ ( 1 / 3 ) * ( 3 * PI() * mu * df * 10^(-6) * U * F238 * 10^(-9) / ( kB * T ) ) ^ ( 1 / 3 ) * ( 0.6 * ( F238 / lambda ) ^ 0.1 ) ^ ( -1 / 3 ) * ( 1 + 2/3 * ( 3.34 * F238 / lambda ) ) ^ ( -1 / 2 )</f>
        <v>1.0177562748676854</v>
      </c>
      <c r="O238">
        <f t="shared" si="78"/>
        <v>0.88689002999977262</v>
      </c>
      <c r="P238" cm="1">
        <f t="array" ref="P238" xml:space="preserve"> 1 / ( 1 + 1.6 * ( ( 1 - alpha ) / Ku ) ^ ( 1 / 3 ) * L238 ^ ( -2 / 3 ) * M238 )</f>
        <v>0.99475174945574074</v>
      </c>
      <c r="Q238" cm="1">
        <f t="array" ref="Q238" xml:space="preserve"> 1.6 * ( ( 1 - alpha ) / Ku ) * L238 ^ ( -2 / 3 ) * M238 * P238</f>
        <v>6.6371543020165109E-3</v>
      </c>
      <c r="R238" cm="1">
        <f t="array" ref="R238" xml:space="preserve"> 1.6 * ( 0.6 ) ^ ( 2 / 3 ) * ( ( 1 - alpha ) / Ku ) * ( lambda * 10^(-9) ) ^ ( -1 / 15 ) * ( kB * T / ( 3 * PI() * df * 10^(-6) * U * mu ) ) ^ ( 2 / 3 ) * ( F238 * 10^(-9) ) ^ ( -3 / 5 )  +  3.2 * 3.34 / 3 * ( 0.6 ) ^ ( 2 / 3 ) * ( ( 1 - alpha ) / Ku ) *  ( lambda * 10^(-9) ) ^ ( 14 / 15 ) * ( kB * T / ( 3 * PI() * df * 10^(-6) * U * mu ) ) ^ ( 2 / 3 ) * ( F238 * 10^(-9) ) ^ ( -8 / 5 )</f>
        <v>5.3279890889966807E-3</v>
      </c>
      <c r="S238">
        <f t="shared" si="79"/>
        <v>5.4225943277529344E-3</v>
      </c>
      <c r="T238">
        <f t="shared" si="88"/>
        <v>0.81700591563848879</v>
      </c>
      <c r="U238">
        <f t="shared" si="80"/>
        <v>15248.469412895631</v>
      </c>
      <c r="V238">
        <f t="shared" si="81"/>
        <v>8.098160064242365E-3</v>
      </c>
      <c r="W238">
        <f t="shared" si="82"/>
        <v>6.5580144259858202E-5</v>
      </c>
      <c r="X238">
        <f t="shared" si="83"/>
        <v>5.3107765959789445E-7</v>
      </c>
      <c r="Y238" cm="1">
        <f t="array" ref="Y238" xml:space="preserve"> 4 / 3 * g / U^2 * F238 * 10^(-9) * ( rhop - rhoa ) / rhoa</f>
        <v>246.72280326140472</v>
      </c>
      <c r="Z238" cm="1">
        <f t="array" ref="Z238" xml:space="preserve"> SQRT( 4/3 * 1/U238 * g/rhoa * F238 * 10^(-9) *  ( rhop - rhoa ) )</f>
        <v>1.3342643469309882E-3</v>
      </c>
      <c r="AA238" cm="1">
        <f t="array" ref="AA238" xml:space="preserve"> Z238 / U</f>
        <v>0.12720129095605762</v>
      </c>
      <c r="AB238">
        <f t="shared" si="89"/>
        <v>0.14573954983892337</v>
      </c>
      <c r="AC238">
        <f t="shared" si="90"/>
        <v>0.14543938261857955</v>
      </c>
      <c r="AD238">
        <f t="shared" si="91"/>
        <v>0.99794038597844192</v>
      </c>
      <c r="AE238" cm="1">
        <f t="array" ref="AE238">( ( F238 * 10^(-9) ) ^ 2 * rhop * H238 * U ) / ( 18 * mu * ( df * 10^(-6) ) )</f>
        <v>2.4866765798652907E-2</v>
      </c>
      <c r="AF238">
        <f t="shared" si="92"/>
        <v>8.1845375097338441E-3</v>
      </c>
      <c r="AG238" cm="1">
        <f t="array" ref="AG238">(2 * AI258*(1-alpha)*AE238*SQRT(alpha)+(1-alpha)*alpha*AE238^2)/Ku</f>
        <v>6.1747224929690932E-3</v>
      </c>
      <c r="AH238">
        <f t="shared" si="93"/>
        <v>0.75443755809360213</v>
      </c>
      <c r="AI238" cm="1">
        <f t="array" ref="AI238" xml:space="preserve"> F238 / df / 1000</f>
        <v>0.30357142857142855</v>
      </c>
      <c r="AJ238" cm="1">
        <f t="array" ref="AJ238" xml:space="preserve"> ( 1 + AI238 ) / ( 2*Ku ) * ( 2 * LN( 1 + AI238 ) - 1 + alpha + ( 1 / ( 1 + AI238 ) ) ^ 2 * ( 1 - alpha / 2 ) - ( alpha / 2) * ( 1 + AI238 ) ^ 2 )</f>
        <v>0.108292090081478</v>
      </c>
      <c r="AK238" cm="1">
        <f t="array" ref="AK238" xml:space="preserve"> ( ( 1 - alpha ) / Ku ) * AI238 ^ 2</f>
        <v>0.13106080194345077</v>
      </c>
      <c r="AL238">
        <f t="shared" si="94"/>
        <v>1.2102527695683203</v>
      </c>
      <c r="AM238">
        <f t="shared" si="84"/>
        <v>0.24949825520756197</v>
      </c>
      <c r="AN238">
        <f t="shared" si="95"/>
        <v>0.29010731639951709</v>
      </c>
      <c r="AO238">
        <f t="shared" si="96"/>
        <v>1.1627629065308362</v>
      </c>
      <c r="AP238" cm="1">
        <f t="array" ref="AP238" xml:space="preserve"> EXP( -4 * alpha * X * 10^(-6) * AM238 / ( PI() * df * 10^(-6) * ( 1 - alpha ) ) ) * 100</f>
        <v>0.60653297237922821</v>
      </c>
      <c r="AQ238" cm="1">
        <f t="array" ref="AQ238" xml:space="preserve"> EXP( -4 * alpha * X * 10^(-6) * AN238 / ( PI() * df * 10^(-6) * ( 1 - alpha ) ) ) * 100</f>
        <v>0.26423196554383627</v>
      </c>
      <c r="AR238">
        <f t="shared" si="97"/>
        <v>0.34230100683539194</v>
      </c>
      <c r="AS238" cm="1">
        <f t="array" ref="AS238" xml:space="preserve"> ( sigave * 10^(-6) * fE *e * H238 ) / ( 3 * PI() * eps0 * ( 1 + epsF ) * mu * U * F238 * 10^(-9) )</f>
        <v>9.2832194795567265E-3</v>
      </c>
      <c r="AT238" cm="1">
        <f t="array" ref="AT238" xml:space="preserve"> PI() * AS238 / ( 1 + alpha * SQRT(AS238) )</f>
        <v>2.8971488386835342E-2</v>
      </c>
      <c r="AU238" cm="1">
        <f t="array" ref="AU238" xml:space="preserve"> PI() * AS238 * ( 1 - SQRT( AS238 ) * alpha )</f>
        <v>2.8970207922144418E-2</v>
      </c>
      <c r="AV238">
        <f t="shared" si="98"/>
        <v>0.99995580259205785</v>
      </c>
      <c r="AW238" cm="1">
        <f t="array" ref="AW238" xml:space="preserve"> 2 / 3 * ( epsP - 1 ) / ( epsP + 2 ) * ( sigave * 10^(-6) ) ^ 2 / ( eps0 * ( 1 + epsF ) ^ 2 ) * H238 * ( F238 * 10^(-9) ) ^ 2 / ( df * 10^(-6) * mu * U )</f>
        <v>19.939085170179535</v>
      </c>
      <c r="AX238" cm="1">
        <f t="array" ref="AX238" xml:space="preserve"> 0.528 * Ku ^ 0.26 * AW238 ^ 0.74 / ( 1 + 0.366 * ( Ku * AW238 ) ^ 0.63 )</f>
        <v>1.5214157033503113</v>
      </c>
      <c r="AY238" cm="1">
        <f t="array" ref="AY238" xml:space="preserve"> 0.35 * Ku ^ ( -0.5 ) * AW238 ^ 0.4</f>
        <v>1.432025697459536</v>
      </c>
      <c r="AZ238">
        <f t="shared" si="99"/>
        <v>0.94124550857866829</v>
      </c>
      <c r="BA238">
        <f t="shared" si="85"/>
        <v>0.27124140779111583</v>
      </c>
      <c r="BB238">
        <f t="shared" si="100"/>
        <v>0.31907752432166153</v>
      </c>
      <c r="BC238">
        <f t="shared" si="101"/>
        <v>1.1763599330946715</v>
      </c>
      <c r="BD238">
        <f t="shared" si="86"/>
        <v>1.3913233951265849</v>
      </c>
      <c r="BE238">
        <f t="shared" si="102"/>
        <v>1.7221330138590532</v>
      </c>
      <c r="BF238">
        <f t="shared" si="103"/>
        <v>1.2377661583864696</v>
      </c>
      <c r="BG238" cm="1">
        <f t="array" ref="BG238" xml:space="preserve"> EXP( -4 * alpha * X * 10^(-6) * BA238 / ( PI() * df * 10^(-6) * ( 1 - alpha ) ) ) * 100</f>
        <v>0.3887189294677123</v>
      </c>
      <c r="BH238" cm="1">
        <f t="array" ref="BH238" xml:space="preserve"> EXP( -4 * alpha * X * 10^(-6) * BB238 / ( PI() * df * 10^(-6) * ( 1 - alpha ) ) ) * 100</f>
        <v>0.14606427303937339</v>
      </c>
      <c r="BI238" cm="1">
        <f t="array" ref="BI238" xml:space="preserve"> EXP( -4 * alpha * X * 10^(-6) * BD238 / ( PI() * df * 10^(-6) * ( 1 - alpha ) ) ) * 100</f>
        <v>4.3263321484349487E-11</v>
      </c>
      <c r="BJ238" cm="1">
        <f t="array" ref="BJ238" xml:space="preserve"> EXP( -4 * alpha * X * 10^(-6) * BE238 / ( PI() * df * 10^(-6) * ( 1 - alpha ) ) ) * 100</f>
        <v>4.9705858005023389E-14</v>
      </c>
      <c r="BK238" cm="1">
        <f t="array" ref="BK238">fC *  BG238 +  ( 1 - fC ) * BI238</f>
        <v>3.8871892985708228E-2</v>
      </c>
    </row>
    <row r="239" spans="6:63" x14ac:dyDescent="0.2">
      <c r="F239">
        <v>2390</v>
      </c>
      <c r="G239" cm="1">
        <f t="array" ref="G239" xml:space="preserve"> F239 * 10^(-9) * rhoa/mu * U</f>
        <v>1.5833584133777979E-3</v>
      </c>
      <c r="H239" cm="1">
        <f t="array" ref="H239">1 +  lambda/F239 * ( 2.514 + 0.8 * EXP( -0.55 * F239/lambda ) )</f>
        <v>1.0704866695239099</v>
      </c>
      <c r="I239" cm="1">
        <f t="array" ref="I239" xml:space="preserve"> 1 + 3.34 * lambda/F239</f>
        <v>1.0936457740585774</v>
      </c>
      <c r="J239">
        <f t="shared" si="87"/>
        <v>0.97882394365341641</v>
      </c>
      <c r="K239" cm="1">
        <f t="array" ref="K239" xml:space="preserve"> kB * T * H239 / ( 3 * PI() * mu * F239 * 10^(-9) )</f>
        <v>1.0574469845798913E-11</v>
      </c>
      <c r="L239" cm="1">
        <f t="array" ref="L239" xml:space="preserve"> df * 10^(-6) *U / K239</f>
        <v>7776.9234112417162</v>
      </c>
      <c r="M239" cm="1">
        <f t="array" ref="M239" xml:space="preserve"> 1 + 0.388 * Kn * ( ( 1 - alpha ) * L239 / Ku ) ^ ( 1 / 3 )</f>
        <v>1.147776336076628</v>
      </c>
      <c r="N239" cm="1">
        <f t="array" ref="N239" xml:space="preserve"> 1 + 0.388 * Kn * ( ( 1 - alpha ) / Ku ) ^ ( 1 / 3 ) * ( 3 * PI() * mu * df * 10^(-6) * U * F239 * 10^(-9) / ( kB * T ) ) ^ ( 1 / 3 ) * ( 0.6 * ( F239 / lambda ) ^ 0.1 ) ^ ( -1 / 3 ) * ( 1 + 2/3 * ( 3.34 * F239 / lambda ) ) ^ ( -1 / 2 )</f>
        <v>1.0177418546052621</v>
      </c>
      <c r="O239">
        <f t="shared" si="78"/>
        <v>0.88670747306408615</v>
      </c>
      <c r="P239" cm="1">
        <f t="array" ref="P239" xml:space="preserve"> 1 / ( 1 + 1.6 * ( ( 1 - alpha ) / Ku ) ^ ( 1 / 3 ) * L239 ^ ( -2 / 3 ) * M239 )</f>
        <v>0.99476628460058469</v>
      </c>
      <c r="Q239" cm="1">
        <f t="array" ref="Q239" xml:space="preserve"> 1.6 * ( ( 1 - alpha ) / Ku ) * L239 ^ ( -2 / 3 ) * M239 * P239</f>
        <v>6.6187725577916828E-3</v>
      </c>
      <c r="R239" cm="1">
        <f t="array" ref="R239" xml:space="preserve"> 1.6 * ( 0.6 ) ^ ( 2 / 3 ) * ( ( 1 - alpha ) / Ku ) * ( lambda * 10^(-9) ) ^ ( -1 / 15 ) * ( kB * T / ( 3 * PI() * df * 10^(-6) * U * mu ) ) ^ ( 2 / 3 ) * ( F239 * 10^(-9) ) ^ ( -3 / 5 )  +  3.2 * 3.34 / 3 * ( 0.6 ) ^ ( 2 / 3 ) * ( ( 1 - alpha ) / Ku ) *  ( lambda * 10^(-9) ) ^ ( 14 / 15 ) * ( kB * T / ( 3 * PI() * df * 10^(-6) * U * mu ) ) ^ ( 2 / 3 ) * ( F239 * 10^(-9) ) ^ ( -8 / 5 )</f>
        <v>5.3132903228313546E-3</v>
      </c>
      <c r="S239">
        <f t="shared" si="79"/>
        <v>5.4075579472145745E-3</v>
      </c>
      <c r="T239">
        <f t="shared" si="88"/>
        <v>0.81700313766617427</v>
      </c>
      <c r="U239">
        <f t="shared" si="80"/>
        <v>15184.746210830805</v>
      </c>
      <c r="V239">
        <f t="shared" si="81"/>
        <v>8.1151342937361703E-3</v>
      </c>
      <c r="W239">
        <f t="shared" si="82"/>
        <v>6.5855351917291165E-5</v>
      </c>
      <c r="X239">
        <f t="shared" si="83"/>
        <v>5.344241688634671E-7</v>
      </c>
      <c r="Y239" cm="1">
        <f t="array" ref="Y239" xml:space="preserve"> 4 / 3 * g / U^2 * F239 * 10^(-9) * ( rhop - rhoa ) / rhoa</f>
        <v>247.75945369527614</v>
      </c>
      <c r="Z239" cm="1">
        <f t="array" ref="Z239" xml:space="preserve"> SQRT( 4/3 * 1/U239 * g/rhoa * F239 * 10^(-9) *  ( rhop - rhoa ) )</f>
        <v>1.3398670616664194E-3</v>
      </c>
      <c r="AA239" cm="1">
        <f t="array" ref="AA239" xml:space="preserve"> Z239 / U</f>
        <v>0.12773542240373109</v>
      </c>
      <c r="AB239">
        <f t="shared" si="89"/>
        <v>0.14644114375908307</v>
      </c>
      <c r="AC239">
        <f t="shared" si="90"/>
        <v>0.14613571734210148</v>
      </c>
      <c r="AD239">
        <f t="shared" si="91"/>
        <v>0.99791434012913705</v>
      </c>
      <c r="AE239" cm="1">
        <f t="array" ref="AE239">( ( F239 * 10^(-9) ) ^ 2 * rhop * H239 * U ) / ( 18 * mu * ( df * 10^(-6) ) )</f>
        <v>2.5069233525435174E-2</v>
      </c>
      <c r="AF239">
        <f t="shared" si="92"/>
        <v>8.3061176296971365E-3</v>
      </c>
      <c r="AG239" cm="1">
        <f t="array" ref="AG239">(2 * AI259*(1-alpha)*AE239*SQRT(alpha)+(1-alpha)*alpha*AE239^2)/Ku</f>
        <v>6.2493865798003336E-3</v>
      </c>
      <c r="AH239">
        <f t="shared" si="93"/>
        <v>0.75238358742436962</v>
      </c>
      <c r="AI239" cm="1">
        <f t="array" ref="AI239" xml:space="preserve"> F239 / df / 1000</f>
        <v>0.30484693877551017</v>
      </c>
      <c r="AJ239" cm="1">
        <f t="array" ref="AJ239" xml:space="preserve"> ( 1 + AI239 ) / ( 2*Ku ) * ( 2 * LN( 1 + AI239 ) - 1 + alpha + ( 1 / ( 1 + AI239 ) ) ^ 2 * ( 1 - alpha / 2 ) - ( alpha / 2) * ( 1 + AI239 ) ^ 2 )</f>
        <v>0.1091265294122262</v>
      </c>
      <c r="AK239" cm="1">
        <f t="array" ref="AK239" xml:space="preserve"> ( ( 1 - alpha ) / Ku ) * AI239 ^ 2</f>
        <v>0.13216446698347312</v>
      </c>
      <c r="AL239">
        <f t="shared" si="94"/>
        <v>1.2111121621418102</v>
      </c>
      <c r="AM239">
        <f t="shared" si="84"/>
        <v>0.25089433433292307</v>
      </c>
      <c r="AN239">
        <f t="shared" si="95"/>
        <v>0.29201385990248629</v>
      </c>
      <c r="AO239">
        <f t="shared" si="96"/>
        <v>1.1638918060022825</v>
      </c>
      <c r="AP239" cm="1">
        <f t="array" ref="AP239" xml:space="preserve"> EXP( -4 * alpha * X * 10^(-6) * AM239 / ( PI() * df * 10^(-6) * ( 1 - alpha ) ) ) * 100</f>
        <v>0.589451766347446</v>
      </c>
      <c r="AQ239" cm="1">
        <f t="array" ref="AQ239" xml:space="preserve"> EXP( -4 * alpha * X * 10^(-6) * AN239 / ( PI() * df * 10^(-6) * ( 1 - alpha ) ) ) * 100</f>
        <v>0.25412243869154821</v>
      </c>
      <c r="AR239">
        <f t="shared" si="97"/>
        <v>0.33532932765589779</v>
      </c>
      <c r="AS239" cm="1">
        <f t="array" ref="AS239" xml:space="preserve"> ( sigave * 10^(-6) * fE *e * H239 ) / ( 3 * PI() * eps0 * ( 1 + epsF ) * mu * U * F239 * 10^(-9) )</f>
        <v>9.2418207007673048E-3</v>
      </c>
      <c r="AT239" cm="1">
        <f t="array" ref="AT239" xml:space="preserve"> PI() * AS239 / ( 1 + alpha * SQRT(AS239) )</f>
        <v>2.8842714425557942E-2</v>
      </c>
      <c r="AU239" cm="1">
        <f t="array" ref="AU239" xml:space="preserve"> PI() * AS239 * ( 1 - SQRT( AS239 ) * alpha )</f>
        <v>2.8841445337229384E-2</v>
      </c>
      <c r="AV239">
        <f t="shared" si="98"/>
        <v>0.99995599969164373</v>
      </c>
      <c r="AW239" cm="1">
        <f t="array" ref="AW239" xml:space="preserve"> 2 / 3 * ( epsP - 1 ) / ( epsP + 2 ) * ( sigave * 10^(-6) ) ^ 2 / ( eps0 * ( 1 + epsF ) ^ 2 ) * H239 * ( F239 * 10^(-9) ) ^ 2 / ( df * 10^(-6) * mu * U )</f>
        <v>20.101431221982665</v>
      </c>
      <c r="AX239" cm="1">
        <f t="array" ref="AX239" xml:space="preserve"> 0.528 * Ku ^ 0.26 * AW239 ^ 0.74 / ( 1 + 0.366 * ( Ku * AW239 ) ^ 0.63 )</f>
        <v>1.5255042317997018</v>
      </c>
      <c r="AY239" cm="1">
        <f t="array" ref="AY239" xml:space="preserve"> 0.35 * Ku ^ ( -0.5 ) * AW239 ^ 0.4</f>
        <v>1.4366782338676911</v>
      </c>
      <c r="AZ239">
        <f t="shared" si="99"/>
        <v>0.94177269647608974</v>
      </c>
      <c r="BA239">
        <f t="shared" si="85"/>
        <v>0.27250057512232606</v>
      </c>
      <c r="BB239">
        <f t="shared" si="100"/>
        <v>0.32085530523971567</v>
      </c>
      <c r="BC239">
        <f t="shared" si="101"/>
        <v>1.1774481763779143</v>
      </c>
      <c r="BD239">
        <f t="shared" si="86"/>
        <v>1.3936581973731816</v>
      </c>
      <c r="BE239">
        <f t="shared" si="102"/>
        <v>1.7286920937701775</v>
      </c>
      <c r="BF239">
        <f t="shared" si="103"/>
        <v>1.2403988991192245</v>
      </c>
      <c r="BG239" cm="1">
        <f t="array" ref="BG239" xml:space="preserve"> EXP( -4 * alpha * X * 10^(-6) * BA239 / ( PI() * df * 10^(-6) * ( 1 - alpha ) ) ) * 100</f>
        <v>0.3788316048351083</v>
      </c>
      <c r="BH239" cm="1">
        <f t="array" ref="BH239" xml:space="preserve"> EXP( -4 * alpha * X * 10^(-6) * BB239 / ( PI() * df * 10^(-6) * ( 1 - alpha ) ) ) * 100</f>
        <v>0.14084644788324363</v>
      </c>
      <c r="BI239" cm="1">
        <f t="array" ref="BI239" xml:space="preserve"> EXP( -4 * alpha * X * 10^(-6) * BD239 / ( PI() * df * 10^(-6) * ( 1 - alpha ) ) ) * 100</f>
        <v>4.1245049764266811E-11</v>
      </c>
      <c r="BJ239" cm="1">
        <f t="array" ref="BJ239" xml:space="preserve"> EXP( -4 * alpha * X * 10^(-6) * BE239 / ( PI() * df * 10^(-6) * ( 1 - alpha ) ) ) * 100</f>
        <v>4.3463115536910142E-14</v>
      </c>
      <c r="BK239" cm="1">
        <f t="array" ref="BK239">fC *  BG239 +  ( 1 - fC ) * BI239</f>
        <v>3.7883160520631377E-2</v>
      </c>
    </row>
    <row r="240" spans="6:63" x14ac:dyDescent="0.2">
      <c r="F240">
        <v>2400</v>
      </c>
      <c r="G240" cm="1">
        <f t="array" ref="G240" xml:space="preserve"> F240 * 10^(-9) * rhoa/mu * U</f>
        <v>1.5899833439777052E-3</v>
      </c>
      <c r="H240" cm="1">
        <f t="array" ref="H240">1 +  lambda/F240 * ( 2.514 + 0.8 * EXP( -0.55 * F240/lambda ) )</f>
        <v>1.0701929750622365</v>
      </c>
      <c r="I240" cm="1">
        <f t="array" ref="I240" xml:space="preserve"> 1 + 3.34 * lambda/F240</f>
        <v>1.0932555833333333</v>
      </c>
      <c r="J240">
        <f t="shared" si="87"/>
        <v>0.97890465082210798</v>
      </c>
      <c r="K240" cm="1">
        <f t="array" ref="K240" xml:space="preserve"> kB * T * H240 / ( 3 * PI() * mu * F240 * 10^(-9) )</f>
        <v>1.0527520473524664E-11</v>
      </c>
      <c r="L240" cm="1">
        <f t="array" ref="L240" xml:space="preserve"> df * 10^(-6) *U / K240</f>
        <v>7811.6060008696295</v>
      </c>
      <c r="M240" cm="1">
        <f t="array" ref="M240" xml:space="preserve"> 1 + 0.388 * Kn * ( ( 1 - alpha ) * L240 / Ku ) ^ ( 1 / 3 )</f>
        <v>1.1479956887073004</v>
      </c>
      <c r="N240" cm="1">
        <f t="array" ref="N240" xml:space="preserve"> 1 + 0.388 * Kn * ( ( 1 - alpha ) / Ku ) ^ ( 1 / 3 ) * ( 3 * PI() * mu * df * 10^(-6) * U * F240 * 10^(-9) / ( kB * T ) ) ^ ( 1 / 3 ) * ( 0.6 * ( F240 / lambda ) ^ 0.1 ) ^ ( -1 / 3 ) * ( 1 + 2/3 * ( 3.34 * F240 / lambda ) ) ^ ( -1 / 2 )</f>
        <v>1.0177275042889764</v>
      </c>
      <c r="O240">
        <f t="shared" si="78"/>
        <v>0.88652554560983376</v>
      </c>
      <c r="P240" cm="1">
        <f t="array" ref="P240" xml:space="preserve"> 1 / ( 1 + 1.6 * ( ( 1 - alpha ) / Ku ) ^ ( 1 / 3 ) * L240 ^ ( -2 / 3 ) * M240 )</f>
        <v>0.99478071449736494</v>
      </c>
      <c r="Q240" cm="1">
        <f t="array" ref="Q240" xml:space="preserve"> 1.6 * ( ( 1 - alpha ) / Ku ) * L240 ^ ( -2 / 3 ) * M240 * P240</f>
        <v>6.6005239146136032E-3</v>
      </c>
      <c r="R240" cm="1">
        <f t="array" ref="R240" xml:space="preserve"> 1.6 * ( 0.6 ) ^ ( 2 / 3 ) * ( ( 1 - alpha ) / Ku ) * ( lambda * 10^(-9) ) ^ ( -1 / 15 ) * ( kB * T / ( 3 * PI() * df * 10^(-6) * U * mu ) ) ^ ( 2 / 3 ) * ( F240 * 10^(-9) ) ^ ( -3 / 5 )  +  3.2 * 3.34 / 3 * ( 0.6 ) ^ ( 2 / 3 ) * ( ( 1 - alpha ) / Ku ) *  ( lambda * 10^(-9) ) ^ ( 14 / 15 ) * ( kB * T / ( 3 * PI() * df * 10^(-6) * U * mu ) ) ^ ( 2 / 3 ) * ( F240 * 10^(-9) ) ^ ( -8 / 5 )</f>
        <v>5.298698346775539E-3</v>
      </c>
      <c r="S240">
        <f t="shared" si="79"/>
        <v>5.3926310444439947E-3</v>
      </c>
      <c r="T240">
        <f t="shared" si="88"/>
        <v>0.8170004554494037</v>
      </c>
      <c r="U240">
        <f t="shared" si="80"/>
        <v>15121.553933888592</v>
      </c>
      <c r="V240">
        <f t="shared" si="81"/>
        <v>8.1320729457620318E-3</v>
      </c>
      <c r="W240">
        <f t="shared" si="82"/>
        <v>6.6130557182254333E-5</v>
      </c>
      <c r="X240">
        <f t="shared" si="83"/>
        <v>5.3777764871060694E-7</v>
      </c>
      <c r="Y240" cm="1">
        <f t="array" ref="Y240" xml:space="preserve"> 4 / 3 * g / U^2 * F240 * 10^(-9) * ( rhop - rhoa ) / rhoa</f>
        <v>248.79610412914761</v>
      </c>
      <c r="Z240" cm="1">
        <f t="array" ref="Z240" xml:space="preserve"> SQRT( 4/3 * 1/U240 * g/rhoa * F240 * 10^(-9) *  ( rhop - rhoa ) )</f>
        <v>1.345469752177001E-3</v>
      </c>
      <c r="AA240" cm="1">
        <f t="array" ref="AA240" xml:space="preserve"> Z240 / U</f>
        <v>0.12826955154194308</v>
      </c>
      <c r="AB240">
        <f t="shared" si="89"/>
        <v>0.14714359440906319</v>
      </c>
      <c r="AC240">
        <f t="shared" si="90"/>
        <v>0.1468328382780007</v>
      </c>
      <c r="AD240">
        <f t="shared" si="91"/>
        <v>0.99788807571059746</v>
      </c>
      <c r="AE240" cm="1">
        <f t="array" ref="AE240">( ( F240 * 10^(-9) ) ^ 2 * rhop * H240 * U ) / ( 18 * mu * ( df * 10^(-6) ) )</f>
        <v>2.5272521214718117E-2</v>
      </c>
      <c r="AF240">
        <f t="shared" si="92"/>
        <v>8.4289100338647178E-3</v>
      </c>
      <c r="AG240" cm="1">
        <f t="array" ref="AG240">(2 * AI260*(1-alpha)*AE240*SQRT(alpha)+(1-alpha)*alpha*AE240^2)/Ku</f>
        <v>6.3246518480396434E-3</v>
      </c>
      <c r="AH240">
        <f t="shared" si="93"/>
        <v>0.75035227836448315</v>
      </c>
      <c r="AI240" cm="1">
        <f t="array" ref="AI240" xml:space="preserve"> F240 / df / 1000</f>
        <v>0.30612244897959184</v>
      </c>
      <c r="AJ240" cm="1">
        <f t="array" ref="AJ240" xml:space="preserve"> ( 1 + AI240 ) / ( 2*Ku ) * ( 2 * LN( 1 + AI240 ) - 1 + alpha + ( 1 / ( 1 + AI240 ) ) ^ 2 * ( 1 - alpha / 2 ) - ( alpha / 2) * ( 1 + AI240 ) ^ 2 )</f>
        <v>0.10996361778094106</v>
      </c>
      <c r="AK240" cm="1">
        <f t="array" ref="AK240" xml:space="preserve"> ( ( 1 - alpha ) / Ku ) * AI240 ^ 2</f>
        <v>0.13327275954986875</v>
      </c>
      <c r="AL240">
        <f t="shared" si="94"/>
        <v>1.2119713978068811</v>
      </c>
      <c r="AM240">
        <f t="shared" si="84"/>
        <v>0.2522929799767516</v>
      </c>
      <c r="AN240">
        <f t="shared" si="95"/>
        <v>0.29392713890617816</v>
      </c>
      <c r="AO240">
        <f t="shared" si="96"/>
        <v>1.1650230574519478</v>
      </c>
      <c r="AP240" cm="1">
        <f t="array" ref="AP240" xml:space="preserve"> EXP( -4 * alpha * X * 10^(-6) * AM240 / ( PI() * df * 10^(-6) * ( 1 - alpha ) ) ) * 100</f>
        <v>0.57282151918064372</v>
      </c>
      <c r="AQ240" cm="1">
        <f t="array" ref="AQ240" xml:space="preserve"> EXP( -4 * alpha * X * 10^(-6) * AN240 / ( PI() * df * 10^(-6) * ( 1 - alpha ) ) ) * 100</f>
        <v>0.24436602194177903</v>
      </c>
      <c r="AR240">
        <f t="shared" si="97"/>
        <v>0.32845549723886469</v>
      </c>
      <c r="AS240" cm="1">
        <f t="array" ref="AS240" xml:space="preserve"> ( sigave * 10^(-6) * fE *e * H240 ) / ( 3 * PI() * eps0 * ( 1 + epsF ) * mu * U * F240 * 10^(-9) )</f>
        <v>9.2007881301609789E-3</v>
      </c>
      <c r="AT240" cm="1">
        <f t="array" ref="AT240" xml:space="preserve"> PI() * AS240 / ( 1 + alpha * SQRT(AS240) )</f>
        <v>2.8715076771841146E-2</v>
      </c>
      <c r="AU240" cm="1">
        <f t="array" ref="AU240" xml:space="preserve"> PI() * AS240 * ( 1 - SQRT( AS240 ) * alpha )</f>
        <v>2.8713818909273218E-2</v>
      </c>
      <c r="AV240">
        <f t="shared" si="98"/>
        <v>0.99995619504771227</v>
      </c>
      <c r="AW240" cm="1">
        <f t="array" ref="AW240" xml:space="preserve"> 2 / 3 * ( epsP - 1 ) / ( epsP + 2 ) * ( sigave * 10^(-6) ) ^ 2 / ( eps0 * ( 1 + epsF ) ^ 2 ) * H240 * ( F240 * 10^(-9) ) ^ 2 / ( df * 10^(-6) * mu * U )</f>
        <v>20.264434749802962</v>
      </c>
      <c r="AX240" cm="1">
        <f t="array" ref="AX240" xml:space="preserve"> 0.528 * Ku ^ 0.26 * AW240 ^ 0.74 / ( 1 + 0.366 * ( Ku * AW240 ) ^ 0.63 )</f>
        <v>1.5295781228589664</v>
      </c>
      <c r="AY240" cm="1">
        <f t="array" ref="AY240" xml:space="preserve"> 0.35 * Ku ^ ( -0.5 ) * AW240 ^ 0.4</f>
        <v>1.4413269848301318</v>
      </c>
      <c r="AZ240">
        <f t="shared" si="99"/>
        <v>0.94230360861602636</v>
      </c>
      <c r="BA240">
        <f t="shared" si="85"/>
        <v>0.2737634444595638</v>
      </c>
      <c r="BB240">
        <f t="shared" si="100"/>
        <v>0.32264095781545138</v>
      </c>
      <c r="BC240">
        <f t="shared" si="101"/>
        <v>1.1785392255433396</v>
      </c>
      <c r="BD240">
        <f t="shared" si="86"/>
        <v>1.3959692801123835</v>
      </c>
      <c r="BE240">
        <f t="shared" si="102"/>
        <v>1.7352541237363099</v>
      </c>
      <c r="BF240">
        <f t="shared" si="103"/>
        <v>1.243046067315043</v>
      </c>
      <c r="BG240" cm="1">
        <f t="array" ref="BG240" xml:space="preserve"> EXP( -4 * alpha * X * 10^(-6) * BA240 / ( PI() * df * 10^(-6) * ( 1 - alpha ) ) ) * 100</f>
        <v>0.36916780556477691</v>
      </c>
      <c r="BH240" cm="1">
        <f t="array" ref="BH240" xml:space="preserve"> EXP( -4 * alpha * X * 10^(-6) * BB240 / ( PI() * df * 10^(-6) * ( 1 - alpha ) ) ) * 100</f>
        <v>0.13579314440637463</v>
      </c>
      <c r="BI240" cm="1">
        <f t="array" ref="BI240" xml:space="preserve"> EXP( -4 * alpha * X * 10^(-6) * BD240 / ( PI() * df * 10^(-6) * ( 1 - alpha ) ) ) * 100</f>
        <v>3.934002092161881E-11</v>
      </c>
      <c r="BJ240" cm="1">
        <f t="array" ref="BJ240" xml:space="preserve"> EXP( -4 * alpha * X * 10^(-6) * BE240 / ( PI() * df * 10^(-6) * ( 1 - alpha ) ) ) * 100</f>
        <v>3.8002128174022177E-14</v>
      </c>
      <c r="BK240" cm="1">
        <f t="array" ref="BK240">fC *  BG240 +  ( 1 - fC ) * BI240</f>
        <v>3.6916780591883712E-2</v>
      </c>
    </row>
    <row r="241" spans="6:63" x14ac:dyDescent="0.2">
      <c r="F241">
        <v>2410</v>
      </c>
      <c r="G241" cm="1">
        <f t="array" ref="G241" xml:space="preserve"> F241 * 10^(-9) * rhoa/mu * U</f>
        <v>1.596608274577612E-3</v>
      </c>
      <c r="H241" cm="1">
        <f t="array" ref="H241">1 +  lambda/F241 * ( 2.514 + 0.8 * EXP( -0.55 * F241/lambda ) )</f>
        <v>1.0699017178994181</v>
      </c>
      <c r="I241" cm="1">
        <f t="array" ref="I241" xml:space="preserve"> 1 + 3.34 * lambda/F241</f>
        <v>1.0928686307053943</v>
      </c>
      <c r="J241">
        <f t="shared" si="87"/>
        <v>0.97898474513706912</v>
      </c>
      <c r="K241" cm="1">
        <f t="array" ref="K241" xml:space="preserve"> kB * T * H241 / ( 3 * PI() * mu * F241 * 10^(-9) )</f>
        <v>1.0480984598894637E-11</v>
      </c>
      <c r="L241" cm="1">
        <f t="array" ref="L241" xml:space="preserve"> df * 10^(-6) *U / K241</f>
        <v>7846.2897573512464</v>
      </c>
      <c r="M241" cm="1">
        <f t="array" ref="M241" xml:space="preserve"> 1 + 0.388 * Kn * ( ( 1 - alpha ) * L241 / Ku ) ^ ( 1 / 3 )</f>
        <v>1.1482144003760959</v>
      </c>
      <c r="N241" cm="1">
        <f t="array" ref="N241" xml:space="preserve"> 1 + 0.388 * Kn * ( ( 1 - alpha ) / Ku ) ^ ( 1 / 3 ) * ( 3 * PI() * mu * df * 10^(-6) * U * F241 * 10^(-9) / ( kB * T ) ) ^ ( 1 / 3 ) * ( 0.6 * ( F241 / lambda ) ^ 0.1 ) ^ ( -1 / 3 ) * ( 1 + 2/3 * ( 3.34 * F241 / lambda ) ) ^ ( -1 / 2 )</f>
        <v>1.017713223299654</v>
      </c>
      <c r="O241">
        <f t="shared" si="78"/>
        <v>0.88634424282285917</v>
      </c>
      <c r="P241" cm="1">
        <f t="array" ref="P241" xml:space="preserve"> 1 / ( 1 + 1.6 * ( ( 1 - alpha ) / Ku ) ^ ( 1 / 3 ) * L241 ^ ( -2 / 3 ) * M241 )</f>
        <v>0.99479504036419497</v>
      </c>
      <c r="Q241" cm="1">
        <f t="array" ref="Q241" xml:space="preserve"> 1.6 * ( ( 1 - alpha ) / Ku ) * L241 ^ ( -2 / 3 ) * M241 * P241</f>
        <v>6.5824068320047228E-3</v>
      </c>
      <c r="R241" cm="1">
        <f t="array" ref="R241" xml:space="preserve"> 1.6 * ( 0.6 ) ^ ( 2 / 3 ) * ( ( 1 - alpha ) / Ku ) * ( lambda * 10^(-9) ) ^ ( -1 / 15 ) * ( kB * T / ( 3 * PI() * df * 10^(-6) * U * mu ) ) ^ ( 2 / 3 ) * ( F241 * 10^(-9) ) ^ ( -3 / 5 )  +  3.2 * 3.34 / 3 * ( 0.6 ) ^ ( 2 / 3 ) * ( ( 1 - alpha ) / Ku ) *  ( lambda * 10^(-9) ) ^ ( 14 / 15 ) * ( kB * T / ( 3 * PI() * df * 10^(-6) * U * mu ) ) ^ ( 2 / 3 ) * ( F241 * 10^(-9) ) ^ ( -8 / 5 )</f>
        <v>5.2842119140534384E-3</v>
      </c>
      <c r="S241">
        <f t="shared" si="79"/>
        <v>5.3778123396497589E-3</v>
      </c>
      <c r="T241">
        <f t="shared" si="88"/>
        <v>0.81699786672284802</v>
      </c>
      <c r="U241">
        <f t="shared" si="80"/>
        <v>15058.885973595543</v>
      </c>
      <c r="V241">
        <f t="shared" si="81"/>
        <v>8.1489762423684227E-3</v>
      </c>
      <c r="W241">
        <f t="shared" si="82"/>
        <v>6.6405760057872379E-5</v>
      </c>
      <c r="X241">
        <f t="shared" si="83"/>
        <v>5.4113808441488169E-7</v>
      </c>
      <c r="Y241" cm="1">
        <f t="array" ref="Y241" xml:space="preserve"> 4 / 3 * g / U^2 * F241 * 10^(-9) * ( rhop - rhoa ) / rhoa</f>
        <v>249.83275456301899</v>
      </c>
      <c r="Z241" cm="1">
        <f t="array" ref="Z241" xml:space="preserve"> SQRT( 4/3 * 1/U241 * g/rhoa * F241 * 10^(-9) *  ( rhop - rhoa ) )</f>
        <v>1.3510724184946333E-3</v>
      </c>
      <c r="AA241" cm="1">
        <f t="array" ref="AA241" xml:space="preserve"> Z241 / U</f>
        <v>0.12880367837373477</v>
      </c>
      <c r="AB241">
        <f t="shared" si="89"/>
        <v>0.14784690336306344</v>
      </c>
      <c r="AC241">
        <f t="shared" si="90"/>
        <v>0.14753074633422486</v>
      </c>
      <c r="AD241">
        <f t="shared" si="91"/>
        <v>0.99786159181121159</v>
      </c>
      <c r="AE241" cm="1">
        <f t="array" ref="AE241">( ( F241 * 10^(-9) ) ^ 2 * rhop * H241 * U ) / ( 18 * mu * ( df * 10^(-6) ) )</f>
        <v>2.5476628866501004E-2</v>
      </c>
      <c r="AF241">
        <f t="shared" si="92"/>
        <v>8.5529198376607073E-3</v>
      </c>
      <c r="AG241" cm="1">
        <f t="array" ref="AG241">(2 * AI261*(1-alpha)*AE241*SQRT(alpha)+(1-alpha)*alpha*AE241^2)/Ku</f>
        <v>6.4005207400836799E-3</v>
      </c>
      <c r="AH241">
        <f t="shared" si="93"/>
        <v>0.74834335660443585</v>
      </c>
      <c r="AI241" cm="1">
        <f t="array" ref="AI241" xml:space="preserve"> F241 / df / 1000</f>
        <v>0.30739795918367352</v>
      </c>
      <c r="AJ241" cm="1">
        <f t="array" ref="AJ241" xml:space="preserve"> ( 1 + AI241 ) / ( 2*Ku ) * ( 2 * LN( 1 + AI241 ) - 1 + alpha + ( 1 / ( 1 + AI241 ) ) ^ 2 * ( 1 - alpha / 2 ) - ( alpha / 2) * ( 1 + AI241 ) ^ 2 )</f>
        <v>0.11080334983842831</v>
      </c>
      <c r="AK241" cm="1">
        <f t="array" ref="AK241" xml:space="preserve"> ( ( 1 - alpha ) / Ku ) * AI241 ^ 2</f>
        <v>0.13438567964263767</v>
      </c>
      <c r="AL241">
        <f t="shared" si="94"/>
        <v>1.2128304770442115</v>
      </c>
      <c r="AM241">
        <f t="shared" si="84"/>
        <v>0.25369417815184325</v>
      </c>
      <c r="AN241">
        <f t="shared" si="95"/>
        <v>0.29584715815417301</v>
      </c>
      <c r="AO241">
        <f t="shared" si="96"/>
        <v>1.1661566706394815</v>
      </c>
      <c r="AP241" cm="1">
        <f t="array" ref="AP241" xml:space="preserve"> EXP( -4 * alpha * X * 10^(-6) * AM241 / ( PI() * df * 10^(-6) * ( 1 - alpha ) ) ) * 100</f>
        <v>0.55663138925519628</v>
      </c>
      <c r="AQ241" cm="1">
        <f t="array" ref="AQ241" xml:space="preserve"> EXP( -4 * alpha * X * 10^(-6) * AN241 / ( PI() * df * 10^(-6) * ( 1 - alpha ) ) ) * 100</f>
        <v>0.23495177313418866</v>
      </c>
      <c r="AR241">
        <f t="shared" si="97"/>
        <v>0.32167961612100759</v>
      </c>
      <c r="AS241" cm="1">
        <f t="array" ref="AS241" xml:space="preserve"> ( sigave * 10^(-6) * fE *e * H241 ) / ( 3 * PI() * eps0 * ( 1 + epsF ) * mu * U * F241 * 10^(-9) )</f>
        <v>9.1601169460963743E-3</v>
      </c>
      <c r="AT241" cm="1">
        <f t="array" ref="AT241" xml:space="preserve"> PI() * AS241 / ( 1 + alpha * SQRT(AS241) )</f>
        <v>2.8588560495438998E-2</v>
      </c>
      <c r="AU241" cm="1">
        <f t="array" ref="AU241" xml:space="preserve"> PI() * AS241 * ( 1 - SQRT( AS241 ) * alpha )</f>
        <v>2.8587313710670935E-2</v>
      </c>
      <c r="AV241">
        <f t="shared" si="98"/>
        <v>0.99995638868321957</v>
      </c>
      <c r="AW241" cm="1">
        <f t="array" ref="AW241" xml:space="preserve"> 2 / 3 * ( epsP - 1 ) / ( epsP + 2 ) * ( sigave * 10^(-6) ) ^ 2 / ( eps0 * ( 1 + epsF ) ^ 2 ) * H241 * ( F241 * 10^(-9) ) ^ 2 / ( df * 10^(-6) * mu * U )</f>
        <v>20.428095753639855</v>
      </c>
      <c r="AX241" cm="1">
        <f t="array" ref="AX241" xml:space="preserve"> 0.528 * Ku ^ 0.26 * AW241 ^ 0.74 / ( 1 + 0.366 * ( Ku * AW241 ) ^ 0.63 )</f>
        <v>1.5336374579330807</v>
      </c>
      <c r="AY241" cm="1">
        <f t="array" ref="AY241" xml:space="preserve"> 0.35 * Ku ^ ( -0.5 ) * AW241 ^ 0.4</f>
        <v>1.4459719688556316</v>
      </c>
      <c r="AZ241">
        <f t="shared" si="99"/>
        <v>0.94283819254415058</v>
      </c>
      <c r="BA241">
        <f t="shared" si="85"/>
        <v>0.27502998728784755</v>
      </c>
      <c r="BB241">
        <f t="shared" si="100"/>
        <v>0.32443447186484392</v>
      </c>
      <c r="BC241">
        <f t="shared" si="101"/>
        <v>1.1796330831564539</v>
      </c>
      <c r="BD241">
        <f t="shared" si="86"/>
        <v>1.3982567416117089</v>
      </c>
      <c r="BE241">
        <f t="shared" si="102"/>
        <v>1.7418191270098047</v>
      </c>
      <c r="BF241">
        <f t="shared" si="103"/>
        <v>1.2457076552351083</v>
      </c>
      <c r="BG241" cm="1">
        <f t="array" ref="BG241" xml:space="preserve"> EXP( -4 * alpha * X * 10^(-6) * BA241 / ( PI() * df * 10^(-6) * ( 1 - alpha ) ) ) * 100</f>
        <v>0.35972348485274774</v>
      </c>
      <c r="BH241" cm="1">
        <f t="array" ref="BH241" xml:space="preserve"> EXP( -4 * alpha * X * 10^(-6) * BB241 / ( PI() * df * 10^(-6) * ( 1 - alpha ) ) ) * 100</f>
        <v>0.13090008567782865</v>
      </c>
      <c r="BI241" cm="1">
        <f t="array" ref="BI241" xml:space="preserve"> EXP( -4 * alpha * X * 10^(-6) * BD241 / ( PI() * df * 10^(-6) * ( 1 - alpha ) ) ) * 100</f>
        <v>3.7541122087503561E-11</v>
      </c>
      <c r="BJ241" cm="1">
        <f t="array" ref="BJ241" xml:space="preserve"> EXP( -4 * alpha * X * 10^(-6) * BE241 / ( PI() * df * 10^(-6) * ( 1 - alpha ) ) ) * 100</f>
        <v>3.3225273181788269E-14</v>
      </c>
      <c r="BK241" cm="1">
        <f t="array" ref="BK241">fC *  BG241 +  ( 1 - fC ) * BI241</f>
        <v>3.5972348519061781E-2</v>
      </c>
    </row>
    <row r="242" spans="6:63" x14ac:dyDescent="0.2">
      <c r="F242">
        <v>2420</v>
      </c>
      <c r="G242" cm="1">
        <f t="array" ref="G242" xml:space="preserve"> F242 * 10^(-9) * rhoa/mu * U</f>
        <v>1.6032332051775192E-3</v>
      </c>
      <c r="H242" cm="1">
        <f t="array" ref="H242">1 +  lambda/F242 * ( 2.514 + 0.8 * EXP( -0.55 * F242/lambda ) )</f>
        <v>1.0696128678209731</v>
      </c>
      <c r="I242" cm="1">
        <f t="array" ref="I242" xml:space="preserve"> 1 + 3.34 * lambda/F242</f>
        <v>1.0924848760330579</v>
      </c>
      <c r="J242">
        <f t="shared" si="87"/>
        <v>0.97906423355247185</v>
      </c>
      <c r="K242" cm="1">
        <f t="array" ref="K242" xml:space="preserve"> kB * T * H242 / ( 3 * PI() * mu * F242 * 10^(-9) )</f>
        <v>1.0434856801140581E-11</v>
      </c>
      <c r="L242" cm="1">
        <f t="array" ref="L242" xml:space="preserve"> df * 10^(-6) *U / K242</f>
        <v>7880.9746671630664</v>
      </c>
      <c r="M242" cm="1">
        <f t="array" ref="M242" xml:space="preserve"> 1 + 0.388 * Kn * ( ( 1 - alpha ) * L242 / Ku ) ^ ( 1 / 3 )</f>
        <v>1.1484324757025484</v>
      </c>
      <c r="N242" cm="1">
        <f t="array" ref="N242" xml:space="preserve"> 1 + 0.388 * Kn * ( ( 1 - alpha ) / Ku ) ^ ( 1 / 3 ) * ( 3 * PI() * mu * df * 10^(-6) * U * F242 * 10^(-9) / ( kB * T ) ) ^ ( 1 / 3 ) * ( 0.6 * ( F242 / lambda ) ^ 0.1 ) ^ ( -1 / 3 ) * ( 1 + 2/3 * ( 3.34 * F242 / lambda ) ) ^ ( -1 / 2 )</f>
        <v>1.0176990110260564</v>
      </c>
      <c r="O242">
        <f t="shared" si="78"/>
        <v>0.88616355994590246</v>
      </c>
      <c r="P242" cm="1">
        <f t="array" ref="P242" xml:space="preserve"> 1 / ( 1 + 1.6 * ( ( 1 - alpha ) / Ku ) ^ ( 1 / 3 ) * L242 ^ ( -2 / 3 ) * M242 )</f>
        <v>0.99480926339990172</v>
      </c>
      <c r="Q242" cm="1">
        <f t="array" ref="Q242" xml:space="preserve"> 1.6 * ( ( 1 - alpha ) / Ku ) * L242 ^ ( -2 / 3 ) * M242 * P242</f>
        <v>6.5644197938798648E-3</v>
      </c>
      <c r="R242" cm="1">
        <f t="array" ref="R242" xml:space="preserve"> 1.6 * ( 0.6 ) ^ ( 2 / 3 ) * ( ( 1 - alpha ) / Ku ) * ( lambda * 10^(-9) ) ^ ( -1 / 15 ) * ( kB * T / ( 3 * PI() * df * 10^(-6) * U * mu ) ) ^ ( 2 / 3 ) * ( F242 * 10^(-9) ) ^ ( -3 / 5 )  +  3.2 * 3.34 / 3 * ( 0.6 ) ^ ( 2 / 3 ) * ( ( 1 - alpha ) / Ku ) *  ( lambda * 10^(-9) ) ^ ( 14 / 15 ) * ( kB * T / ( 3 * PI() * df * 10^(-6) * U * mu ) ) ^ ( 2 / 3 ) * ( F242 * 10^(-9) ) ^ ( -8 / 5 )</f>
        <v>5.2698297978413305E-3</v>
      </c>
      <c r="S242">
        <f t="shared" si="79"/>
        <v>5.3631005735387651E-3</v>
      </c>
      <c r="T242">
        <f t="shared" si="88"/>
        <v>0.81699536926917549</v>
      </c>
      <c r="U242">
        <f t="shared" si="80"/>
        <v>14996.735830703872</v>
      </c>
      <c r="V242">
        <f t="shared" si="81"/>
        <v>8.1658444033030544E-3</v>
      </c>
      <c r="W242">
        <f t="shared" si="82"/>
        <v>6.6680960547252908E-5</v>
      </c>
      <c r="X242">
        <f t="shared" si="83"/>
        <v>5.4450546134346238E-7</v>
      </c>
      <c r="Y242" cm="1">
        <f t="array" ref="Y242" xml:space="preserve"> 4 / 3 * g / U^2 * F242 * 10^(-9) * ( rhop - rhoa ) / rhoa</f>
        <v>250.86940499689049</v>
      </c>
      <c r="Z242" cm="1">
        <f t="array" ref="Z242" xml:space="preserve"> SQRT( 4/3 * 1/U242 * g/rhoa * F242 * 10^(-9) *  ( rhop - rhoa ) )</f>
        <v>1.3566750606510429E-3</v>
      </c>
      <c r="AA242" cm="1">
        <f t="array" ref="AA242" xml:space="preserve"> Z242 / U</f>
        <v>0.12933780290213079</v>
      </c>
      <c r="AB242">
        <f t="shared" si="89"/>
        <v>0.14855107219912089</v>
      </c>
      <c r="AC242">
        <f t="shared" si="90"/>
        <v>0.14822944241869429</v>
      </c>
      <c r="AD242">
        <f t="shared" si="91"/>
        <v>0.99783488751938809</v>
      </c>
      <c r="AE242" cm="1">
        <f t="array" ref="AE242">( ( F242 * 10^(-9) ) ^ 2 * rhop * H242 * U ) / ( 18 * mu * ( df * 10^(-6) ) )</f>
        <v>2.5681556480783175E-2</v>
      </c>
      <c r="AF242">
        <f t="shared" si="92"/>
        <v>8.6781521210766363E-3</v>
      </c>
      <c r="AG242" cm="1">
        <f t="array" ref="AG242">(2 * AI262*(1-alpha)*AE242*SQRT(alpha)+(1-alpha)*alpha*AE242^2)/Ku</f>
        <v>6.4769956987249687E-3</v>
      </c>
      <c r="AH242">
        <f t="shared" si="93"/>
        <v>0.74635655245017918</v>
      </c>
      <c r="AI242" cm="1">
        <f t="array" ref="AI242" xml:space="preserve"> F242 / df / 1000</f>
        <v>0.30867346938775514</v>
      </c>
      <c r="AJ242" cm="1">
        <f t="array" ref="AJ242" xml:space="preserve"> ( 1 + AI242 ) / ( 2*Ku ) * ( 2 * LN( 1 + AI242 ) - 1 + alpha + ( 1 / ( 1 + AI242 ) ) ^ 2 * ( 1 - alpha / 2 ) - ( alpha / 2) * ( 1 + AI242 ) ^ 2 )</f>
        <v>0.11164572025144617</v>
      </c>
      <c r="AK242" cm="1">
        <f t="array" ref="AK242" xml:space="preserve"> ( ( 1 - alpha ) / Ku ) * AI242 ^ 2</f>
        <v>0.13550322726177977</v>
      </c>
      <c r="AL242">
        <f t="shared" si="94"/>
        <v>1.2136894003335033</v>
      </c>
      <c r="AM242">
        <f t="shared" si="84"/>
        <v>0.25509791484628708</v>
      </c>
      <c r="AN242">
        <f t="shared" si="95"/>
        <v>0.29777392237508948</v>
      </c>
      <c r="AO242">
        <f t="shared" si="96"/>
        <v>1.1672926552712806</v>
      </c>
      <c r="AP242" cm="1">
        <f t="array" ref="AP242" xml:space="preserve"> EXP( -4 * alpha * X * 10^(-6) * AM242 / ( PI() * df * 10^(-6) * ( 1 - alpha ) ) ) * 100</f>
        <v>0.54087075949625396</v>
      </c>
      <c r="AQ242" cm="1">
        <f t="array" ref="AQ242" xml:space="preserve"> EXP( -4 * alpha * X * 10^(-6) * AN242 / ( PI() * df * 10^(-6) * ( 1 - alpha ) ) ) * 100</f>
        <v>0.22586903490280155</v>
      </c>
      <c r="AR242">
        <f t="shared" si="97"/>
        <v>0.31500172459345244</v>
      </c>
      <c r="AS242" cm="1">
        <f t="array" ref="AS242" xml:space="preserve"> ( sigave * 10^(-6) * fE *e * H242 ) / ( 3 * PI() * eps0 * ( 1 + epsF ) * mu * U * F242 * 10^(-9) )</f>
        <v>9.1198024109583678E-3</v>
      </c>
      <c r="AT242" cm="1">
        <f t="array" ref="AT242" xml:space="preserve"> PI() * AS242 / ( 1 + alpha * SQRT(AS242) )</f>
        <v>2.8463150925822172E-2</v>
      </c>
      <c r="AU242" cm="1">
        <f t="array" ref="AU242" xml:space="preserve"> PI() * AS242 * ( 1 - SQRT( AS242 ) * alpha )</f>
        <v>2.8461915073476663E-2</v>
      </c>
      <c r="AV242">
        <f t="shared" si="98"/>
        <v>0.99995658062072157</v>
      </c>
      <c r="AW242" cm="1">
        <f t="array" ref="AW242" xml:space="preserve"> 2 / 3 * ( epsP - 1 ) / ( epsP + 2 ) * ( sigave * 10^(-6) ) ^ 2 / ( eps0 * ( 1 + epsF ) ^ 2 ) * H242 * ( F242 * 10^(-9) ) ^ 2 / ( df * 10^(-6) * mu * U )</f>
        <v>20.5924142334928</v>
      </c>
      <c r="AX242" cm="1">
        <f t="array" ref="AX242" xml:space="preserve"> 0.528 * Ku ^ 0.26 * AW242 ^ 0.74 / ( 1 + 0.366 * ( Ku * AW242 ) ^ 0.63 )</f>
        <v>1.5376823179362582</v>
      </c>
      <c r="AY242" cm="1">
        <f t="array" ref="AY242" xml:space="preserve"> 0.35 * Ku ^ ( -0.5 ) * AW242 ^ 0.4</f>
        <v>1.4506132042868305</v>
      </c>
      <c r="AZ242">
        <f t="shared" si="99"/>
        <v>0.94337639664980721</v>
      </c>
      <c r="BA242">
        <f t="shared" si="85"/>
        <v>0.27630017532097684</v>
      </c>
      <c r="BB242">
        <f t="shared" si="100"/>
        <v>0.32623583744856616</v>
      </c>
      <c r="BC242">
        <f t="shared" si="101"/>
        <v>1.1807297518706936</v>
      </c>
      <c r="BD242">
        <f t="shared" si="86"/>
        <v>1.4005206797810004</v>
      </c>
      <c r="BE242">
        <f t="shared" si="102"/>
        <v>1.74838712666192</v>
      </c>
      <c r="BF242">
        <f t="shared" si="103"/>
        <v>1.2483836560951855</v>
      </c>
      <c r="BG242" cm="1">
        <f t="array" ref="BG242" xml:space="preserve"> EXP( -4 * alpha * X * 10^(-6) * BA242 / ( PI() * df * 10^(-6) * ( 1 - alpha ) ) ) * 100</f>
        <v>0.35049463226868555</v>
      </c>
      <c r="BH242" cm="1">
        <f t="array" ref="BH242" xml:space="preserve"> EXP( -4 * alpha * X * 10^(-6) * BB242 / ( PI() * df * 10^(-6) * ( 1 - alpha ) ) ) * 100</f>
        <v>0.12616306893117318</v>
      </c>
      <c r="BI242" cm="1">
        <f t="array" ref="BI242" xml:space="preserve"> EXP( -4 * alpha * X * 10^(-6) * BD242 / ( PI() * df * 10^(-6) * ( 1 - alpha ) ) ) * 100</f>
        <v>3.584172887406482E-11</v>
      </c>
      <c r="BJ242" cm="1">
        <f t="array" ref="BJ242" xml:space="preserve"> EXP( -4 * alpha * X * 10^(-6) * BE242 / ( PI() * df * 10^(-6) * ( 1 - alpha ) ) ) * 100</f>
        <v>2.9047086325131535E-14</v>
      </c>
      <c r="BK242" cm="1">
        <f t="array" ref="BK242">fC *  BG242 +  ( 1 - fC ) * BI242</f>
        <v>3.5049463259126112E-2</v>
      </c>
    </row>
    <row r="243" spans="6:63" x14ac:dyDescent="0.2">
      <c r="F243">
        <v>2430</v>
      </c>
      <c r="G243" cm="1">
        <f t="array" ref="G243" xml:space="preserve"> F243 * 10^(-9) * rhoa/mu * U</f>
        <v>1.6098581357774264E-3</v>
      </c>
      <c r="H243" cm="1">
        <f t="array" ref="H243">1 +  lambda/F243 * ( 2.514 + 0.8 * EXP( -0.55 * F243/lambda ) )</f>
        <v>1.0693263951097807</v>
      </c>
      <c r="I243" cm="1">
        <f t="array" ref="I243" xml:space="preserve"> 1 + 3.34 * lambda/F243</f>
        <v>1.092104279835391</v>
      </c>
      <c r="J243">
        <f t="shared" si="87"/>
        <v>0.97914312291767269</v>
      </c>
      <c r="K243" cm="1">
        <f t="array" ref="K243" xml:space="preserve"> kB * T * H243 / ( 3 * PI() * mu * F243 * 10^(-9) )</f>
        <v>1.0389131753557152E-11</v>
      </c>
      <c r="L243" cm="1">
        <f t="array" ref="L243" xml:space="preserve"> df * 10^(-6) *U / K243</f>
        <v>7915.660716989747</v>
      </c>
      <c r="M243" cm="1">
        <f t="array" ref="M243" xml:space="preserve"> 1 + 0.388 * Kn * ( ( 1 - alpha ) * L243 / Ku ) ^ ( 1 / 3 )</f>
        <v>1.1486499192535442</v>
      </c>
      <c r="N243" cm="1">
        <f t="array" ref="N243" xml:space="preserve"> 1 + 0.388 * Kn * ( ( 1 - alpha ) / Ku ) ^ ( 1 / 3 ) * ( 3 * PI() * mu * df * 10^(-6) * U * F243 * 10^(-9) / ( kB * T ) ) ^ ( 1 / 3 ) * ( 0.6 * ( F243 / lambda ) ^ 0.1 ) ^ ( -1 / 3 ) * ( 1 + 2/3 * ( 3.34 * F243 / lambda ) ) ^ ( -1 / 2 )</f>
        <v>1.0176848668647491</v>
      </c>
      <c r="O243">
        <f t="shared" si="78"/>
        <v>0.88598349227769646</v>
      </c>
      <c r="P243" cm="1">
        <f t="array" ref="P243" xml:space="preserve"> 1 / ( 1 + 1.6 * ( ( 1 - alpha ) / Ku ) ^ ( 1 / 3 ) * L243 ^ ( -2 / 3 ) * M243 )</f>
        <v>0.99482338478440946</v>
      </c>
      <c r="Q243" cm="1">
        <f t="array" ref="Q243" xml:space="preserve"> 1.6 * ( ( 1 - alpha ) / Ku ) * L243 ^ ( -2 / 3 ) * M243 * P243</f>
        <v>6.5465613080575632E-3</v>
      </c>
      <c r="R243" cm="1">
        <f t="array" ref="R243" xml:space="preserve"> 1.6 * ( 0.6 ) ^ ( 2 / 3 ) * ( ( 1 - alpha ) / Ku ) * ( lambda * 10^(-9) ) ^ ( -1 / 15 ) * ( kB * T / ( 3 * PI() * df * 10^(-6) * U * mu ) ) ^ ( 2 / 3 ) * ( F243 * 10^(-9) ) ^ ( -3 / 5 )  +  3.2 * 3.34 / 3 * ( 0.6 ) ^ ( 2 / 3 ) * ( ( 1 - alpha ) / Ku ) *  ( lambda * 10^(-9) ) ^ ( 14 / 15 ) * ( kB * T / ( 3 * PI() * df * 10^(-6) * U * mu ) ) ^ ( 2 / 3 ) * ( F243 * 10^(-9) ) ^ ( -8 / 5 )</f>
        <v>5.2555507908633916E-3</v>
      </c>
      <c r="S243">
        <f t="shared" si="79"/>
        <v>5.348494506900738E-3</v>
      </c>
      <c r="T243">
        <f t="shared" si="88"/>
        <v>0.81699296091793494</v>
      </c>
      <c r="U243">
        <f t="shared" si="80"/>
        <v>14935.097112944122</v>
      </c>
      <c r="V243">
        <f t="shared" si="81"/>
        <v>8.1826776460461083E-3</v>
      </c>
      <c r="W243">
        <f t="shared" si="82"/>
        <v>6.6956158653486684E-5</v>
      </c>
      <c r="X243">
        <f t="shared" si="83"/>
        <v>5.4787976495416382E-7</v>
      </c>
      <c r="Y243" cm="1">
        <f t="array" ref="Y243" xml:space="preserve"> 4 / 3 * g / U^2 * F243 * 10^(-9) * ( rhop - rhoa ) / rhoa</f>
        <v>251.90605543076191</v>
      </c>
      <c r="Z243" cm="1">
        <f t="array" ref="Z243" xml:space="preserve"> SQRT( 4/3 * 1/U243 * g/rhoa * F243 * 10^(-9) *  ( rhop - rhoa ) )</f>
        <v>1.3622776786777846E-3</v>
      </c>
      <c r="AA243" cm="1">
        <f t="array" ref="AA243" xml:space="preserve"> Z243 / U</f>
        <v>0.1298719251301394</v>
      </c>
      <c r="AB243">
        <f t="shared" si="89"/>
        <v>0.14925610249912177</v>
      </c>
      <c r="AC243">
        <f t="shared" si="90"/>
        <v>0.14892892743930178</v>
      </c>
      <c r="AD243">
        <f t="shared" si="91"/>
        <v>0.99780796192355403</v>
      </c>
      <c r="AE243" cm="1">
        <f t="array" ref="AE243">( ( F243 * 10^(-9) ) ^ 2 * rhop * H243 * U ) / ( 18 * mu * ( df * 10^(-6) ) )</f>
        <v>2.5887304057564019E-2</v>
      </c>
      <c r="AF243">
        <f t="shared" si="92"/>
        <v>8.804611928382302E-3</v>
      </c>
      <c r="AG243" cm="1">
        <f t="array" ref="AG243">(2 * AI263*(1-alpha)*AE243*SQRT(alpha)+(1-alpha)*alpha*AE243^2)/Ku</f>
        <v>6.5540791671519034E-3</v>
      </c>
      <c r="AH243">
        <f t="shared" si="93"/>
        <v>0.74439160072738197</v>
      </c>
      <c r="AI243" cm="1">
        <f t="array" ref="AI243" xml:space="preserve"> F243 / df / 1000</f>
        <v>0.30994897959183676</v>
      </c>
      <c r="AJ243" cm="1">
        <f t="array" ref="AJ243" xml:space="preserve"> ( 1 + AI243 ) / ( 2*Ku ) * ( 2 * LN( 1 + AI243 ) - 1 + alpha + ( 1 / ( 1 + AI243 ) ) ^ 2 * ( 1 - alpha / 2 ) - ( alpha / 2) * ( 1 + AI243 ) ^ 2 )</f>
        <v>0.11249072370263653</v>
      </c>
      <c r="AK243" cm="1">
        <f t="array" ref="AK243" xml:space="preserve"> ( ( 1 - alpha ) / Ku ) * AI243 ^ 2</f>
        <v>0.13662540240729515</v>
      </c>
      <c r="AL243">
        <f t="shared" si="94"/>
        <v>1.2145481681534684</v>
      </c>
      <c r="AM243">
        <f t="shared" si="84"/>
        <v>0.25650417602291042</v>
      </c>
      <c r="AN243">
        <f t="shared" si="95"/>
        <v>0.29970743628187996</v>
      </c>
      <c r="AO243">
        <f t="shared" si="96"/>
        <v>1.1684310210026003</v>
      </c>
      <c r="AP243" cm="1">
        <f t="array" ref="AP243" xml:space="preserve"> EXP( -4 * alpha * X * 10^(-6) * AM243 / ( PI() * df * 10^(-6) * ( 1 - alpha ) ) ) * 100</f>
        <v>0.52552923392280859</v>
      </c>
      <c r="AQ243" cm="1">
        <f t="array" ref="AQ243" xml:space="preserve"> EXP( -4 * alpha * X * 10^(-6) * AN243 / ( PI() * df * 10^(-6) * ( 1 - alpha ) ) ) * 100</f>
        <v>0.2171074292715808</v>
      </c>
      <c r="AR243">
        <f t="shared" si="97"/>
        <v>0.30842180465122782</v>
      </c>
      <c r="AS243" cm="1">
        <f t="array" ref="AS243" xml:space="preserve"> ( sigave * 10^(-6) * fE *e * H243 ) / ( 3 * PI() * eps0 * ( 1 + epsF ) * mu * U * F243 * 10^(-9) )</f>
        <v>9.0798398693404583E-3</v>
      </c>
      <c r="AT243" cm="1">
        <f t="array" ref="AT243" xml:space="preserve"> PI() * AS243 / ( 1 + alpha * SQRT(AS243) )</f>
        <v>2.833883364656908E-2</v>
      </c>
      <c r="AU243" cm="1">
        <f t="array" ref="AU243" xml:space="preserve"> PI() * AS243 * ( 1 - SQRT( AS243 ) * alpha )</f>
        <v>2.833760858379622E-2</v>
      </c>
      <c r="AV243">
        <f t="shared" si="98"/>
        <v>0.99995677088238211</v>
      </c>
      <c r="AW243" cm="1">
        <f t="array" ref="AW243" xml:space="preserve"> 2 / 3 * ( epsP - 1 ) / ( epsP + 2 ) * ( sigave * 10^(-6) ) ^ 2 / ( eps0 * ( 1 + epsF ) ^ 2 ) * H243 * ( F243 * 10^(-9) ) ^ 2 / ( df * 10^(-6) * mu * U )</f>
        <v>20.757390189361313</v>
      </c>
      <c r="AX243" cm="1">
        <f t="array" ref="AX243" xml:space="preserve"> 0.528 * Ku ^ 0.26 * AW243 ^ 0.74 / ( 1 + 0.366 * ( Ku * AW243 ) ^ 0.63 )</f>
        <v>1.5417127832933066</v>
      </c>
      <c r="AY243" cm="1">
        <f t="array" ref="AY243" xml:space="preserve"> 0.35 * Ku ^ ( -0.5 ) * AW243 ^ 0.4</f>
        <v>1.4552507093024047</v>
      </c>
      <c r="AZ243">
        <f t="shared" si="99"/>
        <v>0.94391817014956103</v>
      </c>
      <c r="BA243">
        <f t="shared" si="85"/>
        <v>0.27757398049551596</v>
      </c>
      <c r="BB243">
        <f t="shared" si="100"/>
        <v>0.32804504486567621</v>
      </c>
      <c r="BC243">
        <f t="shared" si="101"/>
        <v>1.1818292344262995</v>
      </c>
      <c r="BD243">
        <f t="shared" si="86"/>
        <v>1.4027611921735796</v>
      </c>
      <c r="BE243">
        <f t="shared" si="102"/>
        <v>1.7549581455842846</v>
      </c>
      <c r="BF243">
        <f t="shared" si="103"/>
        <v>1.2510740640500437</v>
      </c>
      <c r="BG243" cm="1">
        <f t="array" ref="BG243" xml:space="preserve"> EXP( -4 * alpha * X * 10^(-6) * BA243 / ( PI() * df * 10^(-6) * ( 1 - alpha ) ) ) * 100</f>
        <v>0.34147727497313363</v>
      </c>
      <c r="BH243" cm="1">
        <f t="array" ref="BH243" xml:space="preserve"> EXP( -4 * alpha * X * 10^(-6) * BB243 / ( PI() * df * 10^(-6) * ( 1 - alpha ) ) ) * 100</f>
        <v>0.12157796584685195</v>
      </c>
      <c r="BI243" cm="1">
        <f t="array" ref="BI243" xml:space="preserve"> EXP( -4 * alpha * X * 10^(-6) * BD243 / ( PI() * df * 10^(-6) * ( 1 - alpha ) ) ) * 100</f>
        <v>3.4235669282249176E-11</v>
      </c>
      <c r="BJ243" cm="1">
        <f t="array" ref="BJ243" xml:space="preserve"> EXP( -4 * alpha * X * 10^(-6) * BE243 / ( PI() * df * 10^(-6) * ( 1 - alpha ) ) ) * 100</f>
        <v>2.5392751341987633E-14</v>
      </c>
      <c r="BK243" cm="1">
        <f t="array" ref="BK243">fC *  BG243 +  ( 1 - fC ) * BI243</f>
        <v>3.414772752812547E-2</v>
      </c>
    </row>
    <row r="244" spans="6:63" x14ac:dyDescent="0.2">
      <c r="F244">
        <v>2440</v>
      </c>
      <c r="G244" cm="1">
        <f t="array" ref="G244" xml:space="preserve"> F244 * 10^(-9) * rhoa/mu * U</f>
        <v>1.6164830663773335E-3</v>
      </c>
      <c r="H244" cm="1">
        <f t="array" ref="H244">1 +  lambda/F244 * ( 2.514 + 0.8 * EXP( -0.55 * F244/lambda ) )</f>
        <v>1.0690422705358875</v>
      </c>
      <c r="I244" cm="1">
        <f t="array" ref="I244" xml:space="preserve"> 1 + 3.34 * lambda/F244</f>
        <v>1.0917268032786884</v>
      </c>
      <c r="J244">
        <f t="shared" si="87"/>
        <v>0.97922141997917944</v>
      </c>
      <c r="K244" cm="1">
        <f t="array" ref="K244" xml:space="preserve"> kB * T * H244 / ( 3 * PI() * mu * F244 * 10^(-9) )</f>
        <v>1.0343804221475768E-11</v>
      </c>
      <c r="L244" cm="1">
        <f t="array" ref="L244" xml:space="preserve"> df * 10^(-6) *U / K244</f>
        <v>7950.3478937201189</v>
      </c>
      <c r="M244" cm="1">
        <f t="array" ref="M244" xml:space="preserve"> 1 + 0.388 * Kn * ( ( 1 - alpha ) * L244 / Ku ) ^ ( 1 / 3 )</f>
        <v>1.1488667355441395</v>
      </c>
      <c r="N244" cm="1">
        <f t="array" ref="N244" xml:space="preserve"> 1 + 0.388 * Kn * ( ( 1 - alpha ) / Ku ) ^ ( 1 / 3 ) * ( 3 * PI() * mu * df * 10^(-6) * U * F244 * 10^(-9) / ( kB * T ) ) ^ ( 1 / 3 ) * ( 0.6 * ( F244 / lambda ) ^ 0.1 ) ^ ( -1 / 3 ) * ( 1 + 2/3 * ( 3.34 * F244 / lambda ) ) ^ ( -1 / 2 )</f>
        <v>1.0176707902199693</v>
      </c>
      <c r="O244">
        <f t="shared" si="78"/>
        <v>0.88580403517207618</v>
      </c>
      <c r="P244" cm="1">
        <f t="array" ref="P244" xml:space="preserve"> 1 / ( 1 + 1.6 * ( ( 1 - alpha ) / Ku ) ^ ( 1 / 3 ) * L244 ^ ( -2 / 3 ) * M244 )</f>
        <v>0.99483740567911871</v>
      </c>
      <c r="Q244" cm="1">
        <f t="array" ref="Q244" xml:space="preserve"> 1.6 * ( ( 1 - alpha ) / Ku ) * L244 ^ ( -2 / 3 ) * M244 * P244</f>
        <v>6.5288299057832105E-3</v>
      </c>
      <c r="R244" cm="1">
        <f t="array" ref="R244" xml:space="preserve"> 1.6 * ( 0.6 ) ^ ( 2 / 3 ) * ( ( 1 - alpha ) / Ku ) * ( lambda * 10^(-9) ) ^ ( -1 / 15 ) * ( kB * T / ( 3 * PI() * df * 10^(-6) * U * mu ) ) ^ ( 2 / 3 ) * ( F244 * 10^(-9) ) ^ ( -3 / 5 )  +  3.2 * 3.34 / 3 * ( 0.6 ) ^ ( 2 / 3 ) * ( ( 1 - alpha ) / Ku ) *  ( lambda * 10^(-9) ) ^ ( 14 / 15 ) * ( kB * T / ( 3 * PI() * df * 10^(-6) * U * mu ) ) ^ ( 2 / 3 ) * ( F244 * 10^(-9) ) ^ ( -8 / 5 )</f>
        <v>5.2413737049973154E-3</v>
      </c>
      <c r="S244">
        <f t="shared" si="79"/>
        <v>5.3339929202027864E-3</v>
      </c>
      <c r="T244">
        <f t="shared" si="88"/>
        <v>0.81699063954445461</v>
      </c>
      <c r="U244">
        <f t="shared" si="80"/>
        <v>14873.963532833041</v>
      </c>
      <c r="V244">
        <f t="shared" si="81"/>
        <v>8.1994761858428643E-3</v>
      </c>
      <c r="W244">
        <f t="shared" si="82"/>
        <v>6.7231354379647677E-5</v>
      </c>
      <c r="X244">
        <f t="shared" si="83"/>
        <v>5.5126098079451895E-7</v>
      </c>
      <c r="Y244" cm="1">
        <f t="array" ref="Y244" xml:space="preserve"> 4 / 3 * g / U^2 * F244 * 10^(-9) * ( rhop - rhoa ) / rhoa</f>
        <v>252.94270586463341</v>
      </c>
      <c r="Z244" cm="1">
        <f t="array" ref="Z244" xml:space="preserve"> SQRT( 4/3 * 1/U244 * g/rhoa * F244 * 10^(-9) *  ( rhop - rhoa ) )</f>
        <v>1.3678802726062426E-3</v>
      </c>
      <c r="AA244" cm="1">
        <f t="array" ref="AA244" xml:space="preserve"> Z244 / U</f>
        <v>0.1304060450607526</v>
      </c>
      <c r="AB244">
        <f t="shared" si="89"/>
        <v>0.14996199584881334</v>
      </c>
      <c r="AC244">
        <f t="shared" si="90"/>
        <v>0.14962920230391299</v>
      </c>
      <c r="AD244">
        <f t="shared" si="91"/>
        <v>0.9977808141121578</v>
      </c>
      <c r="AE244" cm="1">
        <f t="array" ref="AE244">( ( F244 * 10^(-9) ) ^ 2 * rhop * H244 * U ) / ( 18 * mu * ( df * 10^(-6) ) )</f>
        <v>2.6093871596842962E-2</v>
      </c>
      <c r="AF244">
        <f t="shared" si="92"/>
        <v>8.9323042678405747E-3</v>
      </c>
      <c r="AG244" cm="1">
        <f t="array" ref="AG244">(2 * AI264*(1-alpha)*AE244*SQRT(alpha)+(1-alpha)*alpha*AE244^2)/Ku</f>
        <v>6.6317735889487427E-3</v>
      </c>
      <c r="AH244">
        <f t="shared" si="93"/>
        <v>0.74244824068806647</v>
      </c>
      <c r="AI244" cm="1">
        <f t="array" ref="AI244" xml:space="preserve"> F244 / df / 1000</f>
        <v>0.31122448979591838</v>
      </c>
      <c r="AJ244" cm="1">
        <f t="array" ref="AJ244" xml:space="preserve"> ( 1 + AI244 ) / ( 2*Ku ) * ( 2 * LN( 1 + AI244 ) - 1 + alpha + ( 1 / ( 1 + AI244 ) ) ^ 2 * ( 1 - alpha / 2 ) - ( alpha / 2) * ( 1 + AI244 ) ^ 2 )</f>
        <v>0.11333835489045299</v>
      </c>
      <c r="AK244" cm="1">
        <f t="array" ref="AK244" xml:space="preserve"> ( ( 1 - alpha ) / Ku ) * AI244 ^ 2</f>
        <v>0.13775220507918379</v>
      </c>
      <c r="AL244">
        <f t="shared" si="94"/>
        <v>1.2154067809818483</v>
      </c>
      <c r="AM244">
        <f t="shared" si="84"/>
        <v>0.25791294761873984</v>
      </c>
      <c r="AN244">
        <f t="shared" si="95"/>
        <v>0.30164770457114015</v>
      </c>
      <c r="AO244">
        <f t="shared" si="96"/>
        <v>1.1695717774396162</v>
      </c>
      <c r="AP244" cm="1">
        <f t="array" ref="AP244" xml:space="preserve"> EXP( -4 * alpha * X * 10^(-6) * AM244 / ( PI() * df * 10^(-6) * ( 1 - alpha ) ) ) * 100</f>
        <v>0.51059663420529189</v>
      </c>
      <c r="AQ244" cm="1">
        <f t="array" ref="AQ244" xml:space="preserve"> EXP( -4 * alpha * X * 10^(-6) * AN244 / ( PI() * df * 10^(-6) * ( 1 - alpha ) ) ) * 100</f>
        <v>0.20865685227981057</v>
      </c>
      <c r="AR244">
        <f t="shared" si="97"/>
        <v>0.30193978192548132</v>
      </c>
      <c r="AS244" cm="1">
        <f t="array" ref="AS244" xml:space="preserve"> ( sigave * 10^(-6) * fE *e * H244 ) / ( 3 * PI() * eps0 * ( 1 + epsF ) * mu * U * F244 * 10^(-9) )</f>
        <v>9.0402247462739484E-3</v>
      </c>
      <c r="AT244" cm="1">
        <f t="array" ref="AT244" xml:space="preserve"> PI() * AS244 / ( 1 + alpha * SQRT(AS244) )</f>
        <v>2.821559448990121E-2</v>
      </c>
      <c r="AU244" cm="1">
        <f t="array" ref="AU244" xml:space="preserve"> PI() * AS244 * ( 1 - SQRT( AS244 ) * alpha )</f>
        <v>2.8214380076323934E-2</v>
      </c>
      <c r="AV244">
        <f t="shared" si="98"/>
        <v>0.99995695948998309</v>
      </c>
      <c r="AW244" cm="1">
        <f t="array" ref="AW244" xml:space="preserve"> 2 / 3 * ( epsP - 1 ) / ( epsP + 2 ) * ( sigave * 10^(-6) ) ^ 2 / ( eps0 * ( 1 + epsF ) ^ 2 ) * H244 * ( F244 * 10^(-9) ) ^ 2 / ( df * 10^(-6) * mu * U )</f>
        <v>20.923023621244944</v>
      </c>
      <c r="AX244" cm="1">
        <f t="array" ref="AX244" xml:space="preserve"> 0.528 * Ku ^ 0.26 * AW244 ^ 0.74 / ( 1 + 0.366 * ( Ku * AW244 ) ^ 0.63 )</f>
        <v>1.5457289339410327</v>
      </c>
      <c r="AY244" cm="1">
        <f t="array" ref="AY244" xml:space="preserve"> 0.35 * Ku ^ ( -0.5 ) * AW244 ^ 0.4</f>
        <v>1.4598845019192033</v>
      </c>
      <c r="AZ244">
        <f t="shared" si="99"/>
        <v>0.94446346307113616</v>
      </c>
      <c r="BA244">
        <f t="shared" si="85"/>
        <v>0.27885137496493551</v>
      </c>
      <c r="BB244">
        <f t="shared" si="100"/>
        <v>0.32986208464746408</v>
      </c>
      <c r="BC244">
        <f t="shared" si="101"/>
        <v>1.1829315336492172</v>
      </c>
      <c r="BD244">
        <f t="shared" si="86"/>
        <v>1.4049783759874686</v>
      </c>
      <c r="BE244">
        <f t="shared" si="102"/>
        <v>1.7615322064903434</v>
      </c>
      <c r="BF244">
        <f t="shared" si="103"/>
        <v>1.2537788741782421</v>
      </c>
      <c r="BG244" cm="1">
        <f t="array" ref="BG244" xml:space="preserve"> EXP( -4 * alpha * X * 10^(-6) * BA244 / ( PI() * df * 10^(-6) * ( 1 - alpha ) ) ) * 100</f>
        <v>0.33266747885058151</v>
      </c>
      <c r="BH244" cm="1">
        <f t="array" ref="BH244" xml:space="preserve"> EXP( -4 * alpha * X * 10^(-6) * BB244 / ( PI() * df * 10^(-6) * ( 1 - alpha ) ) ) * 100</f>
        <v>0.11714072274652755</v>
      </c>
      <c r="BI244" cm="1">
        <f t="array" ref="BI244" xml:space="preserve"> EXP( -4 * alpha * X * 10^(-6) * BD244 / ( PI() * df * 10^(-6) * ( 1 - alpha ) ) ) * 100</f>
        <v>3.2717190448694486E-11</v>
      </c>
      <c r="BJ244" cm="1">
        <f t="array" ref="BJ244" xml:space="preserve"> EXP( -4 * alpha * X * 10^(-6) * BE244 / ( PI() * df * 10^(-6) * ( 1 - alpha ) ) ) * 100</f>
        <v>2.2196776646100895E-14</v>
      </c>
      <c r="BK244" cm="1">
        <f t="array" ref="BK244">fC *  BG244 +  ( 1 - fC ) * BI244</f>
        <v>3.3266747914503625E-2</v>
      </c>
    </row>
    <row r="245" spans="6:63" x14ac:dyDescent="0.2">
      <c r="F245">
        <v>2450</v>
      </c>
      <c r="G245" cm="1">
        <f t="array" ref="G245" xml:space="preserve"> F245 * 10^(-9) * rhoa/mu * U</f>
        <v>1.6231079969772405E-3</v>
      </c>
      <c r="H245" cm="1">
        <f t="array" ref="H245">1 +  lambda/F245 * ( 2.514 + 0.8 * EXP( -0.55 * F245/lambda ) )</f>
        <v>1.0687604653465672</v>
      </c>
      <c r="I245" cm="1">
        <f t="array" ref="I245" xml:space="preserve"> 1 + 3.34 * lambda/F245</f>
        <v>1.0913524081632653</v>
      </c>
      <c r="J245">
        <f t="shared" si="87"/>
        <v>0.97929913138257507</v>
      </c>
      <c r="K245" cm="1">
        <f t="array" ref="K245" xml:space="preserve"> kB * T * H245 / ( 3 * PI() * mu * F245 * 10^(-9) )</f>
        <v>1.0298869060290509E-11</v>
      </c>
      <c r="L245" cm="1">
        <f t="array" ref="L245" xml:space="preserve"> df * 10^(-6) *U / K245</f>
        <v>7985.0361844432873</v>
      </c>
      <c r="M245" cm="1">
        <f t="array" ref="M245" xml:space="preserve"> 1 + 0.388 * Kn * ( ( 1 - alpha ) * L245 / Ku ) ^ ( 1 / 3 )</f>
        <v>1.1490829290383597</v>
      </c>
      <c r="N245" cm="1">
        <f t="array" ref="N245" xml:space="preserve"> 1 + 0.388 * Kn * ( ( 1 - alpha ) / Ku ) ^ ( 1 / 3 ) * ( 3 * PI() * mu * df * 10^(-6) * U * F245 * 10^(-9) / ( kB * T ) ) ^ ( 1 / 3 ) * ( 0.6 * ( F245 / lambda ) ^ 0.1 ) ^ ( -1 / 3 ) * ( 1 + 2/3 * ( 3.34 * F245 / lambda ) ) ^ ( -1 / 2 )</f>
        <v>1.0176567805035008</v>
      </c>
      <c r="O245">
        <f t="shared" si="78"/>
        <v>0.88562518403711177</v>
      </c>
      <c r="P245" cm="1">
        <f t="array" ref="P245" xml:space="preserve"> 1 / ( 1 + 1.6 * ( ( 1 - alpha ) / Ku ) ^ ( 1 / 3 ) * L245 ^ ( -2 / 3 ) * M245 )</f>
        <v>0.99485132722727276</v>
      </c>
      <c r="Q245" cm="1">
        <f t="array" ref="Q245" xml:space="preserve"> 1.6 * ( ( 1 - alpha ) / Ku ) * L245 ^ ( -2 / 3 ) * M245 * P245</f>
        <v>6.5112241412636739E-3</v>
      </c>
      <c r="R245" cm="1">
        <f t="array" ref="R245" xml:space="preserve"> 1.6 * ( 0.6 ) ^ ( 2 / 3 ) * ( ( 1 - alpha ) / Ku ) * ( lambda * 10^(-9) ) ^ ( -1 / 15 ) * ( kB * T / ( 3 * PI() * df * 10^(-6) * U * mu ) ) ^ ( 2 / 3 ) * ( F245 * 10^(-9) ) ^ ( -3 / 5 )  +  3.2 * 3.34 / 3 * ( 0.6 ) ^ ( 2 / 3 ) * ( ( 1 - alpha ) / Ku ) *  ( lambda * 10^(-9) ) ^ ( 14 / 15 ) * ( kB * T / ( 3 * PI() * df * 10^(-6) * U * mu ) ) ^ ( 2 / 3 ) * ( F245 * 10^(-9) ) ^ ( -8 / 5 )</f>
        <v>5.2272973708895895E-3</v>
      </c>
      <c r="S245">
        <f t="shared" si="79"/>
        <v>5.3195946131939145E-3</v>
      </c>
      <c r="T245">
        <f t="shared" si="88"/>
        <v>0.81698840306878262</v>
      </c>
      <c r="U245">
        <f t="shared" si="80"/>
        <v>14813.328905535143</v>
      </c>
      <c r="V245">
        <f t="shared" si="81"/>
        <v>8.216240235735724E-3</v>
      </c>
      <c r="W245">
        <f t="shared" si="82"/>
        <v>6.7506547728793352E-5</v>
      </c>
      <c r="X245">
        <f t="shared" si="83"/>
        <v>5.5464909450085985E-7</v>
      </c>
      <c r="Y245" cm="1">
        <f t="array" ref="Y245" xml:space="preserve"> 4 / 3 * g / U^2 * F245 * 10^(-9) * ( rhop - rhoa ) / rhoa</f>
        <v>253.97935629850477</v>
      </c>
      <c r="Z245" cm="1">
        <f t="array" ref="Z245" xml:space="preserve"> SQRT( 4/3 * 1/U245 * g/rhoa * F245 * 10^(-9) *  ( rhop - rhoa ) )</f>
        <v>1.3734828424676331E-3</v>
      </c>
      <c r="AA245" cm="1">
        <f t="array" ref="AA245" xml:space="preserve"> Z245 / U</f>
        <v>0.13094016269694633</v>
      </c>
      <c r="AB245">
        <f t="shared" si="89"/>
        <v>0.15066875383781614</v>
      </c>
      <c r="AC245">
        <f t="shared" si="90"/>
        <v>0.15033026792036622</v>
      </c>
      <c r="AD245">
        <f t="shared" si="91"/>
        <v>0.99775344317366377</v>
      </c>
      <c r="AE245" cm="1">
        <f t="array" ref="AE245">( ( F245 * 10^(-9) ) ^ 2 * rhop * H245 * U ) / ( 18 * mu * ( df * 10^(-6) ) )</f>
        <v>2.6301259098619485E-2</v>
      </c>
      <c r="AF245">
        <f t="shared" si="92"/>
        <v>9.0612341114263226E-3</v>
      </c>
      <c r="AG245" cm="1">
        <f t="array" ref="AG245">(2 * AI265*(1-alpha)*AE245*SQRT(alpha)+(1-alpha)*alpha*AE245^2)/Ku</f>
        <v>6.7100814080956169E-3</v>
      </c>
      <c r="AH245">
        <f t="shared" si="93"/>
        <v>0.74052621591954293</v>
      </c>
      <c r="AI245" cm="1">
        <f t="array" ref="AI245" xml:space="preserve"> F245 / df / 1000</f>
        <v>0.3125</v>
      </c>
      <c r="AJ245" cm="1">
        <f t="array" ref="AJ245" xml:space="preserve"> ( 1 + AI245 ) / ( 2*Ku ) * ( 2 * LN( 1 + AI245 ) - 1 + alpha + ( 1 / ( 1 + AI245 ) ) ^ 2 * ( 1 - alpha / 2 ) - ( alpha / 2) * ( 1 + AI245 ) ^ 2 )</f>
        <v>0.11418860852909198</v>
      </c>
      <c r="AK245" cm="1">
        <f t="array" ref="AK245" xml:space="preserve"> ( ( 1 - alpha ) / Ku ) * AI245 ^ 2</f>
        <v>0.13888363527744568</v>
      </c>
      <c r="AL245">
        <f t="shared" si="94"/>
        <v>1.2162652392954076</v>
      </c>
      <c r="AM245">
        <f t="shared" si="84"/>
        <v>0.25932421554448681</v>
      </c>
      <c r="AN245">
        <f t="shared" si="95"/>
        <v>0.30359473192243214</v>
      </c>
      <c r="AO245">
        <f t="shared" si="96"/>
        <v>1.1707149341413925</v>
      </c>
      <c r="AP245" cm="1">
        <f t="array" ref="AP245" xml:space="preserve"> EXP( -4 * alpha * X * 10^(-6) * AM245 / ( PI() * df * 10^(-6) * ( 1 - alpha ) ) ) * 100</f>
        <v>0.49606299623724953</v>
      </c>
      <c r="AQ245" cm="1">
        <f t="array" ref="AQ245" xml:space="preserve"> EXP( -4 * alpha * X * 10^(-6) * AN245 / ( PI() * df * 10^(-6) * ( 1 - alpha ) ) ) * 100</f>
        <v>0.20050746864013427</v>
      </c>
      <c r="AR245">
        <f t="shared" si="97"/>
        <v>0.29555552759711523</v>
      </c>
      <c r="AS245" cm="1">
        <f t="array" ref="AS245" xml:space="preserve"> ( sigave * 10^(-6) * fE *e * H245 ) / ( 3 * PI() * eps0 * ( 1 + epsF ) * mu * U * F245 * 10^(-9) )</f>
        <v>9.0009525455026461E-3</v>
      </c>
      <c r="AT245" cm="1">
        <f t="array" ref="AT245" xml:space="preserve"> PI() * AS245 / ( 1 + alpha * SQRT(AS245) )</f>
        <v>2.8093419531358736E-2</v>
      </c>
      <c r="AU245" cm="1">
        <f t="array" ref="AU245" xml:space="preserve"> PI() * AS245 * ( 1 - SQRT( AS245 ) * alpha )</f>
        <v>2.8092215629019635E-2</v>
      </c>
      <c r="AV245">
        <f t="shared" si="98"/>
        <v>0.99995714646493083</v>
      </c>
      <c r="AW245" cm="1">
        <f t="array" ref="AW245" xml:space="preserve"> 2 / 3 * ( epsP - 1 ) / ( epsP + 2 ) * ( sigave * 10^(-6) ) ^ 2 / ( eps0 * ( 1 + epsF ) ^ 2 ) * H245 * ( F245 * 10^(-9) ) ^ 2 / ( df * 10^(-6) * mu * U )</f>
        <v>21.089314529143259</v>
      </c>
      <c r="AX245" cm="1">
        <f t="array" ref="AX245" xml:space="preserve"> 0.528 * Ku ^ 0.26 * AW245 ^ 0.74 / ( 1 + 0.366 * ( Ku * AW245 ) ^ 0.63 )</f>
        <v>1.5497308493297171</v>
      </c>
      <c r="AY245" cm="1">
        <f t="array" ref="AY245" xml:space="preserve"> 0.35 * Ku ^ ( -0.5 ) * AW245 ^ 0.4</f>
        <v>1.4645145999943407</v>
      </c>
      <c r="AZ245">
        <f t="shared" si="99"/>
        <v>0.94501222623771497</v>
      </c>
      <c r="BA245">
        <f t="shared" si="85"/>
        <v>0.28013233109391378</v>
      </c>
      <c r="BB245">
        <f t="shared" si="100"/>
        <v>0.33168694755145178</v>
      </c>
      <c r="BC245">
        <f t="shared" si="101"/>
        <v>1.1840366524499966</v>
      </c>
      <c r="BD245">
        <f t="shared" si="86"/>
        <v>1.4071723280666837</v>
      </c>
      <c r="BE245">
        <f t="shared" si="102"/>
        <v>1.7681093319167729</v>
      </c>
      <c r="BF245">
        <f t="shared" si="103"/>
        <v>1.2564980824672562</v>
      </c>
      <c r="BG245" cm="1">
        <f t="array" ref="BG245" xml:space="preserve"> EXP( -4 * alpha * X * 10^(-6) * BA245 / ( PI() * df * 10^(-6) * ( 1 - alpha ) ) ) * 100</f>
        <v>0.32406134956123106</v>
      </c>
      <c r="BH245" cm="1">
        <f t="array" ref="BH245" xml:space="preserve"> EXP( -4 * alpha * X * 10^(-6) * BB245 / ( PI() * df * 10^(-6) * ( 1 - alpha ) ) ) * 100</f>
        <v>0.11284736070339466</v>
      </c>
      <c r="BI245" cm="1">
        <f t="array" ref="BI245" xml:space="preserve"> EXP( -4 * alpha * X * 10^(-6) * BD245 / ( PI() * df * 10^(-6) * ( 1 - alpha ) ) ) * 100</f>
        <v>3.1280927995819869E-11</v>
      </c>
      <c r="BJ245" cm="1">
        <f t="array" ref="BJ245" xml:space="preserve"> EXP( -4 * alpha * X * 10^(-6) * BE245 / ( PI() * df * 10^(-6) * ( 1 - alpha ) ) ) * 100</f>
        <v>1.9401836101081969E-14</v>
      </c>
      <c r="BK245" cm="1">
        <f t="array" ref="BK245">fC *  BG245 +  ( 1 - fC ) * BI245</f>
        <v>3.2406134984275942E-2</v>
      </c>
    </row>
    <row r="246" spans="6:63" x14ac:dyDescent="0.2">
      <c r="F246">
        <v>2460</v>
      </c>
      <c r="G246" cm="1">
        <f t="array" ref="G246" xml:space="preserve"> F246 * 10^(-9) * rhoa/mu * U</f>
        <v>1.6297329275771477E-3</v>
      </c>
      <c r="H246" cm="1">
        <f t="array" ref="H246">1 +  lambda/F246 * ( 2.514 + 0.8 * EXP( -0.55 * F246/lambda ) )</f>
        <v>1.0684809512566185</v>
      </c>
      <c r="I246" cm="1">
        <f t="array" ref="I246" xml:space="preserve"> 1 + 3.34 * lambda/F246</f>
        <v>1.0909810569105691</v>
      </c>
      <c r="J246">
        <f t="shared" si="87"/>
        <v>0.97937626367439756</v>
      </c>
      <c r="K246" cm="1">
        <f t="array" ref="K246" xml:space="preserve"> kB * T * H246 / ( 3 * PI() * mu * F246 * 10^(-9) )</f>
        <v>1.0254321213534465E-11</v>
      </c>
      <c r="L246" cm="1">
        <f t="array" ref="L246" xml:space="preserve"> df * 10^(-6) *U / K246</f>
        <v>8019.7255764448309</v>
      </c>
      <c r="M246" cm="1">
        <f t="array" ref="M246" xml:space="preserve"> 1 + 0.388 * Kn * ( ( 1 - alpha ) * L246 / Ku ) ^ ( 1 / 3 )</f>
        <v>1.149298504149985</v>
      </c>
      <c r="N246" cm="1">
        <f t="array" ref="N246" xml:space="preserve"> 1 + 0.388 * Kn * ( ( 1 - alpha ) / Ku ) ^ ( 1 / 3 ) * ( 3 * PI() * mu * df * 10^(-6) * U * F246 * 10^(-9) / ( kB * T ) ) ^ ( 1 / 3 ) * ( 0.6 * ( F246 / lambda ) ^ 0.1 ) ^ ( -1 / 3 ) * ( 1 + 2/3 * ( 3.34 * F246 / lambda ) ) ^ ( -1 / 2 )</f>
        <v>1.0176428371345478</v>
      </c>
      <c r="O246">
        <f t="shared" si="78"/>
        <v>0.8854469343342537</v>
      </c>
      <c r="P246" cm="1">
        <f t="array" ref="P246" xml:space="preserve"> 1 / ( 1 + 1.6 * ( ( 1 - alpha ) / Ku ) ^ ( 1 / 3 ) * L246 ^ ( -2 / 3 ) * M246 )</f>
        <v>0.99486515055431812</v>
      </c>
      <c r="Q246" cm="1">
        <f t="array" ref="Q246" xml:space="preserve"> 1.6 * ( ( 1 - alpha ) / Ku ) * L246 ^ ( -2 / 3 ) * M246 * P246</f>
        <v>6.4937425912130692E-3</v>
      </c>
      <c r="R246" cm="1">
        <f t="array" ref="R246" xml:space="preserve"> 1.6 * ( 0.6 ) ^ ( 2 / 3 ) * ( ( 1 - alpha ) / Ku ) * ( lambda * 10^(-9) ) ^ ( -1 / 15 ) * ( kB * T / ( 3 * PI() * df * 10^(-6) * U * mu ) ) ^ ( 2 / 3 ) * ( F246 * 10^(-9) ) ^ ( -3 / 5 )  +  3.2 * 3.34 / 3 * ( 0.6 ) ^ ( 2 / 3 ) * ( ( 1 - alpha ) / Ku ) *  ( lambda * 10^(-9) ) ^ ( 14 / 15 ) * ( kB * T / ( 3 * PI() * df * 10^(-6) * U * mu ) ) ^ ( 2 / 3 ) * ( F246 * 10^(-9) ) ^ ( -8 / 5 )</f>
        <v>5.2133206375800855E-3</v>
      </c>
      <c r="S246">
        <f t="shared" si="79"/>
        <v>5.3052984045190883E-3</v>
      </c>
      <c r="T246">
        <f t="shared" si="88"/>
        <v>0.81698624945465037</v>
      </c>
      <c r="U246">
        <f t="shared" si="80"/>
        <v>14753.187146776476</v>
      </c>
      <c r="V246">
        <f t="shared" si="81"/>
        <v>8.2329700065956451E-3</v>
      </c>
      <c r="W246">
        <f t="shared" si="82"/>
        <v>6.7781738703964758E-5</v>
      </c>
      <c r="X246">
        <f t="shared" si="83"/>
        <v>5.5804409179740735E-7</v>
      </c>
      <c r="Y246" cm="1">
        <f t="array" ref="Y246" xml:space="preserve"> 4 / 3 * g / U^2 * F246 * 10^(-9) * ( rhop - rhoa ) / rhoa</f>
        <v>255.01600673237627</v>
      </c>
      <c r="Z246" cm="1">
        <f t="array" ref="Z246" xml:space="preserve"> SQRT( 4/3 * 1/U246 * g/rhoa * F246 * 10^(-9) *  ( rhop - rhoa ) )</f>
        <v>1.3790853882930042E-3</v>
      </c>
      <c r="AA246" cm="1">
        <f t="array" ref="AA246" xml:space="preserve"> Z246 / U</f>
        <v>0.1314742780416806</v>
      </c>
      <c r="AB246">
        <f t="shared" si="89"/>
        <v>0.15137637805963572</v>
      </c>
      <c r="AC246">
        <f t="shared" si="90"/>
        <v>0.15103212519647313</v>
      </c>
      <c r="AD246">
        <f t="shared" si="91"/>
        <v>0.99772584819655963</v>
      </c>
      <c r="AE246" cm="1">
        <f t="array" ref="AE246">( ( F246 * 10^(-9) ) ^ 2 * rhop * H246 * U ) / ( 18 * mu * ( df * 10^(-6) ) )</f>
        <v>2.6509466562893092E-2</v>
      </c>
      <c r="AF246">
        <f t="shared" si="92"/>
        <v>9.1914063945492883E-3</v>
      </c>
      <c r="AG246" cm="1">
        <f t="array" ref="AG246">(2 * AI266*(1-alpha)*AE246*SQRT(alpha)+(1-alpha)*alpha*AE246^2)/Ku</f>
        <v>6.7890050689685157E-3</v>
      </c>
      <c r="AH246">
        <f t="shared" si="93"/>
        <v>0.73862527425558611</v>
      </c>
      <c r="AI246" cm="1">
        <f t="array" ref="AI246" xml:space="preserve"> F246 / df / 1000</f>
        <v>0.31377551020408162</v>
      </c>
      <c r="AJ246" cm="1">
        <f t="array" ref="AJ246" xml:space="preserve"> ( 1 + AI246 ) / ( 2*Ku ) * ( 2 * LN( 1 + AI246 ) - 1 + alpha + ( 1 / ( 1 + AI246 ) ) ^ 2 * ( 1 - alpha / 2 ) - ( alpha / 2) * ( 1 + AI246 ) ^ 2 )</f>
        <v>0.11504147934842344</v>
      </c>
      <c r="AK246" cm="1">
        <f t="array" ref="AK246" xml:space="preserve"> ( ( 1 - alpha ) / Ku ) * AI246 ^ 2</f>
        <v>0.14001969300208084</v>
      </c>
      <c r="AL246">
        <f t="shared" si="94"/>
        <v>1.2171235435699368</v>
      </c>
      <c r="AM246">
        <f t="shared" si="84"/>
        <v>0.26073796568404517</v>
      </c>
      <c r="AN246">
        <f t="shared" si="95"/>
        <v>0.30554852299762236</v>
      </c>
      <c r="AO246">
        <f t="shared" si="96"/>
        <v>1.1718605006218288</v>
      </c>
      <c r="AP246" cm="1">
        <f t="array" ref="AP246" xml:space="preserve"> EXP( -4 * alpha * X * 10^(-6) * AM246 / ( PI() * df * 10^(-6) * ( 1 - alpha ) ) ) * 100</f>
        <v>0.48191856672278832</v>
      </c>
      <c r="AQ246" cm="1">
        <f t="array" ref="AQ246" xml:space="preserve"> EXP( -4 * alpha * X * 10^(-6) * AN246 / ( PI() * df * 10^(-6) * ( 1 - alpha ) ) ) * 100</f>
        <v>0.19264970643193854</v>
      </c>
      <c r="AR246">
        <f t="shared" si="97"/>
        <v>0.28926886029084975</v>
      </c>
      <c r="AS246" cm="1">
        <f t="array" ref="AS246" xml:space="preserve"> ( sigave * 10^(-6) * fE *e * H246 ) / ( 3 * PI() * eps0 * ( 1 + epsF ) * mu * U * F246 * 10^(-9) )</f>
        <v>8.9620188478016557E-3</v>
      </c>
      <c r="AT246" cm="1">
        <f t="array" ref="AT246" xml:space="preserve"> PI() * AS246 / ( 1 + alpha * SQRT(AS246) )</f>
        <v>2.7972295084611947E-2</v>
      </c>
      <c r="AU246" cm="1">
        <f t="array" ref="AU246" xml:space="preserve"> PI() * AS246 * ( 1 - SQRT( AS246 ) * alpha )</f>
        <v>2.7971101557921471E-2</v>
      </c>
      <c r="AV246">
        <f t="shared" si="98"/>
        <v>0.99995733182826563</v>
      </c>
      <c r="AW246" cm="1">
        <f t="array" ref="AW246" xml:space="preserve"> 2 / 3 * ( epsP - 1 ) / ( epsP + 2 ) * ( sigave * 10^(-6) ) ^ 2 / ( eps0 * ( 1 + epsF ) ^ 2 ) * H246 * ( F246 * 10^(-9) ) ^ 2 / ( df * 10^(-6) * mu * U )</f>
        <v>21.256262913055867</v>
      </c>
      <c r="AX246" cm="1">
        <f t="array" ref="AX246" xml:space="preserve"> 0.528 * Ku ^ 0.26 * AW246 ^ 0.74 / ( 1 + 0.366 * ( Ku * AW246 ) ^ 0.63 )</f>
        <v>1.5537186084246393</v>
      </c>
      <c r="AY246" cm="1">
        <f t="array" ref="AY246" xml:space="preserve"> 0.35 * Ku ^ ( -0.5 ) * AW246 ^ 0.4</f>
        <v>1.4691410212272644</v>
      </c>
      <c r="AZ246">
        <f t="shared" si="99"/>
        <v>0.94556441125260737</v>
      </c>
      <c r="BA246">
        <f t="shared" si="85"/>
        <v>0.28141682145278157</v>
      </c>
      <c r="BB246">
        <f t="shared" si="100"/>
        <v>0.33351962455554385</v>
      </c>
      <c r="BC246">
        <f t="shared" si="101"/>
        <v>1.1851445938227416</v>
      </c>
      <c r="BD246">
        <f t="shared" si="86"/>
        <v>1.4093431449025984</v>
      </c>
      <c r="BE246">
        <f t="shared" si="102"/>
        <v>1.7746895442248869</v>
      </c>
      <c r="BF246">
        <f t="shared" si="103"/>
        <v>1.2592316857989458</v>
      </c>
      <c r="BG246" cm="1">
        <f t="array" ref="BG246" xml:space="preserve"> EXP( -4 * alpha * X * 10^(-6) * BA246 / ( PI() * df * 10^(-6) * ( 1 - alpha ) ) ) * 100</f>
        <v>0.3156550335144187</v>
      </c>
      <c r="BH246" cm="1">
        <f t="array" ref="BH246" xml:space="preserve"> EXP( -4 * alpha * X * 10^(-6) * BB246 / ( PI() * df * 10^(-6) * ( 1 - alpha ) ) ) * 100</f>
        <v>0.10869397557236311</v>
      </c>
      <c r="BI246" cm="1">
        <f t="array" ref="BI246" xml:space="preserve"> EXP( -4 * alpha * X * 10^(-6) * BD246 / ( PI() * df * 10^(-6) * ( 1 - alpha ) ) ) * 100</f>
        <v>2.9921877769790004E-11</v>
      </c>
      <c r="BJ246" cm="1">
        <f t="array" ref="BJ246" xml:space="preserve"> EXP( -4 * alpha * X * 10^(-6) * BE246 / ( PI() * df * 10^(-6) * ( 1 - alpha ) ) ) * 100</f>
        <v>1.6957753566632406E-14</v>
      </c>
      <c r="BK246" cm="1">
        <f t="array" ref="BK246">fC *  BG246 +  ( 1 - fC ) * BI246</f>
        <v>3.1565503378371558E-2</v>
      </c>
    </row>
    <row r="247" spans="6:63" x14ac:dyDescent="0.2">
      <c r="F247">
        <v>2470</v>
      </c>
      <c r="G247" cm="1">
        <f t="array" ref="G247" xml:space="preserve"> F247 * 10^(-9) * rhoa/mu * U</f>
        <v>1.6363578581770546E-3</v>
      </c>
      <c r="H247" cm="1">
        <f t="array" ref="H247">1 +  lambda/F247 * ( 2.514 + 0.8 * EXP( -0.55 * F247/lambda ) )</f>
        <v>1.0682037004389022</v>
      </c>
      <c r="I247" cm="1">
        <f t="array" ref="I247" xml:space="preserve"> 1 + 3.34 * lambda/F247</f>
        <v>1.0906127125506073</v>
      </c>
      <c r="J247">
        <f t="shared" si="87"/>
        <v>0.97945282330397809</v>
      </c>
      <c r="K247" cm="1">
        <f t="array" ref="K247" xml:space="preserve"> kB * T * H247 / ( 3 * PI() * mu * F247 * 10^(-9) )</f>
        <v>1.0210155711005114E-11</v>
      </c>
      <c r="L247" cm="1">
        <f t="array" ref="L247" xml:space="preserve"> df * 10^(-6) *U / K247</f>
        <v>8054.4160572030632</v>
      </c>
      <c r="M247" cm="1">
        <f t="array" ref="M247" xml:space="preserve"> 1 + 0.388 * Kn * ( ( 1 - alpha ) * L247 / Ku ) ^ ( 1 / 3 )</f>
        <v>1.1495134652433205</v>
      </c>
      <c r="N247" cm="1">
        <f t="array" ref="N247" xml:space="preserve"> 1 + 0.388 * Kn * ( ( 1 - alpha ) / Ku ) ^ ( 1 / 3 ) * ( 3 * PI() * mu * df * 10^(-6) * U * F247 * 10^(-9) / ( kB * T ) ) ^ ( 1 / 3 ) * ( 0.6 * ( F247 / lambda ) ^ 0.1 ) ^ ( -1 / 3 ) * ( 1 + 2/3 * ( 3.34 * F247 / lambda ) ) ^ ( -1 / 2 )</f>
        <v>1.0176289595396124</v>
      </c>
      <c r="O247">
        <f t="shared" si="78"/>
        <v>0.88526928157749607</v>
      </c>
      <c r="P247" cm="1">
        <f t="array" ref="P247" xml:space="preserve"> 1 / ( 1 + 1.6 * ( ( 1 - alpha ) / Ku ) ^ ( 1 / 3 ) * L247 ^ ( -2 / 3 ) * M247 )</f>
        <v>0.99487887676825437</v>
      </c>
      <c r="Q247" cm="1">
        <f t="array" ref="Q247" xml:space="preserve"> 1.6 * ( ( 1 - alpha ) / Ku ) * L247 ^ ( -2 / 3 ) * M247 * P247</f>
        <v>6.4763838544094014E-3</v>
      </c>
      <c r="R247" cm="1">
        <f t="array" ref="R247" xml:space="preserve"> 1.6 * ( 0.6 ) ^ ( 2 / 3 ) * ( ( 1 - alpha ) / Ku ) * ( lambda * 10^(-9) ) ^ ( -1 / 15 ) * ( kB * T / ( 3 * PI() * df * 10^(-6) * U * mu ) ) ^ ( 2 / 3 ) * ( F247 * 10^(-9) ) ^ ( -3 / 5 )  +  3.2 * 3.34 / 3 * ( 0.6 ) ^ ( 2 / 3 ) * ( ( 1 - alpha ) / Ku ) *  ( lambda * 10^(-9) ) ^ ( 14 / 15 ) * ( kB * T / ( 3 * PI() * df * 10^(-6) * U * mu ) ) ^ ( 2 / 3 ) * ( F247 * 10^(-9) ) ^ ( -8 / 5 )</f>
        <v>5.1994423721357244E-3</v>
      </c>
      <c r="S247">
        <f t="shared" si="79"/>
        <v>5.2911031313426513E-3</v>
      </c>
      <c r="T247">
        <f t="shared" si="88"/>
        <v>0.81698417670846368</v>
      </c>
      <c r="U247">
        <f t="shared" si="80"/>
        <v>14693.532270808993</v>
      </c>
      <c r="V247">
        <f t="shared" si="81"/>
        <v>8.2496657071530026E-3</v>
      </c>
      <c r="W247">
        <f t="shared" si="82"/>
        <v>6.8056927308186659E-5</v>
      </c>
      <c r="X247">
        <f t="shared" si="83"/>
        <v>5.614459584953763E-7</v>
      </c>
      <c r="Y247" cm="1">
        <f t="array" ref="Y247" xml:space="preserve"> 4 / 3 * g / U^2 * F247 * 10^(-9) * ( rhop - rhoa ) / rhoa</f>
        <v>256.05265716624774</v>
      </c>
      <c r="Z247" cm="1">
        <f t="array" ref="Z247" xml:space="preserve"> SQRT( 4/3 * 1/U247 * g/rhoa * F247 * 10^(-9) *  ( rhop - rhoa ) )</f>
        <v>1.3846879101132386E-3</v>
      </c>
      <c r="AA247" cm="1">
        <f t="array" ref="AA247" xml:space="preserve"> Z247 / U</f>
        <v>0.13200839109789955</v>
      </c>
      <c r="AB247">
        <f t="shared" si="89"/>
        <v>0.15208487011167476</v>
      </c>
      <c r="AC247">
        <f t="shared" si="90"/>
        <v>0.1517347750400182</v>
      </c>
      <c r="AD247">
        <f t="shared" si="91"/>
        <v>0.99769802826935061</v>
      </c>
      <c r="AE247" cm="1">
        <f t="array" ref="AE247">( ( F247 * 10^(-9) ) ^ 2 * rhop * H247 * U ) / ( 18 * mu * ( df * 10^(-6) ) )</f>
        <v>2.671849398966333E-2</v>
      </c>
      <c r="AF247">
        <f t="shared" si="92"/>
        <v>9.3228260157810824E-3</v>
      </c>
      <c r="AG247" cm="1">
        <f t="array" ref="AG247">(2 * AI267*(1-alpha)*AE247*SQRT(alpha)+(1-alpha)*alpha*AE247^2)/Ku</f>
        <v>6.868547016339298E-3</v>
      </c>
      <c r="AH247">
        <f t="shared" si="93"/>
        <v>0.73674516768978227</v>
      </c>
      <c r="AI247" cm="1">
        <f t="array" ref="AI247" xml:space="preserve"> F247 / df / 1000</f>
        <v>0.31505102040816324</v>
      </c>
      <c r="AJ247" cm="1">
        <f t="array" ref="AJ247" xml:space="preserve"> ( 1 + AI247 ) / ( 2*Ku ) * ( 2 * LN( 1 + AI247 ) - 1 + alpha + ( 1 / ( 1 + AI247 ) ) ^ 2 * ( 1 - alpha / 2 ) - ( alpha / 2) * ( 1 + AI247 ) ^ 2 )</f>
        <v>0.115896962093921</v>
      </c>
      <c r="AK247" cm="1">
        <f t="array" ref="AK247" xml:space="preserve"> ( ( 1 - alpha ) / Ku ) * AI247 ^ 2</f>
        <v>0.14116037825308925</v>
      </c>
      <c r="AL247">
        <f t="shared" si="94"/>
        <v>1.2179816942802624</v>
      </c>
      <c r="AM247">
        <f t="shared" si="84"/>
        <v>0.26215418389401324</v>
      </c>
      <c r="AN247">
        <f t="shared" si="95"/>
        <v>0.30750908244023117</v>
      </c>
      <c r="AO247">
        <f t="shared" si="96"/>
        <v>1.1730084863515073</v>
      </c>
      <c r="AP247" cm="1">
        <f t="array" ref="AP247" xml:space="preserve"> EXP( -4 * alpha * X * 10^(-6) * AM247 / ( PI() * df * 10^(-6) * ( 1 - alpha ) ) ) * 100</f>
        <v>0.46815379978113314</v>
      </c>
      <c r="AQ247" cm="1">
        <f t="array" ref="AQ247" xml:space="preserve"> EXP( -4 * alpha * X * 10^(-6) * AN247 / ( PI() * df * 10^(-6) * ( 1 - alpha ) ) ) * 100</f>
        <v>0.18507425183267143</v>
      </c>
      <c r="AR247">
        <f t="shared" si="97"/>
        <v>0.28307954794846169</v>
      </c>
      <c r="AS247" cm="1">
        <f t="array" ref="AS247" xml:space="preserve"> ( sigave * 10^(-6) * fE *e * H247 ) / ( 3 * PI() * eps0 * ( 1 + epsF ) * mu * U * F247 * 10^(-9) )</f>
        <v>8.9234193093389574E-3</v>
      </c>
      <c r="AT247" cm="1">
        <f t="array" ref="AT247" xml:space="preserve"> PI() * AS247 / ( 1 + alpha * SQRT(AS247) )</f>
        <v>2.7852207696404584E-2</v>
      </c>
      <c r="AU247" cm="1">
        <f t="array" ref="AU247" xml:space="preserve"> PI() * AS247 * ( 1 - SQRT( AS247 ) * alpha )</f>
        <v>2.7851024412090537E-2</v>
      </c>
      <c r="AV247">
        <f t="shared" si="98"/>
        <v>0.99995751560066815</v>
      </c>
      <c r="AW247" cm="1">
        <f t="array" ref="AW247" xml:space="preserve"> 2 / 3 * ( epsP - 1 ) / ( epsP + 2 ) * ( sigave * 10^(-6) ) ^ 2 / ( eps0 * ( 1 + epsF ) ^ 2 ) * H247 * ( F247 * 10^(-9) ) ^ 2 / ( df * 10^(-6) * mu * U )</f>
        <v>21.42386877298242</v>
      </c>
      <c r="AX247" cm="1">
        <f t="array" ref="AX247" xml:space="preserve"> 0.528 * Ku ^ 0.26 * AW247 ^ 0.74 / ( 1 + 0.366 * ( Ku * AW247 ) ^ 0.63 )</f>
        <v>1.5576922897076586</v>
      </c>
      <c r="AY247" cm="1">
        <f t="array" ref="AY247" xml:space="preserve"> 0.35 * Ku ^ ( -0.5 ) * AW247 ^ 0.4</f>
        <v>1.4737637831617789</v>
      </c>
      <c r="AZ247">
        <f t="shared" si="99"/>
        <v>0.9461199704842661</v>
      </c>
      <c r="BA247">
        <f t="shared" si="85"/>
        <v>0.2827048188121204</v>
      </c>
      <c r="BB247">
        <f t="shared" si="100"/>
        <v>0.3353601068523217</v>
      </c>
      <c r="BC247">
        <f t="shared" si="101"/>
        <v>1.1862553608440431</v>
      </c>
      <c r="BD247">
        <f t="shared" si="86"/>
        <v>1.4114909226353638</v>
      </c>
      <c r="BE247">
        <f t="shared" si="102"/>
        <v>1.78127286560201</v>
      </c>
      <c r="BF247">
        <f t="shared" si="103"/>
        <v>1.2619796819353499</v>
      </c>
      <c r="BG247" cm="1">
        <f t="array" ref="BG247" xml:space="preserve"> EXP( -4 * alpha * X * 10^(-6) * BA247 / ( PI() * df * 10^(-6) * ( 1 - alpha ) ) ) * 100</f>
        <v>0.30744471876638146</v>
      </c>
      <c r="BH247" cm="1">
        <f t="array" ref="BH247" xml:space="preserve"> EXP( -4 * alpha * X * 10^(-6) * BB247 / ( PI() * df * 10^(-6) * ( 1 - alpha ) ) ) * 100</f>
        <v>0.10467673794392109</v>
      </c>
      <c r="BI247" cm="1">
        <f t="array" ref="BI247" xml:space="preserve"> EXP( -4 * alpha * X * 10^(-6) * BD247 / ( PI() * df * 10^(-6) * ( 1 - alpha ) ) ) * 100</f>
        <v>2.863536976972708E-11</v>
      </c>
      <c r="BJ247" cm="1">
        <f t="array" ref="BJ247" xml:space="preserve"> EXP( -4 * alpha * X * 10^(-6) * BE247 / ( PI() * df * 10^(-6) * ( 1 - alpha ) ) ) * 100</f>
        <v>1.4820613424439394E-14</v>
      </c>
      <c r="BK247" cm="1">
        <f t="array" ref="BK247">fC *  BG247 +  ( 1 - fC ) * BI247</f>
        <v>3.0744471902409979E-2</v>
      </c>
    </row>
    <row r="248" spans="6:63" x14ac:dyDescent="0.2">
      <c r="F248">
        <v>2480</v>
      </c>
      <c r="G248" cm="1">
        <f t="array" ref="G248" xml:space="preserve"> F248 * 10^(-9) * rhoa/mu * U</f>
        <v>1.6429827887769616E-3</v>
      </c>
      <c r="H248" cm="1">
        <f t="array" ref="H248">1 +  lambda/F248 * ( 2.514 + 0.8 * EXP( -0.55 * F248/lambda ) )</f>
        <v>1.0679286855151058</v>
      </c>
      <c r="I248" cm="1">
        <f t="array" ref="I248" xml:space="preserve"> 1 + 3.34 * lambda/F248</f>
        <v>1.0902473387096774</v>
      </c>
      <c r="J248">
        <f t="shared" si="87"/>
        <v>0.97952881662523839</v>
      </c>
      <c r="K248" cm="1">
        <f t="array" ref="K248" xml:space="preserve"> kB * T * H248 / ( 3 * PI() * mu * F248 * 10^(-9) )</f>
        <v>1.0166367666937176E-11</v>
      </c>
      <c r="L248" cm="1">
        <f t="array" ref="L248" xml:space="preserve"> df * 10^(-6) *U / K248</f>
        <v>8089.1076143854098</v>
      </c>
      <c r="M248" cm="1">
        <f t="array" ref="M248" xml:space="preserve"> 1 + 0.388 * Kn * ( ( 1 - alpha ) * L248 / Ku ) ^ ( 1 / 3 )</f>
        <v>1.1497278166339497</v>
      </c>
      <c r="N248" cm="1">
        <f t="array" ref="N248" xml:space="preserve"> 1 + 0.388 * Kn * ( ( 1 - alpha ) / Ku ) ^ ( 1 / 3 ) * ( 3 * PI() * mu * df * 10^(-6) * U * F248 * 10^(-9) / ( kB * T ) ) ^ ( 1 / 3 ) * ( 0.6 * ( F248 / lambda ) ^ 0.1 ) ^ ( -1 / 3 ) * ( 1 + 2/3 * ( 3.34 * F248 / lambda ) ) ^ ( -1 / 2 )</f>
        <v>1.017615147152376</v>
      </c>
      <c r="O248">
        <f t="shared" si="78"/>
        <v>0.88509222133255927</v>
      </c>
      <c r="P248" cm="1">
        <f t="array" ref="P248" xml:space="preserve"> 1 / ( 1 + 1.6 * ( ( 1 - alpha ) / Ku ) ^ ( 1 / 3 ) * L248 ^ ( -2 / 3 ) * M248 )</f>
        <v>0.99489250695997666</v>
      </c>
      <c r="Q248" cm="1">
        <f t="array" ref="Q248" xml:space="preserve"> 1.6 * ( ( 1 - alpha ) / Ku ) * L248 ^ ( -2 / 3 ) * M248 * P248</f>
        <v>6.4591465512617279E-3</v>
      </c>
      <c r="R248" cm="1">
        <f t="array" ref="R248" xml:space="preserve"> 1.6 * ( 0.6 ) ^ ( 2 / 3 ) * ( ( 1 - alpha ) / Ku ) * ( lambda * 10^(-9) ) ^ ( -1 / 15 ) * ( kB * T / ( 3 * PI() * df * 10^(-6) * U * mu ) ) ^ ( 2 / 3 ) * ( F248 * 10^(-9) ) ^ ( -3 / 5 )  +  3.2 * 3.34 / 3 * ( 0.6 ) ^ ( 2 / 3 ) * ( ( 1 - alpha ) / Ku ) *  ( lambda * 10^(-9) ) ^ ( 14 / 15 ) * ( kB * T / ( 3 * PI() * df * 10^(-6) * U * mu ) ) ^ ( 2 / 3 ) * ( F248 * 10^(-9) ) ^ ( -8 / 5 )</f>
        <v>5.1856614592929061E-3</v>
      </c>
      <c r="S248">
        <f t="shared" si="79"/>
        <v>5.2770076489807556E-3</v>
      </c>
      <c r="T248">
        <f t="shared" si="88"/>
        <v>0.81698218287831637</v>
      </c>
      <c r="U248">
        <f t="shared" si="80"/>
        <v>14634.358388424222</v>
      </c>
      <c r="V248">
        <f t="shared" si="81"/>
        <v>8.2663275440278926E-3</v>
      </c>
      <c r="W248">
        <f t="shared" si="82"/>
        <v>6.8332113544467755E-5</v>
      </c>
      <c r="X248">
        <f t="shared" si="83"/>
        <v>5.6485468049210392E-7</v>
      </c>
      <c r="Y248" cm="1">
        <f t="array" ref="Y248" xml:space="preserve"> 4 / 3 * g / U^2 * F248 * 10^(-9) * ( rhop - rhoa ) / rhoa</f>
        <v>257.08930760011918</v>
      </c>
      <c r="Z248" cm="1">
        <f t="array" ref="Z248" xml:space="preserve"> SQRT( 4/3 * 1/U248 * g/rhoa * F248 * 10^(-9) *  ( rhop - rhoa ) )</f>
        <v>1.390290407959056E-3</v>
      </c>
      <c r="AA248" cm="1">
        <f t="array" ref="AA248" xml:space="preserve"> Z248 / U</f>
        <v>0.13254250186853184</v>
      </c>
      <c r="AB248">
        <f t="shared" si="89"/>
        <v>0.15279423159524555</v>
      </c>
      <c r="AC248">
        <f t="shared" si="90"/>
        <v>0.15243821835875931</v>
      </c>
      <c r="AD248">
        <f t="shared" si="91"/>
        <v>0.99766998248056038</v>
      </c>
      <c r="AE248" cm="1">
        <f t="array" ref="AE248">( ( F248 * 10^(-9) ) ^ 2 * rhop * H248 * U ) / ( 18 * mu * ( df * 10^(-6) ) )</f>
        <v>2.6928341378929795E-2</v>
      </c>
      <c r="AF248">
        <f t="shared" si="92"/>
        <v>9.4554978365861773E-3</v>
      </c>
      <c r="AG248" cm="1">
        <f t="array" ref="AG248">(2 * AI268*(1-alpha)*AE248*SQRT(alpha)+(1-alpha)*alpha*AE248^2)/Ku</f>
        <v>6.9487096953756875E-3</v>
      </c>
      <c r="AH248">
        <f t="shared" si="93"/>
        <v>0.73488565229099101</v>
      </c>
      <c r="AI248" cm="1">
        <f t="array" ref="AI248" xml:space="preserve"> F248 / df / 1000</f>
        <v>0.31632653061224486</v>
      </c>
      <c r="AJ248" cm="1">
        <f t="array" ref="AJ248" xml:space="preserve"> ( 1 + AI248 ) / ( 2*Ku ) * ( 2 * LN( 1 + AI248 ) - 1 + alpha + ( 1 / ( 1 + AI248 ) ) ^ 2 * ( 1 - alpha / 2 ) - ( alpha / 2) * ( 1 + AI248 ) ^ 2 )</f>
        <v>0.11675505152659393</v>
      </c>
      <c r="AK248" cm="1">
        <f t="array" ref="AK248" xml:space="preserve"> ( ( 1 - alpha ) / Ku ) * AI248 ^ 2</f>
        <v>0.14230569103047092</v>
      </c>
      <c r="AL248">
        <f t="shared" si="94"/>
        <v>1.2188396919002444</v>
      </c>
      <c r="AM248">
        <f t="shared" si="84"/>
        <v>0.26357285600323055</v>
      </c>
      <c r="AN248">
        <f t="shared" si="95"/>
        <v>0.30947641487479716</v>
      </c>
      <c r="AO248">
        <f t="shared" si="96"/>
        <v>1.1741589007595075</v>
      </c>
      <c r="AP248" cm="1">
        <f t="array" ref="AP248" xml:space="preserve"> EXP( -4 * alpha * X * 10^(-6) * AM248 / ( PI() * df * 10^(-6) * ( 1 - alpha ) ) ) * 100</f>
        <v>0.45475935356981673</v>
      </c>
      <c r="AQ248" cm="1">
        <f t="array" ref="AQ248" xml:space="preserve"> EXP( -4 * alpha * X * 10^(-6) * AN248 / ( PI() * df * 10^(-6) * ( 1 - alpha ) ) ) * 100</f>
        <v>0.17777204388952236</v>
      </c>
      <c r="AR248">
        <f t="shared" si="97"/>
        <v>0.27698730968029439</v>
      </c>
      <c r="AS248" cm="1">
        <f t="array" ref="AS248" xml:space="preserve"> ( sigave * 10^(-6) * fE *e * H248 ) / ( 3 * PI() * eps0 * ( 1 + epsF ) * mu * U * F248 * 10^(-9) )</f>
        <v>8.8851496600785788E-3</v>
      </c>
      <c r="AT248" cm="1">
        <f t="array" ref="AT248" xml:space="preserve"> PI() * AS248 / ( 1 + alpha * SQRT(AS248) )</f>
        <v>2.773314414162532E-2</v>
      </c>
      <c r="AU248" cm="1">
        <f t="array" ref="AU248" xml:space="preserve"> PI() * AS248 * ( 1 - SQRT( AS248 ) * alpha )</f>
        <v>2.7731970968683666E-2</v>
      </c>
      <c r="AV248">
        <f t="shared" si="98"/>
        <v>0.99995769780246835</v>
      </c>
      <c r="AW248" cm="1">
        <f t="array" ref="AW248" xml:space="preserve"> 2 / 3 * ( epsP - 1 ) / ( epsP + 2 ) * ( sigave * 10^(-6) ) ^ 2 / ( eps0 * ( 1 + epsF ) ^ 2 ) * H248 * ( F248 * 10^(-9) ) ^ 2 / ( df * 10^(-6) * mu * U )</f>
        <v>21.592132108922574</v>
      </c>
      <c r="AX248" cm="1">
        <f t="array" ref="AX248" xml:space="preserve"> 0.528 * Ku ^ 0.26 * AW248 ^ 0.74 / ( 1 + 0.366 * ( Ku * AW248 ) ^ 0.63 )</f>
        <v>1.5616519711788486</v>
      </c>
      <c r="AY248" cm="1">
        <f t="array" ref="AY248" xml:space="preserve"> 0.35 * Ku ^ ( -0.5 ) * AW248 ^ 0.4</f>
        <v>1.4783829031880371</v>
      </c>
      <c r="AZ248">
        <f t="shared" si="99"/>
        <v>0.94667885705164267</v>
      </c>
      <c r="BA248">
        <f t="shared" si="85"/>
        <v>0.28399629613749844</v>
      </c>
      <c r="BB248">
        <f t="shared" si="100"/>
        <v>0.33720838584348084</v>
      </c>
      <c r="BC248">
        <f t="shared" si="101"/>
        <v>1.1873689566719541</v>
      </c>
      <c r="BD248">
        <f t="shared" si="86"/>
        <v>1.4136157570553953</v>
      </c>
      <c r="BE248">
        <f t="shared" si="102"/>
        <v>1.7878593180628344</v>
      </c>
      <c r="BF248">
        <f t="shared" si="103"/>
        <v>1.2647420695047993</v>
      </c>
      <c r="BG248" cm="1">
        <f t="array" ref="BG248" xml:space="preserve"> EXP( -4 * alpha * X * 10^(-6) * BA248 / ( PI() * df * 10^(-6) * ( 1 - alpha ) ) ) * 100</f>
        <v>0.29942663584519152</v>
      </c>
      <c r="BH248" cm="1">
        <f t="array" ref="BH248" xml:space="preserve"> EXP( -4 * alpha * X * 10^(-6) * BB248 / ( PI() * df * 10^(-6) * ( 1 - alpha ) ) ) * 100</f>
        <v>0.10079189302538752</v>
      </c>
      <c r="BI248" cm="1">
        <f t="array" ref="BI248" xml:space="preserve"> EXP( -4 * alpha * X * 10^(-6) * BD248 / ( PI() * df * 10^(-6) * ( 1 - alpha ) ) ) * 100</f>
        <v>2.7417044088552483E-11</v>
      </c>
      <c r="BJ248" cm="1">
        <f t="array" ref="BJ248" xml:space="preserve"> EXP( -4 * alpha * X * 10^(-6) * BE248 / ( PI() * df * 10^(-6) * ( 1 - alpha ) ) ) * 100</f>
        <v>1.2951981488813221E-14</v>
      </c>
      <c r="BK248" cm="1">
        <f t="array" ref="BK248">fC *  BG248 +  ( 1 - fC ) * BI248</f>
        <v>2.9942663609194491E-2</v>
      </c>
    </row>
    <row r="249" spans="6:63" x14ac:dyDescent="0.2">
      <c r="F249">
        <v>2490</v>
      </c>
      <c r="G249" cm="1">
        <f t="array" ref="G249" xml:space="preserve"> F249 * 10^(-9) * rhoa/mu * U</f>
        <v>1.649607719376869E-3</v>
      </c>
      <c r="H249" cm="1">
        <f t="array" ref="H249">1 +  lambda/F249 * ( 2.514 + 0.8 * EXP( -0.55 * F249/lambda ) )</f>
        <v>1.0676558795467304</v>
      </c>
      <c r="I249" cm="1">
        <f t="array" ref="I249" xml:space="preserve"> 1 + 3.34 * lambda/F249</f>
        <v>1.0898848995983936</v>
      </c>
      <c r="J249">
        <f t="shared" si="87"/>
        <v>0.97960424989844863</v>
      </c>
      <c r="K249" cm="1">
        <f t="array" ref="K249" xml:space="preserve"> kB * T * H249 / ( 3 * PI() * mu * F249 * 10^(-9) )</f>
        <v>1.0122952278221649E-11</v>
      </c>
      <c r="L249" cm="1">
        <f t="array" ref="L249" xml:space="preserve"> df * 10^(-6) *U / K249</f>
        <v>8123.8002358448457</v>
      </c>
      <c r="M249" cm="1">
        <f t="array" ref="M249" xml:space="preserve"> 1 + 0.388 * Kn * ( ( 1 - alpha ) * L249 / Ku ) ^ ( 1 / 3 )</f>
        <v>1.1499415625894762</v>
      </c>
      <c r="N249" cm="1">
        <f t="array" ref="N249" xml:space="preserve"> 1 + 0.388 * Kn * ( ( 1 - alpha ) / Ku ) ^ ( 1 / 3 ) * ( 3 * PI() * mu * df * 10^(-6) * U * F249 * 10^(-9) / ( kB * T ) ) ^ ( 1 / 3 ) * ( 0.6 * ( F249 / lambda ) ^ 0.1 ) ^ ( -1 / 3 ) * ( 1 + 2/3 * ( 3.34 * F249 / lambda ) ) ^ ( -1 / 2 )</f>
        <v>1.0176013994135802</v>
      </c>
      <c r="O249">
        <f t="shared" si="78"/>
        <v>0.88491574921608351</v>
      </c>
      <c r="P249" cm="1">
        <f t="array" ref="P249" xml:space="preserve"> 1 / ( 1 + 1.6 * ( ( 1 - alpha ) / Ku ) ^ ( 1 / 3 ) * L249 ^ ( -2 / 3 ) * M249 )</f>
        <v>0.99490604220360956</v>
      </c>
      <c r="Q249" cm="1">
        <f t="array" ref="Q249" xml:space="preserve"> 1.6 * ( ( 1 - alpha ) / Ku ) * L249 ^ ( -2 / 3 ) * M249 * P249</f>
        <v>6.4420293233875547E-3</v>
      </c>
      <c r="R249" cm="1">
        <f t="array" ref="R249" xml:space="preserve"> 1.6 * ( 0.6 ) ^ ( 2 / 3 ) * ( ( 1 - alpha ) / Ku ) * ( lambda * 10^(-9) ) ^ ( -1 / 15 ) * ( kB * T / ( 3 * PI() * df * 10^(-6) * U * mu ) ) ^ ( 2 / 3 ) * ( F249 * 10^(-9) ) ^ ( -3 / 5 )  +  3.2 * 3.34 / 3 * ( 0.6 ) ^ ( 2 / 3 ) * ( ( 1 - alpha ) / Ku ) *  ( lambda * 10^(-9) ) ^ ( 14 / 15 ) * ( kB * T / ( 3 * PI() * df * 10^(-6) * U * mu ) ) ^ ( 2 / 3 ) * ( F249 * 10^(-9) ) ^ ( -8 / 5 )</f>
        <v>5.1719768011085675E-3</v>
      </c>
      <c r="S249">
        <f t="shared" si="79"/>
        <v>5.2630108305426505E-3</v>
      </c>
      <c r="T249">
        <f t="shared" si="88"/>
        <v>0.81698026605304008</v>
      </c>
      <c r="U249">
        <f t="shared" si="80"/>
        <v>14575.659705014785</v>
      </c>
      <c r="V249">
        <f t="shared" si="81"/>
        <v>8.2829557217598774E-3</v>
      </c>
      <c r="W249">
        <f t="shared" si="82"/>
        <v>6.8607297415800771E-5</v>
      </c>
      <c r="X249">
        <f t="shared" si="83"/>
        <v>5.6827024377016945E-7</v>
      </c>
      <c r="Y249" cm="1">
        <f t="array" ref="Y249" xml:space="preserve"> 4 / 3 * g / U^2 * F249 * 10^(-9) * ( rhop - rhoa ) / rhoa</f>
        <v>258.12595803399063</v>
      </c>
      <c r="Z249" cm="1">
        <f t="array" ref="Z249" xml:space="preserve"> SQRT( 4/3 * 1/U249 * g/rhoa * F249 * 10^(-9) *  ( rhop - rhoa ) )</f>
        <v>1.3958928818610125E-3</v>
      </c>
      <c r="AA249" cm="1">
        <f t="array" ref="AA249" xml:space="preserve"> Z249 / U</f>
        <v>0.13307661035649052</v>
      </c>
      <c r="AB249">
        <f t="shared" si="89"/>
        <v>0.15350446411558166</v>
      </c>
      <c r="AC249">
        <f t="shared" si="90"/>
        <v>0.15314245606042776</v>
      </c>
      <c r="AD249">
        <f t="shared" si="91"/>
        <v>0.99764170991873347</v>
      </c>
      <c r="AE249" cm="1">
        <f t="array" ref="AE249">( ( F249 * 10^(-9) ) ^ 2 * rhop * H249 * U ) / ( 18 * mu * ( df * 10^(-6) ) )</f>
        <v>2.7139008730692103E-2</v>
      </c>
      <c r="AF249">
        <f t="shared" si="92"/>
        <v>9.5894266810569746E-3</v>
      </c>
      <c r="AG249" cm="1">
        <f t="array" ref="AG249">(2 * AI269*(1-alpha)*AE249*SQRT(alpha)+(1-alpha)*alpha*AE249^2)/Ku</f>
        <v>7.0294955516412762E-3</v>
      </c>
      <c r="AH249">
        <f t="shared" si="93"/>
        <v>0.7330464881208586</v>
      </c>
      <c r="AI249" cm="1">
        <f t="array" ref="AI249" xml:space="preserve"> F249 / df / 1000</f>
        <v>0.31760204081632659</v>
      </c>
      <c r="AJ249" cm="1">
        <f t="array" ref="AJ249" xml:space="preserve"> ( 1 + AI249 ) / ( 2*Ku ) * ( 2 * LN( 1 + AI249 ) - 1 + alpha + ( 1 / ( 1 + AI249 ) ) ^ 2 * ( 1 - alpha / 2 ) - ( alpha / 2) * ( 1 + AI249 ) ^ 2 )</f>
        <v>0.11761574242291847</v>
      </c>
      <c r="AK249" cm="1">
        <f t="array" ref="AK249" xml:space="preserve"> ( ( 1 - alpha ) / Ku ) * AI249 ^ 2</f>
        <v>0.14345563133422595</v>
      </c>
      <c r="AL249">
        <f t="shared" si="94"/>
        <v>1.219697536902784</v>
      </c>
      <c r="AM249">
        <f t="shared" si="84"/>
        <v>0.26499396781233286</v>
      </c>
      <c r="AN249">
        <f t="shared" si="95"/>
        <v>0.31145052490625336</v>
      </c>
      <c r="AO249">
        <f t="shared" si="96"/>
        <v>1.1753117532351558</v>
      </c>
      <c r="AP249" cm="1">
        <f t="array" ref="AP249" xml:space="preserve"> EXP( -4 * alpha * X * 10^(-6) * AM249 / ( PI() * df * 10^(-6) * ( 1 - alpha ) ) ) * 100</f>
        <v>0.44172608692779414</v>
      </c>
      <c r="AQ249" cm="1">
        <f t="array" ref="AQ249" xml:space="preserve"> EXP( -4 * alpha * X * 10^(-6) * AN249 / ( PI() * df * 10^(-6) * ( 1 - alpha ) ) ) * 100</f>
        <v>0.17073426933379013</v>
      </c>
      <c r="AR249">
        <f t="shared" si="97"/>
        <v>0.27099181759400404</v>
      </c>
      <c r="AS249" cm="1">
        <f t="array" ref="AS249" xml:space="preserve"> ( sigave * 10^(-6) * fE *e * H249 ) / ( 3 * PI() * eps0 * ( 1 + epsF ) * mu * U * F249 * 10^(-9) )</f>
        <v>8.8472057022240466E-3</v>
      </c>
      <c r="AT249" cm="1">
        <f t="array" ref="AT249" xml:space="preserve"> PI() * AS249 / ( 1 + alpha * SQRT(AS249) )</f>
        <v>2.7615091418503376E-2</v>
      </c>
      <c r="AU249" cm="1">
        <f t="array" ref="AU249" xml:space="preserve"> PI() * AS249 * ( 1 - SQRT( AS249 ) * alpha )</f>
        <v>2.7613928228150279E-2</v>
      </c>
      <c r="AV249">
        <f t="shared" si="98"/>
        <v>0.99995787845365169</v>
      </c>
      <c r="AW249" cm="1">
        <f t="array" ref="AW249" xml:space="preserve"> 2 / 3 * ( epsP - 1 ) / ( epsP + 2 ) * ( sigave * 10^(-6) ) ^ 2 / ( eps0 * ( 1 + epsF ) ^ 2 ) * H249 * ( F249 * 10^(-9) ) ^ 2 / ( df * 10^(-6) * mu * U )</f>
        <v>21.761052920876025</v>
      </c>
      <c r="AX249" cm="1">
        <f t="array" ref="AX249" xml:space="preserve"> 0.528 * Ku ^ 0.26 * AW249 ^ 0.74 / ( 1 + 0.366 * ( Ku * AW249 ) ^ 0.63 )</f>
        <v>1.5655977303581732</v>
      </c>
      <c r="AY249" cm="1">
        <f t="array" ref="AY249" xml:space="preserve"> 0.35 * Ku ^ ( -0.5 ) * AW249 ^ 0.4</f>
        <v>1.4829983985445017</v>
      </c>
      <c r="AZ249">
        <f t="shared" si="99"/>
        <v>0.94724102480988226</v>
      </c>
      <c r="BA249">
        <f t="shared" si="85"/>
        <v>0.28529122658434669</v>
      </c>
      <c r="BB249">
        <f t="shared" si="100"/>
        <v>0.33906445313440364</v>
      </c>
      <c r="BC249">
        <f t="shared" si="101"/>
        <v>1.1884853845449708</v>
      </c>
      <c r="BD249">
        <f t="shared" si="86"/>
        <v>1.4157177436049109</v>
      </c>
      <c r="BE249">
        <f t="shared" si="102"/>
        <v>1.794448923450755</v>
      </c>
      <c r="BF249">
        <f t="shared" si="103"/>
        <v>1.2675188479883444</v>
      </c>
      <c r="BG249" cm="1">
        <f t="array" ref="BG249" xml:space="preserve"> EXP( -4 * alpha * X * 10^(-6) * BA249 / ( PI() * df * 10^(-6) * ( 1 - alpha ) ) ) * 100</f>
        <v>0.29159705850548484</v>
      </c>
      <c r="BH249" cm="1">
        <f t="array" ref="BH249" xml:space="preserve"> EXP( -4 * alpha * X * 10^(-6) * BB249 / ( PI() * df * 10^(-6) * ( 1 - alpha ) ) ) * 100</f>
        <v>9.7035760453174288E-2</v>
      </c>
      <c r="BI249" cm="1">
        <f t="array" ref="BI249" xml:space="preserve"> EXP( -4 * alpha * X * 10^(-6) * BD249 / ( PI() * df * 10^(-6) * ( 1 - alpha ) ) ) * 100</f>
        <v>2.6262828701315798E-11</v>
      </c>
      <c r="BJ249" cm="1">
        <f t="array" ref="BJ249" xml:space="preserve"> EXP( -4 * alpha * X * 10^(-6) * BE249 / ( PI() * df * 10^(-6) * ( 1 - alpha ) ) ) * 100</f>
        <v>1.1318222633777761E-14</v>
      </c>
      <c r="BK249" cm="1">
        <f t="array" ref="BK249">fC *  BG249 +  ( 1 - fC ) * BI249</f>
        <v>2.9159705874185031E-2</v>
      </c>
    </row>
    <row r="250" spans="6:63" x14ac:dyDescent="0.2">
      <c r="F250">
        <v>2500</v>
      </c>
      <c r="G250" cm="1">
        <f t="array" ref="G250" xml:space="preserve"> F250 * 10^(-9) * rhoa/mu * U</f>
        <v>1.6562326499767761E-3</v>
      </c>
      <c r="H250" cm="1">
        <f t="array" ref="H250">1 +  lambda/F250 * ( 2.514 + 0.8 * EXP( -0.55 * F250/lambda ) )</f>
        <v>1.0673852560262942</v>
      </c>
      <c r="I250" cm="1">
        <f t="array" ref="I250" xml:space="preserve"> 1 + 3.34 * lambda/F250</f>
        <v>1.0895253600000001</v>
      </c>
      <c r="J250">
        <f t="shared" si="87"/>
        <v>0.97967912929194612</v>
      </c>
      <c r="K250" cm="1">
        <f t="array" ref="K250" xml:space="preserve"> kB * T * H250 / ( 3 * PI() * mu * F250 * 10^(-9) )</f>
        <v>1.0079904822669606E-11</v>
      </c>
      <c r="L250" cm="1">
        <f t="array" ref="L250" xml:space="preserve"> df * 10^(-6) *U / K250</f>
        <v>8158.4939096164189</v>
      </c>
      <c r="M250" cm="1">
        <f t="array" ref="M250" xml:space="preserve"> 1 + 0.388 * Kn * ( ( 1 - alpha ) * L250 / Ku ) ^ ( 1 / 3 )</f>
        <v>1.1501547073302487</v>
      </c>
      <c r="N250" cm="1">
        <f t="array" ref="N250" xml:space="preserve"> 1 + 0.388 * Kn * ( ( 1 - alpha ) / Ku ) ^ ( 1 / 3 ) * ( 3 * PI() * mu * df * 10^(-6) * U * F250 * 10^(-9) / ( kB * T ) ) ^ ( 1 / 3 ) * ( 0.6 * ( F250 / lambda ) ^ 0.1 ) ^ ( -1 / 3 ) * ( 1 + 2/3 * ( 3.34 * F250 / lambda ) ) ^ ( -1 / 2 )</f>
        <v>1.0175877157709137</v>
      </c>
      <c r="O250">
        <f t="shared" si="78"/>
        <v>0.88473986089484347</v>
      </c>
      <c r="P250" cm="1">
        <f t="array" ref="P250" xml:space="preserve"> 1 / ( 1 + 1.6 * ( ( 1 - alpha ) / Ku ) ^ ( 1 / 3 ) * L250 ^ ( -2 / 3 ) * M250 )</f>
        <v>0.99491948355683379</v>
      </c>
      <c r="Q250" cm="1">
        <f t="array" ref="Q250" xml:space="preserve"> 1.6 * ( ( 1 - alpha ) / Ku ) * L250 ^ ( -2 / 3 ) * M250 * P250</f>
        <v>6.425030833200257E-3</v>
      </c>
      <c r="R250" cm="1">
        <f t="array" ref="R250" xml:space="preserve"> 1.6 * ( 0.6 ) ^ ( 2 / 3 ) * ( ( 1 - alpha ) / Ku ) * ( lambda * 10^(-9) ) ^ ( -1 / 15 ) * ( kB * T / ( 3 * PI() * df * 10^(-6) * U * mu ) ) ^ ( 2 / 3 ) * ( F250 * 10^(-9) ) ^ ( -3 / 5 )  +  3.2 * 3.34 / 3 * ( 0.6 ) ^ ( 2 / 3 ) * ( ( 1 - alpha ) / Ku ) *  ( lambda * 10^(-9) ) ^ ( 14 / 15 ) * ( kB * T / ( 3 * PI() * df * 10^(-6) * U * mu ) ) ^ ( 2 / 3 ) * ( F250 * 10^(-9) ) ^ ( -8 / 5 )</f>
        <v>5.1583873166195131E-3</v>
      </c>
      <c r="S250">
        <f t="shared" si="79"/>
        <v>5.2491115665805029E-3</v>
      </c>
      <c r="T250">
        <f t="shared" si="88"/>
        <v>0.81697842436126678</v>
      </c>
      <c r="U250">
        <f t="shared" si="80"/>
        <v>14517.430518682439</v>
      </c>
      <c r="V250">
        <f t="shared" si="81"/>
        <v>8.2995504428372037E-3</v>
      </c>
      <c r="W250">
        <f t="shared" si="82"/>
        <v>6.8882478925162612E-5</v>
      </c>
      <c r="X250">
        <f t="shared" si="83"/>
        <v>5.7169263439654465E-7</v>
      </c>
      <c r="Y250" cm="1">
        <f t="array" ref="Y250" xml:space="preserve"> 4 / 3 * g / U^2 * F250 * 10^(-9) * ( rhop - rhoa ) / rhoa</f>
        <v>259.16260846786201</v>
      </c>
      <c r="Z250" cm="1">
        <f t="array" ref="Z250" xml:space="preserve"> SQRT( 4/3 * 1/U250 * g/rhoa * F250 * 10^(-9) *  ( rhop - rhoa ) )</f>
        <v>1.401495331849503E-3</v>
      </c>
      <c r="AA250" cm="1">
        <f t="array" ref="AA250" xml:space="preserve"> Z250 / U</f>
        <v>0.13361071656467327</v>
      </c>
      <c r="AB250">
        <f t="shared" si="89"/>
        <v>0.15421556928185032</v>
      </c>
      <c r="AC250">
        <f t="shared" si="90"/>
        <v>0.15384748905272821</v>
      </c>
      <c r="AD250">
        <f t="shared" si="91"/>
        <v>0.99761320967243339</v>
      </c>
      <c r="AE250" cm="1">
        <f t="array" ref="AE250">( ( F250 * 10^(-9) ) ^ 2 * rhop * H250 * U ) / ( 18 * mu * ( df * 10^(-6) ) )</f>
        <v>2.7350496044949872E-2</v>
      </c>
      <c r="AF250">
        <f t="shared" si="92"/>
        <v>9.7246173356528992E-3</v>
      </c>
      <c r="AG250" cm="1">
        <f t="array" ref="AG250">(2 * AI270*(1-alpha)*AE250*SQRT(alpha)+(1-alpha)*alpha*AE250^2)/Ku</f>
        <v>7.110907031095506E-3</v>
      </c>
      <c r="AH250">
        <f t="shared" si="93"/>
        <v>0.73122743915332566</v>
      </c>
      <c r="AI250" cm="1">
        <f t="array" ref="AI250" xml:space="preserve"> F250 / df / 1000</f>
        <v>0.31887755102040821</v>
      </c>
      <c r="AJ250" cm="1">
        <f t="array" ref="AJ250" xml:space="preserve"> ( 1 + AI250 ) / ( 2*Ku ) * ( 2 * LN( 1 + AI250 ) - 1 + alpha + ( 1 / ( 1 + AI250 ) ) ^ 2 * ( 1 - alpha / 2 ) - ( alpha / 2) * ( 1 + AI250 ) ^ 2 )</f>
        <v>0.1184790295747702</v>
      </c>
      <c r="AK250" cm="1">
        <f t="array" ref="AK250" xml:space="preserve"> ( ( 1 - alpha ) / Ku ) * AI250 ^ 2</f>
        <v>0.14461019916435416</v>
      </c>
      <c r="AL250">
        <f t="shared" si="94"/>
        <v>1.2205552297598201</v>
      </c>
      <c r="AM250">
        <f t="shared" si="84"/>
        <v>0.26641750509332507</v>
      </c>
      <c r="AN250">
        <f t="shared" si="95"/>
        <v>0.31343141711931577</v>
      </c>
      <c r="AO250">
        <f t="shared" si="96"/>
        <v>1.1764670531297179</v>
      </c>
      <c r="AP250" cm="1">
        <f t="array" ref="AP250" xml:space="preserve"> EXP( -4 * alpha * X * 10^(-6) * AM250 / ( PI() * df * 10^(-6) * ( 1 - alpha ) ) ) * 100</f>
        <v>0.42904505603977361</v>
      </c>
      <c r="AQ250" cm="1">
        <f t="array" ref="AQ250" xml:space="preserve"> EXP( -4 * alpha * X * 10^(-6) * AN250 / ( PI() * df * 10^(-6) * ( 1 - alpha ) ) ) * 100</f>
        <v>0.16395235744013126</v>
      </c>
      <c r="AR250">
        <f t="shared" si="97"/>
        <v>0.26509269859964235</v>
      </c>
      <c r="AS250" cm="1">
        <f t="array" ref="AS250" xml:space="preserve"> ( sigave * 10^(-6) * fE *e * H250 ) / ( 3 * PI() * eps0 * ( 1 + epsF ) * mu * U * F250 * 10^(-9) )</f>
        <v>8.8095833087009998E-3</v>
      </c>
      <c r="AT250" cm="1">
        <f t="array" ref="AT250" xml:space="preserve"> PI() * AS250 / ( 1 + alpha * SQRT(AS250) )</f>
        <v>2.7498036743924838E-2</v>
      </c>
      <c r="AU250" cm="1">
        <f t="array" ref="AU250" xml:space="preserve"> PI() * AS250 * ( 1 - SQRT( AS250 ) * alpha )</f>
        <v>2.7496883409549911E-2</v>
      </c>
      <c r="AV250">
        <f t="shared" si="98"/>
        <v>0.99995805757386724</v>
      </c>
      <c r="AW250" cm="1">
        <f t="array" ref="AW250" xml:space="preserve"> 2 / 3 * ( epsP - 1 ) / ( epsP + 2 ) * ( sigave * 10^(-6) ) ^ 2 / ( eps0 * ( 1 + epsF ) ^ 2 ) * H250 * ( F250 * 10^(-9) ) ^ 2 / ( df * 10^(-6) * mu * U )</f>
        <v>21.930631208842481</v>
      </c>
      <c r="AX250" cm="1">
        <f t="array" ref="AX250" xml:space="preserve"> 0.528 * Ku ^ 0.26 * AW250 ^ 0.74 / ( 1 + 0.366 * ( Ku * AW250 ) ^ 0.63 )</f>
        <v>1.5695296442872222</v>
      </c>
      <c r="AY250" cm="1">
        <f t="array" ref="AY250" xml:space="preserve"> 0.35 * Ku ^ ( -0.5 ) * AW250 ^ 0.4</f>
        <v>1.487610286319871</v>
      </c>
      <c r="AZ250">
        <f t="shared" si="99"/>
        <v>0.94780642833633533</v>
      </c>
      <c r="BA250">
        <f t="shared" si="85"/>
        <v>0.28658958349296881</v>
      </c>
      <c r="BB250">
        <f t="shared" si="100"/>
        <v>0.34092830052886569</v>
      </c>
      <c r="BC250">
        <f t="shared" si="101"/>
        <v>1.1896046477810316</v>
      </c>
      <c r="BD250">
        <f t="shared" si="86"/>
        <v>1.4177969773795316</v>
      </c>
      <c r="BE250">
        <f t="shared" si="102"/>
        <v>1.8010417034391868</v>
      </c>
      <c r="BF250">
        <f t="shared" si="103"/>
        <v>1.2703100177064801</v>
      </c>
      <c r="BG250" cm="1">
        <f t="array" ref="BG250" xml:space="preserve"> EXP( -4 * alpha * X * 10^(-6) * BA250 / ( PI() * df * 10^(-6) * ( 1 - alpha ) ) ) * 100</f>
        <v>0.28395230441561142</v>
      </c>
      <c r="BH250" cm="1">
        <f t="array" ref="BH250" xml:space="preserve"> EXP( -4 * alpha * X * 10^(-6) * BB250 / ( PI() * df * 10^(-6) * ( 1 - alpha ) ) ) * 100</f>
        <v>9.3404734039581647E-2</v>
      </c>
      <c r="BI250" cm="1">
        <f t="array" ref="BI250" xml:space="preserve"> EXP( -4 * alpha * X * 10^(-6) * BD250 / ( PI() * df * 10^(-6) * ( 1 - alpha ) ) ) * 100</f>
        <v>2.5168918950936863E-11</v>
      </c>
      <c r="BJ250" cm="1">
        <f t="array" ref="BJ250" xml:space="preserve"> EXP( -4 * alpha * X * 10^(-6) * BE250 / ( PI() * df * 10^(-6) * ( 1 - alpha ) ) ) * 100</f>
        <v>9.8899031573541931E-15</v>
      </c>
      <c r="BK250" cm="1">
        <f t="array" ref="BK250">fC *  BG250 +  ( 1 - fC ) * BI250</f>
        <v>2.8395230464213168E-2</v>
      </c>
    </row>
    <row r="251" spans="6:63" x14ac:dyDescent="0.2">
      <c r="F251">
        <v>2510</v>
      </c>
      <c r="G251" cm="1">
        <f t="array" ref="G251" xml:space="preserve"> F251 * 10^(-9) * rhoa/mu * U</f>
        <v>1.6628575805766831E-3</v>
      </c>
      <c r="H251" cm="1">
        <f t="array" ref="H251">1 +  lambda/F251 * ( 2.514 + 0.8 * EXP( -0.55 * F251/lambda ) )</f>
        <v>1.0671167888687472</v>
      </c>
      <c r="I251" cm="1">
        <f t="array" ref="I251" xml:space="preserve"> 1 + 3.34 * lambda/F251</f>
        <v>1.0891686852589642</v>
      </c>
      <c r="J251">
        <f t="shared" si="87"/>
        <v>0.97975346088381721</v>
      </c>
      <c r="K251" cm="1">
        <f t="array" ref="K251" xml:space="preserve"> kB * T * H251 / ( 3 * PI() * mu * F251 * 10^(-9) )</f>
        <v>1.0037220657319484E-11</v>
      </c>
      <c r="L251" cm="1">
        <f t="array" ref="L251" xml:space="preserve"> df * 10^(-6) *U / K251</f>
        <v>8193.1886239138548</v>
      </c>
      <c r="M251" cm="1">
        <f t="array" ref="M251" xml:space="preserve"> 1 + 0.388 * Kn * ( ( 1 - alpha ) * L251 / Ku ) ^ ( 1 / 3 )</f>
        <v>1.1503672550300739</v>
      </c>
      <c r="N251" cm="1">
        <f t="array" ref="N251" xml:space="preserve"> 1 + 0.388 * Kn * ( ( 1 - alpha ) / Ku ) ^ ( 1 / 3 ) * ( 3 * PI() * mu * df * 10^(-6) * U * F251 * 10^(-9) / ( kB * T ) ) ^ ( 1 / 3 ) * ( 0.6 * ( F251 / lambda ) ^ 0.1 ) ^ ( -1 / 3 ) * ( 1 + 2/3 * ( 3.34 * F251 / lambda ) ) ^ ( -1 / 2 )</f>
        <v>1.0175740956788975</v>
      </c>
      <c r="O251">
        <f t="shared" si="78"/>
        <v>0.8845645520849732</v>
      </c>
      <c r="P251" cm="1">
        <f t="array" ref="P251" xml:space="preserve"> 1 / ( 1 + 1.6 * ( ( 1 - alpha ) / Ku ) ^ ( 1 / 3 ) * L251 ^ ( -2 / 3 ) * M251 )</f>
        <v>0.99493283206120464</v>
      </c>
      <c r="Q251" cm="1">
        <f t="array" ref="Q251" xml:space="preserve"> 1.6 * ( ( 1 - alpha ) / Ku ) * L251 ^ ( -2 / 3 ) * M251 * P251</f>
        <v>6.4081497635061317E-3</v>
      </c>
      <c r="R251" cm="1">
        <f t="array" ref="R251" xml:space="preserve"> 1.6 * ( 0.6 ) ^ ( 2 / 3 ) * ( ( 1 - alpha ) / Ku ) * ( lambda * 10^(-9) ) ^ ( -1 / 15 ) * ( kB * T / ( 3 * PI() * df * 10^(-6) * U * mu ) ) ^ ( 2 / 3 ) * ( F251 * 10^(-9) ) ^ ( -3 / 5 )  +  3.2 * 3.34 / 3 * ( 0.6 ) ^ ( 2 / 3 ) * ( ( 1 - alpha ) / Ku ) *  ( lambda * 10^(-9) ) ^ ( 14 / 15 ) * ( kB * T / ( 3 * PI() * df * 10^(-6) * U * mu ) ) ^ ( 2 / 3 ) * ( F251 * 10^(-9) ) ^ ( -8 / 5 )</f>
        <v>5.1448919415098444E-3</v>
      </c>
      <c r="S251">
        <f t="shared" si="79"/>
        <v>5.2353087647475267E-3</v>
      </c>
      <c r="T251">
        <f t="shared" si="88"/>
        <v>0.81697665597052138</v>
      </c>
      <c r="U251">
        <f t="shared" si="80"/>
        <v>14459.665218391337</v>
      </c>
      <c r="V251">
        <f t="shared" si="81"/>
        <v>8.3161119077254913E-3</v>
      </c>
      <c r="W251">
        <f t="shared" si="82"/>
        <v>6.9157658075514575E-5</v>
      </c>
      <c r="X251">
        <f t="shared" si="83"/>
        <v>5.7512183852174882E-7</v>
      </c>
      <c r="Y251" cm="1">
        <f t="array" ref="Y251" xml:space="preserve"> 4 / 3 * g / U^2 * F251 * 10^(-9) * ( rhop - rhoa ) / rhoa</f>
        <v>260.19925890173351</v>
      </c>
      <c r="Z251" cm="1">
        <f t="array" ref="Z251" xml:space="preserve"> SQRT( 4/3 * 1/U251 * g/rhoa * F251 * 10^(-9) *  ( rhop - rhoa ) )</f>
        <v>1.4070977579547642E-3</v>
      </c>
      <c r="AA251" cm="1">
        <f t="array" ref="AA251" xml:space="preserve"> Z251 / U</f>
        <v>0.13414482049596269</v>
      </c>
      <c r="AB251">
        <f t="shared" si="89"/>
        <v>0.15492754870716482</v>
      </c>
      <c r="AC251">
        <f t="shared" si="90"/>
        <v>0.15455331824333926</v>
      </c>
      <c r="AD251">
        <f t="shared" si="91"/>
        <v>0.99758448083024331</v>
      </c>
      <c r="AE251" cm="1">
        <f t="array" ref="AE251">( ( F251 * 10^(-9) ) ^ 2 * rhop * H251 * U ) / ( 18 * mu * ( df * 10^(-6) ) )</f>
        <v>2.756280332170279E-2</v>
      </c>
      <c r="AF251">
        <f t="shared" si="92"/>
        <v>9.8610745489436501E-3</v>
      </c>
      <c r="AG251" cm="1">
        <f t="array" ref="AG251">(2 * AI271*(1-alpha)*AE251*SQRT(alpha)+(1-alpha)*alpha*AE251^2)/Ku</f>
        <v>7.1929465800936983E-3</v>
      </c>
      <c r="AH251">
        <f t="shared" si="93"/>
        <v>0.72942827319607173</v>
      </c>
      <c r="AI251" cm="1">
        <f t="array" ref="AI251" xml:space="preserve"> F251 / df / 1000</f>
        <v>0.32015306122448983</v>
      </c>
      <c r="AJ251" cm="1">
        <f t="array" ref="AJ251" xml:space="preserve"> ( 1 + AI251 ) / ( 2*Ku ) * ( 2 * LN( 1 + AI251 ) - 1 + alpha + ( 1 / ( 1 + AI251 ) ) ^ 2 * ( 1 - alpha / 2 ) - ( alpha / 2) * ( 1 + AI251 ) ^ 2 )</f>
        <v>0.11934490778935629</v>
      </c>
      <c r="AK251" cm="1">
        <f t="array" ref="AK251" xml:space="preserve"> ( ( 1 - alpha ) / Ku ) * AI251 ^ 2</f>
        <v>0.14576939452085561</v>
      </c>
      <c r="AL251">
        <f t="shared" si="94"/>
        <v>1.221412770942339</v>
      </c>
      <c r="AM251">
        <f t="shared" si="84"/>
        <v>0.2678434535891715</v>
      </c>
      <c r="AN251">
        <f t="shared" si="95"/>
        <v>0.31541909607788604</v>
      </c>
      <c r="AO251">
        <f t="shared" si="96"/>
        <v>1.1776248097580457</v>
      </c>
      <c r="AP251" cm="1">
        <f t="array" ref="AP251" xml:space="preserve"> EXP( -4 * alpha * X * 10^(-6) * AM251 / ( PI() * df * 10^(-6) * ( 1 - alpha ) ) ) * 100</f>
        <v>0.41670751112295412</v>
      </c>
      <c r="AQ251" cm="1">
        <f t="array" ref="AQ251" xml:space="preserve"> EXP( -4 * alpha * X * 10^(-6) * AN251 / ( PI() * df * 10^(-6) * ( 1 - alpha ) ) ) * 100</f>
        <v>0.15741797493274906</v>
      </c>
      <c r="AR251">
        <f t="shared" si="97"/>
        <v>0.25928953619020506</v>
      </c>
      <c r="AS251" cm="1">
        <f t="array" ref="AS251" xml:space="preserve"> ( sigave * 10^(-6) * fE *e * H251 ) / ( 3 * PI() * eps0 * ( 1 + epsF ) * mu * U * F251 * 10^(-9) )</f>
        <v>8.7722784216778035E-3</v>
      </c>
      <c r="AT251" cm="1">
        <f t="array" ref="AT251" xml:space="preserve"> PI() * AS251 / ( 1 + alpha * SQRT(AS251) )</f>
        <v>2.7381967548866092E-2</v>
      </c>
      <c r="AU251" cm="1">
        <f t="array" ref="AU251" xml:space="preserve"> PI() * AS251 * ( 1 - SQRT( AS251 ) * alpha )</f>
        <v>2.7380823945986822E-2</v>
      </c>
      <c r="AV251">
        <f t="shared" si="98"/>
        <v>0.99995823518243421</v>
      </c>
      <c r="AW251" cm="1">
        <f t="array" ref="AW251" xml:space="preserve"> 2 / 3 * ( epsP - 1 ) / ( epsP + 2 ) * ( sigave * 10^(-6) ) ^ 2 / ( eps0 * ( 1 + epsF ) ^ 2 ) * H251 * ( F251 * 10^(-9) ) ^ 2 / ( df * 10^(-6) * mu * U )</f>
        <v>22.100866972821674</v>
      </c>
      <c r="AX251" cm="1">
        <f t="array" ref="AX251" xml:space="preserve"> 0.528 * Ku ^ 0.26 * AW251 ^ 0.74 / ( 1 + 0.366 * ( Ku * AW251 ) ^ 0.63 )</f>
        <v>1.5734477895309733</v>
      </c>
      <c r="AY251" cm="1">
        <f t="array" ref="AY251" xml:space="preserve"> 0.35 * Ku ^ ( -0.5 ) * AW251 ^ 0.4</f>
        <v>1.4922185834549713</v>
      </c>
      <c r="AZ251">
        <f t="shared" si="99"/>
        <v>0.94837502291689291</v>
      </c>
      <c r="BA251">
        <f t="shared" si="85"/>
        <v>0.28789134038368269</v>
      </c>
      <c r="BB251">
        <f t="shared" si="100"/>
        <v>0.34279992002387288</v>
      </c>
      <c r="BC251">
        <f t="shared" si="101"/>
        <v>1.1907267497765359</v>
      </c>
      <c r="BD251">
        <f t="shared" si="86"/>
        <v>1.419853553129921</v>
      </c>
      <c r="BE251">
        <f t="shared" si="102"/>
        <v>1.8076376795328573</v>
      </c>
      <c r="BF251">
        <f t="shared" si="103"/>
        <v>1.2731155798061751</v>
      </c>
      <c r="BG251" cm="1">
        <f t="array" ref="BG251" xml:space="preserve"> EXP( -4 * alpha * X * 10^(-6) * BA251 / ( PI() * df * 10^(-6) * ( 1 - alpha ) ) ) * 100</f>
        <v>0.27648873577975114</v>
      </c>
      <c r="BH251" cm="1">
        <f t="array" ref="BH251" xml:space="preserve"> EXP( -4 * alpha * X * 10^(-6) * BB251 / ( PI() * df * 10^(-6) * ( 1 - alpha ) ) ) * 100</f>
        <v>8.9895281457551254E-2</v>
      </c>
      <c r="BI251" cm="1">
        <f t="array" ref="BI251" xml:space="preserve"> EXP( -4 * alpha * X * 10^(-6) * BD251 / ( PI() * df * 10^(-6) * ( 1 - alpha ) ) ) * 100</f>
        <v>2.413175859411994E-11</v>
      </c>
      <c r="BJ251" cm="1">
        <f t="array" ref="BJ251" xml:space="preserve"> EXP( -4 * alpha * X * 10^(-6) * BE251 / ( PI() * df * 10^(-6) * ( 1 - alpha ) ) ) * 100</f>
        <v>8.6412673844685994E-15</v>
      </c>
      <c r="BK251" cm="1">
        <f t="array" ref="BK251">fC *  BG251 +  ( 1 - fC ) * BI251</f>
        <v>2.7648873599693698E-2</v>
      </c>
    </row>
    <row r="252" spans="6:63" x14ac:dyDescent="0.2">
      <c r="F252">
        <v>2520</v>
      </c>
      <c r="G252" cm="1">
        <f t="array" ref="G252" xml:space="preserve"> F252 * 10^(-9) * rhoa/mu * U</f>
        <v>1.6694825111765901E-3</v>
      </c>
      <c r="H252" cm="1">
        <f t="array" ref="H252">1 +  lambda/F252 * ( 2.514 + 0.8 * EXP( -0.55 * F252/lambda ) )</f>
        <v>1.0668504524030888</v>
      </c>
      <c r="I252" cm="1">
        <f t="array" ref="I252" xml:space="preserve"> 1 + 3.34 * lambda/F252</f>
        <v>1.0888148412698413</v>
      </c>
      <c r="J252">
        <f t="shared" si="87"/>
        <v>0.97982725066354137</v>
      </c>
      <c r="K252" cm="1">
        <f t="array" ref="K252" xml:space="preserve"> kB * T * H252 / ( 3 * PI() * mu * F252 * 10^(-9) )</f>
        <v>9.9948952167865927E-12</v>
      </c>
      <c r="L252" cm="1">
        <f t="array" ref="L252" xml:space="preserve"> df * 10^(-6) *U / K252</f>
        <v>8227.8843671262312</v>
      </c>
      <c r="M252" cm="1">
        <f t="array" ref="M252" xml:space="preserve"> 1 + 0.388 * Kn * ( ( 1 - alpha ) * L252 / Ku ) ^ ( 1 / 3 )</f>
        <v>1.150579209816915</v>
      </c>
      <c r="N252" cm="1">
        <f t="array" ref="N252" xml:space="preserve"> 1 + 0.388 * Kn * ( ( 1 - alpha ) / Ku ) ^ ( 1 / 3 ) * ( 3 * PI() * mu * df * 10^(-6) * U * F252 * 10^(-9) / ( kB * T ) ) ^ ( 1 / 3 ) * ( 0.6 * ( F252 / lambda ) ^ 0.1 ) ^ ( -1 / 3 ) * ( 1 + 2/3 * ( 3.34 * F252 / lambda ) ) ^ ( -1 / 2 )</f>
        <v>1.0175605385987763</v>
      </c>
      <c r="O252">
        <f t="shared" si="78"/>
        <v>0.88438981855121024</v>
      </c>
      <c r="P252" cm="1">
        <f t="array" ref="P252" xml:space="preserve"> 1 / ( 1 + 1.6 * ( ( 1 - alpha ) / Ku ) ^ ( 1 / 3 ) * L252 ^ ( -2 / 3 ) * M252 )</f>
        <v>0.99494608874246282</v>
      </c>
      <c r="Q252" cm="1">
        <f t="array" ref="Q252" xml:space="preserve"> 1.6 * ( ( 1 - alpha ) / Ku ) * L252 ^ ( -2 / 3 ) * M252 * P252</f>
        <v>6.3913848171108789E-3</v>
      </c>
      <c r="R252" cm="1">
        <f t="array" ref="R252" xml:space="preserve"> 1.6 * ( 0.6 ) ^ ( 2 / 3 ) * ( ( 1 - alpha ) / Ku ) * ( lambda * 10^(-9) ) ^ ( -1 / 15 ) * ( kB * T / ( 3 * PI() * df * 10^(-6) * U * mu ) ) ^ ( 2 / 3 ) * ( F252 * 10^(-9) ) ^ ( -3 / 5 )  +  3.2 * 3.34 / 3 * ( 0.6 ) ^ ( 2 / 3 ) * ( ( 1 - alpha ) / Ku ) *  ( lambda * 10^(-9) ) ^ ( 14 / 15 ) * ( kB * T / ( 3 * PI() * df * 10^(-6) * U * mu ) ) ^ ( 2 / 3 ) * ( F252 * 10^(-9) ) ^ ( -8 / 5 )</f>
        <v>5.1314896277862712E-3</v>
      </c>
      <c r="S252">
        <f t="shared" si="79"/>
        <v>5.2216013494642321E-3</v>
      </c>
      <c r="T252">
        <f t="shared" si="88"/>
        <v>0.81697495908634266</v>
      </c>
      <c r="U252">
        <f t="shared" si="80"/>
        <v>14402.358282165254</v>
      </c>
      <c r="V252">
        <f t="shared" si="81"/>
        <v>8.3326403148958963E-3</v>
      </c>
      <c r="W252">
        <f t="shared" si="82"/>
        <v>6.9432834869802409E-5</v>
      </c>
      <c r="X252">
        <f t="shared" si="83"/>
        <v>5.7855784237901275E-7</v>
      </c>
      <c r="Y252" cm="1">
        <f t="array" ref="Y252" xml:space="preserve"> 4 / 3 * g / U^2 * F252 * 10^(-9) * ( rhop - rhoa ) / rhoa</f>
        <v>261.23590933560496</v>
      </c>
      <c r="Z252" cm="1">
        <f t="array" ref="Z252" xml:space="preserve"> SQRT( 4/3 * 1/U252 * g/rhoa * F252 * 10^(-9) *  ( rhop - rhoa ) )</f>
        <v>1.4127001602068743E-3</v>
      </c>
      <c r="AA252" cm="1">
        <f t="array" ref="AA252" xml:space="preserve"> Z252 / U</f>
        <v>0.13467892215322624</v>
      </c>
      <c r="AB252">
        <f t="shared" si="89"/>
        <v>0.15564040400859674</v>
      </c>
      <c r="AC252">
        <f t="shared" si="90"/>
        <v>0.15525994453991285</v>
      </c>
      <c r="AD252">
        <f t="shared" si="91"/>
        <v>0.99755552248076351</v>
      </c>
      <c r="AE252" cm="1">
        <f t="array" ref="AE252">( ( F252 * 10^(-9) ) ^ 2 * rhop * H252 * U ) / ( 18 * mu * ( df * 10^(-6) ) )</f>
        <v>2.7775930560950554E-2</v>
      </c>
      <c r="AF252">
        <f t="shared" si="92"/>
        <v>9.998803031356392E-3</v>
      </c>
      <c r="AG252" cm="1">
        <f t="array" ref="AG252">(2 * AI272*(1-alpha)*AE252*SQRT(alpha)+(1-alpha)*alpha*AE252^2)/Ku</f>
        <v>7.275616645387035E-3</v>
      </c>
      <c r="AH252">
        <f t="shared" si="93"/>
        <v>0.72764876181384863</v>
      </c>
      <c r="AI252" cm="1">
        <f t="array" ref="AI252" xml:space="preserve"> F252 / df / 1000</f>
        <v>0.32142857142857145</v>
      </c>
      <c r="AJ252" cm="1">
        <f t="array" ref="AJ252" xml:space="preserve"> ( 1 + AI252 ) / ( 2*Ku ) * ( 2 * LN( 1 + AI252 ) - 1 + alpha + ( 1 / ( 1 + AI252 ) ) ^ 2 * ( 1 - alpha / 2 ) - ( alpha / 2) * ( 1 + AI252 ) ^ 2 )</f>
        <v>0.12021337188914862</v>
      </c>
      <c r="AK252" cm="1">
        <f t="array" ref="AK252" xml:space="preserve"> ( ( 1 - alpha ) / Ku ) * AI252 ^ 2</f>
        <v>0.1469332174037303</v>
      </c>
      <c r="AL252">
        <f t="shared" si="94"/>
        <v>1.2222701609203728</v>
      </c>
      <c r="AM252">
        <f t="shared" si="84"/>
        <v>0.26927179901340248</v>
      </c>
      <c r="AN252">
        <f t="shared" si="95"/>
        <v>0.31741356632446377</v>
      </c>
      <c r="AO252">
        <f t="shared" si="96"/>
        <v>1.1787850324001627</v>
      </c>
      <c r="AP252" cm="1">
        <f t="array" ref="AP252" xml:space="preserve"> EXP( -4 * alpha * X * 10^(-6) * AM252 / ( PI() * df * 10^(-6) * ( 1 - alpha ) ) ) * 100</f>
        <v>0.40470489313734115</v>
      </c>
      <c r="AQ252" cm="1">
        <f t="array" ref="AQ252" xml:space="preserve"> EXP( -4 * alpha * X * 10^(-6) * AN252 / ( PI() * df * 10^(-6) * ( 1 - alpha ) ) ) * 100</f>
        <v>0.15112302094049554</v>
      </c>
      <c r="AR252">
        <f t="shared" si="97"/>
        <v>0.25358187219684558</v>
      </c>
      <c r="AS252" cm="1">
        <f t="array" ref="AS252" xml:space="preserve"> ( sigave * 10^(-6) * fE *e * H252 ) / ( 3 * PI() * eps0 * ( 1 + epsF ) * mu * U * F252 * 10^(-9) )</f>
        <v>8.7352870511230515E-3</v>
      </c>
      <c r="AT252" cm="1">
        <f t="array" ref="AT252" xml:space="preserve"> PI() * AS252 / ( 1 + alpha * SQRT(AS252) )</f>
        <v>2.7266871473940951E-2</v>
      </c>
      <c r="AU252" cm="1">
        <f t="array" ref="AU252" xml:space="preserve"> PI() * AS252 * ( 1 - SQRT( AS252 ) * alpha )</f>
        <v>2.7265737480158276E-2</v>
      </c>
      <c r="AV252">
        <f t="shared" si="98"/>
        <v>0.99995841129834939</v>
      </c>
      <c r="AW252" cm="1">
        <f t="array" ref="AW252" xml:space="preserve"> 2 / 3 * ( epsP - 1 ) / ( epsP + 2 ) * ( sigave * 10^(-6) ) ^ 2 / ( eps0 * ( 1 + epsF ) ^ 2 ) * H252 * ( F252 * 10^(-9) ) ^ 2 / ( df * 10^(-6) * mu * U )</f>
        <v>22.271760212813362</v>
      </c>
      <c r="AX252" cm="1">
        <f t="array" ref="AX252" xml:space="preserve"> 0.528 * Ku ^ 0.26 * AW252 ^ 0.74 / ( 1 + 0.366 * ( Ku * AW252 ) ^ 0.63 )</f>
        <v>1.5773522421796182</v>
      </c>
      <c r="AY252" cm="1">
        <f t="array" ref="AY252" xml:space="preserve"> 0.35 * Ku ^ ( -0.5 ) * AW252 ^ 0.4</f>
        <v>1.4968233067446226</v>
      </c>
      <c r="AZ252">
        <f t="shared" si="99"/>
        <v>0.94894676453262017</v>
      </c>
      <c r="BA252">
        <f t="shared" si="85"/>
        <v>0.28919647095208811</v>
      </c>
      <c r="BB252">
        <f t="shared" si="100"/>
        <v>0.34467930380462203</v>
      </c>
      <c r="BC252">
        <f t="shared" si="101"/>
        <v>1.1918516940053736</v>
      </c>
      <c r="BD252">
        <f t="shared" si="86"/>
        <v>1.4218875652634908</v>
      </c>
      <c r="BE252">
        <f t="shared" si="102"/>
        <v>1.8142368730690863</v>
      </c>
      <c r="BF252">
        <f t="shared" si="103"/>
        <v>1.2759355362481766</v>
      </c>
      <c r="BG252" cm="1">
        <f t="array" ref="BG252" xml:space="preserve"> EXP( -4 * alpha * X * 10^(-6) * BA252 / ( PI() * df * 10^(-6) * ( 1 - alpha ) ) ) * 100</f>
        <v>0.26920275989748943</v>
      </c>
      <c r="BH252" cm="1">
        <f t="array" ref="BH252" xml:space="preserve"> EXP( -4 * alpha * X * 10^(-6) * BB252 / ( PI() * df * 10^(-6) * ( 1 - alpha ) ) ) * 100</f>
        <v>8.650394386672286E-2</v>
      </c>
      <c r="BI252" cm="1">
        <f t="array" ref="BI252" xml:space="preserve"> EXP( -4 * alpha * X * 10^(-6) * BD252 / ( PI() * df * 10^(-6) * ( 1 - alpha ) ) ) * 100</f>
        <v>2.3148022281838243E-11</v>
      </c>
      <c r="BJ252" cm="1">
        <f t="array" ref="BJ252" xml:space="preserve"> EXP( -4 * alpha * X * 10^(-6) * BE252 / ( PI() * df * 10^(-6) * ( 1 - alpha ) ) ) * 100</f>
        <v>7.5497793079159876E-15</v>
      </c>
      <c r="BK252" cm="1">
        <f t="array" ref="BK252">fC *  BG252 +  ( 1 - fC ) * BI252</f>
        <v>2.6920276010582164E-2</v>
      </c>
    </row>
    <row r="253" spans="6:63" x14ac:dyDescent="0.2">
      <c r="F253">
        <v>2530</v>
      </c>
      <c r="G253" cm="1">
        <f t="array" ref="G253" xml:space="preserve"> F253 * 10^(-9) * rhoa/mu * U</f>
        <v>1.6761074417764976E-3</v>
      </c>
      <c r="H253" cm="1">
        <f t="array" ref="H253">1 +  lambda/F253 * ( 2.514 + 0.8 * EXP( -0.55 * F253/lambda ) )</f>
        <v>1.066586221364185</v>
      </c>
      <c r="I253" cm="1">
        <f t="array" ref="I253" xml:space="preserve"> 1 + 3.34 * lambda/F253</f>
        <v>1.0884637944664031</v>
      </c>
      <c r="J253">
        <f t="shared" si="87"/>
        <v>0.9799005045336</v>
      </c>
      <c r="K253" cm="1">
        <f t="array" ref="K253" xml:space="preserve"> kB * T * H253 / ( 3 * PI() * mu * F253 * 10^(-9) )</f>
        <v>9.9529240116536014E-12</v>
      </c>
      <c r="L253" cm="1">
        <f t="array" ref="L253" xml:space="preserve"> df * 10^(-6) *U / K253</f>
        <v>8262.5811278147321</v>
      </c>
      <c r="M253" cm="1">
        <f t="array" ref="M253" xml:space="preserve"> 1 + 0.388 * Kn * ( ( 1 - alpha ) * L253 / Ku ) ^ ( 1 / 3 )</f>
        <v>1.1507905757735764</v>
      </c>
      <c r="N253" cm="1">
        <f t="array" ref="N253" xml:space="preserve"> 1 + 0.388 * Kn * ( ( 1 - alpha ) / Ku ) ^ ( 1 / 3 ) * ( 3 * PI() * mu * df * 10^(-6) * U * F253 * 10^(-9) / ( kB * T ) ) ^ ( 1 / 3 ) * ( 0.6 * ( F253 / lambda ) ^ 0.1 ) ^ ( -1 / 3 ) * ( 1 + 2/3 * ( 3.34 * F253 / lambda ) ) ^ ( -1 / 2 )</f>
        <v>1.0175470439984089</v>
      </c>
      <c r="O253">
        <f t="shared" si="78"/>
        <v>0.88421565610615172</v>
      </c>
      <c r="P253" cm="1">
        <f t="array" ref="P253" xml:space="preserve"> 1 / ( 1 + 1.6 * ( ( 1 - alpha ) / Ku ) ^ ( 1 / 3 ) * L253 ^ ( -2 / 3 ) * M253 )</f>
        <v>0.99495925461083878</v>
      </c>
      <c r="Q253" cm="1">
        <f t="array" ref="Q253" xml:space="preserve"> 1.6 * ( ( 1 - alpha ) / Ku ) * L253 ^ ( -2 / 3 ) * M253 * P253</f>
        <v>6.3747347164353181E-3</v>
      </c>
      <c r="R253" cm="1">
        <f t="array" ref="R253" xml:space="preserve"> 1.6 * ( 0.6 ) ^ ( 2 / 3 ) * ( ( 1 - alpha ) / Ku ) * ( lambda * 10^(-9) ) ^ ( -1 / 15 ) * ( kB * T / ( 3 * PI() * df * 10^(-6) * U * mu ) ) ^ ( 2 / 3 ) * ( F253 * 10^(-9) ) ^ ( -3 / 5 )  +  3.2 * 3.34 / 3 * ( 0.6 ) ^ ( 2 / 3 ) * ( ( 1 - alpha ) / Ku ) *  ( lambda * 10^(-9) ) ^ ( 14 / 15 ) * ( kB * T / ( 3 * PI() * df * 10^(-6) * U * mu ) ) ^ ( 2 / 3 ) * ( F253 * 10^(-9) ) ^ ( -8 / 5 )</f>
        <v>5.1181793434610301E-3</v>
      </c>
      <c r="S253">
        <f t="shared" si="79"/>
        <v>5.2079882615924883E-3</v>
      </c>
      <c r="T253">
        <f t="shared" si="88"/>
        <v>0.81697333195140998</v>
      </c>
      <c r="U253">
        <f t="shared" si="80"/>
        <v>14345.504275327587</v>
      </c>
      <c r="V253">
        <f t="shared" si="81"/>
        <v>8.3491358608528046E-3</v>
      </c>
      <c r="W253">
        <f t="shared" si="82"/>
        <v>6.970800931095651E-5</v>
      </c>
      <c r="X253">
        <f t="shared" si="83"/>
        <v>5.8200063228346398E-7</v>
      </c>
      <c r="Y253" cm="1">
        <f t="array" ref="Y253" xml:space="preserve"> 4 / 3 * g / U^2 * F253 * 10^(-9) * ( rhop - rhoa ) / rhoa</f>
        <v>262.2725597694764</v>
      </c>
      <c r="Z253" cm="1">
        <f t="array" ref="Z253" xml:space="preserve"> SQRT( 4/3 * 1/U253 * g/rhoa * F253 * 10^(-9) *  ( rhop - rhoa ) )</f>
        <v>1.418302538635754E-3</v>
      </c>
      <c r="AA253" cm="1">
        <f t="array" ref="AA253" xml:space="preserve"> Z253 / U</f>
        <v>0.13521302153931644</v>
      </c>
      <c r="AB253">
        <f t="shared" si="89"/>
        <v>0.15635413680718799</v>
      </c>
      <c r="AC253">
        <f t="shared" si="90"/>
        <v>0.15596736885007517</v>
      </c>
      <c r="AD253">
        <f t="shared" si="91"/>
        <v>0.99752633371261701</v>
      </c>
      <c r="AE253" cm="1">
        <f t="array" ref="AE253">( ( F253 * 10^(-9) ) ^ 2 * rhop * H253 * U ) / ( 18 * mu * ( df * 10^(-6) ) )</f>
        <v>2.7989877762692877E-2</v>
      </c>
      <c r="AF253">
        <f t="shared" si="92"/>
        <v>1.0137807454927119E-2</v>
      </c>
      <c r="AG253" cm="1">
        <f t="array" ref="AG253">(2 * AI273*(1-alpha)*AE253*SQRT(alpha)+(1-alpha)*alpha*AE253^2)/Ku</f>
        <v>7.358919674122554E-3</v>
      </c>
      <c r="AH253">
        <f t="shared" si="93"/>
        <v>0.72588868025363951</v>
      </c>
      <c r="AI253" cm="1">
        <f t="array" ref="AI253" xml:space="preserve"> F253 / df / 1000</f>
        <v>0.32270408163265307</v>
      </c>
      <c r="AJ253" cm="1">
        <f t="array" ref="AJ253" xml:space="preserve"> ( 1 + AI253 ) / ( 2*Ku ) * ( 2 * LN( 1 + AI253 ) - 1 + alpha + ( 1 / ( 1 + AI253 ) ) ^ 2 * ( 1 - alpha / 2 ) - ( alpha / 2) * ( 1 + AI253 ) ^ 2 )</f>
        <v>0.12108441671181644</v>
      </c>
      <c r="AK253" cm="1">
        <f t="array" ref="AK253" xml:space="preserve"> ( ( 1 - alpha ) / Ku ) * AI253 ^ 2</f>
        <v>0.14810166781297829</v>
      </c>
      <c r="AL253">
        <f t="shared" si="94"/>
        <v>1.2231274001630077</v>
      </c>
      <c r="AM253">
        <f t="shared" si="84"/>
        <v>0.27070252704973707</v>
      </c>
      <c r="AN253">
        <f t="shared" si="95"/>
        <v>0.31941483237957308</v>
      </c>
      <c r="AO253">
        <f t="shared" si="96"/>
        <v>1.179947730302813</v>
      </c>
      <c r="AP253" cm="1">
        <f t="array" ref="AP253" xml:space="preserve"> EXP( -4 * alpha * X * 10^(-6) * AM253 / ( PI() * df * 10^(-6) * ( 1 - alpha ) ) ) * 100</f>
        <v>0.39302883052070919</v>
      </c>
      <c r="AQ253" cm="1">
        <f t="array" ref="AQ253" xml:space="preserve"> EXP( -4 * alpha * X * 10^(-6) * AN253 / ( PI() * df * 10^(-6) * ( 1 - alpha ) ) ) * 100</f>
        <v>0.14505962200270311</v>
      </c>
      <c r="AR253">
        <f t="shared" si="97"/>
        <v>0.24796920851800608</v>
      </c>
      <c r="AS253" cm="1">
        <f t="array" ref="AS253" xml:space="preserve"> ( sigave * 10^(-6) * fE *e * H253 ) / ( 3 * PI() * eps0 * ( 1 + epsF ) * mu * U * F253 * 10^(-9) )</f>
        <v>8.698605273398911E-3</v>
      </c>
      <c r="AT253" cm="1">
        <f t="array" ref="AT253" xml:space="preserve"> PI() * AS253 / ( 1 + alpha * SQRT(AS253) )</f>
        <v>2.7152736365058286E-2</v>
      </c>
      <c r="AU253" cm="1">
        <f t="array" ref="AU253" xml:space="preserve"> PI() * AS253 * ( 1 - SQRT( AS253 ) * alpha )</f>
        <v>2.7151611860013265E-2</v>
      </c>
      <c r="AV253">
        <f t="shared" si="98"/>
        <v>0.9999585859402933</v>
      </c>
      <c r="AW253" cm="1">
        <f t="array" ref="AW253" xml:space="preserve"> 2 / 3 * ( epsP - 1 ) / ( epsP + 2 ) * ( sigave * 10^(-6) ) ^ 2 / ( eps0 * ( 1 + epsF ) ^ 2 ) * H253 * ( F253 * 10^(-9) ) ^ 2 / ( df * 10^(-6) * mu * U )</f>
        <v>22.443310928817326</v>
      </c>
      <c r="AX253" cm="1">
        <f t="array" ref="AX253" xml:space="preserve"> 0.528 * Ku ^ 0.26 * AW253 ^ 0.74 / ( 1 + 0.366 * ( Ku * AW253 ) ^ 0.63 )</f>
        <v>1.5812430778504107</v>
      </c>
      <c r="AY253" cm="1">
        <f t="array" ref="AY253" xml:space="preserve"> 0.35 * Ku ^ ( -0.5 ) * AW253 ^ 0.4</f>
        <v>1.5014244728394683</v>
      </c>
      <c r="AZ253">
        <f t="shared" si="99"/>
        <v>0.9495216098466972</v>
      </c>
      <c r="BA253">
        <f t="shared" si="85"/>
        <v>0.29050494906445878</v>
      </c>
      <c r="BB253">
        <f t="shared" si="100"/>
        <v>0.34656644423958632</v>
      </c>
      <c r="BC253">
        <f t="shared" si="101"/>
        <v>1.1929794840179757</v>
      </c>
      <c r="BD253">
        <f t="shared" si="86"/>
        <v>1.4238991078461374</v>
      </c>
      <c r="BE253">
        <f t="shared" si="102"/>
        <v>1.8208393052190415</v>
      </c>
      <c r="BF253">
        <f t="shared" si="103"/>
        <v>1.2787698897946049</v>
      </c>
      <c r="BG253" cm="1">
        <f t="array" ref="BG253" xml:space="preserve"> EXP( -4 * alpha * X * 10^(-6) * BA253 / ( PI() * df * 10^(-6) * ( 1 - alpha ) ) ) * 100</f>
        <v>0.26209082966327246</v>
      </c>
      <c r="BH253" cm="1">
        <f t="array" ref="BH253" xml:space="preserve"> EXP( -4 * alpha * X * 10^(-6) * BB253 / ( PI() * df * 10^(-6) * ( 1 - alpha ) ) ) * 100</f>
        <v>8.3227335484026263E-2</v>
      </c>
      <c r="BI253" cm="1">
        <f t="array" ref="BI253" xml:space="preserve"> EXP( -4 * alpha * X * 10^(-6) * BD253 / ( PI() * df * 10^(-6) * ( 1 - alpha ) ) ) * 100</f>
        <v>2.221459935945589E-11</v>
      </c>
      <c r="BJ253" cm="1">
        <f t="array" ref="BJ253" xml:space="preserve"> EXP( -4 * alpha * X * 10^(-6) * BE253 / ( PI() * df * 10^(-6) * ( 1 - alpha ) ) ) * 100</f>
        <v>6.5957212046469244E-15</v>
      </c>
      <c r="BK253" cm="1">
        <f t="array" ref="BK253">fC *  BG253 +  ( 1 - fC ) * BI253</f>
        <v>2.6209082986320388E-2</v>
      </c>
    </row>
    <row r="254" spans="6:63" x14ac:dyDescent="0.2">
      <c r="F254">
        <v>2540</v>
      </c>
      <c r="G254" cm="1">
        <f t="array" ref="G254" xml:space="preserve"> F254 * 10^(-9) * rhoa/mu * U</f>
        <v>1.6827323723764046E-3</v>
      </c>
      <c r="H254" cm="1">
        <f t="array" ref="H254">1 +  lambda/F254 * ( 2.514 + 0.8 * EXP( -0.55 * F254/lambda ) )</f>
        <v>1.066324070884779</v>
      </c>
      <c r="I254" cm="1">
        <f t="array" ref="I254" xml:space="preserve"> 1 + 3.34 * lambda/F254</f>
        <v>1.0881155118110235</v>
      </c>
      <c r="J254">
        <f t="shared" si="87"/>
        <v>0.97997322831104983</v>
      </c>
      <c r="K254" cm="1">
        <f t="array" ref="K254" xml:space="preserve"> kB * T * H254 / ( 3 * PI() * mu * F254 * 10^(-9) )</f>
        <v>9.9113026269008735E-12</v>
      </c>
      <c r="L254" cm="1">
        <f t="array" ref="L254" xml:space="preserve"> df * 10^(-6) *U / K254</f>
        <v>8297.2788947094705</v>
      </c>
      <c r="M254" cm="1">
        <f t="array" ref="M254" xml:space="preserve"> 1 + 0.388 * Kn * ( ( 1 - alpha ) * L254 / Ku ) ^ ( 1 / 3 )</f>
        <v>1.1510013569383777</v>
      </c>
      <c r="N254" cm="1">
        <f t="array" ref="N254" xml:space="preserve"> 1 + 0.388 * Kn * ( ( 1 - alpha ) / Ku ) ^ ( 1 / 3 ) * ( 3 * PI() * mu * df * 10^(-6) * U * F254 * 10^(-9) / ( kB * T ) ) ^ ( 1 / 3 ) * ( 0.6 * ( F254 / lambda ) ^ 0.1 ) ^ ( -1 / 3 ) * ( 1 + 2/3 * ( 3.34 * F254 / lambda ) ) ^ ( -1 / 2 )</f>
        <v>1.0175336113521627</v>
      </c>
      <c r="O254">
        <f t="shared" si="78"/>
        <v>0.88404206060952495</v>
      </c>
      <c r="P254" cm="1">
        <f t="array" ref="P254" xml:space="preserve"> 1 / ( 1 + 1.6 * ( ( 1 - alpha ) / Ku ) ^ ( 1 / 3 ) * L254 ^ ( -2 / 3 ) * M254 )</f>
        <v>0.99497233066134994</v>
      </c>
      <c r="Q254" cm="1">
        <f t="array" ref="Q254" xml:space="preserve"> 1.6 * ( ( 1 - alpha ) / Ku ) * L254 ^ ( -2 / 3 ) * M254 * P254</f>
        <v>6.3581982031399179E-3</v>
      </c>
      <c r="R254" cm="1">
        <f t="array" ref="R254" xml:space="preserve"> 1.6 * ( 0.6 ) ^ ( 2 / 3 ) * ( ( 1 - alpha ) / Ku ) * ( lambda * 10^(-9) ) ^ ( -1 / 15 ) * ( kB * T / ( 3 * PI() * df * 10^(-6) * U * mu ) ) ^ ( 2 / 3 ) * ( F254 * 10^(-9) ) ^ ( -3 / 5 )  +  3.2 * 3.34 / 3 * ( 0.6 ) ^ ( 2 / 3 ) * ( ( 1 - alpha ) / Ku ) *  ( lambda * 10^(-9) ) ^ ( 14 / 15 ) * ( kB * T / ( 3 * PI() * df * 10^(-6) * U * mu ) ) ^ ( 2 / 3 ) * ( F254 * 10^(-9) ) ^ ( -8 / 5 )</f>
        <v>5.104960072242308E-3</v>
      </c>
      <c r="S254">
        <f t="shared" si="79"/>
        <v>5.194468458117313E-3</v>
      </c>
      <c r="T254">
        <f t="shared" si="88"/>
        <v>0.816971772844717</v>
      </c>
      <c r="U254">
        <f t="shared" si="80"/>
        <v>14289.097848782918</v>
      </c>
      <c r="V254">
        <f t="shared" si="81"/>
        <v>8.3655987401609865E-3</v>
      </c>
      <c r="W254">
        <f t="shared" si="82"/>
        <v>6.9983181401892013E-5</v>
      </c>
      <c r="X254">
        <f t="shared" si="83"/>
        <v>5.8545019463131029E-7</v>
      </c>
      <c r="Y254" cm="1">
        <f t="array" ref="Y254" xml:space="preserve"> 4 / 3 * g / U^2 * F254 * 10^(-9) * ( rhop - rhoa ) / rhoa</f>
        <v>263.30921020334785</v>
      </c>
      <c r="Z254" cm="1">
        <f t="array" ref="Z254" xml:space="preserve"> SQRT( 4/3 * 1/U254 * g/rhoa * F254 * 10^(-9) *  ( rhop - rhoa ) )</f>
        <v>1.4239048932711703E-3</v>
      </c>
      <c r="AA254" cm="1">
        <f t="array" ref="AA254" xml:space="preserve"> Z254 / U</f>
        <v>0.13574711865707106</v>
      </c>
      <c r="AB254">
        <f t="shared" si="89"/>
        <v>0.15706874872796364</v>
      </c>
      <c r="AC254">
        <f t="shared" si="90"/>
        <v>0.1566755920814262</v>
      </c>
      <c r="AD254">
        <f t="shared" si="91"/>
        <v>0.99749691361444304</v>
      </c>
      <c r="AE254" cm="1">
        <f t="array" ref="AE254">( ( F254 * 10^(-9) ) ^ 2 * rhop * H254 * U ) / ( 18 * mu * ( df * 10^(-6) ) )</f>
        <v>2.8204644926929485E-2</v>
      </c>
      <c r="AF254">
        <f t="shared" si="92"/>
        <v>1.0278092453056022E-2</v>
      </c>
      <c r="AG254" cm="1">
        <f t="array" ref="AG254">(2 * AI274*(1-alpha)*AE254*SQRT(alpha)+(1-alpha)*alpha*AE254^2)/Ku</f>
        <v>7.4428581138431546E-3</v>
      </c>
      <c r="AH254">
        <f t="shared" si="93"/>
        <v>0.72414780737160456</v>
      </c>
      <c r="AI254" cm="1">
        <f t="array" ref="AI254" xml:space="preserve"> F254 / df / 1000</f>
        <v>0.32397959183673469</v>
      </c>
      <c r="AJ254" cm="1">
        <f t="array" ref="AJ254" xml:space="preserve"> ( 1 + AI254 ) / ( 2*Ku ) * ( 2 * LN( 1 + AI254 ) - 1 + alpha + ( 1 / ( 1 + AI254 ) ) ^ 2 * ( 1 - alpha / 2 ) - ( alpha / 2) * ( 1 + AI254 ) ^ 2 )</f>
        <v>0.12195803711016079</v>
      </c>
      <c r="AK254" cm="1">
        <f t="array" ref="AK254" xml:space="preserve"> ( ( 1 - alpha ) / Ku ) * AI254 ^ 2</f>
        <v>0.14927474574859953</v>
      </c>
      <c r="AL254">
        <f t="shared" si="94"/>
        <v>1.2239844891383782</v>
      </c>
      <c r="AM254">
        <f t="shared" si="84"/>
        <v>0.27213562335172248</v>
      </c>
      <c r="AN254">
        <f t="shared" si="95"/>
        <v>0.32142289874119906</v>
      </c>
      <c r="AO254">
        <f t="shared" si="96"/>
        <v>1.1811129126809505</v>
      </c>
      <c r="AP254" cm="1">
        <f t="array" ref="AP254" xml:space="preserve"> EXP( -4 * alpha * X * 10^(-6) * AM254 / ( PI() * df * 10^(-6) * ( 1 - alpha ) ) ) * 100</f>
        <v>0.38167113594922847</v>
      </c>
      <c r="AQ254" cm="1">
        <f t="array" ref="AQ254" xml:space="preserve"> EXP( -4 * alpha * X * 10^(-6) * AN254 / ( PI() * df * 10^(-6) * ( 1 - alpha ) ) ) * 100</f>
        <v>0.1392201271274858</v>
      </c>
      <c r="AR254">
        <f t="shared" si="97"/>
        <v>0.24245100882174267</v>
      </c>
      <c r="AS254" cm="1">
        <f t="array" ref="AS254" xml:space="preserve"> ( sigave * 10^(-6) * fE *e * H254 ) / ( 3 * PI() * eps0 * ( 1 + epsF ) * mu * U * F254 * 10^(-9) )</f>
        <v>8.6622292298892522E-3</v>
      </c>
      <c r="AT254" cm="1">
        <f t="array" ref="AT254" xml:space="preserve"> PI() * AS254 / ( 1 + alpha * SQRT(AS254) )</f>
        <v>2.7039550269186856E-2</v>
      </c>
      <c r="AU254" cm="1">
        <f t="array" ref="AU254" xml:space="preserve"> PI() * AS254 * ( 1 - SQRT( AS254 ) * alpha )</f>
        <v>2.7038435134518399E-2</v>
      </c>
      <c r="AV254">
        <f t="shared" si="98"/>
        <v>0.99995875912663656</v>
      </c>
      <c r="AW254" cm="1">
        <f t="array" ref="AW254" xml:space="preserve"> 2 / 3 * ( epsP - 1 ) / ( epsP + 2 ) * ( sigave * 10^(-6) ) ^ 2 / ( eps0 * ( 1 + epsF ) ^ 2 ) * H254 * ( F254 * 10^(-9) ) ^ 2 / ( df * 10^(-6) * mu * U )</f>
        <v>22.615519120833337</v>
      </c>
      <c r="AX254" cm="1">
        <f t="array" ref="AX254" xml:space="preserve"> 0.528 * Ku ^ 0.26 * AW254 ^ 0.74 / ( 1 + 0.366 * ( Ku * AW254 ) ^ 0.63 )</f>
        <v>1.5851203716895659</v>
      </c>
      <c r="AY254" cm="1">
        <f t="array" ref="AY254" xml:space="preserve"> 0.35 * Ku ^ ( -0.5 ) * AW254 ^ 0.4</f>
        <v>1.5060220982477772</v>
      </c>
      <c r="AZ254">
        <f t="shared" si="99"/>
        <v>0.95009951619164512</v>
      </c>
      <c r="BA254">
        <f t="shared" si="85"/>
        <v>0.29181674875325392</v>
      </c>
      <c r="BB254">
        <f t="shared" si="100"/>
        <v>0.34846133387571748</v>
      </c>
      <c r="BC254">
        <f t="shared" si="101"/>
        <v>1.1941101234403768</v>
      </c>
      <c r="BD254">
        <f t="shared" si="86"/>
        <v>1.4258882746040342</v>
      </c>
      <c r="BE254">
        <f t="shared" si="102"/>
        <v>1.8274449969889763</v>
      </c>
      <c r="BF254">
        <f t="shared" si="103"/>
        <v>1.281618643996812</v>
      </c>
      <c r="BG254" cm="1">
        <f t="array" ref="BG254" xml:space="preserve"> EXP( -4 * alpha * X * 10^(-6) * BA254 / ( PI() * df * 10^(-6) * ( 1 - alpha ) ) ) * 100</f>
        <v>0.2551494440081194</v>
      </c>
      <c r="BH254" cm="1">
        <f t="array" ref="BH254" xml:space="preserve"> EXP( -4 * alpha * X * 10^(-6) * BB254 / ( PI() * df * 10^(-6) * ( 1 - alpha ) ) ) * 100</f>
        <v>8.0062143101967784E-2</v>
      </c>
      <c r="BI254" cm="1">
        <f t="array" ref="BI254" xml:space="preserve"> EXP( -4 * alpha * X * 10^(-6) * BD254 / ( PI() * df * 10^(-6) * ( 1 - alpha ) ) ) * 100</f>
        <v>2.1328578881210886E-11</v>
      </c>
      <c r="BJ254" cm="1">
        <f t="array" ref="BJ254" xml:space="preserve"> EXP( -4 * alpha * X * 10^(-6) * BE254 / ( PI() * df * 10^(-6) * ( 1 - alpha ) ) ) * 100</f>
        <v>5.7618421620166032E-15</v>
      </c>
      <c r="BK254" cm="1">
        <f t="array" ref="BK254">fC *  BG254 +  ( 1 - fC ) * BI254</f>
        <v>2.5514944420007662E-2</v>
      </c>
    </row>
    <row r="255" spans="6:63" x14ac:dyDescent="0.2">
      <c r="F255">
        <v>2550</v>
      </c>
      <c r="G255" cm="1">
        <f t="array" ref="G255" xml:space="preserve"> F255 * 10^(-9) * rhoa/mu * U</f>
        <v>1.6893573029763116E-3</v>
      </c>
      <c r="H255" cm="1">
        <f t="array" ref="H255">1 +  lambda/F255 * ( 2.514 + 0.8 * EXP( -0.55 * F255/lambda ) )</f>
        <v>1.0660639764876896</v>
      </c>
      <c r="I255" cm="1">
        <f t="array" ref="I255" xml:space="preserve"> 1 + 3.34 * lambda/F255</f>
        <v>1.0877699607843136</v>
      </c>
      <c r="J255">
        <f t="shared" si="87"/>
        <v>0.98004542772906378</v>
      </c>
      <c r="K255" cm="1">
        <f t="array" ref="K255" xml:space="preserve"> kB * T * H255 / ( 3 * PI() * mu * F255 * 10^(-9) )</f>
        <v>9.8700267203754487E-12</v>
      </c>
      <c r="L255" cm="1">
        <f t="array" ref="L255" xml:space="preserve"> df * 10^(-6) *U / K255</f>
        <v>8331.9776567063764</v>
      </c>
      <c r="M255" cm="1">
        <f t="array" ref="M255" xml:space="preserve"> 1 + 0.388 * Kn * ( ( 1 - alpha ) * L255 / Ku ) ^ ( 1 / 3 )</f>
        <v>1.1512115573058128</v>
      </c>
      <c r="N255" cm="1">
        <f t="array" ref="N255" xml:space="preserve"> 1 + 0.388 * Kn * ( ( 1 - alpha ) / Ku ) ^ ( 1 / 3 ) * ( 3 * PI() * mu * df * 10^(-6) * U * F255 * 10^(-9) / ( kB * T ) ) ^ ( 1 / 3 ) * ( 0.6 * ( F255 / lambda ) ^ 0.1 ) ^ ( -1 / 3 ) * ( 1 + 2/3 * ( 3.34 * F255 / lambda ) ) ^ ( -1 / 2 )</f>
        <v>1.0175202401408092</v>
      </c>
      <c r="O255">
        <f t="shared" si="78"/>
        <v>0.88386902796747269</v>
      </c>
      <c r="P255" cm="1">
        <f t="array" ref="P255" xml:space="preserve"> 1 / ( 1 + 1.6 * ( ( 1 - alpha ) / Ku ) ^ ( 1 / 3 ) * L255 ^ ( -2 / 3 ) * M255 )</f>
        <v>0.99498531787408939</v>
      </c>
      <c r="Q255" cm="1">
        <f t="array" ref="Q255" xml:space="preserve"> 1.6 * ( ( 1 - alpha ) / Ku ) * L255 ^ ( -2 / 3 ) * M255 * P255</f>
        <v>6.3417740377580759E-3</v>
      </c>
      <c r="R255" cm="1">
        <f t="array" ref="R255" xml:space="preserve"> 1.6 * ( 0.6 ) ^ ( 2 / 3 ) * ( ( 1 - alpha ) / Ku ) * ( lambda * 10^(-9) ) ^ ( -1 / 15 ) * ( kB * T / ( 3 * PI() * df * 10^(-6) * U * mu ) ) ^ ( 2 / 3 ) * ( F255 * 10^(-9) ) ^ ( -3 / 5 )  +  3.2 * 3.34 / 3 * ( 0.6 ) ^ ( 2 / 3 ) * ( ( 1 - alpha ) / Ku ) *  ( lambda * 10^(-9) ) ^ ( 14 / 15 ) * ( kB * T / ( 3 * PI() * df * 10^(-6) * U * mu ) ) ^ ( 2 / 3 ) * ( F255 * 10^(-9) ) ^ ( -8 / 5 )</f>
        <v>5.0918308132318138E-3</v>
      </c>
      <c r="S255">
        <f t="shared" si="79"/>
        <v>5.1810409118360073E-3</v>
      </c>
      <c r="T255">
        <f t="shared" si="88"/>
        <v>0.81697028008074424</v>
      </c>
      <c r="U255">
        <f t="shared" si="80"/>
        <v>14233.133737338992</v>
      </c>
      <c r="V255">
        <f t="shared" si="81"/>
        <v>8.3820291454723157E-3</v>
      </c>
      <c r="W255">
        <f t="shared" si="82"/>
        <v>7.0258351145509009E-5</v>
      </c>
      <c r="X255">
        <f t="shared" si="83"/>
        <v>5.8890651589904438E-7</v>
      </c>
      <c r="Y255" cm="1">
        <f t="array" ref="Y255" xml:space="preserve"> 4 / 3 * g / U^2 * F255 * 10^(-9) * ( rhop - rhoa ) / rhoa</f>
        <v>264.34586063721929</v>
      </c>
      <c r="Z255" cm="1">
        <f t="array" ref="Z255" xml:space="preserve"> SQRT( 4/3 * 1/U255 * g/rhoa * F255 * 10^(-9) *  ( rhop - rhoa ) )</f>
        <v>1.4295072241427352E-3</v>
      </c>
      <c r="AA255" cm="1">
        <f t="array" ref="AA255" xml:space="preserve"> Z255 / U</f>
        <v>0.13628121350931319</v>
      </c>
      <c r="AB255">
        <f t="shared" si="89"/>
        <v>0.15778424139994396</v>
      </c>
      <c r="AC255">
        <f t="shared" si="90"/>
        <v>0.15738461514154001</v>
      </c>
      <c r="AD255">
        <f t="shared" si="91"/>
        <v>0.99746726127490137</v>
      </c>
      <c r="AE255" cm="1">
        <f t="array" ref="AE255">( ( F255 * 10^(-9) ) ^ 2 * rhop * H255 * U ) / ( 18 * mu * ( df * 10^(-6) ) )</f>
        <v>2.8420232053660149E-2</v>
      </c>
      <c r="AF255">
        <f t="shared" si="92"/>
        <v>1.0419662620266992E-2</v>
      </c>
      <c r="AG255" cm="1">
        <f t="array" ref="AG255">(2 * AI275*(1-alpha)*AE255*SQRT(alpha)+(1-alpha)*alpha*AE255^2)/Ku</f>
        <v>7.527434412487607E-3</v>
      </c>
      <c r="AH255">
        <f t="shared" si="93"/>
        <v>0.72242592556175533</v>
      </c>
      <c r="AI255" cm="1">
        <f t="array" ref="AI255" xml:space="preserve"> F255 / df / 1000</f>
        <v>0.32525510204081631</v>
      </c>
      <c r="AJ255" cm="1">
        <f t="array" ref="AJ255" xml:space="preserve"> ( 1 + AI255 ) / ( 2*Ku ) * ( 2 * LN( 1 + AI255 ) - 1 + alpha + ( 1 / ( 1 + AI255 ) ) ^ 2 * ( 1 - alpha / 2 ) - ( alpha / 2) * ( 1 + AI255 ) ^ 2 )</f>
        <v>0.12283422795204663</v>
      </c>
      <c r="AK255" cm="1">
        <f t="array" ref="AK255" xml:space="preserve"> ( ( 1 - alpha ) / Ku ) * AI255 ^ 2</f>
        <v>0.150452451210594</v>
      </c>
      <c r="AL255">
        <f t="shared" si="94"/>
        <v>1.2248414283136886</v>
      </c>
      <c r="AM255">
        <f t="shared" si="84"/>
        <v>0.27357107354238963</v>
      </c>
      <c r="AN255">
        <f t="shared" si="95"/>
        <v>0.323437769884237</v>
      </c>
      <c r="AO255">
        <f t="shared" si="96"/>
        <v>1.1822805887191892</v>
      </c>
      <c r="AP255" cm="1">
        <f t="array" ref="AP255" xml:space="preserve"> EXP( -4 * alpha * X * 10^(-6) * AM255 / ( PI() * df * 10^(-6) * ( 1 - alpha ) ) ) * 100</f>
        <v>0.37062380312472026</v>
      </c>
      <c r="AQ255" cm="1">
        <f t="array" ref="AQ255" xml:space="preserve"> EXP( -4 * alpha * X * 10^(-6) * AN255 / ( PI() * df * 10^(-6) * ( 1 - alpha ) ) ) * 100</f>
        <v>0.13359710290411325</v>
      </c>
      <c r="AR255">
        <f t="shared" si="97"/>
        <v>0.23702670022060701</v>
      </c>
      <c r="AS255" cm="1">
        <f t="array" ref="AS255" xml:space="preserve"> ( sigave * 10^(-6) * fE *e * H255 ) / ( 3 * PI() * eps0 * ( 1 + epsF ) * mu * U * F255 * 10^(-9) )</f>
        <v>8.6261551256615922E-3</v>
      </c>
      <c r="AT255" cm="1">
        <f t="array" ref="AT255" xml:space="preserve"> PI() * AS255 / ( 1 + alpha * SQRT(AS255) )</f>
        <v>2.6927301430224364E-2</v>
      </c>
      <c r="AU255" cm="1">
        <f t="array" ref="AU255" xml:space="preserve"> PI() * AS255 * ( 1 - SQRT( AS255 ) * alpha )</f>
        <v>2.6926195549528045E-2</v>
      </c>
      <c r="AV255">
        <f t="shared" si="98"/>
        <v>0.99995893087544685</v>
      </c>
      <c r="AW255" cm="1">
        <f t="array" ref="AW255" xml:space="preserve"> 2 / 3 * ( epsP - 1 ) / ( epsP + 2 ) * ( sigave * 10^(-6) ) ^ 2 / ( eps0 * ( 1 + epsF ) ^ 2 ) * H255 * ( F255 * 10^(-9) ) ^ 2 / ( df * 10^(-6) * mu * U )</f>
        <v>22.788384788861219</v>
      </c>
      <c r="AX255" cm="1">
        <f t="array" ref="AX255" xml:space="preserve"> 0.528 * Ku ^ 0.26 * AW255 ^ 0.74 / ( 1 + 0.366 * ( Ku * AW255 ) ^ 0.63 )</f>
        <v>1.5889841983741906</v>
      </c>
      <c r="AY255" cm="1">
        <f t="array" ref="AY255" xml:space="preserve"> 0.35 * Ku ^ ( -0.5 ) * AW255 ^ 0.4</f>
        <v>1.5106161993372169</v>
      </c>
      <c r="AZ255">
        <f t="shared" si="99"/>
        <v>0.95068044155683995</v>
      </c>
      <c r="BA255">
        <f t="shared" si="85"/>
        <v>0.29313184421274796</v>
      </c>
      <c r="BB255">
        <f t="shared" si="100"/>
        <v>0.35036396543376502</v>
      </c>
      <c r="BC255">
        <f t="shared" si="101"/>
        <v>1.1952436159732935</v>
      </c>
      <c r="BD255">
        <f t="shared" si="86"/>
        <v>1.4278551589254596</v>
      </c>
      <c r="BE255">
        <f t="shared" si="102"/>
        <v>1.8340539692214539</v>
      </c>
      <c r="BF255">
        <f t="shared" si="103"/>
        <v>1.2844818031835117</v>
      </c>
      <c r="BG255" cm="1">
        <f t="array" ref="BG255" xml:space="preserve"> EXP( -4 * alpha * X * 10^(-6) * BA255 / ( PI() * df * 10^(-6) * ( 1 - alpha ) ) ) * 100</f>
        <v>0.24837514828588286</v>
      </c>
      <c r="BH255" cm="1">
        <f t="array" ref="BH255" xml:space="preserve"> EXP( -4 * alpha * X * 10^(-6) * BB255 / ( PI() * df * 10^(-6) * ( 1 - alpha ) ) ) * 100</f>
        <v>7.7005125557664214E-2</v>
      </c>
      <c r="BI255" cm="1">
        <f t="array" ref="BI255" xml:space="preserve"> EXP( -4 * alpha * X * 10^(-6) * BD255 / ( PI() * df * 10^(-6) * ( 1 - alpha ) ) ) * 100</f>
        <v>2.0487235742643234E-11</v>
      </c>
      <c r="BJ255" cm="1">
        <f t="array" ref="BJ255" xml:space="preserve"> EXP( -4 * alpha * X * 10^(-6) * BE255 / ( PI() * df * 10^(-6) * ( 1 - alpha ) ) ) * 100</f>
        <v>5.0330503228814217E-15</v>
      </c>
      <c r="BK255" cm="1">
        <f t="array" ref="BK255">fC *  BG255 +  ( 1 - fC ) * BI255</f>
        <v>2.4837514847026797E-2</v>
      </c>
    </row>
    <row r="256" spans="6:63" x14ac:dyDescent="0.2">
      <c r="F256">
        <v>2560</v>
      </c>
      <c r="G256" cm="1">
        <f t="array" ref="G256" xml:space="preserve"> F256 * 10^(-9) * rhoa/mu * U</f>
        <v>1.6959822335762187E-3</v>
      </c>
      <c r="H256" cm="1">
        <f t="array" ref="H256">1 +  lambda/F256 * ( 2.514 + 0.8 * EXP( -0.55 * F256/lambda ) )</f>
        <v>1.0658059140781924</v>
      </c>
      <c r="I256" cm="1">
        <f t="array" ref="I256" xml:space="preserve"> 1 + 3.34 * lambda/F256</f>
        <v>1.0874271093750001</v>
      </c>
      <c r="J256">
        <f t="shared" si="87"/>
        <v>0.98011710843843636</v>
      </c>
      <c r="K256" cm="1">
        <f t="array" ref="K256" xml:space="preserve"> kB * T * H256 / ( 3 * PI() * mu * F256 * 10^(-9) )</f>
        <v>9.8290920212976042E-12</v>
      </c>
      <c r="L256" cm="1">
        <f t="array" ref="L256" xml:space="preserve"> df * 10^(-6) *U / K256</f>
        <v>8366.6774028641667</v>
      </c>
      <c r="M256" cm="1">
        <f t="array" ref="M256" xml:space="preserve"> 1 + 0.388 * Kn * ( ( 1 - alpha ) * L256 / Ku ) ^ ( 1 / 3 )</f>
        <v>1.1514211808271975</v>
      </c>
      <c r="N256" cm="1">
        <f t="array" ref="N256" xml:space="preserve"> 1 + 0.388 * Kn * ( ( 1 - alpha ) / Ku ) ^ ( 1 / 3 ) * ( 3 * PI() * mu * df * 10^(-6) * U * F256 * 10^(-9) / ( kB * T ) ) ^ ( 1 / 3 ) * ( 0.6 * ( F256 / lambda ) ^ 0.1 ) ^ ( -1 / 3 ) * ( 1 + 2/3 * ( 3.34 * F256 / lambda ) ) ^ ( -1 / 2 )</f>
        <v>1.0175069298514232</v>
      </c>
      <c r="O256">
        <f t="shared" si="78"/>
        <v>0.88369655413185266</v>
      </c>
      <c r="P256" cm="1">
        <f t="array" ref="P256" xml:space="preserve"> 1 / ( 1 + 1.6 * ( ( 1 - alpha ) / Ku ) ^ ( 1 / 3 ) * L256 ^ ( -2 / 3 ) * M256 )</f>
        <v>0.99499821721451009</v>
      </c>
      <c r="Q256" cm="1">
        <f t="array" ref="Q256" xml:space="preserve"> 1.6 * ( ( 1 - alpha ) / Ku ) * L256 ^ ( -2 / 3 ) * M256 * P256</f>
        <v>6.3254609993378084E-3</v>
      </c>
      <c r="R256" cm="1">
        <f t="array" ref="R256" xml:space="preserve"> 1.6 * ( 0.6 ) ^ ( 2 / 3 ) * ( ( 1 - alpha ) / Ku ) * ( lambda * 10^(-9) ) ^ ( -1 / 15 ) * ( kB * T / ( 3 * PI() * df * 10^(-6) * U * mu ) ) ^ ( 2 / 3 ) * ( F256 * 10^(-9) ) ^ ( -3 / 5 )  +  3.2 * 3.34 / 3 * ( 0.6 ) ^ ( 2 / 3 ) * ( ( 1 - alpha ) / Ku ) *  ( lambda * 10^(-9) ) ^ ( 14 / 15 ) * ( kB * T / ( 3 * PI() * df * 10^(-6) * U * mu ) ) ^ ( 2 / 3 ) * ( F256 * 10^(-9) ) ^ ( -8 / 5 )</f>
        <v>5.0787905806294418E-3</v>
      </c>
      <c r="S256">
        <f t="shared" si="79"/>
        <v>5.1677046110545901E-3</v>
      </c>
      <c r="T256">
        <f t="shared" si="88"/>
        <v>0.81696885200866465</v>
      </c>
      <c r="U256">
        <f t="shared" si="80"/>
        <v>14177.606758068039</v>
      </c>
      <c r="V256">
        <f t="shared" si="81"/>
        <v>8.398427267551991E-3</v>
      </c>
      <c r="W256">
        <f t="shared" si="82"/>
        <v>7.0533518544692628E-5</v>
      </c>
      <c r="X256">
        <f t="shared" si="83"/>
        <v>5.923695826426633E-7</v>
      </c>
      <c r="Y256" cm="1">
        <f t="array" ref="Y256" xml:space="preserve"> 4 / 3 * g / U^2 * F256 * 10^(-9) * ( rhop - rhoa ) / rhoa</f>
        <v>265.38251107109079</v>
      </c>
      <c r="Z256" cm="1">
        <f t="array" ref="Z256" xml:space="preserve"> SQRT( 4/3 * 1/U256 * g/rhoa * F256 * 10^(-9) *  ( rhop - rhoa ) )</f>
        <v>1.4351095312799098E-3</v>
      </c>
      <c r="AA256" cm="1">
        <f t="array" ref="AA256" xml:space="preserve"> Z256 / U</f>
        <v>0.13681530609885145</v>
      </c>
      <c r="AB256">
        <f t="shared" si="89"/>
        <v>0.15850061645615726</v>
      </c>
      <c r="AC256">
        <f t="shared" si="90"/>
        <v>0.1580944389379651</v>
      </c>
      <c r="AD256">
        <f t="shared" si="91"/>
        <v>0.99743737578267078</v>
      </c>
      <c r="AE256" cm="1">
        <f t="array" ref="AE256">( ( F256 * 10^(-9) ) ^ 2 * rhop * H256 * U ) / ( 18 * mu * ( df * 10^(-6) ) )</f>
        <v>2.8636639142884637E-2</v>
      </c>
      <c r="AF256">
        <f t="shared" si="92"/>
        <v>1.0562522511971177E-2</v>
      </c>
      <c r="AG256" cm="1">
        <f t="array" ref="AG256">(2 * AI276*(1-alpha)*AE256*SQRT(alpha)+(1-alpha)*alpha*AE256^2)/Ku</f>
        <v>7.6126510183905354E-3</v>
      </c>
      <c r="AH256">
        <f t="shared" si="93"/>
        <v>0.72072282068631188</v>
      </c>
      <c r="AI256" cm="1">
        <f t="array" ref="AI256" xml:space="preserve"> F256 / df / 1000</f>
        <v>0.32653061224489793</v>
      </c>
      <c r="AJ256" cm="1">
        <f t="array" ref="AJ256" xml:space="preserve"> ( 1 + AI256 ) / ( 2*Ku ) * ( 2 * LN( 1 + AI256 ) - 1 + alpha + ( 1 / ( 1 + AI256 ) ) ^ 2 * ( 1 - alpha / 2 ) - ( alpha / 2) * ( 1 + AI256 ) ^ 2 )</f>
        <v>0.12371298412033964</v>
      </c>
      <c r="AK256" cm="1">
        <f t="array" ref="AK256" xml:space="preserve"> ( ( 1 - alpha ) / Ku ) * AI256 ^ 2</f>
        <v>0.15163478419896173</v>
      </c>
      <c r="AL256">
        <f t="shared" si="94"/>
        <v>1.225698218155191</v>
      </c>
      <c r="AM256">
        <f t="shared" si="84"/>
        <v>0.27500886321392382</v>
      </c>
      <c r="AN256">
        <f t="shared" si="95"/>
        <v>0.3254594502599526</v>
      </c>
      <c r="AO256">
        <f t="shared" si="96"/>
        <v>1.1834507675732047</v>
      </c>
      <c r="AP256" cm="1">
        <f t="array" ref="AP256" xml:space="preserve"> EXP( -4 * alpha * X * 10^(-6) * AM256 / ( PI() * df * 10^(-6) * ( 1 - alpha ) ) ) * 100</f>
        <v>0.35987900358945796</v>
      </c>
      <c r="AQ256" cm="1">
        <f t="array" ref="AQ256" xml:space="preserve"> EXP( -4 * alpha * X * 10^(-6) * AN256 / ( PI() * df * 10^(-6) * ( 1 - alpha ) ) ) * 100</f>
        <v>0.1281833286709684</v>
      </c>
      <c r="AR256">
        <f t="shared" si="97"/>
        <v>0.23169567491848955</v>
      </c>
      <c r="AS256" cm="1">
        <f t="array" ref="AS256" xml:space="preserve"> ( sigave * 10^(-6) * fE *e * H256 ) / ( 3 * PI() * eps0 * ( 1 + epsF ) * mu * U * F256 * 10^(-9) )</f>
        <v>8.5903792281618596E-3</v>
      </c>
      <c r="AT256" cm="1">
        <f t="array" ref="AT256" xml:space="preserve"> PI() * AS256 / ( 1 + alpha * SQRT(AS256) )</f>
        <v>2.6815978284967724E-2</v>
      </c>
      <c r="AU256" cm="1">
        <f t="array" ref="AU256" xml:space="preserve"> PI() * AS256 * ( 1 - SQRT( AS256 ) * alpha )</f>
        <v>2.6814881543755574E-2</v>
      </c>
      <c r="AV256">
        <f t="shared" si="98"/>
        <v>0.99995910120449472</v>
      </c>
      <c r="AW256" cm="1">
        <f t="array" ref="AW256" xml:space="preserve"> 2 / 3 * ( epsP - 1 ) / ( epsP + 2 ) * ( sigave * 10^(-6) ) ^ 2 / ( eps0 * ( 1 + epsF ) ^ 2 ) * H256 * ( F256 * 10^(-9) ) ^ 2 / ( df * 10^(-6) * mu * U )</f>
        <v>22.961907932900786</v>
      </c>
      <c r="AX256" cm="1">
        <f t="array" ref="AX256" xml:space="preserve"> 0.528 * Ku ^ 0.26 * AW256 ^ 0.74 / ( 1 + 0.366 * ( Ku * AW256 ) ^ 0.63 )</f>
        <v>1.5928346321142468</v>
      </c>
      <c r="AY256" cm="1">
        <f t="array" ref="AY256" xml:space="preserve"> 0.35 * Ku ^ ( -0.5 ) * AW256 ^ 0.4</f>
        <v>1.5152067923365962</v>
      </c>
      <c r="AZ256">
        <f t="shared" si="99"/>
        <v>0.95126434457630327</v>
      </c>
      <c r="BA256">
        <f t="shared" si="85"/>
        <v>0.29445020979477332</v>
      </c>
      <c r="BB256">
        <f t="shared" si="100"/>
        <v>0.35227433180370815</v>
      </c>
      <c r="BC256">
        <f t="shared" si="101"/>
        <v>1.1963799653912193</v>
      </c>
      <c r="BD256">
        <f t="shared" si="86"/>
        <v>1.4297998538626631</v>
      </c>
      <c r="BE256">
        <f t="shared" si="102"/>
        <v>1.8406662425965488</v>
      </c>
      <c r="BF256">
        <f t="shared" si="103"/>
        <v>1.2873593724491672</v>
      </c>
      <c r="BG256" cm="1">
        <f t="array" ref="BG256" xml:space="preserve"> EXP( -4 * alpha * X * 10^(-6) * BA256 / ( PI() * df * 10^(-6) * ( 1 - alpha ) ) ) * 100</f>
        <v>0.24176453460632422</v>
      </c>
      <c r="BH256" cm="1">
        <f t="array" ref="BH256" xml:space="preserve"> EXP( -4 * alpha * X * 10^(-6) * BB256 / ( PI() * df * 10^(-6) * ( 1 - alpha ) ) ) * 100</f>
        <v>7.405311315559307E-2</v>
      </c>
      <c r="BI256" cm="1">
        <f t="array" ref="BI256" xml:space="preserve"> EXP( -4 * alpha * X * 10^(-6) * BD256 / ( PI() * df * 10^(-6) * ( 1 - alpha ) ) ) * 100</f>
        <v>1.968801784259388E-11</v>
      </c>
      <c r="BJ256" cm="1">
        <f t="array" ref="BJ256" xml:space="preserve"> EXP( -4 * alpha * X * 10^(-6) * BE256 / ( PI() * df * 10^(-6) * ( 1 - alpha ) ) ) * 100</f>
        <v>4.3961434247088928E-15</v>
      </c>
      <c r="BK256" cm="1">
        <f t="array" ref="BK256">fC *  BG256 +  ( 1 - fC ) * BI256</f>
        <v>2.4176453478351637E-2</v>
      </c>
    </row>
    <row r="257" spans="6:63" x14ac:dyDescent="0.2">
      <c r="F257">
        <v>2570</v>
      </c>
      <c r="G257" cm="1">
        <f t="array" ref="G257" xml:space="preserve"> F257 * 10^(-9) * rhoa/mu * U</f>
        <v>1.7026071641761257E-3</v>
      </c>
      <c r="H257" cm="1">
        <f t="array" ref="H257">1 +  lambda/F257 * ( 2.514 + 0.8 * EXP( -0.55 * F257/lambda ) )</f>
        <v>1.0655498599365785</v>
      </c>
      <c r="I257" cm="1">
        <f t="array" ref="I257" xml:space="preserve"> 1 + 3.34 * lambda/F257</f>
        <v>1.0870869260700389</v>
      </c>
      <c r="J257">
        <f t="shared" si="87"/>
        <v>0.98018827600905867</v>
      </c>
      <c r="K257" cm="1">
        <f t="array" ref="K257" xml:space="preserve"> kB * T * H257 / ( 3 * PI() * mu * F257 * 10^(-9) )</f>
        <v>9.7884943288039145E-12</v>
      </c>
      <c r="L257" cm="1">
        <f t="array" ref="L257" xml:space="preserve"> df * 10^(-6) *U / K257</f>
        <v>8401.3781224013765</v>
      </c>
      <c r="M257" cm="1">
        <f t="array" ref="M257" xml:space="preserve"> 1 + 0.388 * Kn * ( ( 1 - alpha ) * L257 / Ku ) ^ ( 1 / 3 )</f>
        <v>1.1516302314113043</v>
      </c>
      <c r="N257" cm="1">
        <f t="array" ref="N257" xml:space="preserve"> 1 + 0.388 * Kn * ( ( 1 - alpha ) / Ku ) ^ ( 1 / 3 ) * ( 3 * PI() * mu * df * 10^(-6) * U * F257 * 10^(-9) / ( kB * T ) ) ^ ( 1 / 3 ) * ( 0.6 * ( F257 / lambda ) ^ 0.1 ) ^ ( -1 / 3 ) * ( 1 + 2/3 * ( 3.34 * F257 / lambda ) ) ^ ( -1 / 2 )</f>
        <v>1.0174936799772811</v>
      </c>
      <c r="O257">
        <f t="shared" si="78"/>
        <v>0.88352463509954848</v>
      </c>
      <c r="P257" cm="1">
        <f t="array" ref="P257" xml:space="preserve"> 1 / ( 1 + 1.6 * ( ( 1 - alpha ) / Ku ) ^ ( 1 / 3 ) * L257 ^ ( -2 / 3 ) * M257 )</f>
        <v>0.99501102963370236</v>
      </c>
      <c r="Q257" cm="1">
        <f t="array" ref="Q257" xml:space="preserve"> 1.6 * ( ( 1 - alpha ) / Ku ) * L257 ^ ( -2 / 3 ) * M257 * P257</f>
        <v>6.3092578850916748E-3</v>
      </c>
      <c r="R257" cm="1">
        <f t="array" ref="R257" xml:space="preserve"> 1.6 * ( 0.6 ) ^ ( 2 / 3 ) * ( ( 1 - alpha ) / Ku ) * ( lambda * 10^(-9) ) ^ ( -1 / 15 ) * ( kB * T / ( 3 * PI() * df * 10^(-6) * U * mu ) ) ^ ( 2 / 3 ) * ( F257 * 10^(-9) ) ^ ( -3 / 5 )  +  3.2 * 3.34 / 3 * ( 0.6 ) ^ ( 2 / 3 ) * ( ( 1 - alpha ) / Ku ) *  ( lambda * 10^(-9) ) ^ ( 14 / 15 ) * ( kB * T / ( 3 * PI() * df * 10^(-6) * U * mu ) ) ^ ( 2 / 3 ) * ( F257 * 10^(-9) ) ^ ( -8 / 5 )</f>
        <v>5.0658384034447841E-3</v>
      </c>
      <c r="S257">
        <f t="shared" si="79"/>
        <v>5.1544585592912676E-3</v>
      </c>
      <c r="T257">
        <f t="shared" si="88"/>
        <v>0.81696748701156829</v>
      </c>
      <c r="U257">
        <f t="shared" si="80"/>
        <v>14122.511808706369</v>
      </c>
      <c r="V257">
        <f t="shared" si="81"/>
        <v>8.4147932953043021E-3</v>
      </c>
      <c r="W257">
        <f t="shared" si="82"/>
        <v>7.0808683602313147E-5</v>
      </c>
      <c r="X257">
        <f t="shared" si="83"/>
        <v>5.9583938149687334E-7</v>
      </c>
      <c r="Y257" cm="1">
        <f t="array" ref="Y257" xml:space="preserve"> 4 / 3 * g / U^2 * F257 * 10^(-9) * ( rhop - rhoa ) / rhoa</f>
        <v>266.41916150496218</v>
      </c>
      <c r="Z257" cm="1">
        <f t="array" ref="Z257" xml:space="preserve"> SQRT( 4/3 * 1/U257 * g/rhoa * F257 * 10^(-9) *  ( rhop - rhoa ) )</f>
        <v>1.4407118147120026E-3</v>
      </c>
      <c r="AA257" cm="1">
        <f t="array" ref="AA257" xml:space="preserve"> Z257 / U</f>
        <v>0.13734939642847996</v>
      </c>
      <c r="AB257">
        <f t="shared" si="89"/>
        <v>0.15921787553365191</v>
      </c>
      <c r="AC257">
        <f t="shared" si="90"/>
        <v>0.15880506437822403</v>
      </c>
      <c r="AD257">
        <f t="shared" si="91"/>
        <v>0.9974072562264491</v>
      </c>
      <c r="AE257" cm="1">
        <f t="array" ref="AE257">( ( F257 * 10^(-9) ) ^ 2 * rhop * H257 * U ) / ( 18 * mu * ( df * 10^(-6) ) )</f>
        <v>2.8853866194602739E-2</v>
      </c>
      <c r="AF257">
        <f t="shared" si="92"/>
        <v>1.0706676644234577E-2</v>
      </c>
      <c r="AG257" cm="1">
        <f t="array" ref="AG257">(2 * AI277*(1-alpha)*AE257*SQRT(alpha)+(1-alpha)*alpha*AE257^2)/Ku</f>
        <v>7.6985103802824327E-3</v>
      </c>
      <c r="AH257">
        <f t="shared" si="93"/>
        <v>0.71903828200770337</v>
      </c>
      <c r="AI257" cm="1">
        <f t="array" ref="AI257" xml:space="preserve"> F257 / df / 1000</f>
        <v>0.32780612244897955</v>
      </c>
      <c r="AJ257" cm="1">
        <f t="array" ref="AJ257" xml:space="preserve"> ( 1 + AI257 ) / ( 2*Ku ) * ( 2 * LN( 1 + AI257 ) - 1 + alpha + ( 1 / ( 1 + AI257 ) ) ^ 2 * ( 1 - alpha / 2 ) - ( alpha / 2) * ( 1 + AI257 ) ^ 2 )</f>
        <v>0.1245943005128389</v>
      </c>
      <c r="AK257" cm="1">
        <f t="array" ref="AK257" xml:space="preserve"> ( ( 1 - alpha ) / Ku ) * AI257 ^ 2</f>
        <v>0.15282174471370275</v>
      </c>
      <c r="AL257">
        <f t="shared" si="94"/>
        <v>1.2265548591282081</v>
      </c>
      <c r="AM257">
        <f t="shared" si="84"/>
        <v>0.2764489779273509</v>
      </c>
      <c r="AN257">
        <f t="shared" si="95"/>
        <v>0.32748794429545264</v>
      </c>
      <c r="AO257">
        <f t="shared" si="96"/>
        <v>1.184623458371094</v>
      </c>
      <c r="AP257" cm="1">
        <f t="array" ref="AP257" xml:space="preserve"> EXP( -4 * alpha * X * 10^(-6) * AM257 / ( PI() * df * 10^(-6) * ( 1 - alpha ) ) ) * 100</f>
        <v>0.3494290835693456</v>
      </c>
      <c r="AQ257" cm="1">
        <f t="array" ref="AQ257" xml:space="preserve"> EXP( -4 * alpha * X * 10^(-6) * AN257 / ( PI() * df * 10^(-6) * ( 1 - alpha ) ) ) * 100</f>
        <v>0.12297179174048936</v>
      </c>
      <c r="AR257">
        <f t="shared" si="97"/>
        <v>0.22645729182885624</v>
      </c>
      <c r="AS257" cm="1">
        <f t="array" ref="AS257" xml:space="preserve"> ( sigave * 10^(-6) * fE *e * H257 ) / ( 3 * PI() * eps0 * ( 1 + epsF ) * mu * U * F257 * 10^(-9) )</f>
        <v>8.5548978659410746E-3</v>
      </c>
      <c r="AT257" cm="1">
        <f t="array" ref="AT257" xml:space="preserve"> PI() * AS257 / ( 1 + alpha * SQRT(AS257) )</f>
        <v>2.6705569459181677E-2</v>
      </c>
      <c r="AU257" cm="1">
        <f t="array" ref="AU257" xml:space="preserve"> PI() * AS257 * ( 1 - SQRT( AS257 ) * alpha )</f>
        <v>2.6704481744842988E-2</v>
      </c>
      <c r="AV257">
        <f t="shared" si="98"/>
        <v>0.9999592701312604</v>
      </c>
      <c r="AW257" cm="1">
        <f t="array" ref="AW257" xml:space="preserve"> 2 / 3 * ( epsP - 1 ) / ( epsP + 2 ) * ( sigave * 10^(-6) ) ^ 2 / ( eps0 * ( 1 + epsF ) ^ 2 ) * H257 * ( F257 * 10^(-9) ) ^ 2 / ( df * 10^(-6) * mu * U )</f>
        <v>23.136088552951854</v>
      </c>
      <c r="AX257" cm="1">
        <f t="array" ref="AX257" xml:space="preserve"> 0.528 * Ku ^ 0.26 * AW257 ^ 0.74 / ( 1 + 0.366 * ( Ku * AW257 ) ^ 0.63 )</f>
        <v>1.5966717466545541</v>
      </c>
      <c r="AY257" cm="1">
        <f t="array" ref="AY257" xml:space="preserve"> 0.35 * Ku ^ ( -0.5 ) * AW257 ^ 0.4</f>
        <v>1.5197938933375785</v>
      </c>
      <c r="AZ257">
        <f t="shared" si="99"/>
        <v>0.9518511845167581</v>
      </c>
      <c r="BA257">
        <f t="shared" si="85"/>
        <v>0.29577182000457392</v>
      </c>
      <c r="BB257">
        <f t="shared" si="100"/>
        <v>0.3541924260402956</v>
      </c>
      <c r="BC257">
        <f t="shared" si="101"/>
        <v>1.1975191755415315</v>
      </c>
      <c r="BD257">
        <f t="shared" si="86"/>
        <v>1.4317224521337755</v>
      </c>
      <c r="BE257">
        <f t="shared" si="102"/>
        <v>1.8472818376330311</v>
      </c>
      <c r="BF257">
        <f t="shared" si="103"/>
        <v>1.2902513576426244</v>
      </c>
      <c r="BG257" cm="1">
        <f t="array" ref="BG257" xml:space="preserve"> EXP( -4 * alpha * X * 10^(-6) * BA257 / ( PI() * df * 10^(-6) * ( 1 - alpha ) ) ) * 100</f>
        <v>0.23531424211718277</v>
      </c>
      <c r="BH257" cm="1">
        <f t="array" ref="BH257" xml:space="preserve"> EXP( -4 * alpha * X * 10^(-6) * BB257 / ( PI() * df * 10^(-6) * ( 1 - alpha ) ) ) * 100</f>
        <v>7.1203007046938827E-2</v>
      </c>
      <c r="BI257" cm="1">
        <f t="array" ref="BI257" xml:space="preserve"> EXP( -4 * alpha * X * 10^(-6) * BD257 / ( PI() * df * 10^(-6) * ( 1 - alpha ) ) ) * 100</f>
        <v>1.8928534193760176E-11</v>
      </c>
      <c r="BJ257" cm="1">
        <f t="array" ref="BJ257" xml:space="preserve"> EXP( -4 * alpha * X * 10^(-6) * BE257 / ( PI() * df * 10^(-6) * ( 1 - alpha ) ) ) * 100</f>
        <v>3.8395728794909801E-15</v>
      </c>
      <c r="BK257" cm="1">
        <f t="array" ref="BK257">fC *  BG257 +  ( 1 - fC ) * BI257</f>
        <v>2.3531424228753959E-2</v>
      </c>
    </row>
    <row r="258" spans="6:63" x14ac:dyDescent="0.2">
      <c r="F258">
        <v>2580</v>
      </c>
      <c r="G258" cm="1">
        <f t="array" ref="G258" xml:space="preserve"> F258 * 10^(-9) * rhoa/mu * U</f>
        <v>1.7092320947760329E-3</v>
      </c>
      <c r="H258" cm="1">
        <f t="array" ref="H258">1 +  lambda/F258 * ( 2.514 + 0.8 * EXP( -0.55 * F258/lambda ) )</f>
        <v>1.0652957907108878</v>
      </c>
      <c r="I258" cm="1">
        <f t="array" ref="I258" xml:space="preserve"> 1 + 3.34 * lambda/F258</f>
        <v>1.0867493798449612</v>
      </c>
      <c r="J258">
        <f t="shared" si="87"/>
        <v>0.9802589359313606</v>
      </c>
      <c r="K258" cm="1">
        <f t="array" ref="K258" xml:space="preserve"> kB * T * H258 / ( 3 * PI() * mu * F258 * 10^(-9) )</f>
        <v>9.7482295105257902E-12</v>
      </c>
      <c r="L258" cm="1">
        <f t="array" ref="L258" xml:space="preserve"> df * 10^(-6) *U / K258</f>
        <v>8436.0798046934306</v>
      </c>
      <c r="M258" cm="1">
        <f t="array" ref="M258" xml:space="preserve"> 1 + 0.388 * Kn * ( ( 1 - alpha ) * L258 / Ku ) ^ ( 1 / 3 )</f>
        <v>1.1518387129249874</v>
      </c>
      <c r="N258" cm="1">
        <f t="array" ref="N258" xml:space="preserve"> 1 + 0.388 * Kn * ( ( 1 - alpha ) / Ku ) ^ ( 1 / 3 ) * ( 3 * PI() * mu * df * 10^(-6) * U * F258 * 10^(-9) / ( kB * T ) ) ^ ( 1 / 3 ) * ( 0.6 * ( F258 / lambda ) ^ 0.1 ) ^ ( -1 / 3 ) * ( 1 + 2/3 * ( 3.34 * F258 / lambda ) ) ^ ( -1 / 2 )</f>
        <v>1.0174804900177641</v>
      </c>
      <c r="O258">
        <f t="shared" ref="O258:O321" si="104">N258 / M258</f>
        <v>0.88335326691179439</v>
      </c>
      <c r="P258" cm="1">
        <f t="array" ref="P258" xml:space="preserve"> 1 / ( 1 + 1.6 * ( ( 1 - alpha ) / Ku ) ^ ( 1 / 3 ) * L258 ^ ( -2 / 3 ) * M258 )</f>
        <v>0.99502375606866289</v>
      </c>
      <c r="Q258" cm="1">
        <f t="array" ref="Q258" xml:space="preserve"> 1.6 * ( ( 1 - alpha ) / Ku ) * L258 ^ ( -2 / 3 ) * M258 * P258</f>
        <v>6.2931635100546687E-3</v>
      </c>
      <c r="R258" cm="1">
        <f t="array" ref="R258" xml:space="preserve"> 1.6 * ( 0.6 ) ^ ( 2 / 3 ) * ( ( 1 - alpha ) / Ku ) * ( lambda * 10^(-9) ) ^ ( -1 / 15 ) * ( kB * T / ( 3 * PI() * df * 10^(-6) * U * mu ) ) ^ ( 2 / 3 ) * ( F258 * 10^(-9) ) ^ ( -3 / 5 )  +  3.2 * 3.34 / 3 * ( 0.6 ) ^ ( 2 / 3 ) * ( ( 1 - alpha ) / Ku ) *  ( lambda * 10^(-9) ) ^ ( 14 / 15 ) * ( kB * T / ( 3 * PI() * df * 10^(-6) * U * mu ) ) ^ ( 2 / 3 ) * ( F258 * 10^(-9) ) ^ ( -8 / 5 )</f>
        <v>5.0529733252152311E-3</v>
      </c>
      <c r="S258">
        <f t="shared" ref="S258:S321" si="105" xml:space="preserve"> R258 * N258</f>
        <v>5.1413017749866842E-3</v>
      </c>
      <c r="T258">
        <f t="shared" si="88"/>
        <v>0.81696618350569783</v>
      </c>
      <c r="U258">
        <f t="shared" ref="U258:U321" si="106" xml:space="preserve"> 24 / G258 * ( 1 + 0.15 * G258 ^ 0.687 )</f>
        <v>14067.843866091149</v>
      </c>
      <c r="V258">
        <f t="shared" ref="V258:V321" si="107" xml:space="preserve"> ( G258 / 24 ) ^ 0.5 - 0.5 * 0.15 / 24 ^ 0.5 * G258 ^ ( 0.5 + 0.687 )</f>
        <v>8.4311274157979448E-3</v>
      </c>
      <c r="W258">
        <f t="shared" ref="W258:W321" si="108" xml:space="preserve"> ( G258 / 24 ) ^ 1 -1 * 0.15 / 24 ^ 1 * G258 ^ ( 1 + 0.687 )</f>
        <v>7.1083846321226191E-5</v>
      </c>
      <c r="X258">
        <f t="shared" ref="X258:X321" si="109" xml:space="preserve"> ( G258 / 24 ) ^ 1.5 - 1.5 * 0.15 / 24 ^ 1.5 * G258 ^ ( 1.5 + 0.687 )</f>
        <v>5.9931589917434712E-7</v>
      </c>
      <c r="Y258" cm="1">
        <f t="array" ref="Y258" xml:space="preserve"> 4 / 3 * g / U^2 * F258 * 10^(-9) * ( rhop - rhoa ) / rhoa</f>
        <v>267.45581193883362</v>
      </c>
      <c r="Z258" cm="1">
        <f t="array" ref="Z258" xml:space="preserve"> SQRT( 4/3 * 1/U258 * g/rhoa * F258 * 10^(-9) *  ( rhop - rhoa ) )</f>
        <v>1.4463140744681742E-3</v>
      </c>
      <c r="AA258" cm="1">
        <f t="array" ref="AA258" xml:space="preserve"> Z258 / U</f>
        <v>0.13788348450097873</v>
      </c>
      <c r="AB258">
        <f t="shared" si="89"/>
        <v>0.15993602027350939</v>
      </c>
      <c r="AC258">
        <f t="shared" si="90"/>
        <v>0.15951649236981408</v>
      </c>
      <c r="AD258">
        <f t="shared" si="91"/>
        <v>0.99737690169495352</v>
      </c>
      <c r="AE258" cm="1">
        <f t="array" ref="AE258">( ( F258 * 10^(-9) ) ^ 2 * rhop * H258 * U ) / ( 18 * mu * ( df * 10^(-6) ) )</f>
        <v>2.907191320881428E-2</v>
      </c>
      <c r="AF258">
        <f t="shared" si="92"/>
        <v>1.0852129493549816E-2</v>
      </c>
      <c r="AG258" cm="1">
        <f t="array" ref="AG258">(2 * AI278*(1-alpha)*AE258*SQRT(alpha)+(1-alpha)*alpha*AE258^2)/Ku</f>
        <v>7.7850149472896476E-3</v>
      </c>
      <c r="AH258">
        <f t="shared" si="93"/>
        <v>0.71737210212215308</v>
      </c>
      <c r="AI258" cm="1">
        <f t="array" ref="AI258" xml:space="preserve"> F258 / df / 1000</f>
        <v>0.32908163265306123</v>
      </c>
      <c r="AJ258" cm="1">
        <f t="array" ref="AJ258" xml:space="preserve"> ( 1 + AI258 ) / ( 2*Ku ) * ( 2 * LN( 1 + AI258 ) - 1 + alpha + ( 1 / ( 1 + AI258 ) ) ^ 2 * ( 1 - alpha / 2 ) - ( alpha / 2) * ( 1 + AI258 ) ^ 2 )</f>
        <v>0.12547817204221284</v>
      </c>
      <c r="AK258" cm="1">
        <f t="array" ref="AK258" xml:space="preserve"> ( ( 1 - alpha ) / Ku ) * AI258 ^ 2</f>
        <v>0.15401333275481707</v>
      </c>
      <c r="AL258">
        <f t="shared" si="94"/>
        <v>1.2274113516971266</v>
      </c>
      <c r="AM258">
        <f t="shared" ref="AM258:AM321" si="110" xml:space="preserve"> 1 - ( 1 - Q258 ) * ( 1 - AB258 ) * ( 1 - AF258 ) *  ( 1 - AJ258 )</f>
        <v>0.27789140321223937</v>
      </c>
      <c r="AN258">
        <f t="shared" si="95"/>
        <v>0.32952325639316765</v>
      </c>
      <c r="AO258">
        <f t="shared" si="96"/>
        <v>1.1857986702146899</v>
      </c>
      <c r="AP258" cm="1">
        <f t="array" ref="AP258" xml:space="preserve"> EXP( -4 * alpha * X * 10^(-6) * AM258 / ( PI() * df * 10^(-6) * ( 1 - alpha ) ) ) * 100</f>
        <v>0.33926656084628121</v>
      </c>
      <c r="AQ258" cm="1">
        <f t="array" ref="AQ258" xml:space="preserve"> EXP( -4 * alpha * X * 10^(-6) * AN258 / ( PI() * df * 10^(-6) * ( 1 - alpha ) ) ) * 100</f>
        <v>0.11795568268239116</v>
      </c>
      <c r="AR258">
        <f t="shared" si="97"/>
        <v>0.22131087816389006</v>
      </c>
      <c r="AS258" cm="1">
        <f t="array" ref="AS258" xml:space="preserve"> ( sigave * 10^(-6) * fE *e * H258 ) / ( 3 * PI() * eps0 * ( 1 + epsF ) * mu * U * F258 * 10^(-9) )</f>
        <v>8.5197074274130178E-3</v>
      </c>
      <c r="AT258" cm="1">
        <f t="array" ref="AT258" xml:space="preserve"> PI() * AS258 / ( 1 + alpha * SQRT(AS258) )</f>
        <v>2.6596063763763E-2</v>
      </c>
      <c r="AU258" cm="1">
        <f t="array" ref="AU258" xml:space="preserve"> PI() * AS258 * ( 1 - SQRT( AS258 ) * alpha )</f>
        <v>2.6594984965526057E-2</v>
      </c>
      <c r="AV258">
        <f t="shared" si="98"/>
        <v>0.99995943767293816</v>
      </c>
      <c r="AW258" cm="1">
        <f t="array" ref="AW258" xml:space="preserve"> 2 / 3 * ( epsP - 1 ) / ( epsP + 2 ) * ( sigave * 10^(-6) ) ^ 2 / ( eps0 * ( 1 + epsF ) ^ 2 ) * H258 * ( F258 * 10^(-9) ) ^ 2 / ( df * 10^(-6) * mu * U )</f>
        <v>23.310926649014299</v>
      </c>
      <c r="AX258" cm="1">
        <f t="array" ref="AX258" xml:space="preserve"> 0.528 * Ku ^ 0.26 * AW258 ^ 0.74 / ( 1 + 0.366 * ( Ku * AW258 ) ^ 0.63 )</f>
        <v>1.6004956152768217</v>
      </c>
      <c r="AY258" cm="1">
        <f t="array" ref="AY258" xml:space="preserve"> 0.35 * Ku ^ ( -0.5 ) * AW258 ^ 0.4</f>
        <v>1.5243775182963726</v>
      </c>
      <c r="AZ258">
        <f t="shared" si="99"/>
        <v>0.95244092126595192</v>
      </c>
      <c r="BA258">
        <f t="shared" ref="BA258:BA321" si="111" xml:space="preserve"> 1 - ( 1 - Q258 ) * ( 1 - AB258 ) * ( 1 - AF258 ) *  ( 1 - AJ258 ) * ( 1 - AT258 )</f>
        <v>0.29709664949676806</v>
      </c>
      <c r="BB258">
        <f t="shared" si="100"/>
        <v>0.35611824135869369</v>
      </c>
      <c r="BC258">
        <f t="shared" si="101"/>
        <v>1.1986612503436114</v>
      </c>
      <c r="BD258">
        <f t="shared" ref="BD258:BD321" si="112" xml:space="preserve"> 1 - ( 1 - Q258 ) * ( 1 - AB258 ) * ( 1 - AF258 ) *  ( 1 - AJ258 ) * ( 1 - AX258 )</f>
        <v>1.4336230461247488</v>
      </c>
      <c r="BE258">
        <f t="shared" si="102"/>
        <v>1.8539007746895402</v>
      </c>
      <c r="BF258">
        <f t="shared" si="103"/>
        <v>1.2931577653559989</v>
      </c>
      <c r="BG258" cm="1">
        <f t="array" ref="BG258" xml:space="preserve"> EXP( -4 * alpha * X * 10^(-6) * BA258 / ( PI() * df * 10^(-6) * ( 1 - alpha ) ) ) * 100</f>
        <v>0.22902095723736851</v>
      </c>
      <c r="BH258" cm="1">
        <f t="array" ref="BH258" xml:space="preserve"> EXP( -4 * alpha * X * 10^(-6) * BB258 / ( PI() * df * 10^(-6) * ( 1 - alpha ) ) ) * 100</f>
        <v>6.845177856831805E-2</v>
      </c>
      <c r="BI258" cm="1">
        <f t="array" ref="BI258" xml:space="preserve"> EXP( -4 * alpha * X * 10^(-6) * BD258 / ( PI() * df * 10^(-6) * ( 1 - alpha ) ) ) * 100</f>
        <v>1.8206543907509145E-11</v>
      </c>
      <c r="BJ258" cm="1">
        <f t="array" ref="BJ258" xml:space="preserve"> EXP( -4 * alpha * X * 10^(-6) * BE258 / ( PI() * df * 10^(-6) * ( 1 - alpha ) ) ) * 100</f>
        <v>3.353237229897623E-15</v>
      </c>
      <c r="BK258" cm="1">
        <f t="array" ref="BK258">fC *  BG258 +  ( 1 - fC ) * BI258</f>
        <v>2.2902095740122742E-2</v>
      </c>
    </row>
    <row r="259" spans="6:63" x14ac:dyDescent="0.2">
      <c r="F259">
        <v>2590</v>
      </c>
      <c r="G259" cm="1">
        <f t="array" ref="G259" xml:space="preserve"> F259 * 10^(-9) * rhoa/mu * U</f>
        <v>1.7158570253759402E-3</v>
      </c>
      <c r="H259" cm="1">
        <f t="array" ref="H259">1 +  lambda/F259 * ( 2.514 + 0.8 * EXP( -0.55 * F259/lambda ) )</f>
        <v>1.0650436834098085</v>
      </c>
      <c r="I259" cm="1">
        <f t="array" ref="I259" xml:space="preserve"> 1 + 3.34 * lambda/F259</f>
        <v>1.0864144401544402</v>
      </c>
      <c r="J259">
        <f t="shared" ref="J259:J322" si="113">H259/I259</f>
        <v>0.98032909361772314</v>
      </c>
      <c r="K259" cm="1">
        <f t="array" ref="K259" xml:space="preserve"> kB * T * H259 / ( 3 * PI() * mu * F259 * 10^(-9) )</f>
        <v>9.7082935012024557E-12</v>
      </c>
      <c r="L259" cm="1">
        <f t="array" ref="L259" xml:space="preserve"> df * 10^(-6) *U / K259</f>
        <v>8470.7824392698276</v>
      </c>
      <c r="M259" cm="1">
        <f t="array" ref="M259" xml:space="preserve"> 1 + 0.388 * Kn * ( ( 1 - alpha ) * L259 / Ku ) ^ ( 1 / 3 )</f>
        <v>1.1520466291937943</v>
      </c>
      <c r="N259" cm="1">
        <f t="array" ref="N259" xml:space="preserve"> 1 + 0.388 * Kn * ( ( 1 - alpha ) / Ku ) ^ ( 1 / 3 ) * ( 3 * PI() * mu * df * 10^(-6) * U * F259 * 10^(-9) / ( kB * T ) ) ^ ( 1 / 3 ) * ( 0.6 * ( F259 / lambda ) ^ 0.1 ) ^ ( -1 / 3 ) * ( 1 + 2/3 * ( 3.34 * F259 / lambda ) ) ^ ( -1 / 2 )</f>
        <v>1.0174673594782617</v>
      </c>
      <c r="O259">
        <f t="shared" si="104"/>
        <v>0.88318244565351356</v>
      </c>
      <c r="P259" cm="1">
        <f t="array" ref="P259" xml:space="preserve"> 1 / ( 1 + 1.6 * ( ( 1 - alpha ) / Ku ) ^ ( 1 / 3 ) * L259 ^ ( -2 / 3 ) * M259 )</f>
        <v>0.99503639744256012</v>
      </c>
      <c r="Q259" cm="1">
        <f t="array" ref="Q259" xml:space="preserve"> 1.6 * ( ( 1 - alpha ) / Ku ) * L259 ^ ( -2 / 3 ) * M259 * P259</f>
        <v>6.2771767067499014E-3</v>
      </c>
      <c r="R259" cm="1">
        <f t="array" ref="R259" xml:space="preserve"> 1.6 * ( 0.6 ) ^ ( 2 / 3 ) * ( ( 1 - alpha ) / Ku ) * ( lambda * 10^(-9) ) ^ ( -1 / 15 ) * ( kB * T / ( 3 * PI() * df * 10^(-6) * U * mu ) ) ^ ( 2 / 3 ) * ( F259 * 10^(-9) ) ^ ( -3 / 5 )  +  3.2 * 3.34 / 3 * ( 0.6 ) ^ ( 2 / 3 ) * ( ( 1 - alpha ) / Ku ) *  ( lambda * 10^(-9) ) ^ ( 14 / 15 ) * ( kB * T / ( 3 * PI() * df * 10^(-6) * U * mu ) ) ^ ( 2 / 3 ) * ( F259 * 10^(-9) ) ^ ( -8 / 5 )</f>
        <v>5.0401944037306553E-3</v>
      </c>
      <c r="S259">
        <f t="shared" si="105"/>
        <v>5.1282332912209417E-3</v>
      </c>
      <c r="T259">
        <f t="shared" ref="T259:T322" si="114" xml:space="preserve"> S259 / Q259</f>
        <v>0.81696493993971986</v>
      </c>
      <c r="U259">
        <f t="shared" si="106"/>
        <v>14013.597984633412</v>
      </c>
      <c r="V259">
        <f t="shared" si="107"/>
        <v>8.4474298142909049E-3</v>
      </c>
      <c r="W259">
        <f t="shared" si="108"/>
        <v>7.1359006704272844E-5</v>
      </c>
      <c r="X259">
        <f t="shared" si="109"/>
        <v>6.0279912246494736E-7</v>
      </c>
      <c r="Y259" cm="1">
        <f t="array" ref="Y259" xml:space="preserve"> 4 / 3 * g / U^2 * F259 * 10^(-9) * ( rhop - rhoa ) / rhoa</f>
        <v>268.49246237270506</v>
      </c>
      <c r="Z259" cm="1">
        <f t="array" ref="Z259" xml:space="preserve"> SQRT( 4/3 * 1/U259 * g/rhoa * F259 * 10^(-9) *  ( rhop - rhoa ) )</f>
        <v>1.4519163105774354E-3</v>
      </c>
      <c r="AA259" cm="1">
        <f t="array" ref="AA259" xml:space="preserve"> Z259 / U</f>
        <v>0.13841757031911348</v>
      </c>
      <c r="AB259">
        <f t="shared" ref="AB259:AB322" si="115">AA259 / ( 1 - AA259 )</f>
        <v>0.1606550523208565</v>
      </c>
      <c r="AC259">
        <f t="shared" ref="AC259:AC322" si="116" xml:space="preserve"> Y259 ^ 0.5 * V259 + Y259 ^ 1 * W259 + Y259 ^ 1.5 * X259</f>
        <v>0.16022872382020681</v>
      </c>
      <c r="AD259">
        <f t="shared" ref="AD259:AD322" si="117">AC259/AB259</f>
        <v>0.99734631127691997</v>
      </c>
      <c r="AE259" cm="1">
        <f t="array" ref="AE259">( ( F259 * 10^(-9) ) ^ 2 * rhop * H259 * U ) / ( 18 * mu * ( df * 10^(-6) ) )</f>
        <v>2.9290780185519054E-2</v>
      </c>
      <c r="AF259">
        <f t="shared" ref="AF259:AF322" si="118" xml:space="preserve"> AE259 ^ 2 / ( AE259 + 0.25 ) ^ 2</f>
        <v>1.099888549661188E-2</v>
      </c>
      <c r="AG259" cm="1">
        <f t="array" ref="AG259">(2 * AI279*(1-alpha)*AE259*SQRT(alpha)+(1-alpha)*alpha*AE259^2)/Ku</f>
        <v>7.8721671689343901E-3</v>
      </c>
      <c r="AH259">
        <f t="shared" ref="AH259:AH322" si="119">AG259 / AF259</f>
        <v>0.71572407689482254</v>
      </c>
      <c r="AI259" cm="1">
        <f t="array" ref="AI259" xml:space="preserve"> F259 / df / 1000</f>
        <v>0.3303571428571429</v>
      </c>
      <c r="AJ259" cm="1">
        <f t="array" ref="AJ259" xml:space="preserve"> ( 1 + AI259 ) / ( 2*Ku ) * ( 2 * LN( 1 + AI259 ) - 1 + alpha + ( 1 / ( 1 + AI259 ) ) ^ 2 * ( 1 - alpha / 2 ) - ( alpha / 2) * ( 1 + AI259 ) ^ 2 )</f>
        <v>0.12636459363593408</v>
      </c>
      <c r="AK259" cm="1">
        <f t="array" ref="AK259" xml:space="preserve"> ( ( 1 - alpha ) / Ku ) * AI259 ^ 2</f>
        <v>0.15520954832230463</v>
      </c>
      <c r="AL259">
        <f t="shared" ref="AL259:AL322" si="120" xml:space="preserve"> AK259 /AJ259</f>
        <v>1.2282676963254044</v>
      </c>
      <c r="AM259">
        <f t="shared" si="110"/>
        <v>0.27933612456641499</v>
      </c>
      <c r="AN259">
        <f t="shared" ref="AN259:AN322" si="121" xml:space="preserve"> S259 + AC259 + AF259 + AK259</f>
        <v>0.33156539093034426</v>
      </c>
      <c r="AO259">
        <f t="shared" ref="AO259:AO322" si="122" xml:space="preserve"> AN259 / AM259</f>
        <v>1.1869764121808428</v>
      </c>
      <c r="AP259" cm="1">
        <f t="array" ref="AP259" xml:space="preserve"> EXP( -4 * alpha * X * 10^(-6) * AM259 / ( PI() * df * 10^(-6) * ( 1 - alpha ) ) ) * 100</f>
        <v>0.32938412166045933</v>
      </c>
      <c r="AQ259" cm="1">
        <f t="array" ref="AQ259" xml:space="preserve"> EXP( -4 * alpha * X * 10^(-6) * AN259 / ( PI() * df * 10^(-6) * ( 1 - alpha ) ) ) * 100</f>
        <v>0.11312839066637123</v>
      </c>
      <c r="AR259">
        <f t="shared" ref="AR259:AR322" si="123" xml:space="preserve"> ABS(AQ259 - AP259)</f>
        <v>0.2162557309940881</v>
      </c>
      <c r="AS259" cm="1">
        <f t="array" ref="AS259" xml:space="preserve"> ( sigave * 10^(-6) * fE *e * H259 ) / ( 3 * PI() * eps0 * ( 1 + epsF ) * mu * U * F259 * 10^(-9) )</f>
        <v>8.484804359642004E-3</v>
      </c>
      <c r="AT259" cm="1">
        <f t="array" ref="AT259" xml:space="preserve"> PI() * AS259 / ( 1 + alpha * SQRT(AS259) )</f>
        <v>2.6487450190997464E-2</v>
      </c>
      <c r="AU259" cm="1">
        <f t="array" ref="AU259" xml:space="preserve"> PI() * AS259 * ( 1 - SQRT( AS259 ) * alpha )</f>
        <v>2.6486380199892232E-2</v>
      </c>
      <c r="AV259">
        <f t="shared" ref="AV259:AV322" si="124" xml:space="preserve"> AU259 / AT259</f>
        <v>0.99995960384644367</v>
      </c>
      <c r="AW259" cm="1">
        <f t="array" ref="AW259" xml:space="preserve"> 2 / 3 * ( epsP - 1 ) / ( epsP + 2 ) * ( sigave * 10^(-6) ) ^ 2 / ( eps0 * ( 1 + epsF ) ^ 2 ) * H259 * ( F259 * 10^(-9) ) ^ 2 / ( df * 10^(-6) * mu * U )</f>
        <v>23.486422221087963</v>
      </c>
      <c r="AX259" cm="1">
        <f t="array" ref="AX259" xml:space="preserve"> 0.528 * Ku ^ 0.26 * AW259 ^ 0.74 / ( 1 + 0.366 * ( Ku * AW259 ) ^ 0.63 )</f>
        <v>1.6043063108017035</v>
      </c>
      <c r="AY259" cm="1">
        <f t="array" ref="AY259" xml:space="preserve"> 0.35 * Ku ^ ( -0.5 ) * AW259 ^ 0.4</f>
        <v>1.5289576830353886</v>
      </c>
      <c r="AZ259">
        <f t="shared" ref="AZ259:AZ322" si="125" xml:space="preserve"> AY259 / AX259</f>
        <v>0.95303351532123459</v>
      </c>
      <c r="BA259">
        <f t="shared" si="111"/>
        <v>0.29842467307141329</v>
      </c>
      <c r="BB259">
        <f t="shared" ref="BB259:BB322" si="126" xml:space="preserve"> AN259 + AU259</f>
        <v>0.35805177113023651</v>
      </c>
      <c r="BC259">
        <f t="shared" ref="BC259:BC322" si="127" xml:space="preserve"> BB259 / BA259</f>
        <v>1.199806193787986</v>
      </c>
      <c r="BD259">
        <f t="shared" si="112"/>
        <v>1.435501727891328</v>
      </c>
      <c r="BE259">
        <f t="shared" ref="BE259:BE322" si="128" xml:space="preserve"> AN259 + AY259</f>
        <v>1.8605230739657328</v>
      </c>
      <c r="BF259">
        <f t="shared" ref="BF259:BF322" si="129" xml:space="preserve"> BE259 / BD259</f>
        <v>1.2960786029137961</v>
      </c>
      <c r="BG259" cm="1">
        <f t="array" ref="BG259" xml:space="preserve"> EXP( -4 * alpha * X * 10^(-6) * BA259 / ( PI() * df * 10^(-6) * ( 1 - alpha ) ) ) * 100</f>
        <v>0.22288141384337448</v>
      </c>
      <c r="BH259" cm="1">
        <f t="array" ref="BH259" xml:space="preserve"> EXP( -4 * alpha * X * 10^(-6) * BB259 / ( PI() * df * 10^(-6) * ( 1 - alpha ) ) ) * 100</f>
        <v>6.579646854258811E-2</v>
      </c>
      <c r="BI259" cm="1">
        <f t="array" ref="BI259" xml:space="preserve"> EXP( -4 * alpha * X * 10^(-6) * BD259 / ( PI() * df * 10^(-6) * ( 1 - alpha ) ) ) * 100</f>
        <v>1.7519945984773914E-11</v>
      </c>
      <c r="BJ259" cm="1">
        <f t="array" ref="BJ259" xml:space="preserve"> EXP( -4 * alpha * X * 10^(-6) * BE259 / ( PI() * df * 10^(-6) * ( 1 - alpha ) ) ) * 100</f>
        <v>2.928301333006216E-15</v>
      </c>
      <c r="BK259" cm="1">
        <f t="array" ref="BK259">fC *  BG259 +  ( 1 - fC ) * BI259</f>
        <v>2.2288141400105401E-2</v>
      </c>
    </row>
    <row r="260" spans="6:63" x14ac:dyDescent="0.2">
      <c r="F260">
        <v>2600</v>
      </c>
      <c r="G260" cm="1">
        <f t="array" ref="G260" xml:space="preserve"> F260 * 10^(-9) * rhoa/mu * U</f>
        <v>1.7224819559758472E-3</v>
      </c>
      <c r="H260" cm="1">
        <f t="array" ref="H260">1 +  lambda/F260 * ( 2.514 + 0.8 * EXP( -0.55 * F260/lambda ) )</f>
        <v>1.0647935153957422</v>
      </c>
      <c r="I260" cm="1">
        <f t="array" ref="I260" xml:space="preserve"> 1 + 3.34 * lambda/F260</f>
        <v>1.086082076923077</v>
      </c>
      <c r="J260">
        <f t="shared" si="113"/>
        <v>0.98039875440386015</v>
      </c>
      <c r="K260" cm="1">
        <f t="array" ref="K260" xml:space="preserve"> kB * T * H260 / ( 3 * PI() * mu * F260 * 10^(-9) )</f>
        <v>9.6686823013274448E-12</v>
      </c>
      <c r="L260" cm="1">
        <f t="array" ref="L260" xml:space="preserve"> df * 10^(-6) *U / K260</f>
        <v>8505.4860158113352</v>
      </c>
      <c r="M260" cm="1">
        <f t="array" ref="M260" xml:space="preserve"> 1 + 0.388 * Kn * ( ( 1 - alpha ) * L260 / Ku ) ^ ( 1 / 3 )</f>
        <v>1.1522539840025661</v>
      </c>
      <c r="N260" cm="1">
        <f t="array" ref="N260" xml:space="preserve"> 1 + 0.388 * Kn * ( ( 1 - alpha ) / Ku ) ^ ( 1 / 3 ) * ( 3 * PI() * mu * df * 10^(-6) * U * F260 * 10^(-9) / ( kB * T ) ) ^ ( 1 / 3 ) * ( 0.6 * ( F260 / lambda ) ^ 0.1 ) ^ ( -1 / 3 ) * ( 1 + 2/3 * ( 3.34 * F260 / lambda ) ) ^ ( -1 / 2 )</f>
        <v>1.0174542878700776</v>
      </c>
      <c r="O260">
        <f t="shared" si="104"/>
        <v>0.88301216745266797</v>
      </c>
      <c r="P260" cm="1">
        <f t="array" ref="P260" xml:space="preserve"> 1 / ( 1 + 1.6 * ( ( 1 - alpha ) / Ku ) ^ ( 1 / 3 ) * L260 ^ ( -2 / 3 ) * M260 )</f>
        <v>0.99504895466499221</v>
      </c>
      <c r="Q260" cm="1">
        <f t="array" ref="Q260" xml:space="preserve"> 1.6 * ( ( 1 - alpha ) / Ku ) * L260 ^ ( -2 / 3 ) * M260 * P260</f>
        <v>6.2612963248618574E-3</v>
      </c>
      <c r="R260" cm="1">
        <f t="array" ref="R260" xml:space="preserve"> 1.6 * ( 0.6 ) ^ ( 2 / 3 ) * ( ( 1 - alpha ) / Ku ) * ( lambda * 10^(-9) ) ^ ( -1 / 15 ) * ( kB * T / ( 3 * PI() * df * 10^(-6) * U * mu ) ) ^ ( 2 / 3 ) * ( F260 * 10^(-9) ) ^ ( -3 / 5 )  +  3.2 * 3.34 / 3 * ( 0.6 ) ^ ( 2 / 3 ) * ( ( 1 - alpha ) / Ku ) *  ( lambda * 10^(-9) ) ^ ( 14 / 15 ) * ( kB * T / ( 3 * PI() * df * 10^(-6) * U * mu ) ) ^ ( 2 / 3 ) * ( F260 * 10^(-9) ) ^ ( -8 / 5 )</f>
        <v>5.0275007107642945E-3</v>
      </c>
      <c r="S260">
        <f t="shared" si="105"/>
        <v>5.1152521554369947E-3</v>
      </c>
      <c r="T260">
        <f t="shared" si="114"/>
        <v>0.81696375479399663</v>
      </c>
      <c r="U260">
        <f t="shared" si="106"/>
        <v>13959.769294826321</v>
      </c>
      <c r="V260">
        <f t="shared" si="107"/>
        <v>8.4637006742548978E-3</v>
      </c>
      <c r="W260">
        <f t="shared" si="108"/>
        <v>7.1634164754279703E-5</v>
      </c>
      <c r="X260">
        <f t="shared" si="109"/>
        <v>6.0628903823499972E-7</v>
      </c>
      <c r="Y260" cm="1">
        <f t="array" ref="Y260" xml:space="preserve"> 4 / 3 * g / U^2 * F260 * 10^(-9) * ( rhop - rhoa ) / rhoa</f>
        <v>269.52911280657651</v>
      </c>
      <c r="Z260" cm="1">
        <f t="array" ref="Z260" xml:space="preserve"> SQRT( 4/3 * 1/U260 * g/rhoa * F260 * 10^(-9) *  ( rhop - rhoa ) )</f>
        <v>1.4575185230686514E-3</v>
      </c>
      <c r="AA260" cm="1">
        <f t="array" ref="AA260" xml:space="preserve"> Z260 / U</f>
        <v>0.13895165388563605</v>
      </c>
      <c r="AB260">
        <f t="shared" si="115"/>
        <v>0.16137497332487827</v>
      </c>
      <c r="AC260">
        <f t="shared" si="116"/>
        <v>0.16094175963684884</v>
      </c>
      <c r="AD260">
        <f t="shared" si="117"/>
        <v>0.99731548406110482</v>
      </c>
      <c r="AE260" cm="1">
        <f t="array" ref="AE260">( ( F260 * 10^(-9) ) ^ 2 * rhop * H260 * U ) / ( 18 * mu * ( df * 10^(-6) ) )</f>
        <v>2.9510467124716926E-2</v>
      </c>
      <c r="AF260">
        <f t="shared" si="118"/>
        <v>1.1146949050098038E-2</v>
      </c>
      <c r="AG260" cm="1">
        <f t="array" ref="AG260">(2 * AI280*(1-alpha)*AE260*SQRT(alpha)+(1-alpha)*alpha*AE260^2)/Ku</f>
        <v>7.9599694951347343E-3</v>
      </c>
      <c r="AH260">
        <f t="shared" si="119"/>
        <v>0.71409400539645651</v>
      </c>
      <c r="AI260" cm="1">
        <f t="array" ref="AI260" xml:space="preserve"> F260 / df / 1000</f>
        <v>0.33163265306122452</v>
      </c>
      <c r="AJ260" cm="1">
        <f t="array" ref="AJ260" xml:space="preserve"> ( 1 + AI260 ) / ( 2*Ku ) * ( 2 * LN( 1 + AI260 ) - 1 + alpha + ( 1 / ( 1 + AI260 ) ) ^ 2 * ( 1 - alpha / 2 ) - ( alpha / 2) * ( 1 + AI260 ) ^ 2 )</f>
        <v>0.12725356023621565</v>
      </c>
      <c r="AK260" cm="1">
        <f t="array" ref="AK260" xml:space="preserve"> ( ( 1 - alpha ) / Ku ) * AI260 ^ 2</f>
        <v>0.15641039141616545</v>
      </c>
      <c r="AL260">
        <f t="shared" si="120"/>
        <v>1.2291238934755708</v>
      </c>
      <c r="AM260">
        <f t="shared" si="110"/>
        <v>0.28078312745569323</v>
      </c>
      <c r="AN260">
        <f t="shared" si="121"/>
        <v>0.3336143522585493</v>
      </c>
      <c r="AO260">
        <f t="shared" si="122"/>
        <v>1.1881566933226524</v>
      </c>
      <c r="AP260" cm="1">
        <f t="array" ref="AP260" xml:space="preserve"> EXP( -4 * alpha * X * 10^(-6) * AM260 / ( PI() * df * 10^(-6) * ( 1 - alpha ) ) ) * 100</f>
        <v>0.31977461764327159</v>
      </c>
      <c r="AQ260" cm="1">
        <f t="array" ref="AQ260" xml:space="preserve"> EXP( -4 * alpha * X * 10^(-6) * AN260 / ( PI() * df * 10^(-6) * ( 1 - alpha ) ) ) * 100</f>
        <v>0.10848349886539436</v>
      </c>
      <c r="AR260">
        <f t="shared" si="123"/>
        <v>0.21129111877787721</v>
      </c>
      <c r="AS260" cm="1">
        <f t="array" ref="AS260" xml:space="preserve"> ( sigave * 10^(-6) * fE *e * H260 ) / ( 3 * PI() * eps0 * ( 1 + epsF ) * mu * U * F260 * 10^(-9) )</f>
        <v>8.4501851671599775E-3</v>
      </c>
      <c r="AT260" cm="1">
        <f t="array" ref="AT260" xml:space="preserve"> PI() * AS260 / ( 1 + alpha * SQRT(AS260) )</f>
        <v>2.6379717910907232E-2</v>
      </c>
      <c r="AU260" cm="1">
        <f t="array" ref="AU260" xml:space="preserve"> PI() * AS260 * ( 1 - SQRT( AS260 ) * alpha )</f>
        <v>2.6378656619728949E-2</v>
      </c>
      <c r="AV260">
        <f t="shared" si="124"/>
        <v>0.99995976866841918</v>
      </c>
      <c r="AW260" cm="1">
        <f t="array" ref="AW260" xml:space="preserve"> 2 / 3 * ( epsP - 1 ) / ( epsP + 2 ) * ( sigave * 10^(-6) ) ^ 2 / ( eps0 * ( 1 + epsF ) ^ 2 ) * H260 * ( F260 * 10^(-9) ) ^ 2 / ( df * 10^(-6) * mu * U )</f>
        <v>23.662575269172709</v>
      </c>
      <c r="AX260" cm="1">
        <f t="array" ref="AX260" xml:space="preserve"> 0.528 * Ku ^ 0.26 * AW260 ^ 0.74 / ( 1 + 0.366 * ( Ku * AW260 ) ^ 0.63 )</f>
        <v>1.6081039055908943</v>
      </c>
      <c r="AY260" cm="1">
        <f t="array" ref="AY260" xml:space="preserve"> 0.35 * Ku ^ ( -0.5 ) * AW260 ^ 0.4</f>
        <v>1.5335344032448723</v>
      </c>
      <c r="AZ260">
        <f t="shared" si="125"/>
        <v>0.9536289277783816</v>
      </c>
      <c r="BA260">
        <f t="shared" si="111"/>
        <v>0.29975586567017698</v>
      </c>
      <c r="BB260">
        <f t="shared" si="126"/>
        <v>0.35999300887827823</v>
      </c>
      <c r="BC260">
        <f t="shared" si="127"/>
        <v>1.2009540099354736</v>
      </c>
      <c r="BD260">
        <f t="shared" si="112"/>
        <v>1.4373585891610614</v>
      </c>
      <c r="BE260">
        <f t="shared" si="128"/>
        <v>1.8671487555034216</v>
      </c>
      <c r="BF260">
        <f t="shared" si="129"/>
        <v>1.2990138783622636</v>
      </c>
      <c r="BG260" cm="1">
        <f t="array" ref="BG260" xml:space="preserve"> EXP( -4 * alpha * X * 10^(-6) * BA260 / ( PI() * df * 10^(-6) * ( 1 - alpha ) ) ) * 100</f>
        <v>0.21689239341089522</v>
      </c>
      <c r="BH260" cm="1">
        <f t="array" ref="BH260" xml:space="preserve"> EXP( -4 * alpha * X * 10^(-6) * BB260 / ( PI() * df * 10^(-6) * ( 1 - alpha ) ) ) * 100</f>
        <v>6.3234186544346219E-2</v>
      </c>
      <c r="BI260" cm="1">
        <f t="array" ref="BI260" xml:space="preserve"> EXP( -4 * alpha * X * 10^(-6) * BD260 / ( PI() * df * 10^(-6) * ( 1 - alpha ) ) ) * 100</f>
        <v>1.6866769850459771E-11</v>
      </c>
      <c r="BJ260" cm="1">
        <f t="array" ref="BJ260" xml:space="preserve"> EXP( -4 * alpha * X * 10^(-6) * BE260 / ( PI() * df * 10^(-6) * ( 1 - alpha ) ) ) * 100</f>
        <v>2.5570380750633378E-15</v>
      </c>
      <c r="BK260" cm="1">
        <f t="array" ref="BK260">fC *  BG260 +  ( 1 - fC ) * BI260</f>
        <v>2.1689239356269617E-2</v>
      </c>
    </row>
    <row r="261" spans="6:63" x14ac:dyDescent="0.2">
      <c r="F261">
        <v>2610</v>
      </c>
      <c r="G261" cm="1">
        <f t="array" ref="G261" xml:space="preserve"> F261 * 10^(-9) * rhoa/mu * U</f>
        <v>1.7291068865757542E-3</v>
      </c>
      <c r="H261" cm="1">
        <f t="array" ref="H261">1 +  lambda/F261 * ( 2.514 + 0.8 * EXP( -0.55 * F261/lambda ) )</f>
        <v>1.0645452643780269</v>
      </c>
      <c r="I261" cm="1">
        <f t="array" ref="I261" xml:space="preserve"> 1 + 3.34 * lambda/F261</f>
        <v>1.0857522605363985</v>
      </c>
      <c r="J261">
        <f t="shared" si="113"/>
        <v>0.98046792355017098</v>
      </c>
      <c r="K261" cm="1">
        <f t="array" ref="K261" xml:space="preserve"> kB * T * H261 / ( 3 * PI() * mu * F261 * 10^(-9) )</f>
        <v>9.6293919758276366E-12</v>
      </c>
      <c r="L261" cm="1">
        <f t="array" ref="L261" xml:space="preserve"> df * 10^(-6) *U / K261</f>
        <v>8540.1905241472923</v>
      </c>
      <c r="M261" cm="1">
        <f t="array" ref="M261" xml:space="preserve"> 1 + 0.388 * Kn * ( ( 1 - alpha ) * L261 / Ku ) ^ ( 1 / 3 )</f>
        <v>1.1524607810960281</v>
      </c>
      <c r="N261" cm="1">
        <f t="array" ref="N261" xml:space="preserve"> 1 + 0.388 * Kn * ( ( 1 - alpha ) / Ku ) ^ ( 1 / 3 ) * ( 3 * PI() * mu * df * 10^(-6) * U * F261 * 10^(-9) / ( kB * T ) ) ^ ( 1 / 3 ) * ( 0.6 * ( F261 / lambda ) ^ 0.1 ) ^ ( -1 / 3 ) * ( 1 + 2/3 * ( 3.34 * F261 / lambda ) ) ^ ( -1 / 2 )</f>
        <v>1.017441274710337</v>
      </c>
      <c r="O261">
        <f t="shared" si="104"/>
        <v>0.8828424284796198</v>
      </c>
      <c r="P261" cm="1">
        <f t="array" ref="P261" xml:space="preserve"> 1 / ( 1 + 1.6 * ( ( 1 - alpha ) / Ku ) ^ ( 1 / 3 ) * L261 ^ ( -2 / 3 ) * M261 )</f>
        <v>0.99506142863224012</v>
      </c>
      <c r="Q261" cm="1">
        <f t="array" ref="Q261" xml:space="preserve"> 1.6 * ( ( 1 - alpha ) / Ku ) * L261 ^ ( -2 / 3 ) * M261 * P261</f>
        <v>6.2455212309170203E-3</v>
      </c>
      <c r="R261" cm="1">
        <f t="array" ref="R261" xml:space="preserve"> 1.6 * ( 0.6 ) ^ ( 2 / 3 ) * ( ( 1 - alpha ) / Ku ) * ( lambda * 10^(-9) ) ^ ( -1 / 15 ) * ( kB * T / ( 3 * PI() * df * 10^(-6) * U * mu ) ) ^ ( 2 / 3 ) * ( F261 * 10^(-9) ) ^ ( -3 / 5 )  +  3.2 * 3.34 / 3 * ( 0.6 ) ^ ( 2 / 3 ) * ( ( 1 - alpha ) / Ku ) *  ( lambda * 10^(-9) ) ^ ( 14 / 15 ) * ( kB * T / ( 3 * PI() * df * 10^(-6) * U * mu ) ) ^ ( 2 / 3 ) * ( F261 * 10^(-9) ) ^ ( -8 / 5 )</f>
        <v>5.014891331809857E-3</v>
      </c>
      <c r="S261">
        <f t="shared" si="105"/>
        <v>5.1023574291704406E-3</v>
      </c>
      <c r="T261">
        <f t="shared" si="114"/>
        <v>0.81696262657989061</v>
      </c>
      <c r="U261">
        <f t="shared" si="106"/>
        <v>13906.353001787675</v>
      </c>
      <c r="V261">
        <f t="shared" si="107"/>
        <v>8.4799401773993852E-3</v>
      </c>
      <c r="W261">
        <f t="shared" si="108"/>
        <v>7.1909320474059161E-5</v>
      </c>
      <c r="X261">
        <f t="shared" si="109"/>
        <v>6.097856334265362E-7</v>
      </c>
      <c r="Y261" cm="1">
        <f t="array" ref="Y261" xml:space="preserve"> 4 / 3 * g / U^2 * F261 * 10^(-9) * ( rhop - rhoa ) / rhoa</f>
        <v>270.56576324044801</v>
      </c>
      <c r="Z261" cm="1">
        <f t="array" ref="Z261" xml:space="preserve"> SQRT( 4/3 * 1/U261 * g/rhoa * F261 * 10^(-9) *  ( rhop - rhoa ) )</f>
        <v>1.4631207119705407E-3</v>
      </c>
      <c r="AA261" cm="1">
        <f t="array" ref="AA261" xml:space="preserve"> Z261 / U</f>
        <v>0.13948573520328433</v>
      </c>
      <c r="AB261">
        <f t="shared" si="115"/>
        <v>0.16209578493883059</v>
      </c>
      <c r="AC261">
        <f t="shared" si="116"/>
        <v>0.16165560072716115</v>
      </c>
      <c r="AD261">
        <f t="shared" si="117"/>
        <v>0.99728441913628074</v>
      </c>
      <c r="AE261" cm="1">
        <f t="array" ref="AE261">( ( F261 * 10^(-9) ) ^ 2 * rhop * H261 * U ) / ( 18 * mu * ( df * 10^(-6) ) )</f>
        <v>2.9730974026407717E-2</v>
      </c>
      <c r="AF261">
        <f t="shared" si="118"/>
        <v>1.1296324510451757E-2</v>
      </c>
      <c r="AG261" cm="1">
        <f t="array" ref="AG261">(2 * AI281*(1-alpha)*AE261*SQRT(alpha)+(1-alpha)*alpha*AE261^2)/Ku</f>
        <v>8.0484243762046145E-3</v>
      </c>
      <c r="AH261">
        <f t="shared" si="119"/>
        <v>0.71248168984149929</v>
      </c>
      <c r="AI261" cm="1">
        <f t="array" ref="AI261" xml:space="preserve"> F261 / df / 1000</f>
        <v>0.33290816326530615</v>
      </c>
      <c r="AJ261" cm="1">
        <f t="array" ref="AJ261" xml:space="preserve"> ( 1 + AI261 ) / ( 2*Ku ) * ( 2 * LN( 1 + AI261 ) - 1 + alpha + ( 1 / ( 1 + AI261 ) ) ^ 2 * ( 1 - alpha / 2 ) - ( alpha / 2) * ( 1 + AI261 ) ^ 2 )</f>
        <v>0.12814506679994642</v>
      </c>
      <c r="AK261" cm="1">
        <f t="array" ref="AK261" xml:space="preserve"> ( ( 1 - alpha ) / Ku ) * AI261 ^ 2</f>
        <v>0.15761586203639949</v>
      </c>
      <c r="AL261">
        <f t="shared" si="120"/>
        <v>1.2299799436092329</v>
      </c>
      <c r="AM261">
        <f t="shared" si="110"/>
        <v>0.28223239731362304</v>
      </c>
      <c r="AN261">
        <f t="shared" si="121"/>
        <v>0.33567014470318285</v>
      </c>
      <c r="AO261">
        <f t="shared" si="122"/>
        <v>1.1893395226706684</v>
      </c>
      <c r="AP261" cm="1">
        <f t="array" ref="AP261" xml:space="preserve"> EXP( -4 * alpha * X * 10^(-6) * AM261 / ( PI() * df * 10^(-6) * ( 1 - alpha ) ) ) * 100</f>
        <v>0.31043106278149757</v>
      </c>
      <c r="AQ261" cm="1">
        <f t="array" ref="AQ261" xml:space="preserve"> EXP( -4 * alpha * X * 10^(-6) * AN261 / ( PI() * df * 10^(-6) * ( 1 - alpha ) ) ) * 100</f>
        <v>0.10401477992057313</v>
      </c>
      <c r="AR261">
        <f t="shared" si="123"/>
        <v>0.20641628286092445</v>
      </c>
      <c r="AS261" cm="1">
        <f t="array" ref="AS261" xml:space="preserve"> ( sigave * 10^(-6) * fE *e * H261 ) / ( 3 * PI() * eps0 * ( 1 + epsF ) * mu * U * F261 * 10^(-9) )</f>
        <v>8.4158464108119932E-3</v>
      </c>
      <c r="AT261" cm="1">
        <f t="array" ref="AT261" xml:space="preserve"> PI() * AS261 / ( 1 + alpha * SQRT(AS261) )</f>
        <v>2.6272856267685812E-2</v>
      </c>
      <c r="AU261" cm="1">
        <f t="array" ref="AU261" xml:space="preserve"> PI() * AS261 * ( 1 - SQRT( AS261 ) * alpha )</f>
        <v>2.6271803570959425E-2</v>
      </c>
      <c r="AV261">
        <f t="shared" si="124"/>
        <v>0.99995993215523804</v>
      </c>
      <c r="AW261" cm="1">
        <f t="array" ref="AW261" xml:space="preserve"> 2 / 3 * ( epsP - 1 ) / ( epsP + 2 ) * ( sigave * 10^(-6) ) ^ 2 / ( eps0 * ( 1 + epsF ) ^ 2 ) * H261 * ( F261 * 10^(-9) ) ^ 2 / ( df * 10^(-6) * mu * U )</f>
        <v>23.83938579326842</v>
      </c>
      <c r="AX261" cm="1">
        <f t="array" ref="AX261" xml:space="preserve"> 0.528 * Ku ^ 0.26 * AW261 ^ 0.74 / ( 1 + 0.366 * ( Ku * AW261 ) ^ 0.63 )</f>
        <v>1.6118884715492408</v>
      </c>
      <c r="AY261" cm="1">
        <f t="array" ref="AY261" xml:space="preserve"> 0.35 * Ku ^ ( -0.5 ) * AW261 ^ 0.4</f>
        <v>1.5381076944845138</v>
      </c>
      <c r="AZ261">
        <f t="shared" si="125"/>
        <v>0.95422712032066725</v>
      </c>
      <c r="BA261">
        <f t="shared" si="111"/>
        <v>0.30109020237260364</v>
      </c>
      <c r="BB261">
        <f t="shared" si="126"/>
        <v>0.36194194827414228</v>
      </c>
      <c r="BC261">
        <f t="shared" si="127"/>
        <v>1.2021047029163496</v>
      </c>
      <c r="BD261">
        <f t="shared" si="112"/>
        <v>1.4391937213353299</v>
      </c>
      <c r="BE261">
        <f t="shared" si="128"/>
        <v>1.8737778391876967</v>
      </c>
      <c r="BF261">
        <f t="shared" si="129"/>
        <v>1.301963600458975</v>
      </c>
      <c r="BG261" cm="1">
        <f t="array" ref="BG261" xml:space="preserve"> EXP( -4 * alpha * X * 10^(-6) * BA261 / ( PI() * df * 10^(-6) * ( 1 - alpha ) ) ) * 100</f>
        <v>0.2110507251136467</v>
      </c>
      <c r="BH261" cm="1">
        <f t="array" ref="BH261" xml:space="preserve"> EXP( -4 * alpha * X * 10^(-6) * BB261 / ( PI() * df * 10^(-6) * ( 1 - alpha ) ) ) * 100</f>
        <v>6.0762110132648997E-2</v>
      </c>
      <c r="BI261" cm="1">
        <f t="array" ref="BI261" xml:space="preserve"> EXP( -4 * alpha * X * 10^(-6) * BD261 / ( PI() * df * 10^(-6) * ( 1 - alpha ) ) ) * 100</f>
        <v>1.6245166573911354E-11</v>
      </c>
      <c r="BJ261" cm="1">
        <f t="array" ref="BJ261" xml:space="preserve"> EXP( -4 * alpha * X * 10^(-6) * BE261 / ( PI() * df * 10^(-6) * ( 1 - alpha ) ) ) * 100</f>
        <v>2.2326898169561077E-15</v>
      </c>
      <c r="BK261" cm="1">
        <f t="array" ref="BK261">fC *  BG261 +  ( 1 - fC ) * BI261</f>
        <v>2.110507252598532E-2</v>
      </c>
    </row>
    <row r="262" spans="6:63" x14ac:dyDescent="0.2">
      <c r="F262">
        <v>2620</v>
      </c>
      <c r="G262" cm="1">
        <f t="array" ref="G262" xml:space="preserve"> F262 * 10^(-9) * rhoa/mu * U</f>
        <v>1.7357318171756615E-3</v>
      </c>
      <c r="H262" cm="1">
        <f t="array" ref="H262">1 +  lambda/F262 * ( 2.514 + 0.8 * EXP( -0.55 * F262/lambda ) )</f>
        <v>1.0642989084063168</v>
      </c>
      <c r="I262" cm="1">
        <f t="array" ref="I262" xml:space="preserve"> 1 + 3.34 * lambda/F262</f>
        <v>1.0854249618320611</v>
      </c>
      <c r="J262">
        <f t="shared" si="113"/>
        <v>0.98053660624306438</v>
      </c>
      <c r="K262" cm="1">
        <f t="array" ref="K262" xml:space="preserve"> kB * T * H262 / ( 3 * PI() * mu * F262 * 10^(-9) )</f>
        <v>9.5904186527739666E-12</v>
      </c>
      <c r="L262" cm="1">
        <f t="array" ref="L262" xml:space="preserve"> df * 10^(-6) *U / K262</f>
        <v>8574.8959542529119</v>
      </c>
      <c r="M262" cm="1">
        <f t="array" ref="M262" xml:space="preserve"> 1 + 0.388 * Kn * ( ( 1 - alpha ) * L262 / Ku ) ^ ( 1 / 3 )</f>
        <v>1.1526670241793691</v>
      </c>
      <c r="N262" cm="1">
        <f t="array" ref="N262" xml:space="preserve"> 1 + 0.388 * Kn * ( ( 1 - alpha ) / Ku ) ^ ( 1 / 3 ) * ( 3 * PI() * mu * df * 10^(-6) * U * F262 * 10^(-9) / ( kB * T ) ) ^ ( 1 / 3 ) * ( 0.6 * ( F262 / lambda ) ^ 0.1 ) ^ ( -1 / 3 ) * ( 1 + 2/3 * ( 3.34 * F262 / lambda ) ) ^ ( -1 / 2 )</f>
        <v>1.0174283195218963</v>
      </c>
      <c r="O262">
        <f t="shared" si="104"/>
        <v>0.88267322494650635</v>
      </c>
      <c r="P262" cm="1">
        <f t="array" ref="P262" xml:space="preserve"> 1 / ( 1 + 1.6 * ( ( 1 - alpha ) / Ku ) ^ ( 1 / 3 ) * L262 ^ ( -2 / 3 ) * M262 )</f>
        <v>0.99507382022751345</v>
      </c>
      <c r="Q262" cm="1">
        <f t="array" ref="Q262" xml:space="preserve"> 1.6 * ( ( 1 - alpha ) / Ku ) * L262 ^ ( -2 / 3 ) * M262 * P262</f>
        <v>6.2298503079716797E-3</v>
      </c>
      <c r="R262" cm="1">
        <f t="array" ref="R262" xml:space="preserve"> 1.6 * ( 0.6 ) ^ ( 2 / 3 ) * ( ( 1 - alpha ) / Ku ) * ( lambda * 10^(-9) ) ^ ( -1 / 15 ) * ( kB * T / ( 3 * PI() * df * 10^(-6) * U * mu ) ) ^ ( 2 / 3 ) * ( F262 * 10^(-9) ) ^ ( -3 / 5 )  +  3.2 * 3.34 / 3 * ( 0.6 ) ^ ( 2 / 3 ) * ( ( 1 - alpha ) / Ku ) *  ( lambda * 10^(-9) ) ^ ( 14 / 15 ) * ( kB * T / ( 3 * PI() * df * 10^(-6) * U * mu ) ) ^ ( 2 / 3 ) * ( F262 * 10^(-9) ) ^ ( -8 / 5 )</f>
        <v>5.0023653658245251E-3</v>
      </c>
      <c r="S262">
        <f t="shared" si="105"/>
        <v>5.0895481877853829E-3</v>
      </c>
      <c r="T262">
        <f t="shared" si="114"/>
        <v>0.81696155383907487</v>
      </c>
      <c r="U262">
        <f t="shared" si="106"/>
        <v>13853.344383835845</v>
      </c>
      <c r="V262">
        <f t="shared" si="107"/>
        <v>8.4961485036951934E-3</v>
      </c>
      <c r="W262">
        <f t="shared" si="108"/>
        <v>7.2184473866409381E-5</v>
      </c>
      <c r="X262">
        <f t="shared" si="109"/>
        <v>6.1328889505659448E-7</v>
      </c>
      <c r="Y262" cm="1">
        <f t="array" ref="Y262" xml:space="preserve"> 4 / 3 * g / U^2 * F262 * 10^(-9) * ( rhop - rhoa ) / rhoa</f>
        <v>271.60241367431939</v>
      </c>
      <c r="Z262" cm="1">
        <f t="array" ref="Z262" xml:space="preserve"> SQRT( 4/3 * 1/U262 * g/rhoa * F262 * 10^(-9) *  ( rhop - rhoa ) )</f>
        <v>1.4687228773116786E-3</v>
      </c>
      <c r="AA262" cm="1">
        <f t="array" ref="AA262" xml:space="preserve"> Z262 / U</f>
        <v>0.14001981427478249</v>
      </c>
      <c r="AB262">
        <f t="shared" si="115"/>
        <v>0.16281748882005276</v>
      </c>
      <c r="AC262">
        <f t="shared" si="116"/>
        <v>0.16237024799853977</v>
      </c>
      <c r="AD262">
        <f t="shared" si="117"/>
        <v>0.99725311559124163</v>
      </c>
      <c r="AE262" cm="1">
        <f t="array" ref="AE262">( ( F262 * 10^(-9) ) ^ 2 * rhop * H262 * U ) / ( 18 * mu * ( df * 10^(-6) ) )</f>
        <v>2.9952300890591307E-2</v>
      </c>
      <c r="AF262">
        <f t="shared" si="118"/>
        <v>1.1447016193670787E-2</v>
      </c>
      <c r="AG262" cm="1">
        <f t="array" ref="AG262">(2 * AI282*(1-alpha)*AE262*SQRT(alpha)+(1-alpha)*alpha*AE262^2)/Ku</f>
        <v>8.1375342628538187E-3</v>
      </c>
      <c r="AH262">
        <f t="shared" si="119"/>
        <v>0.71088693552763327</v>
      </c>
      <c r="AI262" cm="1">
        <f t="array" ref="AI262" xml:space="preserve"> F262 / df / 1000</f>
        <v>0.33418367346938777</v>
      </c>
      <c r="AJ262" cm="1">
        <f t="array" ref="AJ262" xml:space="preserve"> ( 1 + AI262 ) / ( 2*Ku ) * ( 2 * LN( 1 + AI262 ) - 1 + alpha + ( 1 / ( 1 + AI262 ) ) ^ 2 * ( 1 - alpha / 2 ) - ( alpha / 2) * ( 1 + AI262 ) ^ 2 )</f>
        <v>0.129039108298628</v>
      </c>
      <c r="AK262" cm="1">
        <f t="array" ref="AK262" xml:space="preserve"> ( ( 1 - alpha ) / Ku ) * AI262 ^ 2</f>
        <v>0.15882596018300679</v>
      </c>
      <c r="AL262">
        <f t="shared" si="120"/>
        <v>1.2308358471870773</v>
      </c>
      <c r="AM262">
        <f t="shared" si="110"/>
        <v>0.2836839195412465</v>
      </c>
      <c r="AN262">
        <f t="shared" si="121"/>
        <v>0.33773277256300271</v>
      </c>
      <c r="AO262">
        <f t="shared" si="122"/>
        <v>1.1905249092340524</v>
      </c>
      <c r="AP262" cm="1">
        <f t="array" ref="AP262" xml:space="preserve"> EXP( -4 * alpha * X * 10^(-6) * AM262 / ( PI() * df * 10^(-6) * ( 1 - alpha ) ) ) * 100</f>
        <v>0.30134663041333959</v>
      </c>
      <c r="AQ262" cm="1">
        <f t="array" ref="AQ262" xml:space="preserve"> EXP( -4 * alpha * X * 10^(-6) * AN262 / ( PI() * df * 10^(-6) * ( 1 - alpha ) ) ) * 100</f>
        <v>9.9716191468552887E-2</v>
      </c>
      <c r="AR262">
        <f t="shared" si="123"/>
        <v>0.20163043894478672</v>
      </c>
      <c r="AS262" cm="1">
        <f t="array" ref="AS262" xml:space="preserve"> ( sigave * 10^(-6) * fE *e * H262 ) / ( 3 * PI() * eps0 * ( 1 + epsF ) * mu * U * F262 * 10^(-9) )</f>
        <v>8.3817847066294197E-3</v>
      </c>
      <c r="AT262" cm="1">
        <f t="array" ref="AT262" xml:space="preserve"> PI() * AS262 / ( 1 + alpha * SQRT(AS262) )</f>
        <v>2.6166854776218423E-2</v>
      </c>
      <c r="AU262" cm="1">
        <f t="array" ref="AU262" xml:space="preserve"> PI() * AS262 * ( 1 - SQRT( AS262 ) * alpha )</f>
        <v>2.6165810570163924E-2</v>
      </c>
      <c r="AV262">
        <f t="shared" si="124"/>
        <v>0.99996009432301169</v>
      </c>
      <c r="AW262" cm="1">
        <f t="array" ref="AW262" xml:space="preserve"> 2 / 3 * ( epsP - 1 ) / ( epsP + 2 ) * ( sigave * 10^(-6) ) ^ 2 / ( eps0 * ( 1 + epsF ) ^ 2 ) * H262 * ( F262 * 10^(-9) ) ^ 2 / ( df * 10^(-6) * mu * U )</f>
        <v>24.016853793374988</v>
      </c>
      <c r="AX262" cm="1">
        <f t="array" ref="AX262" xml:space="preserve"> 0.528 * Ku ^ 0.26 * AW262 ^ 0.74 / ( 1 + 0.366 * ( Ku * AW262 ) ^ 0.63 )</f>
        <v>1.6156600801268826</v>
      </c>
      <c r="AY262" cm="1">
        <f t="array" ref="AY262" xml:space="preserve"> 0.35 * Ku ^ ( -0.5 ) * AW262 ^ 0.4</f>
        <v>1.5426775721850252</v>
      </c>
      <c r="AZ262">
        <f t="shared" si="125"/>
        <v>0.9548280552081686</v>
      </c>
      <c r="BA262">
        <f t="shared" si="111"/>
        <v>0.30242765839248065</v>
      </c>
      <c r="BB262">
        <f t="shared" si="126"/>
        <v>0.36389858313316664</v>
      </c>
      <c r="BC262">
        <f t="shared" si="127"/>
        <v>1.203258276929523</v>
      </c>
      <c r="BD262">
        <f t="shared" si="112"/>
        <v>1.4410072154914106</v>
      </c>
      <c r="BE262">
        <f t="shared" si="128"/>
        <v>1.8804103447480278</v>
      </c>
      <c r="BF262">
        <f t="shared" si="129"/>
        <v>1.3049277786626297</v>
      </c>
      <c r="BG262" cm="1">
        <f t="array" ref="BG262" xml:space="preserve"> EXP( -4 * alpha * X * 10^(-6) * BA262 / ( PI() * df * 10^(-6) * ( 1 - alpha ) ) ) * 100</f>
        <v>0.20535328588128071</v>
      </c>
      <c r="BH262" cm="1">
        <f t="array" ref="BH262" xml:space="preserve"> EXP( -4 * alpha * X * 10^(-6) * BB262 / ( PI() * df * 10^(-6) * ( 1 - alpha ) ) ) * 100</f>
        <v>5.8377484053389973E-2</v>
      </c>
      <c r="BI262" cm="1">
        <f t="array" ref="BI262" xml:space="preserve"> EXP( -4 * alpha * X * 10^(-6) * BD262 / ( PI() * df * 10^(-6) * ( 1 - alpha ) ) ) * 100</f>
        <v>1.5653400722659667E-11</v>
      </c>
      <c r="BJ262" cm="1">
        <f t="array" ref="BJ262" xml:space="preserve"> EXP( -4 * alpha * X * 10^(-6) * BE262 / ( PI() * df * 10^(-6) * ( 1 - alpha ) ) ) * 100</f>
        <v>1.9493471172821463E-15</v>
      </c>
      <c r="BK262" cm="1">
        <f t="array" ref="BK262">fC *  BG262 +  ( 1 - fC ) * BI262</f>
        <v>2.0535328602216133E-2</v>
      </c>
    </row>
    <row r="263" spans="6:63" x14ac:dyDescent="0.2">
      <c r="F263">
        <v>2630</v>
      </c>
      <c r="G263" cm="1">
        <f t="array" ref="G263" xml:space="preserve"> F263 * 10^(-9) * rhoa/mu * U</f>
        <v>1.7423567477755683E-3</v>
      </c>
      <c r="H263" cm="1">
        <f t="array" ref="H263">1 +  lambda/F263 * ( 2.514 + 0.8 * EXP( -0.55 * F263/lambda ) )</f>
        <v>1.0640544258641123</v>
      </c>
      <c r="I263" cm="1">
        <f t="array" ref="I263" xml:space="preserve"> 1 + 3.34 * lambda/F263</f>
        <v>1.0851001520912547</v>
      </c>
      <c r="J263">
        <f t="shared" si="113"/>
        <v>0.98060480759625546</v>
      </c>
      <c r="K263" cm="1">
        <f t="array" ref="K263" xml:space="preserve"> kB * T * H263 / ( 3 * PI() * mu * F263 * 10^(-9) )</f>
        <v>9.5517585221228688E-12</v>
      </c>
      <c r="L263" cm="1">
        <f t="array" ref="L263" xml:space="preserve"> df * 10^(-6) *U / K263</f>
        <v>8609.6022962467123</v>
      </c>
      <c r="M263" cm="1">
        <f t="array" ref="M263" xml:space="preserve"> 1 + 0.388 * Kn * ( ( 1 - alpha ) * L263 / Ku ) ^ ( 1 / 3 )</f>
        <v>1.1528727169188084</v>
      </c>
      <c r="N263" cm="1">
        <f t="array" ref="N263" xml:space="preserve"> 1 + 0.388 * Kn * ( ( 1 - alpha ) / Ku ) ^ ( 1 / 3 ) * ( 3 * PI() * mu * df * 10^(-6) * U * F263 * 10^(-9) / ( kB * T ) ) ^ ( 1 / 3 ) * ( 0.6 * ( F263 / lambda ) ^ 0.1 ) ^ ( -1 / 3 ) * ( 1 + 2/3 * ( 3.34 * F263 / lambda ) ) ^ ( -1 / 2 )</f>
        <v>1.0174154218332541</v>
      </c>
      <c r="O263">
        <f t="shared" si="104"/>
        <v>0.88250455310662534</v>
      </c>
      <c r="P263" cm="1">
        <f t="array" ref="P263" xml:space="preserve"> 1 / ( 1 + 1.6 * ( ( 1 - alpha ) / Ku ) ^ ( 1 / 3 ) * L263 ^ ( -2 / 3 ) * M263 )</f>
        <v>0.99508613032119264</v>
      </c>
      <c r="Q263" cm="1">
        <f t="array" ref="Q263" xml:space="preserve"> 1.6 * ( ( 1 - alpha ) / Ku ) * L263 ^ ( -2 / 3 ) * M263 * P263</f>
        <v>6.2142824553067296E-3</v>
      </c>
      <c r="R263" cm="1">
        <f t="array" ref="R263" xml:space="preserve"> 1.6 * ( 0.6 ) ^ ( 2 / 3 ) * ( ( 1 - alpha ) / Ku ) * ( lambda * 10^(-9) ) ^ ( -1 / 15 ) * ( kB * T / ( 3 * PI() * df * 10^(-6) * U * mu ) ) ^ ( 2 / 3 ) * ( F263 * 10^(-9) ) ^ ( -3 / 5 )  +  3.2 * 3.34 / 3 * ( 0.6 ) ^ ( 2 / 3 ) * ( ( 1 - alpha ) / Ku ) *  ( lambda * 10^(-9) ) ^ ( 14 / 15 ) * ( kB * T / ( 3 * PI() * df * 10^(-6) * U * mu ) ) ^ ( 2 / 3 ) * ( F263 * 10^(-9) ) ^ ( -8 / 5 )</f>
        <v>4.9899219249778274E-3</v>
      </c>
      <c r="S263">
        <f t="shared" si="105"/>
        <v>5.0768235202163191E-3</v>
      </c>
      <c r="T263">
        <f t="shared" si="114"/>
        <v>0.81696053514286759</v>
      </c>
      <c r="U263">
        <f t="shared" si="106"/>
        <v>13800.73879109818</v>
      </c>
      <c r="V263">
        <f t="shared" si="107"/>
        <v>8.5123258313977036E-3</v>
      </c>
      <c r="W263">
        <f t="shared" si="108"/>
        <v>7.2459624934114472E-5</v>
      </c>
      <c r="X263">
        <f t="shared" si="109"/>
        <v>6.1679881021647747E-7</v>
      </c>
      <c r="Y263" cm="1">
        <f t="array" ref="Y263" xml:space="preserve"> 4 / 3 * g / U^2 * F263 * 10^(-9) * ( rhop - rhoa ) / rhoa</f>
        <v>272.63906410819095</v>
      </c>
      <c r="Z263" cm="1">
        <f t="array" ref="Z263" xml:space="preserve"> SQRT( 4/3 * 1/U263 * g/rhoa * F263 * 10^(-9) *  ( rhop - rhoa ) )</f>
        <v>1.4743250191204965E-3</v>
      </c>
      <c r="AA263" cm="1">
        <f t="array" ref="AA263" xml:space="preserve"> Z263 / U</f>
        <v>0.14055389110284108</v>
      </c>
      <c r="AB263">
        <f t="shared" si="115"/>
        <v>0.16354008662998057</v>
      </c>
      <c r="AC263">
        <f t="shared" si="116"/>
        <v>0.16308570235835582</v>
      </c>
      <c r="AD263">
        <f t="shared" si="117"/>
        <v>0.99722157251479981</v>
      </c>
      <c r="AE263" cm="1">
        <f t="array" ref="AE263">( ( F263 * 10^(-9) ) ^ 2 * rhop * H263 * U ) / ( 18 * mu * ( df * 10^(-6) ) )</f>
        <v>3.0174447717267548E-2</v>
      </c>
      <c r="AF263">
        <f t="shared" si="118"/>
        <v>1.1599028375099216E-2</v>
      </c>
      <c r="AG263" cm="1">
        <f t="array" ref="AG263">(2 * AI283*(1-alpha)*AE263*SQRT(alpha)+(1-alpha)*alpha*AE263^2)/Ku</f>
        <v>8.2273016061880037E-3</v>
      </c>
      <c r="AH263">
        <f t="shared" si="119"/>
        <v>0.70930955077671565</v>
      </c>
      <c r="AI263" cm="1">
        <f t="array" ref="AI263" xml:space="preserve"> F263 / df / 1000</f>
        <v>0.33545918367346939</v>
      </c>
      <c r="AJ263" cm="1">
        <f t="array" ref="AJ263" xml:space="preserve"> ( 1 + AI263 ) / ( 2*Ku ) * ( 2 * LN( 1 + AI263 ) - 1 + alpha + ( 1 / ( 1 + AI263 ) ) ^ 2 * ( 1 - alpha / 2 ) - ( alpha / 2) * ( 1 + AI263 ) ^ 2 )</f>
        <v>0.12993567971831174</v>
      </c>
      <c r="AK263" cm="1">
        <f t="array" ref="AK263" xml:space="preserve"> ( ( 1 - alpha ) / Ku ) * AI263 ^ 2</f>
        <v>0.16004068585598735</v>
      </c>
      <c r="AL263">
        <f t="shared" si="120"/>
        <v>1.2316916046688671</v>
      </c>
      <c r="AM263">
        <f t="shared" si="110"/>
        <v>0.2851376795068723</v>
      </c>
      <c r="AN263">
        <f t="shared" si="121"/>
        <v>0.3398022401096587</v>
      </c>
      <c r="AO263">
        <f t="shared" si="122"/>
        <v>1.1917128620017015</v>
      </c>
      <c r="AP263" cm="1">
        <f t="array" ref="AP263" xml:space="preserve"> EXP( -4 * alpha * X * 10^(-6) * AM263 / ( PI() * df * 10^(-6) * ( 1 - alpha ) ) ) * 100</f>
        <v>0.2925146502568795</v>
      </c>
      <c r="AQ263" cm="1">
        <f t="array" ref="AQ263" xml:space="preserve"> EXP( -4 * alpha * X * 10^(-6) * AN263 / ( PI() * df * 10^(-6) * ( 1 - alpha ) ) ) * 100</f>
        <v>9.5581871732232801E-2</v>
      </c>
      <c r="AR263">
        <f t="shared" si="123"/>
        <v>0.19693277852464669</v>
      </c>
      <c r="AS263" cm="1">
        <f t="array" ref="AS263" xml:space="preserve"> ( sigave * 10^(-6) * fE *e * H263 ) / ( 3 * PI() * eps0 * ( 1 + epsF ) * mu * U * F263 * 10^(-9) )</f>
        <v>8.3479967247300137E-3</v>
      </c>
      <c r="AT263" cm="1">
        <f t="array" ref="AT263" xml:space="preserve"> PI() * AS263 / ( 1 + alpha * SQRT(AS263) )</f>
        <v>2.6061703118685258E-2</v>
      </c>
      <c r="AU263" cm="1">
        <f t="array" ref="AU263" xml:space="preserve"> PI() * AS263 * ( 1 - SQRT( AS263 ) * alpha )</f>
        <v>2.606066730118381E-2</v>
      </c>
      <c r="AV263">
        <f t="shared" si="124"/>
        <v>0.99996025518759346</v>
      </c>
      <c r="AW263" cm="1">
        <f t="array" ref="AW263" xml:space="preserve"> 2 / 3 * ( epsP - 1 ) / ( epsP + 2 ) * ( sigave * 10^(-6) ) ^ 2 / ( eps0 * ( 1 + epsF ) ^ 2 ) * H263 * ( F263 * 10^(-9) ) ^ 2 / ( df * 10^(-6) * mu * U )</f>
        <v>24.194979269492297</v>
      </c>
      <c r="AX263" cm="1">
        <f t="array" ref="AX263" xml:space="preserve"> 0.528 * Ku ^ 0.26 * AW263 ^ 0.74 / ( 1 + 0.366 * ( Ku * AW263 ) ^ 0.63 )</f>
        <v>1.6194188023214202</v>
      </c>
      <c r="AY263" cm="1">
        <f t="array" ref="AY263" xml:space="preserve"> 0.35 * Ku ^ ( -0.5 ) * AW263 ^ 0.4</f>
        <v>1.547244051649701</v>
      </c>
      <c r="AZ263">
        <f t="shared" si="125"/>
        <v>0.95543169526730365</v>
      </c>
      <c r="BA263">
        <f t="shared" si="111"/>
        <v>0.30376820907429869</v>
      </c>
      <c r="BB263">
        <f t="shared" si="126"/>
        <v>0.36586290741084249</v>
      </c>
      <c r="BC263">
        <f t="shared" si="127"/>
        <v>1.2044147362417246</v>
      </c>
      <c r="BD263">
        <f t="shared" si="112"/>
        <v>1.4427991623845644</v>
      </c>
      <c r="BE263">
        <f t="shared" si="128"/>
        <v>1.8870462917593598</v>
      </c>
      <c r="BF263">
        <f t="shared" si="129"/>
        <v>1.3079064231230719</v>
      </c>
      <c r="BG263" cm="1">
        <f t="array" ref="BG263" xml:space="preserve"> EXP( -4 * alpha * X * 10^(-6) * BA263 / ( PI() * df * 10^(-6) * ( 1 - alpha ) ) ) * 100</f>
        <v>0.19979700041824769</v>
      </c>
      <c r="BH263" cm="1">
        <f t="array" ref="BH263" xml:space="preserve"> EXP( -4 * alpha * X * 10^(-6) * BB263 / ( PI() * df * 10^(-6) * ( 1 - alpha ) ) ) * 100</f>
        <v>5.6077619413692825E-2</v>
      </c>
      <c r="BI263" cm="1">
        <f t="array" ref="BI263" xml:space="preserve"> EXP( -4 * alpha * X * 10^(-6) * BD263 / ( PI() * df * 10^(-6) * ( 1 - alpha ) ) ) * 100</f>
        <v>1.5089842800957852E-11</v>
      </c>
      <c r="BJ263" cm="1">
        <f t="array" ref="BJ263" xml:space="preserve"> EXP( -4 * alpha * X * 10^(-6) * BE263 / ( PI() * df * 10^(-6) * ( 1 - alpha ) ) ) * 100</f>
        <v>1.7018425841635185E-15</v>
      </c>
      <c r="BK263" cm="1">
        <f t="array" ref="BK263">fC *  BG263 +  ( 1 - fC ) * BI263</f>
        <v>1.9979700055405628E-2</v>
      </c>
    </row>
    <row r="264" spans="6:63" x14ac:dyDescent="0.2">
      <c r="F264">
        <v>2640</v>
      </c>
      <c r="G264" cm="1">
        <f t="array" ref="G264" xml:space="preserve"> F264 * 10^(-9) * rhoa/mu * U</f>
        <v>1.7489816783754757E-3</v>
      </c>
      <c r="H264" cm="1">
        <f t="array" ref="H264">1 +  lambda/F264 * ( 2.514 + 0.8 * EXP( -0.55 * F264/lambda ) )</f>
        <v>1.0638117954624369</v>
      </c>
      <c r="I264" cm="1">
        <f t="array" ref="I264" xml:space="preserve"> 1 + 3.34 * lambda/F264</f>
        <v>1.084777803030303</v>
      </c>
      <c r="J264">
        <f t="shared" si="113"/>
        <v>0.98067253265203425</v>
      </c>
      <c r="K264" cm="1">
        <f t="array" ref="K264" xml:space="preserve"> kB * T * H264 / ( 3 * PI() * mu * F264 * 10^(-9) )</f>
        <v>9.5134078344876824E-12</v>
      </c>
      <c r="L264" cm="1">
        <f t="array" ref="L264" xml:space="preserve"> df * 10^(-6) *U / K264</f>
        <v>8644.3095403879288</v>
      </c>
      <c r="M264" cm="1">
        <f t="array" ref="M264" xml:space="preserve"> 1 + 0.388 * Kn * ( ( 1 - alpha ) * L264 / Ku ) ^ ( 1 / 3 )</f>
        <v>1.1530778629421559</v>
      </c>
      <c r="N264" cm="1">
        <f t="array" ref="N264" xml:space="preserve"> 1 + 0.388 * Kn * ( ( 1 - alpha ) / Ku ) ^ ( 1 / 3 ) * ( 3 * PI() * mu * df * 10^(-6) * U * F264 * 10^(-9) / ( kB * T ) ) ^ ( 1 / 3 ) * ( 0.6 * ( F264 / lambda ) ^ 0.1 ) ^ ( -1 / 3 ) * ( 1 + 2/3 * ( 3.34 * F264 / lambda ) ) ^ ( -1 / 2 )</f>
        <v>1.0174025811784633</v>
      </c>
      <c r="O264">
        <f t="shared" si="104"/>
        <v>0.88233640925383139</v>
      </c>
      <c r="P264" cm="1">
        <f t="array" ref="P264" xml:space="preserve"> 1 / ( 1 + 1.6 * ( ( 1 - alpha ) / Ku ) ^ ( 1 / 3 ) * L264 ^ ( -2 / 3 ) * M264 )</f>
        <v>0.99509835977106509</v>
      </c>
      <c r="Q264" cm="1">
        <f t="array" ref="Q264" xml:space="preserve"> 1.6 * ( ( 1 - alpha ) / Ku ) * L264 ^ ( -2 / 3 ) * M264 * P264</f>
        <v>6.1988165881292617E-3</v>
      </c>
      <c r="R264" cm="1">
        <f t="array" ref="R264" xml:space="preserve"> 1.6 * ( 0.6 ) ^ ( 2 / 3 ) * ( ( 1 - alpha ) / Ku ) * ( lambda * 10^(-9) ) ^ ( -1 / 15 ) * ( kB * T / ( 3 * PI() * df * 10^(-6) * U * mu ) ) ^ ( 2 / 3 ) * ( F264 * 10^(-9) ) ^ ( -3 / 5 )  +  3.2 * 3.34 / 3 * ( 0.6 ) ^ ( 2 / 3 ) * ( ( 1 - alpha ) / Ku ) *  ( lambda * 10^(-9) ) ^ ( 14 / 15 ) * ( kB * T / ( 3 * PI() * df * 10^(-6) * U * mu ) ) ^ ( 2 / 3 ) * ( F264 * 10^(-9) ) ^ ( -8 / 5 )</f>
        <v>4.9775601344061414E-3</v>
      </c>
      <c r="S264">
        <f t="shared" si="105"/>
        <v>5.0641825287158267E-3</v>
      </c>
      <c r="T264">
        <f t="shared" si="114"/>
        <v>0.81695956909158107</v>
      </c>
      <c r="U264">
        <f t="shared" si="106"/>
        <v>13748.531644151004</v>
      </c>
      <c r="V264">
        <f t="shared" si="107"/>
        <v>8.5284723370696747E-3</v>
      </c>
      <c r="W264">
        <f t="shared" si="108"/>
        <v>7.2734773679944734E-5</v>
      </c>
      <c r="X264">
        <f t="shared" si="109"/>
        <v>6.2031536607106549E-7</v>
      </c>
      <c r="Y264" cm="1">
        <f t="array" ref="Y264" xml:space="preserve"> 4 / 3 * g / U^2 * F264 * 10^(-9) * ( rhop - rhoa ) / rhoa</f>
        <v>273.67571454206234</v>
      </c>
      <c r="Z264" cm="1">
        <f t="array" ref="Z264" xml:space="preserve"> SQRT( 4/3 * 1/U264 * g/rhoa * F264 * 10^(-9) *  ( rhop - rhoa ) )</f>
        <v>1.4799271374252841E-3</v>
      </c>
      <c r="AA264" cm="1">
        <f t="array" ref="AA264" xml:space="preserve"> Z264 / U</f>
        <v>0.14108796569015702</v>
      </c>
      <c r="AB264">
        <f t="shared" si="115"/>
        <v>0.16426358003415878</v>
      </c>
      <c r="AC264">
        <f t="shared" si="116"/>
        <v>0.16380196471395542</v>
      </c>
      <c r="AD264">
        <f t="shared" si="117"/>
        <v>0.99718978899578736</v>
      </c>
      <c r="AE264" cm="1">
        <f t="array" ref="AE264">( ( F264 * 10^(-9) ) ^ 2 * rhop * H264 * U ) / ( 18 * mu * ( df * 10^(-6) ) )</f>
        <v>3.0397414506436331E-2</v>
      </c>
      <c r="AF264">
        <f t="shared" si="118"/>
        <v>1.1752365289223708E-2</v>
      </c>
      <c r="AG264" cm="1">
        <f t="array" ref="AG264">(2 * AI284*(1-alpha)*AE264*SQRT(alpha)+(1-alpha)*alpha*AE264^2)/Ku</f>
        <v>8.3177288577086853E-3</v>
      </c>
      <c r="AH264">
        <f t="shared" si="119"/>
        <v>0.70774934687705793</v>
      </c>
      <c r="AI264" cm="1">
        <f t="array" ref="AI264" xml:space="preserve"> F264 / df / 1000</f>
        <v>0.33673469387755101</v>
      </c>
      <c r="AJ264" cm="1">
        <f t="array" ref="AJ264" xml:space="preserve"> ( 1 + AI264 ) / ( 2*Ku ) * ( 2 * LN( 1 + AI264 ) - 1 + alpha + ( 1 / ( 1 + AI264 ) ) ^ 2 * ( 1 - alpha / 2 ) - ( alpha / 2) * ( 1 + AI264 ) ^ 2 )</f>
        <v>0.13083477605953434</v>
      </c>
      <c r="AK264" cm="1">
        <f t="array" ref="AK264" xml:space="preserve"> ( ( 1 - alpha ) / Ku ) * AI264 ^ 2</f>
        <v>0.16126003905534117</v>
      </c>
      <c r="AL264">
        <f t="shared" si="120"/>
        <v>1.2325472165134619</v>
      </c>
      <c r="AM264">
        <f t="shared" si="110"/>
        <v>0.28659366254586083</v>
      </c>
      <c r="AN264">
        <f t="shared" si="121"/>
        <v>0.34187855158723612</v>
      </c>
      <c r="AO264">
        <f t="shared" si="122"/>
        <v>1.1929033899433439</v>
      </c>
      <c r="AP264" cm="1">
        <f t="array" ref="AP264" xml:space="preserve"> EXP( -4 * alpha * X * 10^(-6) * AM264 / ( PI() * df * 10^(-6) * ( 1 - alpha ) ) ) * 100</f>
        <v>0.2839286054714652</v>
      </c>
      <c r="AQ264" cm="1">
        <f t="array" ref="AQ264" xml:space="preserve"> EXP( -4 * alpha * X * 10^(-6) * AN264 / ( PI() * df * 10^(-6) * ( 1 - alpha ) ) ) * 100</f>
        <v>9.1606135175566636E-2</v>
      </c>
      <c r="AR264">
        <f t="shared" si="123"/>
        <v>0.19232247029589855</v>
      </c>
      <c r="AS264" cm="1">
        <f t="array" ref="AS264" xml:space="preserve"> ( sigave * 10^(-6) * fE *e * H264 ) / ( 3 * PI() * eps0 * ( 1 + epsF ) * mu * U * F264 * 10^(-9) )</f>
        <v>8.314479188244123E-3</v>
      </c>
      <c r="AT264" cm="1">
        <f t="array" ref="AT264" xml:space="preserve"> PI() * AS264 / ( 1 + alpha * SQRT(AS264) )</f>
        <v>2.5957391141245307E-2</v>
      </c>
      <c r="AU264" cm="1">
        <f t="array" ref="AU264" xml:space="preserve"> PI() * AS264 * ( 1 - SQRT( AS264 ) * alpha )</f>
        <v>2.5956363611806213E-2</v>
      </c>
      <c r="AV264">
        <f t="shared" si="124"/>
        <v>0.99996041476458464</v>
      </c>
      <c r="AW264" cm="1">
        <f t="array" ref="AW264" xml:space="preserve"> 2 / 3 * ( epsP - 1 ) / ( epsP + 2 ) * ( sigave * 10^(-6) ) ^ 2 / ( eps0 * ( 1 + epsF ) ^ 2 ) * H264 * ( F264 * 10^(-9) ) ^ 2 / ( df * 10^(-6) * mu * U )</f>
        <v>24.373762221620261</v>
      </c>
      <c r="AX264" cm="1">
        <f t="array" ref="AX264" xml:space="preserve"> 0.528 * Ku ^ 0.26 * AW264 ^ 0.74 / ( 1 + 0.366 * ( Ku * AW264 ) ^ 0.63 )</f>
        <v>1.6231647086800989</v>
      </c>
      <c r="AY264" cm="1">
        <f t="array" ref="AY264" xml:space="preserve"> 0.35 * Ku ^ ( -0.5 ) * AW264 ^ 0.4</f>
        <v>1.5518071480559452</v>
      </c>
      <c r="AZ264">
        <f t="shared" si="125"/>
        <v>0.95603800388059257</v>
      </c>
      <c r="BA264">
        <f t="shared" si="111"/>
        <v>0.30511182988980112</v>
      </c>
      <c r="BB264">
        <f t="shared" si="126"/>
        <v>0.36783491519904232</v>
      </c>
      <c r="BC264">
        <f t="shared" si="127"/>
        <v>1.2055740851867174</v>
      </c>
      <c r="BD264">
        <f t="shared" si="112"/>
        <v>1.444569652450145</v>
      </c>
      <c r="BE264">
        <f t="shared" si="128"/>
        <v>1.8936856996431812</v>
      </c>
      <c r="BF264">
        <f t="shared" si="129"/>
        <v>1.3108995446715133</v>
      </c>
      <c r="BG264" cm="1">
        <f t="array" ref="BG264" xml:space="preserve"> EXP( -4 * alpha * X * 10^(-6) * BA264 / ( PI() * df * 10^(-6) * ( 1 - alpha ) ) ) * 100</f>
        <v>0.1943788411854285</v>
      </c>
      <c r="BH264" cm="1">
        <f t="array" ref="BH264" xml:space="preserve"> EXP( -4 * alpha * X * 10^(-6) * BB264 / ( PI() * df * 10^(-6) * ( 1 - alpha ) ) ) * 100</f>
        <v>5.3859892830593746E-2</v>
      </c>
      <c r="BI264" cm="1">
        <f t="array" ref="BI264" xml:space="preserve"> EXP( -4 * alpha * X * 10^(-6) * BD264 / ( PI() * df * 10^(-6) * ( 1 - alpha ) ) ) * 100</f>
        <v>1.4552962228526417E-11</v>
      </c>
      <c r="BJ264" cm="1">
        <f t="array" ref="BJ264" xml:space="preserve"> EXP( -4 * alpha * X * 10^(-6) * BE264 / ( PI() * df * 10^(-6) * ( 1 - alpha ) ) ) * 100</f>
        <v>1.4856579735544364E-15</v>
      </c>
      <c r="BK264" cm="1">
        <f t="array" ref="BK264">fC *  BG264 +  ( 1 - fC ) * BI264</f>
        <v>1.9437884131640517E-2</v>
      </c>
    </row>
    <row r="265" spans="6:63" x14ac:dyDescent="0.2">
      <c r="F265">
        <v>2650</v>
      </c>
      <c r="G265" cm="1">
        <f t="array" ref="G265" xml:space="preserve"> F265 * 10^(-9) * rhoa/mu * U</f>
        <v>1.7556066089753828E-3</v>
      </c>
      <c r="H265" cm="1">
        <f t="array" ref="H265">1 +  lambda/F265 * ( 2.514 + 0.8 * EXP( -0.55 * F265/lambda ) )</f>
        <v>1.0635709962336573</v>
      </c>
      <c r="I265" cm="1">
        <f t="array" ref="I265" xml:space="preserve"> 1 + 3.34 * lambda/F265</f>
        <v>1.0844578867924528</v>
      </c>
      <c r="J265">
        <f t="shared" si="113"/>
        <v>0.98073978638250892</v>
      </c>
      <c r="K265" cm="1">
        <f t="array" ref="K265" xml:space="preserve"> kB * T * H265 / ( 3 * PI() * mu * F265 * 10^(-9) )</f>
        <v>9.4753628999390982E-12</v>
      </c>
      <c r="L265" cm="1">
        <f t="array" ref="L265" xml:space="preserve"> df * 10^(-6) *U / K265</f>
        <v>8679.0176770740582</v>
      </c>
      <c r="M265" cm="1">
        <f t="array" ref="M265" xml:space="preserve"> 1 + 0.388 * Kn * ( ( 1 - alpha ) * L265 / Ku ) ^ ( 1 / 3 )</f>
        <v>1.1532824658393588</v>
      </c>
      <c r="N265" cm="1">
        <f t="array" ref="N265" xml:space="preserve"> 1 + 0.388 * Kn * ( ( 1 - alpha ) / Ku ) ^ ( 1 / 3 ) * ( 3 * PI() * mu * df * 10^(-6) * U * F265 * 10^(-9) / ( kB * T ) ) ^ ( 1 / 3 ) * ( 0.6 * ( F265 / lambda ) ^ 0.1 ) ^ ( -1 / 3 ) * ( 1 + 2/3 * ( 3.34 * F265 / lambda ) ) ^ ( -1 / 2 )</f>
        <v>1.0173897970970471</v>
      </c>
      <c r="O265">
        <f t="shared" si="104"/>
        <v>0.88216878972194468</v>
      </c>
      <c r="P265" cm="1">
        <f t="array" ref="P265" xml:space="preserve"> 1 / ( 1 + 1.6 * ( ( 1 - alpha ) / Ku ) ^ ( 1 / 3 ) * L265 ^ ( -2 / 3 ) * M265 )</f>
        <v>0.99511050942255475</v>
      </c>
      <c r="Q265" cm="1">
        <f t="array" ref="Q265" xml:space="preserve"> 1.6 * ( ( 1 - alpha ) / Ku ) * L265 ^ ( -2 / 3 ) * M265 * P265</f>
        <v>6.1834516372807841E-3</v>
      </c>
      <c r="R265" cm="1">
        <f t="array" ref="R265" xml:space="preserve"> 1.6 * ( 0.6 ) ^ ( 2 / 3 ) * ( ( 1 - alpha ) / Ku ) * ( lambda * 10^(-9) ) ^ ( -1 / 15 ) * ( kB * T / ( 3 * PI() * df * 10^(-6) * U * mu ) ) ^ ( 2 / 3 ) * ( F265 * 10^(-9) ) ^ ( -3 / 5 )  +  3.2 * 3.34 / 3 * ( 0.6 ) ^ ( 2 / 3 ) * ( ( 1 - alpha ) / Ku ) *  ( lambda * 10^(-9) ) ^ ( 14 / 15 ) * ( kB * T / ( 3 * PI() * df * 10^(-6) * U * mu ) ) ^ ( 2 / 3 ) * ( F265 * 10^(-9) ) ^ ( -8 / 5 )</f>
        <v>4.9652791319727205E-3</v>
      </c>
      <c r="S265">
        <f t="shared" si="105"/>
        <v>5.0516243286079284E-3</v>
      </c>
      <c r="T265">
        <f t="shared" si="114"/>
        <v>0.81695865431388992</v>
      </c>
      <c r="U265">
        <f t="shared" si="106"/>
        <v>13696.718432690475</v>
      </c>
      <c r="V265">
        <f t="shared" si="107"/>
        <v>8.5445881956036415E-3</v>
      </c>
      <c r="W265">
        <f t="shared" si="108"/>
        <v>7.3009920106656534E-5</v>
      </c>
      <c r="X265">
        <f t="shared" si="109"/>
        <v>6.2383854985810995E-7</v>
      </c>
      <c r="Y265" cm="1">
        <f t="array" ref="Y265" xml:space="preserve"> 4 / 3 * g / U^2 * F265 * 10^(-9) * ( rhop - rhoa ) / rhoa</f>
        <v>274.71236497593384</v>
      </c>
      <c r="Z265" cm="1">
        <f t="array" ref="Z265" xml:space="preserve"> SQRT( 4/3 * 1/U265 * g/rhoa * F265 * 10^(-9) *  ( rhop - rhoa ) )</f>
        <v>1.4855292322541907E-3</v>
      </c>
      <c r="AA265" cm="1">
        <f t="array" ref="AA265" xml:space="preserve"> Z265 / U</f>
        <v>0.14162203803941392</v>
      </c>
      <c r="AB265">
        <f t="shared" si="115"/>
        <v>0.16498797070225429</v>
      </c>
      <c r="AC265">
        <f t="shared" si="116"/>
        <v>0.1645190359726599</v>
      </c>
      <c r="AD265">
        <f t="shared" si="117"/>
        <v>0.99715776412305446</v>
      </c>
      <c r="AE265" cm="1">
        <f t="array" ref="AE265">( ( F265 * 10^(-9) ) ^ 2 * rhop * H265 * U ) / ( 18 * mu * ( df * 10^(-6) ) )</f>
        <v>3.0621201258097544E-2</v>
      </c>
      <c r="AF265">
        <f t="shared" si="118"/>
        <v>1.1907031129473732E-2</v>
      </c>
      <c r="AG265" cm="1">
        <f t="array" ref="AG265">(2 * AI285*(1-alpha)*AE265*SQRT(alpha)+(1-alpha)*alpha*AE265^2)/Ku</f>
        <v>8.4088184693132326E-3</v>
      </c>
      <c r="AH265">
        <f t="shared" si="119"/>
        <v>0.70620613802702692</v>
      </c>
      <c r="AI265" cm="1">
        <f t="array" ref="AI265" xml:space="preserve"> F265 / df / 1000</f>
        <v>0.33801020408163263</v>
      </c>
      <c r="AJ265" cm="1">
        <f t="array" ref="AJ265" xml:space="preserve"> ( 1 + AI265 ) / ( 2*Ku ) * ( 2 * LN( 1 + AI265 ) - 1 + alpha + ( 1 / ( 1 + AI265 ) ) ^ 2 * ( 1 - alpha / 2 ) - ( alpha / 2) * ( 1 + AI265 ) ^ 2 )</f>
        <v>0.1317363923372574</v>
      </c>
      <c r="AK265" cm="1">
        <f t="array" ref="AK265" xml:space="preserve"> ( ( 1 - alpha ) / Ku ) * AI265 ^ 2</f>
        <v>0.16248401978106825</v>
      </c>
      <c r="AL265">
        <f t="shared" si="120"/>
        <v>1.233402683178799</v>
      </c>
      <c r="AM265">
        <f t="shared" si="110"/>
        <v>0.28805185396042576</v>
      </c>
      <c r="AN265">
        <f t="shared" si="121"/>
        <v>0.3439617112118098</v>
      </c>
      <c r="AO265">
        <f t="shared" si="122"/>
        <v>1.1940965020105903</v>
      </c>
      <c r="AP265" cm="1">
        <f t="array" ref="AP265" xml:space="preserve"> EXP( -4 * alpha * X * 10^(-6) * AM265 / ( PI() * df * 10^(-6) * ( 1 - alpha ) ) ) * 100</f>
        <v>0.27558212975246527</v>
      </c>
      <c r="AQ265" cm="1">
        <f t="array" ref="AQ265" xml:space="preserve"> EXP( -4 * alpha * X * 10^(-6) * AN265 / ( PI() * df * 10^(-6) * ( 1 - alpha ) ) ) * 100</f>
        <v>8.7783468223096295E-2</v>
      </c>
      <c r="AR265">
        <f t="shared" si="123"/>
        <v>0.18779866152936897</v>
      </c>
      <c r="AS265" cm="1">
        <f t="array" ref="AS265" xml:space="preserve"> ( sigave * 10^(-6) * fE *e * H265 ) / ( 3 * PI() * eps0 * ( 1 + epsF ) * mu * U * F265 * 10^(-9) )</f>
        <v>8.2812288722663337E-3</v>
      </c>
      <c r="AT265" cm="1">
        <f t="array" ref="AT265" xml:space="preserve"> PI() * AS265 / ( 1 + alpha * SQRT(AS265) )</f>
        <v>2.5853908850798673E-2</v>
      </c>
      <c r="AU265" cm="1">
        <f t="array" ref="AU265" xml:space="preserve"> PI() * AS265 * ( 1 - SQRT( AS265 ) * alpha )</f>
        <v>2.5852889510527104E-2</v>
      </c>
      <c r="AV265">
        <f t="shared" si="124"/>
        <v>0.99996057306933928</v>
      </c>
      <c r="AW265" cm="1">
        <f t="array" ref="AW265" xml:space="preserve"> 2 / 3 * ( epsP - 1 ) / ( epsP + 2 ) * ( sigave * 10^(-6) ) ^ 2 / ( eps0 * ( 1 + epsF ) ^ 2 ) * H265 * ( F265 * 10^(-9) ) ^ 2 / ( df * 10^(-6) * mu * U )</f>
        <v>24.553202649758784</v>
      </c>
      <c r="AX265" cm="1">
        <f t="array" ref="AX265" xml:space="preserve"> 0.528 * Ku ^ 0.26 * AW265 ^ 0.74 / ( 1 + 0.366 * ( Ku * AW265 ) ^ 0.63 )</f>
        <v>1.6268978693020162</v>
      </c>
      <c r="AY265" cm="1">
        <f t="array" ref="AY265" xml:space="preserve"> 0.35 * Ku ^ ( -0.5 ) * AW265 ^ 0.4</f>
        <v>1.5563668764567828</v>
      </c>
      <c r="AZ265">
        <f t="shared" si="125"/>
        <v>0.95664694497664249</v>
      </c>
      <c r="BA265">
        <f t="shared" si="111"/>
        <v>0.30645849643462797</v>
      </c>
      <c r="BB265">
        <f t="shared" si="126"/>
        <v>0.36981460072233691</v>
      </c>
      <c r="BC265">
        <f t="shared" si="127"/>
        <v>1.2067363281645014</v>
      </c>
      <c r="BD265">
        <f t="shared" si="112"/>
        <v>1.4463187758057297</v>
      </c>
      <c r="BE265">
        <f t="shared" si="128"/>
        <v>1.9003285876685927</v>
      </c>
      <c r="BF265">
        <f t="shared" si="129"/>
        <v>1.3139071548109709</v>
      </c>
      <c r="BG265" cm="1">
        <f t="array" ref="BG265" xml:space="preserve"> EXP( -4 * alpha * X * 10^(-6) * BA265 / ( PI() * df * 10^(-6) * ( 1 - alpha ) ) ) * 100</f>
        <v>0.18909582834625629</v>
      </c>
      <c r="BH265" cm="1">
        <f t="array" ref="BH265" xml:space="preserve"> EXP( -4 * alpha * X * 10^(-6) * BB265 / ( PI() * df * 10^(-6) * ( 1 - alpha ) ) ) * 100</f>
        <v>5.1721745556205331E-2</v>
      </c>
      <c r="BI265" cm="1">
        <f t="array" ref="BI265" xml:space="preserve"> EXP( -4 * alpha * X * 10^(-6) * BD265 / ( PI() * df * 10^(-6) * ( 1 - alpha ) ) ) * 100</f>
        <v>1.4041320818511592E-11</v>
      </c>
      <c r="BJ265" cm="1">
        <f t="array" ref="BJ265" xml:space="preserve"> EXP( -4 * alpha * X * 10^(-6) * BE265 / ( PI() * df * 10^(-6) * ( 1 - alpha ) ) ) * 100</f>
        <v>1.2968428853930257E-15</v>
      </c>
      <c r="BK265" cm="1">
        <f t="array" ref="BK265">fC *  BG265 +  ( 1 - fC ) * BI265</f>
        <v>1.890958284726282E-2</v>
      </c>
    </row>
    <row r="266" spans="6:63" x14ac:dyDescent="0.2">
      <c r="F266">
        <v>2660</v>
      </c>
      <c r="G266" cm="1">
        <f t="array" ref="G266" xml:space="preserve"> F266 * 10^(-9) * rhoa/mu * U</f>
        <v>1.7622315395752898E-3</v>
      </c>
      <c r="H266" cm="1">
        <f t="array" ref="H266">1 +  lambda/F266 * ( 2.514 + 0.8 * EXP( -0.55 * F266/lambda ) )</f>
        <v>1.0633320075254433</v>
      </c>
      <c r="I266" cm="1">
        <f t="array" ref="I266" xml:space="preserve"> 1 + 3.34 * lambda/F266</f>
        <v>1.0841403759398496</v>
      </c>
      <c r="J266">
        <f t="shared" si="113"/>
        <v>0.9808065736908218</v>
      </c>
      <c r="K266" cm="1">
        <f t="array" ref="K266" xml:space="preserve"> kB * T * H266 / ( 3 * PI() * mu * F266 * 10^(-9) )</f>
        <v>9.4376200868339596E-12</v>
      </c>
      <c r="L266" cm="1">
        <f t="array" ref="L266" xml:space="preserve"> df * 10^(-6) *U / K266</f>
        <v>8713.7266968383719</v>
      </c>
      <c r="M266" cm="1">
        <f t="array" ref="M266" xml:space="preserve"> 1 + 0.388 * Kn * ( ( 1 - alpha ) * L266 / Ku ) ^ ( 1 / 3 )</f>
        <v>1.1534865291630405</v>
      </c>
      <c r="N266" cm="1">
        <f t="array" ref="N266" xml:space="preserve"> 1 + 0.388 * Kn * ( ( 1 - alpha ) / Ku ) ^ ( 1 / 3 ) * ( 3 * PI() * mu * df * 10^(-6) * U * F266 * 10^(-9) / ( kB * T ) ) ^ ( 1 / 3 ) * ( 0.6 * ( F266 / lambda ) ^ 0.1 ) ^ ( -1 / 3 ) * ( 1 + 2/3 * ( 3.34 * F266 / lambda ) ) ^ ( -1 / 2 )</f>
        <v>1.0173770691339137</v>
      </c>
      <c r="O266">
        <f t="shared" si="104"/>
        <v>0.88200169088416958</v>
      </c>
      <c r="P266" cm="1">
        <f t="array" ref="P266" xml:space="preserve"> 1 / ( 1 + 1.6 * ( ( 1 - alpha ) / Ku ) ^ ( 1 / 3 ) * L266 ^ ( -2 / 3 ) * M266 )</f>
        <v>0.99512258010894905</v>
      </c>
      <c r="Q266" cm="1">
        <f t="array" ref="Q266" xml:space="preserve"> 1.6 * ( ( 1 - alpha ) / Ku ) * L266 ^ ( -2 / 3 ) * M266 * P266</f>
        <v>6.1681865489519126E-3</v>
      </c>
      <c r="R266" cm="1">
        <f t="array" ref="R266" xml:space="preserve"> 1.6 * ( 0.6 ) ^ ( 2 / 3 ) * ( ( 1 - alpha ) / Ku ) * ( lambda * 10^(-9) ) ^ ( -1 / 15 ) * ( kB * T / ( 3 * PI() * df * 10^(-6) * U * mu ) ) ^ ( 2 / 3 ) * ( F266 * 10^(-9) ) ^ ( -3 / 5 )  +  3.2 * 3.34 / 3 * ( 0.6 ) ^ ( 2 / 3 ) * ( ( 1 - alpha ) / Ku ) *  ( lambda * 10^(-9) ) ^ ( 14 / 15 ) * ( kB * T / ( 3 * PI() * df * 10^(-6) * U * mu ) ) ^ ( 2 / 3 ) * ( F266 * 10^(-9) ) ^ ( -8 / 5 )</f>
        <v>4.9530780680330667E-3</v>
      </c>
      <c r="S266">
        <f t="shared" si="105"/>
        <v>5.0391480480469486E-3</v>
      </c>
      <c r="T266">
        <f t="shared" si="114"/>
        <v>0.81695778946620734</v>
      </c>
      <c r="U266">
        <f t="shared" si="106"/>
        <v>13645.294714233354</v>
      </c>
      <c r="V266">
        <f t="shared" si="107"/>
        <v>8.5606735802439635E-3</v>
      </c>
      <c r="W266">
        <f t="shared" si="108"/>
        <v>7.3285064216992632E-5</v>
      </c>
      <c r="X266">
        <f t="shared" si="109"/>
        <v>6.273683488875482E-7</v>
      </c>
      <c r="Y266" cm="1">
        <f t="array" ref="Y266" xml:space="preserve"> 4 / 3 * g / U^2 * F266 * 10^(-9) * ( rhop - rhoa ) / rhoa</f>
        <v>275.74901540980522</v>
      </c>
      <c r="Z266" cm="1">
        <f t="array" ref="Z266" xml:space="preserve"> SQRT( 4/3 * 1/U266 * g/rhoa * F266 * 10^(-9) *  ( rhop - rhoa ) )</f>
        <v>1.4911313036352267E-3</v>
      </c>
      <c r="AA266" cm="1">
        <f t="array" ref="AA266" xml:space="preserve"> Z266 / U</f>
        <v>0.14215610815328217</v>
      </c>
      <c r="AB266">
        <f t="shared" si="115"/>
        <v>0.16571326030806904</v>
      </c>
      <c r="AC266">
        <f t="shared" si="116"/>
        <v>0.16523691704176582</v>
      </c>
      <c r="AD266">
        <f t="shared" si="117"/>
        <v>0.99712549698546948</v>
      </c>
      <c r="AE266" cm="1">
        <f t="array" ref="AE266">( ( F266 * 10^(-9) ) ^ 2 * rhop * H266 * U ) / ( 18 * mu * ( df * 10^(-6) ) )</f>
        <v>3.0845807972251078E-2</v>
      </c>
      <c r="AF266">
        <f t="shared" si="118"/>
        <v>1.2063030048025898E-2</v>
      </c>
      <c r="AG266" cm="1">
        <f t="array" ref="AG266">(2 * AI286*(1-alpha)*AE266*SQRT(alpha)+(1-alpha)*alpha*AE266^2)/Ku</f>
        <v>8.5005728932948822E-3</v>
      </c>
      <c r="AH266">
        <f t="shared" si="119"/>
        <v>0.70467974127992761</v>
      </c>
      <c r="AI266" cm="1">
        <f t="array" ref="AI266" xml:space="preserve"> F266 / df / 1000</f>
        <v>0.3392857142857143</v>
      </c>
      <c r="AJ266" cm="1">
        <f t="array" ref="AJ266" xml:space="preserve"> ( 1 + AI266 ) / ( 2*Ku ) * ( 2 * LN( 1 + AI266 ) - 1 + alpha + ( 1 / ( 1 + AI266 ) ) ^ 2 * ( 1 - alpha / 2 ) - ( alpha / 2) * ( 1 + AI266 ) ^ 2 )</f>
        <v>0.132640523580804</v>
      </c>
      <c r="AK266" cm="1">
        <f t="array" ref="AK266" xml:space="preserve"> ( ( 1 - alpha ) / Ku ) * AI266 ^ 2</f>
        <v>0.16371262803316863</v>
      </c>
      <c r="AL266">
        <f t="shared" si="120"/>
        <v>1.2342580051219088</v>
      </c>
      <c r="AM266">
        <f t="shared" si="110"/>
        <v>0.28951223901944667</v>
      </c>
      <c r="AN266">
        <f t="shared" si="121"/>
        <v>0.3460517231710073</v>
      </c>
      <c r="AO266">
        <f t="shared" si="122"/>
        <v>1.1952922071379608</v>
      </c>
      <c r="AP266" cm="1">
        <f t="array" ref="AP266" xml:space="preserve"> EXP( -4 * alpha * X * 10^(-6) * AM266 / ( PI() * df * 10^(-6) * ( 1 - alpha ) ) ) * 100</f>
        <v>0.26746900445984778</v>
      </c>
      <c r="AQ266" cm="1">
        <f t="array" ref="AQ266" xml:space="preserve"> EXP( -4 * alpha * X * 10^(-6) * AN266 / ( PI() * df * 10^(-6) * ( 1 - alpha ) ) ) * 100</f>
        <v>8.4108525044800916E-2</v>
      </c>
      <c r="AR266">
        <f t="shared" si="123"/>
        <v>0.18336047941504685</v>
      </c>
      <c r="AS266" cm="1">
        <f t="array" ref="AS266" xml:space="preserve"> ( sigave * 10^(-6) * fE *e * H266 ) / ( 3 * PI() * eps0 * ( 1 + epsF ) * mu * U * F266 * 10^(-9) )</f>
        <v>8.2482426028318567E-3</v>
      </c>
      <c r="AT266" cm="1">
        <f t="array" ref="AT266" xml:space="preserve"> PI() * AS266 / ( 1 + alpha * SQRT(AS266) )</f>
        <v>2.5751246411825159E-2</v>
      </c>
      <c r="AU266" cm="1">
        <f t="array" ref="AU266" xml:space="preserve"> PI() * AS266 * ( 1 - SQRT( AS266 ) * alpha )</f>
        <v>2.5750235163390638E-2</v>
      </c>
      <c r="AV266">
        <f t="shared" si="124"/>
        <v>0.99996073011696796</v>
      </c>
      <c r="AW266" cm="1">
        <f t="array" ref="AW266" xml:space="preserve"> 2 / 3 * ( epsP - 1 ) / ( epsP + 2 ) * ( sigave * 10^(-6) ) ^ 2 / ( eps0 * ( 1 + epsF ) ^ 2 ) * H266 * ( F266 * 10^(-9) ) ^ 2 / ( df * 10^(-6) * mu * U )</f>
        <v>24.733300553907796</v>
      </c>
      <c r="AX266" cm="1">
        <f t="array" ref="AX266" xml:space="preserve"> 0.528 * Ku ^ 0.26 * AW266 ^ 0.74 / ( 1 + 0.366 * ( Ku * AW266 ) ^ 0.63 )</f>
        <v>1.6306183538403545</v>
      </c>
      <c r="AY266" cm="1">
        <f t="array" ref="AY266" xml:space="preserve"> 0.35 * Ku ^ ( -0.5 ) * AW266 ^ 0.4</f>
        <v>1.560923251782339</v>
      </c>
      <c r="AZ266">
        <f t="shared" si="125"/>
        <v>0.95725848302033834</v>
      </c>
      <c r="BA266">
        <f t="shared" si="111"/>
        <v>0.30780818442504287</v>
      </c>
      <c r="BB266">
        <f t="shared" si="126"/>
        <v>0.37180195833439794</v>
      </c>
      <c r="BC266">
        <f t="shared" si="127"/>
        <v>1.2079014696405475</v>
      </c>
      <c r="BD266">
        <f t="shared" si="112"/>
        <v>1.4480466222532757</v>
      </c>
      <c r="BE266">
        <f t="shared" si="128"/>
        <v>1.9069749749533464</v>
      </c>
      <c r="BF266">
        <f t="shared" si="129"/>
        <v>1.3169292657068885</v>
      </c>
      <c r="BG266" cm="1">
        <f t="array" ref="BG266" xml:space="preserve"> EXP( -4 * alpha * X * 10^(-6) * BA266 / ( PI() * df * 10^(-6) * ( 1 - alpha ) ) ) * 100</f>
        <v>0.1839450296790564</v>
      </c>
      <c r="BH266" cm="1">
        <f t="array" ref="BH266" xml:space="preserve"> EXP( -4 * alpha * X * 10^(-6) * BB266 / ( PI() * df * 10^(-6) * ( 1 - alpha ) ) ) * 100</f>
        <v>4.9660682581473443E-2</v>
      </c>
      <c r="BI266" cm="1">
        <f t="array" ref="BI266" xml:space="preserve"> EXP( -4 * alpha * X * 10^(-6) * BD266 / ( PI() * df * 10^(-6) * ( 1 - alpha ) ) ) * 100</f>
        <v>1.3553566716943611E-11</v>
      </c>
      <c r="BJ266" cm="1">
        <f t="array" ref="BJ266" xml:space="preserve"> EXP( -4 * alpha * X * 10^(-6) * BE266 / ( PI() * df * 10^(-6) * ( 1 - alpha ) ) ) * 100</f>
        <v>1.131943613625328E-15</v>
      </c>
      <c r="BK266" cm="1">
        <f t="array" ref="BK266">fC *  BG266 +  ( 1 - fC ) * BI266</f>
        <v>1.8394502980103852E-2</v>
      </c>
    </row>
    <row r="267" spans="6:63" x14ac:dyDescent="0.2">
      <c r="F267">
        <v>2670</v>
      </c>
      <c r="G267" cm="1">
        <f t="array" ref="G267" xml:space="preserve"> F267 * 10^(-9) * rhoa/mu * U</f>
        <v>1.7688564701751968E-3</v>
      </c>
      <c r="H267" cm="1">
        <f t="array" ref="H267">1 +  lambda/F267 * ( 2.514 + 0.8 * EXP( -0.55 * F267/lambda ) )</f>
        <v>1.0630948089948637</v>
      </c>
      <c r="I267" cm="1">
        <f t="array" ref="I267" xml:space="preserve"> 1 + 3.34 * lambda/F267</f>
        <v>1.083825243445693</v>
      </c>
      <c r="J267">
        <f t="shared" si="113"/>
        <v>0.98087289941234146</v>
      </c>
      <c r="K267" cm="1">
        <f t="array" ref="K267" xml:space="preserve"> kB * T * H267 / ( 3 * PI() * mu * F267 * 10^(-9) )</f>
        <v>9.4001758206715238E-12</v>
      </c>
      <c r="L267" cm="1">
        <f t="array" ref="L267" xml:space="preserve"> df * 10^(-6) *U / K267</f>
        <v>8748.4365903475591</v>
      </c>
      <c r="M267" cm="1">
        <f t="array" ref="M267" xml:space="preserve"> 1 + 0.388 * Kn * ( ( 1 - alpha ) * L267 / Ku ) ^ ( 1 / 3 )</f>
        <v>1.1536900564290291</v>
      </c>
      <c r="N267" cm="1">
        <f t="array" ref="N267" xml:space="preserve"> 1 + 0.388 * Kn * ( ( 1 - alpha ) / Ku ) ^ ( 1 / 3 ) * ( 3 * PI() * mu * df * 10^(-6) * U * F267 * 10^(-9) / ( kB * T ) ) ^ ( 1 / 3 ) * ( 0.6 * ( F267 / lambda ) ^ 0.1 ) ^ ( -1 / 3 ) * ( 1 + 2/3 * ( 3.34 * F267 / lambda ) ) ^ ( -1 / 2 )</f>
        <v>1.0173643968392745</v>
      </c>
      <c r="O267">
        <f t="shared" si="104"/>
        <v>0.88183510915252405</v>
      </c>
      <c r="P267" cm="1">
        <f t="array" ref="P267" xml:space="preserve"> 1 / ( 1 + 1.6 * ( ( 1 - alpha ) / Ku ) ^ ( 1 / 3 ) * L267 ^ ( -2 / 3 ) * M267 )</f>
        <v>0.99513457265161853</v>
      </c>
      <c r="Q267" cm="1">
        <f t="array" ref="Q267" xml:space="preserve"> 1.6 * ( ( 1 - alpha ) / Ku ) * L267 ^ ( -2 / 3 ) * M267 * P267</f>
        <v>6.1530202844033467E-3</v>
      </c>
      <c r="R267" cm="1">
        <f t="array" ref="R267" xml:space="preserve"> 1.6 * ( 0.6 ) ^ ( 2 / 3 ) * ( ( 1 - alpha ) / Ku ) * ( lambda * 10^(-9) ) ^ ( -1 / 15 ) * ( kB * T / ( 3 * PI() * df * 10^(-6) * U * mu ) ) ^ ( 2 / 3 ) * ( F267 * 10^(-9) ) ^ ( -3 / 5 )  +  3.2 * 3.34 / 3 * ( 0.6 ) ^ ( 2 / 3 ) * ( ( 1 - alpha ) / Ku ) *  ( lambda * 10^(-9) ) ^ ( 14 / 15 ) * ( kB * T / ( 3 * PI() * df * 10^(-6) * U * mu ) ) ^ ( 2 / 3 ) * ( F267 * 10^(-9) ) ^ ( -8 / 5 )</f>
        <v>4.9409561052055498E-3</v>
      </c>
      <c r="S267">
        <f t="shared" si="105"/>
        <v>5.0267528277817752E-3</v>
      </c>
      <c r="T267">
        <f t="shared" si="114"/>
        <v>0.81695697323208405</v>
      </c>
      <c r="U267">
        <f t="shared" si="106"/>
        <v>13594.256112847013</v>
      </c>
      <c r="V267">
        <f t="shared" si="107"/>
        <v>8.5767286626084929E-3</v>
      </c>
      <c r="W267">
        <f t="shared" si="108"/>
        <v>7.3560206013682236E-5</v>
      </c>
      <c r="X267">
        <f t="shared" si="109"/>
        <v>6.3090475054082486E-7</v>
      </c>
      <c r="Y267" cm="1">
        <f t="array" ref="Y267" xml:space="preserve"> 4 / 3 * g / U^2 * F267 * 10^(-9) * ( rhop - rhoa ) / rhoa</f>
        <v>276.78566584367672</v>
      </c>
      <c r="Z267" cm="1">
        <f t="array" ref="Z267" xml:space="preserve"> SQRT( 4/3 * 1/U267 * g/rhoa * F267 * 10^(-9) *  ( rhop - rhoa ) )</f>
        <v>1.4967333515962637E-3</v>
      </c>
      <c r="AA267" cm="1">
        <f t="array" ref="AA267" xml:space="preserve"> Z267 / U</f>
        <v>0.14269017603441886</v>
      </c>
      <c r="AB267">
        <f t="shared" si="115"/>
        <v>0.16643945052955267</v>
      </c>
      <c r="AC267">
        <f t="shared" si="116"/>
        <v>0.16595560882854532</v>
      </c>
      <c r="AD267">
        <f t="shared" si="117"/>
        <v>0.99709298667192225</v>
      </c>
      <c r="AE267" cm="1">
        <f t="array" ref="AE267">( ( F267 * 10^(-9) ) ^ 2 * rhop * H267 * U ) / ( 18 * mu * ( df * 10^(-6) ) )</f>
        <v>3.1071234648896839E-2</v>
      </c>
      <c r="AF267">
        <f t="shared" si="118"/>
        <v>1.2220366155612358E-2</v>
      </c>
      <c r="AG267" cm="1">
        <f t="array" ref="AG267">(2 * AI287*(1-alpha)*AE267*SQRT(alpha)+(1-alpha)*alpha*AE267^2)/Ku</f>
        <v>8.5929945823427275E-3</v>
      </c>
      <c r="AH267">
        <f t="shared" si="119"/>
        <v>0.70316997649013047</v>
      </c>
      <c r="AI267" cm="1">
        <f t="array" ref="AI267" xml:space="preserve"> F267 / df / 1000</f>
        <v>0.34056122448979592</v>
      </c>
      <c r="AJ267" cm="1">
        <f t="array" ref="AJ267" xml:space="preserve"> ( 1 + AI267 ) / ( 2*Ku ) * ( 2 * LN( 1 + AI267 ) - 1 + alpha + ( 1 / ( 1 + AI267 ) ) ^ 2 * ( 1 - alpha / 2 ) - ( alpha / 2) * ( 1 + AI267 ) ^ 2 )</f>
        <v>0.13354716483379653</v>
      </c>
      <c r="AK267" cm="1">
        <f t="array" ref="AK267" xml:space="preserve"> ( ( 1 - alpha ) / Ku ) * AI267 ^ 2</f>
        <v>0.16494586381164225</v>
      </c>
      <c r="AL267">
        <f t="shared" si="120"/>
        <v>1.2351131827989186</v>
      </c>
      <c r="AM267">
        <f t="shared" si="110"/>
        <v>0.29097480295829392</v>
      </c>
      <c r="AN267">
        <f t="shared" si="121"/>
        <v>0.34814859162358169</v>
      </c>
      <c r="AO267">
        <f t="shared" si="122"/>
        <v>1.1964905142438833</v>
      </c>
      <c r="AP267" cm="1">
        <f t="array" ref="AP267" xml:space="preserve"> EXP( -4 * alpha * X * 10^(-6) * AM267 / ( PI() * df * 10^(-6) * ( 1 - alpha ) ) ) * 100</f>
        <v>0.25958315578095198</v>
      </c>
      <c r="AQ267" cm="1">
        <f t="array" ref="AQ267" xml:space="preserve"> EXP( -4 * alpha * X * 10^(-6) * AN267 / ( PI() * df * 10^(-6) * ( 1 - alpha ) ) ) * 100</f>
        <v>8.0576123406756767E-2</v>
      </c>
      <c r="AR267">
        <f t="shared" si="123"/>
        <v>0.17900703237419521</v>
      </c>
      <c r="AS267" cm="1">
        <f t="array" ref="AS267" xml:space="preserve"> ( sigave * 10^(-6) * fE *e * H267 ) / ( 3 * PI() * eps0 * ( 1 + epsF ) * mu * U * F267 * 10^(-9) )</f>
        <v>8.2155172559169442E-3</v>
      </c>
      <c r="AT267" cm="1">
        <f t="array" ref="AT267" xml:space="preserve"> PI() * AS267 / ( 1 + alpha * SQRT(AS267) )</f>
        <v>2.5649394143296936E-2</v>
      </c>
      <c r="AU267" cm="1">
        <f t="array" ref="AU267" xml:space="preserve"> PI() * AS267 * ( 1 - SQRT( AS267 ) * alpha )</f>
        <v>2.5648390890902598E-2</v>
      </c>
      <c r="AV267">
        <f t="shared" si="124"/>
        <v>0.99996088592234444</v>
      </c>
      <c r="AW267" cm="1">
        <f t="array" ref="AW267" xml:space="preserve"> 2 / 3 * ( epsP - 1 ) / ( epsP + 2 ) * ( sigave * 10^(-6) ) ^ 2 / ( eps0 * ( 1 + epsF ) ^ 2 ) * H267 * ( F267 * 10^(-9) ) ^ 2 / ( df * 10^(-6) * mu * U )</f>
        <v>24.914055934067196</v>
      </c>
      <c r="AX267" cm="1">
        <f t="array" ref="AX267" xml:space="preserve"> 0.528 * Ku ^ 0.26 * AW267 ^ 0.74 / ( 1 + 0.366 * ( Ku * AW267 ) ^ 0.63 )</f>
        <v>1.634326231504621</v>
      </c>
      <c r="AY267" cm="1">
        <f t="array" ref="AY267" xml:space="preserve"> 0.35 * Ku ^ ( -0.5 ) * AW267 ^ 0.4</f>
        <v>1.5654762888413043</v>
      </c>
      <c r="AZ267">
        <f t="shared" si="125"/>
        <v>0.9578725830032534</v>
      </c>
      <c r="BA267">
        <f t="shared" si="111"/>
        <v>0.30916086969474543</v>
      </c>
      <c r="BB267">
        <f t="shared" si="126"/>
        <v>0.37379698251448429</v>
      </c>
      <c r="BC267">
        <f t="shared" si="127"/>
        <v>1.2090695141450414</v>
      </c>
      <c r="BD267">
        <f t="shared" si="112"/>
        <v>1.4497532812812868</v>
      </c>
      <c r="BE267">
        <f t="shared" si="128"/>
        <v>1.9136248804648859</v>
      </c>
      <c r="BF267">
        <f t="shared" si="129"/>
        <v>1.3199658901779694</v>
      </c>
      <c r="BG267" cm="1">
        <f t="array" ref="BG267" xml:space="preserve"> EXP( -4 * alpha * X * 10^(-6) * BA267 / ( PI() * df * 10^(-6) * ( 1 - alpha ) ) ) * 100</f>
        <v>0.1789235604572435</v>
      </c>
      <c r="BH267" cm="1">
        <f t="array" ref="BH267" xml:space="preserve"> EXP( -4 * alpha * X * 10^(-6) * BB267 / ( PI() * df * 10^(-6) * ( 1 - alpha ) ) ) * 100</f>
        <v>4.7674271720560518E-2</v>
      </c>
      <c r="BI267" cm="1">
        <f t="array" ref="BI267" xml:space="preserve"> EXP( -4 * alpha * X * 10^(-6) * BD267 / ( PI() * df * 10^(-6) * ( 1 - alpha ) ) ) * 100</f>
        <v>1.308842876899111E-11</v>
      </c>
      <c r="BJ267" cm="1">
        <f t="array" ref="BJ267" xml:space="preserve"> EXP( -4 * alpha * X * 10^(-6) * BE267 / ( PI() * df * 10^(-6) * ( 1 - alpha ) ) ) * 100</f>
        <v>9.8794088545274391E-16</v>
      </c>
      <c r="BK267" cm="1">
        <f t="array" ref="BK267">fC *  BG267 +  ( 1 - fC ) * BI267</f>
        <v>1.7892356057503934E-2</v>
      </c>
    </row>
    <row r="268" spans="6:63" x14ac:dyDescent="0.2">
      <c r="F268">
        <v>2680</v>
      </c>
      <c r="G268" cm="1">
        <f t="array" ref="G268" xml:space="preserve"> F268 * 10^(-9) * rhoa/mu * U</f>
        <v>1.7754814007751041E-3</v>
      </c>
      <c r="H268" cm="1">
        <f t="array" ref="H268">1 +  lambda/F268 * ( 2.514 + 0.8 * EXP( -0.55 * F268/lambda ) )</f>
        <v>1.062859380602613</v>
      </c>
      <c r="I268" cm="1">
        <f t="array" ref="I268" xml:space="preserve"> 1 + 3.34 * lambda/F268</f>
        <v>1.0835124626865671</v>
      </c>
      <c r="J268">
        <f t="shared" si="113"/>
        <v>0.98093876831583016</v>
      </c>
      <c r="K268" cm="1">
        <f t="array" ref="K268" xml:space="preserve"> kB * T * H268 / ( 3 * PI() * mu * F268 * 10^(-9) )</f>
        <v>9.3630265829765353E-12</v>
      </c>
      <c r="L268" cm="1">
        <f t="array" ref="L268" xml:space="preserve"> df * 10^(-6) *U / K268</f>
        <v>8783.1473483993668</v>
      </c>
      <c r="M268" cm="1">
        <f t="array" ref="M268" xml:space="preserve"> 1 + 0.388 * Kn * ( ( 1 - alpha ) * L268 / Ku ) ^ ( 1 / 3 )</f>
        <v>1.1538930511168768</v>
      </c>
      <c r="N268" cm="1">
        <f t="array" ref="N268" xml:space="preserve"> 1 + 0.388 * Kn * ( ( 1 - alpha ) / Ku ) ^ ( 1 / 3 ) * ( 3 * PI() * mu * df * 10^(-6) * U * F268 * 10^(-9) / ( kB * T ) ) ^ ( 1 / 3 ) * ( 0.6 * ( F268 / lambda ) ^ 0.1 ) ^ ( -1 / 3 ) * ( 1 + 2/3 * ( 3.34 * F268 / lambda ) ) ^ ( -1 / 2 )</f>
        <v>1.0173517797685629</v>
      </c>
      <c r="O268">
        <f t="shared" si="104"/>
        <v>0.88166904097727883</v>
      </c>
      <c r="P268" cm="1">
        <f t="array" ref="P268" xml:space="preserve"> 1 / ( 1 + 1.6 * ( ( 1 - alpha ) / Ku ) ^ ( 1 / 3 ) * L268 ^ ( -2 / 3 ) * M268 )</f>
        <v>0.99514648786023341</v>
      </c>
      <c r="Q268" cm="1">
        <f t="array" ref="Q268" xml:space="preserve"> 1.6 * ( ( 1 - alpha ) / Ku ) * L268 ^ ( -2 / 3 ) * M268 * P268</f>
        <v>6.1379518196929394E-3</v>
      </c>
      <c r="R268" cm="1">
        <f t="array" ref="R268" xml:space="preserve"> 1.6 * ( 0.6 ) ^ ( 2 / 3 ) * ( ( 1 - alpha ) / Ku ) * ( lambda * 10^(-9) ) ^ ( -1 / 15 ) * ( kB * T / ( 3 * PI() * df * 10^(-6) * U * mu ) ) ^ ( 2 / 3 ) * ( F268 * 10^(-9) ) ^ ( -3 / 5 )  +  3.2 * 3.34 / 3 * ( 0.6 ) ^ ( 2 / 3 ) * ( ( 1 - alpha ) / Ku ) *  ( lambda * 10^(-9) ) ^ ( 14 / 15 ) * ( kB * T / ( 3 * PI() * df * 10^(-6) * U * mu ) ) ^ ( 2 / 3 ) * ( F268 * 10^(-9) ) ^ ( -8 / 5 )</f>
        <v>4.9289124181470774E-3</v>
      </c>
      <c r="S268">
        <f t="shared" si="105"/>
        <v>5.0144378209253009E-3</v>
      </c>
      <c r="T268">
        <f t="shared" si="114"/>
        <v>0.8169562043216162</v>
      </c>
      <c r="U268">
        <f t="shared" si="106"/>
        <v>13543.598317907856</v>
      </c>
      <c r="V268">
        <f t="shared" si="107"/>
        <v>8.5927536127098619E-3</v>
      </c>
      <c r="W268">
        <f t="shared" si="108"/>
        <v>7.3835345499441109E-5</v>
      </c>
      <c r="X268">
        <f t="shared" si="109"/>
        <v>6.3444774227021937E-7</v>
      </c>
      <c r="Y268" cm="1">
        <f t="array" ref="Y268" xml:space="preserve"> 4 / 3 * g / U^2 * F268 * 10^(-9) * ( rhop - rhoa ) / rhoa</f>
        <v>277.82231627754817</v>
      </c>
      <c r="Z268" cm="1">
        <f t="array" ref="Z268" xml:space="preserve"> SQRT( 4/3 * 1/U268 * g/rhoa * F268 * 10^(-9) *  ( rhop - rhoa ) )</f>
        <v>1.5023353761650373E-3</v>
      </c>
      <c r="AA268" cm="1">
        <f t="array" ref="AA268" xml:space="preserve"> Z268 / U</f>
        <v>0.14322424168546816</v>
      </c>
      <c r="AB268">
        <f t="shared" si="115"/>
        <v>0.16716654304881598</v>
      </c>
      <c r="AC268">
        <f t="shared" si="116"/>
        <v>0.16667511224024581</v>
      </c>
      <c r="AD268">
        <f t="shared" si="117"/>
        <v>0.99706023227131846</v>
      </c>
      <c r="AE268" cm="1">
        <f t="array" ref="AE268">( ( F268 * 10^(-9) ) ^ 2 * rhop * H268 * U ) / ( 18 * mu * ( df * 10^(-6) ) )</f>
        <v>3.1297481288034737E-2</v>
      </c>
      <c r="AF268">
        <f t="shared" si="118"/>
        <v>1.2379043521333269E-2</v>
      </c>
      <c r="AG268" cm="1">
        <f t="array" ref="AG268">(2 * AI288*(1-alpha)*AE268*SQRT(alpha)+(1-alpha)*alpha*AE268^2)/Ku</f>
        <v>8.6860859895417173E-3</v>
      </c>
      <c r="AH268">
        <f t="shared" si="119"/>
        <v>0.70167666626041503</v>
      </c>
      <c r="AI268" cm="1">
        <f t="array" ref="AI268" xml:space="preserve"> F268 / df / 1000</f>
        <v>0.34183673469387754</v>
      </c>
      <c r="AJ268" cm="1">
        <f t="array" ref="AJ268" xml:space="preserve"> ( 1 + AI268 ) / ( 2*Ku ) * ( 2 * LN( 1 + AI268 ) - 1 + alpha + ( 1 / ( 1 + AI268 ) ) ^ 2 * ( 1 - alpha / 2 ) - ( alpha / 2) * ( 1 + AI268 ) ^ 2 )</f>
        <v>0.13445631115409581</v>
      </c>
      <c r="AK268" cm="1">
        <f t="array" ref="AK268" xml:space="preserve"> ( ( 1 - alpha ) / Ku ) * AI268 ^ 2</f>
        <v>0.1661837271164891</v>
      </c>
      <c r="AL268">
        <f t="shared" si="120"/>
        <v>1.2359682166650516</v>
      </c>
      <c r="AM268">
        <f t="shared" si="110"/>
        <v>0.29243953097866959</v>
      </c>
      <c r="AN268">
        <f t="shared" si="121"/>
        <v>0.35025232069899348</v>
      </c>
      <c r="AO268">
        <f t="shared" si="122"/>
        <v>1.1976914322316456</v>
      </c>
      <c r="AP268" cm="1">
        <f t="array" ref="AP268" xml:space="preserve"> EXP( -4 * alpha * X * 10^(-6) * AM268 / ( PI() * df * 10^(-6) * ( 1 - alpha ) ) ) * 100</f>
        <v>0.25191865192778196</v>
      </c>
      <c r="AQ268" cm="1">
        <f t="array" ref="AQ268" xml:space="preserve"> EXP( -4 * alpha * X * 10^(-6) * AN268 / ( PI() * df * 10^(-6) * ( 1 - alpha ) ) ) * 100</f>
        <v>7.7181240588035452E-2</v>
      </c>
      <c r="AR268">
        <f t="shared" si="123"/>
        <v>0.17473741133974652</v>
      </c>
      <c r="AS268" cm="1">
        <f t="array" ref="AS268" xml:space="preserve"> ( sigave * 10^(-6) * fE *e * H268 ) / ( 3 * PI() * eps0 * ( 1 + epsF ) * mu * U * F268 * 10^(-9) )</f>
        <v>8.1830497564627132E-3</v>
      </c>
      <c r="AT268" cm="1">
        <f t="array" ref="AT268" xml:space="preserve"> PI() * AS268 / ( 1 + alpha * SQRT(AS268) )</f>
        <v>2.5548342515663451E-2</v>
      </c>
      <c r="AU268" cm="1">
        <f t="array" ref="AU268" xml:space="preserve"> PI() * AS268 * ( 1 - SQRT( AS268 ) * alpha )</f>
        <v>2.5547347165016009E-2</v>
      </c>
      <c r="AV268">
        <f t="shared" si="124"/>
        <v>0.99996104050010948</v>
      </c>
      <c r="AW268" cm="1">
        <f t="array" ref="AW268" xml:space="preserve"> 2 / 3 * ( epsP - 1 ) / ( epsP + 2 ) * ( sigave * 10^(-6) ) ^ 2 / ( eps0 * ( 1 + epsF ) ^ 2 ) * H268 * ( F268 * 10^(-9) ) ^ 2 / ( df * 10^(-6) * mu * U )</f>
        <v>25.095468790236925</v>
      </c>
      <c r="AX268" cm="1">
        <f t="array" ref="AX268" xml:space="preserve"> 0.528 * Ku ^ 0.26 * AW268 ^ 0.74 / ( 1 + 0.366 * ( Ku * AW268 ) ^ 0.63 )</f>
        <v>1.6380215710629147</v>
      </c>
      <c r="AY268" cm="1">
        <f t="array" ref="AY268" xml:space="preserve"> 0.35 * Ku ^ ( -0.5 ) * AW268 ^ 0.4</f>
        <v>1.5700260023223671</v>
      </c>
      <c r="AZ268">
        <f t="shared" si="125"/>
        <v>0.95848921043425261</v>
      </c>
      <c r="BA268">
        <f t="shared" si="111"/>
        <v>0.31051652819177</v>
      </c>
      <c r="BB268">
        <f t="shared" si="126"/>
        <v>0.37579966786400948</v>
      </c>
      <c r="BC268">
        <f t="shared" si="127"/>
        <v>1.210240466272126</v>
      </c>
      <c r="BD268">
        <f t="shared" si="112"/>
        <v>1.4514388420670019</v>
      </c>
      <c r="BE268">
        <f t="shared" si="128"/>
        <v>1.9202783230213605</v>
      </c>
      <c r="BF268">
        <f t="shared" si="129"/>
        <v>1.3230170416871865</v>
      </c>
      <c r="BG268" cm="1">
        <f t="array" ref="BG268" xml:space="preserve"> EXP( -4 * alpha * X * 10^(-6) * BA268 / ( PI() * df * 10^(-6) * ( 1 - alpha ) ) ) * 100</f>
        <v>0.17402858329895632</v>
      </c>
      <c r="BH268" cm="1">
        <f t="array" ref="BH268" xml:space="preserve"> EXP( -4 * alpha * X * 10^(-6) * BB268 / ( PI() * df * 10^(-6) * ( 1 - alpha ) ) ) * 100</f>
        <v>4.5760142677811179E-2</v>
      </c>
      <c r="BI268" cm="1">
        <f t="array" ref="BI268" xml:space="preserve"> EXP( -4 * alpha * X * 10^(-6) * BD268 / ( PI() * df * 10^(-6) * ( 1 - alpha ) ) ) * 100</f>
        <v>1.264471128005601E-11</v>
      </c>
      <c r="BJ268" cm="1">
        <f t="array" ref="BJ268" xml:space="preserve"> EXP( -4 * alpha * X * 10^(-6) * BE268 / ( PI() * df * 10^(-6) * ( 1 - alpha ) ) ) * 100</f>
        <v>8.6219538226322195E-16</v>
      </c>
      <c r="BK268" cm="1">
        <f t="array" ref="BK268">fC *  BG268 +  ( 1 - fC ) * BI268</f>
        <v>1.7402858341275872E-2</v>
      </c>
    </row>
    <row r="269" spans="6:63" x14ac:dyDescent="0.2">
      <c r="F269">
        <v>2690</v>
      </c>
      <c r="G269" cm="1">
        <f t="array" ref="G269" xml:space="preserve"> F269 * 10^(-9) * rhoa/mu * U</f>
        <v>1.7821063313750109E-3</v>
      </c>
      <c r="H269" cm="1">
        <f t="array" ref="H269">1 +  lambda/F269 * ( 2.514 + 0.8 * EXP( -0.55 * F269/lambda ) )</f>
        <v>1.0626257026073682</v>
      </c>
      <c r="I269" cm="1">
        <f t="array" ref="I269" xml:space="preserve"> 1 + 3.34 * lambda/F269</f>
        <v>1.0832020074349442</v>
      </c>
      <c r="J269">
        <f t="shared" si="113"/>
        <v>0.98100418510458509</v>
      </c>
      <c r="K269" cm="1">
        <f t="array" ref="K269" xml:space="preserve"> kB * T * H269 / ( 3 * PI() * mu * F269 * 10^(-9) )</f>
        <v>9.3261689102083282E-12</v>
      </c>
      <c r="L269" cm="1">
        <f t="array" ref="L269" xml:space="preserve"> df * 10^(-6) *U / K269</f>
        <v>8817.8589619203176</v>
      </c>
      <c r="M269" cm="1">
        <f t="array" ref="M269" xml:space="preserve"> 1 + 0.388 * Kn * ( ( 1 - alpha ) * L269 / Ku ) ^ ( 1 / 3 )</f>
        <v>1.154095516670369</v>
      </c>
      <c r="N269" cm="1">
        <f t="array" ref="N269" xml:space="preserve"> 1 + 0.388 * Kn * ( ( 1 - alpha ) / Ku ) ^ ( 1 / 3 ) * ( 3 * PI() * mu * df * 10^(-6) * U * F269 * 10^(-9) / ( kB * T ) ) ^ ( 1 / 3 ) * ( 0.6 * ( F269 / lambda ) ^ 0.1 ) ^ ( -1 / 3 ) * ( 1 + 2/3 * ( 3.34 * F269 / lambda ) ) ^ ( -1 / 2 )</f>
        <v>1.0173392174823561</v>
      </c>
      <c r="O269">
        <f t="shared" si="104"/>
        <v>0.881503482846409</v>
      </c>
      <c r="P269" cm="1">
        <f t="array" ref="P269" xml:space="preserve"> 1 / ( 1 + 1.6 * ( ( 1 - alpha ) / Ku ) ^ ( 1 / 3 ) * L269 ^ ( -2 / 3 ) * M269 )</f>
        <v>0.99515832653297398</v>
      </c>
      <c r="Q269" cm="1">
        <f t="array" ref="Q269" xml:space="preserve"> 1.6 * ( ( 1 - alpha ) / Ku ) * L269 ^ ( -2 / 3 ) * M269 * P269</f>
        <v>6.1229801454088066E-3</v>
      </c>
      <c r="R269" cm="1">
        <f t="array" ref="R269" xml:space="preserve"> 1.6 * ( 0.6 ) ^ ( 2 / 3 ) * ( ( 1 - alpha ) / Ku ) * ( lambda * 10^(-9) ) ^ ( -1 / 15 ) * ( kB * T / ( 3 * PI() * df * 10^(-6) * U * mu ) ) ^ ( 2 / 3 ) * ( F269 * 10^(-9) ) ^ ( -3 / 5 )  +  3.2 * 3.34 / 3 * ( 0.6 ) ^ ( 2 / 3 ) * ( ( 1 - alpha ) / Ku ) *  ( lambda * 10^(-9) ) ^ ( 14 / 15 ) * ( kB * T / ( 3 * PI() * df * 10^(-6) * U * mu ) ) ^ ( 2 / 3 ) * ( F269 * 10^(-9) ) ^ ( -8 / 5 )</f>
        <v>4.9169461933338109E-3</v>
      </c>
      <c r="S269">
        <f t="shared" si="105"/>
        <v>5.0022021927290687E-3</v>
      </c>
      <c r="T269">
        <f t="shared" si="114"/>
        <v>0.81695548147087649</v>
      </c>
      <c r="U269">
        <f t="shared" si="106"/>
        <v>13493.317082887448</v>
      </c>
      <c r="V269">
        <f t="shared" si="107"/>
        <v>8.608748598976439E-3</v>
      </c>
      <c r="W269">
        <f t="shared" si="108"/>
        <v>7.4110482676971654E-5</v>
      </c>
      <c r="X269">
        <f t="shared" si="109"/>
        <v>6.3799731159819125E-7</v>
      </c>
      <c r="Y269" cm="1">
        <f t="array" ref="Y269" xml:space="preserve"> 4 / 3 * g / U^2 * F269 * 10^(-9) * ( rhop - rhoa ) / rhoa</f>
        <v>278.85896671141961</v>
      </c>
      <c r="Z269" cm="1">
        <f t="array" ref="Z269" xml:space="preserve"> SQRT( 4/3 * 1/U269 * g/rhoa * F269 * 10^(-9) *  ( rhop - rhoa ) )</f>
        <v>1.5079373773691459E-3</v>
      </c>
      <c r="AA269" cm="1">
        <f t="array" ref="AA269" xml:space="preserve"> Z269 / U</f>
        <v>0.14375830510906112</v>
      </c>
      <c r="AB269">
        <f t="shared" si="115"/>
        <v>0.16789453955214351</v>
      </c>
      <c r="AC269">
        <f t="shared" si="116"/>
        <v>0.16739542818409039</v>
      </c>
      <c r="AD269">
        <f t="shared" si="117"/>
        <v>0.99702723287258488</v>
      </c>
      <c r="AE269" cm="1">
        <f t="array" ref="AE269">( ( F269 * 10^(-9) ) ^ 2 * rhop * H269 * U ) / ( 18 * mu * ( df * 10^(-6) ) )</f>
        <v>3.1524547889664689E-2</v>
      </c>
      <c r="AF269">
        <f t="shared" si="118"/>
        <v>1.2539066172473299E-2</v>
      </c>
      <c r="AG269" cm="1">
        <f t="array" ref="AG269">(2 * AI289*(1-alpha)*AE269*SQRT(alpha)+(1-alpha)*alpha*AE269^2)/Ku</f>
        <v>8.7798495683726677E-3</v>
      </c>
      <c r="AH269">
        <f t="shared" si="119"/>
        <v>0.70019963589049827</v>
      </c>
      <c r="AI269" cm="1">
        <f t="array" ref="AI269" xml:space="preserve"> F269 / df / 1000</f>
        <v>0.34311224489795922</v>
      </c>
      <c r="AJ269" cm="1">
        <f t="array" ref="AJ269" xml:space="preserve"> ( 1 + AI269 ) / ( 2*Ku ) * ( 2 * LN( 1 + AI269 ) - 1 + alpha + ( 1 / ( 1 + AI269 ) ) ^ 2 * ( 1 - alpha / 2 ) - ( alpha / 2) * ( 1 + AI269 ) ^ 2 )</f>
        <v>0.13536795761373979</v>
      </c>
      <c r="AK269" cm="1">
        <f t="array" ref="AK269" xml:space="preserve"> ( ( 1 - alpha ) / Ku ) * AI269 ^ 2</f>
        <v>0.16742621794770929</v>
      </c>
      <c r="AL269">
        <f t="shared" si="120"/>
        <v>1.2368231071746303</v>
      </c>
      <c r="AM269">
        <f t="shared" si="110"/>
        <v>0.29390640824845682</v>
      </c>
      <c r="AN269">
        <f t="shared" si="121"/>
        <v>0.35236291449700208</v>
      </c>
      <c r="AO269">
        <f t="shared" si="122"/>
        <v>1.1988949699903395</v>
      </c>
      <c r="AP269" cm="1">
        <f t="array" ref="AP269" xml:space="preserve"> EXP( -4 * alpha * X * 10^(-6) * AM269 / ( PI() * df * 10^(-6) * ( 1 - alpha ) ) ) * 100</f>
        <v>0.24446970036916352</v>
      </c>
      <c r="AQ269" cm="1">
        <f t="array" ref="AQ269" xml:space="preserve"> EXP( -4 * alpha * X * 10^(-6) * AN269 / ( PI() * df * 10^(-6) * ( 1 - alpha ) ) ) * 100</f>
        <v>7.3919009364186453E-2</v>
      </c>
      <c r="AR269">
        <f t="shared" si="123"/>
        <v>0.17055069100497705</v>
      </c>
      <c r="AS269" cm="1">
        <f t="array" ref="AS269" xml:space="preserve"> ( sigave * 10^(-6) * fE *e * H269 ) / ( 3 * PI() * eps0 * ( 1 + epsF ) * mu * U * F269 * 10^(-9) )</f>
        <v>8.1508370774217263E-3</v>
      </c>
      <c r="AT269" cm="1">
        <f t="array" ref="AT269" xml:space="preserve"> PI() * AS269 / ( 1 + alpha * SQRT(AS269) )</f>
        <v>2.5448082147906528E-2</v>
      </c>
      <c r="AU269" cm="1">
        <f t="array" ref="AU269" xml:space="preserve"> PI() * AS269 * ( 1 - SQRT( AS269 ) * alpha )</f>
        <v>2.5447094606186917E-2</v>
      </c>
      <c r="AV269">
        <f t="shared" si="124"/>
        <v>0.9999611938646743</v>
      </c>
      <c r="AW269" cm="1">
        <f t="array" ref="AW269" xml:space="preserve"> 2 / 3 * ( epsP - 1 ) / ( epsP + 2 ) * ( sigave * 10^(-6) ) ^ 2 / ( eps0 * ( 1 + epsF ) ^ 2 ) * H269 * ( F269 * 10^(-9) ) ^ 2 / ( df * 10^(-6) * mu * U )</f>
        <v>25.277539122416925</v>
      </c>
      <c r="AX269" cm="1">
        <f t="array" ref="AX269" xml:space="preserve"> 0.528 * Ku ^ 0.26 * AW269 ^ 0.74 / ( 1 + 0.366 * ( Ku * AW269 ) ^ 0.63 )</f>
        <v>1.6417044408442059</v>
      </c>
      <c r="AY269" cm="1">
        <f t="array" ref="AY269" xml:space="preserve"> 0.35 * Ku ^ ( -0.5 ) * AW269 ^ 0.4</f>
        <v>1.5745724067956339</v>
      </c>
      <c r="AZ269">
        <f t="shared" si="125"/>
        <v>0.95910833133030271</v>
      </c>
      <c r="BA269">
        <f t="shared" si="111"/>
        <v>0.31187513597546046</v>
      </c>
      <c r="BB269">
        <f t="shared" si="126"/>
        <v>0.37781000910318902</v>
      </c>
      <c r="BC269">
        <f t="shared" si="127"/>
        <v>1.2114143306791747</v>
      </c>
      <c r="BD269">
        <f t="shared" si="112"/>
        <v>1.4531033934786008</v>
      </c>
      <c r="BE269">
        <f t="shared" si="128"/>
        <v>1.9269353212926359</v>
      </c>
      <c r="BF269">
        <f t="shared" si="129"/>
        <v>1.3260827343329804</v>
      </c>
      <c r="BG269" cm="1">
        <f t="array" ref="BG269" xml:space="preserve"> EXP( -4 * alpha * X * 10^(-6) * BA269 / ( PI() * df * 10^(-6) * ( 1 - alpha ) ) ) * 100</f>
        <v>0.16925730798771699</v>
      </c>
      <c r="BH269" cm="1">
        <f t="array" ref="BH269" xml:space="preserve"> EXP( -4 * alpha * X * 10^(-6) * BB269 / ( PI() * df * 10^(-6) * ( 1 - alpha ) ) ) * 100</f>
        <v>4.3915986099179134E-2</v>
      </c>
      <c r="BI269" cm="1">
        <f t="array" ref="BI269" xml:space="preserve"> EXP( -4 * alpha * X * 10^(-6) * BD269 / ( PI() * df * 10^(-6) * ( 1 - alpha ) ) ) * 100</f>
        <v>1.2221289142283954E-11</v>
      </c>
      <c r="BJ269" cm="1">
        <f t="array" ref="BJ269" xml:space="preserve"> EXP( -4 * alpha * X * 10^(-6) * BE269 / ( PI() * df * 10^(-6) * ( 1 - alpha ) ) ) * 100</f>
        <v>7.5240007234080476E-16</v>
      </c>
      <c r="BK269" cm="1">
        <f t="array" ref="BK269">fC *  BG269 +  ( 1 - fC ) * BI269</f>
        <v>1.6925730809770858E-2</v>
      </c>
    </row>
    <row r="270" spans="6:63" x14ac:dyDescent="0.2">
      <c r="F270">
        <v>2700</v>
      </c>
      <c r="G270" cm="1">
        <f t="array" ref="G270" xml:space="preserve"> F270 * 10^(-9) * rhoa/mu * U</f>
        <v>1.7887312619749179E-3</v>
      </c>
      <c r="H270" cm="1">
        <f t="array" ref="H270">1 +  lambda/F270 * ( 2.514 + 0.8 * EXP( -0.55 * F270/lambda ) )</f>
        <v>1.0623937555602709</v>
      </c>
      <c r="I270" cm="1">
        <f t="array" ref="I270" xml:space="preserve"> 1 + 3.34 * lambda/F270</f>
        <v>1.0828938518518518</v>
      </c>
      <c r="J270">
        <f t="shared" si="113"/>
        <v>0.98106915441756015</v>
      </c>
      <c r="K270" cm="1">
        <f t="array" ref="K270" xml:space="preserve"> kB * T * H270 / ( 3 * PI() * mu * F270 * 10^(-9) )</f>
        <v>9.2895993926952706E-12</v>
      </c>
      <c r="L270" cm="1">
        <f t="array" ref="L270" xml:space="preserve"> df * 10^(-6) *U / K270</f>
        <v>8852.5714219634465</v>
      </c>
      <c r="M270" cm="1">
        <f t="array" ref="M270" xml:space="preserve"> 1 + 0.388 * Kn * ( ( 1 - alpha ) * L270 / Ku ) ^ ( 1 / 3 )</f>
        <v>1.1542974564980257</v>
      </c>
      <c r="N270" cm="1">
        <f t="array" ref="N270" xml:space="preserve"> 1 + 0.388 * Kn * ( ( 1 - alpha ) / Ku ) ^ ( 1 / 3 ) * ( 3 * PI() * mu * df * 10^(-6) * U * F270 * 10^(-9) / ( kB * T ) ) ^ ( 1 / 3 ) * ( 0.6 * ( F270 / lambda ) ^ 0.1 ) ^ ( -1 / 3 ) * ( 1 + 2/3 * ( 3.34 * F270 / lambda ) ) ^ ( -1 / 2 )</f>
        <v>1.0173267095462963</v>
      </c>
      <c r="O270">
        <f t="shared" si="104"/>
        <v>0.88133843128505263</v>
      </c>
      <c r="P270" cm="1">
        <f t="array" ref="P270" xml:space="preserve"> 1 / ( 1 + 1.6 * ( ( 1 - alpha ) / Ku ) ^ ( 1 / 3 ) * L270 ^ ( -2 / 3 ) * M270 )</f>
        <v>0.99517008945673757</v>
      </c>
      <c r="Q270" cm="1">
        <f t="array" ref="Q270" xml:space="preserve"> 1.6 * ( ( 1 - alpha ) / Ku ) * L270 ^ ( -2 / 3 ) * M270 * P270</f>
        <v>6.1081042664081729E-3</v>
      </c>
      <c r="R270" cm="1">
        <f t="array" ref="R270" xml:space="preserve"> 1.6 * ( 0.6 ) ^ ( 2 / 3 ) * ( ( 1 - alpha ) / Ku ) * ( lambda * 10^(-9) ) ^ ( -1 / 15 ) * ( kB * T / ( 3 * PI() * df * 10^(-6) * U * mu ) ) ^ ( 2 / 3 ) * ( F270 * 10^(-9) ) ^ ( -3 / 5 )  +  3.2 * 3.34 / 3 * ( 0.6 ) ^ ( 2 / 3 ) * ( ( 1 - alpha ) / Ku ) *  ( lambda * 10^(-9) ) ^ ( 14 / 15 ) * ( kB * T / ( 3 * PI() * df * 10^(-6) * U * mu ) ) ^ ( 2 / 3 ) * ( F270 * 10^(-9) ) ^ ( -8 / 5 )</f>
        <v>4.9050566288465873E-3</v>
      </c>
      <c r="S270">
        <f t="shared" si="105"/>
        <v>4.9900451203627478E-3</v>
      </c>
      <c r="T270">
        <f t="shared" si="114"/>
        <v>0.81695480344134797</v>
      </c>
      <c r="U270">
        <f t="shared" si="106"/>
        <v>13443.408224165598</v>
      </c>
      <c r="V270">
        <f t="shared" si="107"/>
        <v>8.6247137882729131E-3</v>
      </c>
      <c r="W270">
        <f t="shared" si="108"/>
        <v>7.4385617548963125E-5</v>
      </c>
      <c r="X270">
        <f t="shared" si="109"/>
        <v>6.4155344611671768E-7</v>
      </c>
      <c r="Y270" cm="1">
        <f t="array" ref="Y270" xml:space="preserve"> 4 / 3 * g / U^2 * F270 * 10^(-9) * ( rhop - rhoa ) / rhoa</f>
        <v>279.89561714529106</v>
      </c>
      <c r="Z270" cm="1">
        <f t="array" ref="Z270" xml:space="preserve"> SQRT( 4/3 * 1/U270 * g/rhoa * F270 * 10^(-9) *  ( rhop - rhoa ) )</f>
        <v>1.5135393552360554E-3</v>
      </c>
      <c r="AA270" cm="1">
        <f t="array" ref="AA270" xml:space="preserve"> Z270 / U</f>
        <v>0.14429236630781622</v>
      </c>
      <c r="AB270">
        <f t="shared" si="115"/>
        <v>0.1686234417300071</v>
      </c>
      <c r="AC270">
        <f t="shared" si="116"/>
        <v>0.16811655756727792</v>
      </c>
      <c r="AD270">
        <f t="shared" si="117"/>
        <v>0.99699398756466628</v>
      </c>
      <c r="AE270" cm="1">
        <f t="array" ref="AE270">( ( F270 * 10^(-9) ) ^ 2 * rhop * H270 * U ) / ( 18 * mu * ( df * 10^(-6) ) )</f>
        <v>3.1752434453786629E-2</v>
      </c>
      <c r="AF270">
        <f t="shared" si="118"/>
        <v>1.2700438094322208E-2</v>
      </c>
      <c r="AG270" cm="1">
        <f t="array" ref="AG270">(2 * AI290*(1-alpha)*AE270*SQRT(alpha)+(1-alpha)*alpha*AE270^2)/Ku</f>
        <v>8.8742877727122482E-3</v>
      </c>
      <c r="AH270">
        <f t="shared" si="119"/>
        <v>0.69873871332671122</v>
      </c>
      <c r="AI270" cm="1">
        <f t="array" ref="AI270" xml:space="preserve"> F270 / df / 1000</f>
        <v>0.34438775510204084</v>
      </c>
      <c r="AJ270" cm="1">
        <f t="array" ref="AJ270" xml:space="preserve"> ( 1 + AI270 ) / ( 2*Ku ) * ( 2 * LN( 1 + AI270 ) - 1 + alpha + ( 1 / ( 1 + AI270 ) ) ^ 2 * ( 1 - alpha / 2 ) - ( alpha / 2) * ( 1 + AI270 ) ^ 2 )</f>
        <v>0.13628209929888196</v>
      </c>
      <c r="AK270" cm="1">
        <f t="array" ref="AK270" xml:space="preserve"> ( ( 1 - alpha ) / Ku ) * AI270 ^ 2</f>
        <v>0.16867333630530265</v>
      </c>
      <c r="AL270">
        <f t="shared" si="120"/>
        <v>1.2376778547810821</v>
      </c>
      <c r="AM270">
        <f t="shared" si="110"/>
        <v>0.295375419901584</v>
      </c>
      <c r="AN270">
        <f t="shared" si="121"/>
        <v>0.35448037708726554</v>
      </c>
      <c r="AO270">
        <f t="shared" si="122"/>
        <v>1.2001011363957592</v>
      </c>
      <c r="AP270" cm="1">
        <f t="array" ref="AP270" xml:space="preserve"> EXP( -4 * alpha * X * 10^(-6) * AM270 / ( PI() * df * 10^(-6) * ( 1 - alpha ) ) ) * 100</f>
        <v>0.23723064509800387</v>
      </c>
      <c r="AQ270" cm="1">
        <f t="array" ref="AQ270" xml:space="preserve"> EXP( -4 * alpha * X * 10^(-6) * AN270 / ( PI() * df * 10^(-6) * ( 1 - alpha ) ) ) * 100</f>
        <v>7.0784714057589709E-2</v>
      </c>
      <c r="AR270">
        <f t="shared" si="123"/>
        <v>0.16644593104041416</v>
      </c>
      <c r="AS270" cm="1">
        <f t="array" ref="AS270" xml:space="preserve"> ( sigave * 10^(-6) * fE *e * H270 ) / ( 3 * PI() * eps0 * ( 1 + epsF ) * mu * U * F270 * 10^(-9) )</f>
        <v>8.1188762388267281E-3</v>
      </c>
      <c r="AT270" cm="1">
        <f t="array" ref="AT270" xml:space="preserve"> PI() * AS270 / ( 1 + alpha * SQRT(AS270) )</f>
        <v>2.5348603804663743E-2</v>
      </c>
      <c r="AU270" cm="1">
        <f t="array" ref="AU270" xml:space="preserve"> PI() * AS270 * ( 1 - SQRT( AS270 ) * alpha )</f>
        <v>2.5347623980498491E-2</v>
      </c>
      <c r="AV270">
        <f t="shared" si="124"/>
        <v>0.99996134603022702</v>
      </c>
      <c r="AW270" cm="1">
        <f t="array" ref="AW270" xml:space="preserve"> 2 / 3 * ( epsP - 1 ) / ( epsP + 2 ) * ( sigave * 10^(-6) ) ^ 2 / ( eps0 * ( 1 + epsF ) ^ 2 ) * H270 * ( F270 * 10^(-9) ) ^ 2 / ( df * 10^(-6) * mu * U )</f>
        <v>25.460266930607126</v>
      </c>
      <c r="AX270" cm="1">
        <f t="array" ref="AX270" xml:space="preserve"> 0.528 * Ku ^ 0.26 * AW270 ^ 0.74 / ( 1 + 0.366 * ( Ku * AW270 ) ^ 0.63 )</f>
        <v>1.6453749087406284</v>
      </c>
      <c r="AY270" cm="1">
        <f t="array" ref="AY270" xml:space="preserve"> 0.35 * Ku ^ ( -0.5 ) * AW270 ^ 0.4</f>
        <v>1.5791155167140181</v>
      </c>
      <c r="AZ270">
        <f t="shared" si="125"/>
        <v>0.9597299122074705</v>
      </c>
      <c r="BA270">
        <f t="shared" si="111"/>
        <v>0.31323666921352633</v>
      </c>
      <c r="BB270">
        <f t="shared" si="126"/>
        <v>0.37982800106776404</v>
      </c>
      <c r="BC270">
        <f t="shared" si="127"/>
        <v>1.2125911120860626</v>
      </c>
      <c r="BD270">
        <f t="shared" si="112"/>
        <v>1.454747024077419</v>
      </c>
      <c r="BE270">
        <f t="shared" si="128"/>
        <v>1.9335958938012836</v>
      </c>
      <c r="BF270">
        <f t="shared" si="129"/>
        <v>1.3291629828406379</v>
      </c>
      <c r="BG270" cm="1">
        <f t="array" ref="BG270" xml:space="preserve"> EXP( -4 * alpha * X * 10^(-6) * BA270 / ( PI() * df * 10^(-6) * ( 1 - alpha ) ) ) * 100</f>
        <v>0.16460699126558515</v>
      </c>
      <c r="BH270" cm="1">
        <f t="array" ref="BH270" xml:space="preserve"> EXP( -4 * alpha * X * 10^(-6) * BB270 / ( PI() * df * 10^(-6) * ( 1 - alpha ) ) ) * 100</f>
        <v>4.2139552609921103E-2</v>
      </c>
      <c r="BI270" cm="1">
        <f t="array" ref="BI270" xml:space="preserve"> EXP( -4 * alpha * X * 10^(-6) * BD270 / ( PI() * df * 10^(-6) * ( 1 - alpha ) ) ) * 100</f>
        <v>1.1817103299380695E-11</v>
      </c>
      <c r="BJ270" cm="1">
        <f t="array" ref="BJ270" xml:space="preserve"> EXP( -4 * alpha * X * 10^(-6) * BE270 / ( PI() * df * 10^(-6) * ( 1 - alpha ) ) ) * 100</f>
        <v>6.5653850602271565E-16</v>
      </c>
      <c r="BK270" cm="1">
        <f t="array" ref="BK270">fC *  BG270 +  ( 1 - fC ) * BI270</f>
        <v>1.6460699137193908E-2</v>
      </c>
    </row>
    <row r="271" spans="6:63" x14ac:dyDescent="0.2">
      <c r="F271">
        <v>2710</v>
      </c>
      <c r="G271" cm="1">
        <f t="array" ref="G271" xml:space="preserve"> F271 * 10^(-9) * rhoa/mu * U</f>
        <v>1.7953561925748253E-3</v>
      </c>
      <c r="H271" cm="1">
        <f t="array" ref="H271">1 +  lambda/F271 * ( 2.514 + 0.8 * EXP( -0.55 * F271/lambda ) )</f>
        <v>1.0621635202995308</v>
      </c>
      <c r="I271" cm="1">
        <f t="array" ref="I271" xml:space="preserve"> 1 + 3.34 * lambda/F271</f>
        <v>1.0825879704797048</v>
      </c>
      <c r="J271">
        <f t="shared" si="113"/>
        <v>0.9811336808304606</v>
      </c>
      <c r="K271" cm="1">
        <f t="array" ref="K271" xml:space="preserve"> kB * T * H271 / ( 3 * PI() * mu * F271 * 10^(-9) )</f>
        <v>9.2533146735938497E-12</v>
      </c>
      <c r="L271" cm="1">
        <f t="array" ref="L271" xml:space="preserve"> df * 10^(-6) *U / K271</f>
        <v>8887.284719706131</v>
      </c>
      <c r="M271" cm="1">
        <f t="array" ref="M271" xml:space="preserve"> 1 + 0.388 * Kn * ( ( 1 - alpha ) * L271 / Ku ) ^ ( 1 / 3 )</f>
        <v>1.1544988739735942</v>
      </c>
      <c r="N271" cm="1">
        <f t="array" ref="N271" xml:space="preserve"> 1 + 0.388 * Kn * ( ( 1 - alpha ) / Ku ) ^ ( 1 / 3 ) * ( 3 * PI() * mu * df * 10^(-6) * U * F271 * 10^(-9) / ( kB * T ) ) ^ ( 1 / 3 ) * ( 0.6 * ( F271 / lambda ) ^ 0.1 ) ^ ( -1 / 3 ) * ( 1 + 2/3 * ( 3.34 * F271 / lambda ) ) ^ ( -1 / 2 )</f>
        <v>1.0173142555310144</v>
      </c>
      <c r="O271">
        <f t="shared" si="104"/>
        <v>0.88117388285498022</v>
      </c>
      <c r="P271" cm="1">
        <f t="array" ref="P271" xml:space="preserve"> 1 / ( 1 + 1.6 * ( ( 1 - alpha ) / Ku ) ^ ( 1 / 3 ) * L271 ^ ( -2 / 3 ) * M271 )</f>
        <v>0.99518177740734026</v>
      </c>
      <c r="Q271" cm="1">
        <f t="array" ref="Q271" xml:space="preserve"> 1.6 * ( ( 1 - alpha ) / Ku ) * L271 ^ ( -2 / 3 ) * M271 * P271</f>
        <v>6.0933232015619419E-3</v>
      </c>
      <c r="R271" cm="1">
        <f t="array" ref="R271" xml:space="preserve"> 1.6 * ( 0.6 ) ^ ( 2 / 3 ) * ( ( 1 - alpha ) / Ku ) * ( lambda * 10^(-9) ) ^ ( -1 / 15 ) * ( kB * T / ( 3 * PI() * df * 10^(-6) * U * mu ) ) ^ ( 2 / 3 ) * ( F271 * 10^(-9) ) ^ ( -3 / 5 )  +  3.2 * 3.34 / 3 * ( 0.6 ) ^ ( 2 / 3 ) * ( ( 1 - alpha ) / Ku ) *  ( lambda * 10^(-9) ) ^ ( 14 / 15 ) * ( kB * T / ( 3 * PI() * df * 10^(-6) * U * mu ) ) ^ ( 2 / 3 ) * ( F271 * 10^(-9) ) ^ ( -8 / 5 )</f>
        <v>4.8932429341611208E-3</v>
      </c>
      <c r="S271">
        <f t="shared" si="105"/>
        <v>4.9779657926985171E-3</v>
      </c>
      <c r="T271">
        <f t="shared" si="114"/>
        <v>0.81695416901937556</v>
      </c>
      <c r="U271">
        <f t="shared" si="106"/>
        <v>13393.86761986973</v>
      </c>
      <c r="V271">
        <f t="shared" si="107"/>
        <v>8.6406493459205494E-3</v>
      </c>
      <c r="W271">
        <f t="shared" si="108"/>
        <v>7.4660750118091685E-5</v>
      </c>
      <c r="X271">
        <f t="shared" si="109"/>
        <v>6.4511613348666495E-7</v>
      </c>
      <c r="Y271" cm="1">
        <f t="array" ref="Y271" xml:space="preserve"> 4 / 3 * g / U^2 * F271 * 10^(-9) * ( rhop - rhoa ) / rhoa</f>
        <v>280.9322675791625</v>
      </c>
      <c r="Z271" cm="1">
        <f t="array" ref="Z271" xml:space="preserve"> SQRT( 4/3 * 1/U271 * g/rhoa * F271 * 10^(-9) *  ( rhop - rhoa ) )</f>
        <v>1.5191413097930965E-3</v>
      </c>
      <c r="AA271" cm="1">
        <f t="array" ref="AA271" xml:space="preserve"> Z271 / U</f>
        <v>0.14482642528433898</v>
      </c>
      <c r="AB271">
        <f t="shared" si="115"/>
        <v>0.1693532512770787</v>
      </c>
      <c r="AC271">
        <f t="shared" si="116"/>
        <v>0.16883850129698294</v>
      </c>
      <c r="AD271">
        <f t="shared" si="117"/>
        <v>0.99696049543652643</v>
      </c>
      <c r="AE271" cm="1">
        <f t="array" ref="AE271">( ( F271 * 10^(-9) ) ^ 2 * rhop * H271 * U ) / ( 18 * mu * ( df * 10^(-6) ) )</f>
        <v>3.1981140980400488E-2</v>
      </c>
      <c r="AF271">
        <f t="shared" si="118"/>
        <v>1.2863163229999447E-2</v>
      </c>
      <c r="AG271" cm="1">
        <f t="array" ref="AG271">(2 * AI291*(1-alpha)*AE271*SQRT(alpha)+(1-alpha)*alpha*AE271^2)/Ku</f>
        <v>8.9694030568329922E-3</v>
      </c>
      <c r="AH271">
        <f t="shared" si="119"/>
        <v>0.69729372911280219</v>
      </c>
      <c r="AI271" cm="1">
        <f t="array" ref="AI271" xml:space="preserve"> F271 / df / 1000</f>
        <v>0.34566326530612246</v>
      </c>
      <c r="AJ271" cm="1">
        <f t="array" ref="AJ271" xml:space="preserve"> ( 1 + AI271 ) / ( 2*Ku ) * ( 2 * LN( 1 + AI271 ) - 1 + alpha + ( 1 / ( 1 + AI271 ) ) ^ 2 * ( 1 - alpha / 2 ) - ( alpha / 2) * ( 1 + AI271 ) ^ 2 )</f>
        <v>0.13719873130973209</v>
      </c>
      <c r="AK271" cm="1">
        <f t="array" ref="AK271" xml:space="preserve"> ( ( 1 - alpha ) / Ku ) * AI271 ^ 2</f>
        <v>0.16992508218926927</v>
      </c>
      <c r="AL271">
        <f t="shared" si="120"/>
        <v>1.2385324599369365</v>
      </c>
      <c r="AM271">
        <f t="shared" si="110"/>
        <v>0.29684655103790103</v>
      </c>
      <c r="AN271">
        <f t="shared" si="121"/>
        <v>0.35660471250895021</v>
      </c>
      <c r="AO271">
        <f t="shared" si="122"/>
        <v>1.2013099403112799</v>
      </c>
      <c r="AP271" cm="1">
        <f t="array" ref="AP271" xml:space="preserve"> EXP( -4 * alpha * X * 10^(-6) * AM271 / ( PI() * df * 10^(-6) * ( 1 - alpha ) ) ) * 100</f>
        <v>0.23019596393390587</v>
      </c>
      <c r="AQ271" cm="1">
        <f t="array" ref="AQ271" xml:space="preserve"> EXP( -4 * alpha * X * 10^(-6) * AN271 / ( PI() * df * 10^(-6) * ( 1 - alpha ) ) ) * 100</f>
        <v>6.7773786654885343E-2</v>
      </c>
      <c r="AR271">
        <f t="shared" si="123"/>
        <v>0.16242217727902053</v>
      </c>
      <c r="AS271" cm="1">
        <f t="array" ref="AS271" xml:space="preserve"> ( sigave * 10^(-6) * fE *e * H271 ) / ( 3 * PI() * eps0 * ( 1 + epsF ) * mu * U * F271 * 10^(-9) )</f>
        <v>8.0871643068809122E-3</v>
      </c>
      <c r="AT271" cm="1">
        <f t="array" ref="AT271" xml:space="preserve"> PI() * AS271 / ( 1 + alpha * SQRT(AS271) )</f>
        <v>2.5249898393418284E-2</v>
      </c>
      <c r="AU271" cm="1">
        <f t="array" ref="AU271" xml:space="preserve"> PI() * AS271 * ( 1 - SQRT( AS271 ) * alpha )</f>
        <v>2.5248926196851498E-2</v>
      </c>
      <c r="AV271">
        <f t="shared" si="124"/>
        <v>0.99996149701073489</v>
      </c>
      <c r="AW271" cm="1">
        <f t="array" ref="AW271" xml:space="preserve"> 2 / 3 * ( epsP - 1 ) / ( epsP + 2 ) * ( sigave * 10^(-6) ) ^ 2 / ( eps0 * ( 1 + epsF ) ^ 2 ) * H271 * ( F271 * 10^(-9) ) ^ 2 / ( df * 10^(-6) * mu * U )</f>
        <v>25.643652214807481</v>
      </c>
      <c r="AX271" cm="1">
        <f t="array" ref="AX271" xml:space="preserve"> 0.528 * Ku ^ 0.26 * AW271 ^ 0.74 / ( 1 + 0.366 * ( Ku * AW271 ) ^ 0.63 )</f>
        <v>1.6490330422097919</v>
      </c>
      <c r="AY271" cm="1">
        <f t="array" ref="AY271" xml:space="preserve"> 0.35 * Ku ^ ( -0.5 ) * AW271 ^ 0.4</f>
        <v>1.5836553464146155</v>
      </c>
      <c r="AZ271">
        <f t="shared" si="125"/>
        <v>0.96035392007211284</v>
      </c>
      <c r="BA271">
        <f t="shared" si="111"/>
        <v>0.31460110417917564</v>
      </c>
      <c r="BB271">
        <f t="shared" si="126"/>
        <v>0.38185363870580169</v>
      </c>
      <c r="BC271">
        <f t="shared" si="127"/>
        <v>1.2137708152744549</v>
      </c>
      <c r="BD271">
        <f t="shared" si="112"/>
        <v>1.4563698221201786</v>
      </c>
      <c r="BE271">
        <f t="shared" si="128"/>
        <v>1.9402600589235657</v>
      </c>
      <c r="BF271">
        <f t="shared" si="129"/>
        <v>1.3322578025538467</v>
      </c>
      <c r="BG271" cm="1">
        <f t="array" ref="BG271" xml:space="preserve"> EXP( -4 * alpha * X * 10^(-6) * BA271 / ( PI() * df * 10^(-6) * ( 1 - alpha ) ) ) * 100</f>
        <v>0.16007493660027614</v>
      </c>
      <c r="BH271" cm="1">
        <f t="array" ref="BH271" xml:space="preserve"> EXP( -4 * alpha * X * 10^(-6) * BB271 / ( PI() * df * 10^(-6) * ( 1 - alpha ) ) ) * 100</f>
        <v>4.0428651840288168E-2</v>
      </c>
      <c r="BI271" cm="1">
        <f t="array" ref="BI271" xml:space="preserve"> EXP( -4 * alpha * X * 10^(-6) * BD271 / ( PI() * df * 10^(-6) * ( 1 - alpha ) ) ) * 100</f>
        <v>1.1431156524746018E-11</v>
      </c>
      <c r="BJ271" cm="1">
        <f t="array" ref="BJ271" xml:space="preserve"> EXP( -4 * alpha * X * 10^(-6) * BE271 / ( PI() * df * 10^(-6) * ( 1 - alpha ) ) ) * 100</f>
        <v>5.7284832959230883E-16</v>
      </c>
      <c r="BK271" cm="1">
        <f t="array" ref="BK271">fC *  BG271 +  ( 1 - fC ) * BI271</f>
        <v>1.6007493670315655E-2</v>
      </c>
    </row>
    <row r="272" spans="6:63" x14ac:dyDescent="0.2">
      <c r="F272">
        <v>2720</v>
      </c>
      <c r="G272" cm="1">
        <f t="array" ref="G272" xml:space="preserve"> F272 * 10^(-9) * rhoa/mu * U</f>
        <v>1.8019811231747324E-3</v>
      </c>
      <c r="H272" cm="1">
        <f t="array" ref="H272">1 +  lambda/F272 * ( 2.514 + 0.8 * EXP( -0.55 * F272/lambda ) )</f>
        <v>1.0619349779451486</v>
      </c>
      <c r="I272" cm="1">
        <f t="array" ref="I272" xml:space="preserve"> 1 + 3.34 * lambda/F272</f>
        <v>1.082284338235294</v>
      </c>
      <c r="J272">
        <f t="shared" si="113"/>
        <v>0.98119776885681831</v>
      </c>
      <c r="K272" cm="1">
        <f t="array" ref="K272" xml:space="preserve"> kB * T * H272 / ( 3 * PI() * mu * F272 * 10^(-9) )</f>
        <v>9.2173114478717698E-12</v>
      </c>
      <c r="L272" cm="1">
        <f t="array" ref="L272" xml:space="preserve"> df * 10^(-6) *U / K272</f>
        <v>8921.9988464479211</v>
      </c>
      <c r="M272" cm="1">
        <f t="array" ref="M272" xml:space="preserve"> 1 + 0.388 * Kn * ( ( 1 - alpha ) * L272 / Ku ) ^ ( 1 / 3 )</f>
        <v>1.1546997724365304</v>
      </c>
      <c r="N272" cm="1">
        <f t="array" ref="N272" xml:space="preserve"> 1 + 0.388 * Kn * ( ( 1 - alpha ) / Ku ) ^ ( 1 / 3 ) * ( 3 * PI() * mu * df * 10^(-6) * U * F272 * 10^(-9) / ( kB * T ) ) ^ ( 1 / 3 ) * ( 0.6 * ( F272 / lambda ) ^ 0.1 ) ^ ( -1 / 3 ) * ( 1 + 2/3 * ( 3.34 * F272 / lambda ) ) ^ ( -1 / 2 )</f>
        <v>1.0173018550120561</v>
      </c>
      <c r="O272">
        <f t="shared" si="104"/>
        <v>0.88100983415407519</v>
      </c>
      <c r="P272" cm="1">
        <f t="array" ref="P272" xml:space="preserve"> 1 / ( 1 + 1.6 * ( ( 1 - alpha ) / Ku ) ^ ( 1 / 3 ) * L272 ^ ( -2 / 3 ) * M272 )</f>
        <v>0.9951933911497145</v>
      </c>
      <c r="Q272" cm="1">
        <f t="array" ref="Q272" xml:space="preserve"> 1.6 * ( ( 1 - alpha ) / Ku ) * L272 ^ ( -2 / 3 ) * M272 * P272</f>
        <v>6.078635983504747E-3</v>
      </c>
      <c r="R272" cm="1">
        <f t="array" ref="R272" xml:space="preserve"> 1.6 * ( 0.6 ) ^ ( 2 / 3 ) * ( ( 1 - alpha ) / Ku ) * ( lambda * 10^(-9) ) ^ ( -1 / 15 ) * ( kB * T / ( 3 * PI() * df * 10^(-6) * U * mu ) ) ^ ( 2 / 3 ) * ( F272 * 10^(-9) ) ^ ( -3 / 5 )  +  3.2 * 3.34 / 3 * ( 0.6 ) ^ ( 2 / 3 ) * ( ( 1 - alpha ) / Ku ) *  ( lambda * 10^(-9) ) ^ ( 14 / 15 ) * ( kB * T / ( 3 * PI() * df * 10^(-6) * U * mu ) ) ^ ( 2 / 3 ) * ( F272 * 10^(-9) ) ^ ( -8 / 5 )</f>
        <v>4.8815043299427962E-3</v>
      </c>
      <c r="S272">
        <f t="shared" si="105"/>
        <v>4.9659634101001902E-3</v>
      </c>
      <c r="T272">
        <f t="shared" si="114"/>
        <v>0.81695357701564075</v>
      </c>
      <c r="U272">
        <f t="shared" si="106"/>
        <v>13344.691208739874</v>
      </c>
      <c r="V272">
        <f t="shared" si="107"/>
        <v>8.6565554357170994E-3</v>
      </c>
      <c r="W272">
        <f t="shared" si="108"/>
        <v>7.4935880387020406E-5</v>
      </c>
      <c r="X272">
        <f t="shared" si="109"/>
        <v>6.4868536143713282E-7</v>
      </c>
      <c r="Y272" cm="1">
        <f t="array" ref="Y272" xml:space="preserve"> 4 / 3 * g / U^2 * F272 * 10^(-9) * ( rhop - rhoa ) / rhoa</f>
        <v>281.96891801303394</v>
      </c>
      <c r="Z272" cm="1">
        <f t="array" ref="Z272" xml:space="preserve"> SQRT( 4/3 * 1/U272 * g/rhoa * F272 * 10^(-9) *  ( rhop - rhoa ) )</f>
        <v>1.5247432410674681E-3</v>
      </c>
      <c r="AA272" cm="1">
        <f t="array" ref="AA272" xml:space="preserve"> Z272 / U</f>
        <v>0.14536048204122246</v>
      </c>
      <c r="AB272">
        <f t="shared" si="115"/>
        <v>0.17008396989224378</v>
      </c>
      <c r="AC272">
        <f t="shared" si="116"/>
        <v>0.16956126028035598</v>
      </c>
      <c r="AD272">
        <f t="shared" si="117"/>
        <v>0.99692675557714838</v>
      </c>
      <c r="AE272" cm="1">
        <f t="array" ref="AE272">( ( F272 * 10^(-9) ) ^ 2 * rhop * H272 * U ) / ( 18 * mu * ( df * 10^(-6) ) )</f>
        <v>3.2210667469506175E-2</v>
      </c>
      <c r="AF272">
        <f t="shared" si="118"/>
        <v>1.302724548028282E-2</v>
      </c>
      <c r="AG272" cm="1">
        <f t="array" ref="AG272">(2 * AI292*(1-alpha)*AE272*SQRT(alpha)+(1-alpha)*alpha*AE272^2)/Ku</f>
        <v>9.0651978754032851E-3</v>
      </c>
      <c r="AH272">
        <f t="shared" si="119"/>
        <v>0.69586451634182922</v>
      </c>
      <c r="AI272" cm="1">
        <f t="array" ref="AI272" xml:space="preserve"> F272 / df / 1000</f>
        <v>0.34693877551020408</v>
      </c>
      <c r="AJ272" cm="1">
        <f t="array" ref="AJ272" xml:space="preserve"> ( 1 + AI272 ) / ( 2*Ku ) * ( 2 * LN( 1 + AI272 ) - 1 + alpha + ( 1 / ( 1 + AI272 ) ) ^ 2 * ( 1 - alpha / 2 ) - ( alpha / 2) * ( 1 + AI272 ) ^ 2 )</f>
        <v>0.1381178487604944</v>
      </c>
      <c r="AK272" cm="1">
        <f t="array" ref="AK272" xml:space="preserve"> ( ( 1 - alpha ) / Ku ) * AI272 ^ 2</f>
        <v>0.17118145559960918</v>
      </c>
      <c r="AL272">
        <f t="shared" si="120"/>
        <v>1.2393869230938377</v>
      </c>
      <c r="AM272">
        <f t="shared" si="110"/>
        <v>0.29831978672306581</v>
      </c>
      <c r="AN272">
        <f t="shared" si="121"/>
        <v>0.35873592477034816</v>
      </c>
      <c r="AO272">
        <f t="shared" si="122"/>
        <v>1.2025213905887089</v>
      </c>
      <c r="AP272" cm="1">
        <f t="array" ref="AP272" xml:space="preserve"> EXP( -4 * alpha * X * 10^(-6) * AM272 / ( PI() * df * 10^(-6) * ( 1 - alpha ) ) ) * 100</f>
        <v>0.22336026586134075</v>
      </c>
      <c r="AQ272" cm="1">
        <f t="array" ref="AQ272" xml:space="preserve"> EXP( -4 * alpha * X * 10^(-6) * AN272 / ( PI() * df * 10^(-6) * ( 1 - alpha ) ) ) * 100</f>
        <v>6.488180299163146E-2</v>
      </c>
      <c r="AR272">
        <f t="shared" si="123"/>
        <v>0.15847846286970929</v>
      </c>
      <c r="AS272" cm="1">
        <f t="array" ref="AS272" xml:space="preserve"> ( sigave * 10^(-6) * fE *e * H272 ) / ( 3 * PI() * eps0 * ( 1 + epsF ) * mu * U * F272 * 10^(-9) )</f>
        <v>8.0556983930691779E-3</v>
      </c>
      <c r="AT272" cm="1">
        <f t="array" ref="AT272" xml:space="preserve"> PI() * AS272 / ( 1 + alpha * SQRT(AS272) )</f>
        <v>2.5151956961753503E-2</v>
      </c>
      <c r="AU272" cm="1">
        <f t="array" ref="AU272" xml:space="preserve"> PI() * AS272 * ( 1 - SQRT( AS272 ) * alpha )</f>
        <v>2.5150992304219553E-2</v>
      </c>
      <c r="AV272">
        <f t="shared" si="124"/>
        <v>0.99996164681995059</v>
      </c>
      <c r="AW272" cm="1">
        <f t="array" ref="AW272" xml:space="preserve"> 2 / 3 * ( epsP - 1 ) / ( epsP + 2 ) * ( sigave * 10^(-6) ) ^ 2 / ( eps0 * ( 1 + epsF ) ^ 2 ) * H272 * ( F272 * 10^(-9) ) ^ 2 / ( df * 10^(-6) * mu * U )</f>
        <v>25.82769497501792</v>
      </c>
      <c r="AX272" cm="1">
        <f t="array" ref="AX272" xml:space="preserve"> 0.528 * Ku ^ 0.26 * AW272 ^ 0.74 / ( 1 + 0.366 * ( Ku * AW272 ) ^ 0.63 )</f>
        <v>1.6526789082770972</v>
      </c>
      <c r="AY272" cm="1">
        <f t="array" ref="AY272" xml:space="preserve"> 0.35 * Ku ^ ( -0.5 ) * AW272 ^ 0.4</f>
        <v>1.5881919101200517</v>
      </c>
      <c r="AZ272">
        <f t="shared" si="125"/>
        <v>0.96098032241225084</v>
      </c>
      <c r="BA272">
        <f t="shared" si="111"/>
        <v>0.31596841724832125</v>
      </c>
      <c r="BB272">
        <f t="shared" si="126"/>
        <v>0.38388691707456774</v>
      </c>
      <c r="BC272">
        <f t="shared" si="127"/>
        <v>1.2149534450871049</v>
      </c>
      <c r="BD272">
        <f t="shared" si="112"/>
        <v>1.4579718755612301</v>
      </c>
      <c r="BE272">
        <f t="shared" si="128"/>
        <v>1.9469278348903998</v>
      </c>
      <c r="BF272">
        <f t="shared" si="129"/>
        <v>1.3353672094264175</v>
      </c>
      <c r="BG272" cm="1">
        <f t="array" ref="BG272" xml:space="preserve"> EXP( -4 * alpha * X * 10^(-6) * BA272 / ( PI() * df * 10^(-6) * ( 1 - alpha ) ) ) * 100</f>
        <v>0.15565849392765613</v>
      </c>
      <c r="BH272" cm="1">
        <f t="array" ref="BH272" xml:space="preserve"> EXP( -4 * alpha * X * 10^(-6) * BB272 / ( PI() * df * 10^(-6) * ( 1 - alpha ) ) ) * 100</f>
        <v>3.8781151440876113E-2</v>
      </c>
      <c r="BI272" cm="1">
        <f t="array" ref="BI272" xml:space="preserve"> EXP( -4 * alpha * X * 10^(-6) * BD272 / ( PI() * df * 10^(-6) * ( 1 - alpha ) ) ) * 100</f>
        <v>1.1062509489889596E-11</v>
      </c>
      <c r="BJ272" cm="1">
        <f t="array" ref="BJ272" xml:space="preserve"> EXP( -4 * alpha * X * 10^(-6) * BE272 / ( PI() * df * 10^(-6) * ( 1 - alpha ) ) ) * 100</f>
        <v>4.9978936671542527E-16</v>
      </c>
      <c r="BK272" cm="1">
        <f t="array" ref="BK272">fC *  BG272 +  ( 1 - fC ) * BI272</f>
        <v>1.5565849402721871E-2</v>
      </c>
    </row>
    <row r="273" spans="6:63" x14ac:dyDescent="0.2">
      <c r="F273">
        <v>2730</v>
      </c>
      <c r="G273" cm="1">
        <f t="array" ref="G273" xml:space="preserve"> F273 * 10^(-9) * rhoa/mu * U</f>
        <v>1.8086060537746394E-3</v>
      </c>
      <c r="H273" cm="1">
        <f t="array" ref="H273">1 +  lambda/F273 * ( 2.514 + 0.8 * EXP( -0.55 * F273/lambda ) )</f>
        <v>1.0617081098937555</v>
      </c>
      <c r="I273" cm="1">
        <f t="array" ref="I273" xml:space="preserve"> 1 + 3.34 * lambda/F273</f>
        <v>1.0819829304029305</v>
      </c>
      <c r="J273">
        <f t="shared" si="113"/>
        <v>0.98126142294904362</v>
      </c>
      <c r="K273" cm="1">
        <f t="array" ref="K273" xml:space="preserve"> kB * T * H273 / ( 3 * PI() * mu * F273 * 10^(-9) )</f>
        <v>9.1815864613144081E-12</v>
      </c>
      <c r="L273" cm="1">
        <f t="array" ref="L273" xml:space="preserve"> df * 10^(-6) *U / K273</f>
        <v>8956.7137936084273</v>
      </c>
      <c r="M273" cm="1">
        <f t="array" ref="M273" xml:space="preserve"> 1 + 0.388 * Kn * ( ( 1 - alpha ) * L273 / Ku ) ^ ( 1 / 3 )</f>
        <v>1.154900155192476</v>
      </c>
      <c r="N273" cm="1">
        <f t="array" ref="N273" xml:space="preserve"> 1 + 0.388 * Kn * ( ( 1 - alpha ) / Ku ) ^ ( 1 / 3 ) * ( 3 * PI() * mu * df * 10^(-6) * U * F273 * 10^(-9) / ( kB * T ) ) ^ ( 1 / 3 ) * ( 0.6 * ( F273 / lambda ) ^ 0.1 ) ^ ( -1 / 3 ) * ( 1 + 2/3 * ( 3.34 * F273 / lambda ) ) ^ ( -1 / 2 )</f>
        <v>1.017289507569807</v>
      </c>
      <c r="O273">
        <f t="shared" si="104"/>
        <v>0.88084628181582081</v>
      </c>
      <c r="P273" cm="1">
        <f t="array" ref="P273" xml:space="preserve"> 1 / ( 1 + 1.6 * ( ( 1 - alpha ) / Ku ) ^ ( 1 / 3 ) * L273 ^ ( -2 / 3 ) * M273 )</f>
        <v>0.99520493143810296</v>
      </c>
      <c r="Q273" cm="1">
        <f t="array" ref="Q273" xml:space="preserve"> 1.6 * ( ( 1 - alpha ) / Ku ) * L273 ^ ( -2 / 3 ) * M273 * P273</f>
        <v>6.0640416583904551E-3</v>
      </c>
      <c r="R273" cm="1">
        <f t="array" ref="R273" xml:space="preserve"> 1.6 * ( 0.6 ) ^ ( 2 / 3 ) * ( ( 1 - alpha ) / Ku ) * ( lambda * 10^(-9) ) ^ ( -1 / 15 ) * ( kB * T / ( 3 * PI() * df * 10^(-6) * U * mu ) ) ^ ( 2 / 3 ) * ( F273 * 10^(-9) ) ^ ( -3 / 5 )  +  3.2 * 3.34 / 3 * ( 0.6 ) ^ ( 2 / 3 ) * ( ( 1 - alpha ) / Ku ) *  ( lambda * 10^(-9) ) ^ ( 14 / 15 ) * ( kB * T / ( 3 * PI() * df * 10^(-6) * U * mu ) ) ^ ( 2 / 3 ) * ( F273 * 10^(-9) ) ^ ( -8 / 5 )</f>
        <v>4.8698400478458838E-3</v>
      </c>
      <c r="S273">
        <f t="shared" si="105"/>
        <v>4.9540371842168645E-3</v>
      </c>
      <c r="T273">
        <f t="shared" si="114"/>
        <v>0.8169530262646294</v>
      </c>
      <c r="U273">
        <f t="shared" si="106"/>
        <v>13295.874989018555</v>
      </c>
      <c r="V273">
        <f t="shared" si="107"/>
        <v>8.6724322199563837E-3</v>
      </c>
      <c r="W273">
        <f t="shared" si="108"/>
        <v>7.521100835839962E-5</v>
      </c>
      <c r="X273">
        <f t="shared" si="109"/>
        <v>6.5226111776484743E-7</v>
      </c>
      <c r="Y273" cm="1">
        <f t="array" ref="Y273" xml:space="preserve"> 4 / 3 * g / U^2 * F273 * 10^(-9) * ( rhop - rhoa ) / rhoa</f>
        <v>283.00556844690539</v>
      </c>
      <c r="Z273" cm="1">
        <f t="array" ref="Z273" xml:space="preserve"> SQRT( 4/3 * 1/U273 * g/rhoa * F273 * 10^(-9) *  ( rhop - rhoa ) )</f>
        <v>1.5303451490862388E-3</v>
      </c>
      <c r="AA273" cm="1">
        <f t="array" ref="AA273" xml:space="preserve"> Z273 / U</f>
        <v>0.14589453658104715</v>
      </c>
      <c r="AB273">
        <f t="shared" si="115"/>
        <v>0.17081559927861445</v>
      </c>
      <c r="AC273">
        <f t="shared" si="116"/>
        <v>0.17028483542452338</v>
      </c>
      <c r="AD273">
        <f t="shared" si="117"/>
        <v>0.99689276707553309</v>
      </c>
      <c r="AE273" cm="1">
        <f t="array" ref="AE273">( ( F273 * 10^(-9) ) ^ 2 * rhop * H273 * U ) / ( 18 * mu * ( df * 10^(-6) ) )</f>
        <v>3.2441013921103663E-2</v>
      </c>
      <c r="AF273">
        <f t="shared" si="118"/>
        <v>1.3192688703441219E-2</v>
      </c>
      <c r="AG273" cm="1">
        <f t="array" ref="AG273">(2 * AI293*(1-alpha)*AE273*SQRT(alpha)+(1-alpha)*alpha*AE273^2)/Ku</f>
        <v>9.1616746834873794E-3</v>
      </c>
      <c r="AH273">
        <f t="shared" si="119"/>
        <v>0.69445091060911801</v>
      </c>
      <c r="AI273" cm="1">
        <f t="array" ref="AI273" xml:space="preserve"> F273 / df / 1000</f>
        <v>0.3482142857142857</v>
      </c>
      <c r="AJ273" cm="1">
        <f t="array" ref="AJ273" xml:space="preserve"> ( 1 + AI273 ) / ( 2*Ku ) * ( 2 * LN( 1 + AI273 ) - 1 + alpha + ( 1 / ( 1 + AI273 ) ) ^ 2 * ( 1 - alpha / 2 ) - ( alpha / 2) * ( 1 + AI273 ) ^ 2 )</f>
        <v>0.13903944677930935</v>
      </c>
      <c r="AK273" cm="1">
        <f t="array" ref="AK273" xml:space="preserve"> ( ( 1 - alpha ) / Ku ) * AI273 ^ 2</f>
        <v>0.17244245653632234</v>
      </c>
      <c r="AL273">
        <f t="shared" si="120"/>
        <v>1.2402412447025339</v>
      </c>
      <c r="AM273">
        <f t="shared" si="110"/>
        <v>0.29979511198844488</v>
      </c>
      <c r="AN273">
        <f t="shared" si="121"/>
        <v>0.36087401784850381</v>
      </c>
      <c r="AO273">
        <f t="shared" si="122"/>
        <v>1.2037354960691058</v>
      </c>
      <c r="AP273" cm="1">
        <f t="array" ref="AP273" xml:space="preserve"> EXP( -4 * alpha * X * 10^(-6) * AM273 / ( PI() * df * 10^(-6) * ( 1 - alpha ) ) ) * 100</f>
        <v>0.21671828840354071</v>
      </c>
      <c r="AQ273" cm="1">
        <f t="array" ref="AQ273" xml:space="preserve"> EXP( -4 * alpha * X * 10^(-6) * AN273 / ( PI() * df * 10^(-6) * ( 1 - alpha ) ) ) * 100</f>
        <v>6.210447900427097E-2</v>
      </c>
      <c r="AR273">
        <f t="shared" si="123"/>
        <v>0.15461380939926975</v>
      </c>
      <c r="AS273" cm="1">
        <f t="array" ref="AS273" xml:space="preserve"> ( sigave * 10^(-6) * fE *e * H273 ) / ( 3 * PI() * eps0 * ( 1 + epsF ) * mu * U * F273 * 10^(-9) )</f>
        <v>8.0244756532897778E-3</v>
      </c>
      <c r="AT273" cm="1">
        <f t="array" ref="AT273" xml:space="preserve"> PI() * AS273 / ( 1 + alpha * SQRT(AS273) )</f>
        <v>2.5054770694670384E-2</v>
      </c>
      <c r="AU273" cm="1">
        <f t="array" ref="AU273" xml:space="preserve"> PI() * AS273 * ( 1 - SQRT( AS273 ) * alpha )</f>
        <v>2.5053813488967184E-2</v>
      </c>
      <c r="AV273">
        <f t="shared" si="124"/>
        <v>0.99996179547141484</v>
      </c>
      <c r="AW273" cm="1">
        <f t="array" ref="AW273" xml:space="preserve"> 2 / 3 * ( epsP - 1 ) / ( epsP + 2 ) * ( sigave * 10^(-6) ) ^ 2 / ( eps0 * ( 1 + epsF ) ^ 2 ) * H273 * ( F273 * 10^(-9) ) ^ 2 / ( df * 10^(-6) * mu * U )</f>
        <v>26.012395211238413</v>
      </c>
      <c r="AX273" cm="1">
        <f t="array" ref="AX273" xml:space="preserve"> 0.528 * Ku ^ 0.26 * AW273 ^ 0.74 / ( 1 + 0.366 * ( Ku * AW273 ) ^ 0.63 )</f>
        <v>1.6563125735380748</v>
      </c>
      <c r="AY273" cm="1">
        <f t="array" ref="AY273" xml:space="preserve"> 0.35 * Ku ^ ( -0.5 ) * AW273 ^ 0.4</f>
        <v>1.5927252219398156</v>
      </c>
      <c r="AZ273">
        <f t="shared" si="125"/>
        <v>0.96160908718912319</v>
      </c>
      <c r="BA273">
        <f t="shared" si="111"/>
        <v>0.31733858489686184</v>
      </c>
      <c r="BB273">
        <f t="shared" si="126"/>
        <v>0.38592783133747099</v>
      </c>
      <c r="BC273">
        <f t="shared" si="127"/>
        <v>1.2161390064271616</v>
      </c>
      <c r="BD273">
        <f t="shared" si="112"/>
        <v>1.4595532720548032</v>
      </c>
      <c r="BE273">
        <f t="shared" si="128"/>
        <v>1.9535992397883195</v>
      </c>
      <c r="BF273">
        <f t="shared" si="129"/>
        <v>1.3384912200141783</v>
      </c>
      <c r="BG273" cm="1">
        <f t="array" ref="BG273" xml:space="preserve"> EXP( -4 * alpha * X * 10^(-6) * BA273 / ( PI() * df * 10^(-6) * ( 1 - alpha ) ) ) * 100</f>
        <v>0.15135505937096705</v>
      </c>
      <c r="BH273" cm="1">
        <f t="array" ref="BH273" xml:space="preserve"> EXP( -4 * alpha * X * 10^(-6) * BB273 / ( PI() * df * 10^(-6) * ( 1 - alpha ) ) ) * 100</f>
        <v>3.7194976089223938E-2</v>
      </c>
      <c r="BI273" cm="1">
        <f t="array" ref="BI273" xml:space="preserve"> EXP( -4 * alpha * X * 10^(-6) * BD273 / ( PI() * df * 10^(-6) * ( 1 - alpha ) ) ) * 100</f>
        <v>1.0710277101881737E-11</v>
      </c>
      <c r="BJ273" cm="1">
        <f t="array" ref="BJ273" xml:space="preserve"> EXP( -4 * alpha * X * 10^(-6) * BE273 / ( PI() * df * 10^(-6) * ( 1 - alpha ) ) ) * 100</f>
        <v>4.3601569726436446E-16</v>
      </c>
      <c r="BK273" cm="1">
        <f t="array" ref="BK273">fC *  BG273 +  ( 1 - fC ) * BI273</f>
        <v>1.5135505946735956E-2</v>
      </c>
    </row>
    <row r="274" spans="6:63" x14ac:dyDescent="0.2">
      <c r="F274">
        <v>2740</v>
      </c>
      <c r="G274" cm="1">
        <f t="array" ref="G274" xml:space="preserve"> F274 * 10^(-9) * rhoa/mu * U</f>
        <v>1.8152309843745464E-3</v>
      </c>
      <c r="H274" cm="1">
        <f t="array" ref="H274">1 +  lambda/F274 * ( 2.514 + 0.8 * EXP( -0.55 * F274/lambda ) )</f>
        <v>1.0614828978135651</v>
      </c>
      <c r="I274" cm="1">
        <f t="array" ref="I274" xml:space="preserve"> 1 + 3.34 * lambda/F274</f>
        <v>1.0816837226277372</v>
      </c>
      <c r="J274">
        <f t="shared" si="113"/>
        <v>0.98132464749945747</v>
      </c>
      <c r="K274" cm="1">
        <f t="array" ref="K274" xml:space="preserve"> kB * T * H274 / ( 3 * PI() * mu * F274 * 10^(-9) )</f>
        <v>9.1461365095539696E-12</v>
      </c>
      <c r="L274" cm="1">
        <f t="array" ref="L274" xml:space="preserve"> df * 10^(-6) *U / K274</f>
        <v>8991.4295527252743</v>
      </c>
      <c r="M274" cm="1">
        <f t="array" ref="M274" xml:space="preserve"> 1 + 0.388 * Kn * ( ( 1 - alpha ) * L274 / Ku ) ^ ( 1 / 3 )</f>
        <v>1.1551000255137236</v>
      </c>
      <c r="N274" cm="1">
        <f t="array" ref="N274" xml:space="preserve"> 1 + 0.388 * Kn * ( ( 1 - alpha ) / Ku ) ^ ( 1 / 3 ) * ( 3 * PI() * mu * df * 10^(-6) * U * F274 * 10^(-9) / ( kB * T ) ) ^ ( 1 / 3 ) * ( 0.6 * ( F274 / lambda ) ^ 0.1 ) ^ ( -1 / 3 ) * ( 1 + 2/3 * ( 3.34 * F274 / lambda ) ) ^ ( -1 / 2 )</f>
        <v>1.0172772127894212</v>
      </c>
      <c r="O274">
        <f t="shared" si="104"/>
        <v>0.88068322250879827</v>
      </c>
      <c r="P274" cm="1">
        <f t="array" ref="P274" xml:space="preserve"> 1 / ( 1 + 1.6 * ( ( 1 - alpha ) / Ku ) ^ ( 1 / 3 ) * L274 ^ ( -2 / 3 ) * M274 )</f>
        <v>0.99521639901624714</v>
      </c>
      <c r="Q274" cm="1">
        <f t="array" ref="Q274" xml:space="preserve"> 1.6 * ( ( 1 - alpha ) / Ku ) * L274 ^ ( -2 / 3 ) * M274 * P274</f>
        <v>6.0495392856528196E-3</v>
      </c>
      <c r="R274" cm="1">
        <f t="array" ref="R274" xml:space="preserve"> 1.6 * ( 0.6 ) ^ ( 2 / 3 ) * ( ( 1 - alpha ) / Ku ) * ( lambda * 10^(-9) ) ^ ( -1 / 15 ) * ( kB * T / ( 3 * PI() * df * 10^(-6) * U * mu ) ) ^ ( 2 / 3 ) * ( F274 * 10^(-9) ) ^ ( -3 / 5 )  +  3.2 * 3.34 / 3 * ( 0.6 ) ^ ( 2 / 3 ) * ( ( 1 - alpha ) / Ku ) *  ( lambda * 10^(-9) ) ^ ( 14 / 15 ) * ( kB * T / ( 3 * PI() * df * 10^(-6) * U * mu ) ) ^ ( 2 / 3 ) * ( F274 * 10^(-9) ) ^ ( -8 / 5 )</f>
        <v>4.8582493303171289E-3</v>
      </c>
      <c r="S274">
        <f t="shared" si="105"/>
        <v>4.9421863377810812E-3</v>
      </c>
      <c r="T274">
        <f t="shared" si="114"/>
        <v>0.81695251562413129</v>
      </c>
      <c r="U274">
        <f t="shared" si="106"/>
        <v>13247.415017365045</v>
      </c>
      <c r="V274">
        <f t="shared" si="107"/>
        <v>8.6882798594475636E-3</v>
      </c>
      <c r="W274">
        <f t="shared" si="108"/>
        <v>7.5486134034866853E-5</v>
      </c>
      <c r="X274">
        <f t="shared" si="109"/>
        <v>6.5584339033352059E-7</v>
      </c>
      <c r="Y274" cm="1">
        <f t="array" ref="Y274" xml:space="preserve"> 4 / 3 * g / U^2 * F274 * 10^(-9) * ( rhop - rhoa ) / rhoa</f>
        <v>284.04221888077683</v>
      </c>
      <c r="Z274" cm="1">
        <f t="array" ref="Z274" xml:space="preserve"> SQRT( 4/3 * 1/U274 * g/rhoa * F274 * 10^(-9) *  ( rhop - rhoa ) )</f>
        <v>1.5359470338763459E-3</v>
      </c>
      <c r="AA274" cm="1">
        <f t="array" ref="AA274" xml:space="preserve"> Z274 / U</f>
        <v>0.14642858890638114</v>
      </c>
      <c r="AB274">
        <f t="shared" si="115"/>
        <v>0.1715481411435428</v>
      </c>
      <c r="AC274">
        <f t="shared" si="116"/>
        <v>0.17100922763658777</v>
      </c>
      <c r="AD274">
        <f t="shared" si="117"/>
        <v>0.99685852902070149</v>
      </c>
      <c r="AE274" cm="1">
        <f t="array" ref="AE274">( ( F274 * 10^(-9) ) ^ 2 * rhop * H274 * U ) / ( 18 * mu * ( df * 10^(-6) ) )</f>
        <v>3.2672180335192876E-2</v>
      </c>
      <c r="AF274">
        <f t="shared" si="118"/>
        <v>1.3359496715071278E-2</v>
      </c>
      <c r="AG274" cm="1">
        <f t="array" ref="AG274">(2 * AI294*(1-alpha)*AE274*SQRT(alpha)+(1-alpha)*alpha*AE274^2)/Ku</f>
        <v>9.2588359365453812E-3</v>
      </c>
      <c r="AH274">
        <f t="shared" si="119"/>
        <v>0.69305274996626109</v>
      </c>
      <c r="AI274" cm="1">
        <f t="array" ref="AI274" xml:space="preserve"> F274 / df / 1000</f>
        <v>0.34948979591836737</v>
      </c>
      <c r="AJ274" cm="1">
        <f t="array" ref="AJ274" xml:space="preserve"> ( 1 + AI274 ) / ( 2*Ku ) * ( 2 * LN( 1 + AI274 ) - 1 + alpha + ( 1 / ( 1 + AI274 ) ) ^ 2 * ( 1 - alpha / 2 ) - ( alpha / 2) * ( 1 + AI274 ) ^ 2 )</f>
        <v>0.13996352050819238</v>
      </c>
      <c r="AK274" cm="1">
        <f t="array" ref="AK274" xml:space="preserve"> ( ( 1 - alpha ) / Ku ) * AI274 ^ 2</f>
        <v>0.17370808499940879</v>
      </c>
      <c r="AL274">
        <f t="shared" si="120"/>
        <v>1.2410954252128952</v>
      </c>
      <c r="AM274">
        <f t="shared" si="110"/>
        <v>0.30127251183102233</v>
      </c>
      <c r="AN274">
        <f t="shared" si="121"/>
        <v>0.36301899568884888</v>
      </c>
      <c r="AO274">
        <f t="shared" si="122"/>
        <v>1.2049522655835887</v>
      </c>
      <c r="AP274" cm="1">
        <f t="array" ref="AP274" xml:space="preserve"> EXP( -4 * alpha * X * 10^(-6) * AM274 / ( PI() * df * 10^(-6) * ( 1 - alpha ) ) ) * 100</f>
        <v>0.21026489503226825</v>
      </c>
      <c r="AQ274" cm="1">
        <f t="array" ref="AQ274" xml:space="preserve"> EXP( -4 * alpha * X * 10^(-6) * AN274 / ( PI() * df * 10^(-6) * ( 1 - alpha ) ) ) * 100</f>
        <v>5.9437667049432194E-2</v>
      </c>
      <c r="AR274">
        <f t="shared" si="123"/>
        <v>0.15082722798283604</v>
      </c>
      <c r="AS274" cm="1">
        <f t="array" ref="AS274" xml:space="preserve"> ( sigave * 10^(-6) * fE *e * H274 ) / ( 3 * PI() * eps0 * ( 1 + epsF ) * mu * U * F274 * 10^(-9) )</f>
        <v>7.9934932870058591E-3</v>
      </c>
      <c r="AT274" cm="1">
        <f t="array" ref="AT274" xml:space="preserve"> PI() * AS274 / ( 1 + alpha * SQRT(AS274) )</f>
        <v>2.4958330911966423E-2</v>
      </c>
      <c r="AU274" cm="1">
        <f t="array" ref="AU274" xml:space="preserve"> PI() * AS274 * ( 1 - SQRT( AS274 ) * alpha )</f>
        <v>2.4957381072229317E-2</v>
      </c>
      <c r="AV274">
        <f t="shared" si="124"/>
        <v>0.99996194297846053</v>
      </c>
      <c r="AW274" cm="1">
        <f t="array" ref="AW274" xml:space="preserve"> 2 / 3 * ( epsP - 1 ) / ( epsP + 2 ) * ( sigave * 10^(-6) ) ^ 2 / ( eps0 * ( 1 + epsF ) ^ 2 ) * H274 * ( F274 * 10^(-9) ) ^ 2 / ( df * 10^(-6) * mu * U )</f>
        <v>26.197752923468908</v>
      </c>
      <c r="AX274" cm="1">
        <f t="array" ref="AX274" xml:space="preserve"> 0.528 * Ku ^ 0.26 * AW274 ^ 0.74 / ( 1 + 0.366 * ( Ku * AW274 ) ^ 0.63 )</f>
        <v>1.6599341041607243</v>
      </c>
      <c r="AY274" cm="1">
        <f t="array" ref="AY274" xml:space="preserve"> 0.35 * Ku ^ ( -0.5 ) * AW274 ^ 0.4</f>
        <v>1.5972552958715669</v>
      </c>
      <c r="AZ274">
        <f t="shared" si="125"/>
        <v>0.96224018282891521</v>
      </c>
      <c r="BA274">
        <f t="shared" si="111"/>
        <v>0.31871158369803076</v>
      </c>
      <c r="BB274">
        <f t="shared" si="126"/>
        <v>0.38797637676107821</v>
      </c>
      <c r="BC274">
        <f t="shared" si="127"/>
        <v>1.2173275042574971</v>
      </c>
      <c r="BD274">
        <f t="shared" si="112"/>
        <v>1.4611140989572673</v>
      </c>
      <c r="BE274">
        <f t="shared" si="128"/>
        <v>1.9602742915604159</v>
      </c>
      <c r="BF274">
        <f t="shared" si="129"/>
        <v>1.341629851467026</v>
      </c>
      <c r="BG274" cm="1">
        <f t="array" ref="BG274" xml:space="preserve"> EXP( -4 * alpha * X * 10^(-6) * BA274 / ( PI() * df * 10^(-6) * ( 1 - alpha ) ) ) * 100</f>
        <v>0.14716207493811923</v>
      </c>
      <c r="BH274" cm="1">
        <f t="array" ref="BH274" xml:space="preserve"> EXP( -4 * alpha * X * 10^(-6) * BB274 / ( PI() * df * 10^(-6) * ( 1 - alpha ) ) ) * 100</f>
        <v>3.5668106489180472E-2</v>
      </c>
      <c r="BI274" cm="1">
        <f t="array" ref="BI274" xml:space="preserve"> EXP( -4 * alpha * X * 10^(-6) * BD274 / ( PI() * df * 10^(-6) * ( 1 - alpha ) ) ) * 100</f>
        <v>1.0373625090235757E-11</v>
      </c>
      <c r="BJ274" cm="1">
        <f t="array" ref="BJ274" xml:space="preserve"> EXP( -4 * alpha * X * 10^(-6) * BE274 / ( PI() * df * 10^(-6) * ( 1 - alpha ) ) ) * 100</f>
        <v>3.8035123435258041E-16</v>
      </c>
      <c r="BK274" cm="1">
        <f t="array" ref="BK274">fC *  BG274 +  ( 1 - fC ) * BI274</f>
        <v>1.4716207503148187E-2</v>
      </c>
    </row>
    <row r="275" spans="6:63" x14ac:dyDescent="0.2">
      <c r="F275">
        <v>2750</v>
      </c>
      <c r="G275" cm="1">
        <f t="array" ref="G275" xml:space="preserve"> F275 * 10^(-9) * rhoa/mu * U</f>
        <v>1.8218559149744539E-3</v>
      </c>
      <c r="H275" cm="1">
        <f t="array" ref="H275">1 +  lambda/F275 * ( 2.514 + 0.8 * EXP( -0.55 * F275/lambda ) )</f>
        <v>1.061259323639435</v>
      </c>
      <c r="I275" cm="1">
        <f t="array" ref="I275" xml:space="preserve"> 1 + 3.34 * lambda/F275</f>
        <v>1.081386690909091</v>
      </c>
      <c r="J275">
        <f t="shared" si="113"/>
        <v>0.98138744684130008</v>
      </c>
      <c r="K275" cm="1">
        <f t="array" ref="K275" xml:space="preserve"> kB * T * H275 / ( 3 * PI() * mu * F275 * 10^(-9) )</f>
        <v>9.1109584371208048E-12</v>
      </c>
      <c r="L275" cm="1">
        <f t="array" ref="L275" xml:space="preserve"> df * 10^(-6) *U / K275</f>
        <v>9026.1461154520621</v>
      </c>
      <c r="M275" cm="1">
        <f t="array" ref="M275" xml:space="preserve"> 1 + 0.388 * Kn * ( ( 1 - alpha ) * L275 / Ku ) ^ ( 1 / 3 )</f>
        <v>1.1552993866396755</v>
      </c>
      <c r="N275" cm="1">
        <f t="array" ref="N275" xml:space="preserve"> 1 + 0.388 * Kn * ( ( 1 - alpha ) / Ku ) ^ ( 1 / 3 ) * ( 3 * PI() * mu * df * 10^(-6) * U * F275 * 10^(-9) / ( kB * T ) ) ^ ( 1 / 3 ) * ( 0.6 * ( F275 / lambda ) ^ 0.1 ) ^ ( -1 / 3 ) * ( 1 + 2/3 * ( 3.34 * F275 / lambda ) ) ^ ( -1 / 2 )</f>
        <v>1.017264970260751</v>
      </c>
      <c r="O275">
        <f t="shared" si="104"/>
        <v>0.88052065293619364</v>
      </c>
      <c r="P275" cm="1">
        <f t="array" ref="P275" xml:space="preserve"> 1 / ( 1 + 1.6 * ( ( 1 - alpha ) / Ku ) ^ ( 1 / 3 ) * L275 ^ ( -2 / 3 ) * M275 )</f>
        <v>0.99522779461757283</v>
      </c>
      <c r="Q275" cm="1">
        <f t="array" ref="Q275" xml:space="preserve"> 1.6 * ( ( 1 - alpha ) / Ku ) * L275 ^ ( -2 / 3 ) * M275 * P275</f>
        <v>6.0351279377713462E-3</v>
      </c>
      <c r="R275" cm="1">
        <f t="array" ref="R275" xml:space="preserve"> 1.6 * ( 0.6 ) ^ ( 2 / 3 ) * ( ( 1 - alpha ) / Ku ) * ( lambda * 10^(-9) ) ^ ( -1 / 15 ) * ( kB * T / ( 3 * PI() * df * 10^(-6) * U * mu ) ) ^ ( 2 / 3 ) * ( F275 * 10^(-9) ) ^ ( -3 / 5 )  +  3.2 * 3.34 / 3 * ( 0.6 ) ^ ( 2 / 3 ) * ( ( 1 - alpha ) / Ku ) *  ( lambda * 10^(-9) ) ^ ( 14 / 15 ) * ( kB * T / ( 3 * PI() * df * 10^(-6) * U * mu ) ) ^ ( 2 / 3 ) * ( F275 * 10^(-9) ) ^ ( -8 / 5 )</f>
        <v>4.8467314304035973E-3</v>
      </c>
      <c r="S275">
        <f t="shared" si="105"/>
        <v>4.9304101044113629E-3</v>
      </c>
      <c r="T275">
        <f t="shared" si="114"/>
        <v>0.81695204397474064</v>
      </c>
      <c r="U275">
        <f t="shared" si="106"/>
        <v>13199.307407793252</v>
      </c>
      <c r="V275">
        <f t="shared" si="107"/>
        <v>8.7040985135340768E-3</v>
      </c>
      <c r="W275">
        <f t="shared" si="108"/>
        <v>7.576125741904693E-5</v>
      </c>
      <c r="X275">
        <f t="shared" si="109"/>
        <v>6.5943216707326242E-7</v>
      </c>
      <c r="Y275" cm="1">
        <f t="array" ref="Y275" xml:space="preserve"> 4 / 3 * g / U^2 * F275 * 10^(-9) * ( rhop - rhoa ) / rhoa</f>
        <v>285.07886931464833</v>
      </c>
      <c r="Z275" cm="1">
        <f t="array" ref="Z275" xml:space="preserve"> SQRT( 4/3 * 1/U275 * g/rhoa * F275 * 10^(-9) *  ( rhop - rhoa ) )</f>
        <v>1.5415488954645994E-3</v>
      </c>
      <c r="AA275" cm="1">
        <f t="array" ref="AA275" xml:space="preserve"> Z275 / U</f>
        <v>0.14696263901978032</v>
      </c>
      <c r="AB275">
        <f t="shared" si="115"/>
        <v>0.17228159719863442</v>
      </c>
      <c r="AC275">
        <f t="shared" si="116"/>
        <v>0.17173443782362774</v>
      </c>
      <c r="AD275">
        <f t="shared" si="117"/>
        <v>0.99682404050169193</v>
      </c>
      <c r="AE275" cm="1">
        <f t="array" ref="AE275">( ( F275 * 10^(-9) ) ^ 2 * rhop * H275 * U ) / ( 18 * mu * ( df * 10^(-6) ) )</f>
        <v>3.2904166711773777E-2</v>
      </c>
      <c r="AF275">
        <f t="shared" si="118"/>
        <v>1.3527673287938186E-2</v>
      </c>
      <c r="AG275" cm="1">
        <f t="array" ref="AG275">(2 * AI295*(1-alpha)*AE275*SQRT(alpha)+(1-alpha)*alpha*AE275^2)/Ku</f>
        <v>9.3566840904332586E-3</v>
      </c>
      <c r="AH275">
        <f t="shared" si="119"/>
        <v>0.69166987487612164</v>
      </c>
      <c r="AI275" cm="1">
        <f t="array" ref="AI275" xml:space="preserve"> F275 / df / 1000</f>
        <v>0.35076530612244899</v>
      </c>
      <c r="AJ275" cm="1">
        <f t="array" ref="AJ275" xml:space="preserve"> ( 1 + AI275 ) / ( 2*Ku ) * ( 2 * LN( 1 + AI275 ) - 1 + alpha + ( 1 / ( 1 + AI275 ) ) ^ 2 * ( 1 - alpha / 2 ) - ( alpha / 2) * ( 1 + AI275 ) ^ 2 )</f>
        <v>0.14089006510297569</v>
      </c>
      <c r="AK275" cm="1">
        <f t="array" ref="AK275" xml:space="preserve"> ( ( 1 - alpha ) / Ku ) * AI275 ^ 2</f>
        <v>0.1749783409888685</v>
      </c>
      <c r="AL275">
        <f t="shared" si="120"/>
        <v>1.2419494650739062</v>
      </c>
      <c r="AM275">
        <f t="shared" si="110"/>
        <v>0.30275197121332376</v>
      </c>
      <c r="AN275">
        <f t="shared" si="121"/>
        <v>0.36517086220484579</v>
      </c>
      <c r="AO275">
        <f t="shared" si="122"/>
        <v>1.2061717079541019</v>
      </c>
      <c r="AP275" cm="1">
        <f t="array" ref="AP275" xml:space="preserve"> EXP( -4 * alpha * X * 10^(-6) * AM275 / ( PI() * df * 10^(-6) * ( 1 - alpha ) ) ) * 100</f>
        <v>0.20399507261354971</v>
      </c>
      <c r="AQ275" cm="1">
        <f t="array" ref="AQ275" xml:space="preserve"> EXP( -4 * alpha * X * 10^(-6) * AN275 / ( PI() * df * 10^(-6) * ( 1 - alpha ) ) ) * 100</f>
        <v>5.6877352290527358E-2</v>
      </c>
      <c r="AR275">
        <f t="shared" si="123"/>
        <v>0.14711772032302234</v>
      </c>
      <c r="AS275" cm="1">
        <f t="array" ref="AS275" xml:space="preserve"> ( sigave * 10^(-6) * fE *e * H275 ) / ( 3 * PI() * eps0 * ( 1 + epsF ) * mu * U * F275 * 10^(-9) )</f>
        <v>7.9627485364162972E-3</v>
      </c>
      <c r="AT275" cm="1">
        <f t="array" ref="AT275" xml:space="preserve"> PI() * AS275 / ( 1 + alpha * SQRT(AS275) )</f>
        <v>2.4862629065673918E-2</v>
      </c>
      <c r="AU275" cm="1">
        <f t="array" ref="AU275" xml:space="preserve"> PI() * AS275 * ( 1 - SQRT( AS275 ) * alpha )</f>
        <v>2.4861686507350204E-2</v>
      </c>
      <c r="AV275">
        <f t="shared" si="124"/>
        <v>0.99996208935421815</v>
      </c>
      <c r="AW275" cm="1">
        <f t="array" ref="AW275" xml:space="preserve"> 2 / 3 * ( epsP - 1 ) / ( epsP + 2 ) * ( sigave * 10^(-6) ) ^ 2 / ( eps0 * ( 1 + epsF ) ^ 2 ) * H275 * ( F275 * 10^(-9) ) ^ 2 / ( df * 10^(-6) * mu * U )</f>
        <v>26.383768111709372</v>
      </c>
      <c r="AX275" cm="1">
        <f t="array" ref="AX275" xml:space="preserve"> 0.528 * Ku ^ 0.26 * AW275 ^ 0.74 / ( 1 + 0.366 * ( Ku * AW275 ) ^ 0.63 )</f>
        <v>1.6635435658878688</v>
      </c>
      <c r="AY275" cm="1">
        <f t="array" ref="AY275" xml:space="preserve"> 0.35 * Ku ^ ( -0.5 ) * AW275 ^ 0.4</f>
        <v>1.6017821458024259</v>
      </c>
      <c r="AZ275">
        <f t="shared" si="125"/>
        <v>0.96287357821465924</v>
      </c>
      <c r="BA275">
        <f t="shared" si="111"/>
        <v>0.32008739031981925</v>
      </c>
      <c r="BB275">
        <f t="shared" si="126"/>
        <v>0.390032548712196</v>
      </c>
      <c r="BC275">
        <f t="shared" si="127"/>
        <v>1.2185189436000281</v>
      </c>
      <c r="BD275">
        <f t="shared" si="112"/>
        <v>1.4626544433293986</v>
      </c>
      <c r="BE275">
        <f t="shared" si="128"/>
        <v>1.9669530080072717</v>
      </c>
      <c r="BF275">
        <f t="shared" si="129"/>
        <v>1.3447831215211383</v>
      </c>
      <c r="BG275" cm="1">
        <f t="array" ref="BG275" xml:space="preserve"> EXP( -4 * alpha * X * 10^(-6) * BA275 / ( PI() * df * 10^(-6) * ( 1 - alpha ) ) ) * 100</f>
        <v>0.14307702819830118</v>
      </c>
      <c r="BH275" cm="1">
        <f t="array" ref="BH275" xml:space="preserve"> EXP( -4 * alpha * X * 10^(-6) * BB275 / ( PI() * df * 10^(-6) * ( 1 - alpha ) ) ) * 100</f>
        <v>3.419857836449508E-2</v>
      </c>
      <c r="BI275" cm="1">
        <f t="array" ref="BI275" xml:space="preserve"> EXP( -4 * alpha * X * 10^(-6) * BD275 / ( PI() * df * 10^(-6) * ( 1 - alpha ) ) ) * 100</f>
        <v>1.0051766825128835E-11</v>
      </c>
      <c r="BJ275" cm="1">
        <f t="array" ref="BJ275" xml:space="preserve"> EXP( -4 * alpha * X * 10^(-6) * BE275 / ( PI() * df * 10^(-6) * ( 1 - alpha ) ) ) * 100</f>
        <v>3.3176836256722704E-16</v>
      </c>
      <c r="BK275" cm="1">
        <f t="array" ref="BK275">fC *  BG275 +  ( 1 - fC ) * BI275</f>
        <v>1.4307702828876709E-2</v>
      </c>
    </row>
    <row r="276" spans="6:63" x14ac:dyDescent="0.2">
      <c r="F276">
        <v>2760</v>
      </c>
      <c r="G276" cm="1">
        <f t="array" ref="G276" xml:space="preserve"> F276 * 10^(-9) * rhoa/mu * U</f>
        <v>1.8284808455743609E-3</v>
      </c>
      <c r="H276" cm="1">
        <f t="array" ref="H276">1 +  lambda/F276 * ( 2.514 + 0.8 * EXP( -0.55 * F276/lambda ) )</f>
        <v>1.0610373695680364</v>
      </c>
      <c r="I276" cm="1">
        <f t="array" ref="I276" xml:space="preserve"> 1 + 3.34 * lambda/F276</f>
        <v>1.081091811594203</v>
      </c>
      <c r="J276">
        <f t="shared" si="113"/>
        <v>0.98144982524972246</v>
      </c>
      <c r="K276" cm="1">
        <f t="array" ref="K276" xml:space="preserve"> kB * T * H276 / ( 3 * PI() * mu * F276 * 10^(-9) )</f>
        <v>9.0760491365162385E-12</v>
      </c>
      <c r="L276" cm="1">
        <f t="array" ref="L276" xml:space="preserve"> df * 10^(-6) *U / K276</f>
        <v>9060.8634735564065</v>
      </c>
      <c r="M276" cm="1">
        <f t="array" ref="M276" xml:space="preserve"> 1 + 0.388 * Kn * ( ( 1 - alpha ) * L276 / Ku ) ^ ( 1 / 3 )</f>
        <v>1.1554982417772943</v>
      </c>
      <c r="N276" cm="1">
        <f t="array" ref="N276" xml:space="preserve"> 1 + 0.388 * Kn * ( ( 1 - alpha ) / Ku ) ^ ( 1 / 3 ) * ( 3 * PI() * mu * df * 10^(-6) * U * F276 * 10^(-9) / ( kB * T ) ) ^ ( 1 / 3 ) * ( 0.6 * ( F276 / lambda ) ^ 0.1 ) ^ ( -1 / 3 ) * ( 1 + 2/3 * ( 3.34 * F276 / lambda ) ) ^ ( -1 / 2 )</f>
        <v>1.0172527795782758</v>
      </c>
      <c r="O276">
        <f t="shared" si="104"/>
        <v>0.88035856983531147</v>
      </c>
      <c r="P276" cm="1">
        <f t="array" ref="P276" xml:space="preserve"> 1 / ( 1 + 1.6 * ( ( 1 - alpha ) / Ku ) ^ ( 1 / 3 ) * L276 ^ ( -2 / 3 ) * M276 )</f>
        <v>0.99523911896537098</v>
      </c>
      <c r="Q276" cm="1">
        <f t="array" ref="Q276" xml:space="preserve"> 1.6 * ( ( 1 - alpha ) / Ku ) * L276 ^ ( -2 / 3 ) * M276 * P276</f>
        <v>6.0208067000420678E-3</v>
      </c>
      <c r="R276" cm="1">
        <f t="array" ref="R276" xml:space="preserve"> 1.6 * ( 0.6 ) ^ ( 2 / 3 ) * ( ( 1 - alpha ) / Ku ) * ( lambda * 10^(-9) ) ^ ( -1 / 15 ) * ( kB * T / ( 3 * PI() * df * 10^(-6) * U * mu ) ) ^ ( 2 / 3 ) * ( F276 * 10^(-9) ) ^ ( -3 / 5 )  +  3.2 * 3.34 / 3 * ( 0.6 ) ^ ( 2 / 3 ) * ( ( 1 - alpha ) / Ku ) *  ( lambda * 10^(-9) ) ^ ( 14 / 15 ) * ( kB * T / ( 3 * PI() * df * 10^(-6) * U * mu ) ) ^ ( 2 / 3 ) * ( F276 * 10^(-9) ) ^ ( -8 / 5 )</f>
        <v>4.835285611564627E-3</v>
      </c>
      <c r="S276">
        <f t="shared" si="105"/>
        <v>4.9187077284189602E-3</v>
      </c>
      <c r="T276">
        <f t="shared" si="114"/>
        <v>0.81695161021937357</v>
      </c>
      <c r="U276">
        <f t="shared" si="106"/>
        <v>13151.548330632755</v>
      </c>
      <c r="V276">
        <f t="shared" si="107"/>
        <v>8.7198883401122789E-3</v>
      </c>
      <c r="W276">
        <f t="shared" si="108"/>
        <v>7.6036378513552196E-5</v>
      </c>
      <c r="X276">
        <f t="shared" si="109"/>
        <v>6.6302743597995257E-7</v>
      </c>
      <c r="Y276" cm="1">
        <f t="array" ref="Y276" xml:space="preserve"> 4 / 3 * g / U^2 * F276 * 10^(-9) * ( rhop - rhoa ) / rhoa</f>
        <v>286.11551974851972</v>
      </c>
      <c r="Z276" cm="1">
        <f t="array" ref="Z276" xml:space="preserve"> SQRT( 4/3 * 1/U276 * g/rhoa * F276 * 10^(-9) *  ( rhop - rhoa ) )</f>
        <v>1.5471507338776799E-3</v>
      </c>
      <c r="AA276" cm="1">
        <f t="array" ref="AA276" xml:space="preserve"> Z276 / U</f>
        <v>0.14749668692378831</v>
      </c>
      <c r="AB276">
        <f t="shared" si="115"/>
        <v>0.17301596915976147</v>
      </c>
      <c r="AC276">
        <f t="shared" si="116"/>
        <v>0.17246046689269817</v>
      </c>
      <c r="AD276">
        <f t="shared" si="117"/>
        <v>0.9967893006075621</v>
      </c>
      <c r="AE276" cm="1">
        <f t="array" ref="AE276">( ( F276 * 10^(-9) ) ^ 2 * rhop * H276 * U ) / ( 18 * mu * ( df * 10^(-6) ) )</f>
        <v>3.31369730508463E-2</v>
      </c>
      <c r="AF276">
        <f t="shared" si="118"/>
        <v>1.3697222151820386E-2</v>
      </c>
      <c r="AG276" cm="1">
        <f t="array" ref="AG276">(2 * AI296*(1-alpha)*AE276*SQRT(alpha)+(1-alpha)*alpha*AE276^2)/Ku</f>
        <v>9.4552216014028335E-3</v>
      </c>
      <c r="AH276">
        <f t="shared" si="119"/>
        <v>0.69030212816882852</v>
      </c>
      <c r="AI276" cm="1">
        <f t="array" ref="AI276" xml:space="preserve"> F276 / df / 1000</f>
        <v>0.35204081632653061</v>
      </c>
      <c r="AJ276" cm="1">
        <f t="array" ref="AJ276" xml:space="preserve"> ( 1 + AI276 ) / ( 2*Ku ) * ( 2 * LN( 1 + AI276 ) - 1 + alpha + ( 1 / ( 1 + AI276 ) ) ^ 2 * ( 1 - alpha / 2 ) - ( alpha / 2) * ( 1 + AI276 ) ^ 2 )</f>
        <v>0.14181907573324906</v>
      </c>
      <c r="AK276" cm="1">
        <f t="array" ref="AK276" xml:space="preserve"> ( ( 1 - alpha ) / Ku ) * AI276 ^ 2</f>
        <v>0.17625322450470143</v>
      </c>
      <c r="AL276">
        <f t="shared" si="120"/>
        <v>1.2428033647336723</v>
      </c>
      <c r="AM276">
        <f t="shared" si="110"/>
        <v>0.3042334750633483</v>
      </c>
      <c r="AN276">
        <f t="shared" si="121"/>
        <v>0.36732962127763896</v>
      </c>
      <c r="AO276">
        <f t="shared" si="122"/>
        <v>1.2073938319941704</v>
      </c>
      <c r="AP276" cm="1">
        <f t="array" ref="AP276" xml:space="preserve"> EXP( -4 * alpha * X * 10^(-6) * AM276 / ( PI() * df * 10^(-6) * ( 1 - alpha ) ) ) * 100</f>
        <v>0.19790392888947925</v>
      </c>
      <c r="AQ276" cm="1">
        <f t="array" ref="AQ276" xml:space="preserve"> EXP( -4 * alpha * X * 10^(-6) * AN276 / ( PI() * df * 10^(-6) * ( 1 - alpha ) ) ) * 100</f>
        <v>5.441964915155962E-2</v>
      </c>
      <c r="AR276">
        <f t="shared" si="123"/>
        <v>0.14348427973791963</v>
      </c>
      <c r="AS276" cm="1">
        <f t="array" ref="AS276" xml:space="preserve"> ( sigave * 10^(-6) * fE *e * H276 ) / ( 3 * PI() * eps0 * ( 1 + epsF ) * mu * U * F276 * 10^(-9) )</f>
        <v>7.9322386856454079E-3</v>
      </c>
      <c r="AT276" cm="1">
        <f t="array" ref="AT276" xml:space="preserve"> PI() * AS276 / ( 1 + alpha * SQRT(AS276) )</f>
        <v>2.4767656737556633E-2</v>
      </c>
      <c r="AU276" cm="1">
        <f t="array" ref="AU276" xml:space="preserve"> PI() * AS276 * ( 1 - SQRT( AS276 ) * alpha )</f>
        <v>2.4766721377380618E-2</v>
      </c>
      <c r="AV276">
        <f t="shared" si="124"/>
        <v>0.99996223461161771</v>
      </c>
      <c r="AW276" cm="1">
        <f t="array" ref="AW276" xml:space="preserve"> 2 / 3 * ( epsP - 1 ) / ( epsP + 2 ) * ( sigave * 10^(-6) ) ^ 2 / ( eps0 * ( 1 + epsF ) ^ 2 ) * H276 * ( F276 * 10^(-9) ) ^ 2 / ( df * 10^(-6) * mu * U )</f>
        <v>26.570440775959753</v>
      </c>
      <c r="AX276" cm="1">
        <f t="array" ref="AX276" xml:space="preserve"> 0.528 * Ku ^ 0.26 * AW276 ^ 0.74 / ( 1 + 0.366 * ( Ku * AW276 ) ^ 0.63 )</f>
        <v>1.6671410240395179</v>
      </c>
      <c r="AY276" cm="1">
        <f t="array" ref="AY276" xml:space="preserve"> 0.35 * Ku ^ ( -0.5 ) * AW276 ^ 0.4</f>
        <v>1.6063057855102449</v>
      </c>
      <c r="AZ276">
        <f t="shared" si="125"/>
        <v>0.96350924267830207</v>
      </c>
      <c r="BA276">
        <f t="shared" si="111"/>
        <v>0.32146598152246197</v>
      </c>
      <c r="BB276">
        <f t="shared" si="126"/>
        <v>0.39209634265501958</v>
      </c>
      <c r="BC276">
        <f t="shared" si="127"/>
        <v>1.2197133295350644</v>
      </c>
      <c r="BD276">
        <f t="shared" si="112"/>
        <v>1.4641743919386547</v>
      </c>
      <c r="BE276">
        <f t="shared" si="128"/>
        <v>1.9736354067878839</v>
      </c>
      <c r="BF276">
        <f t="shared" si="129"/>
        <v>1.3479510484913428</v>
      </c>
      <c r="BG276" cm="1">
        <f t="array" ref="BG276" xml:space="preserve"> EXP( -4 * alpha * X * 10^(-6) * BA276 / ( PI() * df * 10^(-6) * ( 1 - alpha ) ) ) * 100</f>
        <v>0.13909745193917414</v>
      </c>
      <c r="BH276" cm="1">
        <f t="array" ref="BH276" xml:space="preserve"> EXP( -4 * alpha * X * 10^(-6) * BB276 / ( PI() * df * 10^(-6) * ( 1 - alpha ) ) ) * 100</f>
        <v>3.278448144801905E-2</v>
      </c>
      <c r="BI276" cm="1">
        <f t="array" ref="BI276" xml:space="preserve"> EXP( -4 * alpha * X * 10^(-6) * BD276 / ( PI() * df * 10^(-6) * ( 1 - alpha ) ) ) * 100</f>
        <v>9.7439603502563923E-12</v>
      </c>
      <c r="BJ276" cm="1">
        <f t="array" ref="BJ276" xml:space="preserve"> EXP( -4 * alpha * X * 10^(-6) * BE276 / ( PI() * df * 10^(-6) * ( 1 - alpha ) ) ) * 100</f>
        <v>2.8936925483008635E-16</v>
      </c>
      <c r="BK276" cm="1">
        <f t="array" ref="BK276">fC *  BG276 +  ( 1 - fC ) * BI276</f>
        <v>1.3909745202686979E-2</v>
      </c>
    </row>
    <row r="277" spans="6:63" x14ac:dyDescent="0.2">
      <c r="F277">
        <v>2770</v>
      </c>
      <c r="G277" cm="1">
        <f t="array" ref="G277" xml:space="preserve"> F277 * 10^(-9) * rhoa/mu * U</f>
        <v>1.8351057761742679E-3</v>
      </c>
      <c r="H277" cm="1">
        <f t="array" ref="H277">1 +  lambda/F277 * ( 2.514 + 0.8 * EXP( -0.55 * F277/lambda ) )</f>
        <v>1.0608170180531291</v>
      </c>
      <c r="I277" cm="1">
        <f t="array" ref="I277" xml:space="preserve"> 1 + 3.34 * lambda/F277</f>
        <v>1.0807990613718412</v>
      </c>
      <c r="J277">
        <f t="shared" si="113"/>
        <v>0.98151178694275587</v>
      </c>
      <c r="K277" cm="1">
        <f t="array" ref="K277" xml:space="preserve"> kB * T * H277 / ( 3 * PI() * mu * F277 * 10^(-9) )</f>
        <v>9.041405547306413E-12</v>
      </c>
      <c r="L277" cm="1">
        <f t="array" ref="L277" xml:space="preserve"> df * 10^(-6) *U / K277</f>
        <v>9095.5816189179659</v>
      </c>
      <c r="M277" cm="1">
        <f t="array" ref="M277" xml:space="preserve"> 1 + 0.388 * Kn * ( ( 1 - alpha ) * L277 / Ku ) ^ ( 1 / 3 )</f>
        <v>1.1556965941015458</v>
      </c>
      <c r="N277" cm="1">
        <f t="array" ref="N277" xml:space="preserve"> 1 + 0.388 * Kn * ( ( 1 - alpha ) / Ku ) ^ ( 1 / 3 ) * ( 3 * PI() * mu * df * 10^(-6) * U * F277 * 10^(-9) / ( kB * T ) ) ^ ( 1 / 3 ) * ( 0.6 * ( F277 / lambda ) ^ 0.1 ) ^ ( -1 / 3 ) * ( 1 + 2/3 * ( 3.34 * F277 / lambda ) ) ^ ( -1 / 2 )</f>
        <v>1.0172406403410357</v>
      </c>
      <c r="O277">
        <f t="shared" si="104"/>
        <v>0.88019696997710051</v>
      </c>
      <c r="P277" cm="1">
        <f t="array" ref="P277" xml:space="preserve"> 1 / ( 1 + 1.6 * ( ( 1 - alpha ) / Ku ) ^ ( 1 / 3 ) * L277 ^ ( -2 / 3 ) * M277 )</f>
        <v>0.99525037277297612</v>
      </c>
      <c r="Q277" cm="1">
        <f t="array" ref="Q277" xml:space="preserve"> 1.6 * ( ( 1 - alpha ) / Ku ) * L277 ^ ( -2 / 3 ) * M277 * P277</f>
        <v>6.006574670353264E-3</v>
      </c>
      <c r="R277" cm="1">
        <f t="array" ref="R277" xml:space="preserve"> 1.6 * ( 0.6 ) ^ ( 2 / 3 ) * ( ( 1 - alpha ) / Ku ) * ( lambda * 10^(-9) ) ^ ( -1 / 15 ) * ( kB * T / ( 3 * PI() * df * 10^(-6) * U * mu ) ) ^ ( 2 / 3 ) * ( F277 * 10^(-9) ) ^ ( -3 / 5 )  +  3.2 * 3.34 / 3 * ( 0.6 ) ^ ( 2 / 3 ) * ( ( 1 - alpha ) / Ku ) *  ( lambda * 10^(-9) ) ^ ( 14 / 15 ) * ( kB * T / ( 3 * PI() * df * 10^(-6) * U * mu ) ) ^ ( 2 / 3 ) * ( F277 * 10^(-9) ) ^ ( -8 / 5 )</f>
        <v>4.8239111474878225E-3</v>
      </c>
      <c r="S277">
        <f t="shared" si="105"/>
        <v>4.9070784646187728E-3</v>
      </c>
      <c r="T277">
        <f t="shared" si="114"/>
        <v>0.81695121328278986</v>
      </c>
      <c r="U277">
        <f t="shared" si="106"/>
        <v>13104.134011512286</v>
      </c>
      <c r="V277">
        <f t="shared" si="107"/>
        <v>8.7356494956497745E-3</v>
      </c>
      <c r="W277">
        <f t="shared" si="108"/>
        <v>7.6311497320982486E-5</v>
      </c>
      <c r="X277">
        <f t="shared" si="109"/>
        <v>6.6662918511466739E-7</v>
      </c>
      <c r="Y277" cm="1">
        <f t="array" ref="Y277" xml:space="preserve"> 4 / 3 * g / U^2 * F277 * 10^(-9) * ( rhop - rhoa ) / rhoa</f>
        <v>287.15217018239122</v>
      </c>
      <c r="Z277" cm="1">
        <f t="array" ref="Z277" xml:space="preserve"> SQRT( 4/3 * 1/U277 * g/rhoa * F277 * 10^(-9) *  ( rhop - rhoa ) )</f>
        <v>1.5527525491421414E-3</v>
      </c>
      <c r="AA277" cm="1">
        <f t="array" ref="AA277" xml:space="preserve"> Z277 / U</f>
        <v>0.14803073262093658</v>
      </c>
      <c r="AB277">
        <f t="shared" si="115"/>
        <v>0.17375125874707617</v>
      </c>
      <c r="AC277">
        <f t="shared" si="116"/>
        <v>0.17318731575083024</v>
      </c>
      <c r="AD277">
        <f t="shared" si="117"/>
        <v>0.99675430842738899</v>
      </c>
      <c r="AE277" cm="1">
        <f t="array" ref="AE277">( ( F277 * 10^(-9) ) ^ 2 * rhop * H277 * U ) / ( 18 * mu * ( df * 10^(-6) ) )</f>
        <v>3.3370599352410421E-2</v>
      </c>
      <c r="AF277">
        <f t="shared" si="118"/>
        <v>1.3868146993358402E-2</v>
      </c>
      <c r="AG277" cm="1">
        <f t="array" ref="AG277">(2 * AI297*(1-alpha)*AE277*SQRT(alpha)+(1-alpha)*alpha*AE277^2)/Ku</f>
        <v>9.5544509261017967E-3</v>
      </c>
      <c r="AH277">
        <f t="shared" si="119"/>
        <v>0.68894935499872634</v>
      </c>
      <c r="AI277" cm="1">
        <f t="array" ref="AI277" xml:space="preserve"> F277 / df / 1000</f>
        <v>0.35331632653061223</v>
      </c>
      <c r="AJ277" cm="1">
        <f t="array" ref="AJ277" xml:space="preserve"> ( 1 + AI277 ) / ( 2*Ku ) * ( 2 * LN( 1 + AI277 ) - 1 + alpha + ( 1 / ( 1 + AI277 ) ) ^ 2 * ( 1 - alpha / 2 ) - ( alpha / 2) * ( 1 + AI277 ) ^ 2 )</f>
        <v>0.14275054758230146</v>
      </c>
      <c r="AK277" cm="1">
        <f t="array" ref="AK277" xml:space="preserve"> ( ( 1 - alpha ) / Ku ) * AI277 ^ 2</f>
        <v>0.1775327355469076</v>
      </c>
      <c r="AL277">
        <f t="shared" si="120"/>
        <v>1.243657124639419</v>
      </c>
      <c r="AM277">
        <f t="shared" si="110"/>
        <v>0.30571700827451376</v>
      </c>
      <c r="AN277">
        <f t="shared" si="121"/>
        <v>0.36949527675571503</v>
      </c>
      <c r="AO277">
        <f t="shared" si="122"/>
        <v>1.2086186465096262</v>
      </c>
      <c r="AP277" cm="1">
        <f t="array" ref="AP277" xml:space="preserve"> EXP( -4 * alpha * X * 10^(-6) * AM277 / ( PI() * df * 10^(-6) * ( 1 - alpha ) ) ) * 100</f>
        <v>0.19198668999612492</v>
      </c>
      <c r="AQ277" cm="1">
        <f t="array" ref="AQ277" xml:space="preserve"> EXP( -4 * alpha * X * 10^(-6) * AN277 / ( PI() * df * 10^(-6) * ( 1 - alpha ) ) ) * 100</f>
        <v>5.2060797837991946E-2</v>
      </c>
      <c r="AR277">
        <f t="shared" si="123"/>
        <v>0.13992589215813298</v>
      </c>
      <c r="AS277" cm="1">
        <f t="array" ref="AS277" xml:space="preserve"> ( sigave * 10^(-6) * fE *e * H277 ) / ( 3 * PI() * eps0 * ( 1 + epsF ) * mu * U * F277 * 10^(-9) )</f>
        <v>7.9019610599509685E-3</v>
      </c>
      <c r="AT277" cm="1">
        <f t="array" ref="AT277" xml:space="preserve"> PI() * AS277 / ( 1 + alpha * SQRT(AS277) )</f>
        <v>2.4673405636662846E-2</v>
      </c>
      <c r="AU277" cm="1">
        <f t="array" ref="AU277" xml:space="preserve"> PI() * AS277 * ( 1 - SQRT( AS277 ) * alpha )</f>
        <v>2.4672477392631505E-2</v>
      </c>
      <c r="AV277">
        <f t="shared" si="124"/>
        <v>0.99996237876339367</v>
      </c>
      <c r="AW277" cm="1">
        <f t="array" ref="AW277" xml:space="preserve"> 2 / 3 * ( epsP - 1 ) / ( epsP + 2 ) * ( sigave * 10^(-6) ) ^ 2 / ( eps0 * ( 1 + epsF ) ^ 2 ) * H277 * ( F277 * 10^(-9) ) ^ 2 / ( df * 10^(-6) * mu * U )</f>
        <v>26.757770916220025</v>
      </c>
      <c r="AX277" cm="1">
        <f t="array" ref="AX277" xml:space="preserve"> 0.528 * Ku ^ 0.26 * AW277 ^ 0.74 / ( 1 + 0.366 * ( Ku * AW277 ) ^ 0.63 )</f>
        <v>1.6707265435152394</v>
      </c>
      <c r="AY277" cm="1">
        <f t="array" ref="AY277" xml:space="preserve"> 0.35 * Ku ^ ( -0.5 ) * AW277 ^ 0.4</f>
        <v>1.6108262286648587</v>
      </c>
      <c r="AZ277">
        <f t="shared" si="125"/>
        <v>0.96414714599293472</v>
      </c>
      <c r="BA277">
        <f t="shared" si="111"/>
        <v>0.32284733415599254</v>
      </c>
      <c r="BB277">
        <f t="shared" si="126"/>
        <v>0.39416775414834654</v>
      </c>
      <c r="BC277">
        <f t="shared" si="127"/>
        <v>1.2209106672006578</v>
      </c>
      <c r="BD277">
        <f t="shared" si="112"/>
        <v>1.4656740312614549</v>
      </c>
      <c r="BE277">
        <f t="shared" si="128"/>
        <v>1.9803215054205738</v>
      </c>
      <c r="BF277">
        <f t="shared" si="129"/>
        <v>1.3511336512636303</v>
      </c>
      <c r="BG277" cm="1">
        <f t="array" ref="BG277" xml:space="preserve"> EXP( -4 * alpha * X * 10^(-6) * BA277 / ( PI() * df * 10^(-6) * ( 1 - alpha ) ) ) * 100</f>
        <v>0.13522092380581333</v>
      </c>
      <c r="BH277" cm="1">
        <f t="array" ref="BH277" xml:space="preserve"> EXP( -4 * alpha * X * 10^(-6) * BB277 / ( PI() * df * 10^(-6) * ( 1 - alpha ) ) ) * 100</f>
        <v>3.1423958467842329E-2</v>
      </c>
      <c r="BI277" cm="1">
        <f t="array" ref="BI277" xml:space="preserve"> EXP( -4 * alpha * X * 10^(-6) * BD277 / ( PI() * df * 10^(-6) * ( 1 - alpha ) ) ) * 100</f>
        <v>9.4495056148899563E-12</v>
      </c>
      <c r="BJ277" cm="1">
        <f t="array" ref="BJ277" xml:space="preserve"> EXP( -4 * alpha * X * 10^(-6) * BE277 / ( PI() * df * 10^(-6) * ( 1 - alpha ) ) ) * 100</f>
        <v>2.5236953299525416E-16</v>
      </c>
      <c r="BK277" cm="1">
        <f t="array" ref="BK277">fC *  BG277 +  ( 1 - fC ) * BI277</f>
        <v>1.3522092389085888E-2</v>
      </c>
    </row>
    <row r="278" spans="6:63" x14ac:dyDescent="0.2">
      <c r="F278">
        <v>2780</v>
      </c>
      <c r="G278" cm="1">
        <f t="array" ref="G278" xml:space="preserve"> F278 * 10^(-9) * rhoa/mu * U</f>
        <v>1.841730706774175E-3</v>
      </c>
      <c r="H278" cm="1">
        <f t="array" ref="H278">1 +  lambda/F278 * ( 2.514 + 0.8 * EXP( -0.55 * F278/lambda ) )</f>
        <v>1.0605982518009363</v>
      </c>
      <c r="I278" cm="1">
        <f t="array" ref="I278" xml:space="preserve"> 1 + 3.34 * lambda/F278</f>
        <v>1.080508417266187</v>
      </c>
      <c r="J278">
        <f t="shared" si="113"/>
        <v>0.98157333608226227</v>
      </c>
      <c r="K278" cm="1">
        <f t="array" ref="K278" xml:space="preserve"> kB * T * H278 / ( 3 * PI() * mu * F278 * 10^(-9) )</f>
        <v>9.0070246552365004E-12</v>
      </c>
      <c r="L278" cm="1">
        <f t="array" ref="L278" xml:space="preserve"> df * 10^(-6) *U / K278</f>
        <v>9130.3005435265823</v>
      </c>
      <c r="M278" cm="1">
        <f t="array" ref="M278" xml:space="preserve"> 1 + 0.388 * Kn * ( ( 1 - alpha ) * L278 / Ku ) ^ ( 1 / 3 )</f>
        <v>1.155894446755833</v>
      </c>
      <c r="N278" cm="1">
        <f t="array" ref="N278" xml:space="preserve"> 1 + 0.388 * Kn * ( ( 1 - alpha ) / Ku ) ^ ( 1 / 3 ) * ( 3 * PI() * mu * df * 10^(-6) * U * F278 * 10^(-9) / ( kB * T ) ) ^ ( 1 / 3 ) * ( 0.6 * ( F278 / lambda ) ^ 0.1 ) ^ ( -1 / 3 ) * ( 1 + 2/3 * ( 3.34 * F278 / lambda ) ) ^ ( -1 / 2 )</f>
        <v>1.0172285521525626</v>
      </c>
      <c r="O278">
        <f t="shared" si="104"/>
        <v>0.88003585016568409</v>
      </c>
      <c r="P278" cm="1">
        <f t="array" ref="P278" xml:space="preserve"> 1 / ( 1 + 1.6 * ( ( 1 - alpha ) / Ku ) ^ ( 1 / 3 ) * L278 ^ ( -2 / 3 ) * M278 )</f>
        <v>0.99526155674393857</v>
      </c>
      <c r="Q278" cm="1">
        <f t="array" ref="Q278" xml:space="preserve"> 1.6 * ( ( 1 - alpha ) / Ku ) * L278 ^ ( -2 / 3 ) * M278 * P278</f>
        <v>5.9924309589658425E-3</v>
      </c>
      <c r="R278" cm="1">
        <f t="array" ref="R278" xml:space="preserve"> 1.6 * ( 0.6 ) ^ ( 2 / 3 ) * ( ( 1 - alpha ) / Ku ) * ( lambda * 10^(-9) ) ^ ( -1 / 15 ) * ( kB * T / ( 3 * PI() * df * 10^(-6) * U * mu ) ) ^ ( 2 / 3 ) * ( F278 * 10^(-9) ) ^ ( -3 / 5 )  +  3.2 * 3.34 / 3 * ( 0.6 ) ^ ( 2 / 3 ) * ( ( 1 - alpha ) / Ku ) *  ( lambda * 10^(-9) ) ^ ( 14 / 15 ) * ( kB * T / ( 3 * PI() * df * 10^(-6) * U * mu ) ) ^ ( 2 / 3 ) * ( F278 * 10^(-9) ) ^ ( -8 / 5 )</f>
        <v>4.8126073219089882E-3</v>
      </c>
      <c r="S278">
        <f t="shared" si="105"/>
        <v>4.8955215781443014E-3</v>
      </c>
      <c r="T278">
        <f t="shared" si="114"/>
        <v>0.81695085211113672</v>
      </c>
      <c r="U278">
        <f t="shared" si="106"/>
        <v>13057.060730365176</v>
      </c>
      <c r="V278">
        <f t="shared" si="107"/>
        <v>8.7513821352034615E-3</v>
      </c>
      <c r="W278">
        <f t="shared" si="108"/>
        <v>7.6586613843925344E-5</v>
      </c>
      <c r="X278">
        <f t="shared" si="109"/>
        <v>6.7023740260307306E-7</v>
      </c>
      <c r="Y278" cm="1">
        <f t="array" ref="Y278" xml:space="preserve"> 4 / 3 * g / U^2 * F278 * 10^(-9) * ( rhop - rhoa ) / rhoa</f>
        <v>288.1888206162626</v>
      </c>
      <c r="Z278" cm="1">
        <f t="array" ref="Z278" xml:space="preserve"> SQRT( 4/3 * 1/U278 * g/rhoa * F278 * 10^(-9) *  ( rhop - rhoa ) )</f>
        <v>1.5583543412844133E-3</v>
      </c>
      <c r="AA278" cm="1">
        <f t="array" ref="AA278" xml:space="preserve"> Z278 / U</f>
        <v>0.1485647761137448</v>
      </c>
      <c r="AB278">
        <f t="shared" si="115"/>
        <v>0.17448746768502477</v>
      </c>
      <c r="AC278">
        <f t="shared" si="116"/>
        <v>0.17391498530503174</v>
      </c>
      <c r="AD278">
        <f t="shared" si="117"/>
        <v>0.9967190630502677</v>
      </c>
      <c r="AE278" cm="1">
        <f t="array" ref="AE278">( ( F278 * 10^(-9) ) ^ 2 * rhop * H278 * U ) / ( 18 * mu * ( df * 10^(-6) ) )</f>
        <v>3.3605045616466073E-2</v>
      </c>
      <c r="AF278">
        <f t="shared" si="118"/>
        <v>1.4040451455907559E-2</v>
      </c>
      <c r="AG278" cm="1">
        <f t="array" ref="AG278">(2 * AI298*(1-alpha)*AE278*SQRT(alpha)+(1-alpha)*alpha*AE278^2)/Ku</f>
        <v>9.6543745215736838E-3</v>
      </c>
      <c r="AH278">
        <f t="shared" si="119"/>
        <v>0.68761140280226385</v>
      </c>
      <c r="AI278" cm="1">
        <f t="array" ref="AI278" xml:space="preserve"> F278 / df / 1000</f>
        <v>0.35459183673469385</v>
      </c>
      <c r="AJ278" cm="1">
        <f t="array" ref="AJ278" xml:space="preserve"> ( 1 + AI278 ) / ( 2*Ku ) * ( 2 * LN( 1 + AI278 ) - 1 + alpha + ( 1 / ( 1 + AI278 ) ) ^ 2 * ( 1 - alpha / 2 ) - ( alpha / 2) * ( 1 + AI278 ) ^ 2 )</f>
        <v>0.14368447584706176</v>
      </c>
      <c r="AK278" cm="1">
        <f t="array" ref="AK278" xml:space="preserve"> ( ( 1 - alpha ) / Ku ) * AI278 ^ 2</f>
        <v>0.17881687411548708</v>
      </c>
      <c r="AL278">
        <f t="shared" si="120"/>
        <v>1.2445107452375048</v>
      </c>
      <c r="AM278">
        <f t="shared" si="110"/>
        <v>0.30720255570561017</v>
      </c>
      <c r="AN278">
        <f t="shared" si="121"/>
        <v>0.37166783245457069</v>
      </c>
      <c r="AO278">
        <f t="shared" si="122"/>
        <v>1.2098461602993209</v>
      </c>
      <c r="AP278" cm="1">
        <f t="array" ref="AP278" xml:space="preserve"> EXP( -4 * alpha * X * 10^(-6) * AM278 / ( PI() * df * 10^(-6) * ( 1 - alpha ) ) ) * 100</f>
        <v>0.18623869801759088</v>
      </c>
      <c r="AQ278" cm="1">
        <f t="array" ref="AQ278" xml:space="preserve"> EXP( -4 * alpha * X * 10^(-6) * AN278 / ( PI() * df * 10^(-6) * ( 1 - alpha ) ) ) * 100</f>
        <v>4.9797160924484593E-2</v>
      </c>
      <c r="AR278">
        <f t="shared" si="123"/>
        <v>0.1364415370931063</v>
      </c>
      <c r="AS278" cm="1">
        <f t="array" ref="AS278" xml:space="preserve"> ( sigave * 10^(-6) * fE *e * H278 ) / ( 3 * PI() * eps0 * ( 1 + epsF ) * mu * U * F278 * 10^(-9) )</f>
        <v>7.8719130249500675E-3</v>
      </c>
      <c r="AT278" cm="1">
        <f t="array" ref="AT278" xml:space="preserve"> PI() * AS278 / ( 1 + alpha * SQRT(AS278) )</f>
        <v>2.4579867596933442E-2</v>
      </c>
      <c r="AU278" cm="1">
        <f t="array" ref="AU278" xml:space="preserve"> PI() * AS278 * ( 1 - SQRT( AS278 ) * alpha )</f>
        <v>2.4578946388282598E-2</v>
      </c>
      <c r="AV278">
        <f t="shared" si="124"/>
        <v>0.99996252182208833</v>
      </c>
      <c r="AW278" cm="1">
        <f t="array" ref="AW278" xml:space="preserve"> 2 / 3 * ( epsP - 1 ) / ( epsP + 2 ) * ( sigave * 10^(-6) ) ^ 2 / ( eps0 * ( 1 + epsF ) ^ 2 ) * H278 * ( F278 * 10^(-9) ) ^ 2 / ( df * 10^(-6) * mu * U )</f>
        <v>26.945758532490149</v>
      </c>
      <c r="AX278" cm="1">
        <f t="array" ref="AX278" xml:space="preserve"> 0.528 * Ku ^ 0.26 * AW278 ^ 0.74 / ( 1 + 0.366 * ( Ku * AW278 ) ^ 0.63 )</f>
        <v>1.6743001887965321</v>
      </c>
      <c r="AY278" cm="1">
        <f t="array" ref="AY278" xml:space="preserve"> 0.35 * Ku ^ ( -0.5 ) * AW278 ^ 0.4</f>
        <v>1.6153434888293172</v>
      </c>
      <c r="AZ278">
        <f t="shared" si="125"/>
        <v>0.96478725836518464</v>
      </c>
      <c r="BA278">
        <f t="shared" si="111"/>
        <v>0.32423142515786019</v>
      </c>
      <c r="BB278">
        <f t="shared" si="126"/>
        <v>0.39624677884285331</v>
      </c>
      <c r="BC278">
        <f t="shared" si="127"/>
        <v>1.222110961791969</v>
      </c>
      <c r="BD278">
        <f t="shared" si="112"/>
        <v>1.4671534474854619</v>
      </c>
      <c r="BE278">
        <f t="shared" si="128"/>
        <v>1.9870113212838878</v>
      </c>
      <c r="BF278">
        <f t="shared" si="129"/>
        <v>1.354330949287823</v>
      </c>
      <c r="BG278" cm="1">
        <f t="array" ref="BG278" xml:space="preserve"> EXP( -4 * alpha * X * 10^(-6) * BA278 / ( PI() * df * 10^(-6) * ( 1 - alpha ) ) ) * 100</f>
        <v>0.1314450659225716</v>
      </c>
      <c r="BH278" cm="1">
        <f t="array" ref="BH278" xml:space="preserve"> EXP( -4 * alpha * X * 10^(-6) * BB278 / ( PI() * df * 10^(-6) * ( 1 - alpha ) ) ) * 100</f>
        <v>3.0115204131626615E-2</v>
      </c>
      <c r="BI278" cm="1">
        <f t="array" ref="BI278" xml:space="preserve"> EXP( -4 * alpha * X * 10^(-6) * BD278 / ( PI() * df * 10^(-6) * ( 1 - alpha ) ) ) * 100</f>
        <v>9.167741890884406E-12</v>
      </c>
      <c r="BJ278" cm="1">
        <f t="array" ref="BJ278" xml:space="preserve"> EXP( -4 * alpha * X * 10^(-6) * BE278 / ( PI() * df * 10^(-6) * ( 1 - alpha ) ) ) * 100</f>
        <v>2.2008397904372101E-16</v>
      </c>
      <c r="BK278" cm="1">
        <f t="array" ref="BK278">fC *  BG278 +  ( 1 - fC ) * BI278</f>
        <v>1.3144506600508128E-2</v>
      </c>
    </row>
    <row r="279" spans="6:63" x14ac:dyDescent="0.2">
      <c r="F279">
        <v>2790</v>
      </c>
      <c r="G279" cm="1">
        <f t="array" ref="G279" xml:space="preserve"> F279 * 10^(-9) * rhoa/mu * U</f>
        <v>1.848355637374082E-3</v>
      </c>
      <c r="H279" cm="1">
        <f t="array" ref="H279">1 +  lambda/F279 * ( 2.514 + 0.8 * EXP( -0.55 * F279/lambda ) )</f>
        <v>1.0603810537656209</v>
      </c>
      <c r="I279" cm="1">
        <f t="array" ref="I279" xml:space="preserve"> 1 + 3.34 * lambda/F279</f>
        <v>1.0802198566308243</v>
      </c>
      <c r="J279">
        <f t="shared" si="113"/>
        <v>0.98163447677486682</v>
      </c>
      <c r="K279" cm="1">
        <f t="array" ref="K279" xml:space="preserve"> kB * T * H279 / ( 3 * PI() * mu * F279 * 10^(-9) )</f>
        <v>8.9729034913648627E-12</v>
      </c>
      <c r="L279" cm="1">
        <f t="array" ref="L279" xml:space="preserve"> df * 10^(-6) *U / K279</f>
        <v>9165.0202394803819</v>
      </c>
      <c r="M279" cm="1">
        <f t="array" ref="M279" xml:space="preserve"> 1 + 0.388 * Kn * ( ( 1 - alpha ) * L279 / Ku ) ^ ( 1 / 3 )</f>
        <v>1.156091802852425</v>
      </c>
      <c r="N279" cm="1">
        <f t="array" ref="N279" xml:space="preserve"> 1 + 0.388 * Kn * ( ( 1 - alpha ) / Ku ) ^ ( 1 / 3 ) * ( 3 * PI() * mu * df * 10^(-6) * U * F279 * 10^(-9) / ( kB * T ) ) ^ ( 1 / 3 ) * ( 0.6 * ( F279 / lambda ) ^ 0.1 ) ^ ( -1 / 3 ) * ( 1 + 2/3 * ( 3.34 * F279 / lambda ) ) ^ ( -1 / 2 )</f>
        <v>1.0172165146208163</v>
      </c>
      <c r="O279">
        <f t="shared" si="104"/>
        <v>0.87987520723790125</v>
      </c>
      <c r="P279" cm="1">
        <f t="array" ref="P279" xml:space="preserve"> 1 / ( 1 + 1.6 * ( ( 1 - alpha ) / Ku ) ^ ( 1 / 3 ) * L279 ^ ( -2 / 3 ) * M279 )</f>
        <v>0.99527267157219534</v>
      </c>
      <c r="Q279" cm="1">
        <f t="array" ref="Q279" xml:space="preserve"> 1.6 * ( ( 1 - alpha ) / Ku ) * L279 ^ ( -2 / 3 ) * M279 * P279</f>
        <v>5.978374688298412E-3</v>
      </c>
      <c r="R279" cm="1">
        <f t="array" ref="R279" xml:space="preserve"> 1.6 * ( 0.6 ) ^ ( 2 / 3 ) * ( ( 1 - alpha ) / Ku ) * ( lambda * 10^(-9) ) ^ ( -1 / 15 ) * ( kB * T / ( 3 * PI() * df * 10^(-6) * U * mu ) ) ^ ( 2 / 3 ) * ( F279 * 10^(-9) ) ^ ( -3 / 5 )  +  3.2 * 3.34 / 3 * ( 0.6 ) ^ ( 2 / 3 ) * ( ( 1 - alpha ) / Ku ) *  ( lambda * 10^(-9) ) ^ ( 14 / 15 ) * ( kB * T / ( 3 * PI() * df * 10^(-6) * U * mu ) ) ^ ( 2 / 3 ) * ( F279 * 10^(-9) ) ^ ( -8 / 5 )</f>
        <v>4.8013734284358895E-3</v>
      </c>
      <c r="S279">
        <f t="shared" si="105"/>
        <v>4.884036344266555E-3</v>
      </c>
      <c r="T279">
        <f t="shared" si="114"/>
        <v>0.81695052567149617</v>
      </c>
      <c r="U279">
        <f t="shared" si="106"/>
        <v>13010.324820456208</v>
      </c>
      <c r="V279">
        <f t="shared" si="107"/>
        <v>8.7670864124372617E-3</v>
      </c>
      <c r="W279">
        <f t="shared" si="108"/>
        <v>7.686172808495609E-5</v>
      </c>
      <c r="X279">
        <f t="shared" si="109"/>
        <v>6.7385207663485419E-7</v>
      </c>
      <c r="Y279" cm="1">
        <f t="array" ref="Y279" xml:space="preserve"> 4 / 3 * g / U^2 * F279 * 10^(-9) * ( rhop - rhoa ) / rhoa</f>
        <v>289.22547105013405</v>
      </c>
      <c r="Z279" cm="1">
        <f t="array" ref="Z279" xml:space="preserve"> SQRT( 4/3 * 1/U279 * g/rhoa * F279 * 10^(-9) *  ( rhop - rhoa ) )</f>
        <v>1.5639561103307988E-3</v>
      </c>
      <c r="AA279" cm="1">
        <f t="array" ref="AA279" xml:space="preserve"> Z279 / U</f>
        <v>0.14909881740472053</v>
      </c>
      <c r="AB279">
        <f t="shared" si="115"/>
        <v>0.17522459770236037</v>
      </c>
      <c r="AC279">
        <f t="shared" si="116"/>
        <v>0.17464347646228681</v>
      </c>
      <c r="AD279">
        <f t="shared" si="117"/>
        <v>0.99668356356531251</v>
      </c>
      <c r="AE279" cm="1">
        <f t="array" ref="AE279">( ( F279 * 10^(-9) ) ^ 2 * rhop * H279 * U ) / ( 18 * mu * ( df * 10^(-6) ) )</f>
        <v>3.384031184301324E-2</v>
      </c>
      <c r="AF279">
        <f t="shared" si="118"/>
        <v>1.4214139139394755E-2</v>
      </c>
      <c r="AG279" cm="1">
        <f t="array" ref="AG279">(2 * AI299*(1-alpha)*AE279*SQRT(alpha)+(1-alpha)*alpha*AE279^2)/Ku</f>
        <v>9.7549948452579013E-3</v>
      </c>
      <c r="AH279">
        <f t="shared" si="119"/>
        <v>0.68628812125679484</v>
      </c>
      <c r="AI279" cm="1">
        <f t="array" ref="AI279" xml:space="preserve"> F279 / df / 1000</f>
        <v>0.35586734693877553</v>
      </c>
      <c r="AJ279" cm="1">
        <f t="array" ref="AJ279" xml:space="preserve"> ( 1 + AI279 ) / ( 2*Ku ) * ( 2 * LN( 1 + AI279 ) - 1 + alpha + ( 1 / ( 1 + AI279 ) ) ^ 2 * ( 1 - alpha / 2 ) - ( alpha / 2) * ( 1 + AI279 ) ^ 2 )</f>
        <v>0.14462085573804184</v>
      </c>
      <c r="AK279" cm="1">
        <f t="array" ref="AK279" xml:space="preserve"> ( ( 1 - alpha ) / Ku ) * AI279 ^ 2</f>
        <v>0.18010564021043982</v>
      </c>
      <c r="AL279">
        <f t="shared" si="120"/>
        <v>1.245364226973412</v>
      </c>
      <c r="AM279">
        <f t="shared" si="110"/>
        <v>0.30869010218076665</v>
      </c>
      <c r="AN279">
        <f t="shared" si="121"/>
        <v>0.37384729215638796</v>
      </c>
      <c r="AO279">
        <f t="shared" si="122"/>
        <v>1.2110763821558028</v>
      </c>
      <c r="AP279" cm="1">
        <f t="array" ref="AP279" xml:space="preserve"> EXP( -4 * alpha * X * 10^(-6) * AM279 / ( PI() * df * 10^(-6) * ( 1 - alpha ) ) ) * 100</f>
        <v>0.18065540857620685</v>
      </c>
      <c r="AQ279" cm="1">
        <f t="array" ref="AQ279" xml:space="preserve"> EXP( -4 * alpha * X * 10^(-6) * AN279 / ( PI() * df * 10^(-6) * ( 1 - alpha ) ) ) * 100</f>
        <v>4.7625220009256265E-2</v>
      </c>
      <c r="AR279">
        <f t="shared" si="123"/>
        <v>0.13303018856695059</v>
      </c>
      <c r="AS279" cm="1">
        <f t="array" ref="AS279" xml:space="preserve"> ( sigave * 10^(-6) * fE *e * H279 ) / ( 3 * PI() * eps0 * ( 1 + epsF ) * mu * U * F279 * 10^(-9) )</f>
        <v>7.8420919858623751E-3</v>
      </c>
      <c r="AT279" cm="1">
        <f t="array" ref="AT279" xml:space="preserve"> PI() * AS279 / ( 1 + alpha * SQRT(AS279) )</f>
        <v>2.4487034574863772E-2</v>
      </c>
      <c r="AU279" cm="1">
        <f t="array" ref="AU279" xml:space="preserve"> PI() * AS279 * ( 1 - SQRT( AS279 ) * alpha )</f>
        <v>2.4486120322044828E-2</v>
      </c>
      <c r="AV279">
        <f t="shared" si="124"/>
        <v>0.99996266380005516</v>
      </c>
      <c r="AW279" cm="1">
        <f t="array" ref="AW279" xml:space="preserve"> 2 / 3 * ( epsP - 1 ) / ( epsP + 2 ) * ( sigave * 10^(-6) ) ^ 2 / ( eps0 * ( 1 + epsF ) ^ 2 ) * H279 * ( F279 * 10^(-9) ) ^ 2 / ( df * 10^(-6) * mu * U )</f>
        <v>27.134403624770091</v>
      </c>
      <c r="AX279" cm="1">
        <f t="array" ref="AX279" xml:space="preserve"> 0.528 * Ku ^ 0.26 * AW279 ^ 0.74 / ( 1 + 0.366 * ( Ku * AW279 ) ^ 0.63 )</f>
        <v>1.6778620239492117</v>
      </c>
      <c r="AY279" cm="1">
        <f t="array" ref="AY279" xml:space="preserve"> 0.35 * Ku ^ ( -0.5 ) * AW279 ^ 0.4</f>
        <v>1.6198575794610994</v>
      </c>
      <c r="AZ279">
        <f t="shared" si="125"/>
        <v>0.96542955042776035</v>
      </c>
      <c r="BA279">
        <f t="shared" si="111"/>
        <v>0.32561823155061176</v>
      </c>
      <c r="BB279">
        <f t="shared" si="126"/>
        <v>0.39833341247843279</v>
      </c>
      <c r="BC279">
        <f t="shared" si="127"/>
        <v>1.2233142185606358</v>
      </c>
      <c r="BD279">
        <f t="shared" si="112"/>
        <v>1.4686127265118682</v>
      </c>
      <c r="BE279">
        <f t="shared" si="128"/>
        <v>1.9937048716174874</v>
      </c>
      <c r="BF279">
        <f t="shared" si="129"/>
        <v>1.3575429625703817</v>
      </c>
      <c r="BG279" cm="1">
        <f t="array" ref="BG279" xml:space="preserve"> EXP( -4 * alpha * X * 10^(-6) * BA279 / ( PI() * df * 10^(-6) * ( 1 - alpha ) ) ) * 100</f>
        <v>0.12776754449895869</v>
      </c>
      <c r="BH279" cm="1">
        <f t="array" ref="BH279" xml:space="preserve"> EXP( -4 * alpha * X * 10^(-6) * BB279 / ( PI() * df * 10^(-6) * ( 1 - alpha ) ) ) * 100</f>
        <v>2.8856464110337005E-2</v>
      </c>
      <c r="BI279" cm="1">
        <f t="array" ref="BI279" xml:space="preserve"> EXP( -4 * alpha * X * 10^(-6) * BD279 / ( PI() * df * 10^(-6) * ( 1 - alpha ) ) ) * 100</f>
        <v>8.8980453614565054E-12</v>
      </c>
      <c r="BJ279" cm="1">
        <f t="array" ref="BJ279" xml:space="preserve"> EXP( -4 * alpha * X * 10^(-6) * BE279 / ( PI() * df * 10^(-6) * ( 1 - alpha ) ) ) * 100</f>
        <v>1.9191404029524972E-16</v>
      </c>
      <c r="BK279" cm="1">
        <f t="array" ref="BK279">fC *  BG279 +  ( 1 - fC ) * BI279</f>
        <v>1.2776754457904112E-2</v>
      </c>
    </row>
    <row r="280" spans="6:63" x14ac:dyDescent="0.2">
      <c r="F280">
        <v>2800</v>
      </c>
      <c r="G280" cm="1">
        <f t="array" ref="G280" xml:space="preserve"> F280 * 10^(-9) * rhoa/mu * U</f>
        <v>1.8549805679739895E-3</v>
      </c>
      <c r="H280" cm="1">
        <f t="array" ref="H280">1 +  lambda/F280 * ( 2.514 + 0.8 * EXP( -0.55 * F280/lambda ) )</f>
        <v>1.0601654071448583</v>
      </c>
      <c r="I280" cm="1">
        <f t="array" ref="I280" xml:space="preserve"> 1 + 3.34 * lambda/F280</f>
        <v>1.0799333571428571</v>
      </c>
      <c r="J280">
        <f t="shared" si="113"/>
        <v>0.98169521307287133</v>
      </c>
      <c r="K280" cm="1">
        <f t="array" ref="K280" xml:space="preserve"> kB * T * H280 / ( 3 * PI() * mu * F280 * 10^(-9) )</f>
        <v>8.9390391312165391E-12</v>
      </c>
      <c r="L280" cm="1">
        <f t="array" ref="L280" xml:space="preserve"> df * 10^(-6) *U / K280</f>
        <v>9199.7406989839747</v>
      </c>
      <c r="M280" cm="1">
        <f t="array" ref="M280" xml:space="preserve"> 1 + 0.388 * Kn * ( ( 1 - alpha ) * L280 / Ku ) ^ ( 1 / 3 )</f>
        <v>1.1562886654728766</v>
      </c>
      <c r="N280" cm="1">
        <f t="array" ref="N280" xml:space="preserve"> 1 + 0.388 * Kn * ( ( 1 - alpha ) / Ku ) ^ ( 1 / 3 ) * ( 3 * PI() * mu * df * 10^(-6) * U * F280 * 10^(-9) / ( kB * T ) ) ^ ( 1 / 3 ) * ( 0.6 * ( F280 / lambda ) ^ 0.1 ) ^ ( -1 / 3 ) * ( 1 + 2/3 * ( 3.34 * F280 / lambda ) ) ^ ( -1 / 2 )</f>
        <v>1.0172045273581178</v>
      </c>
      <c r="O280">
        <f t="shared" si="104"/>
        <v>0.87971503806285367</v>
      </c>
      <c r="P280" cm="1">
        <f t="array" ref="P280" xml:space="preserve"> 1 / ( 1 + 1.6 * ( ( 1 - alpha ) / Ku ) ^ ( 1 / 3 ) * L280 ^ ( -2 / 3 ) * M280 )</f>
        <v>0.99528371794223647</v>
      </c>
      <c r="Q280" cm="1">
        <f t="array" ref="Q280" xml:space="preserve"> 1.6 * ( ( 1 - alpha ) / Ku ) * L280 ^ ( -2 / 3 ) * M280 * P280</f>
        <v>5.9644049927168119E-3</v>
      </c>
      <c r="R280" cm="1">
        <f t="array" ref="R280" xml:space="preserve"> 1.6 * ( 0.6 ) ^ ( 2 / 3 ) * ( ( 1 - alpha ) / Ku ) * ( lambda * 10^(-9) ) ^ ( -1 / 15 ) * ( kB * T / ( 3 * PI() * df * 10^(-6) * U * mu ) ) ^ ( 2 / 3 ) * ( F280 * 10^(-9) ) ^ ( -3 / 5 )  +  3.2 * 3.34 / 3 * ( 0.6 ) ^ ( 2 / 3 ) * ( ( 1 - alpha ) / Ku ) *  ( lambda * 10^(-9) ) ^ ( 14 / 15 ) * ( kB * T / ( 3 * PI() * df * 10^(-6) * U * mu ) ) ^ ( 2 / 3 ) * ( F280 * 10^(-9) ) ^ ( -8 / 5 )</f>
        <v>4.7902087703757326E-3</v>
      </c>
      <c r="S280">
        <f t="shared" si="105"/>
        <v>4.8726220482167579E-3</v>
      </c>
      <c r="T280">
        <f t="shared" si="114"/>
        <v>0.81695023295144442</v>
      </c>
      <c r="U280">
        <f t="shared" si="106"/>
        <v>12963.922667429279</v>
      </c>
      <c r="V280">
        <f t="shared" si="107"/>
        <v>8.782762479639581E-3</v>
      </c>
      <c r="W280">
        <f t="shared" si="108"/>
        <v>7.7136840046637857E-5</v>
      </c>
      <c r="X280">
        <f t="shared" si="109"/>
        <v>6.774731954631386E-7</v>
      </c>
      <c r="Y280" cm="1">
        <f t="array" ref="Y280" xml:space="preserve"> 4 / 3 * g / U^2 * F280 * 10^(-9) * ( rhop - rhoa ) / rhoa</f>
        <v>290.26212148400549</v>
      </c>
      <c r="Z280" cm="1">
        <f t="array" ref="Z280" xml:space="preserve"> SQRT( 4/3 * 1/U280 * g/rhoa * F280 * 10^(-9) *  ( rhop - rhoa ) )</f>
        <v>1.5695578563074799E-3</v>
      </c>
      <c r="AA280" cm="1">
        <f t="array" ref="AA280" xml:space="preserve"> Z280 / U</f>
        <v>0.14963285649635982</v>
      </c>
      <c r="AB280">
        <f t="shared" si="115"/>
        <v>0.17596265053215721</v>
      </c>
      <c r="AC280">
        <f t="shared" si="116"/>
        <v>0.17537279012955609</v>
      </c>
      <c r="AD280">
        <f t="shared" si="117"/>
        <v>0.99664780906165473</v>
      </c>
      <c r="AE280" cm="1">
        <f t="array" ref="AE280">( ( F280 * 10^(-9) ) ^ 2 * rhop * H280 * U ) / ( 18 * mu * ( df * 10^(-6) ) )</f>
        <v>3.4076398032051904E-2</v>
      </c>
      <c r="AF280">
        <f t="shared" si="118"/>
        <v>1.4389213600179217E-2</v>
      </c>
      <c r="AG280" cm="1">
        <f t="array" ref="AG280">(2 * AI300*(1-alpha)*AE280*SQRT(alpha)+(1-alpha)*alpha*AE280^2)/Ku</f>
        <v>9.8563143549897127E-3</v>
      </c>
      <c r="AH280">
        <f t="shared" si="119"/>
        <v>0.68497936224026534</v>
      </c>
      <c r="AI280" cm="1">
        <f t="array" ref="AI280" xml:space="preserve"> F280 / df / 1000</f>
        <v>0.35714285714285715</v>
      </c>
      <c r="AJ280" cm="1">
        <f t="array" ref="AJ280" xml:space="preserve"> ( 1 + AI280 ) / ( 2*Ku ) * ( 2 * LN( 1 + AI280 ) - 1 + alpha + ( 1 / ( 1 + AI280 ) ) ^ 2 * ( 1 - alpha / 2 ) - ( alpha / 2) * ( 1 + AI280 ) ^ 2 )</f>
        <v>0.14555968247927856</v>
      </c>
      <c r="AK280" cm="1">
        <f t="array" ref="AK280" xml:space="preserve"> ( ( 1 - alpha ) / Ku ) * AI280 ^ 2</f>
        <v>0.18139903383176578</v>
      </c>
      <c r="AL280">
        <f t="shared" si="120"/>
        <v>1.2462175702917544</v>
      </c>
      <c r="AM280">
        <f t="shared" si="110"/>
        <v>0.31017963248942759</v>
      </c>
      <c r="AN280">
        <f t="shared" si="121"/>
        <v>0.37603365960971785</v>
      </c>
      <c r="AO280">
        <f t="shared" si="122"/>
        <v>1.2123093208659821</v>
      </c>
      <c r="AP280" cm="1">
        <f t="array" ref="AP280" xml:space="preserve"> EXP( -4 * alpha * X * 10^(-6) * AM280 / ( PI() * df * 10^(-6) * ( 1 - alpha ) ) ) * 100</f>
        <v>0.17523238845884975</v>
      </c>
      <c r="AQ280" cm="1">
        <f t="array" ref="AQ280" xml:space="preserve"> EXP( -4 * alpha * X * 10^(-6) * AN280 / ( PI() * df * 10^(-6) * ( 1 - alpha ) ) ) * 100</f>
        <v>4.5541572434776897E-2</v>
      </c>
      <c r="AR280">
        <f t="shared" si="123"/>
        <v>0.12969081602407284</v>
      </c>
      <c r="AS280" cm="1">
        <f t="array" ref="AS280" xml:space="preserve"> ( sigave * 10^(-6) * fE *e * H280 ) / ( 3 * PI() * eps0 * ( 1 + epsF ) * mu * U * F280 * 10^(-9) )</f>
        <v>7.8124953867703302E-3</v>
      </c>
      <c r="AT280" cm="1">
        <f t="array" ref="AT280" xml:space="preserve"> PI() * AS280 / ( 1 + alpha * SQRT(AS280) )</f>
        <v>2.4394898647217656E-2</v>
      </c>
      <c r="AU280" cm="1">
        <f t="array" ref="AU280" xml:space="preserve"> PI() * AS280 * ( 1 - SQRT( AS280 ) * alpha )</f>
        <v>2.4393991271874863E-2</v>
      </c>
      <c r="AV280">
        <f t="shared" si="124"/>
        <v>0.99996280470946342</v>
      </c>
      <c r="AW280" cm="1">
        <f t="array" ref="AW280" xml:space="preserve"> 2 / 3 * ( epsP - 1 ) / ( epsP + 2 ) * ( sigave * 10^(-6) ) ^ 2 / ( eps0 * ( 1 + epsF ) ^ 2 ) * H280 * ( F280 * 10^(-9) ) ^ 2 / ( df * 10^(-6) * mu * U )</f>
        <v>27.323706193059852</v>
      </c>
      <c r="AX280" cm="1">
        <f t="array" ref="AX280" xml:space="preserve"> 0.528 * Ku ^ 0.26 * AW280 ^ 0.74 / ( 1 + 0.366 * ( Ku * AW280 ) ^ 0.63 )</f>
        <v>1.6814121126258046</v>
      </c>
      <c r="AY280" cm="1">
        <f t="array" ref="AY280" xml:space="preserve"> 0.35 * Ku ^ ( -0.5 ) * AW280 ^ 0.4</f>
        <v>1.6243685139133099</v>
      </c>
      <c r="AZ280">
        <f t="shared" si="125"/>
        <v>0.96607399323214604</v>
      </c>
      <c r="BA280">
        <f t="shared" si="111"/>
        <v>0.32700773043963449</v>
      </c>
      <c r="BB280">
        <f t="shared" si="126"/>
        <v>0.40042765088159271</v>
      </c>
      <c r="BC280">
        <f t="shared" si="127"/>
        <v>1.2245204428141538</v>
      </c>
      <c r="BD280">
        <f t="shared" si="112"/>
        <v>1.4700519539576882</v>
      </c>
      <c r="BE280">
        <f t="shared" si="128"/>
        <v>2.0004021735230277</v>
      </c>
      <c r="BF280">
        <f t="shared" si="129"/>
        <v>1.3607697116673501</v>
      </c>
      <c r="BG280" cm="1">
        <f t="array" ref="BG280" xml:space="preserve"> EXP( -4 * alpha * X * 10^(-6) * BA280 / ( PI() * df * 10^(-6) * ( 1 - alpha ) ) ) * 100</f>
        <v>0.12418606942061992</v>
      </c>
      <c r="BH280" cm="1">
        <f t="array" ref="BH280" xml:space="preserve"> EXP( -4 * alpha * X * 10^(-6) * BB280 / ( PI() * df * 10^(-6) * ( 1 - alpha ) ) ) * 100</f>
        <v>2.764603402251057E-2</v>
      </c>
      <c r="BI280" cm="1">
        <f t="array" ref="BI280" xml:space="preserve"> EXP( -4 * alpha * X * 10^(-6) * BD280 / ( PI() * df * 10^(-6) * ( 1 - alpha ) ) ) * 100</f>
        <v>8.6398268695526907E-12</v>
      </c>
      <c r="BJ280" cm="1">
        <f t="array" ref="BJ280" xml:space="preserve"> EXP( -4 * alpha * X * 10^(-6) * BE280 / ( PI() * df * 10^(-6) * ( 1 - alpha ) ) ) * 100</f>
        <v>1.6733690407067915E-16</v>
      </c>
      <c r="BK280" cm="1">
        <f t="array" ref="BK280">fC *  BG280 +  ( 1 - fC ) * BI280</f>
        <v>1.2418606949837837E-2</v>
      </c>
    </row>
    <row r="281" spans="6:63" x14ac:dyDescent="0.2">
      <c r="F281">
        <v>2810</v>
      </c>
      <c r="G281" cm="1">
        <f t="array" ref="G281" xml:space="preserve"> F281 * 10^(-9) * rhoa/mu * U</f>
        <v>1.861605498573896E-3</v>
      </c>
      <c r="H281" cm="1">
        <f t="array" ref="H281">1 +  lambda/F281 * ( 2.514 + 0.8 * EXP( -0.55 * F281/lambda ) )</f>
        <v>1.0599512953755024</v>
      </c>
      <c r="I281" cm="1">
        <f t="array" ref="I281" xml:space="preserve"> 1 + 3.34 * lambda/F281</f>
        <v>1.0796488967971529</v>
      </c>
      <c r="J281">
        <f t="shared" si="113"/>
        <v>0.9817555489751485</v>
      </c>
      <c r="K281" cm="1">
        <f t="array" ref="K281" xml:space="preserve"> kB * T * H281 / ( 3 * PI() * mu * F281 * 10^(-9) )</f>
        <v>8.9054286939556192E-12</v>
      </c>
      <c r="L281" cm="1">
        <f t="array" ref="L281" xml:space="preserve"> df * 10^(-6) *U / K281</f>
        <v>9234.4619143466662</v>
      </c>
      <c r="M281" cm="1">
        <f t="array" ref="M281" xml:space="preserve"> 1 + 0.388 * Kn * ( ( 1 - alpha ) * L281 / Ku ) ^ ( 1 / 3 )</f>
        <v>1.1564850376684417</v>
      </c>
      <c r="N281" cm="1">
        <f t="array" ref="N281" xml:space="preserve"> 1 + 0.388 * Kn * ( ( 1 - alpha ) / Ku ) ^ ( 1 / 3 ) * ( 3 * PI() * mu * df * 10^(-6) * U * F281 * 10^(-9) / ( kB * T ) ) ^ ( 1 / 3 ) * ( 0.6 * ( F281 / lambda ) ^ 0.1 ) ^ ( -1 / 3 ) * ( 1 + 2/3 * ( 3.34 * F281 / lambda ) ) ^ ( -1 / 2 )</f>
        <v>1.0171925899810881</v>
      </c>
      <c r="O281">
        <f t="shared" si="104"/>
        <v>0.87955533954146314</v>
      </c>
      <c r="P281" cm="1">
        <f t="array" ref="P281" xml:space="preserve"> 1 / ( 1 + 1.6 * ( ( 1 - alpha ) / Ku ) ^ ( 1 / 3 ) * L281 ^ ( -2 / 3 ) * M281 )</f>
        <v>0.99529469652926728</v>
      </c>
      <c r="Q281" cm="1">
        <f t="array" ref="Q281" xml:space="preserve"> 1.6 * ( ( 1 - alpha ) / Ku ) * L281 ^ ( -2 / 3 ) * M281 * P281</f>
        <v>5.9505210183281058E-3</v>
      </c>
      <c r="R281" cm="1">
        <f t="array" ref="R281" xml:space="preserve"> 1.6 * ( 0.6 ) ^ ( 2 / 3 ) * ( ( 1 - alpha ) / Ku ) * ( lambda * 10^(-9) ) ^ ( -1 / 15 ) * ( kB * T / ( 3 * PI() * df * 10^(-6) * U * mu ) ) ^ ( 2 / 3 ) * ( F281 * 10^(-9) ) ^ ( -3 / 5 )  +  3.2 * 3.34 / 3 * ( 0.6 ) ^ ( 2 / 3 ) * ( ( 1 - alpha ) / Ku ) *  ( lambda * 10^(-9) ) ^ ( 14 / 15 ) * ( kB * T / ( 3 * PI() * df * 10^(-6) * U * mu ) ) ^ ( 2 / 3 ) * ( F281 * 10^(-9) ) ^ ( -8 / 5 )</f>
        <v>4.7791126605663051E-3</v>
      </c>
      <c r="S281">
        <f t="shared" si="105"/>
        <v>4.8612779850128488E-3</v>
      </c>
      <c r="T281">
        <f t="shared" si="114"/>
        <v>0.81694997295862049</v>
      </c>
      <c r="U281">
        <f t="shared" si="106"/>
        <v>12917.85070837545</v>
      </c>
      <c r="V281">
        <f t="shared" si="107"/>
        <v>8.7984104877404969E-3</v>
      </c>
      <c r="W281">
        <f t="shared" si="108"/>
        <v>7.741194973152176E-5</v>
      </c>
      <c r="X281">
        <f t="shared" si="109"/>
        <v>6.8110074740393062E-7</v>
      </c>
      <c r="Y281" cm="1">
        <f t="array" ref="Y281" xml:space="preserve"> 4 / 3 * g / U^2 * F281 * 10^(-9) * ( rhop - rhoa ) / rhoa</f>
        <v>291.29877191787699</v>
      </c>
      <c r="Z281" cm="1">
        <f t="array" ref="Z281" xml:space="preserve"> SQRT( 4/3 * 1/U281 * g/rhoa * F281 * 10^(-9) *  ( rhop - rhoa ) )</f>
        <v>1.5751595792405132E-3</v>
      </c>
      <c r="AA281" cm="1">
        <f t="array" ref="AA281" xml:space="preserve"> Z281 / U</f>
        <v>0.15016689339114681</v>
      </c>
      <c r="AB281">
        <f t="shared" si="115"/>
        <v>0.17670162791182373</v>
      </c>
      <c r="AC281">
        <f t="shared" si="116"/>
        <v>0.17610292721377718</v>
      </c>
      <c r="AD281">
        <f t="shared" si="117"/>
        <v>0.99661179862844673</v>
      </c>
      <c r="AE281" cm="1">
        <f t="array" ref="AE281">( ( F281 * 10^(-9) ) ^ 2 * rhop * H281 * U ) / ( 18 * mu * ( df * 10^(-6) ) )</f>
        <v>3.4313304183581986E-2</v>
      </c>
      <c r="AF281">
        <f t="shared" si="118"/>
        <v>1.4565678350917141E-2</v>
      </c>
      <c r="AG281" cm="1">
        <f t="array" ref="AG281">(2 * AI301*(1-alpha)*AE281*SQRT(alpha)+(1-alpha)*alpha*AE281^2)/Ku</f>
        <v>9.9583355090002261E-3</v>
      </c>
      <c r="AH281">
        <f t="shared" si="119"/>
        <v>0.68368497979177123</v>
      </c>
      <c r="AI281" cm="1">
        <f t="array" ref="AI281" xml:space="preserve"> F281 / df / 1000</f>
        <v>0.35841836734693877</v>
      </c>
      <c r="AJ281" cm="1">
        <f t="array" ref="AJ281" xml:space="preserve"> ( 1 + AI281 ) / ( 2*Ku ) * ( 2 * LN( 1 + AI281 ) - 1 + alpha + ( 1 / ( 1 + AI281 ) ) ^ 2 * ( 1 - alpha / 2 ) - ( alpha / 2) * ( 1 + AI281 ) ^ 2 )</f>
        <v>0.1465009513082757</v>
      </c>
      <c r="AK281" cm="1">
        <f t="array" ref="AK281" xml:space="preserve"> ( ( 1 - alpha ) / Ku ) * AI281 ^ 2</f>
        <v>0.18269705497946501</v>
      </c>
      <c r="AL281">
        <f t="shared" si="120"/>
        <v>1.2470707756362851</v>
      </c>
      <c r="AM281">
        <f t="shared" si="110"/>
        <v>0.31167113138633773</v>
      </c>
      <c r="AN281">
        <f t="shared" si="121"/>
        <v>0.37822693852917222</v>
      </c>
      <c r="AO281">
        <f t="shared" si="122"/>
        <v>1.2135449852117808</v>
      </c>
      <c r="AP281" cm="1">
        <f t="array" ref="AP281" xml:space="preserve"> EXP( -4 * alpha * X * 10^(-6) * AM281 / ( PI() * df * 10^(-6) * ( 1 - alpha ) ) ) * 100</f>
        <v>0.16996531327934528</v>
      </c>
      <c r="AQ281" cm="1">
        <f t="array" ref="AQ281" xml:space="preserve"> EXP( -4 * alpha * X * 10^(-6) * AN281 / ( PI() * df * 10^(-6) * ( 1 - alpha ) ) ) * 100</f>
        <v>4.3542928074456595E-2</v>
      </c>
      <c r="AR281">
        <f t="shared" si="123"/>
        <v>0.12642238520488869</v>
      </c>
      <c r="AS281" cm="1">
        <f t="array" ref="AS281" xml:space="preserve"> ( sigave * 10^(-6) * fE *e * H281 ) / ( 3 * PI() * eps0 * ( 1 + epsF ) * mu * U * F281 * 10^(-9) )</f>
        <v>7.7831207098958011E-3</v>
      </c>
      <c r="AT281" cm="1">
        <f t="array" ref="AT281" xml:space="preserve"> PI() * AS281 / ( 1 + alpha * SQRT(AS281) )</f>
        <v>2.43034520087923E-2</v>
      </c>
      <c r="AU281" cm="1">
        <f t="array" ref="AU281" xml:space="preserve"> PI() * AS281 * ( 1 - SQRT( AS281 ) * alpha )</f>
        <v>2.4302551433740497E-2</v>
      </c>
      <c r="AV281">
        <f t="shared" si="124"/>
        <v>0.99996294456230017</v>
      </c>
      <c r="AW281" cm="1">
        <f t="array" ref="AW281" xml:space="preserve"> 2 / 3 * ( epsP - 1 ) / ( epsP + 2 ) * ( sigave * 10^(-6) ) ^ 2 / ( eps0 * ( 1 + epsF ) ^ 2 ) * H281 * ( F281 * 10^(-9) ) ^ 2 / ( df * 10^(-6) * mu * U )</f>
        <v>27.51366623735937</v>
      </c>
      <c r="AX281" cm="1">
        <f t="array" ref="AX281" xml:space="preserve"> 0.528 * Ku ^ 0.26 * AW281 ^ 0.74 / ( 1 + 0.366 * ( Ku * AW281 ) ^ 0.63 )</f>
        <v>1.6849505180679321</v>
      </c>
      <c r="AY281" cm="1">
        <f t="array" ref="AY281" xml:space="preserve"> 0.35 * Ku ^ ( -0.5 ) * AW281 ^ 0.4</f>
        <v>1.6288763054358535</v>
      </c>
      <c r="AZ281">
        <f t="shared" si="125"/>
        <v>0.96672055824145109</v>
      </c>
      <c r="BA281">
        <f t="shared" si="111"/>
        <v>0.32839989901095612</v>
      </c>
      <c r="BB281">
        <f t="shared" si="126"/>
        <v>0.40252948996291271</v>
      </c>
      <c r="BC281">
        <f t="shared" si="127"/>
        <v>1.2257296399152775</v>
      </c>
      <c r="BD281">
        <f t="shared" si="112"/>
        <v>1.4714712151580416</v>
      </c>
      <c r="BE281">
        <f t="shared" si="128"/>
        <v>2.0071032439650258</v>
      </c>
      <c r="BF281">
        <f t="shared" si="129"/>
        <v>1.3640112176774422</v>
      </c>
      <c r="BG281" cm="1">
        <f t="array" ref="BG281" xml:space="preserve"> EXP( -4 * alpha * X * 10^(-6) * BA281 / ( PI() * df * 10^(-6) * ( 1 - alpha ) ) ) * 100</f>
        <v>0.12069839382645345</v>
      </c>
      <c r="BH281" cm="1">
        <f t="array" ref="BH281" xml:space="preserve"> EXP( -4 * alpha * X * 10^(-6) * BB281 / ( PI() * df * 10^(-6) * ( 1 - alpha ) ) ) * 100</f>
        <v>2.648225842014652E-2</v>
      </c>
      <c r="BI281" cm="1">
        <f t="array" ref="BI281" xml:space="preserve"> EXP( -4 * alpha * X * 10^(-6) * BD281 / ( PI() * df * 10^(-6) * ( 1 - alpha ) ) ) * 100</f>
        <v>8.3925298145401221E-12</v>
      </c>
      <c r="BJ281" cm="1">
        <f t="array" ref="BJ281" xml:space="preserve"> EXP( -4 * alpha * X * 10^(-6) * BE281 / ( PI() * df * 10^(-6) * ( 1 - alpha ) ) ) * 100</f>
        <v>1.4589594526701497E-16</v>
      </c>
      <c r="BK281" cm="1">
        <f t="array" ref="BK281">fC *  BG281 +  ( 1 - fC ) * BI281</f>
        <v>1.2069839390198622E-2</v>
      </c>
    </row>
    <row r="282" spans="6:63" x14ac:dyDescent="0.2">
      <c r="F282">
        <v>2820</v>
      </c>
      <c r="G282" cm="1">
        <f t="array" ref="G282" xml:space="preserve"> F282 * 10^(-9) * rhoa/mu * U</f>
        <v>1.8682304291738035E-3</v>
      </c>
      <c r="H282" cm="1">
        <f t="array" ref="H282">1 +  lambda/F282 * ( 2.514 + 0.8 * EXP( -0.55 * F282/lambda ) )</f>
        <v>1.0597387021293456</v>
      </c>
      <c r="I282" cm="1">
        <f t="array" ref="I282" xml:space="preserve"> 1 + 3.34 * lambda/F282</f>
        <v>1.0793664539007093</v>
      </c>
      <c r="J282">
        <f t="shared" si="113"/>
        <v>0.98181548842802069</v>
      </c>
      <c r="K282" cm="1">
        <f t="array" ref="K282" xml:space="preserve"> kB * T * H282 / ( 3 * PI() * mu * F282 * 10^(-9) )</f>
        <v>8.8720693415760167E-12</v>
      </c>
      <c r="L282" cm="1">
        <f t="array" ref="L282" xml:space="preserve"> df * 10^(-6) *U / K282</f>
        <v>9269.1838779806876</v>
      </c>
      <c r="M282" cm="1">
        <f t="array" ref="M282" xml:space="preserve"> 1 + 0.388 * Kn * ( ( 1 - alpha ) * L282 / Ku ) ^ ( 1 / 3 )</f>
        <v>1.1566809224604788</v>
      </c>
      <c r="N282" cm="1">
        <f t="array" ref="N282" xml:space="preserve"> 1 + 0.388 * Kn * ( ( 1 - alpha ) / Ku ) ^ ( 1 / 3 ) * ( 3 * PI() * mu * df * 10^(-6) * U * F282 * 10^(-9) / ( kB * T ) ) ^ ( 1 / 3 ) * ( 0.6 * ( F282 / lambda ) ^ 0.1 ) ^ ( -1 / 3 ) * ( 1 + 2/3 * ( 3.34 * F282 / lambda ) ) ^ ( -1 / 2 )</f>
        <v>1.0171807021105839</v>
      </c>
      <c r="O282">
        <f t="shared" si="104"/>
        <v>0.8793961086060349</v>
      </c>
      <c r="P282" cm="1">
        <f t="array" ref="P282" xml:space="preserve"> 1 / ( 1 + 1.6 * ( ( 1 - alpha ) / Ku ) ^ ( 1 / 3 ) * L282 ^ ( -2 / 3 ) * M282 )</f>
        <v>0.99530560799936896</v>
      </c>
      <c r="Q282" cm="1">
        <f t="array" ref="Q282" xml:space="preserve"> 1.6 * ( ( 1 - alpha ) / Ku ) * L282 ^ ( -2 / 3 ) * M282 * P282</f>
        <v>5.9367219227787977E-3</v>
      </c>
      <c r="R282" cm="1">
        <f t="array" ref="R282" xml:space="preserve"> 1.6 * ( 0.6 ) ^ ( 2 / 3 ) * ( ( 1 - alpha ) / Ku ) * ( lambda * 10^(-9) ) ^ ( -1 / 15 ) * ( kB * T / ( 3 * PI() * df * 10^(-6) * U * mu ) ) ^ ( 2 / 3 ) * ( F282 * 10^(-9) ) ^ ( -3 / 5 )  +  3.2 * 3.34 / 3 * ( 0.6 ) ^ ( 2 / 3 ) * ( ( 1 - alpha ) / Ku ) *  ( lambda * 10^(-9) ) ^ ( 14 / 15 ) * ( kB * T / ( 3 * PI() * df * 10^(-6) * U * mu ) ) ^ ( 2 / 3 ) * ( F282 * 10^(-9) ) ^ ( -8 / 5 )</f>
        <v>4.7680844212106737E-3</v>
      </c>
      <c r="S282">
        <f t="shared" si="105"/>
        <v>4.8500034592896101E-3</v>
      </c>
      <c r="T282">
        <f t="shared" si="114"/>
        <v>0.81694974472031057</v>
      </c>
      <c r="U282">
        <f t="shared" si="106"/>
        <v>12872.105430920761</v>
      </c>
      <c r="V282">
        <f t="shared" si="107"/>
        <v>8.8140305863286562E-3</v>
      </c>
      <c r="W282">
        <f t="shared" si="108"/>
        <v>7.7687057142147042E-5</v>
      </c>
      <c r="X282">
        <f t="shared" si="109"/>
        <v>6.8473472083554743E-7</v>
      </c>
      <c r="Y282" cm="1">
        <f t="array" ref="Y282" xml:space="preserve"> 4 / 3 * g / U^2 * F282 * 10^(-9) * ( rhop - rhoa ) / rhoa</f>
        <v>292.33542235174843</v>
      </c>
      <c r="Z282" cm="1">
        <f t="array" ref="Z282" xml:space="preserve"> SQRT( 4/3 * 1/U282 * g/rhoa * F282 * 10^(-9) *  ( rhop - rhoa ) )</f>
        <v>1.5807612791558351E-3</v>
      </c>
      <c r="AA282" cm="1">
        <f t="array" ref="AA282" xml:space="preserve"> Z282 / U</f>
        <v>0.15070092809155405</v>
      </c>
      <c r="AB282">
        <f t="shared" si="115"/>
        <v>0.17744153158311651</v>
      </c>
      <c r="AC282">
        <f t="shared" si="116"/>
        <v>0.17683388862186422</v>
      </c>
      <c r="AD282">
        <f t="shared" si="117"/>
        <v>0.99657553135485832</v>
      </c>
      <c r="AE282" cm="1">
        <f t="array" ref="AE282">( ( F282 * 10^(-9) ) ^ 2 * rhop * H282 * U ) / ( 18 * mu * ( df * 10^(-6) ) )</f>
        <v>3.4551030297603487E-2</v>
      </c>
      <c r="AF282">
        <f t="shared" si="118"/>
        <v>1.4743536860430432E-2</v>
      </c>
      <c r="AG282" cm="1">
        <f t="array" ref="AG282">(2 * AI302*(1-alpha)*AE282*SQRT(alpha)+(1-alpha)*alpha*AE282^2)/Ku</f>
        <v>1.0061060765916428E-2</v>
      </c>
      <c r="AH282">
        <f t="shared" si="119"/>
        <v>0.68240483007295838</v>
      </c>
      <c r="AI282" cm="1">
        <f t="array" ref="AI282" xml:space="preserve"> F282 / df / 1000</f>
        <v>0.35969387755102045</v>
      </c>
      <c r="AJ282" cm="1">
        <f t="array" ref="AJ282" xml:space="preserve"> ( 1 + AI282 ) / ( 2*Ku ) * ( 2 * LN( 1 + AI282 ) - 1 + alpha + ( 1 / ( 1 + AI282 ) ) ^ 2 * ( 1 - alpha / 2 ) - ( alpha / 2) * ( 1 + AI282 ) ^ 2 )</f>
        <v>0.14744465747594776</v>
      </c>
      <c r="AK282" cm="1">
        <f t="array" ref="AK282" xml:space="preserve"> ( ( 1 - alpha ) / Ku ) * AI282 ^ 2</f>
        <v>0.1839997036535376</v>
      </c>
      <c r="AL282">
        <f t="shared" si="120"/>
        <v>1.247923843449892</v>
      </c>
      <c r="AM282">
        <f t="shared" si="110"/>
        <v>0.31316458359153854</v>
      </c>
      <c r="AN282">
        <f t="shared" si="121"/>
        <v>0.38042713259512184</v>
      </c>
      <c r="AO282">
        <f t="shared" si="122"/>
        <v>1.2147833839707558</v>
      </c>
      <c r="AP282" cm="1">
        <f t="array" ref="AP282" xml:space="preserve"> EXP( -4 * alpha * X * 10^(-6) * AM282 / ( PI() * df * 10^(-6) * ( 1 - alpha ) ) ) * 100</f>
        <v>0.16484996517687897</v>
      </c>
      <c r="AQ282" cm="1">
        <f t="array" ref="AQ282" xml:space="preserve"> EXP( -4 * alpha * X * 10^(-6) * AN282 / ( PI() * df * 10^(-6) * ( 1 - alpha ) ) ) * 100</f>
        <v>4.1626106184953701E-2</v>
      </c>
      <c r="AR282">
        <f t="shared" si="123"/>
        <v>0.12322385899192527</v>
      </c>
      <c r="AS282" cm="1">
        <f t="array" ref="AS282" xml:space="preserve"> ( sigave * 10^(-6) * fE *e * H282 ) / ( 3 * PI() * eps0 * ( 1 + epsF ) * mu * U * F282 * 10^(-9) )</f>
        <v>7.7539654748928401E-3</v>
      </c>
      <c r="AT282" cm="1">
        <f t="array" ref="AT282" xml:space="preserve"> PI() * AS282 / ( 1 + alpha * SQRT(AS282) )</f>
        <v>2.421268697023278E-2</v>
      </c>
      <c r="AU282" cm="1">
        <f t="array" ref="AU282" xml:space="preserve"> PI() * AS282 * ( 1 - SQRT( AS282 ) * alpha )</f>
        <v>2.4211793119435648E-2</v>
      </c>
      <c r="AV282">
        <f t="shared" si="124"/>
        <v>0.99996308337037387</v>
      </c>
      <c r="AW282" cm="1">
        <f t="array" ref="AW282" xml:space="preserve"> 2 / 3 * ( epsP - 1 ) / ( epsP + 2 ) * ( sigave * 10^(-6) ) ^ 2 / ( eps0 * ( 1 + epsF ) ^ 2 ) * H282 * ( F282 * 10^(-9) ) ^ 2 / ( df * 10^(-6) * mu * U )</f>
        <v>27.704283757668637</v>
      </c>
      <c r="AX282" cm="1">
        <f t="array" ref="AX282" xml:space="preserve"> 0.528 * Ku ^ 0.26 * AW282 ^ 0.74 / ( 1 + 0.366 * ( Ku * AW282 ) ^ 0.63 )</f>
        <v>1.6884773031087181</v>
      </c>
      <c r="AY282" cm="1">
        <f t="array" ref="AY282" xml:space="preserve"> 0.35 * Ku ^ ( -0.5 ) * AW282 ^ 0.4</f>
        <v>1.6333809671766009</v>
      </c>
      <c r="AZ282">
        <f t="shared" si="125"/>
        <v>0.96736921732339698</v>
      </c>
      <c r="BA282">
        <f t="shared" si="111"/>
        <v>0.32979471452910614</v>
      </c>
      <c r="BB282">
        <f t="shared" si="126"/>
        <v>0.40463892571455751</v>
      </c>
      <c r="BC282">
        <f t="shared" si="127"/>
        <v>1.2269418152814149</v>
      </c>
      <c r="BD282">
        <f t="shared" si="112"/>
        <v>1.4728705951684509</v>
      </c>
      <c r="BE282">
        <f t="shared" si="128"/>
        <v>2.0138080997717225</v>
      </c>
      <c r="BF282">
        <f t="shared" si="129"/>
        <v>1.3672675022352558</v>
      </c>
      <c r="BG282" cm="1">
        <f t="array" ref="BG282" xml:space="preserve"> EXP( -4 * alpha * X * 10^(-6) * BA282 / ( PI() * df * 10^(-6) * ( 1 - alpha ) ) ) * 100</f>
        <v>0.11730231367284756</v>
      </c>
      <c r="BH282" cm="1">
        <f t="array" ref="BH282" xml:space="preserve"> EXP( -4 * alpha * X * 10^(-6) * BB282 / ( PI() * df * 10^(-6) * ( 1 - alpha ) ) ) * 100</f>
        <v>2.5363529777245469E-2</v>
      </c>
      <c r="BI282" cm="1">
        <f t="array" ref="BI282" xml:space="preserve"> EXP( -4 * alpha * X * 10^(-6) * BD282 / ( PI() * df * 10^(-6) * ( 1 - alpha ) ) ) * 100</f>
        <v>8.1556281867922753E-12</v>
      </c>
      <c r="BJ282" cm="1">
        <f t="array" ref="BJ282" xml:space="preserve"> EXP( -4 * alpha * X * 10^(-6) * BE282 / ( PI() * df * 10^(-6) * ( 1 - alpha ) ) ) * 100</f>
        <v>1.2719237484813451E-16</v>
      </c>
      <c r="BK282" cm="1">
        <f t="array" ref="BK282">fC *  BG282 +  ( 1 - fC ) * BI282</f>
        <v>1.1730231374624823E-2</v>
      </c>
    </row>
    <row r="283" spans="6:63" x14ac:dyDescent="0.2">
      <c r="F283">
        <v>2830</v>
      </c>
      <c r="G283" cm="1">
        <f t="array" ref="G283" xml:space="preserve"> F283 * 10^(-9) * rhoa/mu * U</f>
        <v>1.8748553597737105E-3</v>
      </c>
      <c r="H283" cm="1">
        <f t="array" ref="H283">1 +  lambda/F283 * ( 2.514 + 0.8 * EXP( -0.55 * F283/lambda ) )</f>
        <v>1.0595276113089682</v>
      </c>
      <c r="I283" cm="1">
        <f t="array" ref="I283" xml:space="preserve"> 1 + 3.34 * lambda/F283</f>
        <v>1.0790860070671378</v>
      </c>
      <c r="J283">
        <f t="shared" si="113"/>
        <v>0.98187503532612053</v>
      </c>
      <c r="K283" cm="1">
        <f t="array" ref="K283" xml:space="preserve"> kB * T * H283 / ( 3 * PI() * mu * F283 * 10^(-9) )</f>
        <v>8.8389582781101029E-12</v>
      </c>
      <c r="L283" cm="1">
        <f t="array" ref="L283" xml:space="preserve"> df * 10^(-6) *U / K283</f>
        <v>9303.9065823995006</v>
      </c>
      <c r="M283" cm="1">
        <f t="array" ref="M283" xml:space="preserve"> 1 + 0.388 * Kn * ( ( 1 - alpha ) * L283 / Ku ) ^ ( 1 / 3 )</f>
        <v>1.1568763228408516</v>
      </c>
      <c r="N283" cm="1">
        <f t="array" ref="N283" xml:space="preserve"> 1 + 0.388 * Kn * ( ( 1 - alpha ) / Ku ) ^ ( 1 / 3 ) * ( 3 * PI() * mu * df * 10^(-6) * U * F283 * 10^(-9) / ( kB * T ) ) ^ ( 1 / 3 ) * ( 0.6 * ( F283 / lambda ) ^ 0.1 ) ^ ( -1 / 3 ) * ( 1 + 2/3 * ( 3.34 * F283 / lambda ) ) ^ ( -1 / 2 )</f>
        <v>1.0171688633716371</v>
      </c>
      <c r="O283">
        <f t="shared" si="104"/>
        <v>0.87923734221982719</v>
      </c>
      <c r="P283" cm="1">
        <f t="array" ref="P283" xml:space="preserve"> 1 / ( 1 + 1.6 * ( ( 1 - alpha ) / Ku ) ^ ( 1 / 3 ) * L283 ^ ( -2 / 3 ) * M283 )</f>
        <v>0.9953164530096541</v>
      </c>
      <c r="Q283" cm="1">
        <f t="array" ref="Q283" xml:space="preserve"> 1.6 * ( ( 1 - alpha ) / Ku ) * L283 ^ ( -2 / 3 ) * M283 * P283</f>
        <v>5.9230068750572963E-3</v>
      </c>
      <c r="R283" cm="1">
        <f t="array" ref="R283" xml:space="preserve"> 1.6 * ( 0.6 ) ^ ( 2 / 3 ) * ( ( 1 - alpha ) / Ku ) * ( lambda * 10^(-9) ) ^ ( -1 / 15 ) * ( kB * T / ( 3 * PI() * df * 10^(-6) * U * mu ) ) ^ ( 2 / 3 ) * ( F283 * 10^(-9) ) ^ ( -3 / 5 )  +  3.2 * 3.34 / 3 * ( 0.6 ) ^ ( 2 / 3 ) * ( ( 1 - alpha ) / Ku ) *  ( lambda * 10^(-9) ) ^ ( 14 / 15 ) * ( kB * T / ( 3 * PI() * df * 10^(-6) * U * mu ) ) ^ ( 2 / 3 ) * ( F283 * 10^(-9) ) ^ ( -8 / 5 )</f>
        <v>4.7571233837153271E-3</v>
      </c>
      <c r="S283">
        <f t="shared" si="105"/>
        <v>4.8387977851323555E-3</v>
      </c>
      <c r="T283">
        <f t="shared" si="114"/>
        <v>0.81694954728303393</v>
      </c>
      <c r="U283">
        <f t="shared" si="106"/>
        <v>12826.683372333448</v>
      </c>
      <c r="V283">
        <f t="shared" si="107"/>
        <v>8.8296229236678962E-3</v>
      </c>
      <c r="W283">
        <f t="shared" si="108"/>
        <v>7.7962162281040992E-5</v>
      </c>
      <c r="X283">
        <f t="shared" si="109"/>
        <v>6.8837510419807267E-7</v>
      </c>
      <c r="Y283" cm="1">
        <f t="array" ref="Y283" xml:space="preserve"> 4 / 3 * g / U^2 * F283 * 10^(-9) * ( rhop - rhoa ) / rhoa</f>
        <v>293.37207278561982</v>
      </c>
      <c r="Z283" cm="1">
        <f t="array" ref="Z283" xml:space="preserve"> SQRT( 4/3 * 1/U283 * g/rhoa * F283 * 10^(-9) *  ( rhop - rhoa ) )</f>
        <v>1.5863629560792616E-3</v>
      </c>
      <c r="AA283" cm="1">
        <f t="array" ref="AA283" xml:space="preserve"> Z283 / U</f>
        <v>0.15123496060004277</v>
      </c>
      <c r="AB283">
        <f t="shared" si="115"/>
        <v>0.1781823632921542</v>
      </c>
      <c r="AC283">
        <f t="shared" si="116"/>
        <v>0.17756567526070818</v>
      </c>
      <c r="AD283">
        <f t="shared" si="117"/>
        <v>0.9965390063300773</v>
      </c>
      <c r="AE283" cm="1">
        <f t="array" ref="AE283">( ( F283 * 10^(-9) ) ^ 2 * rhop * H283 * U ) / ( 18 * mu * ( df * 10^(-6) ) )</f>
        <v>3.4789576374116379E-2</v>
      </c>
      <c r="AF283">
        <f t="shared" si="118"/>
        <v>1.4922792553579287E-2</v>
      </c>
      <c r="AG283" cm="1">
        <f t="array" ref="AG283">(2 * AI303*(1-alpha)*AE283*SQRT(alpha)+(1-alpha)*alpha*AE283^2)/Ku</f>
        <v>1.0164492584761152E-2</v>
      </c>
      <c r="AH283">
        <f t="shared" si="119"/>
        <v>0.68113877133024681</v>
      </c>
      <c r="AI283" cm="1">
        <f t="array" ref="AI283" xml:space="preserve"> F283 / df / 1000</f>
        <v>0.36096938775510207</v>
      </c>
      <c r="AJ283" cm="1">
        <f t="array" ref="AJ283" xml:space="preserve"> ( 1 + AI283 ) / ( 2*Ku ) * ( 2 * LN( 1 + AI283 ) - 1 + alpha + ( 1 / ( 1 + AI283 ) ) ^ 2 * ( 1 - alpha / 2 ) - ( alpha / 2) * ( 1 + AI283 ) ^ 2 )</f>
        <v>0.14839079624656307</v>
      </c>
      <c r="AK283" cm="1">
        <f t="array" ref="AK283" xml:space="preserve"> ( ( 1 - alpha ) / Ku ) * AI283 ^ 2</f>
        <v>0.18530697985398331</v>
      </c>
      <c r="AL283">
        <f t="shared" si="120"/>
        <v>1.2487767741745996</v>
      </c>
      <c r="AM283">
        <f t="shared" si="110"/>
        <v>0.31465997379037636</v>
      </c>
      <c r="AN283">
        <f t="shared" si="121"/>
        <v>0.38263424545340313</v>
      </c>
      <c r="AO283">
        <f t="shared" si="122"/>
        <v>1.2160245259166984</v>
      </c>
      <c r="AP283" cm="1">
        <f t="array" ref="AP283" xml:space="preserve"> EXP( -4 * alpha * X * 10^(-6) * AM283 / ( PI() * df * 10^(-6) * ( 1 - alpha ) ) ) * 100</f>
        <v>0.15988223055032177</v>
      </c>
      <c r="AQ283" cm="1">
        <f t="array" ref="AQ283" xml:space="preserve"> EXP( -4 * alpha * X * 10^(-6) * AN283 / ( PI() * df * 10^(-6) * ( 1 - alpha ) ) ) * 100</f>
        <v>3.9788032323682027E-2</v>
      </c>
      <c r="AR283">
        <f t="shared" si="123"/>
        <v>0.12009419822663975</v>
      </c>
      <c r="AS283" cm="1">
        <f t="array" ref="AS283" xml:space="preserve"> ( sigave * 10^(-6) * fE *e * H283 ) / ( 3 * PI() * eps0 * ( 1 + epsF ) * mu * U * F283 * 10^(-9) )</f>
        <v>7.7250272381560563E-3</v>
      </c>
      <c r="AT283" cm="1">
        <f t="array" ref="AT283" xml:space="preserve"> PI() * AS283 / ( 1 + alpha * SQRT(AS283) )</f>
        <v>2.412259595589478E-2</v>
      </c>
      <c r="AU283" cm="1">
        <f t="array" ref="AU283" xml:space="preserve"> PI() * AS283 * ( 1 - SQRT( AS283 ) * alpha )</f>
        <v>2.4121708754443593E-2</v>
      </c>
      <c r="AV283">
        <f t="shared" si="124"/>
        <v>0.9999632211453191</v>
      </c>
      <c r="AW283" cm="1">
        <f t="array" ref="AW283" xml:space="preserve"> 2 / 3 * ( epsP - 1 ) / ( epsP + 2 ) * ( sigave * 10^(-6) ) ^ 2 / ( eps0 * ( 1 + epsF ) ^ 2 ) * H283 * ( F283 * 10^(-9) ) ^ 2 / ( df * 10^(-6) * mu * U )</f>
        <v>27.895558753987633</v>
      </c>
      <c r="AX283" cm="1">
        <f t="array" ref="AX283" xml:space="preserve"> 0.528 * Ku ^ 0.26 * AW283 ^ 0.74 / ( 1 + 0.366 * ( Ku * AW283 ) ^ 0.63 )</f>
        <v>1.6919925301751833</v>
      </c>
      <c r="AY283" cm="1">
        <f t="array" ref="AY283" xml:space="preserve"> 0.35 * Ku ^ ( -0.5 ) * AW283 ^ 0.4</f>
        <v>1.637882512182528</v>
      </c>
      <c r="AZ283">
        <f t="shared" si="125"/>
        <v>0.96801994274345116</v>
      </c>
      <c r="BA283">
        <f t="shared" si="111"/>
        <v>0.33119215433503346</v>
      </c>
      <c r="BB283">
        <f t="shared" si="126"/>
        <v>0.40675595420784671</v>
      </c>
      <c r="BC283">
        <f t="shared" si="127"/>
        <v>1.2281569743840399</v>
      </c>
      <c r="BD283">
        <f t="shared" si="112"/>
        <v>1.4742501787671238</v>
      </c>
      <c r="BE283">
        <f t="shared" si="128"/>
        <v>2.0205167576359311</v>
      </c>
      <c r="BF283">
        <f t="shared" si="129"/>
        <v>1.3705385875046225</v>
      </c>
      <c r="BG283" cm="1">
        <f t="array" ref="BG283" xml:space="preserve"> EXP( -4 * alpha * X * 10^(-6) * BA283 / ( PI() * df * 10^(-6) * ( 1 - alpha ) ) ) * 100</f>
        <v>0.11399566728601289</v>
      </c>
      <c r="BH283" cm="1">
        <f t="array" ref="BH283" xml:space="preserve"> EXP( -4 * alpha * X * 10^(-6) * BB283 / ( PI() * df * 10^(-6) * ( 1 - alpha ) ) ) * 100</f>
        <v>2.4288287481967093E-2</v>
      </c>
      <c r="BI283" cm="1">
        <f t="array" ref="BI283" xml:space="preserve"> EXP( -4 * alpha * X * 10^(-6) * BD283 / ( PI() * df * 10^(-6) * ( 1 - alpha ) ) ) * 100</f>
        <v>7.9286247305239886E-12</v>
      </c>
      <c r="BJ283" cm="1">
        <f t="array" ref="BJ283" xml:space="preserve"> EXP( -4 * alpha * X * 10^(-6) * BE283 / ( PI() * df * 10^(-6) * ( 1 - alpha ) ) ) * 100</f>
        <v>1.1087793873857195E-16</v>
      </c>
      <c r="BK283" cm="1">
        <f t="array" ref="BK283">fC *  BG283 +  ( 1 - fC ) * BI283</f>
        <v>1.1399566735737053E-2</v>
      </c>
    </row>
    <row r="284" spans="6:63" x14ac:dyDescent="0.2">
      <c r="F284">
        <v>2840</v>
      </c>
      <c r="G284" cm="1">
        <f t="array" ref="G284" xml:space="preserve"> F284 * 10^(-9) * rhoa/mu * U</f>
        <v>1.8814802903736176E-3</v>
      </c>
      <c r="H284" cm="1">
        <f t="array" ref="H284">1 +  lambda/F284 * ( 2.514 + 0.8 * EXP( -0.55 * F284/lambda ) )</f>
        <v>1.0593180070436743</v>
      </c>
      <c r="I284" cm="1">
        <f t="array" ref="I284" xml:space="preserve"> 1 + 3.34 * lambda/F284</f>
        <v>1.0788075352112676</v>
      </c>
      <c r="J284">
        <f t="shared" si="113"/>
        <v>0.98193419351323252</v>
      </c>
      <c r="K284" cm="1">
        <f t="array" ref="K284" xml:space="preserve"> kB * T * H284 / ( 3 * PI() * mu * F284 * 10^(-9) )</f>
        <v>8.8060927488548408E-12</v>
      </c>
      <c r="L284" cm="1">
        <f t="array" ref="L284" xml:space="preserve"> df * 10^(-6) *U / K284</f>
        <v>9338.6300202161019</v>
      </c>
      <c r="M284" cm="1">
        <f t="array" ref="M284" xml:space="preserve"> 1 + 0.388 * Kn * ( ( 1 - alpha ) * L284 / Ku ) ^ ( 1 / 3 )</f>
        <v>1.1570712417723197</v>
      </c>
      <c r="N284" cm="1">
        <f t="array" ref="N284" xml:space="preserve"> 1 + 0.388 * Kn * ( ( 1 - alpha ) / Ku ) ^ ( 1 / 3 ) * ( 3 * PI() * mu * df * 10^(-6) * U * F284 * 10^(-9) / ( kB * T ) ) ^ ( 1 / 3 ) * ( 0.6 * ( F284 / lambda ) ^ 0.1 ) ^ ( -1 / 3 ) * ( 1 + 2/3 * ( 3.34 * F284 / lambda ) ) ^ ( -1 / 2 )</f>
        <v>1.0171570733933957</v>
      </c>
      <c r="O284">
        <f t="shared" si="104"/>
        <v>0.87907903737663262</v>
      </c>
      <c r="P284" cm="1">
        <f t="array" ref="P284" xml:space="preserve"> 1 / ( 1 + 1.6 * ( ( 1 - alpha ) / Ku ) ^ ( 1 / 3 ) * L284 ^ ( -2 / 3 ) * M284 )</f>
        <v>0.99532723220841934</v>
      </c>
      <c r="Q284" cm="1">
        <f t="array" ref="Q284" xml:space="preserve"> 1.6 * ( ( 1 - alpha ) / Ku ) * L284 ^ ( -2 / 3 ) * M284 * P284</f>
        <v>5.9093750553004323E-3</v>
      </c>
      <c r="R284" cm="1">
        <f t="array" ref="R284" xml:space="preserve"> 1.6 * ( 0.6 ) ^ ( 2 / 3 ) * ( ( 1 - alpha ) / Ku ) * ( lambda * 10^(-9) ) ^ ( -1 / 15 ) * ( kB * T / ( 3 * PI() * df * 10^(-6) * U * mu ) ) ^ ( 2 / 3 ) * ( F284 * 10^(-9) ) ^ ( -3 / 5 )  +  3.2 * 3.34 / 3 * ( 0.6 ) ^ ( 2 / 3 ) * ( ( 1 - alpha ) / Ku ) *  ( lambda * 10^(-9) ) ^ ( 14 / 15 ) * ( kB * T / ( 3 * PI() * df * 10^(-6) * U * mu ) ) ^ ( 2 / 3 ) * ( F284 * 10^(-9) ) ^ ( -8 / 5 )</f>
        <v>4.7462288885317203E-3</v>
      </c>
      <c r="S284">
        <f t="shared" si="105"/>
        <v>4.8276602859141137E-3</v>
      </c>
      <c r="T284">
        <f t="shared" si="114"/>
        <v>0.81694937971214554</v>
      </c>
      <c r="U284">
        <f t="shared" si="106"/>
        <v>12781.581118649963</v>
      </c>
      <c r="V284">
        <f t="shared" si="107"/>
        <v>8.8451876467136367E-3</v>
      </c>
      <c r="W284">
        <f t="shared" si="108"/>
        <v>7.8237265150719269E-5</v>
      </c>
      <c r="X284">
        <f t="shared" si="109"/>
        <v>6.9202188599280423E-7</v>
      </c>
      <c r="Y284" cm="1">
        <f t="array" ref="Y284" xml:space="preserve"> 4 / 3 * g / U^2 * F284 * 10^(-9) * ( rhop - rhoa ) / rhoa</f>
        <v>294.40872321949132</v>
      </c>
      <c r="Z284" cm="1">
        <f t="array" ref="Z284" xml:space="preserve"> SQRT( 4/3 * 1/U284 * g/rhoa * F284 * 10^(-9) *  ( rhop - rhoa ) )</f>
        <v>1.5919646100364885E-3</v>
      </c>
      <c r="AA284" cm="1">
        <f t="array" ref="AA284" xml:space="preserve"> Z284 / U</f>
        <v>0.15176899091906262</v>
      </c>
      <c r="AB284">
        <f t="shared" si="115"/>
        <v>0.17892412478943101</v>
      </c>
      <c r="AC284">
        <f t="shared" si="116"/>
        <v>0.17829828803717723</v>
      </c>
      <c r="AD284">
        <f t="shared" si="117"/>
        <v>0.99650222264331156</v>
      </c>
      <c r="AE284" cm="1">
        <f t="array" ref="AE284">( ( F284 * 10^(-9) ) ^ 2 * rhop * H284 * U ) / ( 18 * mu * ( df * 10^(-6) ) )</f>
        <v>3.5028942413120635E-2</v>
      </c>
      <c r="AF284">
        <f t="shared" si="118"/>
        <v>1.5103448811138754E-2</v>
      </c>
      <c r="AG284" cm="1">
        <f t="array" ref="AG284">(2 * AI304*(1-alpha)*AE284*SQRT(alpha)+(1-alpha)*alpha*AE284^2)/Ku</f>
        <v>1.0268633424953093E-2</v>
      </c>
      <c r="AH284">
        <f t="shared" si="119"/>
        <v>0.67988666385786023</v>
      </c>
      <c r="AI284" cm="1">
        <f t="array" ref="AI284" xml:space="preserve"> F284 / df / 1000</f>
        <v>0.36224489795918369</v>
      </c>
      <c r="AJ284" cm="1">
        <f t="array" ref="AJ284" xml:space="preserve"> ( 1 + AI284 ) / ( 2*Ku ) * ( 2 * LN( 1 + AI284 ) - 1 + alpha + ( 1 / ( 1 + AI284 ) ) ^ 2 * ( 1 - alpha / 2 ) - ( alpha / 2) * ( 1 + AI284 ) ^ 2 )</f>
        <v>0.14933936289768657</v>
      </c>
      <c r="AK284" cm="1">
        <f t="array" ref="AK284" xml:space="preserve"> ( ( 1 - alpha ) / Ku ) * AI284 ^ 2</f>
        <v>0.18661888358080234</v>
      </c>
      <c r="AL284">
        <f t="shared" si="120"/>
        <v>1.2496295682515817</v>
      </c>
      <c r="AM284">
        <f t="shared" si="110"/>
        <v>0.3161572866335165</v>
      </c>
      <c r="AN284">
        <f t="shared" si="121"/>
        <v>0.38484828071503241</v>
      </c>
      <c r="AO284">
        <f t="shared" si="122"/>
        <v>1.2172684198202308</v>
      </c>
      <c r="AP284" cm="1">
        <f t="array" ref="AP284" xml:space="preserve"> EXP( -4 * alpha * X * 10^(-6) * AM284 / ( PI() * df * 10^(-6) * ( 1 - alpha ) ) ) * 100</f>
        <v>0.15505809782838631</v>
      </c>
      <c r="AQ284" cm="1">
        <f t="array" ref="AQ284" xml:space="preserve"> EXP( -4 * alpha * X * 10^(-6) * AN284 / ( PI() * df * 10^(-6) * ( 1 - alpha ) ) ) * 100</f>
        <v>3.8025735331060899E-2</v>
      </c>
      <c r="AR284">
        <f t="shared" si="123"/>
        <v>0.1170323624973254</v>
      </c>
      <c r="AS284" cm="1">
        <f t="array" ref="AS284" xml:space="preserve"> ( sigave * 10^(-6) * fE *e * H284 ) / ( 3 * PI() * eps0 * ( 1 + epsF ) * mu * U * F284 * 10^(-9) )</f>
        <v>7.6963035921442787E-3</v>
      </c>
      <c r="AT284" cm="1">
        <f t="array" ref="AT284" xml:space="preserve"> PI() * AS284 / ( 1 + alpha * SQRT(AS284) )</f>
        <v>2.4033171501754512E-2</v>
      </c>
      <c r="AU284" cm="1">
        <f t="array" ref="AU284" xml:space="preserve"> PI() * AS284 * ( 1 - SQRT( AS284 ) * alpha )</f>
        <v>2.4032290875847333E-2</v>
      </c>
      <c r="AV284">
        <f t="shared" si="124"/>
        <v>0.99996335789859803</v>
      </c>
      <c r="AW284" cm="1">
        <f t="array" ref="AW284" xml:space="preserve"> 2 / 3 * ( epsP - 1 ) / ( epsP + 2 ) * ( sigave * 10^(-6) ) ^ 2 / ( eps0 * ( 1 + epsF ) ^ 2 ) * H284 * ( F284 * 10^(-9) ) ^ 2 / ( df * 10^(-6) * mu * U )</f>
        <v>28.087491226316342</v>
      </c>
      <c r="AX284" cm="1">
        <f t="array" ref="AX284" xml:space="preserve"> 0.528 * Ku ^ 0.26 * AW284 ^ 0.74 / ( 1 + 0.366 * ( Ku * AW284 ) ^ 0.63 )</f>
        <v>1.6954962612906548</v>
      </c>
      <c r="AY284" cm="1">
        <f t="array" ref="AY284" xml:space="preserve"> 0.35 * Ku ^ ( -0.5 ) * AW284 ^ 0.4</f>
        <v>1.6423809534008449</v>
      </c>
      <c r="AZ284">
        <f t="shared" si="125"/>
        <v>0.9686727071580935</v>
      </c>
      <c r="BA284">
        <f t="shared" si="111"/>
        <v>0.3325921958440784</v>
      </c>
      <c r="BB284">
        <f t="shared" si="126"/>
        <v>0.40888057159087976</v>
      </c>
      <c r="BC284">
        <f t="shared" si="127"/>
        <v>1.2293751227481173</v>
      </c>
      <c r="BD284">
        <f t="shared" si="112"/>
        <v>1.475610050457246</v>
      </c>
      <c r="BE284">
        <f t="shared" si="128"/>
        <v>2.0272292341158771</v>
      </c>
      <c r="BF284">
        <f t="shared" si="129"/>
        <v>1.3738244961720756</v>
      </c>
      <c r="BG284" cm="1">
        <f t="array" ref="BG284" xml:space="preserve"> EXP( -4 * alpha * X * 10^(-6) * BA284 / ( PI() * df * 10^(-6) * ( 1 - alpha ) ) ) * 100</f>
        <v>0.11077633490333388</v>
      </c>
      <c r="BH284" cm="1">
        <f t="array" ref="BH284" xml:space="preserve"> EXP( -4 * alpha * X * 10^(-6) * BB284 / ( PI() * df * 10^(-6) * ( 1 - alpha ) ) ) * 100</f>
        <v>2.3255016833326991E-2</v>
      </c>
      <c r="BI284" cm="1">
        <f t="array" ref="BI284" xml:space="preserve"> EXP( -4 * alpha * X * 10^(-6) * BD284 / ( PI() * df * 10^(-6) * ( 1 - alpha ) ) ) * 100</f>
        <v>7.7110492259390623E-12</v>
      </c>
      <c r="BJ284" cm="1">
        <f t="array" ref="BJ284" xml:space="preserve"> EXP( -4 * alpha * X * 10^(-6) * BE284 / ( PI() * df * 10^(-6) * ( 1 - alpha ) ) ) * 100</f>
        <v>9.6648535416182067E-17</v>
      </c>
      <c r="BK284" cm="1">
        <f t="array" ref="BK284">fC *  BG284 +  ( 1 - fC ) * BI284</f>
        <v>1.1077633497273334E-2</v>
      </c>
    </row>
    <row r="285" spans="6:63" x14ac:dyDescent="0.2">
      <c r="F285">
        <v>2850</v>
      </c>
      <c r="G285" cm="1">
        <f t="array" ref="G285" xml:space="preserve"> F285 * 10^(-9) * rhoa/mu * U</f>
        <v>1.8881052209735246E-3</v>
      </c>
      <c r="H285" cm="1">
        <f t="array" ref="H285">1 +  lambda/F285 * ( 2.514 + 0.8 * EXP( -0.55 * F285/lambda ) )</f>
        <v>1.0591098736855147</v>
      </c>
      <c r="I285" cm="1">
        <f t="array" ref="I285" xml:space="preserve"> 1 + 3.34 * lambda/F285</f>
        <v>1.0785310175438596</v>
      </c>
      <c r="J285">
        <f t="shared" si="113"/>
        <v>0.98199296678312253</v>
      </c>
      <c r="K285" cm="1">
        <f t="array" ref="K285" xml:space="preserve"> kB * T * H285 / ( 3 * PI() * mu * F285 * 10^(-9) )</f>
        <v>8.7734700396148773E-12</v>
      </c>
      <c r="L285" cm="1">
        <f t="array" ref="L285" xml:space="preserve"> df * 10^(-6) *U / K285</f>
        <v>9373.3541841413789</v>
      </c>
      <c r="M285" cm="1">
        <f t="array" ref="M285" xml:space="preserve"> 1 + 0.388 * Kn * ( ( 1 - alpha ) * L285 / Ku ) ^ ( 1 / 3 )</f>
        <v>1.1572656821889256</v>
      </c>
      <c r="N285" cm="1">
        <f t="array" ref="N285" xml:space="preserve"> 1 + 0.388 * Kn * ( ( 1 - alpha ) / Ku ) ^ ( 1 / 3 ) * ( 3 * PI() * mu * df * 10^(-6) * U * F285 * 10^(-9) / ( kB * T ) ) ^ ( 1 / 3 ) * ( 0.6 * ( F285 / lambda ) ^ 0.1 ) ^ ( -1 / 3 ) * ( 1 + 2/3 * ( 3.34 * F285 / lambda ) ) ^ ( -1 / 2 )</f>
        <v>1.0171453318090629</v>
      </c>
      <c r="O285">
        <f t="shared" si="104"/>
        <v>0.87892119110036149</v>
      </c>
      <c r="P285" cm="1">
        <f t="array" ref="P285" xml:space="preserve"> 1 / ( 1 + 1.6 * ( ( 1 - alpha ) / Ku ) ^ ( 1 / 3 ) * L285 ^ ( -2 / 3 ) * M285 )</f>
        <v>0.99533794623529659</v>
      </c>
      <c r="Q285" cm="1">
        <f t="array" ref="Q285" xml:space="preserve"> 1.6 * ( ( 1 - alpha ) / Ku ) * L285 ^ ( -2 / 3 ) * M285 * P285</f>
        <v>5.8958256546039955E-3</v>
      </c>
      <c r="R285" cm="1">
        <f t="array" ref="R285" xml:space="preserve"> 1.6 * ( 0.6 ) ^ ( 2 / 3 ) * ( ( 1 - alpha ) / Ku ) * ( lambda * 10^(-9) ) ^ ( -1 / 15 ) * ( kB * T / ( 3 * PI() * df * 10^(-6) * U * mu ) ) ^ ( 2 / 3 ) * ( F285 * 10^(-9) ) ^ ( -3 / 5 )  +  3.2 * 3.34 / 3 * ( 0.6 ) ^ ( 2 / 3 ) * ( ( 1 - alpha ) / Ku ) *  ( lambda * 10^(-9) ) ^ ( 14 / 15 ) * ( kB * T / ( 3 * PI() * df * 10^(-6) * U * mu ) ) ^ ( 2 / 3 ) * ( F285 * 10^(-9) ) ^ ( -8 / 5 )</f>
        <v>4.7354002850010929E-3</v>
      </c>
      <c r="S285">
        <f t="shared" si="105"/>
        <v>4.8165902941361676E-3</v>
      </c>
      <c r="T285">
        <f t="shared" si="114"/>
        <v>0.81694924109143852</v>
      </c>
      <c r="U285">
        <f t="shared" si="106"/>
        <v>12736.795303819461</v>
      </c>
      <c r="V285">
        <f t="shared" si="107"/>
        <v>8.860724901128967E-3</v>
      </c>
      <c r="W285">
        <f t="shared" si="108"/>
        <v>7.8512365753685812E-5</v>
      </c>
      <c r="X285">
        <f t="shared" si="109"/>
        <v>6.9567505478172575E-7</v>
      </c>
      <c r="Y285" cm="1">
        <f t="array" ref="Y285" xml:space="preserve"> 4 / 3 * g / U^2 * F285 * 10^(-9) * ( rhop - rhoa ) / rhoa</f>
        <v>295.44537365336276</v>
      </c>
      <c r="Z285" cm="1">
        <f t="array" ref="Z285" xml:space="preserve"> SQRT( 4/3 * 1/U285 * g/rhoa * F285 * 10^(-9) *  ( rhop - rhoa ) )</f>
        <v>1.5975662410530932E-3</v>
      </c>
      <c r="AA285" cm="1">
        <f t="array" ref="AA285" xml:space="preserve"> Z285 / U</f>
        <v>0.15230301905105204</v>
      </c>
      <c r="AB285">
        <f t="shared" si="115"/>
        <v>0.17966681782983063</v>
      </c>
      <c r="AC285">
        <f t="shared" si="116"/>
        <v>0.17903172785811616</v>
      </c>
      <c r="AD285">
        <f t="shared" si="117"/>
        <v>0.99646517938378587</v>
      </c>
      <c r="AE285" cm="1">
        <f t="array" ref="AE285">( ( F285 * 10^(-9) ) ^ 2 * rhop * H285 * U ) / ( 18 * mu * ( df * 10^(-6) ) )</f>
        <v>3.5269128414616213E-2</v>
      </c>
      <c r="AF285">
        <f t="shared" si="118"/>
        <v>1.5285508969679194E-2</v>
      </c>
      <c r="AG285" cm="1">
        <f t="array" ref="AG285">(2 * AI305*(1-alpha)*AE285*SQRT(alpha)+(1-alpha)*alpha*AE285^2)/Ku</f>
        <v>1.0373485746306799E-2</v>
      </c>
      <c r="AH285">
        <f t="shared" si="119"/>
        <v>0.67864836996163913</v>
      </c>
      <c r="AI285" cm="1">
        <f t="array" ref="AI285" xml:space="preserve"> F285 / df / 1000</f>
        <v>0.36352040816326531</v>
      </c>
      <c r="AJ285" cm="1">
        <f t="array" ref="AJ285" xml:space="preserve"> ( 1 + AI285 ) / ( 2*Ku ) * ( 2 * LN( 1 + AI285 ) - 1 + alpha + ( 1 / ( 1 + AI285 ) ) ^ 2 * ( 1 - alpha / 2 ) - ( alpha / 2) * ( 1 + AI285 ) ^ 2 )</f>
        <v>0.15029035272012417</v>
      </c>
      <c r="AK285" cm="1">
        <f t="array" ref="AK285" xml:space="preserve"> ( ( 1 - alpha ) / Ku ) * AI285 ^ 2</f>
        <v>0.18793541483399459</v>
      </c>
      <c r="AL285">
        <f t="shared" si="120"/>
        <v>1.2504822261211559</v>
      </c>
      <c r="AM285">
        <f t="shared" si="110"/>
        <v>0.31765650673696932</v>
      </c>
      <c r="AN285">
        <f t="shared" si="121"/>
        <v>0.38706924195592612</v>
      </c>
      <c r="AO285">
        <f t="shared" si="122"/>
        <v>1.2185150744493736</v>
      </c>
      <c r="AP285" cm="1">
        <f t="array" ref="AP285" xml:space="preserve"> EXP( -4 * alpha * X * 10^(-6) * AM285 / ( PI() * df * 10^(-6) * ( 1 - alpha ) ) ) * 100</f>
        <v>0.15037365527546087</v>
      </c>
      <c r="AQ285" cm="1">
        <f t="array" ref="AQ285" xml:space="preserve"> EXP( -4 * alpha * X * 10^(-6) * AN285 / ( PI() * df * 10^(-6) * ( 1 - alpha ) ) ) * 100</f>
        <v>3.6336344377016105E-2</v>
      </c>
      <c r="AR285">
        <f t="shared" si="123"/>
        <v>0.11403731089844477</v>
      </c>
      <c r="AS285" cm="1">
        <f t="array" ref="AS285" xml:space="preserve"> ( sigave * 10^(-6) * fE *e * H285 ) / ( 3 * PI() * eps0 * ( 1 + epsF ) * mu * U * F285 * 10^(-9) )</f>
        <v>7.6677921647190254E-3</v>
      </c>
      <c r="AT285" cm="1">
        <f t="array" ref="AT285" xml:space="preserve"> PI() * AS285 / ( 1 + alpha * SQRT(AS285) )</f>
        <v>2.3944406253364317E-2</v>
      </c>
      <c r="AU285" cm="1">
        <f t="array" ref="AU285" xml:space="preserve"> PI() * AS285 * ( 1 - SQRT( AS285 ) * alpha )</f>
        <v>2.394353213028565E-2</v>
      </c>
      <c r="AV285">
        <f t="shared" si="124"/>
        <v>0.99996349364150372</v>
      </c>
      <c r="AW285" cm="1">
        <f t="array" ref="AW285" xml:space="preserve"> 2 / 3 * ( epsP - 1 ) / ( epsP + 2 ) * ( sigave * 10^(-6) ) ^ 2 / ( eps0 * ( 1 + epsF ) ^ 2 ) * H285 * ( F285 * 10^(-9) ) ^ 2 / ( df * 10^(-6) * mu * U )</f>
        <v>28.280081174654725</v>
      </c>
      <c r="AX285" cm="1">
        <f t="array" ref="AX285" xml:space="preserve"> 0.528 * Ku ^ 0.26 * AW285 ^ 0.74 / ( 1 + 0.366 * ( Ku * AW285 ) ^ 0.63 )</f>
        <v>1.6989885580771649</v>
      </c>
      <c r="AY285" cm="1">
        <f t="array" ref="AY285" xml:space="preserve"> 0.35 * Ku ^ ( -0.5 ) * AW285 ^ 0.4</f>
        <v>1.646876303680104</v>
      </c>
      <c r="AZ285">
        <f t="shared" si="125"/>
        <v>0.96932748360822452</v>
      </c>
      <c r="BA285">
        <f t="shared" si="111"/>
        <v>0.3339948165439991</v>
      </c>
      <c r="BB285">
        <f t="shared" si="126"/>
        <v>0.41101277408621179</v>
      </c>
      <c r="BC285">
        <f t="shared" si="127"/>
        <v>1.2305962659515306</v>
      </c>
      <c r="BD285">
        <f t="shared" si="112"/>
        <v>1.4769502944692614</v>
      </c>
      <c r="BE285">
        <f t="shared" si="128"/>
        <v>2.0339455456360302</v>
      </c>
      <c r="BF285">
        <f t="shared" si="129"/>
        <v>1.3771252514404513</v>
      </c>
      <c r="BG285" cm="1">
        <f t="array" ref="BG285" xml:space="preserve"> EXP( -4 * alpha * X * 10^(-6) * BA285 / ( PI() * df * 10^(-6) * ( 1 - alpha ) ) ) * 100</f>
        <v>0.10764223820462721</v>
      </c>
      <c r="BH285" cm="1">
        <f t="array" ref="BH285" xml:space="preserve"> EXP( -4 * alpha * X * 10^(-6) * BB285 / ( PI() * df * 10^(-6) * ( 1 - alpha ) ) ) * 100</f>
        <v>2.2262248043298918E-2</v>
      </c>
      <c r="BI285" cm="1">
        <f t="array" ref="BI285" xml:space="preserve"> EXP( -4 * alpha * X * 10^(-6) * BD285 / ( PI() * df * 10^(-6) * ( 1 - alpha ) ) ) * 100</f>
        <v>7.5024568824188994E-12</v>
      </c>
      <c r="BJ285" cm="1">
        <f t="array" ref="BJ285" xml:space="preserve"> EXP( -4 * alpha * X * 10^(-6) * BE285 / ( PI() * df * 10^(-6) * ( 1 - alpha ) ) ) * 100</f>
        <v>8.4238636964115953E-17</v>
      </c>
      <c r="BK285" cm="1">
        <f t="array" ref="BK285">fC *  BG285 +  ( 1 - fC ) * BI285</f>
        <v>1.0764223827214934E-2</v>
      </c>
    </row>
    <row r="286" spans="6:63" x14ac:dyDescent="0.2">
      <c r="F286">
        <v>2860</v>
      </c>
      <c r="G286" cm="1">
        <f t="array" ref="G286" xml:space="preserve"> F286 * 10^(-9) * rhoa/mu * U</f>
        <v>1.894730151573432E-3</v>
      </c>
      <c r="H286" cm="1">
        <f t="array" ref="H286">1 +  lambda/F286 * ( 2.514 + 0.8 * EXP( -0.55 * F286/lambda ) )</f>
        <v>1.0589031958053932</v>
      </c>
      <c r="I286" cm="1">
        <f t="array" ref="I286" xml:space="preserve"> 1 + 3.34 * lambda/F286</f>
        <v>1.0782564335664335</v>
      </c>
      <c r="J286">
        <f t="shared" si="113"/>
        <v>0.98205135888034745</v>
      </c>
      <c r="K286" cm="1">
        <f t="array" ref="K286" xml:space="preserve"> kB * T * H286 / ( 3 * PI() * mu * F286 * 10^(-9) )</f>
        <v>8.7410874759622344E-12</v>
      </c>
      <c r="L286" cm="1">
        <f t="array" ref="L286" xml:space="preserve"> df * 10^(-6) *U / K286</f>
        <v>9408.0790669824946</v>
      </c>
      <c r="M286" cm="1">
        <f t="array" ref="M286" xml:space="preserve"> 1 + 0.388 * Kn * ( ( 1 - alpha ) * L286 / Ku ) ^ ( 1 / 3 )</f>
        <v>1.157459646996374</v>
      </c>
      <c r="N286" cm="1">
        <f t="array" ref="N286" xml:space="preserve"> 1 + 0.388 * Kn * ( ( 1 - alpha ) / Ku ) ^ ( 1 / 3 ) * ( 3 * PI() * mu * df * 10^(-6) * U * F286 * 10^(-9) / ( kB * T ) ) ^ ( 1 / 3 ) * ( 0.6 * ( F286 / lambda ) ^ 0.1 ) ^ ( -1 / 3 ) * ( 1 + 2/3 * ( 3.34 * F286 / lambda ) ) ^ ( -1 / 2 )</f>
        <v>1.0171336382558402</v>
      </c>
      <c r="O286">
        <f t="shared" si="104"/>
        <v>0.87876380044463576</v>
      </c>
      <c r="P286" cm="1">
        <f t="array" ref="P286" xml:space="preserve"> 1 / ( 1 + 1.6 * ( ( 1 - alpha ) / Ku ) ^ ( 1 / 3 ) * L286 ^ ( -2 / 3 ) * M286 )</f>
        <v>0.99534859572139789</v>
      </c>
      <c r="Q286" cm="1">
        <f t="array" ref="Q286" xml:space="preserve"> 1.6 * ( ( 1 - alpha ) / Ku ) * L286 ^ ( -2 / 3 ) * M286 * P286</f>
        <v>5.8823578748370998E-3</v>
      </c>
      <c r="R286" cm="1">
        <f t="array" ref="R286" xml:space="preserve"> 1.6 * ( 0.6 ) ^ ( 2 / 3 ) * ( ( 1 - alpha ) / Ku ) * ( lambda * 10^(-9) ) ^ ( -1 / 15 ) * ( kB * T / ( 3 * PI() * df * 10^(-6) * U * mu ) ) ^ ( 2 / 3 ) * ( F286 * 10^(-9) ) ^ ( -3 / 5 )  +  3.2 * 3.34 / 3 * ( 0.6 ) ^ ( 2 / 3 ) * ( ( 1 - alpha ) / Ku ) *  ( lambda * 10^(-9) ) ^ ( 14 / 15 ) * ( kB * T / ( 3 * PI() * df * 10^(-6) * U * mu ) ) ^ ( 2 / 3 ) * ( F286 * 10^(-9) ) ^ ( -8 / 5 )</f>
        <v>4.7246369312025473E-3</v>
      </c>
      <c r="S286">
        <f t="shared" si="105"/>
        <v>4.8055871512719551E-3</v>
      </c>
      <c r="T286">
        <f t="shared" si="114"/>
        <v>0.81694913052277296</v>
      </c>
      <c r="U286">
        <f t="shared" si="106"/>
        <v>12692.322608866147</v>
      </c>
      <c r="V286">
        <f t="shared" si="107"/>
        <v>8.8762348313005199E-3</v>
      </c>
      <c r="W286">
        <f t="shared" si="108"/>
        <v>7.8787464092433093E-5</v>
      </c>
      <c r="X286">
        <f t="shared" si="109"/>
        <v>6.9933459918695686E-7</v>
      </c>
      <c r="Y286" cm="1">
        <f t="array" ref="Y286" xml:space="preserve"> 4 / 3 * g / U^2 * F286 * 10^(-9) * ( rhop - rhoa ) / rhoa</f>
        <v>296.48202408723421</v>
      </c>
      <c r="Z286" cm="1">
        <f t="array" ref="Z286" xml:space="preserve"> SQRT( 4/3 * 1/U286 * g/rhoa * F286 * 10^(-9) *  ( rhop - rhoa ) )</f>
        <v>1.6031678491545357E-3</v>
      </c>
      <c r="AA286" cm="1">
        <f t="array" ref="AA286" xml:space="preserve"> Z286 / U</f>
        <v>0.15283704499843817</v>
      </c>
      <c r="AB286">
        <f t="shared" si="115"/>
        <v>0.18041044417264021</v>
      </c>
      <c r="AC286">
        <f t="shared" si="116"/>
        <v>0.17976599563034709</v>
      </c>
      <c r="AD286">
        <f t="shared" si="117"/>
        <v>0.99642787564074486</v>
      </c>
      <c r="AE286" cm="1">
        <f t="array" ref="AE286">( ( F286 * 10^(-9) ) ^ 2 * rhop * H286 * U ) / ( 18 * mu * ( df * 10^(-6) ) )</f>
        <v>3.551013437860312E-2</v>
      </c>
      <c r="AF286">
        <f t="shared" si="118"/>
        <v>1.5468976321450742E-2</v>
      </c>
      <c r="AG286" cm="1">
        <f t="array" ref="AG286">(2 * AI306*(1-alpha)*AE286*SQRT(alpha)+(1-alpha)*alpha*AE286^2)/Ku</f>
        <v>1.0479052009032689E-2</v>
      </c>
      <c r="AH286">
        <f t="shared" si="119"/>
        <v>0.67742375392361587</v>
      </c>
      <c r="AI286" cm="1">
        <f t="array" ref="AI286" xml:space="preserve"> F286 / df / 1000</f>
        <v>0.36479591836734693</v>
      </c>
      <c r="AJ286" cm="1">
        <f t="array" ref="AJ286" xml:space="preserve"> ( 1 + AI286 ) / ( 2*Ku ) * ( 2 * LN( 1 + AI286 ) - 1 + alpha + ( 1 / ( 1 + AI286 ) ) ^ 2 * ( 1 - alpha / 2 ) - ( alpha / 2) * ( 1 + AI286 ) ^ 2 )</f>
        <v>0.15124376101786718</v>
      </c>
      <c r="AK286" cm="1">
        <f t="array" ref="AK286" xml:space="preserve"> ( ( 1 - alpha ) / Ku ) * AI286 ^ 2</f>
        <v>0.18925657361356013</v>
      </c>
      <c r="AL286">
        <f t="shared" si="120"/>
        <v>1.2513347482227866</v>
      </c>
      <c r="AM286">
        <f t="shared" si="110"/>
        <v>0.31915761868212655</v>
      </c>
      <c r="AN286">
        <f t="shared" si="121"/>
        <v>0.38929713271662991</v>
      </c>
      <c r="AO286">
        <f t="shared" si="122"/>
        <v>1.2197644985700957</v>
      </c>
      <c r="AP286" cm="1">
        <f t="array" ref="AP286" xml:space="preserve"> EXP( -4 * alpha * X * 10^(-6) * AM286 / ( PI() * df * 10^(-6) * ( 1 - alpha ) ) ) * 100</f>
        <v>0.14582508883298465</v>
      </c>
      <c r="AQ286" cm="1">
        <f t="array" ref="AQ286" xml:space="preserve"> EXP( -4 * alpha * X * 10^(-6) * AN286 / ( PI() * df * 10^(-6) * ( 1 - alpha ) ) ) * 100</f>
        <v>3.4717086071202066E-2</v>
      </c>
      <c r="AR286">
        <f t="shared" si="123"/>
        <v>0.11110800276178258</v>
      </c>
      <c r="AS286" cm="1">
        <f t="array" ref="AS286" xml:space="preserve"> ( sigave * 10^(-6) * fE *e * H286 ) / ( 3 * PI() * eps0 * ( 1 + epsF ) * mu * U * F286 * 10^(-9) )</f>
        <v>7.6394906184975072E-3</v>
      </c>
      <c r="AT286" cm="1">
        <f t="array" ref="AT286" xml:space="preserve"> PI() * AS286 / ( 1 + alpha * SQRT(AS286) )</f>
        <v>2.3856292963853085E-2</v>
      </c>
      <c r="AU286" cm="1">
        <f t="array" ref="AU286" xml:space="preserve"> PI() * AS286 * ( 1 - SQRT( AS286 ) * alpha )</f>
        <v>2.3855425271954025E-2</v>
      </c>
      <c r="AV286">
        <f t="shared" si="124"/>
        <v>0.9999636283851655</v>
      </c>
      <c r="AW286" cm="1">
        <f t="array" ref="AW286" xml:space="preserve"> 2 / 3 * ( epsP - 1 ) / ( epsP + 2 ) * ( sigave * 10^(-6) ) ^ 2 / ( eps0 * ( 1 + epsF ) ^ 2 ) * H286 * ( F286 * 10^(-9) ) ^ 2 / ( df * 10^(-6) * mu * U )</f>
        <v>28.473328599002787</v>
      </c>
      <c r="AX286" cm="1">
        <f t="array" ref="AX286" xml:space="preserve"> 0.528 * Ku ^ 0.26 * AW286 ^ 0.74 / ( 1 + 0.366 * ( Ku * AW286 ) ^ 0.63 )</f>
        <v>1.7024694817578652</v>
      </c>
      <c r="AY286" cm="1">
        <f t="array" ref="AY286" xml:space="preserve"> 0.35 * Ku ^ ( -0.5 ) * AW286 ^ 0.4</f>
        <v>1.6513685757712961</v>
      </c>
      <c r="AZ286">
        <f t="shared" si="125"/>
        <v>0.96998424551269757</v>
      </c>
      <c r="BA286">
        <f t="shared" si="111"/>
        <v>0.33539999399305309</v>
      </c>
      <c r="BB286">
        <f t="shared" si="126"/>
        <v>0.41315255798858391</v>
      </c>
      <c r="BC286">
        <f t="shared" si="127"/>
        <v>1.2318204096245191</v>
      </c>
      <c r="BD286">
        <f t="shared" si="112"/>
        <v>1.4782709947631574</v>
      </c>
      <c r="BE286">
        <f t="shared" si="128"/>
        <v>2.0406657084879258</v>
      </c>
      <c r="BF286">
        <f t="shared" si="129"/>
        <v>1.3804408770226011</v>
      </c>
      <c r="BG286" cm="1">
        <f t="array" ref="BG286" xml:space="preserve"> EXP( -4 * alpha * X * 10^(-6) * BA286 / ( PI() * df * 10^(-6) * ( 1 - alpha ) ) ) * 100</f>
        <v>0.10459133983416211</v>
      </c>
      <c r="BH286" cm="1">
        <f t="array" ref="BH286" xml:space="preserve"> EXP( -4 * alpha * X * 10^(-6) * BB286 / ( PI() * df * 10^(-6) * ( 1 - alpha ) ) ) * 100</f>
        <v>2.1308555245137733E-2</v>
      </c>
      <c r="BI286" cm="1">
        <f t="array" ref="BI286" xml:space="preserve"> EXP( -4 * alpha * X * 10^(-6) * BD286 / ( PI() * df * 10^(-6) * ( 1 - alpha ) ) ) * 100</f>
        <v>7.3024268350839159E-12</v>
      </c>
      <c r="BJ286" cm="1">
        <f t="array" ref="BJ286" xml:space="preserve"> EXP( -4 * alpha * X * 10^(-6) * BE286 / ( PI() * df * 10^(-6) * ( 1 - alpha ) ) ) * 100</f>
        <v>7.3416412754732022E-17</v>
      </c>
      <c r="BK286" cm="1">
        <f t="array" ref="BK286">fC *  BG286 +  ( 1 - fC ) * BI286</f>
        <v>1.0459133989988396E-2</v>
      </c>
    </row>
    <row r="287" spans="6:63" x14ac:dyDescent="0.2">
      <c r="F287">
        <v>2870</v>
      </c>
      <c r="G287" cm="1">
        <f t="array" ref="G287" xml:space="preserve"> F287 * 10^(-9) * rhoa/mu * U</f>
        <v>1.9013550821733386E-3</v>
      </c>
      <c r="H287" cm="1">
        <f t="array" ref="H287">1 +  lambda/F287 * ( 2.514 + 0.8 * EXP( -0.55 * F287/lambda ) )</f>
        <v>1.0586979581892524</v>
      </c>
      <c r="I287" cm="1">
        <f t="array" ref="I287" xml:space="preserve"> 1 + 3.34 * lambda/F287</f>
        <v>1.0779837630662021</v>
      </c>
      <c r="J287">
        <f t="shared" si="113"/>
        <v>0.98210937350105021</v>
      </c>
      <c r="K287" cm="1">
        <f t="array" ref="K287" xml:space="preserve"> kB * T * H287 / ( 3 * PI() * mu * F287 * 10^(-9) )</f>
        <v>8.7089424225121162E-12</v>
      </c>
      <c r="L287" cm="1">
        <f t="array" ref="L287" xml:space="preserve"> df * 10^(-6) *U / K287</f>
        <v>9442.8046616413067</v>
      </c>
      <c r="M287" cm="1">
        <f t="array" ref="M287" xml:space="preserve"> 1 + 0.388 * Kn * ( ( 1 - alpha ) * L287 / Ku ) ^ ( 1 / 3 )</f>
        <v>1.157653139072405</v>
      </c>
      <c r="N287" cm="1">
        <f t="array" ref="N287" xml:space="preserve"> 1 + 0.388 * Kn * ( ( 1 - alpha ) / Ku ) ^ ( 1 / 3 ) * ( 3 * PI() * mu * df * 10^(-6) * U * F287 * 10^(-9) / ( kB * T ) ) ^ ( 1 / 3 ) * ( 0.6 * ( F287 / lambda ) ^ 0.1 ) ^ ( -1 / 3 ) * ( 1 + 2/3 * ( 3.34 * F287 / lambda ) ) ^ ( -1 / 2 )</f>
        <v>1.0171219923748709</v>
      </c>
      <c r="O287">
        <f t="shared" si="104"/>
        <v>0.87860686249238895</v>
      </c>
      <c r="P287" cm="1">
        <f t="array" ref="P287" xml:space="preserve"> 1 / ( 1 + 1.6 * ( ( 1 - alpha ) / Ku ) ^ ( 1 / 3 ) * L287 ^ ( -2 / 3 ) * M287 )</f>
        <v>0.99535918128946066</v>
      </c>
      <c r="Q287" cm="1">
        <f t="array" ref="Q287" xml:space="preserve"> 1.6 * ( ( 1 - alpha ) / Ku ) * L287 ^ ( -2 / 3 ) * M287 * P287</f>
        <v>5.8689709284604208E-3</v>
      </c>
      <c r="R287" cm="1">
        <f t="array" ref="R287" xml:space="preserve"> 1.6 * ( 0.6 ) ^ ( 2 / 3 ) * ( ( 1 - alpha ) / Ku ) * ( lambda * 10^(-9) ) ^ ( -1 / 15 ) * ( kB * T / ( 3 * PI() * df * 10^(-6) * U * mu ) ) ^ ( 2 / 3 ) * ( F287 * 10^(-9) ) ^ ( -3 / 5 )  +  3.2 * 3.34 / 3 * ( 0.6 ) ^ ( 2 / 3 ) * ( ( 1 - alpha ) / Ku ) *  ( lambda * 10^(-9) ) ^ ( 14 / 15 ) * ( kB * T / ( 3 * PI() * df * 10^(-6) * U * mu ) ) ^ ( 2 / 3 ) * ( F287 * 10^(-9) ) ^ ( -8 / 5 )</f>
        <v>4.7139381938042088E-3</v>
      </c>
      <c r="S287">
        <f t="shared" si="105"/>
        <v>4.7946502076141369E-3</v>
      </c>
      <c r="T287">
        <f t="shared" si="114"/>
        <v>0.81694904712569338</v>
      </c>
      <c r="U287">
        <f t="shared" si="106"/>
        <v>12648.159761069239</v>
      </c>
      <c r="V287">
        <f t="shared" si="107"/>
        <v>8.8917175803540621E-3</v>
      </c>
      <c r="W287">
        <f t="shared" si="108"/>
        <v>7.9062560169441983E-5</v>
      </c>
      <c r="X287">
        <f t="shared" si="109"/>
        <v>7.0300050789024647E-7</v>
      </c>
      <c r="Y287" cm="1">
        <f t="array" ref="Y287" xml:space="preserve"> 4 / 3 * g / U^2 * F287 * 10^(-9) * ( rhop - rhoa ) / rhoa</f>
        <v>297.51867452110559</v>
      </c>
      <c r="Z287" cm="1">
        <f t="array" ref="Z287" xml:space="preserve"> SQRT( 4/3 * 1/U287 * g/rhoa * F287 * 10^(-9) *  ( rhop - rhoa ) )</f>
        <v>1.6087694343661578E-3</v>
      </c>
      <c r="AA287" cm="1">
        <f t="array" ref="AA287" xml:space="preserve"> Z287 / U</f>
        <v>0.15337106876363704</v>
      </c>
      <c r="AB287">
        <f t="shared" si="115"/>
        <v>0.18115500558156417</v>
      </c>
      <c r="AC287">
        <f t="shared" si="116"/>
        <v>0.18050109226066921</v>
      </c>
      <c r="AD287">
        <f t="shared" si="117"/>
        <v>0.9963903105034515</v>
      </c>
      <c r="AE287" cm="1">
        <f t="array" ref="AE287">( ( F287 * 10^(-9) ) ^ 2 * rhop * H287 * U ) / ( 18 * mu * ( df * 10^(-6) ) )</f>
        <v>3.5751960305081314E-2</v>
      </c>
      <c r="AF287">
        <f t="shared" si="118"/>
        <v>1.5653854114271538E-2</v>
      </c>
      <c r="AG287" cm="1">
        <f t="array" ref="AG287">(2 * AI307*(1-alpha)*AE287*SQRT(alpha)+(1-alpha)*alpha*AE287^2)/Ku</f>
        <v>1.0585334673737025E-2</v>
      </c>
      <c r="AH287">
        <f t="shared" si="119"/>
        <v>0.67621268196733919</v>
      </c>
      <c r="AI287" cm="1">
        <f t="array" ref="AI287" xml:space="preserve"> F287 / df / 1000</f>
        <v>0.36607142857142855</v>
      </c>
      <c r="AJ287" cm="1">
        <f t="array" ref="AJ287" xml:space="preserve"> ( 1 + AI287 ) / ( 2*Ku ) * ( 2 * LN( 1 + AI287 ) - 1 + alpha + ( 1 / ( 1 + AI287 ) ) ^ 2 * ( 1 - alpha / 2 ) - ( alpha / 2) * ( 1 + AI287 ) ^ 2 )</f>
        <v>0.15219958310803605</v>
      </c>
      <c r="AK287" cm="1">
        <f t="array" ref="AK287" xml:space="preserve"> ( ( 1 - alpha ) / Ku ) * AI287 ^ 2</f>
        <v>0.1905823599194989</v>
      </c>
      <c r="AL287">
        <f t="shared" si="120"/>
        <v>1.2521871349950908</v>
      </c>
      <c r="AM287">
        <f t="shared" si="110"/>
        <v>0.32066060701580379</v>
      </c>
      <c r="AN287">
        <f t="shared" si="121"/>
        <v>0.39153195650205375</v>
      </c>
      <c r="AO287">
        <f t="shared" si="122"/>
        <v>1.2210167009468582</v>
      </c>
      <c r="AP287" cm="1">
        <f t="array" ref="AP287" xml:space="preserve"> EXP( -4 * alpha * X * 10^(-6) * AM287 / ( PI() * df * 10^(-6) * ( 1 - alpha ) ) ) * 100</f>
        <v>0.14140867999620879</v>
      </c>
      <c r="AQ287" cm="1">
        <f t="array" ref="AQ287" xml:space="preserve"> EXP( -4 * alpha * X * 10^(-6) * AN287 / ( PI() * df * 10^(-6) * ( 1 - alpha ) ) ) * 100</f>
        <v>3.316528163638803E-2</v>
      </c>
      <c r="AR287">
        <f t="shared" si="123"/>
        <v>0.10824339835982076</v>
      </c>
      <c r="AS287" cm="1">
        <f t="array" ref="AS287" xml:space="preserve"> ( sigave * 10^(-6) * fE *e * H287 ) / ( 3 * PI() * eps0 * ( 1 + epsF ) * mu * U * F287 * 10^(-9) )</f>
        <v>7.6113966502196935E-3</v>
      </c>
      <c r="AT287" cm="1">
        <f t="array" ref="AT287" xml:space="preserve"> PI() * AS287 / ( 1 + alpha * SQRT(AS287) )</f>
        <v>2.3768824491970167E-2</v>
      </c>
      <c r="AU287" cm="1">
        <f t="array" ref="AU287" xml:space="preserve"> PI() * AS287 * ( 1 - SQRT( AS287 ) * alpha )</f>
        <v>2.3767963160648893E-2</v>
      </c>
      <c r="AV287">
        <f t="shared" si="124"/>
        <v>0.99996376214054827</v>
      </c>
      <c r="AW287" cm="1">
        <f t="array" ref="AW287" xml:space="preserve"> 2 / 3 * ( epsP - 1 ) / ( epsP + 2 ) * ( sigave * 10^(-6) ) ^ 2 / ( eps0 * ( 1 + epsF ) ^ 2 ) * H287 * ( F287 * 10^(-9) ) ^ 2 / ( df * 10^(-6) * mu * U )</f>
        <v>28.667233499360499</v>
      </c>
      <c r="AX287" cm="1">
        <f t="array" ref="AX287" xml:space="preserve"> 0.528 * Ku ^ 0.26 * AW287 ^ 0.74 / ( 1 + 0.366 * ( Ku * AW287 ) ^ 0.63 )</f>
        <v>1.7059390931594292</v>
      </c>
      <c r="AY287" cm="1">
        <f t="array" ref="AY287" xml:space="preserve"> 0.35 * Ku ^ ( -0.5 ) * AW287 ^ 0.4</f>
        <v>1.655857782328926</v>
      </c>
      <c r="AZ287">
        <f t="shared" si="125"/>
        <v>0.9706429666619858</v>
      </c>
      <c r="BA287">
        <f t="shared" si="111"/>
        <v>0.33680770581812669</v>
      </c>
      <c r="BB287">
        <f t="shared" si="126"/>
        <v>0.41529991966270263</v>
      </c>
      <c r="BC287">
        <f t="shared" si="127"/>
        <v>1.2330475594491328</v>
      </c>
      <c r="BD287">
        <f t="shared" si="112"/>
        <v>1.4795722350307405</v>
      </c>
      <c r="BE287">
        <f t="shared" si="128"/>
        <v>2.0473897388309799</v>
      </c>
      <c r="BF287">
        <f t="shared" si="129"/>
        <v>1.3837713971352281</v>
      </c>
      <c r="BG287" cm="1">
        <f t="array" ref="BG287" xml:space="preserve"> EXP( -4 * alpha * X * 10^(-6) * BA287 / ( PI() * df * 10^(-6) * ( 1 - alpha ) ) ) * 100</f>
        <v>0.10162164291427833</v>
      </c>
      <c r="BH287" cm="1">
        <f t="array" ref="BH287" xml:space="preserve"> EXP( -4 * alpha * X * 10^(-6) * BB287 / ( PI() * df * 10^(-6) * ( 1 - alpha ) ) ) * 100</f>
        <v>2.0392555508692962E-2</v>
      </c>
      <c r="BI287" cm="1">
        <f t="array" ref="BI287" xml:space="preserve"> EXP( -4 * alpha * X * 10^(-6) * BD287 / ( PI() * df * 10^(-6) * ( 1 - alpha ) ) ) * 100</f>
        <v>7.1105607376257197E-12</v>
      </c>
      <c r="BJ287" cm="1">
        <f t="array" ref="BJ287" xml:space="preserve"> EXP( -4 * alpha * X * 10^(-6) * BE287 / ( PI() * df * 10^(-6) * ( 1 - alpha ) ) ) * 100</f>
        <v>6.3979467552902372E-17</v>
      </c>
      <c r="BK287" cm="1">
        <f t="array" ref="BK287">fC *  BG287 +  ( 1 - fC ) * BI287</f>
        <v>1.0162164297827339E-2</v>
      </c>
    </row>
    <row r="288" spans="6:63" x14ac:dyDescent="0.2">
      <c r="F288">
        <v>2880</v>
      </c>
      <c r="G288" cm="1">
        <f t="array" ref="G288" xml:space="preserve"> F288 * 10^(-9) * rhoa/mu * U</f>
        <v>1.9079800127732461E-3</v>
      </c>
      <c r="H288" cm="1">
        <f t="array" ref="H288">1 +  lambda/F288 * ( 2.514 + 0.8 * EXP( -0.55 * F288/lambda ) )</f>
        <v>1.0584941458343422</v>
      </c>
      <c r="I288" cm="1">
        <f t="array" ref="I288" xml:space="preserve"> 1 + 3.34 * lambda/F288</f>
        <v>1.0777129861111112</v>
      </c>
      <c r="J288">
        <f t="shared" si="113"/>
        <v>0.98216701429374109</v>
      </c>
      <c r="K288" cm="1">
        <f t="array" ref="K288" xml:space="preserve"> kB * T * H288 / ( 3 * PI() * mu * F288 * 10^(-9) )</f>
        <v>8.6770322822144943E-12</v>
      </c>
      <c r="L288" cm="1">
        <f t="array" ref="L288" xml:space="preserve"> df * 10^(-6) *U / K288</f>
        <v>9477.5309611128014</v>
      </c>
      <c r="M288" cm="1">
        <f t="array" ref="M288" xml:space="preserve"> 1 + 0.388 * Kn * ( ( 1 - alpha ) * L288 / Ku ) ^ ( 1 / 3 )</f>
        <v>1.1578461612671607</v>
      </c>
      <c r="N288" cm="1">
        <f t="array" ref="N288" xml:space="preserve"> 1 + 0.388 * Kn * ( ( 1 - alpha ) / Ku ) ^ ( 1 / 3 ) * ( 3 * PI() * mu * df * 10^(-6) * U * F288 * 10^(-9) / ( kB * T ) ) ^ ( 1 / 3 ) * ( 0.6 * ( F288 / lambda ) ^ 0.1 ) ^ ( -1 / 3 ) * ( 1 + 2/3 * ( 3.34 * F288 / lambda ) ) ^ ( -1 / 2 )</f>
        <v>1.0171103938111827</v>
      </c>
      <c r="O288">
        <f t="shared" si="104"/>
        <v>0.87845037435547135</v>
      </c>
      <c r="P288" cm="1">
        <f t="array" ref="P288" xml:space="preserve"> 1 / ( 1 + 1.6 * ( ( 1 - alpha ) / Ku ) ^ ( 1 / 3 ) * L288 ^ ( -2 / 3 ) * M288 )</f>
        <v>0.99536970355398802</v>
      </c>
      <c r="Q288" cm="1">
        <f t="array" ref="Q288" xml:space="preserve"> 1.6 * ( ( 1 - alpha ) / Ku ) * L288 ^ ( -2 / 3 ) * M288 * P288</f>
        <v>5.8556640383480886E-3</v>
      </c>
      <c r="R288" cm="1">
        <f t="array" ref="R288" xml:space="preserve"> 1.6 * ( 0.6 ) ^ ( 2 / 3 ) * ( ( 1 - alpha ) / Ku ) * ( lambda * 10^(-9) ) ^ ( -1 / 15 ) * ( kB * T / ( 3 * PI() * df * 10^(-6) * U * mu ) ) ^ ( 2 / 3 ) * ( F288 * 10^(-9) ) ^ ( -3 / 5 )  +  3.2 * 3.34 / 3 * ( 0.6 ) ^ ( 2 / 3 ) * ( ( 1 - alpha ) / Ku ) *  ( lambda * 10^(-9) ) ^ ( 14 / 15 ) * ( kB * T / ( 3 * PI() * df * 10^(-6) * U * mu ) ) ^ ( 2 / 3 ) * ( F288 * 10^(-9) ) ^ ( -8 / 5 )</f>
        <v>4.7033034479174981E-3</v>
      </c>
      <c r="S288">
        <f t="shared" si="105"/>
        <v>4.7837788221248602E-3</v>
      </c>
      <c r="T288">
        <f t="shared" si="114"/>
        <v>0.81694899003706978</v>
      </c>
      <c r="U288">
        <f t="shared" si="106"/>
        <v>12604.303533159886</v>
      </c>
      <c r="V288">
        <f t="shared" si="107"/>
        <v>8.9071732901698716E-3</v>
      </c>
      <c r="W288">
        <f t="shared" si="108"/>
        <v>7.9337653987182174E-5</v>
      </c>
      <c r="X288">
        <f t="shared" si="109"/>
        <v>7.0667276963244112E-7</v>
      </c>
      <c r="Y288" cm="1">
        <f t="array" ref="Y288" xml:space="preserve"> 4 / 3 * g / U^2 * F288 * 10^(-9) * ( rhop - rhoa ) / rhoa</f>
        <v>298.5553249549771</v>
      </c>
      <c r="Z288" cm="1">
        <f t="array" ref="Z288" xml:space="preserve"> SQRT( 4/3 * 1/U288 * g/rhoa * F288 * 10^(-9) *  ( rhop - rhoa ) )</f>
        <v>1.6143709967131887E-3</v>
      </c>
      <c r="AA288" cm="1">
        <f t="array" ref="AA288" xml:space="preserve"> Z288 / U</f>
        <v>0.15390509034905384</v>
      </c>
      <c r="AB288">
        <f t="shared" si="115"/>
        <v>0.18190050382473866</v>
      </c>
      <c r="AC288">
        <f t="shared" si="116"/>
        <v>0.18123701865585914</v>
      </c>
      <c r="AD288">
        <f t="shared" si="117"/>
        <v>0.99635248306118607</v>
      </c>
      <c r="AE288" cm="1">
        <f t="array" ref="AE288">( ( F288 * 10^(-9) ) ^ 2 * rhop * H288 * U ) / ( 18 * mu * ( df * 10^(-6) ) )</f>
        <v>3.5994606194050788E-2</v>
      </c>
      <c r="AF288">
        <f t="shared" si="118"/>
        <v>1.5840145551419993E-2</v>
      </c>
      <c r="AG288" cm="1">
        <f t="array" ref="AG288">(2 * AI308*(1-alpha)*AE288*SQRT(alpha)+(1-alpha)*alpha*AE288^2)/Ku</f>
        <v>1.0692336201421942E-2</v>
      </c>
      <c r="AH288">
        <f t="shared" si="119"/>
        <v>0.67501502222392307</v>
      </c>
      <c r="AI288" cm="1">
        <f t="array" ref="AI288" xml:space="preserve"> F288 / df / 1000</f>
        <v>0.36734693877551022</v>
      </c>
      <c r="AJ288" cm="1">
        <f t="array" ref="AJ288" xml:space="preserve"> ( 1 + AI288 ) / ( 2*Ku ) * ( 2 * LN( 1 + AI288 ) - 1 + alpha + ( 1 / ( 1 + AI288 ) ) ^ 2 * ( 1 - alpha / 2 ) - ( alpha / 2) * ( 1 + AI288 ) ^ 2 )</f>
        <v>0.15315781432082554</v>
      </c>
      <c r="AK288" cm="1">
        <f t="array" ref="AK288" xml:space="preserve"> ( ( 1 - alpha ) / Ku ) * AI288 ^ 2</f>
        <v>0.19191277375181098</v>
      </c>
      <c r="AL288">
        <f t="shared" si="120"/>
        <v>1.25303938687584</v>
      </c>
      <c r="AM288">
        <f t="shared" si="110"/>
        <v>0.32216545625029591</v>
      </c>
      <c r="AN288">
        <f t="shared" si="121"/>
        <v>0.39377371678121498</v>
      </c>
      <c r="AO288">
        <f t="shared" si="122"/>
        <v>1.2222716903431303</v>
      </c>
      <c r="AP288" cm="1">
        <f t="array" ref="AP288" xml:space="preserve"> EXP( -4 * alpha * X * 10^(-6) * AM288 / ( PI() * df * 10^(-6) * ( 1 - alpha ) ) ) * 100</f>
        <v>0.13712080372614516</v>
      </c>
      <c r="AQ288" cm="1">
        <f t="array" ref="AQ288" xml:space="preserve"> EXP( -4 * alpha * X * 10^(-6) * AN288 / ( PI() * df * 10^(-6) * ( 1 - alpha ) ) ) * 100</f>
        <v>3.1678344144415747E-2</v>
      </c>
      <c r="AR288">
        <f t="shared" si="123"/>
        <v>0.1054424595817294</v>
      </c>
      <c r="AS288" cm="1">
        <f t="array" ref="AS288" xml:space="preserve"> ( sigave * 10^(-6) * fE *e * H288 ) / ( 3 * PI() * eps0 * ( 1 + epsF ) * mu * U * F288 * 10^(-9) )</f>
        <v>7.5835079901291754E-3</v>
      </c>
      <c r="AT288" cm="1">
        <f t="array" ref="AT288" xml:space="preserve"> PI() * AS288 / ( 1 + alpha * SQRT(AS288) )</f>
        <v>2.3681993800171768E-2</v>
      </c>
      <c r="AU288" cm="1">
        <f t="array" ref="AU288" xml:space="preserve"> PI() * AS288 * ( 1 - SQRT( AS288 ) * alpha )</f>
        <v>2.3681138759854555E-2</v>
      </c>
      <c r="AV288">
        <f t="shared" si="124"/>
        <v>0.99996389491845883</v>
      </c>
      <c r="AW288" cm="1">
        <f t="array" ref="AW288" xml:space="preserve"> 2 / 3 * ( epsP - 1 ) / ( epsP + 2 ) * ( sigave * 10^(-6) ) ^ 2 / ( eps0 * ( 1 + epsF ) ^ 2 ) * H288 * ( F288 * 10^(-9) ) ^ 2 / ( df * 10^(-6) * mu * U )</f>
        <v>28.861795875727847</v>
      </c>
      <c r="AX288" cm="1">
        <f t="array" ref="AX288" xml:space="preserve"> 0.528 * Ku ^ 0.26 * AW288 ^ 0.74 / ( 1 + 0.366 * ( Ku * AW288 ) ^ 0.63 )</f>
        <v>1.7093974527144644</v>
      </c>
      <c r="AY288" cm="1">
        <f t="array" ref="AY288" xml:space="preserve"> 0.35 * Ku ^ ( -0.5 ) * AW288 ^ 0.4</f>
        <v>1.6603439359120766</v>
      </c>
      <c r="AZ288">
        <f t="shared" si="125"/>
        <v>0.97130362121197</v>
      </c>
      <c r="BA288">
        <f t="shared" si="111"/>
        <v>0.33821792971291864</v>
      </c>
      <c r="BB288">
        <f t="shared" si="126"/>
        <v>0.41745485554106954</v>
      </c>
      <c r="BC288">
        <f t="shared" si="127"/>
        <v>1.2342777211586851</v>
      </c>
      <c r="BD288">
        <f t="shared" si="112"/>
        <v>1.4808540986979113</v>
      </c>
      <c r="BE288">
        <f t="shared" si="128"/>
        <v>2.0541176526932916</v>
      </c>
      <c r="BF288">
        <f t="shared" si="129"/>
        <v>1.3871168364928326</v>
      </c>
      <c r="BG288" cm="1">
        <f t="array" ref="BG288" xml:space="preserve"> EXP( -4 * alpha * X * 10^(-6) * BA288 / ( PI() * df * 10^(-6) * ( 1 - alpha ) ) ) * 100</f>
        <v>9.8731190551379702E-2</v>
      </c>
      <c r="BH288" cm="1">
        <f t="array" ref="BH288" xml:space="preserve"> EXP( -4 * alpha * X * 10^(-6) * BB288 / ( PI() * df * 10^(-6) * ( 1 - alpha ) ) ) * 100</f>
        <v>1.9512907863431083E-2</v>
      </c>
      <c r="BI288" cm="1">
        <f t="array" ref="BI288" xml:space="preserve"> EXP( -4 * alpha * X * 10^(-6) * BD288 / ( PI() * df * 10^(-6) * ( 1 - alpha ) ) ) * 100</f>
        <v>6.9264814448206637E-12</v>
      </c>
      <c r="BJ288" cm="1">
        <f t="array" ref="BJ288" xml:space="preserve"> EXP( -4 * alpha * X * 10^(-6) * BE288 / ( PI() * df * 10^(-6) * ( 1 - alpha ) ) ) * 100</f>
        <v>5.5751116867325581E-17</v>
      </c>
      <c r="BK288" cm="1">
        <f t="array" ref="BK288">fC *  BG288 +  ( 1 - fC ) * BI288</f>
        <v>9.8731190613718031E-3</v>
      </c>
    </row>
    <row r="289" spans="6:63" x14ac:dyDescent="0.2">
      <c r="F289">
        <v>2890</v>
      </c>
      <c r="G289" cm="1">
        <f t="array" ref="G289" xml:space="preserve"> F289 * 10^(-9) * rhoa/mu * U</f>
        <v>1.9146049433731531E-3</v>
      </c>
      <c r="H289" cm="1">
        <f t="array" ref="H289">1 +  lambda/F289 * ( 2.514 + 0.8 * EXP( -0.55 * F289/lambda ) )</f>
        <v>1.058291743945563</v>
      </c>
      <c r="I289" cm="1">
        <f t="array" ref="I289" xml:space="preserve"> 1 + 3.34 * lambda/F289</f>
        <v>1.0774440830449827</v>
      </c>
      <c r="J289">
        <f t="shared" si="113"/>
        <v>0.98222428486006164</v>
      </c>
      <c r="K289" cm="1">
        <f t="array" ref="K289" xml:space="preserve"> kB * T * H289 / ( 3 * PI() * mu * F289 * 10^(-9) )</f>
        <v>8.6453544956610022E-12</v>
      </c>
      <c r="L289" cm="1">
        <f t="array" ref="L289" xml:space="preserve"> df * 10^(-6) *U / K289</f>
        <v>9512.2579584835785</v>
      </c>
      <c r="M289" cm="1">
        <f t="array" ref="M289" xml:space="preserve"> 1 + 0.388 * Kn * ( ( 1 - alpha ) * L289 / Ku ) ^ ( 1 / 3 )</f>
        <v>1.1580387164035462</v>
      </c>
      <c r="N289" cm="1">
        <f t="array" ref="N289" xml:space="preserve"> 1 + 0.388 * Kn * ( ( 1 - alpha ) / Ku ) ^ ( 1 / 3 ) * ( 3 * PI() * mu * df * 10^(-6) * U * F289 * 10^(-9) / ( kB * T ) ) ^ ( 1 / 3 ) * ( 0.6 * ( F289 / lambda ) ^ 0.1 ) ^ ( -1 / 3 ) * ( 1 + 2/3 * ( 3.34 * F289 / lambda ) ) ^ ( -1 / 2 )</f>
        <v>1.017098842213634</v>
      </c>
      <c r="O289">
        <f t="shared" si="104"/>
        <v>0.87829433317426464</v>
      </c>
      <c r="P289" cm="1">
        <f t="array" ref="P289" xml:space="preserve"> 1 / ( 1 + 1.6 * ( ( 1 - alpha ) / Ku ) ^ ( 1 / 3 ) * L289 ^ ( -2 / 3 ) * M289 )</f>
        <v>0.99538016312138644</v>
      </c>
      <c r="Q289" cm="1">
        <f t="array" ref="Q289" xml:space="preserve"> 1.6 * ( ( 1 - alpha ) / Ku ) * L289 ^ ( -2 / 3 ) * M289 * P289</f>
        <v>5.8424364376132394E-3</v>
      </c>
      <c r="R289" cm="1">
        <f t="array" ref="R289" xml:space="preserve"> 1.6 * ( 0.6 ) ^ ( 2 / 3 ) * ( ( 1 - alpha ) / Ku ) * ( lambda * 10^(-9) ) ^ ( -1 / 15 ) * ( kB * T / ( 3 * PI() * df * 10^(-6) * U * mu ) ) ^ ( 2 / 3 ) * ( F289 * 10^(-9) ) ^ ( -3 / 5 )  +  3.2 * 3.34 / 3 * ( 0.6 ) ^ ( 2 / 3 ) * ( ( 1 - alpha ) / Ku ) *  ( lambda * 10^(-9) ) ^ ( 14 / 15 ) * ( kB * T / ( 3 * PI() * df * 10^(-6) * U * mu ) ) ^ ( 2 / 3 ) * ( F289 * 10^(-9) ) ^ ( -8 / 5 )</f>
        <v>4.6927320769543672E-3</v>
      </c>
      <c r="S289">
        <f t="shared" si="105"/>
        <v>4.7729723622890689E-3</v>
      </c>
      <c r="T289">
        <f t="shared" si="114"/>
        <v>0.81694895841073634</v>
      </c>
      <c r="U289">
        <f t="shared" si="106"/>
        <v>12560.750742534916</v>
      </c>
      <c r="V289">
        <f t="shared" si="107"/>
        <v>8.9226021013978519E-3</v>
      </c>
      <c r="W289">
        <f t="shared" si="108"/>
        <v>7.9612745548111944E-5</v>
      </c>
      <c r="X289">
        <f t="shared" si="109"/>
        <v>7.1035137321297406E-7</v>
      </c>
      <c r="Y289" cm="1">
        <f t="array" ref="Y289" xml:space="preserve"> 4 / 3 * g / U^2 * F289 * 10^(-9) * ( rhop - rhoa ) / rhoa</f>
        <v>299.5919753888486</v>
      </c>
      <c r="Z289" cm="1">
        <f t="array" ref="Z289" xml:space="preserve"> SQRT( 4/3 * 1/U289 * g/rhoa * F289 * 10^(-9) *  ( rhop - rhoa ) )</f>
        <v>1.6199725362207394E-3</v>
      </c>
      <c r="AA289" cm="1">
        <f t="array" ref="AA289" xml:space="preserve"> Z289 / U</f>
        <v>0.15443910975708247</v>
      </c>
      <c r="AB289">
        <f t="shared" si="115"/>
        <v>0.18264694067474471</v>
      </c>
      <c r="AC289">
        <f t="shared" si="116"/>
        <v>0.18197377572267065</v>
      </c>
      <c r="AD289">
        <f t="shared" si="117"/>
        <v>0.99631439240324959</v>
      </c>
      <c r="AE289" cm="1">
        <f t="array" ref="AE289">( ( F289 * 10^(-9) ) ^ 2 * rhop * H289 * U ) / ( 18 * mu * ( df * 10^(-6) ) )</f>
        <v>3.6238072045511528E-2</v>
      </c>
      <c r="AF289">
        <f t="shared" si="118"/>
        <v>1.6027853791530832E-2</v>
      </c>
      <c r="AG289" cm="1">
        <f t="array" ref="AG289">(2 * AI309*(1-alpha)*AE289*SQRT(alpha)+(1-alpha)*alpha*AE289^2)/Ku</f>
        <v>1.0800059053485418E-2</v>
      </c>
      <c r="AH289">
        <f t="shared" si="119"/>
        <v>0.67383064469880571</v>
      </c>
      <c r="AI289" cm="1">
        <f t="array" ref="AI289" xml:space="preserve"> F289 / df / 1000</f>
        <v>0.36862244897959184</v>
      </c>
      <c r="AJ289" cm="1">
        <f t="array" ref="AJ289" xml:space="preserve"> ( 1 + AI289 ) / ( 2*Ku ) * ( 2 * LN( 1 + AI289 ) - 1 + alpha + ( 1 / ( 1 + AI289 ) ) ^ 2 * ( 1 - alpha / 2 ) - ( alpha / 2) * ( 1 + AI289 ) ^ 2 )</f>
        <v>0.15411844999944946</v>
      </c>
      <c r="AK289" cm="1">
        <f t="array" ref="AK289" xml:space="preserve"> ( ( 1 - alpha ) / Ku ) * AI289 ^ 2</f>
        <v>0.19324781511049632</v>
      </c>
      <c r="AL289">
        <f t="shared" si="120"/>
        <v>1.2538915043019616</v>
      </c>
      <c r="AM289">
        <f t="shared" si="110"/>
        <v>0.32367215086343815</v>
      </c>
      <c r="AN289">
        <f t="shared" si="121"/>
        <v>0.39602241698698687</v>
      </c>
      <c r="AO289">
        <f t="shared" si="122"/>
        <v>1.2235294755218973</v>
      </c>
      <c r="AP289" cm="1">
        <f t="array" ref="AP289" xml:space="preserve"> EXP( -4 * alpha * X * 10^(-6) * AM289 / ( PI() * df * 10^(-6) * ( 1 - alpha ) ) ) * 100</f>
        <v>0.1329579263965267</v>
      </c>
      <c r="AQ289" cm="1">
        <f t="array" ref="AQ289" xml:space="preserve"> EXP( -4 * alpha * X * 10^(-6) * AN289 / ( PI() * df * 10^(-6) * ( 1 - alpha ) ) ) * 100</f>
        <v>3.0253775814111941E-2</v>
      </c>
      <c r="AR289">
        <f t="shared" si="123"/>
        <v>0.10270415058241476</v>
      </c>
      <c r="AS289" cm="1">
        <f t="array" ref="AS289" xml:space="preserve"> ( sigave * 10^(-6) * fE *e * H289 ) / ( 3 * PI() * eps0 * ( 1 + epsF ) * mu * U * F289 * 10^(-9) )</f>
        <v>7.5558224013674022E-3</v>
      </c>
      <c r="AT289" cm="1">
        <f t="array" ref="AT289" xml:space="preserve"> PI() * AS289 / ( 1 + alpha * SQRT(AS289) )</f>
        <v>2.3595793952748665E-2</v>
      </c>
      <c r="AU289" cm="1">
        <f t="array" ref="AU289" xml:space="preserve"> PI() * AS289 * ( 1 - SQRT( AS289 ) * alpha )</f>
        <v>2.3594945134871256E-2</v>
      </c>
      <c r="AV289">
        <f t="shared" si="124"/>
        <v>0.99996402672954721</v>
      </c>
      <c r="AW289" cm="1">
        <f t="array" ref="AW289" xml:space="preserve"> 2 / 3 * ( epsP - 1 ) / ( epsP + 2 ) * ( sigave * 10^(-6) ) ^ 2 / ( eps0 * ( 1 + epsF ) ^ 2 ) * H289 * ( F289 * 10^(-9) ) ^ 2 / ( df * 10^(-6) * mu * U )</f>
        <v>29.057015728104822</v>
      </c>
      <c r="AX289" cm="1">
        <f t="array" ref="AX289" xml:space="preserve"> 0.528 * Ku ^ 0.26 * AW289 ^ 0.74 / ( 1 + 0.366 * ( Ku * AW289 ) ^ 0.63 )</f>
        <v>1.7128446204639143</v>
      </c>
      <c r="AY289" cm="1">
        <f t="array" ref="AY289" xml:space="preserve"> 0.35 * Ku ^ ( -0.5 ) * AW289 ^ 0.4</f>
        <v>1.6648270489854557</v>
      </c>
      <c r="AZ289">
        <f t="shared" si="125"/>
        <v>0.97196618367785559</v>
      </c>
      <c r="BA289">
        <f t="shared" si="111"/>
        <v>0.33963064343617011</v>
      </c>
      <c r="BB289">
        <f t="shared" si="126"/>
        <v>0.41961736212185813</v>
      </c>
      <c r="BC289">
        <f t="shared" si="127"/>
        <v>1.2355109005372205</v>
      </c>
      <c r="BD289">
        <f t="shared" si="112"/>
        <v>1.4821166689269278</v>
      </c>
      <c r="BE289">
        <f t="shared" si="128"/>
        <v>2.0608494659724426</v>
      </c>
      <c r="BF289">
        <f t="shared" si="129"/>
        <v>1.3904772203017761</v>
      </c>
      <c r="BG289" cm="1">
        <f t="array" ref="BG289" xml:space="preserve"> EXP( -4 * alpha * X * 10^(-6) * BA289 / ( PI() * df * 10^(-6) * ( 1 - alpha ) ) ) * 100</f>
        <v>9.5918065335077421E-2</v>
      </c>
      <c r="BH289" cm="1">
        <f t="array" ref="BH289" xml:space="preserve"> EXP( -4 * alpha * X * 10^(-6) * BB289 / ( PI() * df * 10^(-6) * ( 1 - alpha ) ) ) * 100</f>
        <v>1.8668312329843652E-2</v>
      </c>
      <c r="BI289" cm="1">
        <f t="array" ref="BI289" xml:space="preserve"> EXP( -4 * alpha * X * 10^(-6) * BD289 / ( PI() * df * 10^(-6) * ( 1 - alpha ) ) ) * 100</f>
        <v>6.7498317786190977E-12</v>
      </c>
      <c r="BJ289" cm="1">
        <f t="array" ref="BJ289" xml:space="preserve"> EXP( -4 * alpha * X * 10^(-6) * BE289 / ( PI() * df * 10^(-6) * ( 1 - alpha ) ) ) * 100</f>
        <v>4.8577132041586781E-17</v>
      </c>
      <c r="BK289" cm="1">
        <f t="array" ref="BK289">fC *  BG289 +  ( 1 - fC ) * BI289</f>
        <v>9.5918065395825917E-3</v>
      </c>
    </row>
    <row r="290" spans="6:63" x14ac:dyDescent="0.2">
      <c r="F290">
        <v>2900</v>
      </c>
      <c r="G290" cm="1">
        <f t="array" ref="G290" xml:space="preserve"> F290 * 10^(-9) * rhoa/mu * U</f>
        <v>1.9212298739730601E-3</v>
      </c>
      <c r="H290" cm="1">
        <f t="array" ref="H290">1 +  lambda/F290 * ( 2.514 + 0.8 * EXP( -0.55 * F290/lambda ) )</f>
        <v>1.0580907379318847</v>
      </c>
      <c r="I290" cm="1">
        <f t="array" ref="I290" xml:space="preserve"> 1 + 3.34 * lambda/F290</f>
        <v>1.0771770344827587</v>
      </c>
      <c r="J290">
        <f t="shared" si="113"/>
        <v>0.98228118875553361</v>
      </c>
      <c r="K290" cm="1">
        <f t="array" ref="K290" xml:space="preserve"> kB * T * H290 / ( 3 * PI() * mu * F290 * 10^(-9) )</f>
        <v>8.6139065404067789E-12</v>
      </c>
      <c r="L290" cm="1">
        <f t="array" ref="L290" xml:space="preserve"> df * 10^(-6) *U / K290</f>
        <v>9546.9856469303686</v>
      </c>
      <c r="M290" cm="1">
        <f t="array" ref="M290" xml:space="preserve"> 1 + 0.388 * Kn * ( ( 1 - alpha ) * L290 / Ku ) ^ ( 1 / 3 )</f>
        <v>1.1582308072775844</v>
      </c>
      <c r="N290" cm="1">
        <f t="array" ref="N290" xml:space="preserve"> 1 + 0.388 * Kn * ( ( 1 - alpha ) / Ku ) ^ ( 1 / 3 ) * ( 3 * PI() * mu * df * 10^(-6) * U * F290 * 10^(-9) / ( kB * T ) ) ^ ( 1 / 3 ) * ( 0.6 * ( F290 / lambda ) ^ 0.1 ) ^ ( -1 / 3 ) * ( 1 + 2/3 * ( 3.34 * F290 / lambda ) ) ^ ( -1 / 2 )</f>
        <v>1.0170873372348588</v>
      </c>
      <c r="O290">
        <f t="shared" si="104"/>
        <v>0.87813873611730064</v>
      </c>
      <c r="P290" cm="1">
        <f t="array" ref="P290" xml:space="preserve"> 1 / ( 1 + 1.6 * ( ( 1 - alpha ) / Ku ) ^ ( 1 / 3 ) * L290 ^ ( -2 / 3 ) * M290 )</f>
        <v>0.99539056059010156</v>
      </c>
      <c r="Q290" cm="1">
        <f t="array" ref="Q290" xml:space="preserve"> 1.6 * ( ( 1 - alpha ) / Ku ) * L290 ^ ( -2 / 3 ) * M290 * P290</f>
        <v>5.8292873694370763E-3</v>
      </c>
      <c r="R290" cm="1">
        <f t="array" ref="R290" xml:space="preserve"> 1.6 * ( 0.6 ) ^ ( 2 / 3 ) * ( ( 1 - alpha ) / Ku ) * ( lambda * 10^(-9) ) ^ ( -1 / 15 ) * ( kB * T / ( 3 * PI() * df * 10^(-6) * U * mu ) ) ^ ( 2 / 3 ) * ( F290 * 10^(-9) ) ^ ( -3 / 5 )  +  3.2 * 3.34 / 3 * ( 0.6 ) ^ ( 2 / 3 ) * ( ( 1 - alpha ) / Ku ) *  ( lambda * 10^(-9) ) ^ ( 14 / 15 ) * ( kB * T / ( 3 * PI() * df * 10^(-6) * U * mu ) ) ^ ( 2 / 3 ) * ( F290 * 10^(-9) ) ^ ( -8 / 5 )</f>
        <v>4.6822234724874668E-3</v>
      </c>
      <c r="S290">
        <f t="shared" si="105"/>
        <v>4.7622302039708317E-3</v>
      </c>
      <c r="T290">
        <f t="shared" si="114"/>
        <v>0.81694895141714585</v>
      </c>
      <c r="U290">
        <f t="shared" si="106"/>
        <v>12517.498250486691</v>
      </c>
      <c r="V290">
        <f t="shared" si="107"/>
        <v>8.9380041534724165E-3</v>
      </c>
      <c r="W290">
        <f t="shared" si="108"/>
        <v>7.9887834854678447E-5</v>
      </c>
      <c r="X290">
        <f t="shared" si="109"/>
        <v>7.1403630748935852E-7</v>
      </c>
      <c r="Y290" cm="1">
        <f t="array" ref="Y290" xml:space="preserve"> 4 / 3 * g / U^2 * F290 * 10^(-9) * ( rhop - rhoa ) / rhoa</f>
        <v>300.62862582271998</v>
      </c>
      <c r="Z290" cm="1">
        <f t="array" ref="Z290" xml:space="preserve"> SQRT( 4/3 * 1/U290 * g/rhoa * F290 * 10^(-9) *  ( rhop - rhoa ) )</f>
        <v>1.6255740529138086E-3</v>
      </c>
      <c r="AA290" cm="1">
        <f t="array" ref="AA290" xml:space="preserve"> Z290 / U</f>
        <v>0.15497312699010621</v>
      </c>
      <c r="AB290">
        <f t="shared" si="115"/>
        <v>0.18339431790862318</v>
      </c>
      <c r="AC290">
        <f t="shared" si="116"/>
        <v>0.18271136436783483</v>
      </c>
      <c r="AD290">
        <f t="shared" si="117"/>
        <v>0.99627603761895922</v>
      </c>
      <c r="AE290" cm="1">
        <f t="array" ref="AE290">( ( F290 * 10^(-9) ) ^ 2 * rhop * H290 * U ) / ( 18 * mu * ( df * 10^(-6) ) )</f>
        <v>3.6482357859463493E-2</v>
      </c>
      <c r="AF290">
        <f t="shared" si="118"/>
        <v>1.621698194849501E-2</v>
      </c>
      <c r="AG290" cm="1">
        <f t="array" ref="AG290">(2 * AI310*(1-alpha)*AE290*SQRT(alpha)+(1-alpha)*alpha*AE290^2)/Ku</f>
        <v>1.0908505691721299E-2</v>
      </c>
      <c r="AH290">
        <f t="shared" si="119"/>
        <v>0.67265942123920563</v>
      </c>
      <c r="AI290" cm="1">
        <f t="array" ref="AI290" xml:space="preserve"> F290 / df / 1000</f>
        <v>0.36989795918367352</v>
      </c>
      <c r="AJ290" cm="1">
        <f t="array" ref="AJ290" xml:space="preserve"> ( 1 + AI290 ) / ( 2*Ku ) * ( 2 * LN( 1 + AI290 ) - 1 + alpha + ( 1 / ( 1 + AI290 ) ) ^ 2 * ( 1 - alpha / 2 ) - ( alpha / 2) * ( 1 + AI290 ) ^ 2 )</f>
        <v>0.15508148550008577</v>
      </c>
      <c r="AK290" cm="1">
        <f t="array" ref="AK290" xml:space="preserve"> ( ( 1 - alpha ) / Ku ) * AI290 ^ 2</f>
        <v>0.19458748399555495</v>
      </c>
      <c r="AL290">
        <f t="shared" si="120"/>
        <v>1.2547434877095456</v>
      </c>
      <c r="AM290">
        <f t="shared" si="110"/>
        <v>0.32518067529867811</v>
      </c>
      <c r="AN290">
        <f t="shared" si="121"/>
        <v>0.39827806051585557</v>
      </c>
      <c r="AO290">
        <f t="shared" si="122"/>
        <v>1.2247900652461514</v>
      </c>
      <c r="AP290" cm="1">
        <f t="array" ref="AP290" xml:space="preserve"> EXP( -4 * alpha * X * 10^(-6) * AM290 / ( PI() * df * 10^(-6) * ( 1 - alpha ) ) ) * 100</f>
        <v>0.12891660377555186</v>
      </c>
      <c r="AQ290" cm="1">
        <f t="array" ref="AQ290" xml:space="preserve"> EXP( -4 * alpha * X * 10^(-6) * AN290 / ( PI() * df * 10^(-6) * ( 1 - alpha ) ) ) * 100</f>
        <v>2.8889165370507845E-2</v>
      </c>
      <c r="AR290">
        <f t="shared" si="123"/>
        <v>0.10002743840504402</v>
      </c>
      <c r="AS290" cm="1">
        <f t="array" ref="AS290" xml:space="preserve"> ( sigave * 10^(-6) * fE *e * H290 ) / ( 3 * PI() * eps0 * ( 1 + epsF ) * mu * U * F290 * 10^(-9) )</f>
        <v>7.5283376793810093E-3</v>
      </c>
      <c r="AT290" cm="1">
        <f t="array" ref="AT290" xml:space="preserve"> PI() * AS290 / ( 1 + alpha * SQRT(AS290) )</f>
        <v>2.3510218113994379E-2</v>
      </c>
      <c r="AU290" cm="1">
        <f t="array" ref="AU290" xml:space="preserve"> PI() * AS290 * ( 1 - SQRT( AS290 ) * alpha )</f>
        <v>2.3509375450983739E-2</v>
      </c>
      <c r="AV290">
        <f t="shared" si="124"/>
        <v>0.99996415758430846</v>
      </c>
      <c r="AW290" cm="1">
        <f t="array" ref="AW290" xml:space="preserve"> 2 / 3 * ( epsP - 1 ) / ( epsP + 2 ) * ( sigave * 10^(-6) ) ^ 2 / ( eps0 * ( 1 + epsF ) ^ 2 ) * H290 * ( F290 * 10^(-9) ) ^ 2 / ( df * 10^(-6) * mu * U )</f>
        <v>29.252893056491402</v>
      </c>
      <c r="AX290" cm="1">
        <f t="array" ref="AX290" xml:space="preserve"> 0.528 * Ku ^ 0.26 * AW290 ^ 0.74 / ( 1 + 0.366 * ( Ku * AW290 ) ^ 0.63 )</f>
        <v>1.7162806560594692</v>
      </c>
      <c r="AY290" cm="1">
        <f t="array" ref="AY290" xml:space="preserve"> 0.35 * Ku ^ ( -0.5 ) * AW290 ^ 0.4</f>
        <v>1.6693071339204268</v>
      </c>
      <c r="AZ290">
        <f t="shared" si="125"/>
        <v>0.97263062892820096</v>
      </c>
      <c r="BA290">
        <f t="shared" si="111"/>
        <v>0.34104582480994461</v>
      </c>
      <c r="BB290">
        <f t="shared" si="126"/>
        <v>0.42178743596683932</v>
      </c>
      <c r="BC290">
        <f t="shared" si="127"/>
        <v>1.2367471034189901</v>
      </c>
      <c r="BD290">
        <f t="shared" si="112"/>
        <v>1.4833600286186708</v>
      </c>
      <c r="BE290">
        <f t="shared" si="128"/>
        <v>2.0675851944362824</v>
      </c>
      <c r="BF290">
        <f t="shared" si="129"/>
        <v>1.3938525742544456</v>
      </c>
      <c r="BG290" cm="1">
        <f t="array" ref="BG290" xml:space="preserve"> EXP( -4 * alpha * X * 10^(-6) * BA290 / ( PI() * df * 10^(-6) * ( 1 - alpha ) ) ) * 100</f>
        <v>9.3180388831203026E-2</v>
      </c>
      <c r="BH290" cm="1">
        <f t="array" ref="BH290" xml:space="preserve"> EXP( -4 * alpha * X * 10^(-6) * BB290 / ( PI() * df * 10^(-6) * ( 1 - alpha ) ) ) * 100</f>
        <v>1.785750895986956E-2</v>
      </c>
      <c r="BI290" cm="1">
        <f t="array" ref="BI290" xml:space="preserve"> EXP( -4 * alpha * X * 10^(-6) * BD290 / ( PI() * df * 10^(-6) * ( 1 - alpha ) ) ) * 100</f>
        <v>6.5802733721400401E-12</v>
      </c>
      <c r="BJ290" cm="1">
        <f t="array" ref="BJ290" xml:space="preserve"> EXP( -4 * alpha * X * 10^(-6) * BE290 / ( PI() * df * 10^(-6) * ( 1 - alpha ) ) ) * 100</f>
        <v>4.2322896033429651E-17</v>
      </c>
      <c r="BK290" cm="1">
        <f t="array" ref="BK290">fC *  BG290 +  ( 1 - fC ) * BI290</f>
        <v>9.3180388890425486E-3</v>
      </c>
    </row>
    <row r="291" spans="6:63" x14ac:dyDescent="0.2">
      <c r="F291">
        <v>2910</v>
      </c>
      <c r="G291" cm="1">
        <f t="array" ref="G291" xml:space="preserve"> F291 * 10^(-9) * rhoa/mu * U</f>
        <v>1.9278548045729672E-3</v>
      </c>
      <c r="H291" cm="1">
        <f t="array" ref="H291">1 +  lambda/F291 * ( 2.514 + 0.8 * EXP( -0.55 * F291/lambda ) )</f>
        <v>1.0578911134028424</v>
      </c>
      <c r="I291" cm="1">
        <f t="array" ref="I291" xml:space="preserve"> 1 + 3.34 * lambda/F291</f>
        <v>1.076911821305842</v>
      </c>
      <c r="J291">
        <f t="shared" si="113"/>
        <v>0.98233772949029807</v>
      </c>
      <c r="K291" cm="1">
        <f t="array" ref="K291" xml:space="preserve"> kB * T * H291 / ( 3 * PI() * mu * F291 * 10^(-9) )</f>
        <v>8.5826859303069369E-12</v>
      </c>
      <c r="L291" cm="1">
        <f t="array" ref="L291" xml:space="preserve"> df * 10^(-6) *U / K291</f>
        <v>9581.7140197185527</v>
      </c>
      <c r="M291" cm="1">
        <f t="array" ref="M291" xml:space="preserve"> 1 + 0.388 * Kn * ( ( 1 - alpha ) * L291 / Ku ) ^ ( 1 / 3 )</f>
        <v>1.1584224366587652</v>
      </c>
      <c r="N291" cm="1">
        <f t="array" ref="N291" xml:space="preserve"> 1 + 0.388 * Kn * ( ( 1 - alpha ) / Ku ) ^ ( 1 / 3 ) * ( 3 * PI() * mu * df * 10^(-6) * U * F291 * 10^(-9) / ( kB * T ) ) ^ ( 1 / 3 ) * ( 0.6 * ( F291 / lambda ) ^ 0.1 ) ^ ( -1 / 3 ) * ( 1 + 2/3 * ( 3.34 * F291 / lambda ) ) ^ ( -1 / 2 )</f>
        <v>1.0170758785312144</v>
      </c>
      <c r="O291">
        <f t="shared" si="104"/>
        <v>0.87798358038088742</v>
      </c>
      <c r="P291" cm="1">
        <f t="array" ref="P291" xml:space="preserve"> 1 / ( 1 + 1.6 * ( ( 1 - alpha ) / Ku ) ^ ( 1 / 3 ) * L291 ^ ( -2 / 3 ) * M291 )</f>
        <v>0.9954008965507497</v>
      </c>
      <c r="Q291" cm="1">
        <f t="array" ref="Q291" xml:space="preserve"> 1.6 * ( ( 1 - alpha ) / Ku ) * L291 ^ ( -2 / 3 ) * M291 * P291</f>
        <v>5.8162160869013428E-3</v>
      </c>
      <c r="R291" cm="1">
        <f t="array" ref="R291" xml:space="preserve"> 1.6 * ( 0.6 ) ^ ( 2 / 3 ) * ( ( 1 - alpha ) / Ku ) * ( lambda * 10^(-9) ) ^ ( -1 / 15 ) * ( kB * T / ( 3 * PI() * df * 10^(-6) * U * mu ) ) ^ ( 2 / 3 ) * ( F291 * 10^(-9) ) ^ ( -3 / 5 )  +  3.2 * 3.34 / 3 * ( 0.6 ) ^ ( 2 / 3 ) * ( ( 1 - alpha ) / Ku ) *  ( lambda * 10^(-9) ) ^ ( 14 / 15 ) * ( kB * T / ( 3 * PI() * df * 10^(-6) * U * mu ) ) ^ ( 2 / 3 ) * ( F291 * 10^(-9) ) ^ ( -8 / 5 )</f>
        <v>4.6717770341131552E-3</v>
      </c>
      <c r="S291">
        <f t="shared" si="105"/>
        <v>4.7515517312725882E-3</v>
      </c>
      <c r="T291">
        <f t="shared" si="114"/>
        <v>0.81694896824303398</v>
      </c>
      <c r="U291">
        <f t="shared" si="106"/>
        <v>12474.542961448964</v>
      </c>
      <c r="V291">
        <f t="shared" si="107"/>
        <v>8.9533795846271462E-3</v>
      </c>
      <c r="W291">
        <f t="shared" si="108"/>
        <v>8.0162921909317721E-5</v>
      </c>
      <c r="X291">
        <f t="shared" si="109"/>
        <v>7.1772756137668969E-7</v>
      </c>
      <c r="Y291" cm="1">
        <f t="array" ref="Y291" xml:space="preserve"> 4 / 3 * g / U^2 * F291 * 10^(-9) * ( rhop - rhoa ) / rhoa</f>
        <v>301.66527625659143</v>
      </c>
      <c r="Z291" cm="1">
        <f t="array" ref="Z291" xml:space="preserve"> SQRT( 4/3 * 1/U291 * g/rhoa * F291 * 10^(-9) *  ( rhop - rhoa ) )</f>
        <v>1.6311755468172819E-3</v>
      </c>
      <c r="AA291" cm="1">
        <f t="array" ref="AA291" xml:space="preserve"> Z291 / U</f>
        <v>0.15550714205049748</v>
      </c>
      <c r="AB291">
        <f t="shared" si="115"/>
        <v>0.18414263730788852</v>
      </c>
      <c r="AC291">
        <f t="shared" si="116"/>
        <v>0.18344978549806043</v>
      </c>
      <c r="AD291">
        <f t="shared" si="117"/>
        <v>0.99623741779765196</v>
      </c>
      <c r="AE291" cm="1">
        <f t="array" ref="AE291">( ( F291 * 10^(-9) ) ^ 2 * rhop * H291 * U ) / ( 18 * mu * ( df * 10^(-6) ) )</f>
        <v>3.6727463635906683E-2</v>
      </c>
      <c r="AF291">
        <f t="shared" si="118"/>
        <v>1.6407533091363596E-2</v>
      </c>
      <c r="AG291" cm="1">
        <f t="array" ref="AG291">(2 * AI311*(1-alpha)*AE291*SQRT(alpha)+(1-alpha)*alpha*AE291^2)/Ku</f>
        <v>1.1017678578319286E-2</v>
      </c>
      <c r="AH291">
        <f t="shared" si="119"/>
        <v>0.67150122550224456</v>
      </c>
      <c r="AI291" cm="1">
        <f t="array" ref="AI291" xml:space="preserve"> F291 / df / 1000</f>
        <v>0.37117346938775514</v>
      </c>
      <c r="AJ291" cm="1">
        <f t="array" ref="AJ291" xml:space="preserve"> ( 1 + AI291 ) / ( 2*Ku ) * ( 2 * LN( 1 + AI291 ) - 1 + alpha + ( 1 / ( 1 + AI291 ) ) ^ 2 * ( 1 - alpha / 2 ) - ( alpha / 2) * ( 1 + AI291 ) ^ 2 )</f>
        <v>0.15604691619182301</v>
      </c>
      <c r="AK291" cm="1">
        <f t="array" ref="AK291" xml:space="preserve"> ( ( 1 - alpha ) / Ku ) * AI291 ^ 2</f>
        <v>0.19593178040698675</v>
      </c>
      <c r="AL291">
        <f t="shared" si="120"/>
        <v>1.2555953375338393</v>
      </c>
      <c r="AM291">
        <f t="shared" si="110"/>
        <v>0.32669101396515654</v>
      </c>
      <c r="AN291">
        <f t="shared" si="121"/>
        <v>0.40054065072768336</v>
      </c>
      <c r="AO291">
        <f t="shared" si="122"/>
        <v>1.2260534682793671</v>
      </c>
      <c r="AP291" cm="1">
        <f t="array" ref="AP291" xml:space="preserve"> EXP( -4 * alpha * X * 10^(-6) * AM291 / ( PI() * df * 10^(-6) * ( 1 - alpha ) ) ) * 100</f>
        <v>0.12499347904219439</v>
      </c>
      <c r="AQ291" cm="1">
        <f t="array" ref="AQ291" xml:space="preserve"> EXP( -4 * alpha * X * 10^(-6) * AN291 / ( PI() * df * 10^(-6) * ( 1 - alpha ) ) ) * 100</f>
        <v>2.7582185464695302E-2</v>
      </c>
      <c r="AR291">
        <f t="shared" si="123"/>
        <v>9.7411293577499086E-2</v>
      </c>
      <c r="AS291" cm="1">
        <f t="array" ref="AS291" xml:space="preserve"> ( sigave * 10^(-6) * fE *e * H291 ) / ( 3 * PI() * eps0 * ( 1 + epsF ) * mu * U * F291 * 10^(-9) )</f>
        <v>7.5010516513418883E-3</v>
      </c>
      <c r="AT291" cm="1">
        <f t="array" ref="AT291" xml:space="preserve"> PI() * AS291 / ( 1 + alpha * SQRT(AS291) )</f>
        <v>2.3425259546412554E-2</v>
      </c>
      <c r="AU291" cm="1">
        <f t="array" ref="AU291" xml:space="preserve"> PI() * AS291 * ( 1 - SQRT( AS291 ) * alpha )</f>
        <v>2.3424422971669082E-2</v>
      </c>
      <c r="AV291">
        <f t="shared" si="124"/>
        <v>0.99996428749308774</v>
      </c>
      <c r="AW291" cm="1">
        <f t="array" ref="AW291" xml:space="preserve"> 2 / 3 * ( epsP - 1 ) / ( epsP + 2 ) * ( sigave * 10^(-6) ) ^ 2 / ( eps0 * ( 1 + epsF ) ^ 2 ) * H291 * ( F291 * 10^(-9) ) ^ 2 / ( df * 10^(-6) * mu * U )</f>
        <v>29.449427860887585</v>
      </c>
      <c r="AX291" cm="1">
        <f t="array" ref="AX291" xml:space="preserve"> 0.528 * Ku ^ 0.26 * AW291 ^ 0.74 / ( 1 + 0.366 * ( Ku * AW291 ) ^ 0.63 )</f>
        <v>1.7197056187659692</v>
      </c>
      <c r="AY291" cm="1">
        <f t="array" ref="AY291" xml:space="preserve"> 0.35 * Ku ^ ( -0.5 ) * AW291 ^ 0.4</f>
        <v>1.6737842029960264</v>
      </c>
      <c r="AZ291">
        <f t="shared" si="125"/>
        <v>0.97329693217906954</v>
      </c>
      <c r="BA291">
        <f t="shared" si="111"/>
        <v>0.34246345171795456</v>
      </c>
      <c r="BB291">
        <f t="shared" si="126"/>
        <v>0.42396507369935243</v>
      </c>
      <c r="BC291">
        <f t="shared" si="127"/>
        <v>1.2379863356879346</v>
      </c>
      <c r="BD291">
        <f t="shared" si="112"/>
        <v>1.4845842604148944</v>
      </c>
      <c r="BE291">
        <f t="shared" si="128"/>
        <v>2.0743248537237098</v>
      </c>
      <c r="BF291">
        <f t="shared" si="129"/>
        <v>1.3972429245235305</v>
      </c>
      <c r="BG291" cm="1">
        <f t="array" ref="BG291" xml:space="preserve"> EXP( -4 * alpha * X * 10^(-6) * BA291 / ( PI() * df * 10^(-6) * ( 1 - alpha ) ) ) * 100</f>
        <v>9.0516321069399205E-2</v>
      </c>
      <c r="BH291" cm="1">
        <f t="array" ref="BH291" xml:space="preserve"> EXP( -4 * alpha * X * 10^(-6) * BB291 / ( PI() * df * 10^(-6) * ( 1 - alpha ) ) ) * 100</f>
        <v>1.7079276886920267E-2</v>
      </c>
      <c r="BI291" cm="1">
        <f t="array" ref="BI291" xml:space="preserve"> EXP( -4 * alpha * X * 10^(-6) * BD291 / ( PI() * df * 10^(-6) * ( 1 - alpha ) ) ) * 100</f>
        <v>6.4174855863150785E-12</v>
      </c>
      <c r="BJ291" cm="1">
        <f t="array" ref="BJ291" xml:space="preserve"> EXP( -4 * alpha * X * 10^(-6) * BE291 / ( PI() * df * 10^(-6) * ( 1 - alpha ) ) ) * 100</f>
        <v>3.6870918231142797E-17</v>
      </c>
      <c r="BK291" cm="1">
        <f t="array" ref="BK291">fC *  BG291 +  ( 1 - fC ) * BI291</f>
        <v>9.0516321127156584E-3</v>
      </c>
    </row>
    <row r="292" spans="6:63" x14ac:dyDescent="0.2">
      <c r="F292">
        <v>2920</v>
      </c>
      <c r="G292" cm="1">
        <f t="array" ref="G292" xml:space="preserve"> F292 * 10^(-9) * rhoa/mu * U</f>
        <v>1.9344797351728742E-3</v>
      </c>
      <c r="H292" cm="1">
        <f t="array" ref="H292">1 +  lambda/F292 * ( 2.514 + 0.8 * EXP( -0.55 * F292/lambda ) )</f>
        <v>1.0576928561651002</v>
      </c>
      <c r="I292" cm="1">
        <f t="array" ref="I292" xml:space="preserve"> 1 + 3.34 * lambda/F292</f>
        <v>1.0766484246575343</v>
      </c>
      <c r="J292">
        <f t="shared" si="113"/>
        <v>0.98239391052983382</v>
      </c>
      <c r="K292" cm="1">
        <f t="array" ref="K292" xml:space="preserve"> kB * T * H292 / ( 3 * PI() * mu * F292 * 10^(-9) )</f>
        <v>8.5516902148672003E-12</v>
      </c>
      <c r="L292" cm="1">
        <f t="array" ref="L292" xml:space="preserve"> df * 10^(-6) *U / K292</f>
        <v>9616.4430702007376</v>
      </c>
      <c r="M292" cm="1">
        <f t="array" ref="M292" xml:space="preserve"> 1 + 0.388 * Kn * ( ( 1 - alpha ) * L292 / Ku ) ^ ( 1 / 3 )</f>
        <v>1.1586136072903885</v>
      </c>
      <c r="N292" cm="1">
        <f t="array" ref="N292" xml:space="preserve"> 1 + 0.388 * Kn * ( ( 1 - alpha ) / Ku ) ^ ( 1 / 3 ) * ( 3 * PI() * mu * df * 10^(-6) * U * F292 * 10^(-9) / ( kB * T ) ) ^ ( 1 / 3 ) * ( 0.6 * ( F292 / lambda ) ^ 0.1 ) ^ ( -1 / 3 ) * ( 1 + 2/3 * ( 3.34 * F292 / lambda ) ) ^ ( -1 / 2 )</f>
        <v>1.0170644657627292</v>
      </c>
      <c r="O292">
        <f t="shared" si="104"/>
        <v>0.87782886318874187</v>
      </c>
      <c r="P292" cm="1">
        <f t="array" ref="P292" xml:space="preserve"> 1 / ( 1 + 1.6 * ( ( 1 - alpha ) / Ku ) ^ ( 1 / 3 ) * L292 ^ ( -2 / 3 ) * M292 )</f>
        <v>0.99541117158624914</v>
      </c>
      <c r="Q292" cm="1">
        <f t="array" ref="Q292" xml:space="preserve"> 1.6 * ( ( 1 - alpha ) / Ku ) * L292 ^ ( -2 / 3 ) * M292 * P292</f>
        <v>5.8032218528242521E-3</v>
      </c>
      <c r="R292" cm="1">
        <f t="array" ref="R292" xml:space="preserve"> 1.6 * ( 0.6 ) ^ ( 2 / 3 ) * ( ( 1 - alpha ) / Ku ) * ( lambda * 10^(-9) ) ^ ( -1 / 15 ) * ( kB * T / ( 3 * PI() * df * 10^(-6) * U * mu ) ) ^ ( 2 / 3 ) * ( F292 * 10^(-9) ) ^ ( -3 / 5 )  +  3.2 * 3.34 / 3 * ( 0.6 ) ^ ( 2 / 3 ) * ( ( 1 - alpha ) / Ku ) *  ( lambda * 10^(-9) ) ^ ( 14 / 15 ) * ( kB * T / ( 3 * PI() * df * 10^(-6) * U * mu ) ) ^ ( 2 / 3 ) * ( F292 * 10^(-9) ) ^ ( -8 / 5 )</f>
        <v>4.6613921693172645E-3</v>
      </c>
      <c r="S292">
        <f t="shared" si="105"/>
        <v>4.7409363363972333E-3</v>
      </c>
      <c r="T292">
        <f t="shared" si="114"/>
        <v>0.81694900809107673</v>
      </c>
      <c r="U292">
        <f t="shared" si="106"/>
        <v>12431.881822258163</v>
      </c>
      <c r="V292">
        <f t="shared" si="107"/>
        <v>8.9687285319092255E-3</v>
      </c>
      <c r="W292">
        <f t="shared" si="108"/>
        <v>8.0438006714454843E-5</v>
      </c>
      <c r="X292">
        <f t="shared" si="109"/>
        <v>7.2142512384714863E-7</v>
      </c>
      <c r="Y292" cm="1">
        <f t="array" ref="Y292" xml:space="preserve"> 4 / 3 * g / U^2 * F292 * 10^(-9) * ( rhop - rhoa ) / rhoa</f>
        <v>302.70192669046287</v>
      </c>
      <c r="Z292" cm="1">
        <f t="array" ref="Z292" xml:space="preserve"> SQRT( 4/3 * 1/U292 * g/rhoa * F292 * 10^(-9) *  ( rhop - rhoa ) )</f>
        <v>1.6367770179559324E-3</v>
      </c>
      <c r="AA292" cm="1">
        <f t="array" ref="AA292" xml:space="preserve"> Z292 / U</f>
        <v>0.15604115494061804</v>
      </c>
      <c r="AB292">
        <f t="shared" si="115"/>
        <v>0.18489190065854311</v>
      </c>
      <c r="AC292">
        <f t="shared" si="116"/>
        <v>0.18418904002003372</v>
      </c>
      <c r="AD292">
        <f t="shared" si="117"/>
        <v>0.99619853202868291</v>
      </c>
      <c r="AE292" cm="1">
        <f t="array" ref="AE292">( ( F292 * 10^(-9) ) ^ 2 * rhop * H292 * U ) / ( 18 * mu * ( df * 10^(-6) ) )</f>
        <v>3.6973389374841112E-2</v>
      </c>
      <c r="AF292">
        <f t="shared" si="118"/>
        <v>1.6599510244255357E-2</v>
      </c>
      <c r="AG292" cm="1">
        <f t="array" ref="AG292">(2 * AI312*(1-alpha)*AE292*SQRT(alpha)+(1-alpha)*alpha*AE292^2)/Ku</f>
        <v>1.1127580175864951E-2</v>
      </c>
      <c r="AH292">
        <f t="shared" si="119"/>
        <v>0.6703559329237383</v>
      </c>
      <c r="AI292" cm="1">
        <f t="array" ref="AI292" xml:space="preserve"> F292 / df / 1000</f>
        <v>0.37244897959183676</v>
      </c>
      <c r="AJ292" cm="1">
        <f t="array" ref="AJ292" xml:space="preserve"> ( 1 + AI292 ) / ( 2*Ku ) * ( 2 * LN( 1 + AI292 ) - 1 + alpha + ( 1 / ( 1 + AI292 ) ) ^ 2 * ( 1 - alpha / 2 ) - ( alpha / 2) * ( 1 + AI292 ) ^ 2 )</f>
        <v>0.1570147374566051</v>
      </c>
      <c r="AK292" cm="1">
        <f t="array" ref="AK292" xml:space="preserve"> ( ( 1 - alpha ) / Ku ) * AI292 ^ 2</f>
        <v>0.19728070434479184</v>
      </c>
      <c r="AL292">
        <f t="shared" si="120"/>
        <v>1.2564470542092601</v>
      </c>
      <c r="AM292">
        <f t="shared" si="110"/>
        <v>0.32820315123779509</v>
      </c>
      <c r="AN292">
        <f t="shared" si="121"/>
        <v>0.40281019094547815</v>
      </c>
      <c r="AO292">
        <f t="shared" si="122"/>
        <v>1.2273196933859649</v>
      </c>
      <c r="AP292" cm="1">
        <f t="array" ref="AP292" xml:space="preserve"> EXP( -4 * alpha * X * 10^(-6) * AM292 / ( PI() * df * 10^(-6) * ( 1 - alpha ) ) ) * 100</f>
        <v>0.12118528083684341</v>
      </c>
      <c r="AQ292" cm="1">
        <f t="array" ref="AQ292" xml:space="preserve"> EXP( -4 * alpha * X * 10^(-6) * AN292 / ( PI() * df * 10^(-6) * ( 1 - alpha ) ) ) * 100</f>
        <v>2.6330590153626276E-2</v>
      </c>
      <c r="AR292">
        <f t="shared" si="123"/>
        <v>9.4854690683217127E-2</v>
      </c>
      <c r="AS292" cm="1">
        <f t="array" ref="AS292" xml:space="preserve"> ( sigave * 10^(-6) * fE *e * H292 ) / ( 3 * PI() * eps0 * ( 1 + epsF ) * mu * U * F292 * 10^(-9) )</f>
        <v>7.473962175579673E-3</v>
      </c>
      <c r="AT292" cm="1">
        <f t="array" ref="AT292" xml:space="preserve"> PI() * AS292 / ( 1 + alpha * SQRT(AS292) )</f>
        <v>2.3340911608962785E-2</v>
      </c>
      <c r="AU292" cm="1">
        <f t="array" ref="AU292" xml:space="preserve"> PI() * AS292 * ( 1 - SQRT( AS292 ) * alpha )</f>
        <v>2.3340081056842873E-2</v>
      </c>
      <c r="AV292">
        <f t="shared" si="124"/>
        <v>0.99996441646608214</v>
      </c>
      <c r="AW292" cm="1">
        <f t="array" ref="AW292" xml:space="preserve"> 2 / 3 * ( epsP - 1 ) / ( epsP + 2 ) * ( sigave * 10^(-6) ) ^ 2 / ( eps0 * ( 1 + epsF ) ^ 2 ) * H292 * ( F292 * 10^(-9) ) ^ 2 / ( df * 10^(-6) * mu * U )</f>
        <v>29.646620141293361</v>
      </c>
      <c r="AX292" cm="1">
        <f t="array" ref="AX292" xml:space="preserve"> 0.528 * Ku ^ 0.26 * AW292 ^ 0.74 / ( 1 + 0.366 * ( Ku * AW292 ) ^ 0.63 )</f>
        <v>1.723119567463806</v>
      </c>
      <c r="AY292" cm="1">
        <f t="array" ref="AY292" xml:space="preserve"> 0.35 * Ku ^ ( -0.5 ) * AW292 ^ 0.4</f>
        <v>1.6782582683999681</v>
      </c>
      <c r="AZ292">
        <f t="shared" si="125"/>
        <v>0.97396506898829571</v>
      </c>
      <c r="BA292">
        <f t="shared" si="111"/>
        <v>0.34388350210393348</v>
      </c>
      <c r="BB292">
        <f t="shared" si="126"/>
        <v>0.42615027200232103</v>
      </c>
      <c r="BC292">
        <f t="shared" si="127"/>
        <v>1.2392286032771751</v>
      </c>
      <c r="BD292">
        <f t="shared" si="112"/>
        <v>1.4857894467004735</v>
      </c>
      <c r="BE292">
        <f t="shared" si="128"/>
        <v>2.0810684593454463</v>
      </c>
      <c r="BF292">
        <f t="shared" si="129"/>
        <v>1.4006482977564032</v>
      </c>
      <c r="BG292" cm="1">
        <f t="array" ref="BG292" xml:space="preserve"> EXP( -4 * alpha * X * 10^(-6) * BA292 / ( PI() * df * 10^(-6) * ( 1 - alpha ) ) ) * 100</f>
        <v>8.7924060025957457E-2</v>
      </c>
      <c r="BH292" cm="1">
        <f t="array" ref="BH292" xml:space="preserve"> EXP( -4 * alpha * X * 10^(-6) * BB292 / ( PI() * df * 10^(-6) * ( 1 - alpha ) ) ) * 100</f>
        <v>1.6332433386054123E-2</v>
      </c>
      <c r="BI292" cm="1">
        <f t="array" ref="BI292" xml:space="preserve"> EXP( -4 * alpha * X * 10^(-6) * BD292 / ( PI() * df * 10^(-6) * ( 1 - alpha ) ) ) * 100</f>
        <v>6.261164494297545E-12</v>
      </c>
      <c r="BJ292" cm="1">
        <f t="array" ref="BJ292" xml:space="preserve"> EXP( -4 * alpha * X * 10^(-6) * BE292 / ( PI() * df * 10^(-6) * ( 1 - alpha ) ) ) * 100</f>
        <v>3.2118663131738054E-17</v>
      </c>
      <c r="BK292" cm="1">
        <f t="array" ref="BK292">fC *  BG292 +  ( 1 - fC ) * BI292</f>
        <v>8.7924060082307937E-3</v>
      </c>
    </row>
    <row r="293" spans="6:63" x14ac:dyDescent="0.2">
      <c r="F293">
        <v>2930</v>
      </c>
      <c r="G293" cm="1">
        <f t="array" ref="G293" xml:space="preserve"> F293 * 10^(-9) * rhoa/mu * U</f>
        <v>1.9411046657727817E-3</v>
      </c>
      <c r="H293" cm="1">
        <f t="array" ref="H293">1 +  lambda/F293 * ( 2.514 + 0.8 * EXP( -0.55 * F293/lambda ) )</f>
        <v>1.0574959522190879</v>
      </c>
      <c r="I293" cm="1">
        <f t="array" ref="I293" xml:space="preserve"> 1 + 3.34 * lambda/F293</f>
        <v>1.0763868259385665</v>
      </c>
      <c r="J293">
        <f t="shared" si="113"/>
        <v>0.98244973529566704</v>
      </c>
      <c r="K293" cm="1">
        <f t="array" ref="K293" xml:space="preserve"> kB * T * H293 / ( 3 * PI() * mu * F293 * 10^(-9) )</f>
        <v>8.5209169786084335E-12</v>
      </c>
      <c r="L293" cm="1">
        <f t="array" ref="L293" xml:space="preserve"> df * 10^(-6) *U / K293</f>
        <v>9651.1727918153465</v>
      </c>
      <c r="M293" cm="1">
        <f t="array" ref="M293" xml:space="preserve"> 1 + 0.388 * Kn * ( ( 1 - alpha ) * L293 / Ku ) ^ ( 1 / 3 )</f>
        <v>1.1588043218899027</v>
      </c>
      <c r="N293" cm="1">
        <f t="array" ref="N293" xml:space="preserve"> 1 + 0.388 * Kn * ( ( 1 - alpha ) / Ku ) ^ ( 1 / 3 ) * ( 3 * PI() * mu * df * 10^(-6) * U * F293 * 10^(-9) / ( kB * T ) ) ^ ( 1 / 3 ) * ( 0.6 * ( F293 / lambda ) ^ 0.1 ) ^ ( -1 / 3 ) * ( 1 + 2/3 * ( 3.34 * F293 / lambda ) ) ^ ( -1 / 2 )</f>
        <v>1.017053098593051</v>
      </c>
      <c r="O293">
        <f t="shared" si="104"/>
        <v>0.87767458179162772</v>
      </c>
      <c r="P293" cm="1">
        <f t="array" ref="P293" xml:space="preserve"> 1 / ( 1 + 1.6 * ( ( 1 - alpha ) / Ku ) ^ ( 1 / 3 ) * L293 ^ ( -2 / 3 ) * M293 )</f>
        <v>0.99542138627194521</v>
      </c>
      <c r="Q293" cm="1">
        <f t="array" ref="Q293" xml:space="preserve"> 1.6 * ( ( 1 - alpha ) / Ku ) * L293 ^ ( -2 / 3 ) * M293 * P293</f>
        <v>5.7903039395996361E-3</v>
      </c>
      <c r="R293" cm="1">
        <f t="array" ref="R293" xml:space="preserve"> 1.6 * ( 0.6 ) ^ ( 2 / 3 ) * ( ( 1 - alpha ) / Ku ) * ( lambda * 10^(-9) ) ^ ( -1 / 15 ) * ( kB * T / ( 3 * PI() * df * 10^(-6) * U * mu ) ) ^ ( 2 / 3 ) * ( F293 * 10^(-9) ) ^ ( -3 / 5 )  +  3.2 * 3.34 / 3 * ( 0.6 ) ^ ( 2 / 3 ) * ( ( 1 - alpha ) / Ku ) *  ( lambda * 10^(-9) ) ^ ( 14 / 15 ) * ( kB * T / ( 3 * PI() * df * 10^(-6) * U * mu ) ) ^ ( 2 / 3 ) * ( F293 * 10^(-9) ) ^ ( -8 / 5 )</f>
        <v>4.6510682933436492E-3</v>
      </c>
      <c r="S293">
        <f t="shared" si="105"/>
        <v>4.7303834195130522E-3</v>
      </c>
      <c r="T293">
        <f t="shared" si="114"/>
        <v>0.81694907017957497</v>
      </c>
      <c r="U293">
        <f t="shared" si="106"/>
        <v>12389.511821429815</v>
      </c>
      <c r="V293">
        <f t="shared" si="107"/>
        <v>8.9840511311936461E-3</v>
      </c>
      <c r="W293">
        <f t="shared" si="108"/>
        <v>8.0713089272503938E-5</v>
      </c>
      <c r="X293">
        <f t="shared" si="109"/>
        <v>7.2512898392950796E-7</v>
      </c>
      <c r="Y293" cm="1">
        <f t="array" ref="Y293" xml:space="preserve"> 4 / 3 * g / U^2 * F293 * 10^(-9) * ( rhop - rhoa ) / rhoa</f>
        <v>303.73857712433437</v>
      </c>
      <c r="Z293" cm="1">
        <f t="array" ref="Z293" xml:space="preserve"> SQRT( 4/3 * 1/U293 * g/rhoa * F293 * 10^(-9) *  ( rhop - rhoa ) )</f>
        <v>1.6423784663544229E-3</v>
      </c>
      <c r="AA293" cm="1">
        <f t="array" ref="AA293" xml:space="preserve"> Z293 / U</f>
        <v>0.15657516566281909</v>
      </c>
      <c r="AB293">
        <f t="shared" si="115"/>
        <v>0.18564210975109149</v>
      </c>
      <c r="AC293">
        <f t="shared" si="116"/>
        <v>0.18492912884041859</v>
      </c>
      <c r="AD293">
        <f t="shared" si="117"/>
        <v>0.99615937940142529</v>
      </c>
      <c r="AE293" cm="1">
        <f t="array" ref="AE293">( ( F293 * 10^(-9) ) ^ 2 * rhop * H293 * U ) / ( 18 * mu * ( df * 10^(-6) ) )</f>
        <v>3.722013507626673E-2</v>
      </c>
      <c r="AF293">
        <f t="shared" si="118"/>
        <v>1.6792916386268189E-2</v>
      </c>
      <c r="AG293" cm="1">
        <f t="array" ref="AG293">(2 * AI313*(1-alpha)*AE293*SQRT(alpha)+(1-alpha)*alpha*AE293^2)/Ku</f>
        <v>1.1238212947339702E-2</v>
      </c>
      <c r="AH293">
        <f t="shared" si="119"/>
        <v>0.66922342068762708</v>
      </c>
      <c r="AI293" cm="1">
        <f t="array" ref="AI293" xml:space="preserve"> F293 / df / 1000</f>
        <v>0.37372448979591838</v>
      </c>
      <c r="AJ293" cm="1">
        <f t="array" ref="AJ293" xml:space="preserve"> ( 1 + AI293 ) / ( 2*Ku ) * ( 2 * LN( 1 + AI293 ) - 1 + alpha + ( 1 / ( 1 + AI293 ) ) ^ 2 * ( 1 - alpha / 2 ) - ( alpha / 2) * ( 1 + AI293 ) ^ 2 )</f>
        <v>0.15798494468917818</v>
      </c>
      <c r="AK293" cm="1">
        <f t="array" ref="AK293" xml:space="preserve"> ( ( 1 - alpha ) / Ku ) * AI293 ^ 2</f>
        <v>0.19863425580897018</v>
      </c>
      <c r="AL293">
        <f t="shared" si="120"/>
        <v>1.2572986381693902</v>
      </c>
      <c r="AM293">
        <f t="shared" si="110"/>
        <v>0.3297170714573936</v>
      </c>
      <c r="AN293">
        <f t="shared" si="121"/>
        <v>0.40508668445517004</v>
      </c>
      <c r="AO293">
        <f t="shared" si="122"/>
        <v>1.2285887493317609</v>
      </c>
      <c r="AP293" cm="1">
        <f t="array" ref="AP293" xml:space="preserve"> EXP( -4 * alpha * X * 10^(-6) * AM293 / ( PI() * df * 10^(-6) * ( 1 - alpha ) ) ) * 100</f>
        <v>0.11748882134601578</v>
      </c>
      <c r="AQ293" cm="1">
        <f t="array" ref="AQ293" xml:space="preserve"> EXP( -4 * alpha * X * 10^(-6) * AN293 / ( PI() * df * 10^(-6) * ( 1 - alpha ) ) ) * 100</f>
        <v>2.5132212439137915E-2</v>
      </c>
      <c r="AR293">
        <f t="shared" si="123"/>
        <v>9.2356608906877857E-2</v>
      </c>
      <c r="AS293" cm="1">
        <f t="array" ref="AS293" xml:space="preserve"> ( sigave * 10^(-6) * fE *e * H293 ) / ( 3 * PI() * eps0 * ( 1 + epsF ) * mu * U * F293 * 10^(-9) )</f>
        <v>7.4470671410263442E-3</v>
      </c>
      <c r="AT293" cm="1">
        <f t="array" ref="AT293" xml:space="preserve"> PI() * AS293 / ( 1 + alpha * SQRT(AS293) )</f>
        <v>2.325716775534379E-2</v>
      </c>
      <c r="AU293" cm="1">
        <f t="array" ref="AU293" xml:space="preserve"> PI() * AS293 * ( 1 - SQRT( AS293 ) * alpha )</f>
        <v>2.3256343161142726E-2</v>
      </c>
      <c r="AV293">
        <f t="shared" si="124"/>
        <v>0.99996454451334149</v>
      </c>
      <c r="AW293" cm="1">
        <f t="array" ref="AW293" xml:space="preserve"> 2 / 3 * ( epsP - 1 ) / ( epsP + 2 ) * ( sigave * 10^(-6) ) ^ 2 / ( eps0 * ( 1 + epsF ) ^ 2 ) * H293 * ( F293 * 10^(-9) ) ^ 2 / ( df * 10^(-6) * mu * U )</f>
        <v>29.84446989770872</v>
      </c>
      <c r="AX293" cm="1">
        <f t="array" ref="AX293" xml:space="preserve"> 0.528 * Ku ^ 0.26 * AW293 ^ 0.74 / ( 1 + 0.366 * ( Ku * AW293 ) ^ 0.63 )</f>
        <v>1.7265225606513241</v>
      </c>
      <c r="AY293" cm="1">
        <f t="array" ref="AY293" xml:space="preserve"> 0.35 * Ku ^ ( -0.5 ) * AW293 ^ 0.4</f>
        <v>1.6827293422296286</v>
      </c>
      <c r="AZ293">
        <f t="shared" si="125"/>
        <v>0.97463501524985874</v>
      </c>
      <c r="BA293">
        <f t="shared" si="111"/>
        <v>0.34530595397005215</v>
      </c>
      <c r="BB293">
        <f t="shared" si="126"/>
        <v>0.42834302761631277</v>
      </c>
      <c r="BC293">
        <f t="shared" si="127"/>
        <v>1.240473912168518</v>
      </c>
      <c r="BD293">
        <f t="shared" si="112"/>
        <v>1.4869756696056429</v>
      </c>
      <c r="BE293">
        <f t="shared" si="128"/>
        <v>2.0878160266847985</v>
      </c>
      <c r="BF293">
        <f t="shared" si="129"/>
        <v>1.4040687210695941</v>
      </c>
      <c r="BG293" cm="1">
        <f t="array" ref="BG293" xml:space="preserve"> EXP( -4 * alpha * X * 10^(-6) * BA293 / ( PI() * df * 10^(-6) * ( 1 - alpha ) ) ) * 100</f>
        <v>8.5401841102549059E-2</v>
      </c>
      <c r="BH293" cm="1">
        <f t="array" ref="BH293" xml:space="preserve"> EXP( -4 * alpha * X * 10^(-6) * BB293 / ( PI() * df * 10^(-6) * ( 1 - alpha ) ) ) * 100</f>
        <v>1.5615832944805457E-2</v>
      </c>
      <c r="BI293" cm="1">
        <f t="array" ref="BI293" xml:space="preserve"> EXP( -4 * alpha * X * 10^(-6) * BD293 / ( PI() * df * 10^(-6) * ( 1 - alpha ) ) ) * 100</f>
        <v>6.1110219291036647E-12</v>
      </c>
      <c r="BJ293" cm="1">
        <f t="array" ref="BJ293" xml:space="preserve"> EXP( -4 * alpha * X * 10^(-6) * BE293 / ( PI() * df * 10^(-6) * ( 1 - alpha ) ) ) * 100</f>
        <v>2.7976653371881939E-17</v>
      </c>
      <c r="BK293" cm="1">
        <f t="array" ref="BK293">fC *  BG293 +  ( 1 - fC ) * BI293</f>
        <v>8.5401841157548269E-3</v>
      </c>
    </row>
    <row r="294" spans="6:63" x14ac:dyDescent="0.2">
      <c r="F294">
        <v>2940</v>
      </c>
      <c r="G294" cm="1">
        <f t="array" ref="G294" xml:space="preserve"> F294 * 10^(-9) * rhoa/mu * U</f>
        <v>1.9477295963726887E-3</v>
      </c>
      <c r="H294" cm="1">
        <f t="array" ref="H294">1 +  lambda/F294 * ( 2.514 + 0.8 * EXP( -0.55 * F294/lambda ) )</f>
        <v>1.0573003877557061</v>
      </c>
      <c r="I294" cm="1">
        <f t="array" ref="I294" xml:space="preserve"> 1 + 3.34 * lambda/F294</f>
        <v>1.0761270068027211</v>
      </c>
      <c r="J294">
        <f t="shared" si="113"/>
        <v>0.98250520716606604</v>
      </c>
      <c r="K294" cm="1">
        <f t="array" ref="K294" xml:space="preserve"> kB * T * H294 / ( 3 * PI() * mu * F294 * 10^(-9) )</f>
        <v>8.490363840444687E-12</v>
      </c>
      <c r="L294" cm="1">
        <f t="array" ref="L294" xml:space="preserve"> df * 10^(-6) *U / K294</f>
        <v>9685.9031780852347</v>
      </c>
      <c r="M294" cm="1">
        <f t="array" ref="M294" xml:space="preserve"> 1 + 0.388 * Kn * ( ( 1 - alpha ) * L294 / Ku ) ^ ( 1 / 3 )</f>
        <v>1.1589945831492352</v>
      </c>
      <c r="N294" cm="1">
        <f t="array" ref="N294" xml:space="preserve"> 1 + 0.388 * Kn * ( ( 1 - alpha ) / Ku ) ^ ( 1 / 3 ) * ( 3 * PI() * mu * df * 10^(-6) * U * F294 * 10^(-9) / ( kB * T ) ) ^ ( 1 / 3 ) * ( 0.6 * ( F294 / lambda ) ^ 0.1 ) ^ ( -1 / 3 ) * ( 1 + 2/3 * ( 3.34 * F294 / lambda ) ) ^ ( -1 / 2 )</f>
        <v>1.0170417766893967</v>
      </c>
      <c r="O294">
        <f t="shared" si="104"/>
        <v>0.87752073346699988</v>
      </c>
      <c r="P294" cm="1">
        <f t="array" ref="P294" xml:space="preserve"> 1 / ( 1 + 1.6 * ( ( 1 - alpha ) / Ku ) ^ ( 1 / 3 ) * L294 ^ ( -2 / 3 ) * M294 )</f>
        <v>0.99543154117573696</v>
      </c>
      <c r="Q294" cm="1">
        <f t="array" ref="Q294" xml:space="preserve"> 1.6 * ( ( 1 - alpha ) / Ku ) * L294 ^ ( -2 / 3 ) * M294 * P294</f>
        <v>5.7774616290392992E-3</v>
      </c>
      <c r="R294" cm="1">
        <f t="array" ref="R294" xml:space="preserve"> 1.6 * ( 0.6 ) ^ ( 2 / 3 ) * ( ( 1 - alpha ) / Ku ) * ( lambda * 10^(-9) ) ^ ( -1 / 15 ) * ( kB * T / ( 3 * PI() * df * 10^(-6) * U * mu ) ) ^ ( 2 / 3 ) * ( F294 * 10^(-9) ) ^ ( -3 / 5 )  +  3.2 * 3.34 / 3 * ( 0.6 ) ^ ( 2 / 3 ) * ( ( 1 - alpha ) / Ku ) *  ( lambda * 10^(-9) ) ^ ( 14 / 15 ) * ( kB * T / ( 3 * PI() * df * 10^(-6) * U * mu ) ) ^ ( 2 / 3 ) * ( F294 * 10^(-9) ) ^ ( -8 / 5 )</f>
        <v>4.6408048290653E-3</v>
      </c>
      <c r="S294">
        <f t="shared" si="105"/>
        <v>4.7198923886213042E-3</v>
      </c>
      <c r="T294">
        <f t="shared" si="114"/>
        <v>0.81694915374213362</v>
      </c>
      <c r="U294">
        <f t="shared" si="106"/>
        <v>12347.42998844978</v>
      </c>
      <c r="V294">
        <f t="shared" si="107"/>
        <v>8.9993475171971891E-3</v>
      </c>
      <c r="W294">
        <f t="shared" si="108"/>
        <v>8.0988169585868275E-5</v>
      </c>
      <c r="X294">
        <f t="shared" si="109"/>
        <v>7.2883913070865971E-7</v>
      </c>
      <c r="Y294" cm="1">
        <f t="array" ref="Y294" xml:space="preserve"> 4 / 3 * g / U^2 * F294 * 10^(-9) * ( rhop - rhoa ) / rhoa</f>
        <v>304.7752275582057</v>
      </c>
      <c r="Z294" cm="1">
        <f t="array" ref="Z294" xml:space="preserve"> SQRT( 4/3 * 1/U294 * g/rhoa * F294 * 10^(-9) *  ( rhop - rhoa ) )</f>
        <v>1.6479798920373038E-3</v>
      </c>
      <c r="AA294" cm="1">
        <f t="array" ref="AA294" xml:space="preserve"> Z294 / U</f>
        <v>0.15710917421944115</v>
      </c>
      <c r="AB294">
        <f t="shared" si="115"/>
        <v>0.18639326638055437</v>
      </c>
      <c r="AC294">
        <f t="shared" si="116"/>
        <v>0.18567005286585642</v>
      </c>
      <c r="AD294">
        <f t="shared" si="117"/>
        <v>0.99611995900527128</v>
      </c>
      <c r="AE294" cm="1">
        <f t="array" ref="AE294">( ( F294 * 10^(-9) ) ^ 2 * rhop * H294 * U ) / ( 18 * mu * ( df * 10^(-6) ) )</f>
        <v>3.7467700740183546E-2</v>
      </c>
      <c r="AF294">
        <f t="shared" si="118"/>
        <v>1.6987754451394471E-2</v>
      </c>
      <c r="AG294" cm="1">
        <f t="array" ref="AG294">(2 * AI314*(1-alpha)*AE294*SQRT(alpha)+(1-alpha)*alpha*AE294^2)/Ku</f>
        <v>1.1349579356120819E-2</v>
      </c>
      <c r="AH294">
        <f t="shared" si="119"/>
        <v>0.66810356769603341</v>
      </c>
      <c r="AI294" cm="1">
        <f t="array" ref="AI294" xml:space="preserve"> F294 / df / 1000</f>
        <v>0.375</v>
      </c>
      <c r="AJ294" cm="1">
        <f t="array" ref="AJ294" xml:space="preserve"> ( 1 + AI294 ) / ( 2*Ku ) * ( 2 * LN( 1 + AI294 ) - 1 + alpha + ( 1 / ( 1 + AI294 ) ) ^ 2 * ( 1 - alpha / 2 ) - ( alpha / 2) * ( 1 + AI294 ) ^ 2 )</f>
        <v>0.15895753329703705</v>
      </c>
      <c r="AK294" cm="1">
        <f t="array" ref="AK294" xml:space="preserve"> ( ( 1 - alpha ) / Ku ) * AI294 ^ 2</f>
        <v>0.19999243479952178</v>
      </c>
      <c r="AL294">
        <f t="shared" si="120"/>
        <v>1.258150089846982</v>
      </c>
      <c r="AM294">
        <f t="shared" si="110"/>
        <v>0.33123275893073545</v>
      </c>
      <c r="AN294">
        <f t="shared" si="121"/>
        <v>0.40737013450539394</v>
      </c>
      <c r="AO294">
        <f t="shared" si="122"/>
        <v>1.2298606448844018</v>
      </c>
      <c r="AP294" cm="1">
        <f t="array" ref="AP294" xml:space="preserve"> EXP( -4 * alpha * X * 10^(-6) * AM294 / ( PI() * df * 10^(-6) * ( 1 - alpha ) ) ) * 100</f>
        <v>0.11390099442087848</v>
      </c>
      <c r="AQ294" cm="1">
        <f t="array" ref="AQ294" xml:space="preserve"> EXP( -4 * alpha * X * 10^(-6) * AN294 / ( PI() * df * 10^(-6) * ( 1 - alpha ) ) ) * 100</f>
        <v>2.3984961865468162E-2</v>
      </c>
      <c r="AR294">
        <f t="shared" si="123"/>
        <v>8.9916032555410308E-2</v>
      </c>
      <c r="AS294" cm="1">
        <f t="array" ref="AS294" xml:space="preserve"> ( sigave * 10^(-6) * fE *e * H294 ) / ( 3 * PI() * eps0 * ( 1 + epsF ) * mu * U * F294 * 10^(-9) )</f>
        <v>7.4203644666726715E-3</v>
      </c>
      <c r="AT294" cm="1">
        <f t="array" ref="AT294" xml:space="preserve"> PI() * AS294 / ( 1 + alpha * SQRT(AS294) )</f>
        <v>2.3174021532313127E-2</v>
      </c>
      <c r="AU294" cm="1">
        <f t="array" ref="AU294" xml:space="preserve"> PI() * AS294 * ( 1 - SQRT( AS294 ) * alpha )</f>
        <v>2.3173202832248423E-2</v>
      </c>
      <c r="AV294">
        <f t="shared" si="124"/>
        <v>0.99996467164477421</v>
      </c>
      <c r="AW294" cm="1">
        <f t="array" ref="AW294" xml:space="preserve"> 2 / 3 * ( epsP - 1 ) / ( epsP + 2 ) * ( sigave * 10^(-6) ) ^ 2 / ( eps0 * ( 1 + epsF ) ^ 2 ) * H294 * ( F294 * 10^(-9) ) ^ 2 / ( df * 10^(-6) * mu * U )</f>
        <v>30.042977130133639</v>
      </c>
      <c r="AX294" cm="1">
        <f t="array" ref="AX294" xml:space="preserve"> 0.528 * Ku ^ 0.26 * AW294 ^ 0.74 / ( 1 + 0.366 * ( Ku * AW294 ) ^ 0.63 )</f>
        <v>1.7299146564472181</v>
      </c>
      <c r="AY294" cm="1">
        <f t="array" ref="AY294" xml:space="preserve"> 0.35 * Ku ^ ( -0.5 ) * AW294 ^ 0.4</f>
        <v>1.6871974364930229</v>
      </c>
      <c r="AZ294">
        <f t="shared" si="125"/>
        <v>0.97530674718836996</v>
      </c>
      <c r="BA294">
        <f t="shared" si="111"/>
        <v>0.34673078537538016</v>
      </c>
      <c r="BB294">
        <f t="shared" si="126"/>
        <v>0.43054333733764238</v>
      </c>
      <c r="BC294">
        <f t="shared" si="127"/>
        <v>1.2417222683919587</v>
      </c>
      <c r="BD294">
        <f t="shared" si="112"/>
        <v>1.4881430110082261</v>
      </c>
      <c r="BE294">
        <f t="shared" si="128"/>
        <v>2.0945675709984171</v>
      </c>
      <c r="BF294">
        <f t="shared" si="129"/>
        <v>1.4075042220433738</v>
      </c>
      <c r="BG294" cm="1">
        <f t="array" ref="BG294" xml:space="preserve"> EXP( -4 * alpha * X * 10^(-6) * BA294 / ( PI() * df * 10^(-6) * ( 1 - alpha ) ) ) * 100</f>
        <v>8.294793660146034E-2</v>
      </c>
      <c r="BH294" cm="1">
        <f t="array" ref="BH294" xml:space="preserve"> EXP( -4 * alpha * X * 10^(-6) * BB294 / ( PI() * df * 10^(-6) * ( 1 - alpha ) ) ) * 100</f>
        <v>1.4928366345136522E-2</v>
      </c>
      <c r="BI294" cm="1">
        <f t="array" ref="BI294" xml:space="preserve"> EXP( -4 * alpha * X * 10^(-6) * BD294 / ( PI() * df * 10^(-6) * ( 1 - alpha ) ) ) * 100</f>
        <v>5.9667845902745233E-12</v>
      </c>
      <c r="BJ294" cm="1">
        <f t="array" ref="BJ294" xml:space="preserve"> EXP( -4 * alpha * X * 10^(-6) * BE294 / ( PI() * df * 10^(-6) * ( 1 - alpha ) ) ) * 100</f>
        <v>2.4366812560256407E-17</v>
      </c>
      <c r="BK294" cm="1">
        <f t="array" ref="BK294">fC *  BG294 +  ( 1 - fC ) * BI294</f>
        <v>8.2947936655161404E-3</v>
      </c>
    </row>
    <row r="295" spans="6:63" x14ac:dyDescent="0.2">
      <c r="F295">
        <v>2950</v>
      </c>
      <c r="G295" cm="1">
        <f t="array" ref="G295" xml:space="preserve"> F295 * 10^(-9) * rhoa/mu * U</f>
        <v>1.9543545269725959E-3</v>
      </c>
      <c r="H295" cm="1">
        <f t="array" ref="H295">1 +  lambda/F295 * ( 2.514 + 0.8 * EXP( -0.55 * F295/lambda ) )</f>
        <v>1.0571061491530969</v>
      </c>
      <c r="I295" cm="1">
        <f t="array" ref="I295" xml:space="preserve"> 1 + 3.34 * lambda/F295</f>
        <v>1.0758689491525424</v>
      </c>
      <c r="J295">
        <f t="shared" si="113"/>
        <v>0.98256032947672212</v>
      </c>
      <c r="K295" cm="1">
        <f t="array" ref="K295" xml:space="preserve"> kB * T * H295 / ( 3 * PI() * mu * F295 * 10^(-9) )</f>
        <v>8.4600284530744213E-12</v>
      </c>
      <c r="L295" cm="1">
        <f t="array" ref="L295" xml:space="preserve"> df * 10^(-6) *U / K295</f>
        <v>9720.6342226163342</v>
      </c>
      <c r="M295" cm="1">
        <f t="array" ref="M295" xml:space="preserve"> 1 + 0.388 * Kn * ( ( 1 - alpha ) * L295 / Ku ) ^ ( 1 / 3 )</f>
        <v>1.1591843937351212</v>
      </c>
      <c r="N295" cm="1">
        <f t="array" ref="N295" xml:space="preserve"> 1 + 0.388 * Kn * ( ( 1 - alpha ) / Ku ) ^ ( 1 / 3 ) * ( 3 * PI() * mu * df * 10^(-6) * U * F295 * 10^(-9) / ( kB * T ) ) ^ ( 1 / 3 ) * ( 0.6 * ( F295 / lambda ) ^ 0.1 ) ^ ( -1 / 3 ) * ( 1 + 2/3 * ( 3.34 * F295 / lambda ) ) ^ ( -1 / 2 )</f>
        <v>1.0170304997225026</v>
      </c>
      <c r="O295">
        <f t="shared" si="104"/>
        <v>0.87736731551865477</v>
      </c>
      <c r="P295" cm="1">
        <f t="array" ref="P295" xml:space="preserve"> 1 / ( 1 + 1.6 * ( ( 1 - alpha ) / Ku ) ^ ( 1 / 3 ) * L295 ^ ( -2 / 3 ) * M295 )</f>
        <v>0.99544163685819786</v>
      </c>
      <c r="Q295" cm="1">
        <f t="array" ref="Q295" xml:space="preserve"> 1.6 * ( ( 1 - alpha ) / Ku ) * L295 ^ ( -2 / 3 ) * M295 * P295</f>
        <v>5.7646942122185846E-3</v>
      </c>
      <c r="R295" cm="1">
        <f t="array" ref="R295" xml:space="preserve"> 1.6 * ( 0.6 ) ^ ( 2 / 3 ) * ( ( 1 - alpha ) / Ku ) * ( lambda * 10^(-9) ) ^ ( -1 / 15 ) * ( kB * T / ( 3 * PI() * df * 10^(-6) * U * mu ) ) ^ ( 2 / 3 ) * ( F295 * 10^(-9) ) ^ ( -3 / 5 )  +  3.2 * 3.34 / 3 * ( 0.6 ) ^ ( 2 / 3 ) * ( ( 1 - alpha ) / Ku ) *  ( lambda * 10^(-9) ) ^ ( 14 / 15 ) * ( kB * T / ( 3 * PI() * df * 10^(-6) * U * mu ) ) ^ ( 2 / 3 ) * ( F295 * 10^(-9) ) ^ ( -8 / 5 )</f>
        <v>4.6306012068580964E-3</v>
      </c>
      <c r="S295">
        <f t="shared" si="105"/>
        <v>4.7094626594265136E-3</v>
      </c>
      <c r="T295">
        <f t="shared" si="114"/>
        <v>0.81694925802734686</v>
      </c>
      <c r="U295">
        <f t="shared" si="106"/>
        <v>12305.63339307981</v>
      </c>
      <c r="V295">
        <f t="shared" si="107"/>
        <v>9.014617823492211E-3</v>
      </c>
      <c r="W295">
        <f t="shared" si="108"/>
        <v>8.1263247656940431E-5</v>
      </c>
      <c r="X295">
        <f t="shared" si="109"/>
        <v>7.3255555332512799E-7</v>
      </c>
      <c r="Y295" cm="1">
        <f t="array" ref="Y295" xml:space="preserve"> 4 / 3 * g / U^2 * F295 * 10^(-9) * ( rhop - rhoa ) / rhoa</f>
        <v>305.8118779920772</v>
      </c>
      <c r="Z295" cm="1">
        <f t="array" ref="Z295" xml:space="preserve"> SQRT( 4/3 * 1/U295 * g/rhoa * F295 * 10^(-9) *  ( rhop - rhoa ) )</f>
        <v>1.6535812950290182E-3</v>
      </c>
      <c r="AA295" cm="1">
        <f t="array" ref="AA295" xml:space="preserve"> Z295 / U</f>
        <v>0.15764318061281446</v>
      </c>
      <c r="AB295">
        <f t="shared" si="115"/>
        <v>0.1871453723464836</v>
      </c>
      <c r="AC295">
        <f t="shared" si="116"/>
        <v>0.18641181300296666</v>
      </c>
      <c r="AD295">
        <f t="shared" si="117"/>
        <v>0.99608026992963095</v>
      </c>
      <c r="AE295" cm="1">
        <f t="array" ref="AE295">( ( F295 * 10^(-9) ) ^ 2 * rhop * H295 * U ) / ( 18 * mu * ( df * 10^(-6) ) )</f>
        <v>3.7716086366591524E-2</v>
      </c>
      <c r="AF295">
        <f t="shared" si="118"/>
        <v>1.7184027328440071E-2</v>
      </c>
      <c r="AG295" cm="1">
        <f t="array" ref="AG295">(2 * AI315*(1-alpha)*AE295*SQRT(alpha)+(1-alpha)*alpha*AE295^2)/Ku</f>
        <v>1.1461681865981432E-2</v>
      </c>
      <c r="AH295">
        <f t="shared" si="119"/>
        <v>0.66699625453993605</v>
      </c>
      <c r="AI295" cm="1">
        <f t="array" ref="AI295" xml:space="preserve"> F295 / df / 1000</f>
        <v>0.37627551020408162</v>
      </c>
      <c r="AJ295" cm="1">
        <f t="array" ref="AJ295" xml:space="preserve"> ( 1 + AI295 ) / ( 2*Ku ) * ( 2 * LN( 1 + AI295 ) - 1 + alpha + ( 1 / ( 1 + AI295 ) ) ^ 2 * ( 1 - alpha / 2 ) - ( alpha / 2) * ( 1 + AI295 ) ^ 2 )</f>
        <v>0.15993249870037113</v>
      </c>
      <c r="AK295" cm="1">
        <f t="array" ref="AK295" xml:space="preserve"> ( ( 1 - alpha ) / Ku ) * AI295 ^ 2</f>
        <v>0.20135524131644664</v>
      </c>
      <c r="AL295">
        <f t="shared" si="120"/>
        <v>1.2590014096739639</v>
      </c>
      <c r="AM295">
        <f t="shared" si="110"/>
        <v>0.33275019793070171</v>
      </c>
      <c r="AN295">
        <f t="shared" si="121"/>
        <v>0.40966054430727988</v>
      </c>
      <c r="AO295">
        <f t="shared" si="122"/>
        <v>1.2311353888137895</v>
      </c>
      <c r="AP295" cm="1">
        <f t="array" ref="AP295" xml:space="preserve"> EXP( -4 * alpha * X * 10^(-6) * AM295 / ( PI() * df * 10^(-6) * ( 1 - alpha ) ) ) * 100</f>
        <v>0.11041877372930618</v>
      </c>
      <c r="AQ295" cm="1">
        <f t="array" ref="AQ295" xml:space="preserve"> EXP( -4 * alpha * X * 10^(-6) * AN295 / ( PI() * df * 10^(-6) * ( 1 - alpha ) ) ) * 100</f>
        <v>2.2886822174505446E-2</v>
      </c>
      <c r="AR295">
        <f t="shared" si="123"/>
        <v>8.753195155480073E-2</v>
      </c>
      <c r="AS295" cm="1">
        <f t="array" ref="AS295" xml:space="preserve"> ( sigave * 10^(-6) * fE *e * H295 ) / ( 3 * PI() * eps0 * ( 1 + epsF ) * mu * U * F295 * 10^(-9) )</f>
        <v>7.3938521010361363E-3</v>
      </c>
      <c r="AT295" cm="1">
        <f t="array" ref="AT295" xml:space="preserve"> PI() * AS295 / ( 1 + alpha * SQRT(AS295) )</f>
        <v>2.3091466578042379E-2</v>
      </c>
      <c r="AU295" cm="1">
        <f t="array" ref="AU295" xml:space="preserve"> PI() * AS295 * ( 1 - SQRT( AS295 ) * alpha )</f>
        <v>2.3090653709237404E-2</v>
      </c>
      <c r="AV295">
        <f t="shared" si="124"/>
        <v>0.99996479787014703</v>
      </c>
      <c r="AW295" cm="1">
        <f t="array" ref="AW295" xml:space="preserve"> 2 / 3 * ( epsP - 1 ) / ( epsP + 2 ) * ( sigave * 10^(-6) ) ^ 2 / ( eps0 * ( 1 + epsF ) ^ 2 ) * H295 * ( F295 * 10^(-9) ) ^ 2 / ( df * 10^(-6) * mu * U )</f>
        <v>30.242141838568116</v>
      </c>
      <c r="AX295" cm="1">
        <f t="array" ref="AX295" xml:space="preserve"> 0.528 * Ku ^ 0.26 * AW295 ^ 0.74 / ( 1 + 0.366 * ( Ku * AW295 ) ^ 0.63 )</f>
        <v>1.7332959125929244</v>
      </c>
      <c r="AY295" cm="1">
        <f t="array" ref="AY295" xml:space="preserve"> 0.35 * Ku ^ ( -0.5 ) * AW295 ^ 0.4</f>
        <v>1.6916625631097655</v>
      </c>
      <c r="AZ295">
        <f t="shared" si="125"/>
        <v>0.97598024135366623</v>
      </c>
      <c r="BA295">
        <f t="shared" si="111"/>
        <v>0.34815797443439034</v>
      </c>
      <c r="BB295">
        <f t="shared" si="126"/>
        <v>0.43275119801651729</v>
      </c>
      <c r="BC295">
        <f t="shared" si="127"/>
        <v>1.2429736780251988</v>
      </c>
      <c r="BD295">
        <f t="shared" si="112"/>
        <v>1.4892915525358543</v>
      </c>
      <c r="BE295">
        <f t="shared" si="128"/>
        <v>2.1013231074170453</v>
      </c>
      <c r="BF295">
        <f t="shared" si="129"/>
        <v>1.4109548287164253</v>
      </c>
      <c r="BG295" cm="1">
        <f t="array" ref="BG295" xml:space="preserve"> EXP( -4 * alpha * X * 10^(-6) * BA295 / ( PI() * df * 10^(-6) * ( 1 - alpha ) ) ) * 100</f>
        <v>8.0560655197926975E-2</v>
      </c>
      <c r="BH295" cm="1">
        <f t="array" ref="BH295" xml:space="preserve"> EXP( -4 * alpha * X * 10^(-6) * BB295 / ( PI() * df * 10^(-6) * ( 1 - alpha ) ) ) * 100</f>
        <v>1.4268959756942021E-2</v>
      </c>
      <c r="BI295" cm="1">
        <f t="array" ref="BI295" xml:space="preserve"> EXP( -4 * alpha * X * 10^(-6) * BD295 / ( PI() * df * 10^(-6) * ( 1 - alpha ) ) ) * 100</f>
        <v>5.8281932056456336E-12</v>
      </c>
      <c r="BJ295" cm="1">
        <f t="array" ref="BJ295" xml:space="preserve"> EXP( -4 * alpha * X * 10^(-6) * BE295 / ( PI() * df * 10^(-6) * ( 1 - alpha ) ) ) * 100</f>
        <v>2.1221017697512597E-17</v>
      </c>
      <c r="BK295" cm="1">
        <f t="array" ref="BK295">fC *  BG295 +  ( 1 - fC ) * BI295</f>
        <v>8.0560655250380715E-3</v>
      </c>
    </row>
    <row r="296" spans="6:63" x14ac:dyDescent="0.2">
      <c r="F296">
        <v>2960</v>
      </c>
      <c r="G296" cm="1">
        <f t="array" ref="G296" xml:space="preserve"> F296 * 10^(-9) * rhoa/mu * U</f>
        <v>1.9609794575725027E-3</v>
      </c>
      <c r="H296" cm="1">
        <f t="array" ref="H296">1 +  lambda/F296 * ( 2.514 + 0.8 * EXP( -0.55 * F296/lambda ) )</f>
        <v>1.0569132229734821</v>
      </c>
      <c r="I296" cm="1">
        <f t="array" ref="I296" xml:space="preserve"> 1 + 3.34 * lambda/F296</f>
        <v>1.0756126351351352</v>
      </c>
      <c r="J296">
        <f t="shared" si="113"/>
        <v>0.98261510552141873</v>
      </c>
      <c r="K296" cm="1">
        <f t="array" ref="K296" xml:space="preserve"> kB * T * H296 / ( 3 * PI() * mu * F296 * 10^(-9) )</f>
        <v>8.4299085023845912E-12</v>
      </c>
      <c r="L296" cm="1">
        <f t="array" ref="L296" xml:space="preserve"> df * 10^(-6) *U / K296</f>
        <v>9755.3659190963444</v>
      </c>
      <c r="M296" cm="1">
        <f t="array" ref="M296" xml:space="preserve"> 1 + 0.388 * Kn * ( ( 1 - alpha ) * L296 / Ku ) ^ ( 1 / 3 )</f>
        <v>1.1593737562894242</v>
      </c>
      <c r="N296" cm="1">
        <f t="array" ref="N296" xml:space="preserve"> 1 + 0.388 * Kn * ( ( 1 - alpha ) / Ku ) ^ ( 1 / 3 ) * ( 3 * PI() * mu * df * 10^(-6) * U * F296 * 10^(-9) / ( kB * T ) ) ^ ( 1 / 3 ) * ( 0.6 * ( F296 / lambda ) ^ 0.1 ) ^ ( -1 / 3 ) * ( 1 + 2/3 * ( 3.34 * F296 / lambda ) ) ^ ( -1 / 2 )</f>
        <v>1.0170192673665763</v>
      </c>
      <c r="O296">
        <f t="shared" si="104"/>
        <v>0.87721432527638588</v>
      </c>
      <c r="P296" cm="1">
        <f t="array" ref="P296" xml:space="preserve"> 1 / ( 1 + 1.6 * ( ( 1 - alpha ) / Ku ) ^ ( 1 / 3 ) * L296 ^ ( -2 / 3 ) * M296 )</f>
        <v>0.99545167387269684</v>
      </c>
      <c r="Q296" cm="1">
        <f t="array" ref="Q296" xml:space="preserve"> 1.6 * ( ( 1 - alpha ) / Ku ) * L296 ^ ( -2 / 3 ) * M296 * P296</f>
        <v>5.7520009893248947E-3</v>
      </c>
      <c r="R296" cm="1">
        <f t="array" ref="R296" xml:space="preserve"> 1.6 * ( 0.6 ) ^ ( 2 / 3 ) * ( ( 1 - alpha ) / Ku ) * ( lambda * 10^(-9) ) ^ ( -1 / 15 ) * ( kB * T / ( 3 * PI() * df * 10^(-6) * U * mu ) ) ^ ( 2 / 3 ) * ( F296 * 10^(-9) ) ^ ( -3 / 5 )  +  3.2 * 3.34 / 3 * ( 0.6 ) ^ ( 2 / 3 ) * ( ( 1 - alpha ) / Ku ) *  ( lambda * 10^(-9) ) ^ ( 14 / 15 ) * ( kB * T / ( 3 * PI() * df * 10^(-6) * U * mu ) ) ^ ( 2 / 3 ) * ( F296 * 10^(-9) ) ^ ( -8 / 5 )</f>
        <v>4.6204568644770926E-3</v>
      </c>
      <c r="S296">
        <f t="shared" si="105"/>
        <v>4.6990936552093613E-3</v>
      </c>
      <c r="T296">
        <f t="shared" si="114"/>
        <v>0.81694938229850478</v>
      </c>
      <c r="U296">
        <f t="shared" si="106"/>
        <v>12264.119144677286</v>
      </c>
      <c r="V296">
        <f t="shared" si="107"/>
        <v>9.0298621825202052E-3</v>
      </c>
      <c r="W296">
        <f t="shared" si="108"/>
        <v>8.1538323488102276E-5</v>
      </c>
      <c r="X296">
        <f t="shared" si="109"/>
        <v>7.3627824097459928E-7</v>
      </c>
      <c r="Y296" cm="1">
        <f t="array" ref="Y296" xml:space="preserve"> 4 / 3 * g / U^2 * F296 * 10^(-9) * ( rhop - rhoa ) / rhoa</f>
        <v>306.8485284259487</v>
      </c>
      <c r="Z296" cm="1">
        <f t="array" ref="Z296" xml:space="preserve"> SQRT( 4/3 * 1/U296 * g/rhoa * F296 * 10^(-9) *  ( rhop - rhoa ) )</f>
        <v>1.6591826753538997E-3</v>
      </c>
      <c r="AA296" cm="1">
        <f t="array" ref="AA296" xml:space="preserve"> Z296 / U</f>
        <v>0.15817718484525883</v>
      </c>
      <c r="AB296">
        <f t="shared" si="115"/>
        <v>0.18789842945297608</v>
      </c>
      <c r="AC296">
        <f t="shared" si="116"/>
        <v>0.1871544101583465</v>
      </c>
      <c r="AD296">
        <f t="shared" si="117"/>
        <v>0.99604031126393322</v>
      </c>
      <c r="AE296" cm="1">
        <f t="array" ref="AE296">( ( F296 * 10^(-9) ) ^ 2 * rhop * H296 * U ) / ( 18 * mu * ( df * 10^(-6) ) )</f>
        <v>3.7965291955490692E-2</v>
      </c>
      <c r="AF296">
        <f t="shared" si="118"/>
        <v>1.7381737860947249E-2</v>
      </c>
      <c r="AG296" cm="1">
        <f t="array" ref="AG296">(2 * AI316*(1-alpha)*AE296*SQRT(alpha)+(1-alpha)*alpha*AE296^2)/Ku</f>
        <v>1.1574522941090546E-2</v>
      </c>
      <c r="AH296">
        <f t="shared" si="119"/>
        <v>0.66590136347044027</v>
      </c>
      <c r="AI296" cm="1">
        <f t="array" ref="AI296" xml:space="preserve"> F296 / df / 1000</f>
        <v>0.37755102040816324</v>
      </c>
      <c r="AJ296" cm="1">
        <f t="array" ref="AJ296" xml:space="preserve"> ( 1 + AI296 ) / ( 2*Ku ) * ( 2 * LN( 1 + AI296 ) - 1 + alpha + ( 1 / ( 1 + AI296 ) ) ^ 2 * ( 1 - alpha / 2 ) - ( alpha / 2) * ( 1 + AI296 ) ^ 2 )</f>
        <v>0.16090983633201267</v>
      </c>
      <c r="AK296" cm="1">
        <f t="array" ref="AK296" xml:space="preserve"> ( ( 1 - alpha ) / Ku ) * AI296 ^ 2</f>
        <v>0.20272267535974475</v>
      </c>
      <c r="AL296">
        <f t="shared" si="120"/>
        <v>1.2598525980814357</v>
      </c>
      <c r="AM296">
        <f t="shared" si="110"/>
        <v>0.33426937269639179</v>
      </c>
      <c r="AN296">
        <f t="shared" si="121"/>
        <v>0.41195791703424789</v>
      </c>
      <c r="AO296">
        <f t="shared" si="122"/>
        <v>1.2324129898924918</v>
      </c>
      <c r="AP296" cm="1">
        <f t="array" ref="AP296" xml:space="preserve"> EXP( -4 * alpha * X * 10^(-6) * AM296 / ( PI() * df * 10^(-6) * ( 1 - alpha ) ) ) * 100</f>
        <v>0.10703921094119127</v>
      </c>
      <c r="AQ296" cm="1">
        <f t="array" ref="AQ296" xml:space="preserve"> EXP( -4 * alpha * X * 10^(-6) * AN296 / ( PI() * df * 10^(-6) * ( 1 - alpha ) ) ) * 100</f>
        <v>2.1835849018002396E-2</v>
      </c>
      <c r="AR296">
        <f t="shared" si="123"/>
        <v>8.5203361923188878E-2</v>
      </c>
      <c r="AS296" cm="1">
        <f t="array" ref="AS296" xml:space="preserve"> ( sigave * 10^(-6) * fE *e * H296 ) / ( 3 * PI() * eps0 * ( 1 + epsF ) * mu * U * F296 * 10^(-9) )</f>
        <v>7.3675280216401436E-3</v>
      </c>
      <c r="AT296" cm="1">
        <f t="array" ref="AT296" xml:space="preserve"> PI() * AS296 / ( 1 + alpha * SQRT(AS296) )</f>
        <v>2.3009496620507171E-2</v>
      </c>
      <c r="AU296" cm="1">
        <f t="array" ref="AU296" xml:space="preserve"> PI() * AS296 * ( 1 - SQRT( AS296 ) * alpha )</f>
        <v>2.3008689520975151E-2</v>
      </c>
      <c r="AV296">
        <f t="shared" si="124"/>
        <v>0.99996492319908903</v>
      </c>
      <c r="AW296" cm="1">
        <f t="array" ref="AW296" xml:space="preserve"> 2 / 3 * ( epsP - 1 ) / ( epsP + 2 ) * ( sigave * 10^(-6) ) ^ 2 / ( eps0 * ( 1 + epsF ) ^ 2 ) * H296 * ( F296 * 10^(-9) ) ^ 2 / ( df * 10^(-6) * mu * U )</f>
        <v>30.441964023012158</v>
      </c>
      <c r="AX296" cm="1">
        <f t="array" ref="AX296" xml:space="preserve"> 0.528 * Ku ^ 0.26 * AW296 ^ 0.74 / ( 1 + 0.366 * ( Ku * AW296 ) ^ 0.63 )</f>
        <v>1.7366663864550118</v>
      </c>
      <c r="AY296" cm="1">
        <f t="array" ref="AY296" xml:space="preserve"> 0.35 * Ku ^ ( -0.5 ) * AW296 ^ 0.4</f>
        <v>1.6961247339120165</v>
      </c>
      <c r="AZ296">
        <f t="shared" si="125"/>
        <v>0.97665547461550661</v>
      </c>
      <c r="BA296">
        <f t="shared" si="111"/>
        <v>0.34958749931550226</v>
      </c>
      <c r="BB296">
        <f t="shared" si="126"/>
        <v>0.43496660655522301</v>
      </c>
      <c r="BC296">
        <f t="shared" si="127"/>
        <v>1.2442281471931758</v>
      </c>
      <c r="BD296">
        <f t="shared" si="112"/>
        <v>1.4904213755681772</v>
      </c>
      <c r="BE296">
        <f t="shared" si="128"/>
        <v>2.1080826509462645</v>
      </c>
      <c r="BF296">
        <f t="shared" si="129"/>
        <v>1.4144205695806147</v>
      </c>
      <c r="BG296" cm="1">
        <f t="array" ref="BG296" xml:space="preserve"> EXP( -4 * alpha * X * 10^(-6) * BA296 / ( PI() * df * 10^(-6) * ( 1 - alpha ) ) ) * 100</f>
        <v>7.823834141013343E-2</v>
      </c>
      <c r="BH296" cm="1">
        <f t="array" ref="BH296" xml:space="preserve"> EXP( -4 * alpha * X * 10^(-6) * BB296 / ( PI() * df * 10^(-6) * ( 1 - alpha ) ) ) * 100</f>
        <v>1.3636573843501837E-2</v>
      </c>
      <c r="BI296" cm="1">
        <f t="array" ref="BI296" xml:space="preserve"> EXP( -4 * alpha * X * 10^(-6) * BD296 / ( PI() * df * 10^(-6) * ( 1 - alpha ) ) ) * 100</f>
        <v>5.695001744585962E-12</v>
      </c>
      <c r="BJ296" cm="1">
        <f t="array" ref="BJ296" xml:space="preserve"> EXP( -4 * alpha * X * 10^(-6) * BE296 / ( PI() * df * 10^(-6) * ( 1 - alpha ) ) ) * 100</f>
        <v>1.8479834764614622E-17</v>
      </c>
      <c r="BK296" cm="1">
        <f t="array" ref="BK296">fC *  BG296 +  ( 1 - fC ) * BI296</f>
        <v>7.8238341461388441E-3</v>
      </c>
    </row>
    <row r="297" spans="6:63" x14ac:dyDescent="0.2">
      <c r="F297">
        <v>2970</v>
      </c>
      <c r="G297" cm="1">
        <f t="array" ref="G297" xml:space="preserve"> F297 * 10^(-9) * rhoa/mu * U</f>
        <v>1.96760438817241E-3</v>
      </c>
      <c r="H297" cm="1">
        <f t="array" ref="H297">1 +  lambda/F297 * ( 2.514 + 0.8 * EXP( -0.55 * F297/lambda ) )</f>
        <v>1.0567215959600633</v>
      </c>
      <c r="I297" cm="1">
        <f t="array" ref="I297" xml:space="preserve"> 1 + 3.34 * lambda/F297</f>
        <v>1.0753580471380471</v>
      </c>
      <c r="J297">
        <f t="shared" si="113"/>
        <v>0.98266953855268702</v>
      </c>
      <c r="K297" cm="1">
        <f t="array" ref="K297" xml:space="preserve"> kB * T * H297 / ( 3 * PI() * mu * F297 * 10^(-9) )</f>
        <v>8.400001706867301E-12</v>
      </c>
      <c r="L297" cm="1">
        <f t="array" ref="L297" xml:space="preserve"> df * 10^(-6) *U / K297</f>
        <v>9790.0982612933985</v>
      </c>
      <c r="M297" cm="1">
        <f t="array" ref="M297" xml:space="preserve"> 1 + 0.388 * Kn * ( ( 1 - alpha ) * L297 / Ku ) ^ ( 1 / 3 )</f>
        <v>1.1595626734294524</v>
      </c>
      <c r="N297" cm="1">
        <f t="array" ref="N297" xml:space="preserve"> 1 + 0.388 * Kn * ( ( 1 - alpha ) / Ku ) ^ ( 1 / 3 ) * ( 3 * PI() * mu * df * 10^(-6) * U * F297 * 10^(-9) / ( kB * T ) ) ^ ( 1 / 3 ) * ( 0.6 * ( F297 / lambda ) ^ 0.1 ) ^ ( -1 / 3 ) * ( 1 + 2/3 * ( 3.34 * F297 / lambda ) ) ^ ( -1 / 2 )</f>
        <v>1.0170080792992491</v>
      </c>
      <c r="O297">
        <f t="shared" si="104"/>
        <v>0.87706176009564663</v>
      </c>
      <c r="P297" cm="1">
        <f t="array" ref="P297" xml:space="preserve"> 1 / ( 1 + 1.6 * ( ( 1 - alpha ) / Ku ) ^ ( 1 / 3 ) * L297 ^ ( -2 / 3 ) * M297 )</f>
        <v>0.9954616527655139</v>
      </c>
      <c r="Q297" cm="1">
        <f t="array" ref="Q297" xml:space="preserve"> 1.6 * ( ( 1 - alpha ) / Ku ) * L297 ^ ( -2 / 3 ) * M297 * P297</f>
        <v>5.739381269509296E-3</v>
      </c>
      <c r="R297" cm="1">
        <f t="array" ref="R297" xml:space="preserve"> 1.6 * ( 0.6 ) ^ ( 2 / 3 ) * ( ( 1 - alpha ) / Ku ) * ( lambda * 10^(-9) ) ^ ( -1 / 15 ) * ( kB * T / ( 3 * PI() * df * 10^(-6) * U * mu ) ) ^ ( 2 / 3 ) * ( F297 * 10^(-9) ) ^ ( -3 / 5 )  +  3.2 * 3.34 / 3 * ( 0.6 ) ^ ( 2 / 3 ) * ( ( 1 - alpha ) / Ku ) *  ( lambda * 10^(-9) ) ^ ( 14 / 15 ) * ( kB * T / ( 3 * PI() * df * 10^(-6) * U * mu ) ) ^ ( 2 / 3 ) * ( F297 * 10^(-9) ) ^ ( -8 / 5 )</f>
        <v>4.6103712469352113E-3</v>
      </c>
      <c r="S297">
        <f t="shared" si="105"/>
        <v>4.6887848067020633E-3</v>
      </c>
      <c r="T297">
        <f t="shared" si="114"/>
        <v>0.81694952583328617</v>
      </c>
      <c r="U297">
        <f t="shared" si="106"/>
        <v>12222.884391528623</v>
      </c>
      <c r="V297">
        <f t="shared" si="107"/>
        <v>9.045080725605165E-3</v>
      </c>
      <c r="W297">
        <f t="shared" si="108"/>
        <v>8.1813397081725151E-5</v>
      </c>
      <c r="X297">
        <f t="shared" si="109"/>
        <v>7.4000718290746178E-7</v>
      </c>
      <c r="Y297" cm="1">
        <f t="array" ref="Y297" xml:space="preserve"> 4 / 3 * g / U^2 * F297 * 10^(-9) * ( rhop - rhoa ) / rhoa</f>
        <v>307.88517885982014</v>
      </c>
      <c r="Z297" cm="1">
        <f t="array" ref="Z297" xml:space="preserve"> SQRT( 4/3 * 1/U297 * g/rhoa * F297 * 10^(-9) *  ( rhop - rhoa ) )</f>
        <v>1.6647840330361737E-3</v>
      </c>
      <c r="AA297" cm="1">
        <f t="array" ref="AA297" xml:space="preserve"> Z297 / U</f>
        <v>0.15871118691908381</v>
      </c>
      <c r="AB297">
        <f t="shared" si="115"/>
        <v>0.1886524395086884</v>
      </c>
      <c r="AC297">
        <f t="shared" si="116"/>
        <v>0.18789784523857089</v>
      </c>
      <c r="AD297">
        <f t="shared" si="117"/>
        <v>0.99600008209762503</v>
      </c>
      <c r="AE297" cm="1">
        <f t="array" ref="AE297">( ( F297 * 10^(-9) ) ^ 2 * rhop * H297 * U ) / ( 18 * mu * ( df * 10^(-6) ) )</f>
        <v>3.8215317506881015E-2</v>
      </c>
      <c r="AF297">
        <f t="shared" si="118"/>
        <v>1.758088884712123E-2</v>
      </c>
      <c r="AG297" cm="1">
        <f t="array" ref="AG297">(2 * AI317*(1-alpha)*AE297*SQRT(alpha)+(1-alpha)*alpha*AE297^2)/Ku</f>
        <v>1.1688105046013003E-2</v>
      </c>
      <c r="AH297">
        <f t="shared" si="119"/>
        <v>0.66481877837063186</v>
      </c>
      <c r="AI297" cm="1">
        <f t="array" ref="AI297" xml:space="preserve"> F297 / df / 1000</f>
        <v>0.37882653061224486</v>
      </c>
      <c r="AJ297" cm="1">
        <f t="array" ref="AJ297" xml:space="preserve"> ( 1 + AI297 ) / ( 2*Ku ) * ( 2 * LN( 1 + AI297 ) - 1 + alpha + ( 1 / ( 1 + AI297 ) ) ^ 2 * ( 1 - alpha / 2 ) - ( alpha / 2) * ( 1 + AI297 ) ^ 2 )</f>
        <v>0.16188954163738289</v>
      </c>
      <c r="AK297" cm="1">
        <f t="array" ref="AK297" xml:space="preserve"> ( ( 1 - alpha ) / Ku ) * AI297 ^ 2</f>
        <v>0.20409473692941613</v>
      </c>
      <c r="AL297">
        <f t="shared" si="120"/>
        <v>1.2607036554996791</v>
      </c>
      <c r="AM297">
        <f t="shared" si="110"/>
        <v>0.33579026743325291</v>
      </c>
      <c r="AN297">
        <f t="shared" si="121"/>
        <v>0.41426225582181031</v>
      </c>
      <c r="AO297">
        <f t="shared" si="122"/>
        <v>1.2336934568961435</v>
      </c>
      <c r="AP297" cm="1">
        <f t="array" ref="AP297" xml:space="preserve"> EXP( -4 * alpha * X * 10^(-6) * AM297 / ( PI() * df * 10^(-6) * ( 1 - alpha ) ) ) * 100</f>
        <v>0.10375943394670667</v>
      </c>
      <c r="AQ297" cm="1">
        <f t="array" ref="AQ297" xml:space="preserve"> EXP( -4 * alpha * X * 10^(-6) * AN297 / ( PI() * df * 10^(-6) * ( 1 - alpha ) ) ) * 100</f>
        <v>2.0830167725964098E-2</v>
      </c>
      <c r="AR297">
        <f t="shared" si="123"/>
        <v>8.2929266220742565E-2</v>
      </c>
      <c r="AS297" cm="1">
        <f t="array" ref="AS297" xml:space="preserve"> ( sigave * 10^(-6) * fE *e * H297 ) / ( 3 * PI() * eps0 * ( 1 + epsF ) * mu * U * F297 * 10^(-9) )</f>
        <v>7.3413902345041649E-3</v>
      </c>
      <c r="AT297" cm="1">
        <f t="array" ref="AT297" xml:space="preserve"> PI() * AS297 / ( 1 + alpha * SQRT(AS297) )</f>
        <v>2.2928105475910919E-2</v>
      </c>
      <c r="AU297" cm="1">
        <f t="array" ref="AU297" xml:space="preserve"> PI() * AS297 * ( 1 - SQRT( AS297 ) * alpha )</f>
        <v>2.2927304084539281E-2</v>
      </c>
      <c r="AV297">
        <f t="shared" si="124"/>
        <v>0.99996504764109362</v>
      </c>
      <c r="AW297" cm="1">
        <f t="array" ref="AW297" xml:space="preserve"> 2 / 3 * ( epsP - 1 ) / ( epsP + 2 ) * ( sigave * 10^(-6) ) ^ 2 / ( eps0 * ( 1 + epsF ) ^ 2 ) * H297 * ( F297 * 10^(-9) ) ^ 2 / ( df * 10^(-6) * mu * U )</f>
        <v>30.642443683465739</v>
      </c>
      <c r="AX297" cm="1">
        <f t="array" ref="AX297" xml:space="preserve"> 0.528 * Ku ^ 0.26 * AW297 ^ 0.74 / ( 1 + 0.366 * ( Ku * AW297 ) ^ 0.63 )</f>
        <v>1.7400261350275672</v>
      </c>
      <c r="AY297" cm="1">
        <f t="array" ref="AY297" xml:space="preserve"> 0.35 * Ku ^ ( -0.5 ) * AW297 ^ 0.4</f>
        <v>1.7005839606454141</v>
      </c>
      <c r="AZ297">
        <f t="shared" si="125"/>
        <v>0.97733242415837152</v>
      </c>
      <c r="BA297">
        <f t="shared" si="111"/>
        <v>0.35101933823966991</v>
      </c>
      <c r="BB297">
        <f t="shared" si="126"/>
        <v>0.43718955990634961</v>
      </c>
      <c r="BC297">
        <f t="shared" si="127"/>
        <v>1.2454856820675908</v>
      </c>
      <c r="BD297">
        <f t="shared" si="112"/>
        <v>1.491532561239064</v>
      </c>
      <c r="BE297">
        <f t="shared" si="128"/>
        <v>2.1148462164672246</v>
      </c>
      <c r="BF297">
        <f t="shared" si="129"/>
        <v>1.4179014735758459</v>
      </c>
      <c r="BG297" cm="1">
        <f t="array" ref="BG297" xml:space="preserve"> EXP( -4 * alpha * X * 10^(-6) * BA297 / ( PI() * df * 10^(-6) * ( 1 - alpha ) ) ) * 100</f>
        <v>7.5979375067409177E-2</v>
      </c>
      <c r="BH297" cm="1">
        <f t="array" ref="BH297" xml:space="preserve"> EXP( -4 * alpha * X * 10^(-6) * BB297 / ( PI() * df * 10^(-6) * ( 1 - alpha ) ) ) * 100</f>
        <v>1.3030202879240702E-2</v>
      </c>
      <c r="BI297" cm="1">
        <f t="array" ref="BI297" xml:space="preserve"> EXP( -4 * alpha * X * 10^(-6) * BD297 / ( PI() * df * 10^(-6) * ( 1 - alpha ) ) ) * 100</f>
        <v>5.5669766793241217E-12</v>
      </c>
      <c r="BJ297" cm="1">
        <f t="array" ref="BJ297" xml:space="preserve"> EXP( -4 * alpha * X * 10^(-6) * BE297 / ( PI() * df * 10^(-6) * ( 1 - alpha ) ) ) * 100</f>
        <v>1.6091414379893709E-17</v>
      </c>
      <c r="BK297" cm="1">
        <f t="array" ref="BK297">fC *  BG297 +  ( 1 - fC ) * BI297</f>
        <v>7.5979375117511969E-3</v>
      </c>
    </row>
    <row r="298" spans="6:63" x14ac:dyDescent="0.2">
      <c r="F298">
        <v>2980</v>
      </c>
      <c r="G298" cm="1">
        <f t="array" ref="G298" xml:space="preserve"> F298 * 10^(-9) * rhoa/mu * U</f>
        <v>1.9742293187723172E-3</v>
      </c>
      <c r="H298" cm="1">
        <f t="array" ref="H298">1 +  lambda/F298 * ( 2.514 + 0.8 * EXP( -0.55 * F298/lambda ) )</f>
        <v>1.0565312550339863</v>
      </c>
      <c r="I298" cm="1">
        <f t="array" ref="I298" xml:space="preserve"> 1 + 3.34 * lambda/F298</f>
        <v>1.0751051677852348</v>
      </c>
      <c r="J298">
        <f t="shared" si="113"/>
        <v>0.98272363178245004</v>
      </c>
      <c r="K298" cm="1">
        <f t="array" ref="K298" xml:space="preserve"> kB * T * H298 / ( 3 * PI() * mu * F298 * 10^(-9) )</f>
        <v>8.3703058170486623E-12</v>
      </c>
      <c r="L298" cm="1">
        <f t="array" ref="L298" xml:space="preserve"> df * 10^(-6) *U / K298</f>
        <v>9824.831243054814</v>
      </c>
      <c r="M298" cm="1">
        <f t="array" ref="M298" xml:space="preserve"> 1 + 0.388 * Kn * ( ( 1 - alpha ) * L298 / Ku ) ^ ( 1 / 3 )</f>
        <v>1.1597511477482694</v>
      </c>
      <c r="N298" cm="1">
        <f t="array" ref="N298" xml:space="preserve"> 1 + 0.388 * Kn * ( ( 1 - alpha ) / Ku ) ^ ( 1 / 3 ) * ( 3 * PI() * mu * df * 10^(-6) * U * F298 * 10^(-9) / ( kB * T ) ) ^ ( 1 / 3 ) * ( 0.6 * ( F298 / lambda ) ^ 0.1 ) ^ ( -1 / 3 ) * ( 1 + 2/3 * ( 3.34 * F298 / lambda ) ) ^ ( -1 / 2 )</f>
        <v>1.0169969352015271</v>
      </c>
      <c r="O298">
        <f t="shared" si="104"/>
        <v>0.87690961735721618</v>
      </c>
      <c r="P298" cm="1">
        <f t="array" ref="P298" xml:space="preserve"> 1 / ( 1 + 1.6 * ( ( 1 - alpha ) / Ku ) ^ ( 1 / 3 ) * L298 ^ ( -2 / 3 ) * M298 )</f>
        <v>0.99547157407595721</v>
      </c>
      <c r="Q298" cm="1">
        <f t="array" ref="Q298" xml:space="preserve"> 1.6 * ( ( 1 - alpha ) / Ku ) * L298 ^ ( -2 / 3 ) * M298 * P298</f>
        <v>5.7268343707409875E-3</v>
      </c>
      <c r="R298" cm="1">
        <f t="array" ref="R298" xml:space="preserve"> 1.6 * ( 0.6 ) ^ ( 2 / 3 ) * ( ( 1 - alpha ) / Ku ) * ( lambda * 10^(-9) ) ^ ( -1 / 15 ) * ( kB * T / ( 3 * PI() * df * 10^(-6) * U * mu ) ) ^ ( 2 / 3 ) * ( F298 * 10^(-9) ) ^ ( -3 / 5 )  +  3.2 * 3.34 / 3 * ( 0.6 ) ^ ( 2 / 3 ) * ( ( 1 - alpha ) / Ku ) *  ( lambda * 10^(-9) ) ^ ( 14 / 15 ) * ( kB * T / ( 3 * PI() * df * 10^(-6) * U * mu ) ) ^ ( 2 / 3 ) * ( F298 * 10^(-9) ) ^ ( -8 / 5 )</f>
        <v>4.600343806384433E-3</v>
      </c>
      <c r="S298">
        <f t="shared" si="105"/>
        <v>4.6785355519662957E-3</v>
      </c>
      <c r="T298">
        <f t="shared" si="114"/>
        <v>0.81694968792347777</v>
      </c>
      <c r="U298">
        <f t="shared" si="106"/>
        <v>12181.926320196128</v>
      </c>
      <c r="V298">
        <f t="shared" si="107"/>
        <v>9.0602735829667311E-3</v>
      </c>
      <c r="W298">
        <f t="shared" si="108"/>
        <v>8.2088468440169878E-5</v>
      </c>
      <c r="X298">
        <f t="shared" si="109"/>
        <v>7.4374236842834067E-7</v>
      </c>
      <c r="Y298" cm="1">
        <f t="array" ref="Y298" xml:space="preserve"> 4 / 3 * g / U^2 * F298 * 10^(-9) * ( rhop - rhoa ) / rhoa</f>
        <v>308.92182929369159</v>
      </c>
      <c r="Z298" cm="1">
        <f t="array" ref="Z298" xml:space="preserve"> SQRT( 4/3 * 1/U298 * g/rhoa * F298 * 10^(-9) *  ( rhop - rhoa ) )</f>
        <v>1.6703853680999597E-3</v>
      </c>
      <c r="AA298" cm="1">
        <f t="array" ref="AA298" xml:space="preserve"> Z298 / U</f>
        <v>0.15924518683658881</v>
      </c>
      <c r="AB298">
        <f t="shared" si="115"/>
        <v>0.18940740432685163</v>
      </c>
      <c r="AC298">
        <f t="shared" si="116"/>
        <v>0.18864211915019302</v>
      </c>
      <c r="AD298">
        <f t="shared" si="117"/>
        <v>0.99595958152017128</v>
      </c>
      <c r="AE298" cm="1">
        <f t="array" ref="AE298">( ( F298 * 10^(-9) ) ^ 2 * rhop * H298 * U ) / ( 18 * mu * ( df * 10^(-6) ) )</f>
        <v>3.8466163020762473E-2</v>
      </c>
      <c r="AF298">
        <f t="shared" si="118"/>
        <v>1.7781483039760598E-2</v>
      </c>
      <c r="AG298" cm="1">
        <f t="array" ref="AG298">(2 * AI318*(1-alpha)*AE298*SQRT(alpha)+(1-alpha)*alpha*AE298^2)/Ku</f>
        <v>1.1802430645709509E-2</v>
      </c>
      <c r="AH298">
        <f t="shared" si="119"/>
        <v>0.66374838472800479</v>
      </c>
      <c r="AI298" cm="1">
        <f t="array" ref="AI298" xml:space="preserve"> F298 / df / 1000</f>
        <v>0.38010204081632659</v>
      </c>
      <c r="AJ298" cm="1">
        <f t="array" ref="AJ298" xml:space="preserve"> ( 1 + AI298 ) / ( 2*Ku ) * ( 2 * LN( 1 + AI298 ) - 1 + alpha + ( 1 / ( 1 + AI298 ) ) ^ 2 * ( 1 - alpha / 2 ) - ( alpha / 2) * ( 1 + AI298 ) ^ 2 )</f>
        <v>0.16287161007444029</v>
      </c>
      <c r="AK298" cm="1">
        <f t="array" ref="AK298" xml:space="preserve"> ( ( 1 - alpha ) / Ku ) * AI298 ^ 2</f>
        <v>0.2054714260254609</v>
      </c>
      <c r="AL298">
        <f t="shared" si="120"/>
        <v>1.2615545823581558</v>
      </c>
      <c r="AM298">
        <f t="shared" si="110"/>
        <v>0.33731286631321822</v>
      </c>
      <c r="AN298">
        <f t="shared" si="121"/>
        <v>0.41657356376738081</v>
      </c>
      <c r="AO298">
        <f t="shared" si="122"/>
        <v>1.2349767986038327</v>
      </c>
      <c r="AP298" cm="1">
        <f t="array" ref="AP298" xml:space="preserve"> EXP( -4 * alpha * X * 10^(-6) * AM298 / ( PI() * df * 10^(-6) * ( 1 - alpha ) ) ) * 100</f>
        <v>0.10057664510721434</v>
      </c>
      <c r="AQ298" cm="1">
        <f t="array" ref="AQ298" xml:space="preserve"> EXP( -4 * alpha * X * 10^(-6) * AN298 / ( PI() * df * 10^(-6) * ( 1 - alpha ) ) ) * 100</f>
        <v>1.9867971130409945E-2</v>
      </c>
      <c r="AR298">
        <f t="shared" si="123"/>
        <v>8.0708673976804396E-2</v>
      </c>
      <c r="AS298" cm="1">
        <f t="array" ref="AS298" xml:space="preserve"> ( sigave * 10^(-6) * fE *e * H298 ) / ( 3 * PI() * eps0 * ( 1 + epsF ) * mu * U * F298 * 10^(-9) )</f>
        <v>7.3154367736446005E-3</v>
      </c>
      <c r="AT298" cm="1">
        <f t="array" ref="AT298" xml:space="preserve"> PI() * AS298 / ( 1 + alpha * SQRT(AS298) )</f>
        <v>2.2847287047141715E-2</v>
      </c>
      <c r="AU298" cm="1">
        <f t="array" ref="AU298" xml:space="preserve"> PI() * AS298 * ( 1 - SQRT( AS298 ) * alpha )</f>
        <v>2.284649130367674E-2</v>
      </c>
      <c r="AV298">
        <f t="shared" si="124"/>
        <v>0.99996517120552064</v>
      </c>
      <c r="AW298" cm="1">
        <f t="array" ref="AW298" xml:space="preserve"> 2 / 3 * ( epsP - 1 ) / ( epsP + 2 ) * ( sigave * 10^(-6) ) ^ 2 / ( eps0 * ( 1 + epsF ) ^ 2 ) * H298 * ( F298 * 10^(-9) ) ^ 2 / ( df * 10^(-6) * mu * U )</f>
        <v>30.84358081992886</v>
      </c>
      <c r="AX298" cm="1">
        <f t="array" ref="AX298" xml:space="preserve"> 0.528 * Ku ^ 0.26 * AW298 ^ 0.74 / ( 1 + 0.366 * ( Ku * AW298 ) ^ 0.63 )</f>
        <v>1.743375214934574</v>
      </c>
      <c r="AY298" cm="1">
        <f t="array" ref="AY298" xml:space="preserve"> 0.35 * Ku ^ ( -0.5 ) * AW298 ^ 0.4</f>
        <v>1.7050402549699968</v>
      </c>
      <c r="AZ298">
        <f t="shared" si="125"/>
        <v>0.97801106747636313</v>
      </c>
      <c r="BA298">
        <f t="shared" si="111"/>
        <v>0.35245346947900769</v>
      </c>
      <c r="BB298">
        <f t="shared" si="126"/>
        <v>0.43942005507105752</v>
      </c>
      <c r="BC298">
        <f t="shared" si="127"/>
        <v>1.2467462888664502</v>
      </c>
      <c r="BD298">
        <f t="shared" si="112"/>
        <v>1.4926251904387882</v>
      </c>
      <c r="BE298">
        <f t="shared" si="128"/>
        <v>2.1216138187373774</v>
      </c>
      <c r="BF298">
        <f t="shared" si="129"/>
        <v>1.4213975700850159</v>
      </c>
      <c r="BG298" cm="1">
        <f t="array" ref="BG298" xml:space="preserve"> EXP( -4 * alpha * X * 10^(-6) * BA298 / ( PI() * df * 10^(-6) * ( 1 - alpha ) ) ) * 100</f>
        <v>7.3782170777141373E-2</v>
      </c>
      <c r="BH298" cm="1">
        <f t="array" ref="BH298" xml:space="preserve"> EXP( -4 * alpha * X * 10^(-6) * BB298 / ( PI() * df * 10^(-6) * ( 1 - alpha ) ) ) * 100</f>
        <v>1.2448873880122452E-2</v>
      </c>
      <c r="BI298" cm="1">
        <f t="array" ref="BI298" xml:space="preserve"> EXP( -4 * alpha * X * 10^(-6) * BD298 / ( PI() * df * 10^(-6) * ( 1 - alpha ) ) ) * 100</f>
        <v>5.4438962912176051E-12</v>
      </c>
      <c r="BJ298" cm="1">
        <f t="array" ref="BJ298" xml:space="preserve"> EXP( -4 * alpha * X * 10^(-6) * BE298 / ( PI() * df * 10^(-6) * ( 1 - alpha ) ) ) * 100</f>
        <v>1.4010527328846599E-17</v>
      </c>
      <c r="BK298" cm="1">
        <f t="array" ref="BK298">fC *  BG298 +  ( 1 - fC ) * BI298</f>
        <v>7.3782170826136445E-3</v>
      </c>
    </row>
    <row r="299" spans="6:63" x14ac:dyDescent="0.2">
      <c r="F299">
        <v>2990</v>
      </c>
      <c r="G299" cm="1">
        <f t="array" ref="G299" xml:space="preserve"> F299 * 10^(-9) * rhoa/mu * U</f>
        <v>1.980854249372224E-3</v>
      </c>
      <c r="H299" cm="1">
        <f t="array" ref="H299">1 +  lambda/F299 * ( 2.514 + 0.8 * EXP( -0.55 * F299/lambda ) )</f>
        <v>1.0563421872913639</v>
      </c>
      <c r="I299" cm="1">
        <f t="array" ref="I299" xml:space="preserve"> 1 + 3.34 * lambda/F299</f>
        <v>1.0748539799331103</v>
      </c>
      <c r="J299">
        <f t="shared" si="113"/>
        <v>0.98277738838265416</v>
      </c>
      <c r="K299" cm="1">
        <f t="array" ref="K299" xml:space="preserve"> kB * T * H299 / ( 3 * PI() * mu * F299 * 10^(-9) )</f>
        <v>8.3408186149296209E-12</v>
      </c>
      <c r="L299" cm="1">
        <f t="array" ref="L299" xml:space="preserve"> df * 10^(-6) *U / K299</f>
        <v>9859.5648583058246</v>
      </c>
      <c r="M299" cm="1">
        <f t="array" ref="M299" xml:space="preserve"> 1 + 0.388 * Kn * ( ( 1 - alpha ) * L299 / Ku ) ^ ( 1 / 3 )</f>
        <v>1.159939181815002</v>
      </c>
      <c r="N299" cm="1">
        <f t="array" ref="N299" xml:space="preserve"> 1 + 0.388 * Kn * ( ( 1 - alpha ) / Ku ) ^ ( 1 / 3 ) * ( 3 * PI() * mu * df * 10^(-6) * U * F299 * 10^(-9) / ( kB * T ) ) ^ ( 1 / 3 ) * ( 0.6 * ( F299 / lambda ) ^ 0.1 ) ^ ( -1 / 3 ) * ( 1 + 2/3 * ( 3.34 * F299 / lambda ) ) ^ ( -1 / 2 )</f>
        <v>1.0169858347577472</v>
      </c>
      <c r="O299">
        <f t="shared" si="104"/>
        <v>0.8767578944668718</v>
      </c>
      <c r="P299" cm="1">
        <f t="array" ref="P299" xml:space="preserve"> 1 / ( 1 + 1.6 * ( ( 1 - alpha ) / Ku ) ^ ( 1 / 3 ) * L299 ^ ( -2 / 3 ) * M299 )</f>
        <v>0.99548143833647385</v>
      </c>
      <c r="Q299" cm="1">
        <f t="array" ref="Q299" xml:space="preserve"> 1.6 * ( ( 1 - alpha ) / Ku ) * L299 ^ ( -2 / 3 ) * M299 * P299</f>
        <v>5.7143596196646811E-3</v>
      </c>
      <c r="R299" cm="1">
        <f t="array" ref="R299" xml:space="preserve"> 1.6 * ( 0.6 ) ^ ( 2 / 3 ) * ( ( 1 - alpha ) / Ku ) * ( lambda * 10^(-9) ) ^ ( -1 / 15 ) * ( kB * T / ( 3 * PI() * df * 10^(-6) * U * mu ) ) ^ ( 2 / 3 ) * ( F299 * 10^(-9) ) ^ ( -3 / 5 )  +  3.2 * 3.34 / 3 * ( 0.6 ) ^ ( 2 / 3 ) * ( ( 1 - alpha ) / Ku ) *  ( lambda * 10^(-9) ) ^ ( 14 / 15 ) * ( kB * T / ( 3 * PI() * df * 10^(-6) * U * mu ) ) ^ ( 2 / 3 ) * ( F299 * 10^(-9) ) ^ ( -8 / 5 )</f>
        <v>4.5903740019992562E-3</v>
      </c>
      <c r="S299">
        <f t="shared" si="105"/>
        <v>4.6683453362734743E-3</v>
      </c>
      <c r="T299">
        <f t="shared" si="114"/>
        <v>0.81694986787468116</v>
      </c>
      <c r="U299">
        <f t="shared" si="106"/>
        <v>12141.242154877969</v>
      </c>
      <c r="V299">
        <f t="shared" si="107"/>
        <v>9.0754408837331602E-3</v>
      </c>
      <c r="W299">
        <f t="shared" si="108"/>
        <v>8.2363537565786817E-5</v>
      </c>
      <c r="X299">
        <f t="shared" si="109"/>
        <v>7.4748378689564225E-7</v>
      </c>
      <c r="Y299" cm="1">
        <f t="array" ref="Y299" xml:space="preserve"> 4 / 3 * g / U^2 * F299 * 10^(-9) * ( rhop - rhoa ) / rhoa</f>
        <v>309.95847972756303</v>
      </c>
      <c r="Z299" cm="1">
        <f t="array" ref="Z299" xml:space="preserve"> SQRT( 4/3 * 1/U299 * g/rhoa * F299 * 10^(-9) *  ( rhop - rhoa ) )</f>
        <v>1.6759866805692695E-3</v>
      </c>
      <c r="AA299" cm="1">
        <f t="array" ref="AA299" xml:space="preserve"> Z299 / U</f>
        <v>0.15977918460006299</v>
      </c>
      <c r="AB299">
        <f t="shared" si="115"/>
        <v>0.19016332572528524</v>
      </c>
      <c r="AC299">
        <f t="shared" si="116"/>
        <v>0.18938723279974387</v>
      </c>
      <c r="AD299">
        <f t="shared" si="117"/>
        <v>0.99591880862105586</v>
      </c>
      <c r="AE299" cm="1">
        <f t="array" ref="AE299">( ( F299 * 10^(-9) ) ^ 2 * rhop * H299 * U ) / ( 18 * mu * ( df * 10^(-6) ) )</f>
        <v>3.8717828497135093E-2</v>
      </c>
      <c r="AF299">
        <f t="shared" si="118"/>
        <v>1.7983523146191421E-2</v>
      </c>
      <c r="AG299" cm="1">
        <f t="array" ref="AG299">(2 * AI319*(1-alpha)*AE299*SQRT(alpha)+(1-alpha)*alpha*AE299^2)/Ku</f>
        <v>1.1917502205536645E-2</v>
      </c>
      <c r="AH299">
        <f t="shared" si="119"/>
        <v>0.66269006960744237</v>
      </c>
      <c r="AI299" cm="1">
        <f t="array" ref="AI299" xml:space="preserve"> F299 / df / 1000</f>
        <v>0.38137755102040821</v>
      </c>
      <c r="AJ299" cm="1">
        <f t="array" ref="AJ299" xml:space="preserve"> ( 1 + AI299 ) / ( 2*Ku ) * ( 2 * LN( 1 + AI299 ) - 1 + alpha + ( 1 / ( 1 + AI299 ) ) ^ 2 * ( 1 - alpha / 2 ) - ( alpha / 2) * ( 1 + AI299 ) ^ 2 )</f>
        <v>0.16385603711362748</v>
      </c>
      <c r="AK299" cm="1">
        <f t="array" ref="AK299" xml:space="preserve"> ( ( 1 - alpha ) / Ku ) * AI299 ^ 2</f>
        <v>0.20685274264787878</v>
      </c>
      <c r="AL299">
        <f t="shared" si="120"/>
        <v>1.262405379085513</v>
      </c>
      <c r="AM299">
        <f t="shared" si="110"/>
        <v>0.33883715347484988</v>
      </c>
      <c r="AN299">
        <f t="shared" si="121"/>
        <v>0.41889184393008755</v>
      </c>
      <c r="AO299">
        <f t="shared" si="122"/>
        <v>1.23626302379848</v>
      </c>
      <c r="AP299" cm="1">
        <f t="array" ref="AP299" xml:space="preserve"> EXP( -4 * alpha * X * 10^(-6) * AM299 / ( PI() * df * 10^(-6) * ( 1 - alpha ) ) ) * 100</f>
        <v>9.7488119538514745E-2</v>
      </c>
      <c r="AQ299" cm="1">
        <f t="array" ref="AQ299" xml:space="preserve"> EXP( -4 * alpha * X * 10^(-6) * AN299 / ( PI() * df * 10^(-6) * ( 1 - alpha ) ) ) * 100</f>
        <v>1.8947517443694502E-2</v>
      </c>
      <c r="AR299">
        <f t="shared" si="123"/>
        <v>7.854060209482025E-2</v>
      </c>
      <c r="AS299" cm="1">
        <f t="array" ref="AS299" xml:space="preserve"> ( sigave * 10^(-6) * fE *e * H299 ) / ( 3 * PI() * eps0 * ( 1 + epsF ) * mu * U * F299 * 10^(-9) )</f>
        <v>7.2896657005860552E-3</v>
      </c>
      <c r="AT299" cm="1">
        <f t="array" ref="AT299" xml:space="preserve"> PI() * AS299 / ( 1 + alpha * SQRT(AS299) )</f>
        <v>2.2767035322261316E-2</v>
      </c>
      <c r="AU299" cm="1">
        <f t="array" ref="AU299" xml:space="preserve"> PI() * AS299 * ( 1 - SQRT( AS299 ) * alpha )</f>
        <v>2.2766245167293135E-2</v>
      </c>
      <c r="AV299">
        <f t="shared" si="124"/>
        <v>0.99996529390159949</v>
      </c>
      <c r="AW299" cm="1">
        <f t="array" ref="AW299" xml:space="preserve"> 2 / 3 * ( epsP - 1 ) / ( epsP + 2 ) * ( sigave * 10^(-6) ) ^ 2 / ( eps0 * ( 1 + epsF ) ^ 2 ) * H299 * ( F299 * 10^(-9) ) ^ 2 / ( df * 10^(-6) * mu * U )</f>
        <v>31.04537543240151</v>
      </c>
      <c r="AX299" cm="1">
        <f t="array" ref="AX299" xml:space="preserve"> 0.528 * Ku ^ 0.26 * AW299 ^ 0.74 / ( 1 + 0.366 * ( Ku * AW299 ) ^ 0.63 )</f>
        <v>1.746713682432288</v>
      </c>
      <c r="AY299" cm="1">
        <f t="array" ref="AY299" xml:space="preserve"> 0.35 * Ku ^ ( -0.5 ) * AW299 ^ 0.4</f>
        <v>1.7094936284611106</v>
      </c>
      <c r="AZ299">
        <f t="shared" si="125"/>
        <v>0.97869138236820319</v>
      </c>
      <c r="BA299">
        <f t="shared" si="111"/>
        <v>0.3538898713554548</v>
      </c>
      <c r="BB299">
        <f t="shared" si="126"/>
        <v>0.44165808909738069</v>
      </c>
      <c r="BC299">
        <f t="shared" si="127"/>
        <v>1.2480099738536161</v>
      </c>
      <c r="BD299">
        <f t="shared" si="112"/>
        <v>1.4936993438162085</v>
      </c>
      <c r="BE299">
        <f t="shared" si="128"/>
        <v>2.1283854723911984</v>
      </c>
      <c r="BF299">
        <f t="shared" si="129"/>
        <v>1.4249088889290458</v>
      </c>
      <c r="BG299" cm="1">
        <f t="array" ref="BG299" xml:space="preserve"> EXP( -4 * alpha * X * 10^(-6) * BA299 / ( PI() * df * 10^(-6) * ( 1 - alpha ) ) ) * 100</f>
        <v>7.1645177390896791E-2</v>
      </c>
      <c r="BH299" cm="1">
        <f t="array" ref="BH299" xml:space="preserve"> EXP( -4 * alpha * X * 10^(-6) * BB299 / ( PI() * df * 10^(-6) * ( 1 - alpha ) ) ) * 100</f>
        <v>1.1891645746973658E-2</v>
      </c>
      <c r="BI299" cm="1">
        <f t="array" ref="BI299" xml:space="preserve"> EXP( -4 * alpha * X * 10^(-6) * BD299 / ( PI() * df * 10^(-6) * ( 1 - alpha ) ) ) * 100</f>
        <v>5.3255500190354462E-12</v>
      </c>
      <c r="BJ299" cm="1">
        <f t="array" ref="BJ299" xml:space="preserve"> EXP( -4 * alpha * X * 10^(-6) * BE299 / ( PI() * df * 10^(-6) * ( 1 - alpha ) ) ) * 100</f>
        <v>1.2197722310567606E-17</v>
      </c>
      <c r="BK299" cm="1">
        <f t="array" ref="BK299">fC *  BG299 +  ( 1 - fC ) * BI299</f>
        <v>7.1645177438826747E-3</v>
      </c>
    </row>
    <row r="300" spans="6:63" x14ac:dyDescent="0.2">
      <c r="F300">
        <v>3000</v>
      </c>
      <c r="G300" cm="1">
        <f t="array" ref="G300" xml:space="preserve"> F300 * 10^(-9) * rhoa/mu * U</f>
        <v>1.9874791799721313E-3</v>
      </c>
      <c r="H300" cm="1">
        <f t="array" ref="H300">1 +  lambda/F300 * ( 2.514 + 0.8 * EXP( -0.55 * F300/lambda ) )</f>
        <v>1.0561543800003617</v>
      </c>
      <c r="I300" cm="1">
        <f t="array" ref="I300" xml:space="preserve"> 1 + 3.34 * lambda/F300</f>
        <v>1.0746044666666668</v>
      </c>
      <c r="J300">
        <f t="shared" si="113"/>
        <v>0.98283081148588958</v>
      </c>
      <c r="K300" cm="1">
        <f t="array" ref="K300" xml:space="preserve"> kB * T * H300 / ( 3 * PI() * mu * F300 * 10^(-9) )</f>
        <v>8.3115379134384287E-12</v>
      </c>
      <c r="L300" cm="1">
        <f t="array" ref="L300" xml:space="preserve"> df * 10^(-6) *U / K300</f>
        <v>9894.2991010483529</v>
      </c>
      <c r="M300" cm="1">
        <f t="array" ref="M300" xml:space="preserve"> 1 + 0.388 * Kn * ( ( 1 - alpha ) * L300 / Ku ) ^ ( 1 / 3 )</f>
        <v>1.1601267781751403</v>
      </c>
      <c r="N300" cm="1">
        <f t="array" ref="N300" xml:space="preserve"> 1 + 0.388 * Kn * ( ( 1 - alpha ) / Ku ) ^ ( 1 / 3 ) * ( 3 * PI() * mu * df * 10^(-6) * U * F300 * 10^(-9) / ( kB * T ) ) ^ ( 1 / 3 ) * ( 0.6 * ( F300 / lambda ) ^ 0.1 ) ^ ( -1 / 3 ) * ( 1 + 2/3 * ( 3.34 * F300 / lambda ) ) ^ ( -1 / 2 )</f>
        <v>1.0169747776555305</v>
      </c>
      <c r="O300">
        <f t="shared" si="104"/>
        <v>0.87660658885506848</v>
      </c>
      <c r="P300" cm="1">
        <f t="array" ref="P300" xml:space="preserve"> 1 / ( 1 + 1.6 * ( ( 1 - alpha ) / Ku ) ^ ( 1 / 3 ) * L300 ^ ( -2 / 3 ) * M300 )</f>
        <v>0.99549124607276274</v>
      </c>
      <c r="Q300" cm="1">
        <f t="array" ref="Q300" xml:space="preserve"> 1.6 * ( ( 1 - alpha ) / Ku ) * L300 ^ ( -2 / 3 ) * M300 * P300</f>
        <v>5.701956351460688E-3</v>
      </c>
      <c r="R300" cm="1">
        <f t="array" ref="R300" xml:space="preserve"> 1.6 * ( 0.6 ) ^ ( 2 / 3 ) * ( ( 1 - alpha ) / Ku ) * ( lambda * 10^(-9) ) ^ ( -1 / 15 ) * ( kB * T / ( 3 * PI() * df * 10^(-6) * U * mu ) ) ^ ( 2 / 3 ) * ( F300 * 10^(-9) ) ^ ( -3 / 5 )  +  3.2 * 3.34 / 3 * ( 0.6 ) ^ ( 2 / 3 ) * ( ( 1 - alpha ) / Ku ) *  ( lambda * 10^(-9) ) ^ ( 14 / 15 ) * ( kB * T / ( 3 * PI() * df * 10^(-6) * U * mu ) ) ^ ( 2 / 3 ) * ( F300 * 10^(-9) ) ^ ( -8 / 5 )</f>
        <v>4.5804612998625238E-3</v>
      </c>
      <c r="S300">
        <f t="shared" si="105"/>
        <v>4.6582136119874525E-3</v>
      </c>
      <c r="T300">
        <f t="shared" si="114"/>
        <v>0.81695006500604717</v>
      </c>
      <c r="U300">
        <f t="shared" si="106"/>
        <v>12100.829156780912</v>
      </c>
      <c r="V300">
        <f t="shared" si="107"/>
        <v>9.0905827559540839E-3</v>
      </c>
      <c r="W300">
        <f t="shared" si="108"/>
        <v>8.2638604460916098E-5</v>
      </c>
      <c r="X300">
        <f t="shared" si="109"/>
        <v>7.512314277211075E-7</v>
      </c>
      <c r="Y300" cm="1">
        <f t="array" ref="Y300" xml:space="preserve"> 4 / 3 * g / U^2 * F300 * 10^(-9) * ( rhop - rhoa ) / rhoa</f>
        <v>310.99513016143453</v>
      </c>
      <c r="Z300" cm="1">
        <f t="array" ref="Z300" xml:space="preserve"> SQRT( 4/3 * 1/U300 * g/rhoa * F300 * 10^(-9) *  ( rhop - rhoa ) )</f>
        <v>1.6815879704680117E-3</v>
      </c>
      <c r="AA300" cm="1">
        <f t="array" ref="AA300" xml:space="preserve"> Z300 / U</f>
        <v>0.16031318021178564</v>
      </c>
      <c r="AB300">
        <f t="shared" si="115"/>
        <v>0.19092020552641259</v>
      </c>
      <c r="AC300">
        <f t="shared" si="116"/>
        <v>0.19013318709373273</v>
      </c>
      <c r="AD300">
        <f t="shared" si="117"/>
        <v>0.99587776248978011</v>
      </c>
      <c r="AE300" cm="1">
        <f t="array" ref="AE300">( ( F300 * 10^(-9) ) ^ 2 * rhop * H300 * U ) / ( 18 * mu * ( df * 10^(-6) ) )</f>
        <v>3.897031393599884E-2</v>
      </c>
      <c r="AF300">
        <f t="shared" si="118"/>
        <v>1.8187011828205032E-2</v>
      </c>
      <c r="AG300" cm="1">
        <f t="array" ref="AG300">(2 * AI320*(1-alpha)*AE300*SQRT(alpha)+(1-alpha)*alpha*AE300^2)/Ku</f>
        <v>1.2033322191246821E-2</v>
      </c>
      <c r="AH300">
        <f t="shared" si="119"/>
        <v>0.66164372162474427</v>
      </c>
      <c r="AI300" cm="1">
        <f t="array" ref="AI300" xml:space="preserve"> F300 / df / 1000</f>
        <v>0.38265306122448983</v>
      </c>
      <c r="AJ300" cm="1">
        <f t="array" ref="AJ300" xml:space="preserve"> ( 1 + AI300 ) / ( 2*Ku ) * ( 2 * LN( 1 + AI300 ) - 1 + alpha + ( 1 / ( 1 + AI300 ) ) ^ 2 * ( 1 - alpha / 2 ) - ( alpha / 2) * ( 1 + AI300 ) ^ 2 )</f>
        <v>0.16484281823782074</v>
      </c>
      <c r="AK300" cm="1">
        <f t="array" ref="AK300" xml:space="preserve"> ( ( 1 - alpha ) / Ku ) * AI300 ^ 2</f>
        <v>0.20823868679666996</v>
      </c>
      <c r="AL300">
        <f t="shared" si="120"/>
        <v>1.2632560461095823</v>
      </c>
      <c r="AM300">
        <f t="shared" si="110"/>
        <v>0.34036311302349309</v>
      </c>
      <c r="AN300">
        <f t="shared" si="121"/>
        <v>0.42121709933059515</v>
      </c>
      <c r="AO300">
        <f t="shared" si="122"/>
        <v>1.2375521412672037</v>
      </c>
      <c r="AP300" cm="1">
        <f t="array" ref="AP300" xml:space="preserve"> EXP( -4 * alpha * X * 10^(-6) * AM300 / ( PI() * df * 10^(-6) * ( 1 - alpha ) ) ) * 100</f>
        <v>9.4491203426102413E-2</v>
      </c>
      <c r="AQ300" cm="1">
        <f t="array" ref="AQ300" xml:space="preserve"> EXP( -4 * alpha * X * 10^(-6) * AN300 / ( PI() * df * 10^(-6) * ( 1 - alpha ) ) ) * 100</f>
        <v>1.8067128190560479E-2</v>
      </c>
      <c r="AR300">
        <f t="shared" si="123"/>
        <v>7.6424075235541927E-2</v>
      </c>
      <c r="AS300" cm="1">
        <f t="array" ref="AS300" xml:space="preserve"> ( sigave * 10^(-6) * fE *e * H300 ) / ( 3 * PI() * eps0 * ( 1 + epsF ) * mu * U * F300 * 10^(-9) )</f>
        <v>7.2640751038828243E-3</v>
      </c>
      <c r="AT300" cm="1">
        <f t="array" ref="AT300" xml:space="preserve"> PI() * AS300 / ( 1 + alpha * SQRT(AS300) )</f>
        <v>2.2687344373025709E-2</v>
      </c>
      <c r="AU300" cm="1">
        <f t="array" ref="AU300" xml:space="preserve"> PI() * AS300 * ( 1 - SQRT( AS300 ) * alpha )</f>
        <v>2.2686559747973591E-2</v>
      </c>
      <c r="AV300">
        <f t="shared" si="124"/>
        <v>0.99996541573843034</v>
      </c>
      <c r="AW300" cm="1">
        <f t="array" ref="AW300" xml:space="preserve"> 2 / 3 * ( epsP - 1 ) / ( epsP + 2 ) * ( sigave * 10^(-6) ) ^ 2 / ( eps0 * ( 1 + epsF ) ^ 2 ) * H300 * ( F300 * 10^(-9) ) ^ 2 / ( df * 10^(-6) * mu * U )</f>
        <v>31.247827520883693</v>
      </c>
      <c r="AX300" cm="1">
        <f t="array" ref="AX300" xml:space="preserve"> 0.528 * Ku ^ 0.26 * AW300 ^ 0.74 / ( 1 + 0.366 * ( Ku * AW300 ) ^ 0.63 )</f>
        <v>1.75004159341161</v>
      </c>
      <c r="AY300" cm="1">
        <f t="array" ref="AY300" xml:space="preserve"> 0.35 * Ku ^ ( -0.5 ) * AW300 ^ 0.4</f>
        <v>1.7139440926103031</v>
      </c>
      <c r="AZ300">
        <f t="shared" si="125"/>
        <v>0.97937334693232247</v>
      </c>
      <c r="BA300">
        <f t="shared" si="111"/>
        <v>0.35532852223947975</v>
      </c>
      <c r="BB300">
        <f t="shared" si="126"/>
        <v>0.44390365907856871</v>
      </c>
      <c r="BC300">
        <f t="shared" si="127"/>
        <v>1.2492767433383585</v>
      </c>
      <c r="BD300">
        <f t="shared" si="112"/>
        <v>1.4947551017809333</v>
      </c>
      <c r="BE300">
        <f t="shared" si="128"/>
        <v>2.1351611919408984</v>
      </c>
      <c r="BF300">
        <f t="shared" si="129"/>
        <v>1.4284354603620018</v>
      </c>
      <c r="BG300" cm="1">
        <f t="array" ref="BG300" xml:space="preserve"> EXP( -4 * alpha * X * 10^(-6) * BA300 / ( PI() * df * 10^(-6) * ( 1 - alpha ) ) ) * 100</f>
        <v>6.9566877470213548E-2</v>
      </c>
      <c r="BH300" cm="1">
        <f t="array" ref="BH300" xml:space="preserve"> EXP( -4 * alpha * X * 10^(-6) * BB300 / ( PI() * df * 10^(-6) * ( 1 - alpha ) ) ) * 100</f>
        <v>1.1357608422000247E-2</v>
      </c>
      <c r="BI300" cm="1">
        <f t="array" ref="BI300" xml:space="preserve"> EXP( -4 * alpha * X * 10^(-6) * BD300 / ( PI() * df * 10^(-6) * ( 1 - alpha ) ) ) * 100</f>
        <v>5.2117378465328762E-12</v>
      </c>
      <c r="BJ300" cm="1">
        <f t="array" ref="BJ300" xml:space="preserve"> EXP( -4 * alpha * X * 10^(-6) * BE300 / ( PI() * df * 10^(-6) * ( 1 - alpha ) ) ) * 100</f>
        <v>1.0618590466140411E-17</v>
      </c>
      <c r="BK300" cm="1">
        <f t="array" ref="BK300">fC *  BG300 +  ( 1 - fC ) * BI300</f>
        <v>6.9566877517119189E-3</v>
      </c>
    </row>
    <row r="301" spans="6:63" x14ac:dyDescent="0.2">
      <c r="F301">
        <v>3010</v>
      </c>
      <c r="G301" cm="1">
        <f t="array" ref="G301" xml:space="preserve"> F301 * 10^(-9) * rhoa/mu * U</f>
        <v>1.9941041105720385E-3</v>
      </c>
      <c r="H301" cm="1">
        <f t="array" ref="H301">1 +  lambda/F301 * ( 2.514 + 0.8 * EXP( -0.55 * F301/lambda ) )</f>
        <v>1.0559678205983387</v>
      </c>
      <c r="I301" cm="1">
        <f t="array" ref="I301" xml:space="preserve"> 1 + 3.34 * lambda/F301</f>
        <v>1.0743566112956811</v>
      </c>
      <c r="J301">
        <f t="shared" si="113"/>
        <v>0.98288390418599902</v>
      </c>
      <c r="K301" cm="1">
        <f t="array" ref="K301" xml:space="preserve"> kB * T * H301 / ( 3 * PI() * mu * F301 * 10^(-9) )</f>
        <v>8.2824615558944797E-12</v>
      </c>
      <c r="L301" cm="1">
        <f t="array" ref="L301" xml:space="preserve"> df * 10^(-6) *U / K301</f>
        <v>9929.0339653598094</v>
      </c>
      <c r="M301" cm="1">
        <f t="array" ref="M301" xml:space="preserve"> 1 + 0.388 * Kn * ( ( 1 - alpha ) * L301 / Ku ) ^ ( 1 / 3 )</f>
        <v>1.1603139393508348</v>
      </c>
      <c r="N301" cm="1">
        <f t="array" ref="N301" xml:space="preserve"> 1 + 0.388 * Kn * ( ( 1 - alpha ) / Ku ) ^ ( 1 / 3 ) * ( 3 * PI() * mu * df * 10^(-6) * U * F301 * 10^(-9) / ( kB * T ) ) ^ ( 1 / 3 ) * ( 0.6 * ( F301 / lambda ) ^ 0.1 ) ^ ( -1 / 3 ) * ( 1 + 2/3 * ( 3.34 * F301 / lambda ) ) ^ ( -1 / 2 )</f>
        <v>1.0169637635857378</v>
      </c>
      <c r="O301">
        <f t="shared" si="104"/>
        <v>0.87645569797662026</v>
      </c>
      <c r="P301" cm="1">
        <f t="array" ref="P301" xml:space="preserve"> 1 / ( 1 + 1.6 * ( ( 1 - alpha ) / Ku ) ^ ( 1 / 3 ) * L301 ^ ( -2 / 3 ) * M301 )</f>
        <v>0.99550099780388068</v>
      </c>
      <c r="Q301" cm="1">
        <f t="array" ref="Q301" xml:space="preserve"> 1.6 * ( ( 1 - alpha ) / Ku ) * L301 ^ ( -2 / 3 ) * M301 * P301</f>
        <v>5.6896239097078277E-3</v>
      </c>
      <c r="R301" cm="1">
        <f t="array" ref="R301" xml:space="preserve"> 1.6 * ( 0.6 ) ^ ( 2 / 3 ) * ( ( 1 - alpha ) / Ku ) * ( lambda * 10^(-9) ) ^ ( -1 / 15 ) * ( kB * T / ( 3 * PI() * df * 10^(-6) * U * mu ) ) ^ ( 2 / 3 ) * ( F301 * 10^(-9) ) ^ ( -3 / 5 )  +  3.2 * 3.34 / 3 * ( 0.6 ) ^ ( 2 / 3 ) * ( ( 1 - alpha ) / Ku ) *  ( lambda * 10^(-9) ) ^ ( 14 / 15 ) * ( kB * T / ( 3 * PI() * df * 10^(-6) * U * mu ) ) ^ ( 2 / 3 ) * ( F301 * 10^(-9) ) ^ ( -8 / 5 )</f>
        <v>4.5706051728534444E-3</v>
      </c>
      <c r="S301">
        <f t="shared" si="105"/>
        <v>4.6481398384494808E-3</v>
      </c>
      <c r="T301">
        <f t="shared" si="114"/>
        <v>0.81695027864999448</v>
      </c>
      <c r="U301">
        <f t="shared" si="106"/>
        <v>12060.684623505607</v>
      </c>
      <c r="V301">
        <f t="shared" si="107"/>
        <v>9.1056993266130891E-3</v>
      </c>
      <c r="W301">
        <f t="shared" si="108"/>
        <v>8.2913669127887495E-5</v>
      </c>
      <c r="X301">
        <f t="shared" si="109"/>
        <v>7.5498528036936242E-7</v>
      </c>
      <c r="Y301" cm="1">
        <f t="array" ref="Y301" xml:space="preserve"> 4 / 3 * g / U^2 * F301 * 10^(-9) * ( rhop - rhoa ) / rhoa</f>
        <v>312.03178059530592</v>
      </c>
      <c r="Z301" cm="1">
        <f t="array" ref="Z301" xml:space="preserve"> SQRT( 4/3 * 1/U301 * g/rhoa * F301 * 10^(-9) *  ( rhop - rhoa ) )</f>
        <v>1.6871892378199885E-3</v>
      </c>
      <c r="AA301" cm="1">
        <f t="array" ref="AA301" xml:space="preserve"> Z301 / U</f>
        <v>0.16084717367402593</v>
      </c>
      <c r="AB301">
        <f t="shared" si="115"/>
        <v>0.19167804555727475</v>
      </c>
      <c r="AC301">
        <f t="shared" si="116"/>
        <v>0.19087998293864702</v>
      </c>
      <c r="AD301">
        <f t="shared" si="117"/>
        <v>0.99583644221586531</v>
      </c>
      <c r="AE301" cm="1">
        <f t="array" ref="AE301">( ( F301 * 10^(-9) ) ^ 2 * rhop * H301 * U ) / ( 18 * mu * ( df * 10^(-6) ) )</f>
        <v>3.9223619337353723E-2</v>
      </c>
      <c r="AF301">
        <f t="shared" si="118"/>
        <v>1.8391951701999552E-2</v>
      </c>
      <c r="AG301" cm="1">
        <f t="array" ref="AG301">(2 * AI321*(1-alpha)*AE301*SQRT(alpha)+(1-alpha)*alpha*AE301^2)/Ku</f>
        <v>1.2149893068988333E-2</v>
      </c>
      <c r="AH301">
        <f t="shared" si="119"/>
        <v>0.66060923092068635</v>
      </c>
      <c r="AI301" cm="1">
        <f t="array" ref="AI301" xml:space="preserve"> F301 / df / 1000</f>
        <v>0.38392857142857145</v>
      </c>
      <c r="AJ301" cm="1">
        <f t="array" ref="AJ301" xml:space="preserve"> ( 1 + AI301 ) / ( 2*Ku ) * ( 2 * LN( 1 + AI301 ) - 1 + alpha + ( 1 / ( 1 + AI301 ) ) ^ 2 * ( 1 - alpha / 2 ) - ( alpha / 2) * ( 1 + AI301 ) ^ 2 )</f>
        <v>0.16583194894227768</v>
      </c>
      <c r="AK301" cm="1">
        <f t="array" ref="AK301" xml:space="preserve"> ( ( 1 - alpha ) / Ku ) * AI301 ^ 2</f>
        <v>0.20962925847183436</v>
      </c>
      <c r="AL301">
        <f t="shared" si="120"/>
        <v>1.2641065838573815</v>
      </c>
      <c r="AM301">
        <f t="shared" si="110"/>
        <v>0.3418907290314348</v>
      </c>
      <c r="AN301">
        <f t="shared" si="121"/>
        <v>0.42354933295093045</v>
      </c>
      <c r="AO301">
        <f t="shared" si="122"/>
        <v>1.2388441598016764</v>
      </c>
      <c r="AP301" cm="1">
        <f t="array" ref="AP301" xml:space="preserve"> EXP( -4 * alpha * X * 10^(-6) * AM301 / ( PI() * df * 10^(-6) * ( 1 - alpha ) ) ) * 100</f>
        <v>9.1583312372109399E-2</v>
      </c>
      <c r="AQ301" cm="1">
        <f t="array" ref="AQ301" xml:space="preserve"> EXP( -4 * alpha * X * 10^(-6) * AN301 / ( PI() * df * 10^(-6) * ( 1 - alpha ) ) ) * 100</f>
        <v>1.7225186193088372E-2</v>
      </c>
      <c r="AR301">
        <f t="shared" si="123"/>
        <v>7.4358126179021031E-2</v>
      </c>
      <c r="AS301" cm="1">
        <f t="array" ref="AS301" xml:space="preserve"> ( sigave * 10^(-6) * fE *e * H301 ) / ( 3 * PI() * eps0 * ( 1 + epsF ) * mu * U * F301 * 10^(-9) )</f>
        <v>7.2386630986503052E-3</v>
      </c>
      <c r="AT301" cm="1">
        <f t="array" ref="AT301" xml:space="preserve"> PI() * AS301 / ( 1 + alpha * SQRT(AS301) )</f>
        <v>2.2608208353436261E-2</v>
      </c>
      <c r="AU301" cm="1">
        <f t="array" ref="AU301" xml:space="preserve"> PI() * AS301 * ( 1 - SQRT( AS301 ) * alpha )</f>
        <v>2.2607429200534237E-2</v>
      </c>
      <c r="AV301">
        <f t="shared" si="124"/>
        <v>0.99996553672498756</v>
      </c>
      <c r="AW301" cm="1">
        <f t="array" ref="AW301" xml:space="preserve"> 2 / 3 * ( epsP - 1 ) / ( epsP + 2 ) * ( sigave * 10^(-6) ) ^ 2 / ( eps0 * ( 1 + epsF ) ^ 2 ) * H301 * ( F301 * 10^(-9) ) ^ 2 / ( df * 10^(-6) * mu * U )</f>
        <v>31.450937085375383</v>
      </c>
      <c r="AX301" cm="1">
        <f t="array" ref="AX301" xml:space="preserve"> 0.528 * Ku ^ 0.26 * AW301 ^ 0.74 / ( 1 + 0.366 * ( Ku * AW301 ) ^ 0.63 )</f>
        <v>1.7533590034004451</v>
      </c>
      <c r="AY301" cm="1">
        <f t="array" ref="AY301" xml:space="preserve"> 0.35 * Ku ^ ( -0.5 ) * AW301 ^ 0.4</f>
        <v>1.7183916588262067</v>
      </c>
      <c r="AZ301">
        <f t="shared" si="125"/>
        <v>0.9800569395620502</v>
      </c>
      <c r="BA301">
        <f t="shared" si="111"/>
        <v>0.35676940054882011</v>
      </c>
      <c r="BB301">
        <f t="shared" si="126"/>
        <v>0.44615676215146466</v>
      </c>
      <c r="BC301">
        <f t="shared" si="127"/>
        <v>1.2505466036749215</v>
      </c>
      <c r="BD301">
        <f t="shared" si="112"/>
        <v>1.4957925445054718</v>
      </c>
      <c r="BE301">
        <f t="shared" si="128"/>
        <v>2.1419409917771373</v>
      </c>
      <c r="BF301">
        <f t="shared" si="129"/>
        <v>1.4319773150663018</v>
      </c>
      <c r="BG301" cm="1">
        <f t="array" ref="BG301" xml:space="preserve"> EXP( -4 * alpha * X * 10^(-6) * BA301 / ( PI() * df * 10^(-6) * ( 1 - alpha ) ) ) * 100</f>
        <v>6.754578675251674E-2</v>
      </c>
      <c r="BH301" cm="1">
        <f t="array" ref="BH301" xml:space="preserve"> EXP( -4 * alpha * X * 10^(-6) * BB301 / ( PI() * df * 10^(-6) * ( 1 - alpha ) ) ) * 100</f>
        <v>1.0845882058732874E-2</v>
      </c>
      <c r="BI301" cm="1">
        <f t="array" ref="BI301" xml:space="preserve"> EXP( -4 * alpha * X * 10^(-6) * BD301 / ( PI() * df * 10^(-6) * ( 1 - alpha ) ) ) * 100</f>
        <v>5.1022697267807919E-12</v>
      </c>
      <c r="BJ301" cm="1">
        <f t="array" ref="BJ301" xml:space="preserve"> EXP( -4 * alpha * X * 10^(-6) * BE301 / ( PI() * df * 10^(-6) * ( 1 - alpha ) ) ) * 100</f>
        <v>9.2431231971346278E-18</v>
      </c>
      <c r="BK301" cm="1">
        <f t="array" ref="BK301">fC *  BG301 +  ( 1 - fC ) * BI301</f>
        <v>6.7545786798437176E-3</v>
      </c>
    </row>
    <row r="302" spans="6:63" x14ac:dyDescent="0.2">
      <c r="F302">
        <v>3020</v>
      </c>
      <c r="G302" cm="1">
        <f t="array" ref="G302" xml:space="preserve"> F302 * 10^(-9) * rhoa/mu * U</f>
        <v>2.0007290411719458E-3</v>
      </c>
      <c r="H302" cm="1">
        <f t="array" ref="H302">1 +  lambda/F302 * ( 2.514 + 0.8 * EXP( -0.55 * F302/lambda ) )</f>
        <v>1.0557824966890466</v>
      </c>
      <c r="I302" cm="1">
        <f t="array" ref="I302" xml:space="preserve"> 1 + 3.34 * lambda/F302</f>
        <v>1.0741103973509933</v>
      </c>
      <c r="J302">
        <f t="shared" si="113"/>
        <v>0.98293666953867342</v>
      </c>
      <c r="K302" cm="1">
        <f t="array" ref="K302" xml:space="preserve"> kB * T * H302 / ( 3 * PI() * mu * F302 * 10^(-9) )</f>
        <v>8.2535874154832542E-12</v>
      </c>
      <c r="L302" cm="1">
        <f t="array" ref="L302" xml:space="preserve"> df * 10^(-6) *U / K302</f>
        <v>9963.7694453918994</v>
      </c>
      <c r="M302" cm="1">
        <f t="array" ref="M302" xml:space="preserve"> 1 + 0.388 * Kn * ( ( 1 - alpha ) * L302 / Ku ) ^ ( 1 / 3 )</f>
        <v>1.1605006678411875</v>
      </c>
      <c r="N302" cm="1">
        <f t="array" ref="N302" xml:space="preserve"> 1 + 0.388 * Kn * ( ( 1 - alpha ) / Ku ) ^ ( 1 / 3 ) * ( 3 * PI() * mu * df * 10^(-6) * U * F302 * 10^(-9) / ( kB * T ) ) ^ ( 1 / 3 ) * ( 0.6 * ( F302 / lambda ) ^ 0.1 ) ^ ( -1 / 3 ) * ( 1 + 2/3 * ( 3.34 * F302 / lambda ) ) ^ ( -1 / 2 )</f>
        <v>1.0169527922424255</v>
      </c>
      <c r="O302">
        <f t="shared" si="104"/>
        <v>0.87630521931038963</v>
      </c>
      <c r="P302" cm="1">
        <f t="array" ref="P302" xml:space="preserve"> 1 / ( 1 + 1.6 * ( ( 1 - alpha ) / Ku ) ^ ( 1 / 3 ) * L302 ^ ( -2 / 3 ) * M302 )</f>
        <v>0.99551069404235026</v>
      </c>
      <c r="Q302" cm="1">
        <f t="array" ref="Q302" xml:space="preserve"> 1.6 * ( ( 1 - alpha ) / Ku ) * L302 ^ ( -2 / 3 ) * M302 * P302</f>
        <v>5.6773616462489187E-3</v>
      </c>
      <c r="R302" cm="1">
        <f t="array" ref="R302" xml:space="preserve"> 1.6 * ( 0.6 ) ^ ( 2 / 3 ) * ( ( 1 - alpha ) / Ku ) * ( lambda * 10^(-9) ) ^ ( -1 / 15 ) * ( kB * T / ( 3 * PI() * df * 10^(-6) * U * mu ) ) ^ ( 2 / 3 ) * ( F302 * 10^(-9) ) ^ ( -3 / 5 )  +  3.2 * 3.34 / 3 * ( 0.6 ) ^ ( 2 / 3 ) * ( ( 1 - alpha ) / Ku ) *  ( lambda * 10^(-9) ) ^ ( 14 / 15 ) * ( kB * T / ( 3 * PI() * df * 10^(-6) * U * mu ) ) ^ ( 2 / 3 ) * ( F302 * 10^(-9) ) ^ ( -8 / 5 )</f>
        <v>4.5608051005378309E-3</v>
      </c>
      <c r="S302">
        <f t="shared" si="105"/>
        <v>4.6381234818654435E-3</v>
      </c>
      <c r="T302">
        <f t="shared" si="114"/>
        <v>0.81695050815194969</v>
      </c>
      <c r="U302">
        <f t="shared" si="106"/>
        <v>12020.805888444051</v>
      </c>
      <c r="V302">
        <f t="shared" si="107"/>
        <v>9.1207907216400898E-3</v>
      </c>
      <c r="W302">
        <f t="shared" si="108"/>
        <v>8.3188731569020657E-5</v>
      </c>
      <c r="X302">
        <f t="shared" si="109"/>
        <v>7.5874533435748777E-7</v>
      </c>
      <c r="Y302" cm="1">
        <f t="array" ref="Y302" xml:space="preserve"> 4 / 3 * g / U^2 * F302 * 10^(-9) * ( rhop - rhoa ) / rhoa</f>
        <v>313.06843102917736</v>
      </c>
      <c r="Z302" cm="1">
        <f t="array" ref="Z302" xml:space="preserve"> SQRT( 4/3 * 1/U302 * g/rhoa * F302 * 10^(-9) *  ( rhop - rhoa ) )</f>
        <v>1.6927904826488996E-3</v>
      </c>
      <c r="AA302" cm="1">
        <f t="array" ref="AA302" xml:space="preserve"> Z302 / U</f>
        <v>0.16138116498904326</v>
      </c>
      <c r="AB302">
        <f t="shared" si="115"/>
        <v>0.19243684764954605</v>
      </c>
      <c r="AC302">
        <f t="shared" si="116"/>
        <v>0.19162762124095245</v>
      </c>
      <c r="AD302">
        <f t="shared" si="117"/>
        <v>0.99579484688884889</v>
      </c>
      <c r="AE302" cm="1">
        <f t="array" ref="AE302">( ( F302 * 10^(-9) ) ^ 2 * rhop * H302 * U ) / ( 18 * mu * ( df * 10^(-6) ) )</f>
        <v>3.9477744701199732E-2</v>
      </c>
      <c r="AF302">
        <f t="shared" si="118"/>
        <v>1.8598345338125134E-2</v>
      </c>
      <c r="AG302" cm="1">
        <f t="array" ref="AG302">(2 * AI322*(1-alpha)*AE302*SQRT(alpha)+(1-alpha)*alpha*AE302^2)/Ku</f>
        <v>1.2267217305305321E-2</v>
      </c>
      <c r="AH302">
        <f t="shared" si="119"/>
        <v>0.65958648913559514</v>
      </c>
      <c r="AI302" cm="1">
        <f t="array" ref="AI302" xml:space="preserve"> F302 / df / 1000</f>
        <v>0.38520408163265307</v>
      </c>
      <c r="AJ302" cm="1">
        <f t="array" ref="AJ302" xml:space="preserve"> ( 1 + AI302 ) / ( 2*Ku ) * ( 2 * LN( 1 + AI302 ) - 1 + alpha + ( 1 / ( 1 + AI302 ) ) ^ 2 * ( 1 - alpha / 2 ) - ( alpha / 2) * ( 1 + AI302 ) ^ 2 )</f>
        <v>0.16682342473458511</v>
      </c>
      <c r="AK302" cm="1">
        <f t="array" ref="AK302" xml:space="preserve"> ( ( 1 - alpha ) / Ku ) * AI302 ^ 2</f>
        <v>0.21102445767337205</v>
      </c>
      <c r="AL302">
        <f t="shared" si="120"/>
        <v>1.264956992755127</v>
      </c>
      <c r="AM302">
        <f t="shared" si="110"/>
        <v>0.34341998553806929</v>
      </c>
      <c r="AN302">
        <f t="shared" si="121"/>
        <v>0.42588854773431506</v>
      </c>
      <c r="AO302">
        <f t="shared" si="122"/>
        <v>1.240139088198476</v>
      </c>
      <c r="AP302" cm="1">
        <f t="array" ref="AP302" xml:space="preserve"> EXP( -4 * alpha * X * 10^(-6) * AM302 / ( PI() * df * 10^(-6) * ( 1 - alpha ) ) ) * 100</f>
        <v>8.8761929773595358E-2</v>
      </c>
      <c r="AQ302" cm="1">
        <f t="array" ref="AQ302" xml:space="preserve"> EXP( -4 * alpha * X * 10^(-6) * AN302 / ( PI() * df * 10^(-6) * ( 1 - alpha ) ) ) * 100</f>
        <v>1.6420133607697313E-2</v>
      </c>
      <c r="AR302">
        <f t="shared" si="123"/>
        <v>7.2341796165898045E-2</v>
      </c>
      <c r="AS302" cm="1">
        <f t="array" ref="AS302" xml:space="preserve"> ( sigave * 10^(-6) * fE *e * H302 ) / ( 3 * PI() * eps0 * ( 1 + epsF ) * mu * U * F302 * 10^(-9) )</f>
        <v>7.2134278261060877E-3</v>
      </c>
      <c r="AT302" cm="1">
        <f t="array" ref="AT302" xml:space="preserve"> PI() * AS302 / ( 1 + alpha * SQRT(AS302) )</f>
        <v>2.2529621498320822E-2</v>
      </c>
      <c r="AU302" cm="1">
        <f t="array" ref="AU302" xml:space="preserve"> PI() * AS302 * ( 1 - SQRT( AS302 ) * alpha )</f>
        <v>2.2528847760603557E-2</v>
      </c>
      <c r="AV302">
        <f t="shared" si="124"/>
        <v>0.99996565687011996</v>
      </c>
      <c r="AW302" cm="1">
        <f t="array" ref="AW302" xml:space="preserve"> 2 / 3 * ( epsP - 1 ) / ( epsP + 2 ) * ( sigave * 10^(-6) ) ^ 2 / ( eps0 * ( 1 + epsF ) ^ 2 ) * H302 * ( F302 * 10^(-9) ) ^ 2 / ( df * 10^(-6) * mu * U )</f>
        <v>31.654704125876599</v>
      </c>
      <c r="AX302" cm="1">
        <f t="array" ref="AX302" xml:space="preserve"> 0.528 * Ku ^ 0.26 * AW302 ^ 0.74 / ( 1 + 0.366 * ( Ku * AW302 ) ^ 0.63 )</f>
        <v>1.7566659675660636</v>
      </c>
      <c r="AY302" cm="1">
        <f t="array" ref="AY302" xml:space="preserve"> 0.35 * Ku ^ ( -0.5 ) * AW302 ^ 0.4</f>
        <v>1.7228363384354093</v>
      </c>
      <c r="AZ302">
        <f t="shared" si="125"/>
        <v>0.98074213894089002</v>
      </c>
      <c r="BA302">
        <f t="shared" si="111"/>
        <v>0.35821248474725864</v>
      </c>
      <c r="BB302">
        <f t="shared" si="126"/>
        <v>0.4484173954949186</v>
      </c>
      <c r="BC302">
        <f t="shared" si="127"/>
        <v>1.2518195612620961</v>
      </c>
      <c r="BD302">
        <f t="shared" si="112"/>
        <v>1.4968117519273769</v>
      </c>
      <c r="BE302">
        <f t="shared" si="128"/>
        <v>2.1487248861697243</v>
      </c>
      <c r="BF302">
        <f t="shared" si="129"/>
        <v>1.4355344841479953</v>
      </c>
      <c r="BG302" cm="1">
        <f t="array" ref="BG302" xml:space="preserve"> EXP( -4 * alpha * X * 10^(-6) * BA302 / ( PI() * df * 10^(-6) * ( 1 - alpha ) ) ) * 100</f>
        <v>6.5580453617578166E-2</v>
      </c>
      <c r="BH302" cm="1">
        <f t="array" ref="BH302" xml:space="preserve"> EXP( -4 * alpha * X * 10^(-6) * BB302 / ( PI() * df * 10^(-6) * ( 1 - alpha ) ) ) * 100</f>
        <v>1.0355616205607069E-2</v>
      </c>
      <c r="BI302" cm="1">
        <f t="array" ref="BI302" xml:space="preserve"> EXP( -4 * alpha * X * 10^(-6) * BD302 / ( PI() * df * 10^(-6) * ( 1 - alpha ) ) ) * 100</f>
        <v>4.9969650408885545E-12</v>
      </c>
      <c r="BJ302" cm="1">
        <f t="array" ref="BJ302" xml:space="preserve"> EXP( -4 * alpha * X * 10^(-6) * BE302 / ( PI() * df * 10^(-6) * ( 1 - alpha ) ) ) * 100</f>
        <v>8.0451514814135303E-18</v>
      </c>
      <c r="BK302" cm="1">
        <f t="array" ref="BK302">fC *  BG302 +  ( 1 - fC ) * BI302</f>
        <v>6.5580453662550855E-3</v>
      </c>
    </row>
    <row r="303" spans="6:63" x14ac:dyDescent="0.2">
      <c r="F303">
        <v>3030</v>
      </c>
      <c r="G303" cm="1">
        <f t="array" ref="G303" xml:space="preserve"> F303 * 10^(-9) * rhoa/mu * U</f>
        <v>2.0073539717718526E-3</v>
      </c>
      <c r="H303" cm="1">
        <f t="array" ref="H303">1 +  lambda/F303 * ( 2.514 + 0.8 * EXP( -0.55 * F303/lambda ) )</f>
        <v>1.055598396039884</v>
      </c>
      <c r="I303" cm="1">
        <f t="array" ref="I303" xml:space="preserve"> 1 + 3.34 * lambda/F303</f>
        <v>1.0738658085808581</v>
      </c>
      <c r="J303">
        <f t="shared" si="113"/>
        <v>0.98298911056204041</v>
      </c>
      <c r="K303" cm="1">
        <f t="array" ref="K303" xml:space="preserve"> kB * T * H303 / ( 3 * PI() * mu * F303 * 10^(-9) )</f>
        <v>8.2249133947420712E-12</v>
      </c>
      <c r="L303" cm="1">
        <f t="array" ref="L303" xml:space="preserve"> df * 10^(-6) *U / K303</f>
        <v>9998.5055353694752</v>
      </c>
      <c r="M303" cm="1">
        <f t="array" ref="M303" xml:space="preserve"> 1 + 0.388 * Kn * ( ( 1 - alpha ) * L303 / Ku ) ^ ( 1 / 3 )</f>
        <v>1.160686966122541</v>
      </c>
      <c r="N303" cm="1">
        <f t="array" ref="N303" xml:space="preserve"> 1 + 0.388 * Kn * ( ( 1 - alpha ) / Ku ) ^ ( 1 / 3 ) * ( 3 * PI() * mu * df * 10^(-6) * U * F303 * 10^(-9) / ( kB * T ) ) ^ ( 1 / 3 ) * ( 0.6 * ( F303 / lambda ) ^ 0.1 ) ^ ( -1 / 3 ) * ( 1 + 2/3 * ( 3.34 * F303 / lambda ) ) ^ ( -1 / 2 )</f>
        <v>1.0169418633228029</v>
      </c>
      <c r="O303">
        <f t="shared" si="104"/>
        <v>0.87615515035897973</v>
      </c>
      <c r="P303" cm="1">
        <f t="array" ref="P303" xml:space="preserve"> 1 / ( 1 + 1.6 * ( ( 1 - alpha ) / Ku ) ^ ( 1 / 3 ) * L303 ^ ( -2 / 3 ) * M303 )</f>
        <v>0.99552033529426376</v>
      </c>
      <c r="Q303" cm="1">
        <f t="array" ref="Q303" xml:space="preserve"> 1.6 * ( ( 1 - alpha ) / Ku ) * L303 ^ ( -2 / 3 ) * M303 * P303</f>
        <v>5.6651689210589183E-3</v>
      </c>
      <c r="R303" cm="1">
        <f t="array" ref="R303" xml:space="preserve"> 1.6 * ( 0.6 ) ^ ( 2 / 3 ) * ( ( 1 - alpha ) / Ku ) * ( lambda * 10^(-9) ) ^ ( -1 / 15 ) * ( kB * T / ( 3 * PI() * df * 10^(-6) * U * mu ) ) ^ ( 2 / 3 ) * ( F303 * 10^(-9) ) ^ ( -3 / 5 )  +  3.2 * 3.34 / 3 * ( 0.6 ) ^ ( 2 / 3 ) * ( ( 1 - alpha ) / Ku ) *  ( lambda * 10^(-9) ) ^ ( 14 / 15 ) * ( kB * T / ( 3 * PI() * df * 10^(-6) * U * mu ) ) ^ ( 2 / 3 ) * ( F303 * 10^(-9) ) ^ ( -8 / 5 )</f>
        <v>4.551060569060501E-3</v>
      </c>
      <c r="S303">
        <f t="shared" si="105"/>
        <v>4.6281640151953213E-3</v>
      </c>
      <c r="T303">
        <f t="shared" si="114"/>
        <v>0.81695075287009045</v>
      </c>
      <c r="U303">
        <f t="shared" si="106"/>
        <v>11981.190320188991</v>
      </c>
      <c r="V303">
        <f t="shared" si="107"/>
        <v>9.1358570659235364E-3</v>
      </c>
      <c r="W303">
        <f t="shared" si="108"/>
        <v>8.346379178662514E-5</v>
      </c>
      <c r="X303">
        <f t="shared" si="109"/>
        <v>7.625115792545698E-7</v>
      </c>
      <c r="Y303" cm="1">
        <f t="array" ref="Y303" xml:space="preserve"> 4 / 3 * g / U^2 * F303 * 10^(-9) * ( rhop - rhoa ) / rhoa</f>
        <v>314.10508146304886</v>
      </c>
      <c r="Z303" cm="1">
        <f t="array" ref="Z303" xml:space="preserve"> SQRT( 4/3 * 1/U303 * g/rhoa * F303 * 10^(-9) *  ( rhop - rhoa ) )</f>
        <v>1.6983917049783414E-3</v>
      </c>
      <c r="AA303" cm="1">
        <f t="array" ref="AA303" xml:space="preserve"> Z303 / U</f>
        <v>0.16191515415908719</v>
      </c>
      <c r="AB303">
        <f t="shared" si="115"/>
        <v>0.19319661363954826</v>
      </c>
      <c r="AC303">
        <f t="shared" si="116"/>
        <v>0.19237610290709289</v>
      </c>
      <c r="AD303">
        <f t="shared" si="117"/>
        <v>0.99575297559828757</v>
      </c>
      <c r="AE303" cm="1">
        <f t="array" ref="AE303">( ( F303 * 10^(-9) ) ^ 2 * rhop * H303 * U ) / ( 18 * mu * ( df * 10^(-6) ) )</f>
        <v>3.9732690027536856E-2</v>
      </c>
      <c r="AF303">
        <f t="shared" si="118"/>
        <v>1.8806195261432783E-2</v>
      </c>
      <c r="AG303" cm="1">
        <f t="array" ref="AG303">(2 * AI323*(1-alpha)*AE303*SQRT(alpha)+(1-alpha)*alpha*AE303^2)/Ku</f>
        <v>1.2385297367137782E-2</v>
      </c>
      <c r="AH303">
        <f t="shared" si="119"/>
        <v>0.65857538938443339</v>
      </c>
      <c r="AI303" cm="1">
        <f t="array" ref="AI303" xml:space="preserve"> F303 / df / 1000</f>
        <v>0.38647959183673469</v>
      </c>
      <c r="AJ303" cm="1">
        <f t="array" ref="AJ303" xml:space="preserve"> ( 1 + AI303 ) / ( 2*Ku ) * ( 2 * LN( 1 + AI303 ) - 1 + alpha + ( 1 / ( 1 + AI303 ) ) ^ 2 * ( 1 - alpha / 2 ) - ( alpha / 2) * ( 1 + AI303 ) ^ 2 )</f>
        <v>0.16781724113460969</v>
      </c>
      <c r="AK303" cm="1">
        <f t="array" ref="AK303" xml:space="preserve"> ( ( 1 - alpha ) / Ku ) * AI303 ^ 2</f>
        <v>0.21242428440128297</v>
      </c>
      <c r="AL303">
        <f t="shared" si="120"/>
        <v>1.26580727322822</v>
      </c>
      <c r="AM303">
        <f t="shared" si="110"/>
        <v>0.34495086655007501</v>
      </c>
      <c r="AN303">
        <f t="shared" si="121"/>
        <v>0.42823474658500399</v>
      </c>
      <c r="AO303">
        <f t="shared" si="122"/>
        <v>1.2414369352594132</v>
      </c>
      <c r="AP303" cm="1">
        <f t="array" ref="AP303" xml:space="preserve"> EXP( -4 * alpha * X * 10^(-6) * AM303 / ( PI() * df * 10^(-6) * ( 1 - alpha ) ) ) * 100</f>
        <v>8.6024605231833057E-2</v>
      </c>
      <c r="AQ303" cm="1">
        <f t="array" ref="AQ303" xml:space="preserve"> EXP( -4 * alpha * X * 10^(-6) * AN303 / ( PI() * df * 10^(-6) * ( 1 - alpha ) ) ) * 100</f>
        <v>1.5650470013343801E-2</v>
      </c>
      <c r="AR303">
        <f t="shared" si="123"/>
        <v>7.0374135218489259E-2</v>
      </c>
      <c r="AS303" cm="1">
        <f t="array" ref="AS303" xml:space="preserve"> ( sigave * 10^(-6) * fE *e * H303 ) / ( 3 * PI() * eps0 * ( 1 + epsF ) * mu * U * F303 * 10^(-9) )</f>
        <v>7.1883674531205482E-3</v>
      </c>
      <c r="AT303" cm="1">
        <f t="array" ref="AT303" xml:space="preserve"> PI() * AS303 / ( 1 + alpha * SQRT(AS303) )</f>
        <v>2.2451578121944104E-2</v>
      </c>
      <c r="AU303" cm="1">
        <f t="array" ref="AU303" xml:space="preserve"> PI() * AS303 * ( 1 - SQRT( AS303 ) * alpha )</f>
        <v>2.245080974323312E-2</v>
      </c>
      <c r="AV303">
        <f t="shared" si="124"/>
        <v>0.99996577618255555</v>
      </c>
      <c r="AW303" cm="1">
        <f t="array" ref="AW303" xml:space="preserve"> 2 / 3 * ( epsP - 1 ) / ( epsP + 2 ) * ( sigave * 10^(-6) ) ^ 2 / ( eps0 * ( 1 + epsF ) ^ 2 ) * H303 * ( F303 * 10^(-9) ) ^ 2 / ( df * 10^(-6) * mu * U )</f>
        <v>31.859128642387336</v>
      </c>
      <c r="AX303" cm="1">
        <f t="array" ref="AX303" xml:space="preserve"> 0.528 * Ku ^ 0.26 * AW303 ^ 0.74 / ( 1 + 0.366 * ( Ku * AW303 ) ^ 0.63 )</f>
        <v>1.7599625407174488</v>
      </c>
      <c r="AY303" cm="1">
        <f t="array" ref="AY303" xml:space="preserve"> 0.35 * Ku ^ ( -0.5 ) * AW303 ^ 0.4</f>
        <v>1.7272781426833126</v>
      </c>
      <c r="AZ303">
        <f t="shared" si="125"/>
        <v>0.98142892403788751</v>
      </c>
      <c r="BA303">
        <f t="shared" si="111"/>
        <v>0.35965775334343775</v>
      </c>
      <c r="BB303">
        <f t="shared" si="126"/>
        <v>0.45068555632823709</v>
      </c>
      <c r="BC303">
        <f t="shared" si="127"/>
        <v>1.2530956225427921</v>
      </c>
      <c r="BD303">
        <f t="shared" si="112"/>
        <v>1.4978128037513683</v>
      </c>
      <c r="BE303">
        <f t="shared" si="128"/>
        <v>2.1555128892683166</v>
      </c>
      <c r="BF303">
        <f t="shared" si="129"/>
        <v>1.4391069991321321</v>
      </c>
      <c r="BG303" cm="1">
        <f t="array" ref="BG303" xml:space="preserve"> EXP( -4 * alpha * X * 10^(-6) * BA303 / ( PI() * df * 10^(-6) * ( 1 - alpha ) ) ) * 100</f>
        <v>6.3669458554918595E-2</v>
      </c>
      <c r="BH303" cm="1">
        <f t="array" ref="BH303" xml:space="preserve"> EXP( -4 * alpha * X * 10^(-6) * BB303 / ( PI() * df * 10^(-6) * ( 1 - alpha ) ) ) * 100</f>
        <v>9.8859890033578379E-3</v>
      </c>
      <c r="BI303" cm="1">
        <f t="array" ref="BI303" xml:space="preserve"> EXP( -4 * alpha * X * 10^(-6) * BD303 / ( PI() * df * 10^(-6) * ( 1 - alpha ) ) ) * 100</f>
        <v>4.8956520889208524E-12</v>
      </c>
      <c r="BJ303" cm="1">
        <f t="array" ref="BJ303" xml:space="preserve"> EXP( -4 * alpha * X * 10^(-6) * BE303 / ( PI() * df * 10^(-6) * ( 1 - alpha ) ) ) * 100</f>
        <v>7.0018563792228841E-18</v>
      </c>
      <c r="BK303" cm="1">
        <f t="array" ref="BK303">fC *  BG303 +  ( 1 - fC ) * BI303</f>
        <v>6.3669458598979468E-3</v>
      </c>
    </row>
    <row r="304" spans="6:63" x14ac:dyDescent="0.2">
      <c r="F304">
        <v>3040</v>
      </c>
      <c r="G304" cm="1">
        <f t="array" ref="G304" xml:space="preserve"> F304 * 10^(-9) * rhoa/mu * U</f>
        <v>2.0139789023717598E-3</v>
      </c>
      <c r="H304" cm="1">
        <f t="array" ref="H304">1 +  lambda/F304 * ( 2.514 + 0.8 * EXP( -0.55 * F304/lambda ) )</f>
        <v>1.0554155065792044</v>
      </c>
      <c r="I304" cm="1">
        <f t="array" ref="I304" xml:space="preserve"> 1 + 3.34 * lambda/F304</f>
        <v>1.0736228289473684</v>
      </c>
      <c r="J304">
        <f t="shared" si="113"/>
        <v>0.98304123023723766</v>
      </c>
      <c r="K304" cm="1">
        <f t="array" ref="K304" xml:space="preserve"> kB * T * H304 / ( 3 * PI() * mu * F304 * 10^(-9) )</f>
        <v>8.1964374250564461E-12</v>
      </c>
      <c r="L304" cm="1">
        <f t="array" ref="L304" xml:space="preserve"> df * 10^(-6) *U / K304</f>
        <v>10033.242229589378</v>
      </c>
      <c r="M304" cm="1">
        <f t="array" ref="M304" xml:space="preserve"> 1 + 0.388 * Kn * ( ( 1 - alpha ) * L304 / Ku ) ^ ( 1 / 3 )</f>
        <v>1.1608728366487591</v>
      </c>
      <c r="N304" cm="1">
        <f t="array" ref="N304" xml:space="preserve"> 1 + 0.388 * Kn * ( ( 1 - alpha ) / Ku ) ^ ( 1 / 3 ) * ( 3 * PI() * mu * df * 10^(-6) * U * F304 * 10^(-9) / ( kB * T ) ) ^ ( 1 / 3 ) * ( 0.6 * ( F304 / lambda ) ^ 0.1 ) ^ ( -1 / 3 ) * ( 1 + 2/3 * ( 3.34 * F304 / lambda ) ) ^ ( -1 / 2 )</f>
        <v>1.0169309765271888</v>
      </c>
      <c r="O304">
        <f t="shared" si="104"/>
        <v>0.87600548864843308</v>
      </c>
      <c r="P304" cm="1">
        <f t="array" ref="P304" xml:space="preserve"> 1 / ( 1 + 1.6 * ( ( 1 - alpha ) / Ku ) ^ ( 1 / 3 ) * L304 ^ ( -2 / 3 ) * M304 )</f>
        <v>0.99552992205938518</v>
      </c>
      <c r="Q304" cm="1">
        <f t="array" ref="Q304" xml:space="preserve"> 1.6 * ( ( 1 - alpha ) / Ku ) * L304 ^ ( -2 / 3 ) * M304 * P304</f>
        <v>5.6530451021156065E-3</v>
      </c>
      <c r="R304" cm="1">
        <f t="array" ref="R304" xml:space="preserve"> 1.6 * ( 0.6 ) ^ ( 2 / 3 ) * ( ( 1 - alpha ) / Ku ) * ( lambda * 10^(-9) ) ^ ( -1 / 15 ) * ( kB * T / ( 3 * PI() * df * 10^(-6) * U * mu ) ) ^ ( 2 / 3 ) * ( F304 * 10^(-9) ) ^ ( -3 / 5 )  +  3.2 * 3.34 / 3 * ( 0.6 ) ^ ( 2 / 3 ) * ( ( 1 - alpha ) / Ku ) *  ( lambda * 10^(-9) ) ^ ( 14 / 15 ) * ( kB * T / ( 3 * PI() * df * 10^(-6) * U * mu ) ) ^ ( 2 / 3 ) * ( F304 * 10^(-9) ) ^ ( -8 / 5 )</f>
        <v>4.5413710710397242E-3</v>
      </c>
      <c r="S304">
        <f t="shared" si="105"/>
        <v>4.6182609180447521E-3</v>
      </c>
      <c r="T304">
        <f t="shared" si="114"/>
        <v>0.81695101217508515</v>
      </c>
      <c r="U304">
        <f t="shared" si="106"/>
        <v>11941.83532195499</v>
      </c>
      <c r="V304">
        <f t="shared" si="107"/>
        <v>9.1508984833224352E-3</v>
      </c>
      <c r="W304">
        <f t="shared" si="108"/>
        <v>8.3738849783000468E-5</v>
      </c>
      <c r="X304">
        <f t="shared" si="109"/>
        <v>7.6628400468128911E-7</v>
      </c>
      <c r="Y304" cm="1">
        <f t="array" ref="Y304" xml:space="preserve"> 4 / 3 * g / U^2 * F304 * 10^(-9) * ( rhop - rhoa ) / rhoa</f>
        <v>315.14173189692031</v>
      </c>
      <c r="Z304" cm="1">
        <f t="array" ref="Z304" xml:space="preserve"> SQRT( 4/3 * 1/U304 * g/rhoa * F304 * 10^(-9) *  ( rhop - rhoa ) )</f>
        <v>1.7039929048318081E-3</v>
      </c>
      <c r="AA304" cm="1">
        <f t="array" ref="AA304" xml:space="preserve"> Z304 / U</f>
        <v>0.16244914118639753</v>
      </c>
      <c r="AB304">
        <f t="shared" si="115"/>
        <v>0.19395734536826581</v>
      </c>
      <c r="AC304">
        <f t="shared" si="116"/>
        <v>0.19312542884349085</v>
      </c>
      <c r="AD304">
        <f t="shared" si="117"/>
        <v>0.99571082743375661</v>
      </c>
      <c r="AE304" cm="1">
        <f t="array" ref="AE304">( ( F304 * 10^(-9) ) ^ 2 * rhop * H304 * U ) / ( 18 * mu * ( df * 10^(-6) ) )</f>
        <v>3.9988455316365086E-2</v>
      </c>
      <c r="AF304">
        <f t="shared" si="118"/>
        <v>1.9015503951026927E-2</v>
      </c>
      <c r="AG304" cm="1">
        <f t="array" ref="AG304">(2 * AI324*(1-alpha)*AE304*SQRT(alpha)+(1-alpha)*alpha*AE304^2)/Ku</f>
        <v>1.2504135721821571E-2</v>
      </c>
      <c r="AH304">
        <f t="shared" si="119"/>
        <v>0.65757582623237754</v>
      </c>
      <c r="AI304" cm="1">
        <f t="array" ref="AI304" xml:space="preserve"> F304 / df / 1000</f>
        <v>0.38775510204081631</v>
      </c>
      <c r="AJ304" cm="1">
        <f t="array" ref="AJ304" xml:space="preserve"> ( 1 + AI304 ) / ( 2*Ku ) * ( 2 * LN( 1 + AI304 ) - 1 + alpha + ( 1 / ( 1 + AI304 ) ) ^ 2 * ( 1 - alpha / 2 ) - ( alpha / 2) * ( 1 + AI304 ) ^ 2 )</f>
        <v>0.1688133936744447</v>
      </c>
      <c r="AK304" cm="1">
        <f t="array" ref="AK304" xml:space="preserve"> ( ( 1 - alpha ) / Ku ) * AI304 ^ 2</f>
        <v>0.21382873865556717</v>
      </c>
      <c r="AL304">
        <f t="shared" si="120"/>
        <v>1.2666574257012699</v>
      </c>
      <c r="AM304">
        <f t="shared" si="110"/>
        <v>0.34648335604159208</v>
      </c>
      <c r="AN304">
        <f t="shared" si="121"/>
        <v>0.4305879323681297</v>
      </c>
      <c r="AO304">
        <f t="shared" si="122"/>
        <v>1.2427377097918713</v>
      </c>
      <c r="AP304" cm="1">
        <f t="array" ref="AP304" xml:space="preserve"> EXP( -4 * alpha * X * 10^(-6) * AM304 / ( PI() * df * 10^(-6) * ( 1 - alpha ) ) ) * 100</f>
        <v>8.3368952992260367E-2</v>
      </c>
      <c r="AQ304" cm="1">
        <f t="array" ref="AQ304" xml:space="preserve"> EXP( -4 * alpha * X * 10^(-6) * AN304 / ( PI() * df * 10^(-6) * ( 1 - alpha ) ) ) * 100</f>
        <v>1.491475055005914E-2</v>
      </c>
      <c r="AR304">
        <f t="shared" si="123"/>
        <v>6.8454202442201226E-2</v>
      </c>
      <c r="AS304" cm="1">
        <f t="array" ref="AS304" xml:space="preserve"> ( sigave * 10^(-6) * fE *e * H304 ) / ( 3 * PI() * eps0 * ( 1 + epsF ) * mu * U * F304 * 10^(-9) )</f>
        <v>7.1634801717766405E-3</v>
      </c>
      <c r="AT304" cm="1">
        <f t="array" ref="AT304" xml:space="preserve"> PI() * AS304 / ( 1 + alpha * SQRT(AS304) )</f>
        <v>2.2374072616646517E-2</v>
      </c>
      <c r="AU304" cm="1">
        <f t="array" ref="AU304" xml:space="preserve"> PI() * AS304 * ( 1 - SQRT( AS304 ) * alpha )</f>
        <v>2.2373309541536667E-2</v>
      </c>
      <c r="AV304">
        <f t="shared" si="124"/>
        <v>0.99996589467090213</v>
      </c>
      <c r="AW304" cm="1">
        <f t="array" ref="AW304" xml:space="preserve"> 2 / 3 * ( epsP - 1 ) / ( epsP + 2 ) * ( sigave * 10^(-6) ) ^ 2 / ( eps0 * ( 1 + epsF ) ^ 2 ) * H304 * ( F304 * 10^(-9) ) ^ 2 / ( df * 10^(-6) * mu * U )</f>
        <v>32.06421063490756</v>
      </c>
      <c r="AX304" cm="1">
        <f t="array" ref="AX304" xml:space="preserve"> 0.528 * Ku ^ 0.26 * AW304 ^ 0.74 / ( 1 + 0.366 * ( Ku * AW304 ) ^ 0.63 )</f>
        <v>1.7632487773076464</v>
      </c>
      <c r="AY304" cm="1">
        <f t="array" ref="AY304" xml:space="preserve"> 0.35 * Ku ^ ( -0.5 ) * AW304 ^ 0.4</f>
        <v>1.7317170827349773</v>
      </c>
      <c r="AZ304">
        <f t="shared" si="125"/>
        <v>0.98211727410308158</v>
      </c>
      <c r="BA304">
        <f t="shared" si="111"/>
        <v>0.36110518488970456</v>
      </c>
      <c r="BB304">
        <f t="shared" si="126"/>
        <v>0.45296124190966636</v>
      </c>
      <c r="BC304">
        <f t="shared" si="127"/>
        <v>1.2543747940036314</v>
      </c>
      <c r="BD304">
        <f t="shared" si="112"/>
        <v>1.4987957794514513</v>
      </c>
      <c r="BE304">
        <f t="shared" si="128"/>
        <v>2.1623050151031071</v>
      </c>
      <c r="BF304">
        <f t="shared" si="129"/>
        <v>1.442694891958193</v>
      </c>
      <c r="BG304" cm="1">
        <f t="array" ref="BG304" xml:space="preserve"> EXP( -4 * alpha * X * 10^(-6) * BA304 / ( PI() * df * 10^(-6) * ( 1 - alpha ) ) ) * 100</f>
        <v>6.1811413632546809E-2</v>
      </c>
      <c r="BH304" cm="1">
        <f t="array" ref="BH304" xml:space="preserve"> EXP( -4 * alpha * X * 10^(-6) * BB304 / ( PI() * df * 10^(-6) * ( 1 - alpha ) ) ) * 100</f>
        <v>9.4362063963829724E-3</v>
      </c>
      <c r="BI304" cm="1">
        <f t="array" ref="BI304" xml:space="preserve"> EXP( -4 * alpha * X * 10^(-6) * BD304 / ( PI() * df * 10^(-6) * ( 1 - alpha ) ) ) * 100</f>
        <v>4.7981676109572029E-12</v>
      </c>
      <c r="BJ304" cm="1">
        <f t="array" ref="BJ304" xml:space="preserve"> EXP( -4 * alpha * X * 10^(-6) * BE304 / ( PI() * df * 10^(-6) * ( 1 - alpha ) ) ) * 100</f>
        <v>6.0933417217142804E-18</v>
      </c>
      <c r="BK304" cm="1">
        <f t="array" ref="BK304">fC *  BG304 +  ( 1 - fC ) * BI304</f>
        <v>6.1811413675730321E-3</v>
      </c>
    </row>
    <row r="305" spans="6:63" x14ac:dyDescent="0.2">
      <c r="F305">
        <v>3050</v>
      </c>
      <c r="G305" cm="1">
        <f t="array" ref="G305" xml:space="preserve"> F305 * 10^(-9) * rhoa/mu * U</f>
        <v>2.0206038329716666E-3</v>
      </c>
      <c r="H305" cm="1">
        <f t="array" ref="H305">1 +  lambda/F305 * ( 2.514 + 0.8 * EXP( -0.55 * F305/lambda ) )</f>
        <v>1.0552338163936787</v>
      </c>
      <c r="I305" cm="1">
        <f t="array" ref="I305" xml:space="preserve"> 1 + 3.34 * lambda/F305</f>
        <v>1.0733814426229509</v>
      </c>
      <c r="J305">
        <f t="shared" si="113"/>
        <v>0.98309303150897975</v>
      </c>
      <c r="K305" cm="1">
        <f t="array" ref="K305" xml:space="preserve"> kB * T * H305 / ( 3 * PI() * mu * F305 * 10^(-9) )</f>
        <v>8.1681574661667236E-12</v>
      </c>
      <c r="L305" cm="1">
        <f t="array" ref="L305" xml:space="preserve"> df * 10^(-6) *U / K305</f>
        <v>10067.979522419331</v>
      </c>
      <c r="M305" cm="1">
        <f t="array" ref="M305" xml:space="preserve"> 1 + 0.388 * Kn * ( ( 1 - alpha ) * L305 / Ku ) ^ ( 1 / 3 )</f>
        <v>1.1610582818515063</v>
      </c>
      <c r="N305" cm="1">
        <f t="array" ref="N305" xml:space="preserve"> 1 + 0.388 * Kn * ( ( 1 - alpha ) / Ku ) ^ ( 1 / 3 ) * ( 3 * PI() * mu * df * 10^(-6) * U * F305 * 10^(-9) / ( kB * T ) ) ^ ( 1 / 3 ) * ( 0.6 * ( F305 / lambda ) ^ 0.1 ) ^ ( -1 / 3 ) * ( 1 + 2/3 * ( 3.34 * F305 / lambda ) ) ^ ( -1 / 2 )</f>
        <v>1.0169201315589711</v>
      </c>
      <c r="O305">
        <f t="shared" si="104"/>
        <v>0.87585623172793514</v>
      </c>
      <c r="P305" cm="1">
        <f t="array" ref="P305" xml:space="preserve"> 1 / ( 1 + 1.6 * ( ( 1 - alpha ) / Ku ) ^ ( 1 / 3 ) * L305 ^ ( -2 / 3 ) * M305 )</f>
        <v>0.99553945483125073</v>
      </c>
      <c r="Q305" cm="1">
        <f t="array" ref="Q305" xml:space="preserve"> 1.6 * ( ( 1 - alpha ) / Ku ) * L305 ^ ( -2 / 3 ) * M305 * P305</f>
        <v>5.6409895652727209E-3</v>
      </c>
      <c r="R305" cm="1">
        <f t="array" ref="R305" xml:space="preserve"> 1.6 * ( 0.6 ) ^ ( 2 / 3 ) * ( ( 1 - alpha ) / Ku ) * ( lambda * 10^(-9) ) ^ ( -1 / 15 ) * ( kB * T / ( 3 * PI() * df * 10^(-6) * U * mu ) ) ^ ( 2 / 3 ) * ( F305 * 10^(-9) ) ^ ( -3 / 5 )  +  3.2 * 3.34 / 3 * ( 0.6 ) ^ ( 2 / 3 ) * ( ( 1 - alpha ) / Ku ) *  ( lambda * 10^(-9) ) ^ ( 14 / 15 ) * ( kB * T / ( 3 * PI() * df * 10^(-6) * U * mu ) ) ^ ( 2 / 3 ) * ( F305 * 10^(-9) ) ^ ( -8 / 5 )</f>
        <v>4.5317361054637564E-3</v>
      </c>
      <c r="S305">
        <f t="shared" si="105"/>
        <v>4.6084136765587426E-3</v>
      </c>
      <c r="T305">
        <f t="shared" si="114"/>
        <v>0.81695128544985052</v>
      </c>
      <c r="U305">
        <f t="shared" si="106"/>
        <v>11902.738331010882</v>
      </c>
      <c r="V305">
        <f t="shared" si="107"/>
        <v>9.1659150966781865E-3</v>
      </c>
      <c r="W305">
        <f t="shared" si="108"/>
        <v>8.4013905560436204E-5</v>
      </c>
      <c r="X305">
        <f t="shared" si="109"/>
        <v>7.7006260030948171E-7</v>
      </c>
      <c r="Y305" cm="1">
        <f t="array" ref="Y305" xml:space="preserve"> 4 / 3 * g / U^2 * F305 * 10^(-9) * ( rhop - rhoa ) / rhoa</f>
        <v>316.17838233079175</v>
      </c>
      <c r="Z305" cm="1">
        <f t="array" ref="Z305" xml:space="preserve"> SQRT( 4/3 * 1/U305 * g/rhoa * F305 * 10^(-9) *  ( rhop - rhoa ) )</f>
        <v>1.7095940822326929E-3</v>
      </c>
      <c r="AA305" cm="1">
        <f t="array" ref="AA305" xml:space="preserve"> Z305 / U</f>
        <v>0.16298312607320445</v>
      </c>
      <c r="AB305">
        <f t="shared" si="115"/>
        <v>0.19471904468136056</v>
      </c>
      <c r="AC305">
        <f t="shared" si="116"/>
        <v>0.19387559995654705</v>
      </c>
      <c r="AD305">
        <f t="shared" si="117"/>
        <v>0.99566840148484848</v>
      </c>
      <c r="AE305" cm="1">
        <f t="array" ref="AE305">( ( F305 * 10^(-9) ) ^ 2 * rhop * H305 * U ) / ( 18 * mu * ( df * 10^(-6) ) )</f>
        <v>4.024504056768443E-2</v>
      </c>
      <c r="AF305">
        <f t="shared" si="118"/>
        <v>1.922627384022153E-2</v>
      </c>
      <c r="AG305" cm="1">
        <f t="array" ref="AG305">(2 * AI325*(1-alpha)*AE305*SQRT(alpha)+(1-alpha)*alpha*AE305^2)/Ku</f>
        <v>1.2623734837088407E-2</v>
      </c>
      <c r="AH305">
        <f t="shared" si="119"/>
        <v>0.6565876956708816</v>
      </c>
      <c r="AI305" cm="1">
        <f t="array" ref="AI305" xml:space="preserve"> F305 / df / 1000</f>
        <v>0.38903061224489793</v>
      </c>
      <c r="AJ305" cm="1">
        <f t="array" ref="AJ305" xml:space="preserve"> ( 1 + AI305 ) / ( 2*Ku ) * ( 2 * LN( 1 + AI305 ) - 1 + alpha + ( 1 / ( 1 + AI305 ) ) ^ 2 * ( 1 - alpha / 2 ) - ( alpha / 2) * ( 1 + AI305 ) ^ 2 )</f>
        <v>0.16981187789836219</v>
      </c>
      <c r="AK305" cm="1">
        <f t="array" ref="AK305" xml:space="preserve"> ( ( 1 - alpha ) / Ku ) * AI305 ^ 2</f>
        <v>0.21523782043622464</v>
      </c>
      <c r="AL305">
        <f t="shared" si="120"/>
        <v>1.2675074505980748</v>
      </c>
      <c r="AM305">
        <f t="shared" si="110"/>
        <v>0.34801743795441276</v>
      </c>
      <c r="AN305">
        <f t="shared" si="121"/>
        <v>0.43294810790955196</v>
      </c>
      <c r="AO305">
        <f t="shared" si="122"/>
        <v>1.2440414206091144</v>
      </c>
      <c r="AP305" cm="1">
        <f t="array" ref="AP305" xml:space="preserve"> EXP( -4 * alpha * X * 10^(-6) * AM305 / ( PI() * df * 10^(-6) * ( 1 - alpha ) ) ) * 100</f>
        <v>8.07926504147191E-2</v>
      </c>
      <c r="AQ305" cm="1">
        <f t="array" ref="AQ305" xml:space="preserve"> EXP( -4 * alpha * X * 10^(-6) * AN305 / ( PI() * df * 10^(-6) * ( 1 - alpha ) ) ) * 100</f>
        <v>1.4211584106961085E-2</v>
      </c>
      <c r="AR305">
        <f t="shared" si="123"/>
        <v>6.6581066307758008E-2</v>
      </c>
      <c r="AS305" cm="1">
        <f t="array" ref="AS305" xml:space="preserve"> ( sigave * 10^(-6) * fE *e * H305 ) / ( 3 * PI() * eps0 * ( 1 + epsF ) * mu * U * F305 * 10^(-9) )</f>
        <v>7.1387641989387489E-3</v>
      </c>
      <c r="AT305" cm="1">
        <f t="array" ref="AT305" xml:space="preserve"> PI() * AS305 / ( 1 + alpha * SQRT(AS305) )</f>
        <v>2.2297099451510968E-2</v>
      </c>
      <c r="AU305" cm="1">
        <f t="array" ref="AU305" xml:space="preserve"> PI() * AS305 * ( 1 - SQRT( AS305 ) * alpha )</f>
        <v>2.2296341625357183E-2</v>
      </c>
      <c r="AV305">
        <f t="shared" si="124"/>
        <v>0.9999660123436489</v>
      </c>
      <c r="AW305" cm="1">
        <f t="array" ref="AW305" xml:space="preserve"> 2 / 3 * ( epsP - 1 ) / ( epsP + 2 ) * ( sigave * 10^(-6) ) ^ 2 / ( eps0 * ( 1 + epsF ) ^ 2 ) * H305 * ( F305 * 10^(-9) ) ^ 2 / ( df * 10^(-6) * mu * U )</f>
        <v>32.269950103437303</v>
      </c>
      <c r="AX305" cm="1">
        <f t="array" ref="AX305" xml:space="preserve"> 0.528 * Ku ^ 0.26 * AW305 ^ 0.74 / ( 1 + 0.366 * ( Ku * AW305 ) ^ 0.63 )</f>
        <v>1.7665247314360939</v>
      </c>
      <c r="AY305" cm="1">
        <f t="array" ref="AY305" xml:space="preserve"> 0.35 * Ku ^ ( -0.5 ) * AW305 ^ 0.4</f>
        <v>1.7361531696759596</v>
      </c>
      <c r="AZ305">
        <f t="shared" si="125"/>
        <v>0.98280716866304851</v>
      </c>
      <c r="BA305">
        <f t="shared" si="111"/>
        <v>0.36255475798099412</v>
      </c>
      <c r="BB305">
        <f t="shared" si="126"/>
        <v>0.45524444953490917</v>
      </c>
      <c r="BC305">
        <f t="shared" si="127"/>
        <v>1.2556570821745332</v>
      </c>
      <c r="BD305">
        <f t="shared" si="112"/>
        <v>1.4997607582730101</v>
      </c>
      <c r="BE305">
        <f t="shared" si="128"/>
        <v>2.1691012775855114</v>
      </c>
      <c r="BF305">
        <f t="shared" si="129"/>
        <v>1.4462981949756131</v>
      </c>
      <c r="BG305" cm="1">
        <f t="array" ref="BG305" xml:space="preserve"> EXP( -4 * alpha * X * 10^(-6) * BA305 / ( PI() * df * 10^(-6) * ( 1 - alpha ) ) ) * 100</f>
        <v>6.0004961967385487E-2</v>
      </c>
      <c r="BH305" cm="1">
        <f t="array" ref="BH305" xml:space="preserve"> EXP( -4 * alpha * X * 10^(-6) * BB305 / ( PI() * df * 10^(-6) * ( 1 - alpha ) ) ) * 100</f>
        <v>9.0055013582039135E-3</v>
      </c>
      <c r="BI305" cm="1">
        <f t="array" ref="BI305" xml:space="preserve"> EXP( -4 * alpha * X * 10^(-6) * BD305 / ( PI() * df * 10^(-6) * ( 1 - alpha ) ) ) * 100</f>
        <v>4.7043563363857573E-12</v>
      </c>
      <c r="BJ305" cm="1">
        <f t="array" ref="BJ305" xml:space="preserve"> EXP( -4 * alpha * X * 10^(-6) * BE305 / ( PI() * df * 10^(-6) * ( 1 - alpha ) ) ) * 100</f>
        <v>5.3022611100067723E-18</v>
      </c>
      <c r="BK305" cm="1">
        <f t="array" ref="BK305">fC *  BG305 +  ( 1 - fC ) * BI305</f>
        <v>6.0004962009724697E-3</v>
      </c>
    </row>
    <row r="306" spans="6:63" x14ac:dyDescent="0.2">
      <c r="F306">
        <v>3060</v>
      </c>
      <c r="G306" cm="1">
        <f t="array" ref="G306" xml:space="preserve"> F306 * 10^(-9) * rhoa/mu * U</f>
        <v>2.0272287635715739E-3</v>
      </c>
      <c r="H306" cm="1">
        <f t="array" ref="H306">1 +  lambda/F306 * ( 2.514 + 0.8 * EXP( -0.55 * F306/lambda ) )</f>
        <v>1.055053313725707</v>
      </c>
      <c r="I306" cm="1">
        <f t="array" ref="I306" xml:space="preserve"> 1 + 3.34 * lambda/F306</f>
        <v>1.0731416339869282</v>
      </c>
      <c r="J306">
        <f t="shared" si="113"/>
        <v>0.98314451728611107</v>
      </c>
      <c r="K306" cm="1">
        <f t="array" ref="K306" xml:space="preserve"> kB * T * H306 / ( 3 * PI() * mu * F306 * 10^(-9) )</f>
        <v>8.1400715056848163E-12</v>
      </c>
      <c r="L306" cm="1">
        <f t="array" ref="L306" xml:space="preserve"> df * 10^(-6) *U / K306</f>
        <v>10102.71740829685</v>
      </c>
      <c r="M306" cm="1">
        <f t="array" ref="M306" xml:space="preserve"> 1 + 0.388 * Kn * ( ( 1 - alpha ) * L306 / Ku ) ^ ( 1 / 3 )</f>
        <v>1.1612433041405219</v>
      </c>
      <c r="N306" cm="1">
        <f t="array" ref="N306" xml:space="preserve"> 1 + 0.388 * Kn * ( ( 1 - alpha ) / Ku ) ^ ( 1 / 3 ) * ( 3 * PI() * mu * df * 10^(-6) * U * F306 * 10^(-9) / ( kB * T ) ) ^ ( 1 / 3 ) * ( 0.6 * ( F306 / lambda ) ^ 0.1 ) ^ ( -1 / 3 ) * ( 1 + 2/3 * ( 3.34 * F306 / lambda ) ) ^ ( -1 / 2 )</f>
        <v>1.016909328124564</v>
      </c>
      <c r="O306">
        <f t="shared" si="104"/>
        <v>0.8757073771695203</v>
      </c>
      <c r="P306" cm="1">
        <f t="array" ref="P306" xml:space="preserve"> 1 / ( 1 + 1.6 * ( ( 1 - alpha ) / Ku ) ^ ( 1 / 3 ) * L306 ^ ( -2 / 3 ) * M306 )</f>
        <v>0.99554893409726697</v>
      </c>
      <c r="Q306" cm="1">
        <f t="array" ref="Q306" xml:space="preserve"> 1.6 * ( ( 1 - alpha ) / Ku ) * L306 ^ ( -2 / 3 ) * M306 * P306</f>
        <v>5.6290016941355431E-3</v>
      </c>
      <c r="R306" cm="1">
        <f t="array" ref="R306" xml:space="preserve"> 1.6 * ( 0.6 ) ^ ( 2 / 3 ) * ( ( 1 - alpha ) / Ku ) * ( lambda * 10^(-9) ) ^ ( -1 / 15 ) * ( kB * T / ( 3 * PI() * df * 10^(-6) * U * mu ) ) ^ ( 2 / 3 ) * ( F306 * 10^(-9) ) ^ ( -3 / 5 )  +  3.2 * 3.34 / 3 * ( 0.6 ) ^ ( 2 / 3 ) * ( ( 1 - alpha ) / Ku ) *  ( lambda * 10^(-9) ) ^ ( 14 / 15 ) * ( kB * T / ( 3 * PI() * df * 10^(-6) * U * mu ) ) ^ ( 2 / 3 ) * ( F306 * 10^(-9) ) ^ ( -8 / 5 )</f>
        <v>4.5221551775893763E-3</v>
      </c>
      <c r="S306">
        <f t="shared" si="105"/>
        <v>4.5986217833174315E-3</v>
      </c>
      <c r="T306">
        <f t="shared" si="114"/>
        <v>0.81695157208931179</v>
      </c>
      <c r="U306">
        <f t="shared" si="106"/>
        <v>11863.896818123339</v>
      </c>
      <c r="V306">
        <f t="shared" si="107"/>
        <v>9.1809070278262538E-3</v>
      </c>
      <c r="W306">
        <f t="shared" si="108"/>
        <v>8.4288959121212116E-5</v>
      </c>
      <c r="X306">
        <f t="shared" si="109"/>
        <v>7.7384735586172701E-7</v>
      </c>
      <c r="Y306" cm="1">
        <f t="array" ref="Y306" xml:space="preserve"> 4 / 3 * g / U^2 * F306 * 10^(-9) * ( rhop - rhoa ) / rhoa</f>
        <v>317.21503276466314</v>
      </c>
      <c r="Z306" cm="1">
        <f t="array" ref="Z306" xml:space="preserve"> SQRT( 4/3 * 1/U306 * g/rhoa * F306 * 10^(-9) *  ( rhop - rhoa ) )</f>
        <v>1.7151952372042884E-3</v>
      </c>
      <c r="AA306" cm="1">
        <f t="array" ref="AA306" xml:space="preserve"> Z306 / U</f>
        <v>0.16351710882172854</v>
      </c>
      <c r="AB306">
        <f t="shared" si="115"/>
        <v>0.19548171342918683</v>
      </c>
      <c r="AC306">
        <f t="shared" si="116"/>
        <v>0.1946266171526409</v>
      </c>
      <c r="AD306">
        <f t="shared" si="117"/>
        <v>0.99562569684117441</v>
      </c>
      <c r="AE306" cm="1">
        <f t="array" ref="AE306">( ( F306 * 10^(-9) ) ^ 2 * rhop * H306 * U ) / ( 18 * mu * ( df * 10^(-6) ) )</f>
        <v>4.0502445781494881E-2</v>
      </c>
      <c r="AF306">
        <f t="shared" si="118"/>
        <v>1.9438507316499865E-2</v>
      </c>
      <c r="AG306" cm="1">
        <f t="array" ref="AG306">(2 * AI326*(1-alpha)*AE306*SQRT(alpha)+(1-alpha)*alpha*AE306^2)/Ku</f>
        <v>1.2744097181065861E-2</v>
      </c>
      <c r="AH306">
        <f t="shared" si="119"/>
        <v>0.65561089509421178</v>
      </c>
      <c r="AI306" cm="1">
        <f t="array" ref="AI306" xml:space="preserve"> F306 / df / 1000</f>
        <v>0.39030612244897955</v>
      </c>
      <c r="AJ306" cm="1">
        <f t="array" ref="AJ306" xml:space="preserve"> ( 1 + AI306 ) / ( 2*Ku ) * ( 2 * LN( 1 + AI306 ) - 1 + alpha + ( 1 / ( 1 + AI306 ) ) ^ 2 * ( 1 - alpha / 2 ) - ( alpha / 2) * ( 1 + AI306 ) ^ 2 )</f>
        <v>0.17081268936276051</v>
      </c>
      <c r="AK306" cm="1">
        <f t="array" ref="AK306" xml:space="preserve"> ( ( 1 - alpha ) / Ku ) * AI306 ^ 2</f>
        <v>0.21665152974325536</v>
      </c>
      <c r="AL306">
        <f t="shared" si="120"/>
        <v>1.268357348341641</v>
      </c>
      <c r="AM306">
        <f t="shared" si="110"/>
        <v>0.34955309619817421</v>
      </c>
      <c r="AN306">
        <f t="shared" si="121"/>
        <v>0.43531527599571357</v>
      </c>
      <c r="AO306">
        <f t="shared" si="122"/>
        <v>1.2453480765306044</v>
      </c>
      <c r="AP306" cm="1">
        <f t="array" ref="AP306" xml:space="preserve"> EXP( -4 * alpha * X * 10^(-6) * AM306 / ( PI() * df * 10^(-6) * ( 1 - alpha ) ) ) * 100</f>
        <v>7.8293436473641981E-2</v>
      </c>
      <c r="AQ306" cm="1">
        <f t="array" ref="AQ306" xml:space="preserve"> EXP( -4 * alpha * X * 10^(-6) * AN306 / ( PI() * df * 10^(-6) * ( 1 - alpha ) ) ) * 100</f>
        <v>1.3539631558869567E-2</v>
      </c>
      <c r="AR306">
        <f t="shared" si="123"/>
        <v>6.4753804914772409E-2</v>
      </c>
      <c r="AS306" cm="1">
        <f t="array" ref="AS306" xml:space="preserve"> ( sigave * 10^(-6) * fE *e * H306 ) / ( 3 * PI() * eps0 * ( 1 + epsF ) * mu * U * F306 * 10^(-9) )</f>
        <v>7.1142177758302914E-3</v>
      </c>
      <c r="AT306" cm="1">
        <f t="array" ref="AT306" xml:space="preserve"> PI() * AS306 / ( 1 + alpha * SQRT(AS306) )</f>
        <v>2.2220653171056669E-2</v>
      </c>
      <c r="AU306" cm="1">
        <f t="array" ref="AU306" xml:space="preserve"> PI() * AS306 * ( 1 - SQRT( AS306 ) * alpha )</f>
        <v>2.2219900539960986E-2</v>
      </c>
      <c r="AV306">
        <f t="shared" si="124"/>
        <v>0.99996612920916916</v>
      </c>
      <c r="AW306" cm="1">
        <f t="array" ref="AW306" xml:space="preserve"> 2 / 3 * ( epsP - 1 ) / ( epsP + 2 ) * ( sigave * 10^(-6) ) ^ 2 / ( eps0 * ( 1 + epsF ) ^ 2 ) * H306 * ( F306 * 10^(-9) ) ^ 2 / ( df * 10^(-6) * mu * U )</f>
        <v>32.476347047976546</v>
      </c>
      <c r="AX306" cm="1">
        <f t="array" ref="AX306" xml:space="preserve"> 0.528 * Ku ^ 0.26 * AW306 ^ 0.74 / ( 1 + 0.366 * ( Ku * AW306 ) ^ 0.63 )</f>
        <v>1.7697904568509579</v>
      </c>
      <c r="AY306" cm="1">
        <f t="array" ref="AY306" xml:space="preserve"> 0.35 * Ku ^ ( -0.5 ) * AW306 ^ 0.4</f>
        <v>1.7405864145131356</v>
      </c>
      <c r="AZ306">
        <f t="shared" si="125"/>
        <v>0.98349858751652097</v>
      </c>
      <c r="BA306">
        <f t="shared" si="111"/>
        <v>0.36400645125374231</v>
      </c>
      <c r="BB306">
        <f t="shared" si="126"/>
        <v>0.45753517653567455</v>
      </c>
      <c r="BC306">
        <f t="shared" si="127"/>
        <v>1.2569424936283204</v>
      </c>
      <c r="BD306">
        <f t="shared" si="112"/>
        <v>1.5007078192348986</v>
      </c>
      <c r="BE306">
        <f t="shared" si="128"/>
        <v>2.1759016905088493</v>
      </c>
      <c r="BF306">
        <f t="shared" si="129"/>
        <v>1.4499169409393646</v>
      </c>
      <c r="BG306" cm="1">
        <f t="array" ref="BG306" xml:space="preserve"> EXP( -4 * alpha * X * 10^(-6) * BA306 / ( PI() * df * 10^(-6) * ( 1 - alpha ) ) ) * 100</f>
        <v>5.8248777197738827E-2</v>
      </c>
      <c r="BH306" cm="1">
        <f t="array" ref="BH306" xml:space="preserve"> EXP( -4 * alpha * X * 10^(-6) * BB306 / ( PI() * df * 10^(-6) * ( 1 - alpha ) ) ) * 100</f>
        <v>8.5931331311296846E-3</v>
      </c>
      <c r="BI306" cm="1">
        <f t="array" ref="BI306" xml:space="preserve"> EXP( -4 * alpha * X * 10^(-6) * BD306 / ( PI() * df * 10^(-6) * ( 1 - alpha ) ) ) * 100</f>
        <v>4.6140705596470656E-12</v>
      </c>
      <c r="BJ306" cm="1">
        <f t="array" ref="BJ306" xml:space="preserve"> EXP( -4 * alpha * X * 10^(-6) * BE306 / ( PI() * df * 10^(-6) * ( 1 - alpha ) ) ) * 100</f>
        <v>4.6134923460581893E-18</v>
      </c>
      <c r="BK306" cm="1">
        <f t="array" ref="BK306">fC *  BG306 +  ( 1 - fC ) * BI306</f>
        <v>5.8248777239265463E-3</v>
      </c>
    </row>
    <row r="307" spans="6:63" x14ac:dyDescent="0.2">
      <c r="F307">
        <v>3070</v>
      </c>
      <c r="G307" cm="1">
        <f t="array" ref="G307" xml:space="preserve"> F307 * 10^(-9) * rhoa/mu * U</f>
        <v>2.0338536941714811E-3</v>
      </c>
      <c r="H307" cm="1">
        <f t="array" ref="H307">1 +  lambda/F307 * ( 2.514 + 0.8 * EXP( -0.55 * F307/lambda ) )</f>
        <v>1.054873986970883</v>
      </c>
      <c r="I307" cm="1">
        <f t="array" ref="I307" xml:space="preserve"> 1 + 3.34 * lambda/F307</f>
        <v>1.0729033876221499</v>
      </c>
      <c r="J307">
        <f t="shared" si="113"/>
        <v>0.98319569044215149</v>
      </c>
      <c r="K307" cm="1">
        <f t="array" ref="K307" xml:space="preserve"> kB * T * H307 / ( 3 * PI() * mu * F307 * 10^(-9) )</f>
        <v>8.1121775586207649E-12</v>
      </c>
      <c r="L307" cm="1">
        <f t="array" ref="L307" xml:space="preserve"> df * 10^(-6) *U / K307</f>
        <v>10137.455881728147</v>
      </c>
      <c r="M307" cm="1">
        <f t="array" ref="M307" xml:space="preserve"> 1 + 0.388 * Kn * ( ( 1 - alpha ) * L307 / Ku ) ^ ( 1 / 3 )</f>
        <v>1.1614279059038894</v>
      </c>
      <c r="N307" cm="1">
        <f t="array" ref="N307" xml:space="preserve"> 1 + 0.388 * Kn * ( ( 1 - alpha ) / Ku ) ^ ( 1 / 3 ) * ( 3 * PI() * mu * df * 10^(-6) * U * F307 * 10^(-9) / ( kB * T ) ) ^ ( 1 / 3 ) * ( 0.6 * ( F307 / lambda ) ^ 0.1 ) ^ ( -1 / 3 ) * ( 1 + 2/3 * ( 3.34 * F307 / lambda ) ) ^ ( -1 / 2 )</f>
        <v>1.0168985659333696</v>
      </c>
      <c r="O307">
        <f t="shared" si="104"/>
        <v>0.87555892256778622</v>
      </c>
      <c r="P307" cm="1">
        <f t="array" ref="P307" xml:space="preserve"> 1 / ( 1 + 1.6 * ( ( 1 - alpha ) / Ku ) ^ ( 1 / 3 ) * L307 ^ ( -2 / 3 ) * M307 )</f>
        <v>0.99555836033880785</v>
      </c>
      <c r="Q307" cm="1">
        <f t="array" ref="Q307" xml:space="preserve"> 1.6 * ( ( 1 - alpha ) / Ku ) * L307 ^ ( -2 / 3 ) * M307 * P307</f>
        <v>5.6170808799389021E-3</v>
      </c>
      <c r="R307" cm="1">
        <f t="array" ref="R307" xml:space="preserve"> 1.6 * ( 0.6 ) ^ ( 2 / 3 ) * ( ( 1 - alpha ) / Ku ) * ( lambda * 10^(-9) ) ^ ( -1 / 15 ) * ( kB * T / ( 3 * PI() * df * 10^(-6) * U * mu ) ) ^ ( 2 / 3 ) * ( F307 * 10^(-9) ) ^ ( -3 / 5 )  +  3.2 * 3.34 / 3 * ( 0.6 ) ^ ( 2 / 3 ) * ( ( 1 - alpha ) / Ku ) *  ( lambda * 10^(-9) ) ^ ( 14 / 15 ) * ( kB * T / ( 3 * PI() * df * 10^(-6) * U * mu ) ) ^ ( 2 / 3 ) * ( F307 * 10^(-9) ) ^ ( -8 / 5 )</f>
        <v>4.5126277988423351E-3</v>
      </c>
      <c r="S307">
        <f t="shared" si="105"/>
        <v>4.5888847372338283E-3</v>
      </c>
      <c r="T307">
        <f t="shared" si="114"/>
        <v>0.8169518715001558</v>
      </c>
      <c r="U307">
        <f t="shared" si="106"/>
        <v>11825.308287011338</v>
      </c>
      <c r="V307">
        <f t="shared" si="107"/>
        <v>9.1958743976076601E-3</v>
      </c>
      <c r="W307">
        <f t="shared" si="108"/>
        <v>8.4564010467598087E-5</v>
      </c>
      <c r="X307">
        <f t="shared" si="109"/>
        <v>7.7763826111092877E-7</v>
      </c>
      <c r="Y307" cm="1">
        <f t="array" ref="Y307" xml:space="preserve"> 4 / 3 * g / U^2 * F307 * 10^(-9) * ( rhop - rhoa ) / rhoa</f>
        <v>318.25168319853464</v>
      </c>
      <c r="Z307" cm="1">
        <f t="array" ref="Z307" xml:space="preserve"> SQRT( 4/3 * 1/U307 * g/rhoa * F307 * 10^(-9) *  ( rhop - rhoa ) )</f>
        <v>1.7207963697697874E-3</v>
      </c>
      <c r="AA307" cm="1">
        <f t="array" ref="AA307" xml:space="preserve"> Z307 / U</f>
        <v>0.16405108943418084</v>
      </c>
      <c r="AB307">
        <f t="shared" si="115"/>
        <v>0.19624535346680633</v>
      </c>
      <c r="AC307">
        <f t="shared" si="116"/>
        <v>0.19537848133813032</v>
      </c>
      <c r="AD307">
        <f t="shared" si="117"/>
        <v>0.99558271259236397</v>
      </c>
      <c r="AE307" cm="1">
        <f t="array" ref="AE307">( ( F307 * 10^(-9) ) ^ 2 * rhop * H307 * U ) / ( 18 * mu * ( df * 10^(-6) ) )</f>
        <v>4.0760670957796417E-2</v>
      </c>
      <c r="AF307">
        <f t="shared" si="118"/>
        <v>1.9652206721477883E-2</v>
      </c>
      <c r="AG307" cm="1">
        <f t="array" ref="AG307">(2 * AI327*(1-alpha)*AE307*SQRT(alpha)+(1-alpha)*alpha*AE307^2)/Ku</f>
        <v>1.2865225222277376E-2</v>
      </c>
      <c r="AH307">
        <f t="shared" si="119"/>
        <v>0.65464532327644309</v>
      </c>
      <c r="AI307" cm="1">
        <f t="array" ref="AI307" xml:space="preserve"> F307 / df / 1000</f>
        <v>0.39158163265306123</v>
      </c>
      <c r="AJ307" cm="1">
        <f t="array" ref="AJ307" xml:space="preserve"> ( 1 + AI307 ) / ( 2*Ku ) * ( 2 * LN( 1 + AI307 ) - 1 + alpha + ( 1 / ( 1 + AI307 ) ) ^ 2 * ( 1 - alpha / 2 ) - ( alpha / 2) * ( 1 + AI307 ) ^ 2 )</f>
        <v>0.17181582363611544</v>
      </c>
      <c r="AK307" cm="1">
        <f t="array" ref="AK307" xml:space="preserve"> ( ( 1 - alpha ) / Ku ) * AI307 ^ 2</f>
        <v>0.21806986657665936</v>
      </c>
      <c r="AL307">
        <f t="shared" si="120"/>
        <v>1.2692071193541767</v>
      </c>
      <c r="AM307">
        <f t="shared" si="110"/>
        <v>0.35109031465056018</v>
      </c>
      <c r="AN307">
        <f t="shared" si="121"/>
        <v>0.43768943937350135</v>
      </c>
      <c r="AO307">
        <f t="shared" si="122"/>
        <v>1.2466576863823009</v>
      </c>
      <c r="AP307" cm="1">
        <f t="array" ref="AP307" xml:space="preserve"> EXP( -4 * alpha * X * 10^(-6) * AM307 / ( PI() * df * 10^(-6) * ( 1 - alpha ) ) ) * 100</f>
        <v>7.5869110287811334E-2</v>
      </c>
      <c r="AQ307" cm="1">
        <f t="array" ref="AQ307" xml:space="preserve"> EXP( -4 * alpha * X * 10^(-6) * AN307 / ( PI() * df * 10^(-6) * ( 1 - alpha ) ) ) * 100</f>
        <v>1.2897604050654711E-2</v>
      </c>
      <c r="AR307">
        <f t="shared" si="123"/>
        <v>6.2971506237156624E-2</v>
      </c>
      <c r="AS307" cm="1">
        <f t="array" ref="AS307" xml:space="preserve"> ( sigave * 10^(-6) * fE *e * H307 ) / ( 3 * PI() * eps0 * ( 1 + epsF ) * mu * U * F307 * 10^(-9) )</f>
        <v>7.089839167619961E-3</v>
      </c>
      <c r="AT307" cm="1">
        <f t="array" ref="AT307" xml:space="preserve"> PI() * AS307 / ( 1 + alpha * SQRT(AS307) )</f>
        <v>2.2144728393959628E-2</v>
      </c>
      <c r="AU307" cm="1">
        <f t="array" ref="AU307" xml:space="preserve"> PI() * AS307 * ( 1 - SQRT( AS307 ) * alpha )</f>
        <v>2.2143980904758501E-2</v>
      </c>
      <c r="AV307">
        <f t="shared" si="124"/>
        <v>0.99996624527572309</v>
      </c>
      <c r="AW307" cm="1">
        <f t="array" ref="AW307" xml:space="preserve"> 2 / 3 * ( epsP - 1 ) / ( epsP + 2 ) * ( sigave * 10^(-6) ) ^ 2 / ( eps0 * ( 1 + epsF ) ^ 2 ) * H307 * ( F307 * 10^(-9) ) ^ 2 / ( df * 10^(-6) * mu * U )</f>
        <v>32.683401468525268</v>
      </c>
      <c r="AX307" cm="1">
        <f t="array" ref="AX307" xml:space="preserve"> 0.528 * Ku ^ 0.26 * AW307 ^ 0.74 / ( 1 + 0.366 * ( Ku * AW307 ) ^ 0.63 )</f>
        <v>1.7730460069514498</v>
      </c>
      <c r="AY307" cm="1">
        <f t="array" ref="AY307" xml:space="preserve"> 0.35 * Ku ^ ( -0.5 ) * AW307 ^ 0.4</f>
        <v>1.7450168281755101</v>
      </c>
      <c r="AZ307">
        <f t="shared" si="125"/>
        <v>0.98419151073009514</v>
      </c>
      <c r="BA307">
        <f t="shared" si="111"/>
        <v>0.36546024338483329</v>
      </c>
      <c r="BB307">
        <f t="shared" si="126"/>
        <v>0.45983342027825985</v>
      </c>
      <c r="BC307">
        <f t="shared" si="127"/>
        <v>1.2582310349803238</v>
      </c>
      <c r="BD307">
        <f t="shared" si="112"/>
        <v>1.5016370411315061</v>
      </c>
      <c r="BE307">
        <f t="shared" si="128"/>
        <v>2.1827062675490114</v>
      </c>
      <c r="BF307">
        <f t="shared" si="129"/>
        <v>1.453551163005615</v>
      </c>
      <c r="BG307" cm="1">
        <f t="array" ref="BG307" xml:space="preserve"> EXP( -4 * alpha * X * 10^(-6) * BA307 / ( PI() * df * 10^(-6) * ( 1 - alpha ) ) ) * 100</f>
        <v>5.6541562958121017E-2</v>
      </c>
      <c r="BH307" cm="1">
        <f t="array" ref="BH307" xml:space="preserve"> EXP( -4 * alpha * X * 10^(-6) * BB307 / ( PI() * df * 10^(-6) * ( 1 - alpha ) ) ) * 100</f>
        <v>8.1983864802075423E-3</v>
      </c>
      <c r="BI307" cm="1">
        <f t="array" ref="BI307" xml:space="preserve"> EXP( -4 * alpha * X * 10^(-6) * BD307 / ( PI() * df * 10^(-6) * ( 1 - alpha ) ) ) * 100</f>
        <v>4.5271697407686044E-12</v>
      </c>
      <c r="BJ307" cm="1">
        <f t="array" ref="BJ307" xml:space="preserve"> EXP( -4 * alpha * X * 10^(-6) * BE307 / ( PI() * df * 10^(-6) * ( 1 - alpha ) ) ) * 100</f>
        <v>4.0138532848892263E-18</v>
      </c>
      <c r="BK307" cm="1">
        <f t="array" ref="BK307">fC *  BG307 +  ( 1 - fC ) * BI307</f>
        <v>5.6541562998865544E-3</v>
      </c>
    </row>
    <row r="308" spans="6:63" x14ac:dyDescent="0.2">
      <c r="F308">
        <v>3080</v>
      </c>
      <c r="G308" cm="1">
        <f t="array" ref="G308" xml:space="preserve"> F308 * 10^(-9) * rhoa/mu * U</f>
        <v>2.0404786247713884E-3</v>
      </c>
      <c r="H308" cm="1">
        <f t="array" ref="H308">1 +  lambda/F308 * ( 2.514 + 0.8 * EXP( -0.55 * F308/lambda ) )</f>
        <v>1.0546958246755074</v>
      </c>
      <c r="I308" cm="1">
        <f t="array" ref="I308" xml:space="preserve"> 1 + 3.34 * lambda/F308</f>
        <v>1.0726666883116882</v>
      </c>
      <c r="J308">
        <f t="shared" si="113"/>
        <v>0.98324655381583081</v>
      </c>
      <c r="K308" cm="1">
        <f t="array" ref="K308" xml:space="preserve"> kB * T * H308 / ( 3 * PI() * mu * F308 * 10^(-9) )</f>
        <v>8.0844736669189005E-12</v>
      </c>
      <c r="L308" cm="1">
        <f t="array" ref="L308" xml:space="preserve"> df * 10^(-6) *U / K308</f>
        <v>10172.194937287079</v>
      </c>
      <c r="M308" cm="1">
        <f t="array" ref="M308" xml:space="preserve"> 1 + 0.388 * Kn * ( ( 1 - alpha ) * L308 / Ku ) ^ ( 1 / 3 )</f>
        <v>1.1616120895083011</v>
      </c>
      <c r="N308" cm="1">
        <f t="array" ref="N308" xml:space="preserve"> 1 + 0.388 * Kn * ( ( 1 - alpha ) / Ku ) ^ ( 1 / 3 ) * ( 3 * PI() * mu * df * 10^(-6) * U * F308 * 10^(-9) / ( kB * T ) ) ^ ( 1 / 3 ) * ( 0.6 * ( F308 / lambda ) ^ 0.1 ) ^ ( -1 / 3 ) * ( 1 + 2/3 * ( 3.34 * F308 / lambda ) ) ^ ( -1 / 2 )</f>
        <v>1.0168878446977359</v>
      </c>
      <c r="O308">
        <f t="shared" si="104"/>
        <v>0.87541086553960923</v>
      </c>
      <c r="P308" cm="1">
        <f t="array" ref="P308" xml:space="preserve"> 1 / ( 1 + 1.6 * ( ( 1 - alpha ) / Ku ) ^ ( 1 / 3 ) * L308 ^ ( -2 / 3 ) * M308 )</f>
        <v>0.99556773403130905</v>
      </c>
      <c r="Q308" cm="1">
        <f t="array" ref="Q308" xml:space="preserve"> 1.6 * ( ( 1 - alpha ) / Ku ) * L308 ^ ( -2 / 3 ) * M308 * P308</f>
        <v>5.605226521427426E-3</v>
      </c>
      <c r="R308" cm="1">
        <f t="array" ref="R308" xml:space="preserve"> 1.6 * ( 0.6 ) ^ ( 2 / 3 ) * ( ( 1 - alpha ) / Ku ) * ( lambda * 10^(-9) ) ^ ( -1 / 15 ) * ( kB * T / ( 3 * PI() * df * 10^(-6) * U * mu ) ) ^ ( 2 / 3 ) * ( F308 * 10^(-9) ) ^ ( -3 / 5 )  +  3.2 * 3.34 / 3 * ( 0.6 ) ^ ( 2 / 3 ) * ( ( 1 - alpha ) / Ku ) *  ( lambda * 10^(-9) ) ^ ( 14 / 15 ) * ( kB * T / ( 3 * PI() * df * 10^(-6) * U * mu ) ) ^ ( 2 / 3 ) * ( F308 * 10^(-9) ) ^ ( -8 / 5 )</f>
        <v>4.5031534867197619E-3</v>
      </c>
      <c r="S308">
        <f t="shared" si="105"/>
        <v>4.5792020434535534E-3</v>
      </c>
      <c r="T308">
        <f t="shared" si="114"/>
        <v>0.81695218310060636</v>
      </c>
      <c r="U308">
        <f t="shared" si="106"/>
        <v>11786.97027381123</v>
      </c>
      <c r="V308">
        <f t="shared" si="107"/>
        <v>9.2108173258803137E-3</v>
      </c>
      <c r="W308">
        <f t="shared" si="108"/>
        <v>8.4839059601854341E-5</v>
      </c>
      <c r="X308">
        <f t="shared" si="109"/>
        <v>7.8143530587991562E-7</v>
      </c>
      <c r="Y308" cm="1">
        <f t="array" ref="Y308" xml:space="preserve"> 4 / 3 * g / U^2 * F308 * 10^(-9) * ( rhop - rhoa ) / rhoa</f>
        <v>319.28833363240608</v>
      </c>
      <c r="Z308" cm="1">
        <f t="array" ref="Z308" xml:space="preserve"> SQRT( 4/3 * 1/U308 * g/rhoa * F308 * 10^(-9) *  ( rhop - rhoa ) )</f>
        <v>1.7263974799522834E-3</v>
      </c>
      <c r="AA308" cm="1">
        <f t="array" ref="AA308" xml:space="preserve"> Z308 / U</f>
        <v>0.16458506791276298</v>
      </c>
      <c r="AB308">
        <f t="shared" si="115"/>
        <v>0.19700996665400328</v>
      </c>
      <c r="AC308">
        <f t="shared" si="116"/>
        <v>0.19613119341935195</v>
      </c>
      <c r="AD308">
        <f t="shared" si="117"/>
        <v>0.99553944782806514</v>
      </c>
      <c r="AE308" cm="1">
        <f t="array" ref="AE308">( ( F308 * 10^(-9) ) ^ 2 * rhop * H308 * U ) / ( 18 * mu * ( df * 10^(-6) ) )</f>
        <v>4.1019716096589054E-2</v>
      </c>
      <c r="AF308">
        <f t="shared" si="118"/>
        <v>1.9867374350871141E-2</v>
      </c>
      <c r="AG308" cm="1">
        <f t="array" ref="AG308">(2 * AI328*(1-alpha)*AE308*SQRT(alpha)+(1-alpha)*alpha*AE308^2)/Ku</f>
        <v>1.2987121429642224E-2</v>
      </c>
      <c r="AH308">
        <f t="shared" si="119"/>
        <v>0.65369088034890566</v>
      </c>
      <c r="AI308" cm="1">
        <f t="array" ref="AI308" xml:space="preserve"> F308 / df / 1000</f>
        <v>0.3928571428571429</v>
      </c>
      <c r="AJ308" cm="1">
        <f t="array" ref="AJ308" xml:space="preserve"> ( 1 + AI308 ) / ( 2*Ku ) * ( 2 * LN( 1 + AI308 ) - 1 + alpha + ( 1 / ( 1 + AI308 ) ) ^ 2 * ( 1 - alpha / 2 ) - ( alpha / 2) * ( 1 + AI308 ) ^ 2 )</f>
        <v>0.1728212762989296</v>
      </c>
      <c r="AK308" cm="1">
        <f t="array" ref="AK308" xml:space="preserve"> ( ( 1 - alpha ) / Ku ) * AI308 ^ 2</f>
        <v>0.21949283093643668</v>
      </c>
      <c r="AL308">
        <f t="shared" si="120"/>
        <v>1.270056764057101</v>
      </c>
      <c r="AM308">
        <f t="shared" si="110"/>
        <v>0.35262907715750835</v>
      </c>
      <c r="AN308">
        <f t="shared" si="121"/>
        <v>0.44007060075011328</v>
      </c>
      <c r="AO308">
        <f t="shared" si="122"/>
        <v>1.2479702589969559</v>
      </c>
      <c r="AP308" cm="1">
        <f t="array" ref="AP308" xml:space="preserve"> EXP( -4 * alpha * X * 10^(-6) * AM308 / ( PI() * df * 10^(-6) * ( 1 - alpha ) ) ) * 100</f>
        <v>7.3517529679326316E-2</v>
      </c>
      <c r="AQ308" cm="1">
        <f t="array" ref="AQ308" xml:space="preserve"> EXP( -4 * alpha * X * 10^(-6) * AN308 / ( PI() * df * 10^(-6) * ( 1 - alpha ) ) ) * 100</f>
        <v>1.228426132844187E-2</v>
      </c>
      <c r="AR308">
        <f t="shared" si="123"/>
        <v>6.1233268350884447E-2</v>
      </c>
      <c r="AS308" cm="1">
        <f t="array" ref="AS308" xml:space="preserve"> ( sigave * 10^(-6) * fE *e * H308 ) / ( 3 * PI() * eps0 * ( 1 + epsF ) * mu * U * F308 * 10^(-9) )</f>
        <v>7.0656266630163564E-3</v>
      </c>
      <c r="AT308" cm="1">
        <f t="array" ref="AT308" xml:space="preserve"> PI() * AS308 / ( 1 + alpha * SQRT(AS308) )</f>
        <v>2.2069319811799083E-2</v>
      </c>
      <c r="AU308" cm="1">
        <f t="array" ref="AU308" xml:space="preserve"> PI() * AS308 * ( 1 - SQRT( AS308 ) * alpha )</f>
        <v>2.2068577412050906E-2</v>
      </c>
      <c r="AV308">
        <f t="shared" si="124"/>
        <v>0.99996636055145749</v>
      </c>
      <c r="AW308" cm="1">
        <f t="array" ref="AW308" xml:space="preserve"> 2 / 3 * ( epsP - 1 ) / ( epsP + 2 ) * ( sigave * 10^(-6) ) ^ 2 / ( eps0 * ( 1 + epsF ) ^ 2 ) * H308 * ( F308 * 10^(-9) ) ^ 2 / ( df * 10^(-6) * mu * U )</f>
        <v>32.891113365083498</v>
      </c>
      <c r="AX308" cm="1">
        <f t="array" ref="AX308" xml:space="preserve"> 0.528 * Ku ^ 0.26 * AW308 ^ 0.74 / ( 1 + 0.366 * ( Ku * AW308 ) ^ 0.63 )</f>
        <v>1.7762914347901442</v>
      </c>
      <c r="AY308" cm="1">
        <f t="array" ref="AY308" xml:space="preserve"> 0.35 * Ku ^ ( -0.5 ) * AW308 ^ 0.4</f>
        <v>1.7494444215150229</v>
      </c>
      <c r="AZ308">
        <f t="shared" si="125"/>
        <v>0.98488591863401453</v>
      </c>
      <c r="BA308">
        <f t="shared" si="111"/>
        <v>0.36691611309057881</v>
      </c>
      <c r="BB308">
        <f t="shared" si="126"/>
        <v>0.46213917816216421</v>
      </c>
      <c r="BC308">
        <f t="shared" si="127"/>
        <v>1.2595227128879951</v>
      </c>
      <c r="BD308">
        <f t="shared" si="112"/>
        <v>1.5025485025348175</v>
      </c>
      <c r="BE308">
        <f t="shared" si="128"/>
        <v>2.1895150222651361</v>
      </c>
      <c r="BF308">
        <f t="shared" si="129"/>
        <v>1.4572008947274564</v>
      </c>
      <c r="BG308" cm="1">
        <f t="array" ref="BG308" xml:space="preserve"> EXP( -4 * alpha * X * 10^(-6) * BA308 / ( PI() * df * 10^(-6) * ( 1 - alpha ) ) ) * 100</f>
        <v>5.4882052356754828E-2</v>
      </c>
      <c r="BH308" cm="1">
        <f t="array" ref="BH308" xml:space="preserve"> EXP( -4 * alpha * X * 10^(-6) * BB308 / ( PI() * df * 10^(-6) * ( 1 - alpha ) ) ) * 100</f>
        <v>7.8205709615215176E-3</v>
      </c>
      <c r="BI308" cm="1">
        <f t="array" ref="BI308" xml:space="preserve"> EXP( -4 * alpha * X * 10^(-6) * BD308 / ( PI() * df * 10^(-6) * ( 1 - alpha ) ) ) * 100</f>
        <v>4.4435201291382046E-12</v>
      </c>
      <c r="BJ308" cm="1">
        <f t="array" ref="BJ308" xml:space="preserve"> EXP( -4 * alpha * X * 10^(-6) * BE308 / ( PI() * df * 10^(-6) * ( 1 - alpha ) ) ) * 100</f>
        <v>3.4918538567366535E-18</v>
      </c>
      <c r="BK308" cm="1">
        <f t="array" ref="BK308">fC *  BG308 +  ( 1 - fC ) * BI308</f>
        <v>5.4882052396746511E-3</v>
      </c>
    </row>
    <row r="309" spans="6:63" x14ac:dyDescent="0.2">
      <c r="F309">
        <v>3090</v>
      </c>
      <c r="G309" cm="1">
        <f t="array" ref="G309" xml:space="preserve"> F309 * 10^(-9) * rhoa/mu * U</f>
        <v>2.0471035553712952E-3</v>
      </c>
      <c r="H309" cm="1">
        <f t="array" ref="H309">1 +  lambda/F309 * ( 2.514 + 0.8 * EXP( -0.55 * F309/lambda ) )</f>
        <v>1.0545188155341483</v>
      </c>
      <c r="I309" cm="1">
        <f t="array" ref="I309" xml:space="preserve"> 1 + 3.34 * lambda/F309</f>
        <v>1.0724315210355988</v>
      </c>
      <c r="J309">
        <f t="shared" si="113"/>
        <v>0.98329711021161237</v>
      </c>
      <c r="K309" cm="1">
        <f t="array" ref="K309" xml:space="preserve"> kB * T * H309 / ( 3 * PI() * mu * F309 * 10^(-9) )</f>
        <v>8.0569578990033791E-12</v>
      </c>
      <c r="L309" cm="1">
        <f t="array" ref="L309" xml:space="preserve"> df * 10^(-6) *U / K309</f>
        <v>10206.934569614121</v>
      </c>
      <c r="M309" cm="1">
        <f t="array" ref="M309" xml:space="preserve"> 1 + 0.388 * Kn * ( ( 1 - alpha ) * L309 / Ku ) ^ ( 1 / 3 )</f>
        <v>1.1617958572993214</v>
      </c>
      <c r="N309" cm="1">
        <f t="array" ref="N309" xml:space="preserve"> 1 + 0.388 * Kn * ( ( 1 - alpha ) / Ku ) ^ ( 1 / 3 ) * ( 3 * PI() * mu * df * 10^(-6) * U * F309 * 10^(-9) / ( kB * T ) ) ^ ( 1 / 3 ) * ( 0.6 * ( F309 / lambda ) ^ 0.1 ) ^ ( -1 / 3 ) * ( 1 + 2/3 * ( 3.34 * F309 / lambda ) ) ^ ( -1 / 2 )</f>
        <v>1.0168771641329195</v>
      </c>
      <c r="O309">
        <f t="shared" si="104"/>
        <v>0.87526320372386601</v>
      </c>
      <c r="P309" cm="1">
        <f t="array" ref="P309" xml:space="preserve"> 1 / ( 1 + 1.6 * ( ( 1 - alpha ) / Ku ) ^ ( 1 / 3 ) * L309 ^ ( -2 / 3 ) * M309 )</f>
        <v>0.9955770556443605</v>
      </c>
      <c r="Q309" cm="1">
        <f t="array" ref="Q309" xml:space="preserve"> 1.6 * ( ( 1 - alpha ) / Ku ) * L309 ^ ( -2 / 3 ) * M309 * P309</f>
        <v>5.5934380247381075E-3</v>
      </c>
      <c r="R309" cm="1">
        <f t="array" ref="R309" xml:space="preserve"> 1.6 * ( 0.6 ) ^ ( 2 / 3 ) * ( ( 1 - alpha ) / Ku ) * ( lambda * 10^(-9) ) ^ ( -1 / 15 ) * ( kB * T / ( 3 * PI() * df * 10^(-6) * U * mu ) ) ^ ( 2 / 3 ) * ( F309 * 10^(-9) ) ^ ( -3 / 5 )  +  3.2 * 3.34 / 3 * ( 0.6 ) ^ ( 2 / 3 ) * ( ( 1 - alpha ) / Ku ) *  ( lambda * 10^(-9) ) ^ ( 14 / 15 ) * ( kB * T / ( 3 * PI() * df * 10^(-6) * U * mu ) ) ^ ( 2 / 3 ) * ( F309 * 10^(-9) ) ^ ( -8 / 5 )</f>
        <v>4.4937317646944345E-3</v>
      </c>
      <c r="S309">
        <f t="shared" si="105"/>
        <v>4.5695732132564962E-3</v>
      </c>
      <c r="T309">
        <f t="shared" si="114"/>
        <v>0.81695250632019834</v>
      </c>
      <c r="U309">
        <f t="shared" si="106"/>
        <v>11748.880346552218</v>
      </c>
      <c r="V309">
        <f t="shared" si="107"/>
        <v>9.2257359315301712E-3</v>
      </c>
      <c r="W309">
        <f t="shared" si="108"/>
        <v>8.5114106526231397E-5</v>
      </c>
      <c r="X309">
        <f t="shared" si="109"/>
        <v>7.8523848004101413E-7</v>
      </c>
      <c r="Y309" cm="1">
        <f t="array" ref="Y309" xml:space="preserve"> 4 / 3 * g / U^2 * F309 * 10^(-9) * ( rhop - rhoa ) / rhoa</f>
        <v>320.32498406627752</v>
      </c>
      <c r="Z309" cm="1">
        <f t="array" ref="Z309" xml:space="preserve"> SQRT( 4/3 * 1/U309 * g/rhoa * F309 * 10^(-9) *  ( rhop - rhoa ) )</f>
        <v>1.7319985677747719E-3</v>
      </c>
      <c r="AA309" cm="1">
        <f t="array" ref="AA309" xml:space="preserve"> Z309 / U</f>
        <v>0.16511904425966722</v>
      </c>
      <c r="AB309">
        <f t="shared" si="115"/>
        <v>0.19777555485529971</v>
      </c>
      <c r="AC309">
        <f t="shared" si="116"/>
        <v>0.19688475430262092</v>
      </c>
      <c r="AD309">
        <f t="shared" si="117"/>
        <v>0.99549590163794244</v>
      </c>
      <c r="AE309" cm="1">
        <f t="array" ref="AE309">( ( F309 * 10^(-9) ) ^ 2 * rhop * H309 * U ) / ( 18 * mu * ( df * 10^(-6) ) )</f>
        <v>4.1279581197872783E-2</v>
      </c>
      <c r="AF309">
        <f t="shared" si="118"/>
        <v>2.0084012454465294E-2</v>
      </c>
      <c r="AG309" cm="1">
        <f t="array" ref="AG309">(2 * AI329*(1-alpha)*AE309*SQRT(alpha)+(1-alpha)*alpha*AE309^2)/Ku</f>
        <v>1.3109788272475567E-2</v>
      </c>
      <c r="AH309">
        <f t="shared" si="119"/>
        <v>0.65274746777807624</v>
      </c>
      <c r="AI309" cm="1">
        <f t="array" ref="AI309" xml:space="preserve"> F309 / df / 1000</f>
        <v>0.39413265306122452</v>
      </c>
      <c r="AJ309" cm="1">
        <f t="array" ref="AJ309" xml:space="preserve"> ( 1 + AI309 ) / ( 2*Ku ) * ( 2 * LN( 1 + AI309 ) - 1 + alpha + ( 1 / ( 1 + AI309 ) ) ^ 2 * ( 1 - alpha / 2 ) - ( alpha / 2) * ( 1 + AI309 ) ^ 2 )</f>
        <v>0.17382904294368454</v>
      </c>
      <c r="AK309" cm="1">
        <f t="array" ref="AK309" xml:space="preserve"> ( ( 1 - alpha ) / Ku ) * AI309 ^ 2</f>
        <v>0.22092042282258717</v>
      </c>
      <c r="AL309">
        <f t="shared" si="120"/>
        <v>1.2709062828710325</v>
      </c>
      <c r="AM309">
        <f t="shared" si="110"/>
        <v>0.35416936753342521</v>
      </c>
      <c r="AN309">
        <f t="shared" si="121"/>
        <v>0.44245876279292984</v>
      </c>
      <c r="AO309">
        <f t="shared" si="122"/>
        <v>1.2492858032143963</v>
      </c>
      <c r="AP309" cm="1">
        <f t="array" ref="AP309" xml:space="preserve"> EXP( -4 * alpha * X * 10^(-6) * AM309 / ( PI() * df * 10^(-6) * ( 1 - alpha ) ) ) * 100</f>
        <v>7.123660976140414E-2</v>
      </c>
      <c r="AQ309" cm="1">
        <f t="array" ref="AQ309" xml:space="preserve"> EXP( -4 * alpha * X * 10^(-6) * AN309 / ( PI() * df * 10^(-6) * ( 1 - alpha ) ) ) * 100</f>
        <v>1.1698410116797845E-2</v>
      </c>
      <c r="AR309">
        <f t="shared" si="123"/>
        <v>5.9538199644606299E-2</v>
      </c>
      <c r="AS309" cm="1">
        <f t="array" ref="AS309" xml:space="preserve"> ( sigave * 10^(-6) * fE *e * H309 ) / ( 3 * PI() * eps0 * ( 1 + epsF ) * mu * U * F309 * 10^(-9) )</f>
        <v>7.0415785738707597E-3</v>
      </c>
      <c r="AT309" cm="1">
        <f t="array" ref="AT309" xml:space="preserve"> PI() * AS309 / ( 1 + alpha * SQRT(AS309) )</f>
        <v>2.1994422187829019E-2</v>
      </c>
      <c r="AU309" cm="1">
        <f t="array" ref="AU309" xml:space="preserve"> PI() * AS309 * ( 1 - SQRT( AS309 ) * alpha )</f>
        <v>2.199368482580194E-2</v>
      </c>
      <c r="AV309">
        <f t="shared" si="124"/>
        <v>0.99996647504440983</v>
      </c>
      <c r="AW309" cm="1">
        <f t="array" ref="AW309" xml:space="preserve"> 2 / 3 * ( epsP - 1 ) / ( epsP + 2 ) * ( sigave * 10^(-6) ) ^ 2 / ( eps0 * ( 1 + epsF ) ^ 2 ) * H309 * ( F309 * 10^(-9) ) ^ 2 / ( df * 10^(-6) * mu * U )</f>
        <v>33.099482737651215</v>
      </c>
      <c r="AX309" cm="1">
        <f t="array" ref="AX309" xml:space="preserve"> 0.528 * Ku ^ 0.26 * AW309 ^ 0.74 / ( 1 + 0.366 * ( Ku * AW309 ) ^ 0.63 )</f>
        <v>1.7795267930752796</v>
      </c>
      <c r="AY309" cm="1">
        <f t="array" ref="AY309" xml:space="preserve"> 0.35 * Ku ^ ( -0.5 ) * AW309 ^ 0.4</f>
        <v>1.7538692053073348</v>
      </c>
      <c r="AZ309">
        <f t="shared" si="125"/>
        <v>0.98558179181803451</v>
      </c>
      <c r="BA309">
        <f t="shared" si="111"/>
        <v>0.36837403912572764</v>
      </c>
      <c r="BB309">
        <f t="shared" si="126"/>
        <v>0.46445244761873178</v>
      </c>
      <c r="BC309">
        <f t="shared" si="127"/>
        <v>1.2608175340505257</v>
      </c>
      <c r="BD309">
        <f t="shared" si="112"/>
        <v>1.5034422817964486</v>
      </c>
      <c r="BE309">
        <f t="shared" si="128"/>
        <v>2.1963279681002645</v>
      </c>
      <c r="BF309">
        <f t="shared" si="129"/>
        <v>1.4608661700507011</v>
      </c>
      <c r="BG309" cm="1">
        <f t="array" ref="BG309" xml:space="preserve"> EXP( -4 * alpha * X * 10^(-6) * BA309 / ( PI() * df * 10^(-6) * ( 1 - alpha ) ) ) * 100</f>
        <v>5.3269007456032282E-2</v>
      </c>
      <c r="BH309" cm="1">
        <f t="array" ref="BH309" xml:space="preserve"> EXP( -4 * alpha * X * 10^(-6) * BB309 / ( PI() * df * 10^(-6) * ( 1 - alpha ) ) ) * 100</f>
        <v>7.4590202048807914E-3</v>
      </c>
      <c r="BI309" cm="1">
        <f t="array" ref="BI309" xml:space="preserve"> EXP( -4 * alpha * X * 10^(-6) * BD309 / ( PI() * df * 10^(-6) * ( 1 - alpha ) ) ) * 100</f>
        <v>4.3629944090711646E-12</v>
      </c>
      <c r="BJ309" cm="1">
        <f t="array" ref="BJ309" xml:space="preserve"> EXP( -4 * alpha * X * 10^(-6) * BE309 / ( PI() * df * 10^(-6) * ( 1 - alpha ) ) ) * 100</f>
        <v>3.0374796712126782E-18</v>
      </c>
      <c r="BK309" cm="1">
        <f t="array" ref="BK309">fC *  BG309 +  ( 1 - fC ) * BI309</f>
        <v>5.3269007495299232E-3</v>
      </c>
    </row>
    <row r="310" spans="6:63" x14ac:dyDescent="0.2">
      <c r="F310">
        <v>3100</v>
      </c>
      <c r="G310" cm="1">
        <f t="array" ref="G310" xml:space="preserve"> F310 * 10^(-9) * rhoa/mu * U</f>
        <v>2.0537284859712024E-3</v>
      </c>
      <c r="H310" cm="1">
        <f t="array" ref="H310">1 +  lambda/F310 * ( 2.514 + 0.8 * EXP( -0.55 * F310/lambda ) )</f>
        <v>1.0543429483872508</v>
      </c>
      <c r="I310" cm="1">
        <f t="array" ref="I310" xml:space="preserve"> 1 + 3.34 * lambda/F310</f>
        <v>1.072197870967742</v>
      </c>
      <c r="J310">
        <f t="shared" si="113"/>
        <v>0.98334736240021103</v>
      </c>
      <c r="K310" cm="1">
        <f t="array" ref="K310" xml:space="preserve"> kB * T * H310 / ( 3 * PI() * mu * F310 * 10^(-9) )</f>
        <v>8.0296283493328746E-12</v>
      </c>
      <c r="L310" cm="1">
        <f t="array" ref="L310" xml:space="preserve"> df * 10^(-6) *U / K310</f>
        <v>10241.674773415338</v>
      </c>
      <c r="M310" cm="1">
        <f t="array" ref="M310" xml:space="preserve"> 1 + 0.388 * Kn * ( ( 1 - alpha ) * L310 / Ku ) ^ ( 1 / 3 )</f>
        <v>1.1619792116016427</v>
      </c>
      <c r="N310" cm="1">
        <f t="array" ref="N310" xml:space="preserve"> 1 + 0.388 * Kn * ( ( 1 - alpha ) / Ku ) ^ ( 1 / 3 ) * ( 3 * PI() * mu * df * 10^(-6) * U * F310 * 10^(-9) / ( kB * T ) ) ^ ( 1 / 3 ) * ( 0.6 * ( F310 / lambda ) ^ 0.1 ) ^ ( -1 / 3 ) * ( 1 + 2/3 * ( 3.34 * F310 / lambda ) ) ^ ( -1 / 2 )</f>
        <v>1.0168665239570469</v>
      </c>
      <c r="O310">
        <f t="shared" si="104"/>
        <v>0.87511593478116001</v>
      </c>
      <c r="P310" cm="1">
        <f t="array" ref="P310" xml:space="preserve"> 1 / ( 1 + 1.6 * ( ( 1 - alpha ) / Ku ) ^ ( 1 / 3 ) * L310 ^ ( -2 / 3 ) * M310 )</f>
        <v>0.99558632564179783</v>
      </c>
      <c r="Q310" cm="1">
        <f t="array" ref="Q310" xml:space="preserve"> 1.6 * ( ( 1 - alpha ) / Ku ) * L310 ^ ( -2 / 3 ) * M310 * P310</f>
        <v>5.5817148032850589E-3</v>
      </c>
      <c r="R310" cm="1">
        <f t="array" ref="R310" xml:space="preserve"> 1.6 * ( 0.6 ) ^ ( 2 / 3 ) * ( ( 1 - alpha ) / Ku ) * ( lambda * 10^(-9) ) ^ ( -1 / 15 ) * ( kB * T / ( 3 * PI() * df * 10^(-6) * U * mu ) ) ^ ( 2 / 3 ) * ( F310 * 10^(-9) ) ^ ( -3 / 5 )  +  3.2 * 3.34 / 3 * ( 0.6 ) ^ ( 2 / 3 ) * ( ( 1 - alpha ) / Ku ) *  ( lambda * 10^(-9) ) ^ ( 14 / 15 ) * ( kB * T / ( 3 * PI() * df * 10^(-6) * U * mu ) ) ^ ( 2 / 3 ) * ( F310 * 10^(-9) ) ^ ( -8 / 5 )</f>
        <v>4.4843621621208233E-3</v>
      </c>
      <c r="S310">
        <f t="shared" si="105"/>
        <v>4.5599977639603087E-3</v>
      </c>
      <c r="T310">
        <f t="shared" si="114"/>
        <v>0.81695284059955386</v>
      </c>
      <c r="U310">
        <f t="shared" si="106"/>
        <v>11711.036104641958</v>
      </c>
      <c r="V310">
        <f t="shared" si="107"/>
        <v>9.2406303324822324E-3</v>
      </c>
      <c r="W310">
        <f t="shared" si="108"/>
        <v>8.5389151242970288E-5</v>
      </c>
      <c r="X310">
        <f t="shared" si="109"/>
        <v>7.8904777351567721E-7</v>
      </c>
      <c r="Y310" cm="1">
        <f t="array" ref="Y310" xml:space="preserve"> 4 / 3 * g / U^2 * F310 * 10^(-9) * ( rhop - rhoa ) / rhoa</f>
        <v>321.36163450014891</v>
      </c>
      <c r="Z310" cm="1">
        <f t="array" ref="Z310" xml:space="preserve"> SQRT( 4/3 * 1/U310 * g/rhoa * F310 * 10^(-9) *  ( rhop - rhoa ) )</f>
        <v>1.7375996332601503E-3</v>
      </c>
      <c r="AA310" cm="1">
        <f t="array" ref="AA310" xml:space="preserve"> Z310 / U</f>
        <v>0.1656530184770765</v>
      </c>
      <c r="AB310">
        <f t="shared" si="115"/>
        <v>0.19854211993997034</v>
      </c>
      <c r="AC310">
        <f t="shared" si="116"/>
        <v>0.19763916489423142</v>
      </c>
      <c r="AD310">
        <f t="shared" si="117"/>
        <v>0.9954520731116806</v>
      </c>
      <c r="AE310" cm="1">
        <f t="array" ref="AE310">( ( F310 * 10^(-9) ) ^ 2 * rhop * H310 * U ) / ( 18 * mu * ( df * 10^(-6) ) )</f>
        <v>4.154026626164762E-2</v>
      </c>
      <c r="AF310">
        <f t="shared" si="118"/>
        <v>2.0302123236090118E-2</v>
      </c>
      <c r="AG310" cm="1">
        <f t="array" ref="AG310">(2 * AI330*(1-alpha)*AE310*SQRT(alpha)+(1-alpha)*alpha*AE310^2)/Ku</f>
        <v>1.3233228220488417E-2</v>
      </c>
      <c r="AH310">
        <f t="shared" si="119"/>
        <v>0.65181498834389584</v>
      </c>
      <c r="AI310" cm="1">
        <f t="array" ref="AI310" xml:space="preserve"> F310 / df / 1000</f>
        <v>0.39540816326530615</v>
      </c>
      <c r="AJ310" cm="1">
        <f t="array" ref="AJ310" xml:space="preserve"> ( 1 + AI310 ) / ( 2*Ku ) * ( 2 * LN( 1 + AI310 ) - 1 + alpha + ( 1 / ( 1 + AI310 ) ) ^ 2 * ( 1 - alpha / 2 ) - ( alpha / 2) * ( 1 + AI310 ) ^ 2 )</f>
        <v>0.17483911917478875</v>
      </c>
      <c r="AK310" cm="1">
        <f t="array" ref="AK310" xml:space="preserve"> ( ( 1 - alpha ) / Ku ) * AI310 ^ 2</f>
        <v>0.22235264223511092</v>
      </c>
      <c r="AL310">
        <f t="shared" si="120"/>
        <v>1.2717556762158149</v>
      </c>
      <c r="AM310">
        <f t="shared" si="110"/>
        <v>0.35571116956140458</v>
      </c>
      <c r="AN310">
        <f t="shared" si="121"/>
        <v>0.44485392812939278</v>
      </c>
      <c r="AO310">
        <f t="shared" si="122"/>
        <v>1.2506043278818095</v>
      </c>
      <c r="AP310" cm="1">
        <f t="array" ref="AP310" xml:space="preserve"> EXP( -4 * alpha * X * 10^(-6) * AM310 / ( PI() * df * 10^(-6) * ( 1 - alpha ) ) ) * 100</f>
        <v>6.9024321554646106E-2</v>
      </c>
      <c r="AQ310" cm="1">
        <f t="array" ref="AQ310" xml:space="preserve"> EXP( -4 * alpha * X * 10^(-6) * AN310 / ( PI() * df * 10^(-6) * ( 1 - alpha ) ) ) * 100</f>
        <v>1.1138902541021038E-2</v>
      </c>
      <c r="AR310">
        <f t="shared" si="123"/>
        <v>5.7885419013625067E-2</v>
      </c>
      <c r="AS310" cm="1">
        <f t="array" ref="AS310" xml:space="preserve"> ( sigave * 10^(-6) * fE *e * H310 ) / ( 3 * PI() * eps0 * ( 1 + epsF ) * mu * U * F310 * 10^(-9) )</f>
        <v>7.0176932347879827E-3</v>
      </c>
      <c r="AT310" cm="1">
        <f t="array" ref="AT310" xml:space="preserve"> PI() * AS310 / ( 1 + alpha * SQRT(AS310) )</f>
        <v>2.1920030355774694E-2</v>
      </c>
      <c r="AU310" cm="1">
        <f t="array" ref="AU310" xml:space="preserve"> PI() * AS310 * ( 1 - SQRT( AS310 ) * alpha )</f>
        <v>2.1919297980434672E-2</v>
      </c>
      <c r="AV310">
        <f t="shared" si="124"/>
        <v>0.99996658876250921</v>
      </c>
      <c r="AW310" cm="1">
        <f t="array" ref="AW310" xml:space="preserve"> 2 / 3 * ( epsP - 1 ) / ( epsP + 2 ) * ( sigave * 10^(-6) ) ^ 2 / ( eps0 * ( 1 + epsF ) ^ 2 ) * H310 * ( F310 * 10^(-9) ) ^ 2 / ( df * 10^(-6) * mu * U )</f>
        <v>33.308509586228425</v>
      </c>
      <c r="AX310" cm="1">
        <f t="array" ref="AX310" xml:space="preserve"> 0.528 * Ku ^ 0.26 * AW310 ^ 0.74 / ( 1 + 0.366 * ( Ku * AW310 ) ^ 0.63 )</f>
        <v>1.7827521341730621</v>
      </c>
      <c r="AY310" cm="1">
        <f t="array" ref="AY310" xml:space="preserve"> 0.35 * Ku ^ ( -0.5 ) * AW310 ^ 0.4</f>
        <v>1.7582911902526117</v>
      </c>
      <c r="AZ310">
        <f t="shared" si="125"/>
        <v>0.98627911112736</v>
      </c>
      <c r="BA310">
        <f t="shared" si="111"/>
        <v>0.36983400028250524</v>
      </c>
      <c r="BB310">
        <f t="shared" si="126"/>
        <v>0.46677322610982747</v>
      </c>
      <c r="BC310">
        <f t="shared" si="127"/>
        <v>1.2621155052084807</v>
      </c>
      <c r="BD310">
        <f t="shared" si="112"/>
        <v>1.5043184570496768</v>
      </c>
      <c r="BE310">
        <f t="shared" si="128"/>
        <v>2.2031451183820043</v>
      </c>
      <c r="BF310">
        <f t="shared" si="129"/>
        <v>1.4645470233097395</v>
      </c>
      <c r="BG310" cm="1">
        <f t="array" ref="BG310" xml:space="preserve"> EXP( -4 * alpha * X * 10^(-6) * BA310 / ( PI() * df * 10^(-6) * ( 1 - alpha ) ) ) * 100</f>
        <v>5.1701218756212218E-2</v>
      </c>
      <c r="BH310" cm="1">
        <f t="array" ref="BH310" xml:space="preserve"> EXP( -4 * alpha * X * 10^(-6) * BB310 / ( PI() * df * 10^(-6) * ( 1 - alpha ) ) ) * 100</f>
        <v>7.1130912109193941E-3</v>
      </c>
      <c r="BI310" cm="1">
        <f t="array" ref="BI310" xml:space="preserve"> EXP( -4 * alpha * X * 10^(-6) * BD310 / ( PI() * df * 10^(-6) * ( 1 - alpha ) ) ) * 100</f>
        <v>4.2854713658190863E-12</v>
      </c>
      <c r="BJ310" cm="1">
        <f t="array" ref="BJ310" xml:space="preserve"> EXP( -4 * alpha * X * 10^(-6) * BE310 / ( PI() * df * 10^(-6) * ( 1 - alpha ) ) ) * 100</f>
        <v>2.642003195489174E-18</v>
      </c>
      <c r="BK310" cm="1">
        <f t="array" ref="BK310">fC *  BG310 +  ( 1 - fC ) * BI310</f>
        <v>5.1701218794781463E-3</v>
      </c>
    </row>
    <row r="311" spans="6:63" x14ac:dyDescent="0.2">
      <c r="F311">
        <v>3110</v>
      </c>
      <c r="G311" cm="1">
        <f t="array" ref="G311" xml:space="preserve"> F311 * 10^(-9) * rhoa/mu * U</f>
        <v>2.0603534165711096E-3</v>
      </c>
      <c r="H311" cm="1">
        <f t="array" ref="H311">1 +  lambda/F311 * ( 2.514 + 0.8 * EXP( -0.55 * F311/lambda ) )</f>
        <v>1.054168212218791</v>
      </c>
      <c r="I311" cm="1">
        <f t="array" ref="I311" xml:space="preserve"> 1 + 3.34 * lambda/F311</f>
        <v>1.0719657234726687</v>
      </c>
      <c r="J311">
        <f t="shared" si="113"/>
        <v>0.98339731311909662</v>
      </c>
      <c r="K311" cm="1">
        <f t="array" ref="K311" xml:space="preserve"> kB * T * H311 / ( 3 * PI() * mu * F311 * 10^(-9) )</f>
        <v>8.0024831379642267E-12</v>
      </c>
      <c r="L311" cm="1">
        <f t="array" ref="L311" xml:space="preserve"> df * 10^(-6) *U / K311</f>
        <v>10276.415543461377</v>
      </c>
      <c r="M311" cm="1">
        <f t="array" ref="M311" xml:space="preserve"> 1 + 0.388 * Kn * ( ( 1 - alpha ) * L311 / Ku ) ^ ( 1 / 3 )</f>
        <v>1.162162154719339</v>
      </c>
      <c r="N311" cm="1">
        <f t="array" ref="N311" xml:space="preserve"> 1 + 0.388 * Kn * ( ( 1 - alpha ) / Ku ) ^ ( 1 / 3 ) * ( 3 * PI() * mu * df * 10^(-6) * U * F311 * 10^(-9) / ( kB * T ) ) ^ ( 1 / 3 ) * ( 0.6 * ( F311 / lambda ) ^ 0.1 ) ^ ( -1 / 3 ) * ( 1 + 2/3 * ( 3.34 * F311 / lambda ) ) ^ ( -1 / 2 )</f>
        <v>1.0168559238910753</v>
      </c>
      <c r="O311">
        <f t="shared" si="104"/>
        <v>0.87496905639355027</v>
      </c>
      <c r="P311" cm="1">
        <f t="array" ref="P311" xml:space="preserve"> 1 / ( 1 + 1.6 * ( ( 1 - alpha ) / Ku ) ^ ( 1 / 3 ) * L311 ^ ( -2 / 3 ) * M311 )</f>
        <v>0.99559554448179222</v>
      </c>
      <c r="Q311" cm="1">
        <f t="array" ref="Q311" xml:space="preserve"> 1.6 * ( ( 1 - alpha ) / Ku ) * L311 ^ ( -2 / 3 ) * M311 * P311</f>
        <v>5.5700562776465293E-3</v>
      </c>
      <c r="R311" cm="1">
        <f t="array" ref="R311" xml:space="preserve"> 1.6 * ( 0.6 ) ^ ( 2 / 3 ) * ( ( 1 - alpha ) / Ku ) * ( lambda * 10^(-9) ) ^ ( -1 / 15 ) * ( kB * T / ( 3 * PI() * df * 10^(-6) * U * mu ) ) ^ ( 2 / 3 ) * ( F311 * 10^(-9) ) ^ ( -3 / 5 )  +  3.2 * 3.34 / 3 * ( 0.6 ) ^ ( 2 / 3 ) * ( ( 1 - alpha ) / Ku ) *  ( lambda * 10^(-9) ) ^ ( 14 / 15 ) * ( kB * T / ( 3 * PI() * df * 10^(-6) * U * mu ) ) ^ ( 2 / 3 ) * ( F311 * 10^(-9) ) ^ ( -8 / 5 )</f>
        <v>4.4750442141429994E-3</v>
      </c>
      <c r="S311">
        <f t="shared" si="105"/>
        <v>4.5504752188257908E-3</v>
      </c>
      <c r="T311">
        <f t="shared" si="114"/>
        <v>0.81695318539016026</v>
      </c>
      <c r="U311">
        <f t="shared" si="106"/>
        <v>11673.43517836212</v>
      </c>
      <c r="V311">
        <f t="shared" si="107"/>
        <v>9.2555006457113887E-3</v>
      </c>
      <c r="W311">
        <f t="shared" si="108"/>
        <v>8.5664193754302463E-5</v>
      </c>
      <c r="X311">
        <f t="shared" si="109"/>
        <v>7.9286317627406026E-7</v>
      </c>
      <c r="Y311" cm="1">
        <f t="array" ref="Y311" xml:space="preserve"> 4 / 3 * g / U^2 * F311 * 10^(-9) * ( rhop - rhoa ) / rhoa</f>
        <v>322.39828493402041</v>
      </c>
      <c r="Z311" cm="1">
        <f t="array" ref="Z311" xml:space="preserve"> SQRT( 4/3 * 1/U311 * g/rhoa * F311 * 10^(-9) *  ( rhop - rhoa ) )</f>
        <v>1.7432006764312202E-3</v>
      </c>
      <c r="AA311" cm="1">
        <f t="array" ref="AA311" xml:space="preserve"> Z311 / U</f>
        <v>0.16618699056716452</v>
      </c>
      <c r="AB311">
        <f t="shared" si="115"/>
        <v>0.19930966378205814</v>
      </c>
      <c r="AC311">
        <f t="shared" si="116"/>
        <v>0.19839442610045624</v>
      </c>
      <c r="AD311">
        <f t="shared" si="117"/>
        <v>0.99540796133898102</v>
      </c>
      <c r="AE311" cm="1">
        <f t="array" ref="AE311">( ( F311 * 10^(-9) ) ^ 2 * rhop * H311 * U ) / ( 18 * mu * ( df * 10^(-6) ) )</f>
        <v>4.1801771287913514E-2</v>
      </c>
      <c r="AF311">
        <f t="shared" si="118"/>
        <v>2.0521708853597016E-2</v>
      </c>
      <c r="AG311" cm="1">
        <f t="array" ref="AG311">(2 * AI331*(1-alpha)*AE311*SQRT(alpha)+(1-alpha)*alpha*AE311^2)/Ku</f>
        <v>1.3357443743787611E-2</v>
      </c>
      <c r="AH311">
        <f t="shared" si="119"/>
        <v>0.65089334611850991</v>
      </c>
      <c r="AI311" cm="1">
        <f t="array" ref="AI311" xml:space="preserve"> F311 / df / 1000</f>
        <v>0.39668367346938777</v>
      </c>
      <c r="AJ311" cm="1">
        <f t="array" ref="AJ311" xml:space="preserve"> ( 1 + AI311 ) / ( 2*Ku ) * ( 2 * LN( 1 + AI311 ) - 1 + alpha + ( 1 / ( 1 + AI311 ) ) ^ 2 * ( 1 - alpha / 2 ) - ( alpha / 2) * ( 1 + AI311 ) ^ 2 )</f>
        <v>0.17585150060853122</v>
      </c>
      <c r="AK311" cm="1">
        <f t="array" ref="AK311" xml:space="preserve"> ( ( 1 - alpha ) / Ku ) * AI311 ^ 2</f>
        <v>0.22378948917400793</v>
      </c>
      <c r="AL311">
        <f t="shared" si="120"/>
        <v>1.2726049445104994</v>
      </c>
      <c r="AM311">
        <f t="shared" si="110"/>
        <v>0.3572544669934552</v>
      </c>
      <c r="AN311">
        <f t="shared" si="121"/>
        <v>0.44725609934688698</v>
      </c>
      <c r="AO311">
        <f t="shared" si="122"/>
        <v>1.2519258418540098</v>
      </c>
      <c r="AP311" cm="1">
        <f t="array" ref="AP311" xml:space="preserve"> EXP( -4 * alpha * X * 10^(-6) * AM311 / ( PI() * df * 10^(-6) * ( 1 - alpha ) ) ) * 100</f>
        <v>6.6878690631381715E-2</v>
      </c>
      <c r="AQ311" cm="1">
        <f t="array" ref="AQ311" xml:space="preserve"> EXP( -4 * alpha * X * 10^(-6) * AN311 / ( PI() * df * 10^(-6) * ( 1 - alpha ) ) ) * 100</f>
        <v>1.060463459366001E-2</v>
      </c>
      <c r="AR311">
        <f t="shared" si="123"/>
        <v>5.6274056037721704E-2</v>
      </c>
      <c r="AS311" cm="1">
        <f t="array" ref="AS311" xml:space="preserve"> ( sigave * 10^(-6) * fE *e * H311 ) / ( 3 * PI() * eps0 * ( 1 + epsF ) * mu * U * F311 * 10^(-9) )</f>
        <v>6.9939690027449779E-3</v>
      </c>
      <c r="AT311" cm="1">
        <f t="array" ref="AT311" xml:space="preserve"> PI() * AS311 / ( 1 + alpha * SQRT(AS311) )</f>
        <v>2.18461392186531E-2</v>
      </c>
      <c r="AU311" cm="1">
        <f t="array" ref="AU311" xml:space="preserve"> PI() * AS311 * ( 1 - SQRT( AS311 ) * alpha )</f>
        <v>2.1845411779652178E-2</v>
      </c>
      <c r="AV311">
        <f t="shared" si="124"/>
        <v>0.99996670171357782</v>
      </c>
      <c r="AW311" cm="1">
        <f t="array" ref="AW311" xml:space="preserve"> 2 / 3 * ( epsP - 1 ) / ( epsP + 2 ) * ( sigave * 10^(-6) ) ^ 2 / ( eps0 * ( 1 + epsF ) ^ 2 ) * H311 * ( F311 * 10^(-9) ) ^ 2 / ( df * 10^(-6) * mu * U )</f>
        <v>33.518193910815107</v>
      </c>
      <c r="AX311" cm="1">
        <f t="array" ref="AX311" xml:space="preserve"> 0.528 * Ku ^ 0.26 * AW311 ^ 0.74 / ( 1 + 0.366 * ( Ku * AW311 ) ^ 0.63 )</f>
        <v>1.7859675101099453</v>
      </c>
      <c r="AY311" cm="1">
        <f t="array" ref="AY311" xml:space="preserve"> 0.35 * Ku ^ ( -0.5 ) * AW311 ^ 0.4</f>
        <v>1.7627103869762897</v>
      </c>
      <c r="AZ311">
        <f t="shared" si="125"/>
        <v>0.98697785765866264</v>
      </c>
      <c r="BA311">
        <f t="shared" si="111"/>
        <v>0.37129597538968351</v>
      </c>
      <c r="BB311">
        <f t="shared" si="126"/>
        <v>0.46910151112653914</v>
      </c>
      <c r="BC311">
        <f t="shared" si="127"/>
        <v>1.2634166331434282</v>
      </c>
      <c r="BD311">
        <f t="shared" si="112"/>
        <v>1.5051771062114436</v>
      </c>
      <c r="BE311">
        <f t="shared" si="128"/>
        <v>2.2099664863231765</v>
      </c>
      <c r="BF311">
        <f t="shared" si="129"/>
        <v>1.4682434892234706</v>
      </c>
      <c r="BG311" cm="1">
        <f t="array" ref="BG311" xml:space="preserve"> EXP( -4 * alpha * X * 10^(-6) * BA311 / ( PI() * df * 10^(-6) * ( 1 - alpha ) ) ) * 100</f>
        <v>5.0177504682608565E-2</v>
      </c>
      <c r="BH311" cm="1">
        <f t="array" ref="BH311" xml:space="preserve"> EXP( -4 * alpha * X * 10^(-6) * BB311 / ( PI() * df * 10^(-6) * ( 1 - alpha ) ) ) * 100</f>
        <v>6.7821636626115515E-3</v>
      </c>
      <c r="BI311" cm="1">
        <f t="array" ref="BI311" xml:space="preserve"> EXP( -4 * alpha * X * 10^(-6) * BD311 / ( PI() * df * 10^(-6) * ( 1 - alpha ) ) ) * 100</f>
        <v>4.2108355707613683E-12</v>
      </c>
      <c r="BJ311" cm="1">
        <f t="array" ref="BJ311" xml:space="preserve"> EXP( -4 * alpha * X * 10^(-6) * BE311 / ( PI() * df * 10^(-6) * ( 1 - alpha ) ) ) * 100</f>
        <v>2.2978190054096154E-18</v>
      </c>
      <c r="BK311" cm="1">
        <f t="array" ref="BK311">fC *  BG311 +  ( 1 - fC ) * BI311</f>
        <v>5.0177504720506092E-3</v>
      </c>
    </row>
    <row r="312" spans="6:63" x14ac:dyDescent="0.2">
      <c r="F312">
        <v>3120</v>
      </c>
      <c r="G312" cm="1">
        <f t="array" ref="G312" xml:space="preserve"> F312 * 10^(-9) * rhoa/mu * U</f>
        <v>2.0669783471710165E-3</v>
      </c>
      <c r="H312" cm="1">
        <f t="array" ref="H312">1 +  lambda/F312 * ( 2.514 + 0.8 * EXP( -0.55 * F312/lambda ) )</f>
        <v>1.0539945961539761</v>
      </c>
      <c r="I312" cm="1">
        <f t="array" ref="I312" xml:space="preserve"> 1 + 3.34 * lambda/F312</f>
        <v>1.071735064102564</v>
      </c>
      <c r="J312">
        <f t="shared" si="113"/>
        <v>0.9834469650729929</v>
      </c>
      <c r="K312" cm="1">
        <f t="array" ref="K312" xml:space="preserve"> kB * T * H312 / ( 3 * PI() * mu * F312 * 10^(-9) )</f>
        <v>7.9755204101247862E-12</v>
      </c>
      <c r="L312" cm="1">
        <f t="array" ref="L312" xml:space="preserve"> df * 10^(-6) *U / K312</f>
        <v>10311.156874586502</v>
      </c>
      <c r="M312" cm="1">
        <f t="array" ref="M312" xml:space="preserve"> 1 + 0.388 * Kn * ( ( 1 - alpha ) * L312 / Ku ) ^ ( 1 / 3 )</f>
        <v>1.1623446889361155</v>
      </c>
      <c r="N312" cm="1">
        <f t="array" ref="N312" xml:space="preserve"> 1 + 0.388 * Kn * ( ( 1 - alpha ) / Ku ) ^ ( 1 / 3 ) * ( 3 * PI() * mu * df * 10^(-6) * U * F312 * 10^(-9) / ( kB * T ) ) ^ ( 1 / 3 ) * ( 0.6 * ( F312 / lambda ) ^ 0.1 ) ^ ( -1 / 3 ) * ( 1 + 2/3 * ( 3.34 * F312 / lambda ) ) ^ ( -1 / 2 )</f>
        <v>1.0168453636587573</v>
      </c>
      <c r="O312">
        <f t="shared" si="104"/>
        <v>0.87482256626428734</v>
      </c>
      <c r="P312" cm="1">
        <f t="array" ref="P312" xml:space="preserve"> 1 / ( 1 + 1.6 * ( ( 1 - alpha ) / Ku ) ^ ( 1 / 3 ) * L312 ^ ( -2 / 3 ) * M312 )</f>
        <v>0.99560471261693706</v>
      </c>
      <c r="Q312" cm="1">
        <f t="array" ref="Q312" xml:space="preserve"> 1.6 * ( ( 1 - alpha ) / Ku ) * L312 ^ ( -2 / 3 ) * M312 * P312</f>
        <v>5.5584618754538993E-3</v>
      </c>
      <c r="R312" cm="1">
        <f t="array" ref="R312" xml:space="preserve"> 1.6 * ( 0.6 ) ^ ( 2 / 3 ) * ( ( 1 - alpha ) / Ku ) * ( lambda * 10^(-9) ) ^ ( -1 / 15 ) * ( kB * T / ( 3 * PI() * df * 10^(-6) * U * mu ) ) ^ ( 2 / 3 ) * ( F312 * 10^(-9) ) ^ ( -3 / 5 )  +  3.2 * 3.34 / 3 * ( 0.6 ) ^ ( 2 / 3 ) * ( ( 1 - alpha ) / Ku ) *  ( lambda * 10^(-9) ) ^ ( 14 / 15 ) * ( kB * T / ( 3 * PI() * df * 10^(-6) * U * mu ) ) ^ ( 2 / 3 ) * ( F312 * 10^(-9) ) ^ ( -8 / 5 )</f>
        <v>4.4657774616042286E-3</v>
      </c>
      <c r="S312">
        <f t="shared" si="105"/>
        <v>4.5410051069640339E-3</v>
      </c>
      <c r="T312">
        <f t="shared" si="114"/>
        <v>0.8169535401541671</v>
      </c>
      <c r="U312">
        <f t="shared" si="106"/>
        <v>11636.075228373629</v>
      </c>
      <c r="V312">
        <f t="shared" si="107"/>
        <v>9.2703469872531009E-3</v>
      </c>
      <c r="W312">
        <f t="shared" si="108"/>
        <v>8.5939234062449983E-5</v>
      </c>
      <c r="X312">
        <f t="shared" si="109"/>
        <v>7.9668467833464889E-7</v>
      </c>
      <c r="Y312" cm="1">
        <f t="array" ref="Y312" xml:space="preserve"> 4 / 3 * g / U^2 * F312 * 10^(-9) * ( rhop - rhoa ) / rhoa</f>
        <v>323.43493536789191</v>
      </c>
      <c r="Z312" cm="1">
        <f t="array" ref="Z312" xml:space="preserve"> SQRT( 4/3 * 1/U312 * g/rhoa * F312 * 10^(-9) *  ( rhop - rhoa ) )</f>
        <v>1.7488016973106861E-3</v>
      </c>
      <c r="AA312" cm="1">
        <f t="array" ref="AA312" xml:space="preserve"> Z312 / U</f>
        <v>0.1667209605320959</v>
      </c>
      <c r="AB312">
        <f t="shared" si="115"/>
        <v>0.20007818826038953</v>
      </c>
      <c r="AC312">
        <f t="shared" si="116"/>
        <v>0.19915053882754716</v>
      </c>
      <c r="AD312">
        <f t="shared" si="117"/>
        <v>0.99536356540956328</v>
      </c>
      <c r="AE312" cm="1">
        <f t="array" ref="AE312">( ( F312 * 10^(-9) ) ^ 2 * rhop * H312 * U ) / ( 18 * mu * ( df * 10^(-6) ) )</f>
        <v>4.2064096276670508E-2</v>
      </c>
      <c r="AF312">
        <f t="shared" si="118"/>
        <v>2.0742771418840157E-2</v>
      </c>
      <c r="AG312" cm="1">
        <f t="array" ref="AG312">(2 * AI332*(1-alpha)*AE312*SQRT(alpha)+(1-alpha)*alpha*AE312^2)/Ku</f>
        <v>1.3482437312875899E-2</v>
      </c>
      <c r="AH312">
        <f t="shared" si="119"/>
        <v>0.6499824464454218</v>
      </c>
      <c r="AI312" cm="1">
        <f t="array" ref="AI312" xml:space="preserve"> F312 / df / 1000</f>
        <v>0.39795918367346939</v>
      </c>
      <c r="AJ312" cm="1">
        <f t="array" ref="AJ312" xml:space="preserve"> ( 1 + AI312 ) / ( 2*Ku ) * ( 2 * LN( 1 + AI312 ) - 1 + alpha + ( 1 / ( 1 + AI312 ) ) ^ 2 * ( 1 - alpha / 2 ) - ( alpha / 2) * ( 1 + AI312 ) ^ 2 )</f>
        <v>0.17686618287303196</v>
      </c>
      <c r="AK312" cm="1">
        <f t="array" ref="AK312" xml:space="preserve"> ( ( 1 - alpha ) / Ku ) * AI312 ^ 2</f>
        <v>0.22523096363927816</v>
      </c>
      <c r="AL312">
        <f t="shared" si="120"/>
        <v>1.2734540881733516</v>
      </c>
      <c r="AM312">
        <f t="shared" si="110"/>
        <v>0.35879924355073367</v>
      </c>
      <c r="AN312">
        <f t="shared" si="121"/>
        <v>0.44966527899262954</v>
      </c>
      <c r="AO312">
        <f t="shared" si="122"/>
        <v>1.2532503539937021</v>
      </c>
      <c r="AP312" cm="1">
        <f t="array" ref="AP312" xml:space="preserve"> EXP( -4 * alpha * X * 10^(-6) * AM312 / ( PI() * df * 10^(-6) * ( 1 - alpha ) ) ) * 100</f>
        <v>6.4797795787717896E-2</v>
      </c>
      <c r="AQ312" cm="1">
        <f t="array" ref="AQ312" xml:space="preserve"> EXP( -4 * alpha * X * 10^(-6) * AN312 / ( PI() * df * 10^(-6) * ( 1 - alpha ) ) ) * 100</f>
        <v>1.0094544644385039E-2</v>
      </c>
      <c r="AR312">
        <f t="shared" si="123"/>
        <v>5.4703251143332854E-2</v>
      </c>
      <c r="AS312" cm="1">
        <f t="array" ref="AS312" xml:space="preserve"> ( sigave * 10^(-6) * fE *e * H312 ) / ( 3 * PI() * eps0 * ( 1 + epsF ) * mu * U * F312 * 10^(-9) )</f>
        <v>6.9704042567171019E-3</v>
      </c>
      <c r="AT312" cm="1">
        <f t="array" ref="AT312" xml:space="preserve"> PI() * AS312 / ( 1 + alpha * SQRT(AS312) )</f>
        <v>2.1772743747617028E-2</v>
      </c>
      <c r="AU312" cm="1">
        <f t="array" ref="AU312" xml:space="preserve"> PI() * AS312 * ( 1 - SQRT( AS312 ) * alpha )</f>
        <v>2.1772021195281873E-2</v>
      </c>
      <c r="AV312">
        <f t="shared" si="124"/>
        <v>0.9999668139053336</v>
      </c>
      <c r="AW312" cm="1">
        <f t="array" ref="AW312" xml:space="preserve"> 2 / 3 * ( epsP - 1 ) / ( epsP + 2 ) * ( sigave * 10^(-6) ) ^ 2 / ( eps0 * ( 1 + epsF ) ^ 2 ) * H312 * ( F312 * 10^(-9) ) ^ 2 / ( df * 10^(-6) * mu * U )</f>
        <v>33.728535711411276</v>
      </c>
      <c r="AX312" cm="1">
        <f t="array" ref="AX312" xml:space="preserve"> 0.528 * Ku ^ 0.26 * AW312 ^ 0.74 / ( 1 + 0.366 * ( Ku * AW312 ) ^ 0.63 )</f>
        <v>1.7891729725749166</v>
      </c>
      <c r="AY312" cm="1">
        <f t="array" ref="AY312" xml:space="preserve"> 0.35 * Ku ^ ( -0.5 ) * AW312 ^ 0.4</f>
        <v>1.7671268060298373</v>
      </c>
      <c r="AZ312">
        <f t="shared" si="125"/>
        <v>0.98767801275616673</v>
      </c>
      <c r="BA312">
        <f t="shared" si="111"/>
        <v>0.37275994331168172</v>
      </c>
      <c r="BB312">
        <f t="shared" si="126"/>
        <v>0.47143730018791141</v>
      </c>
      <c r="BC312">
        <f t="shared" si="127"/>
        <v>1.2647209246775772</v>
      </c>
      <c r="BD312">
        <f t="shared" si="112"/>
        <v>1.5060183069843527</v>
      </c>
      <c r="BE312">
        <f t="shared" si="128"/>
        <v>2.2167920850224667</v>
      </c>
      <c r="BF312">
        <f t="shared" si="129"/>
        <v>1.4719556028912859</v>
      </c>
      <c r="BG312" cm="1">
        <f t="array" ref="BG312" xml:space="preserve"> EXP( -4 * alpha * X * 10^(-6) * BA312 / ( PI() * df * 10^(-6) * ( 1 - alpha ) ) ) * 100</f>
        <v>4.8696711076513563E-2</v>
      </c>
      <c r="BH312" cm="1">
        <f t="array" ref="BH312" xml:space="preserve"> EXP( -4 * alpha * X * 10^(-6) * BB312 / ( PI() * df * 10^(-6) * ( 1 - alpha ) ) ) * 100</f>
        <v>6.4656392511884212E-3</v>
      </c>
      <c r="BI312" cm="1">
        <f t="array" ref="BI312" xml:space="preserve"> EXP( -4 * alpha * X * 10^(-6) * BD312 / ( PI() * df * 10^(-6) * ( 1 - alpha ) ) ) * 100</f>
        <v>4.1389770845998322E-12</v>
      </c>
      <c r="BJ312" cm="1">
        <f t="array" ref="BJ312" xml:space="preserve"> EXP( -4 * alpha * X * 10^(-6) * BE312 / ( PI() * df * 10^(-6) * ( 1 - alpha ) ) ) * 100</f>
        <v>1.9983000514232E-18</v>
      </c>
      <c r="BK312" cm="1">
        <f t="array" ref="BK312">fC *  BG312 +  ( 1 - fC ) * BI312</f>
        <v>4.8696711113764357E-3</v>
      </c>
    </row>
    <row r="313" spans="6:63" x14ac:dyDescent="0.2">
      <c r="F313">
        <v>3130</v>
      </c>
      <c r="G313" cm="1">
        <f t="array" ref="G313" xml:space="preserve"> F313 * 10^(-9) * rhoa/mu * U</f>
        <v>2.0736032777709237E-3</v>
      </c>
      <c r="H313" cm="1">
        <f t="array" ref="H313">1 +  lambda/F313 * ( 2.514 + 0.8 * EXP( -0.55 * F313/lambda ) )</f>
        <v>1.0538220894569883</v>
      </c>
      <c r="I313" cm="1">
        <f t="array" ref="I313" xml:space="preserve"> 1 + 3.34 * lambda/F313</f>
        <v>1.0715058785942493</v>
      </c>
      <c r="J313">
        <f t="shared" si="113"/>
        <v>0.98349632093436479</v>
      </c>
      <c r="K313" cm="1">
        <f t="array" ref="K313" xml:space="preserve"> kB * T * H313 / ( 3 * PI() * mu * F313 * 10^(-9) )</f>
        <v>7.9487383357933339E-12</v>
      </c>
      <c r="L313" cm="1">
        <f t="array" ref="L313" xml:space="preserve"> df * 10^(-6) *U / K313</f>
        <v>10345.898761687617</v>
      </c>
      <c r="M313" cm="1">
        <f t="array" ref="M313" xml:space="preserve"> 1 + 0.388 * Kn * ( ( 1 - alpha ) * L313 / Ku ) ^ ( 1 / 3 )</f>
        <v>1.1625268165155549</v>
      </c>
      <c r="N313" cm="1">
        <f t="array" ref="N313" xml:space="preserve"> 1 + 0.388 * Kn * ( ( 1 - alpha ) / Ku ) ^ ( 1 / 3 ) * ( 3 * PI() * mu * df * 10^(-6) * U * F313 * 10^(-9) / ( kB * T ) ) ^ ( 1 / 3 ) * ( 0.6 * ( F313 / lambda ) ^ 0.1 ) ^ ( -1 / 3 ) * ( 1 + 2/3 * ( 3.34 * F313 / lambda ) ) ^ ( -1 / 2 )</f>
        <v>1.0168348429866028</v>
      </c>
      <c r="O313">
        <f t="shared" si="104"/>
        <v>0.87467646211754912</v>
      </c>
      <c r="P313" cm="1">
        <f t="array" ref="P313" xml:space="preserve"> 1 / ( 1 + 1.6 * ( ( 1 - alpha ) / Ku ) ^ ( 1 / 3 ) * L313 ^ ( -2 / 3 ) * M313 )</f>
        <v>0.99561383049433483</v>
      </c>
      <c r="Q313" cm="1">
        <f t="array" ref="Q313" xml:space="preserve"> 1.6 * ( ( 1 - alpha ) / Ku ) * L313 ^ ( -2 / 3 ) * M313 * P313</f>
        <v>5.5469310312828797E-3</v>
      </c>
      <c r="R313" cm="1">
        <f t="array" ref="R313" xml:space="preserve"> 1.6 * ( 0.6 ) ^ ( 2 / 3 ) * ( ( 1 - alpha ) / Ku ) * ( lambda * 10^(-9) ) ^ ( -1 / 15 ) * ( kB * T / ( 3 * PI() * df * 10^(-6) * U * mu ) ) ^ ( 2 / 3 ) * ( F313 * 10^(-9) ) ^ ( -3 / 5 )  +  3.2 * 3.34 / 3 * ( 0.6 ) ^ ( 2 / 3 ) * ( ( 1 - alpha ) / Ku ) *  ( lambda * 10^(-9) ) ^ ( 14 / 15 ) * ( kB * T / ( 3 * PI() * df * 10^(-6) * U * mu ) ) ^ ( 2 / 3 ) * ( F313 * 10^(-9) ) ^ ( -8 / 5 )</f>
        <v>4.4565614509582841E-3</v>
      </c>
      <c r="S313">
        <f t="shared" si="105"/>
        <v>4.5315869632453131E-3</v>
      </c>
      <c r="T313">
        <f t="shared" si="114"/>
        <v>0.8169539043641687</v>
      </c>
      <c r="U313">
        <f t="shared" si="106"/>
        <v>11598.953945231371</v>
      </c>
      <c r="V313">
        <f t="shared" si="107"/>
        <v>9.2851694722139323E-3</v>
      </c>
      <c r="W313">
        <f t="shared" si="108"/>
        <v>8.621427216962554E-5</v>
      </c>
      <c r="X313">
        <f t="shared" si="109"/>
        <v>8.005122697638607E-7</v>
      </c>
      <c r="Y313" cm="1">
        <f t="array" ref="Y313" xml:space="preserve"> 4 / 3 * g / U^2 * F313 * 10^(-9) * ( rhop - rhoa ) / rhoa</f>
        <v>324.4715858017633</v>
      </c>
      <c r="Z313" cm="1">
        <f t="array" ref="Z313" xml:space="preserve"> SQRT( 4/3 * 1/U313 * g/rhoa * F313 * 10^(-9) *  ( rhop - rhoa ) )</f>
        <v>1.7544026959211583E-3</v>
      </c>
      <c r="AA313" cm="1">
        <f t="array" ref="AA313" xml:space="preserve"> Z313 / U</f>
        <v>0.16725492837402609</v>
      </c>
      <c r="AB313">
        <f t="shared" si="115"/>
        <v>0.20084769525858973</v>
      </c>
      <c r="AC313">
        <f t="shared" si="116"/>
        <v>0.1999075039817349</v>
      </c>
      <c r="AD313">
        <f t="shared" si="117"/>
        <v>0.99531888441316518</v>
      </c>
      <c r="AE313" cm="1">
        <f t="array" ref="AE313">( ( F313 * 10^(-9) ) ^ 2 * rhop * H313 * U ) / ( 18 * mu * ( df * 10^(-6) ) )</f>
        <v>4.2327241227918561E-2</v>
      </c>
      <c r="AF313">
        <f t="shared" si="118"/>
        <v>2.0965312997660881E-2</v>
      </c>
      <c r="AG313" cm="1">
        <f t="array" ref="AG313">(2 * AI333*(1-alpha)*AE313*SQRT(alpha)+(1-alpha)*alpha*AE313^2)/Ku</f>
        <v>1.3608211398651841E-2</v>
      </c>
      <c r="AH313">
        <f t="shared" si="119"/>
        <v>0.64908219591904592</v>
      </c>
      <c r="AI313" cm="1">
        <f t="array" ref="AI313" xml:space="preserve"> F313 / df / 1000</f>
        <v>0.39923469387755101</v>
      </c>
      <c r="AJ313" cm="1">
        <f t="array" ref="AJ313" xml:space="preserve"> ( 1 + AI313 ) / ( 2*Ku ) * ( 2 * LN( 1 + AI313 ) - 1 + alpha + ( 1 / ( 1 + AI313 ) ) ^ 2 * ( 1 - alpha / 2 ) - ( alpha / 2) * ( 1 + AI313 ) ^ 2 )</f>
        <v>0.1778831616081924</v>
      </c>
      <c r="AK313" cm="1">
        <f t="array" ref="AK313" xml:space="preserve"> ( ( 1 - alpha ) / Ku ) * AI313 ^ 2</f>
        <v>0.22667706563092171</v>
      </c>
      <c r="AL313">
        <f t="shared" si="120"/>
        <v>1.2743031076218634</v>
      </c>
      <c r="AM313">
        <f t="shared" si="110"/>
        <v>0.36034548292378088</v>
      </c>
      <c r="AN313">
        <f t="shared" si="121"/>
        <v>0.45208146957356282</v>
      </c>
      <c r="AO313">
        <f t="shared" si="122"/>
        <v>1.2545778731717463</v>
      </c>
      <c r="AP313" cm="1">
        <f t="array" ref="AP313" xml:space="preserve"> EXP( -4 * alpha * X * 10^(-6) * AM313 / ( PI() * df * 10^(-6) * ( 1 - alpha ) ) ) * 100</f>
        <v>6.2779767742911136E-2</v>
      </c>
      <c r="AQ313" cm="1">
        <f t="array" ref="AQ313" xml:space="preserve"> EXP( -4 * alpha * X * 10^(-6) * AN313 / ( PI() * df * 10^(-6) * ( 1 - alpha ) ) ) * 100</f>
        <v>9.6076119923400472E-3</v>
      </c>
      <c r="AR313">
        <f t="shared" si="123"/>
        <v>5.317215575057109E-2</v>
      </c>
      <c r="AS313" cm="1">
        <f t="array" ref="AS313" xml:space="preserve"> ( sigave * 10^(-6) * fE *e * H313 ) / ( 3 * PI() * eps0 * ( 1 + epsF ) * mu * U * F313 * 10^(-9) )</f>
        <v>6.9469973973118292E-3</v>
      </c>
      <c r="AT313" cm="1">
        <f t="array" ref="AT313" xml:space="preserve"> PI() * AS313 / ( 1 + alpha * SQRT(AS313) )</f>
        <v>2.1699838980822228E-2</v>
      </c>
      <c r="AU313" cm="1">
        <f t="array" ref="AU313" xml:space="preserve"> PI() * AS313 * ( 1 - SQRT( AS313 ) * alpha )</f>
        <v>2.1699121266142877E-2</v>
      </c>
      <c r="AV313">
        <f t="shared" si="124"/>
        <v>0.99996692534539144</v>
      </c>
      <c r="AW313" cm="1">
        <f t="array" ref="AW313" xml:space="preserve"> 2 / 3 * ( epsP - 1 ) / ( epsP + 2 ) * ( sigave * 10^(-6) ) ^ 2 / ( eps0 * ( 1 + epsF ) ^ 2 ) * H313 * ( F313 * 10^(-9) ) ^ 2 / ( df * 10^(-6) * mu * U )</f>
        <v>33.939534988016923</v>
      </c>
      <c r="AX313" cm="1">
        <f t="array" ref="AX313" xml:space="preserve"> 0.528 * Ku ^ 0.26 * AW313 ^ 0.74 / ( 1 + 0.366 * ( Ku * AW313 ) ^ 0.63 )</f>
        <v>1.7923685729217655</v>
      </c>
      <c r="AY313" cm="1">
        <f t="array" ref="AY313" xml:space="preserve"> 0.35 * Ku ^ ( -0.5 ) * AW313 ^ 0.4</f>
        <v>1.7715404578915059</v>
      </c>
      <c r="AZ313">
        <f t="shared" si="125"/>
        <v>0.98837955800781119</v>
      </c>
      <c r="BA313">
        <f t="shared" si="111"/>
        <v>0.37422588294769044</v>
      </c>
      <c r="BB313">
        <f t="shared" si="126"/>
        <v>0.4737805908397057</v>
      </c>
      <c r="BC313">
        <f t="shared" si="127"/>
        <v>1.2660283866734334</v>
      </c>
      <c r="BD313">
        <f t="shared" si="112"/>
        <v>1.5068421368586449</v>
      </c>
      <c r="BE313">
        <f t="shared" si="128"/>
        <v>2.2236219274650688</v>
      </c>
      <c r="BF313">
        <f t="shared" si="129"/>
        <v>1.4756833997891208</v>
      </c>
      <c r="BG313" cm="1">
        <f t="array" ref="BG313" xml:space="preserve"> EXP( -4 * alpha * X * 10^(-6) * BA313 / ( PI() * df * 10^(-6) * ( 1 - alpha ) ) ) * 100</f>
        <v>4.7257710690088675E-2</v>
      </c>
      <c r="BH313" cm="1">
        <f t="array" ref="BH313" xml:space="preserve"> EXP( -4 * alpha * X * 10^(-6) * BB313 / ( PI() * df * 10^(-6) * ( 1 - alpha ) ) ) * 100</f>
        <v>6.1629410164263949E-3</v>
      </c>
      <c r="BI313" cm="1">
        <f t="array" ref="BI313" xml:space="preserve"> EXP( -4 * alpha * X * 10^(-6) * BD313 / ( PI() * df * 10^(-6) * ( 1 - alpha ) ) ) * 100</f>
        <v>4.069791177457258E-12</v>
      </c>
      <c r="BJ313" cm="1">
        <f t="array" ref="BJ313" xml:space="preserve"> EXP( -4 * alpha * X * 10^(-6) * BE313 / ( PI() * df * 10^(-6) * ( 1 - alpha ) ) ) * 100</f>
        <v>1.7376722683673625E-18</v>
      </c>
      <c r="BK313" cm="1">
        <f t="array" ref="BK313">fC *  BG313 +  ( 1 - fC ) * BI313</f>
        <v>4.7257710726716804E-3</v>
      </c>
    </row>
    <row r="314" spans="6:63" x14ac:dyDescent="0.2">
      <c r="F314">
        <v>3140</v>
      </c>
      <c r="G314" cm="1">
        <f t="array" ref="G314" xml:space="preserve"> F314 * 10^(-9) * rhoa/mu * U</f>
        <v>2.0802282083708305E-3</v>
      </c>
      <c r="H314" cm="1">
        <f t="array" ref="H314">1 +  lambda/F314 * ( 2.514 + 0.8 * EXP( -0.55 * F314/lambda ) )</f>
        <v>1.0536506815287718</v>
      </c>
      <c r="I314" cm="1">
        <f t="array" ref="I314" xml:space="preserve"> 1 + 3.34 * lambda/F314</f>
        <v>1.0712781528662421</v>
      </c>
      <c r="J314">
        <f t="shared" si="113"/>
        <v>0.98354538334389874</v>
      </c>
      <c r="K314" cm="1">
        <f t="array" ref="K314" xml:space="preserve"> kB * T * H314 / ( 3 * PI() * mu * F314 * 10^(-9) )</f>
        <v>7.9221351092892964E-12</v>
      </c>
      <c r="L314" cm="1">
        <f t="array" ref="L314" xml:space="preserve"> df * 10^(-6) *U / K314</f>
        <v>10380.641199723328</v>
      </c>
      <c r="M314" cm="1">
        <f t="array" ref="M314" xml:space="preserve"> 1 + 0.388 * Kn * ( ( 1 - alpha ) * L314 / Ku ) ^ ( 1 / 3 )</f>
        <v>1.1627085397013581</v>
      </c>
      <c r="N314" cm="1">
        <f t="array" ref="N314" xml:space="preserve"> 1 + 0.388 * Kn * ( ( 1 - alpha ) / Ku ) ^ ( 1 / 3 ) * ( 3 * PI() * mu * df * 10^(-6) * U * F314 * 10^(-9) / ( kB * T ) ) ^ ( 1 / 3 ) * ( 0.6 * ( F314 / lambda ) ^ 0.1 ) ^ ( -1 / 3 ) * ( 1 + 2/3 * ( 3.34 * F314 / lambda ) ) ^ ( -1 / 2 )</f>
        <v>1.0168243616038439</v>
      </c>
      <c r="O314">
        <f t="shared" si="104"/>
        <v>0.87453074169818645</v>
      </c>
      <c r="P314" cm="1">
        <f t="array" ref="P314" xml:space="preserve"> 1 / ( 1 + 1.6 * ( ( 1 - alpha ) / Ku ) ^ ( 1 / 3 ) * L314 ^ ( -2 / 3 ) * M314 )</f>
        <v>0.99562289855568142</v>
      </c>
      <c r="Q314" cm="1">
        <f t="array" ref="Q314" xml:space="preserve"> 1.6 * ( ( 1 - alpha ) / Ku ) * L314 ^ ( -2 / 3 ) * M314 * P314</f>
        <v>5.5354631865466774E-3</v>
      </c>
      <c r="R314" cm="1">
        <f t="array" ref="R314" xml:space="preserve"> 1.6 * ( 0.6 ) ^ ( 2 / 3 ) * ( ( 1 - alpha ) / Ku ) * ( lambda * 10^(-9) ) ^ ( -1 / 15 ) * ( kB * T / ( 3 * PI() * df * 10^(-6) * U * mu ) ) ^ ( 2 / 3 ) * ( F314 * 10^(-9) ) ^ ( -3 / 5 )  +  3.2 * 3.34 / 3 * ( 0.6 ) ^ ( 2 / 3 ) * ( ( 1 - alpha ) / Ku ) *  ( lambda * 10^(-9) ) ^ ( 14 / 15 ) * ( kB * T / ( 3 * PI() * df * 10^(-6) * U * mu ) ) ^ ( 2 / 3 ) * ( F314 * 10^(-9) ) ^ ( -8 / 5 )</f>
        <v>4.4473957341824716E-3</v>
      </c>
      <c r="S314">
        <f t="shared" si="105"/>
        <v>4.5222203282097506E-3</v>
      </c>
      <c r="T314">
        <f t="shared" si="114"/>
        <v>0.81695427750301008</v>
      </c>
      <c r="U314">
        <f t="shared" si="106"/>
        <v>11562.069048908224</v>
      </c>
      <c r="V314">
        <f t="shared" si="107"/>
        <v>9.2999682147819167E-3</v>
      </c>
      <c r="W314">
        <f t="shared" si="108"/>
        <v>8.6489308078032504E-5</v>
      </c>
      <c r="X314">
        <f t="shared" si="109"/>
        <v>8.0434594067567052E-7</v>
      </c>
      <c r="Y314" cm="1">
        <f t="array" ref="Y314" xml:space="preserve"> 4 / 3 * g / U^2 * F314 * 10^(-9) * ( rhop - rhoa ) / rhoa</f>
        <v>325.50823623563474</v>
      </c>
      <c r="Z314" cm="1">
        <f t="array" ref="Z314" xml:space="preserve"> SQRT( 4/3 * 1/U314 * g/rhoa * F314 * 10^(-9) *  ( rhop - rhoa ) )</f>
        <v>1.7600036722851505E-3</v>
      </c>
      <c r="AA314" cm="1">
        <f t="array" ref="AA314" xml:space="preserve"> Z314 / U</f>
        <v>0.16778889409510148</v>
      </c>
      <c r="AB314">
        <f t="shared" si="115"/>
        <v>0.20161818666509801</v>
      </c>
      <c r="AC314">
        <f t="shared" si="116"/>
        <v>0.20066532246922919</v>
      </c>
      <c r="AD314">
        <f t="shared" si="117"/>
        <v>0.9952739174395433</v>
      </c>
      <c r="AE314" cm="1">
        <f t="array" ref="AE314">( ( F314 * 10^(-9) ) ^ 2 * rhop * H314 * U ) / ( 18 * mu * ( df * 10^(-6) ) )</f>
        <v>4.2591206141657692E-2</v>
      </c>
      <c r="AF314">
        <f t="shared" si="118"/>
        <v>2.1189335609875765E-2</v>
      </c>
      <c r="AG314" cm="1">
        <f t="array" ref="AG314">(2 * AI334*(1-alpha)*AE314*SQRT(alpha)+(1-alpha)*alpha*AE314^2)/Ku</f>
        <v>1.3734768472409883E-2</v>
      </c>
      <c r="AH314">
        <f t="shared" si="119"/>
        <v>0.64819250236465586</v>
      </c>
      <c r="AI314" cm="1">
        <f t="array" ref="AI314" xml:space="preserve"> F314 / df / 1000</f>
        <v>0.40051020408163263</v>
      </c>
      <c r="AJ314" cm="1">
        <f t="array" ref="AJ314" xml:space="preserve"> ( 1 + AI314 ) / ( 2*Ku ) * ( 2 * LN( 1 + AI314 ) - 1 + alpha + ( 1 / ( 1 + AI314 ) ) ^ 2 * ( 1 - alpha / 2 ) - ( alpha / 2) * ( 1 + AI314 ) ^ 2 )</f>
        <v>0.1789024324656483</v>
      </c>
      <c r="AK314" cm="1">
        <f t="array" ref="AK314" xml:space="preserve"> ( ( 1 - alpha ) / Ku ) * AI314 ^ 2</f>
        <v>0.22812779514893849</v>
      </c>
      <c r="AL314">
        <f t="shared" si="120"/>
        <v>1.2751520032727455</v>
      </c>
      <c r="AM314">
        <f t="shared" si="110"/>
        <v>0.361893168772768</v>
      </c>
      <c r="AN314">
        <f t="shared" si="121"/>
        <v>0.45450467355625324</v>
      </c>
      <c r="AO314">
        <f t="shared" si="122"/>
        <v>1.2559084082674017</v>
      </c>
      <c r="AP314" cm="1">
        <f t="array" ref="AP314" xml:space="preserve"> EXP( -4 * alpha * X * 10^(-6) * AM314 / ( PI() * df * 10^(-6) * ( 1 - alpha ) ) ) * 100</f>
        <v>6.0822787865672162E-2</v>
      </c>
      <c r="AQ314" cm="1">
        <f t="array" ref="AQ314" xml:space="preserve"> EXP( -4 * alpha * X * 10^(-6) * AN314 / ( PI() * df * 10^(-6) * ( 1 - alpha ) ) ) * 100</f>
        <v>9.1428554601047617E-3</v>
      </c>
      <c r="AR314">
        <f t="shared" si="123"/>
        <v>5.1679932405567397E-2</v>
      </c>
      <c r="AS314" cm="1">
        <f t="array" ref="AS314" xml:space="preserve"> ( sigave * 10^(-6) * fE *e * H314 ) / ( 3 * PI() * eps0 * ( 1 + epsF ) * mu * U * F314 * 10^(-9) )</f>
        <v>6.9237468464097528E-3</v>
      </c>
      <c r="AT314" cm="1">
        <f t="array" ref="AT314" xml:space="preserve"> PI() * AS314 / ( 1 + alpha * SQRT(AS314) )</f>
        <v>2.1627420022317025E-2</v>
      </c>
      <c r="AU314" cm="1">
        <f t="array" ref="AU314" xml:space="preserve"> PI() * AS314 * ( 1 - SQRT( AS314 ) * alpha )</f>
        <v>2.1626707096935847E-2</v>
      </c>
      <c r="AV314">
        <f t="shared" si="124"/>
        <v>0.99996703604126413</v>
      </c>
      <c r="AW314" cm="1">
        <f t="array" ref="AW314" xml:space="preserve"> 2 / 3 * ( epsP - 1 ) / ( epsP + 2 ) * ( sigave * 10^(-6) ) ^ 2 / ( eps0 * ( 1 + epsF ) ^ 2 ) * H314 * ( F314 * 10^(-9) ) ^ 2 / ( df * 10^(-6) * mu * U )</f>
        <v>34.151191740632051</v>
      </c>
      <c r="AX314" cm="1">
        <f t="array" ref="AX314" xml:space="preserve"> 0.528 * Ku ^ 0.26 * AW314 ^ 0.74 / ( 1 + 0.366 * ( Ku * AW314 ) ^ 0.63 )</f>
        <v>1.7955543621713432</v>
      </c>
      <c r="AY314" cm="1">
        <f t="array" ref="AY314" xml:space="preserve"> 0.35 * Ku ^ ( -0.5 ) * AW314 ^ 0.4</f>
        <v>1.7759513529670634</v>
      </c>
      <c r="AZ314">
        <f t="shared" si="125"/>
        <v>0.98908247524147686</v>
      </c>
      <c r="BA314">
        <f t="shared" si="111"/>
        <v>0.37569377323082909</v>
      </c>
      <c r="BB314">
        <f t="shared" si="126"/>
        <v>0.47613138065318911</v>
      </c>
      <c r="BC314">
        <f t="shared" si="127"/>
        <v>1.2673390260334456</v>
      </c>
      <c r="BD314">
        <f t="shared" si="112"/>
        <v>1.5076486731141574</v>
      </c>
      <c r="BE314">
        <f t="shared" si="128"/>
        <v>2.2304560265233166</v>
      </c>
      <c r="BF314">
        <f t="shared" si="129"/>
        <v>1.47942691576556</v>
      </c>
      <c r="BG314" cm="1">
        <f t="array" ref="BG314" xml:space="preserve"> EXP( -4 * alpha * X * 10^(-6) * BA314 / ( PI() * df * 10^(-6) * ( 1 - alpha ) ) ) * 100</f>
        <v>4.5859402685425418E-2</v>
      </c>
      <c r="BH314" cm="1">
        <f t="array" ref="BH314" xml:space="preserve"> EXP( -4 * alpha * X * 10^(-6) * BB314 / ( PI() * df * 10^(-6) * ( 1 - alpha ) ) ) * 100</f>
        <v>5.873512701261162E-3</v>
      </c>
      <c r="BI314" cm="1">
        <f t="array" ref="BI314" xml:space="preserve"> EXP( -4 * alpha * X * 10^(-6) * BD314 / ( PI() * df * 10^(-6) * ( 1 - alpha ) ) ) * 100</f>
        <v>4.0031780648514414E-12</v>
      </c>
      <c r="BJ314" cm="1">
        <f t="array" ref="BJ314" xml:space="preserve"> EXP( -4 * alpha * X * 10^(-6) * BE314 / ( PI() * df * 10^(-6) * ( 1 - alpha ) ) ) * 100</f>
        <v>1.510905196413881E-18</v>
      </c>
      <c r="BK314" cm="1">
        <f t="array" ref="BK314">fC *  BG314 +  ( 1 - fC ) * BI314</f>
        <v>4.5859402721454019E-3</v>
      </c>
    </row>
    <row r="315" spans="6:63" x14ac:dyDescent="0.2">
      <c r="F315">
        <v>3150</v>
      </c>
      <c r="G315" cm="1">
        <f t="array" ref="G315" xml:space="preserve"> F315 * 10^(-9) * rhoa/mu * U</f>
        <v>2.0868531389707378E-3</v>
      </c>
      <c r="H315" cm="1">
        <f t="array" ref="H315">1 +  lambda/F315 * ( 2.514 + 0.8 * EXP( -0.55 * F315/lambda ) )</f>
        <v>1.0534803619048625</v>
      </c>
      <c r="I315" cm="1">
        <f t="array" ref="I315" xml:space="preserve"> 1 + 3.34 * lambda/F315</f>
        <v>1.0710518730158731</v>
      </c>
      <c r="J315">
        <f t="shared" si="113"/>
        <v>0.98359415491097302</v>
      </c>
      <c r="K315" cm="1">
        <f t="array" ref="K315" xml:space="preserve"> kB * T * H315 / ( 3 * PI() * mu * F315 * 10^(-9) )</f>
        <v>7.8957089488701289E-12</v>
      </c>
      <c r="L315" cm="1">
        <f t="array" ref="L315" xml:space="preserve"> df * 10^(-6) *U / K315</f>
        <v>10415.384183713</v>
      </c>
      <c r="M315" cm="1">
        <f t="array" ref="M315" xml:space="preserve"> 1 + 0.388 * Kn * ( ( 1 - alpha ) * L315 / Ku ) ^ ( 1 / 3 )</f>
        <v>1.1628898607175839</v>
      </c>
      <c r="N315" cm="1">
        <f t="array" ref="N315" xml:space="preserve"> 1 + 0.388 * Kn * ( ( 1 - alpha ) / Ku ) ^ ( 1 / 3 ) * ( 3 * PI() * mu * df * 10^(-6) * U * F315 * 10^(-9) / ( kB * T ) ) ^ ( 1 / 3 ) * ( 0.6 * ( F315 / lambda ) ^ 0.1 ) ^ ( -1 / 3 ) * ( 1 + 2/3 * ( 3.34 * F315 / lambda ) ) ^ ( -1 / 2 )</f>
        <v>1.0168139192423991</v>
      </c>
      <c r="O315">
        <f t="shared" si="104"/>
        <v>0.87438540277146637</v>
      </c>
      <c r="P315" cm="1">
        <f t="array" ref="P315" xml:space="preserve"> 1 / ( 1 + 1.6 * ( ( 1 - alpha ) / Ku ) ^ ( 1 / 3 ) * L315 ^ ( -2 / 3 ) * M315 )</f>
        <v>0.99563191723734912</v>
      </c>
      <c r="Q315" cm="1">
        <f t="array" ref="Q315" xml:space="preserve"> 1.6 * ( ( 1 - alpha ) / Ku ) * L315 ^ ( -2 / 3 ) * M315 * P315</f>
        <v>5.5240577893911694E-3</v>
      </c>
      <c r="R315" cm="1">
        <f t="array" ref="R315" xml:space="preserve"> 1.6 * ( 0.6 ) ^ ( 2 / 3 ) * ( ( 1 - alpha ) / Ku ) * ( lambda * 10^(-9) ) ^ ( -1 / 15 ) * ( kB * T / ( 3 * PI() * df * 10^(-6) * U * mu ) ) ^ ( 2 / 3 ) * ( F315 * 10^(-9) ) ^ ( -3 / 5 )  +  3.2 * 3.34 / 3 * ( 0.6 ) ^ ( 2 / 3 ) * ( ( 1 - alpha ) / Ku ) *  ( lambda * 10^(-9) ) ^ ( 14 / 15 ) * ( kB * T / ( 3 * PI() * df * 10^(-6) * U * mu ) ) ^ ( 2 / 3 ) * ( F315 * 10^(-9) ) ^ ( -8 / 5 )</f>
        <v>4.4382798686922048E-3</v>
      </c>
      <c r="S315">
        <f t="shared" si="105"/>
        <v>4.512904747979561E-3</v>
      </c>
      <c r="T315">
        <f t="shared" si="114"/>
        <v>0.81695465906357723</v>
      </c>
      <c r="U315">
        <f t="shared" si="106"/>
        <v>11525.418288328097</v>
      </c>
      <c r="V315">
        <f t="shared" si="107"/>
        <v>9.3147433282368044E-3</v>
      </c>
      <c r="W315">
        <f t="shared" si="108"/>
        <v>8.6764341789865112E-5</v>
      </c>
      <c r="X315">
        <f t="shared" si="109"/>
        <v>8.0818568123122569E-7</v>
      </c>
      <c r="Y315" cm="1">
        <f t="array" ref="Y315" xml:space="preserve"> 4 / 3 * g / U^2 * F315 * 10^(-9) * ( rhop - rhoa ) / rhoa</f>
        <v>326.54488666950618</v>
      </c>
      <c r="Z315" cm="1">
        <f t="array" ref="Z315" xml:space="preserve"> SQRT( 4/3 * 1/U315 * g/rhoa * F315 * 10^(-9) *  ( rhop - rhoa ) )</f>
        <v>1.7656046264250842E-3</v>
      </c>
      <c r="AA315" cm="1">
        <f t="array" ref="AA315" xml:space="preserve"> Z315 / U</f>
        <v>0.16832285769745955</v>
      </c>
      <c r="AB315">
        <f t="shared" si="115"/>
        <v>0.20238966437318354</v>
      </c>
      <c r="AC315">
        <f t="shared" si="116"/>
        <v>0.2014239951962189</v>
      </c>
      <c r="AD315">
        <f t="shared" si="117"/>
        <v>0.99522866357847184</v>
      </c>
      <c r="AE315" cm="1">
        <f t="array" ref="AE315">( ( F315 * 10^(-9) ) ^ 2 * rhop * H315 * U ) / ( 18 * mu * ( df * 10^(-6) ) )</f>
        <v>4.2855991017887923E-2</v>
      </c>
      <c r="AF315">
        <f t="shared" si="118"/>
        <v>2.1414841229268011E-2</v>
      </c>
      <c r="AG315" cm="1">
        <f t="array" ref="AG315">(2 * AI335*(1-alpha)*AE315*SQRT(alpha)+(1-alpha)*alpha*AE315^2)/Ku</f>
        <v>1.386211100584033E-2</v>
      </c>
      <c r="AH315">
        <f t="shared" si="119"/>
        <v>0.64731327481871581</v>
      </c>
      <c r="AI315" cm="1">
        <f t="array" ref="AI315" xml:space="preserve"> F315 / df / 1000</f>
        <v>0.4017857142857143</v>
      </c>
      <c r="AJ315" cm="1">
        <f t="array" ref="AJ315" xml:space="preserve"> ( 1 + AI315 ) / ( 2*Ku ) * ( 2 * LN( 1 + AI315 ) - 1 + alpha + ( 1 / ( 1 + AI315 ) ) ^ 2 * ( 1 - alpha / 2 ) - ( alpha / 2) * ( 1 + AI315 ) ^ 2 )</f>
        <v>0.17992399110872195</v>
      </c>
      <c r="AK315" cm="1">
        <f t="array" ref="AK315" xml:space="preserve"> ( ( 1 - alpha ) / Ku ) * AI315 ^ 2</f>
        <v>0.22958315219332862</v>
      </c>
      <c r="AL315">
        <f t="shared" si="120"/>
        <v>1.2760007755419305</v>
      </c>
      <c r="AM315">
        <f t="shared" si="110"/>
        <v>0.36344228472774553</v>
      </c>
      <c r="AN315">
        <f t="shared" si="121"/>
        <v>0.45693489336679505</v>
      </c>
      <c r="AO315">
        <f t="shared" si="122"/>
        <v>1.2572419681685767</v>
      </c>
      <c r="AP315" cm="1">
        <f t="array" ref="AP315" xml:space="preserve"> EXP( -4 * alpha * X * 10^(-6) * AM315 / ( PI() * df * 10^(-6) * ( 1 - alpha ) ) ) * 100</f>
        <v>5.8925086927026388E-2</v>
      </c>
      <c r="AQ315" cm="1">
        <f t="array" ref="AQ315" xml:space="preserve"> EXP( -4 * alpha * X * 10^(-6) * AN315 / ( PI() * df * 10^(-6) * ( 1 - alpha ) ) ) * 100</f>
        <v>8.6993320284007181E-3</v>
      </c>
      <c r="AR315">
        <f t="shared" si="123"/>
        <v>5.0225754898625671E-2</v>
      </c>
      <c r="AS315" cm="1">
        <f t="array" ref="AS315" xml:space="preserve"> ( sigave * 10^(-6) * fE *e * H315 ) / ( 3 * PI() * eps0 * ( 1 + epsF ) * mu * U * F315 * 10^(-9) )</f>
        <v>6.9006510468127011E-3</v>
      </c>
      <c r="AT315" cm="1">
        <f t="array" ref="AT315" xml:space="preserve"> PI() * AS315 / ( 1 + alpha * SQRT(AS315) )</f>
        <v>2.1555482040953887E-2</v>
      </c>
      <c r="AU315" cm="1">
        <f t="array" ref="AU315" xml:space="preserve"> PI() * AS315 * ( 1 - SQRT( AS315 ) * alpha )</f>
        <v>2.1554773857154805E-2</v>
      </c>
      <c r="AV315">
        <f t="shared" si="124"/>
        <v>0.99996714600036607</v>
      </c>
      <c r="AW315" cm="1">
        <f t="array" ref="AW315" xml:space="preserve"> 2 / 3 * ( epsP - 1 ) / ( epsP + 2 ) * ( sigave * 10^(-6) ) ^ 2 / ( eps0 * ( 1 + epsF ) ^ 2 ) * H315 * ( F315 * 10^(-9) ) ^ 2 / ( df * 10^(-6) * mu * U )</f>
        <v>34.363505969256671</v>
      </c>
      <c r="AX315" cm="1">
        <f t="array" ref="AX315" xml:space="preserve"> 0.528 * Ku ^ 0.26 * AW315 ^ 0.74 / ( 1 + 0.366 * ( Ku * AW315 ) ^ 0.63 )</f>
        <v>1.7987303910138139</v>
      </c>
      <c r="AY315" cm="1">
        <f t="array" ref="AY315" xml:space="preserve"> 0.35 * Ku ^ ( -0.5 ) * AW315 ^ 0.4</f>
        <v>1.7803595015905291</v>
      </c>
      <c r="AZ315">
        <f t="shared" si="125"/>
        <v>0.98978674652128917</v>
      </c>
      <c r="BA315">
        <f t="shared" si="111"/>
        <v>0.37716359312732728</v>
      </c>
      <c r="BB315">
        <f t="shared" si="126"/>
        <v>0.47848966722394987</v>
      </c>
      <c r="BC315">
        <f t="shared" si="127"/>
        <v>1.2686528496996681</v>
      </c>
      <c r="BD315">
        <f t="shared" si="112"/>
        <v>1.5084379928222678</v>
      </c>
      <c r="BE315">
        <f t="shared" si="128"/>
        <v>2.2372943949573241</v>
      </c>
      <c r="BF315">
        <f t="shared" si="129"/>
        <v>1.4831861870380072</v>
      </c>
      <c r="BG315" cm="1">
        <f t="array" ref="BG315" xml:space="preserve"> EXP( -4 * alpha * X * 10^(-6) * BA315 / ( PI() * df * 10^(-6) * ( 1 - alpha ) ) ) * 100</f>
        <v>4.4500712137984337E-2</v>
      </c>
      <c r="BH315" cm="1">
        <f t="array" ref="BH315" xml:space="preserve"> EXP( -4 * alpha * X * 10^(-6) * BB315 / ( PI() * df * 10^(-6) * ( 1 - alpha ) ) ) * 100</f>
        <v>5.5968181206670405E-3</v>
      </c>
      <c r="BI315" cm="1">
        <f t="array" ref="BI315" xml:space="preserve"> EXP( -4 * alpha * X * 10^(-6) * BD315 / ( PI() * df * 10^(-6) * ( 1 - alpha ) ) ) * 100</f>
        <v>3.9390426585828879E-12</v>
      </c>
      <c r="BJ315" cm="1">
        <f t="array" ref="BJ315" xml:space="preserve"> EXP( -4 * alpha * X * 10^(-6) * BE315 / ( PI() * df * 10^(-6) * ( 1 - alpha ) ) ) * 100</f>
        <v>1.3136165760835854E-18</v>
      </c>
      <c r="BK315" cm="1">
        <f t="array" ref="BK315">fC *  BG315 +  ( 1 - fC ) * BI315</f>
        <v>4.4500712173435718E-3</v>
      </c>
    </row>
    <row r="316" spans="6:63" x14ac:dyDescent="0.2">
      <c r="F316">
        <v>3160</v>
      </c>
      <c r="G316" cm="1">
        <f t="array" ref="G316" xml:space="preserve"> F316 * 10^(-9) * rhoa/mu * U</f>
        <v>2.093478069570645E-3</v>
      </c>
      <c r="H316" cm="1">
        <f t="array" ref="H316">1 +  lambda/F316 * ( 2.514 + 0.8 * EXP( -0.55 * F316/lambda ) )</f>
        <v>1.053311120253257</v>
      </c>
      <c r="I316" cm="1">
        <f t="array" ref="I316" xml:space="preserve"> 1 + 3.34 * lambda/F316</f>
        <v>1.0708270253164558</v>
      </c>
      <c r="J316">
        <f t="shared" si="113"/>
        <v>0.98364263821412012</v>
      </c>
      <c r="K316" cm="1">
        <f t="array" ref="K316" xml:space="preserve"> kB * T * H316 / ( 3 * PI() * mu * F316 * 10^(-9) )</f>
        <v>7.8694580963366271E-12</v>
      </c>
      <c r="L316" cm="1">
        <f t="array" ref="L316" xml:space="preserve"> df * 10^(-6) *U / K316</f>
        <v>10450.127708735861</v>
      </c>
      <c r="M316" cm="1">
        <f t="array" ref="M316" xml:space="preserve"> 1 + 0.388 * Kn * ( ( 1 - alpha ) * L316 / Ku ) ^ ( 1 / 3 )</f>
        <v>1.1630707817688826</v>
      </c>
      <c r="N316" cm="1">
        <f t="array" ref="N316" xml:space="preserve"> 1 + 0.388 * Kn * ( ( 1 - alpha ) / Ku ) ^ ( 1 / 3 ) * ( 3 * PI() * mu * df * 10^(-6) * U * F316 * 10^(-9) / ( kB * T ) ) ^ ( 1 / 3 ) * ( 0.6 * ( F316 / lambda ) ^ 0.1 ) ^ ( -1 / 3 ) * ( 1 + 2/3 * ( 3.34 * F316 / lambda ) ) ^ ( -1 / 2 )</f>
        <v>1.0168035156368385</v>
      </c>
      <c r="O316">
        <f t="shared" si="104"/>
        <v>0.87424044312282512</v>
      </c>
      <c r="P316" cm="1">
        <f t="array" ref="P316" xml:space="preserve"> 1 / ( 1 + 1.6 * ( ( 1 - alpha ) / Ku ) ^ ( 1 / 3 ) * L316 ^ ( -2 / 3 ) * M316 )</f>
        <v>0.99564088697046738</v>
      </c>
      <c r="Q316" cm="1">
        <f t="array" ref="Q316" xml:space="preserve"> 1.6 * ( ( 1 - alpha ) / Ku ) * L316 ^ ( -2 / 3 ) * M316 * P316</f>
        <v>5.5127142945919898E-3</v>
      </c>
      <c r="R316" cm="1">
        <f t="array" ref="R316" xml:space="preserve"> 1.6 * ( 0.6 ) ^ ( 2 / 3 ) * ( ( 1 - alpha ) / Ku ) * ( lambda * 10^(-9) ) ^ ( -1 / 15 ) * ( kB * T / ( 3 * PI() * df * 10^(-6) * U * mu ) ) ^ ( 2 / 3 ) * ( F316 * 10^(-9) ) ^ ( -3 / 5 )  +  3.2 * 3.34 / 3 * ( 0.6 ) ^ ( 2 / 3 ) * ( ( 1 - alpha ) / Ku ) *  ( lambda * 10^(-9) ) ^ ( 14 / 15 ) * ( kB * T / ( 3 * PI() * df * 10^(-6) * U * mu ) ) ^ ( 2 / 3 ) * ( F316 * 10^(-9) ) ^ ( -8 / 5 )</f>
        <v>4.4292134172572674E-3</v>
      </c>
      <c r="S316">
        <f t="shared" si="105"/>
        <v>4.5036397741730445E-3</v>
      </c>
      <c r="T316">
        <f t="shared" si="114"/>
        <v>0.81695504854861523</v>
      </c>
      <c r="U316">
        <f t="shared" si="106"/>
        <v>11488.999440907877</v>
      </c>
      <c r="V316">
        <f t="shared" si="107"/>
        <v>9.32949492496013E-3</v>
      </c>
      <c r="W316">
        <f t="shared" si="108"/>
        <v>8.7039373307308329E-5</v>
      </c>
      <c r="X316">
        <f t="shared" si="109"/>
        <v>8.1203148163846874E-7</v>
      </c>
      <c r="Y316" cm="1">
        <f t="array" ref="Y316" xml:space="preserve"> 4 / 3 * g / U^2 * F316 * 10^(-9) * ( rhop - rhoa ) / rhoa</f>
        <v>327.58153710337768</v>
      </c>
      <c r="Z316" cm="1">
        <f t="array" ref="Z316" xml:space="preserve"> SQRT( 4/3 * 1/U316 * g/rhoa * F316 * 10^(-9) *  ( rhop - rhoa ) )</f>
        <v>1.7712055583632871E-3</v>
      </c>
      <c r="AA316" cm="1">
        <f t="array" ref="AA316" xml:space="preserve"> Z316 / U</f>
        <v>0.16885681918322898</v>
      </c>
      <c r="AB316">
        <f t="shared" si="115"/>
        <v>0.20316213028096078</v>
      </c>
      <c r="AC316">
        <f t="shared" si="116"/>
        <v>0.20218352306887177</v>
      </c>
      <c r="AD316">
        <f t="shared" si="117"/>
        <v>0.99518312191974134</v>
      </c>
      <c r="AE316" cm="1">
        <f t="array" ref="AE316">( ( F316 * 10^(-9) ) ^ 2 * rhop * H316 * U ) / ( 18 * mu * ( df * 10^(-6) ) )</f>
        <v>4.312159585660922E-2</v>
      </c>
      <c r="AF316">
        <f t="shared" si="118"/>
        <v>2.1641831783582227E-2</v>
      </c>
      <c r="AG316" cm="1">
        <f t="array" ref="AG316">(2 * AI336*(1-alpha)*AE316*SQRT(alpha)+(1-alpha)*alpha*AE316^2)/Ku</f>
        <v>1.3990241471029327E-2</v>
      </c>
      <c r="AH316">
        <f t="shared" si="119"/>
        <v>0.64644442350958964</v>
      </c>
      <c r="AI316" cm="1">
        <f t="array" ref="AI316" xml:space="preserve"> F316 / df / 1000</f>
        <v>0.40306122448979592</v>
      </c>
      <c r="AJ316" cm="1">
        <f t="array" ref="AJ316" xml:space="preserve"> ( 1 + AI316 ) / ( 2*Ku ) * ( 2 * LN( 1 + AI316 ) - 1 + alpha + ( 1 / ( 1 + AI316 ) ) ^ 2 * ( 1 - alpha / 2 ) - ( alpha / 2) * ( 1 + AI316 ) ^ 2 )</f>
        <v>0.18094783321237248</v>
      </c>
      <c r="AK316" cm="1">
        <f t="array" ref="AK316" xml:space="preserve"> ( ( 1 - alpha ) / Ku ) * AI316 ^ 2</f>
        <v>0.23104313676409191</v>
      </c>
      <c r="AL316">
        <f t="shared" si="120"/>
        <v>1.2768494248445861</v>
      </c>
      <c r="AM316">
        <f t="shared" si="110"/>
        <v>0.36499281438889852</v>
      </c>
      <c r="AN316">
        <f t="shared" si="121"/>
        <v>0.45937213139071897</v>
      </c>
      <c r="AO316">
        <f t="shared" si="122"/>
        <v>1.2585785617720673</v>
      </c>
      <c r="AP316" cm="1">
        <f t="array" ref="AP316" xml:space="preserve"> EXP( -4 * alpha * X * 10^(-6) * AM316 / ( PI() * df * 10^(-6) * ( 1 - alpha ) ) ) * 100</f>
        <v>5.7084943879338879E-2</v>
      </c>
      <c r="AQ316" cm="1">
        <f t="array" ref="AQ316" xml:space="preserve"> EXP( -4 * alpha * X * 10^(-6) * AN316 / ( PI() * df * 10^(-6) * ( 1 - alpha ) ) ) * 100</f>
        <v>8.2761355106790568E-3</v>
      </c>
      <c r="AR316">
        <f t="shared" si="123"/>
        <v>4.880880836865982E-2</v>
      </c>
      <c r="AS316" cm="1">
        <f t="array" ref="AS316" xml:space="preserve"> ( sigave * 10^(-6) * fE *e * H316 ) / ( 3 * PI() * eps0 * ( 1 + epsF ) * mu * U * F316 * 10^(-9) )</f>
        <v>6.877708461898782E-3</v>
      </c>
      <c r="AT316" cm="1">
        <f t="array" ref="AT316" xml:space="preserve"> PI() * AS316 / ( 1 + alpha * SQRT(AS316) )</f>
        <v>2.148402026932247E-2</v>
      </c>
      <c r="AU316" cm="1">
        <f t="array" ref="AU316" xml:space="preserve"> PI() * AS316 * ( 1 - SQRT( AS316 ) * alpha )</f>
        <v>2.1483316780020353E-2</v>
      </c>
      <c r="AV316">
        <f t="shared" si="124"/>
        <v>0.99996725523001284</v>
      </c>
      <c r="AW316" cm="1">
        <f t="array" ref="AW316" xml:space="preserve"> 2 / 3 * ( epsP - 1 ) / ( epsP + 2 ) * ( sigave * 10^(-6) ) ^ 2 / ( eps0 * ( 1 + epsF ) ^ 2 ) * H316 * ( F316 * 10^(-9) ) ^ 2 / ( df * 10^(-6) * mu * U )</f>
        <v>34.57647767389075</v>
      </c>
      <c r="AX316" cm="1">
        <f t="array" ref="AX316" xml:space="preserve"> 0.528 * Ku ^ 0.26 * AW316 ^ 0.74 / ( 1 + 0.366 * ( Ku * AW316 ) ^ 0.63 )</f>
        <v>1.8018967098108973</v>
      </c>
      <c r="AY316" cm="1">
        <f t="array" ref="AY316" xml:space="preserve"> 0.35 * Ku ^ ( -0.5 ) * AW316 ^ 0.4</f>
        <v>1.7847649140248893</v>
      </c>
      <c r="AZ316">
        <f t="shared" si="125"/>
        <v>0.99049235414398096</v>
      </c>
      <c r="BA316">
        <f t="shared" si="111"/>
        <v>0.37863532163573288</v>
      </c>
      <c r="BB316">
        <f t="shared" si="126"/>
        <v>0.48085544817073933</v>
      </c>
      <c r="BC316">
        <f t="shared" si="127"/>
        <v>1.2699698646534292</v>
      </c>
      <c r="BD316">
        <f t="shared" si="112"/>
        <v>1.50921017284782</v>
      </c>
      <c r="BE316">
        <f t="shared" si="128"/>
        <v>2.2441370454156084</v>
      </c>
      <c r="BF316">
        <f t="shared" si="129"/>
        <v>1.4869612501889053</v>
      </c>
      <c r="BG316" cm="1">
        <f t="array" ref="BG316" xml:space="preserve"> EXP( -4 * alpha * X * 10^(-6) * BA316 / ( PI() * df * 10^(-6) * ( 1 - alpha ) ) ) * 100</f>
        <v>4.3180589544593764E-2</v>
      </c>
      <c r="BH316" cm="1">
        <f t="array" ref="BH316" xml:space="preserve"> EXP( -4 * alpha * X * 10^(-6) * BB316 / ( PI() * df * 10^(-6) * ( 1 - alpha ) ) ) * 100</f>
        <v>5.3323405447275249E-3</v>
      </c>
      <c r="BI316" cm="1">
        <f t="array" ref="BI316" xml:space="preserve"> EXP( -4 * alpha * X * 10^(-6) * BD316 / ( PI() * df * 10^(-6) * ( 1 - alpha ) ) ) * 100</f>
        <v>3.8772943316378603E-12</v>
      </c>
      <c r="BJ316" cm="1">
        <f t="array" ref="BJ316" xml:space="preserve"> EXP( -4 * alpha * X * 10^(-6) * BE316 / ( PI() * df * 10^(-6) * ( 1 - alpha ) ) ) * 100</f>
        <v>1.1419891384985663E-18</v>
      </c>
      <c r="BK316" cm="1">
        <f t="array" ref="BK316">fC *  BG316 +  ( 1 - fC ) * BI316</f>
        <v>4.3180589579489411E-3</v>
      </c>
    </row>
    <row r="317" spans="6:63" x14ac:dyDescent="0.2">
      <c r="F317">
        <v>3170</v>
      </c>
      <c r="G317" cm="1">
        <f t="array" ref="G317" xml:space="preserve"> F317 * 10^(-9) * rhoa/mu * U</f>
        <v>2.1001030001705522E-3</v>
      </c>
      <c r="H317" cm="1">
        <f t="array" ref="H317">1 +  lambda/F317 * ( 2.514 + 0.8 * EXP( -0.55 * F317/lambda ) )</f>
        <v>1.0531429463723245</v>
      </c>
      <c r="I317" cm="1">
        <f t="array" ref="I317" xml:space="preserve"> 1 + 3.34 * lambda/F317</f>
        <v>1.0706035962145111</v>
      </c>
      <c r="J317">
        <f t="shared" si="113"/>
        <v>0.98369083580148176</v>
      </c>
      <c r="K317" cm="1">
        <f t="array" ref="K317" xml:space="preserve"> kB * T * H317 / ( 3 * PI() * mu * F317 * 10^(-9) )</f>
        <v>7.8433808166460216E-12</v>
      </c>
      <c r="L317" cm="1">
        <f t="array" ref="L317" xml:space="preserve"> df * 10^(-6) *U / K317</f>
        <v>10484.871769930098</v>
      </c>
      <c r="M317" cm="1">
        <f t="array" ref="M317" xml:space="preserve"> 1 + 0.388 * Kn * ( ( 1 - alpha ) * L317 / Ku ) ^ ( 1 / 3 )</f>
        <v>1.1632513050407272</v>
      </c>
      <c r="N317" cm="1">
        <f t="array" ref="N317" xml:space="preserve"> 1 + 0.388 * Kn * ( ( 1 - alpha ) / Ku ) ^ ( 1 / 3 ) * ( 3 * PI() * mu * df * 10^(-6) * U * F317 * 10^(-9) / ( kB * T ) ) ^ ( 1 / 3 ) * ( 0.6 * ( F317 / lambda ) ^ 0.1 ) ^ ( -1 / 3 ) * ( 1 + 2/3 * ( 3.34 * F317 / lambda ) ) ^ ( -1 / 2 )</f>
        <v>1.016793150524349</v>
      </c>
      <c r="O317">
        <f t="shared" si="104"/>
        <v>0.87409586055762012</v>
      </c>
      <c r="P317" cm="1">
        <f t="array" ref="P317" xml:space="preserve"> 1 / ( 1 + 1.6 * ( ( 1 - alpha ) / Ku ) ^ ( 1 / 3 ) * L317 ^ ( -2 / 3 ) * M317 )</f>
        <v>0.99564980818100335</v>
      </c>
      <c r="Q317" cm="1">
        <f t="array" ref="Q317" xml:space="preserve"> 1.6 * ( ( 1 - alpha ) / Ku ) * L317 ^ ( -2 / 3 ) * M317 * P317</f>
        <v>5.5014321634535828E-3</v>
      </c>
      <c r="R317" cm="1">
        <f t="array" ref="R317" xml:space="preserve"> 1.6 * ( 0.6 ) ^ ( 2 / 3 ) * ( ( 1 - alpha ) / Ku ) * ( lambda * 10^(-9) ) ^ ( -1 / 15 ) * ( kB * T / ( 3 * PI() * df * 10^(-6) * U * mu ) ) ^ ( 2 / 3 ) * ( F317 * 10^(-9) ) ^ ( -3 / 5 )  +  3.2 * 3.34 / 3 * ( 0.6 ) ^ ( 2 / 3 ) * ( ( 1 - alpha ) / Ku ) *  ( lambda * 10^(-9) ) ^ ( 14 / 15 ) * ( kB * T / ( 3 * PI() * df * 10^(-6) * U * mu ) ) ^ ( 2 / 3 ) * ( F317 * 10^(-9) ) ^ ( -8 / 5 )</f>
        <v>4.4201959479195536E-3</v>
      </c>
      <c r="S317">
        <f t="shared" si="105"/>
        <v>4.4944249638200848E-3</v>
      </c>
      <c r="T317">
        <f t="shared" si="114"/>
        <v>0.81695544547052301</v>
      </c>
      <c r="U317">
        <f t="shared" si="106"/>
        <v>11452.810312108028</v>
      </c>
      <c r="V317">
        <f t="shared" si="107"/>
        <v>9.344223116445163E-3</v>
      </c>
      <c r="W317">
        <f t="shared" si="108"/>
        <v>8.7314402632538094E-5</v>
      </c>
      <c r="X317">
        <f t="shared" si="109"/>
        <v>8.1588333215177993E-7</v>
      </c>
      <c r="Y317" cm="1">
        <f t="array" ref="Y317" xml:space="preserve"> 4 / 3 * g / U^2 * F317 * 10^(-9) * ( rhop - rhoa ) / rhoa</f>
        <v>328.61818753724907</v>
      </c>
      <c r="Z317" cm="1">
        <f t="array" ref="Z317" xml:space="preserve"> SQRT( 4/3 * 1/U317 * g/rhoa * F317 * 10^(-9) *  ( rhop - rhoa ) )</f>
        <v>1.7768064681219936E-3</v>
      </c>
      <c r="AA317" cm="1">
        <f t="array" ref="AA317" xml:space="preserve"> Z317 / U</f>
        <v>0.16939077855452939</v>
      </c>
      <c r="AB317">
        <f t="shared" si="115"/>
        <v>0.20393558629140487</v>
      </c>
      <c r="AC317">
        <f t="shared" si="116"/>
        <v>0.20294390699333503</v>
      </c>
      <c r="AD317">
        <f t="shared" si="117"/>
        <v>0.99513729155316311</v>
      </c>
      <c r="AE317" cm="1">
        <f t="array" ref="AE317">( ( F317 * 10^(-9) ) ^ 2 * rhop * H317 * U ) / ( 18 * mu * ( df * 10^(-6) ) )</f>
        <v>4.3388020657821574E-2</v>
      </c>
      <c r="AF317">
        <f t="shared" si="118"/>
        <v>2.1870309154522698E-2</v>
      </c>
      <c r="AG317" cm="1">
        <f t="array" ref="AG317">(2 * AI337*(1-alpha)*AE317*SQRT(alpha)+(1-alpha)*alpha*AE317^2)/Ku</f>
        <v>1.4119162340458879E-2</v>
      </c>
      <c r="AH317">
        <f t="shared" si="119"/>
        <v>0.64558585983861549</v>
      </c>
      <c r="AI317" cm="1">
        <f t="array" ref="AI317" xml:space="preserve"> F317 / df / 1000</f>
        <v>0.40433673469387754</v>
      </c>
      <c r="AJ317" cm="1">
        <f t="array" ref="AJ317" xml:space="preserve"> ( 1 + AI317 ) / ( 2*Ku ) * ( 2 * LN( 1 + AI317 ) - 1 + alpha + ( 1 / ( 1 + AI317 ) ) ^ 2 * ( 1 - alpha / 2 ) - ( alpha / 2) * ( 1 + AI317 ) ^ 2 )</f>
        <v>0.18197395446315151</v>
      </c>
      <c r="AK317" cm="1">
        <f t="array" ref="AK317" xml:space="preserve"> ( ( 1 - alpha ) / Ku ) * AI317 ^ 2</f>
        <v>0.23250774886122849</v>
      </c>
      <c r="AL317">
        <f t="shared" si="120"/>
        <v>1.2776979515950988</v>
      </c>
      <c r="AM317">
        <f t="shared" si="110"/>
        <v>0.36654474132680837</v>
      </c>
      <c r="AN317">
        <f t="shared" si="121"/>
        <v>0.4618163899729063</v>
      </c>
      <c r="AO317">
        <f t="shared" si="122"/>
        <v>1.2599181979837886</v>
      </c>
      <c r="AP317" cm="1">
        <f t="array" ref="AP317" xml:space="preserve"> EXP( -4 * alpha * X * 10^(-6) * AM317 / ( PI() * df * 10^(-6) * ( 1 - alpha ) ) ) * 100</f>
        <v>5.5300684661117254E-2</v>
      </c>
      <c r="AQ317" cm="1">
        <f t="array" ref="AQ317" xml:space="preserve"> EXP( -4 * alpha * X * 10^(-6) * AN317 / ( PI() * df * 10^(-6) * ( 1 - alpha ) ) ) * 100</f>
        <v>7.8723952667324616E-3</v>
      </c>
      <c r="AR317">
        <f t="shared" si="123"/>
        <v>4.7428289394384794E-2</v>
      </c>
      <c r="AS317" cm="1">
        <f t="array" ref="AS317" xml:space="preserve"> ( sigave * 10^(-6) * fE *e * H317 ) / ( 3 * PI() * eps0 * ( 1 + epsF ) * mu * U * F317 * 10^(-9) )</f>
        <v>6.8549175752842554E-3</v>
      </c>
      <c r="AT317" cm="1">
        <f t="array" ref="AT317" xml:space="preserve"> PI() * AS317 / ( 1 + alpha * SQRT(AS317) )</f>
        <v>2.1413030002703684E-2</v>
      </c>
      <c r="AU317" cm="1">
        <f t="array" ref="AU317" xml:space="preserve"> PI() * AS317 * ( 1 - SQRT( AS317 ) * alpha )</f>
        <v>2.141233116143397E-2</v>
      </c>
      <c r="AV317">
        <f t="shared" si="124"/>
        <v>0.99996736373742412</v>
      </c>
      <c r="AW317" cm="1">
        <f t="array" ref="AW317" xml:space="preserve"> 2 / 3 * ( epsP - 1 ) / ( epsP + 2 ) * ( sigave * 10^(-6) ) ^ 2 / ( eps0 * ( 1 + epsF ) ^ 2 ) * H317 * ( F317 * 10^(-9) ) ^ 2 / ( df * 10^(-6) * mu * U )</f>
        <v>34.790106854534294</v>
      </c>
      <c r="AX317" cm="1">
        <f t="array" ref="AX317" xml:space="preserve"> 0.528 * Ku ^ 0.26 * AW317 ^ 0.74 / ( 1 + 0.366 * ( Ku * AW317 ) ^ 0.63 )</f>
        <v>1.8050533685981023</v>
      </c>
      <c r="AY317" cm="1">
        <f t="array" ref="AY317" xml:space="preserve"> 0.35 * Ku ^ ( -0.5 ) * AW317 ^ 0.4</f>
        <v>1.789167600462811</v>
      </c>
      <c r="AZ317">
        <f t="shared" si="125"/>
        <v>0.99119928063532603</v>
      </c>
      <c r="BA317">
        <f t="shared" si="111"/>
        <v>0.38010893778614785</v>
      </c>
      <c r="BB317">
        <f t="shared" si="126"/>
        <v>0.48322872113434029</v>
      </c>
      <c r="BC317">
        <f t="shared" si="127"/>
        <v>1.2712900779150014</v>
      </c>
      <c r="BD317">
        <f t="shared" si="112"/>
        <v>1.5099652898510352</v>
      </c>
      <c r="BE317">
        <f t="shared" si="128"/>
        <v>2.2509839904357172</v>
      </c>
      <c r="BF317">
        <f t="shared" si="129"/>
        <v>1.490752142162014</v>
      </c>
      <c r="BG317" cm="1">
        <f t="array" ref="BG317" xml:space="preserve"> EXP( -4 * alpha * X * 10^(-6) * BA317 / ( PI() * df * 10^(-6) * ( 1 - alpha ) ) ) * 100</f>
        <v>4.1898010336179972E-2</v>
      </c>
      <c r="BH317" cm="1">
        <f t="array" ref="BH317" xml:space="preserve"> EXP( -4 * alpha * X * 10^(-6) * BB317 / ( PI() * df * 10^(-6) * ( 1 - alpha ) ) ) * 100</f>
        <v>5.0795820958096797E-3</v>
      </c>
      <c r="BI317" cm="1">
        <f t="array" ref="BI317" xml:space="preserve"> EXP( -4 * alpha * X * 10^(-6) * BD317 / ( PI() * df * 10^(-6) * ( 1 - alpha ) ) ) * 100</f>
        <v>3.817846696265671E-12</v>
      </c>
      <c r="BJ317" cm="1">
        <f t="array" ref="BJ317" xml:space="preserve"> EXP( -4 * alpha * X * 10^(-6) * BE317 / ( PI() * df * 10^(-6) * ( 1 - alpha ) ) ) * 100</f>
        <v>9.9269803767224872E-19</v>
      </c>
      <c r="BK317" cm="1">
        <f t="array" ref="BK317">fC *  BG317 +  ( 1 - fC ) * BI317</f>
        <v>4.1898010370540594E-3</v>
      </c>
    </row>
    <row r="318" spans="6:63" x14ac:dyDescent="0.2">
      <c r="F318">
        <v>3180</v>
      </c>
      <c r="G318" cm="1">
        <f t="array" ref="G318" xml:space="preserve"> F318 * 10^(-9) * rhoa/mu * U</f>
        <v>2.106727930770459E-3</v>
      </c>
      <c r="H318" cm="1">
        <f t="array" ref="H318">1 +  lambda/F318 * ( 2.514 + 0.8 * EXP( -0.55 * F318/lambda ) )</f>
        <v>1.0529758301887571</v>
      </c>
      <c r="I318" cm="1">
        <f t="array" ref="I318" xml:space="preserve"> 1 + 3.34 * lambda/F318</f>
        <v>1.070381572327044</v>
      </c>
      <c r="J318">
        <f t="shared" si="113"/>
        <v>0.98373875019125534</v>
      </c>
      <c r="K318" cm="1">
        <f t="array" ref="K318" xml:space="preserve"> kB * T * H318 / ( 3 * PI() * mu * F318 * 10^(-9) )</f>
        <v>7.817475397532677E-12</v>
      </c>
      <c r="L318" cm="1">
        <f t="array" ref="L318" xml:space="preserve"> df * 10^(-6) *U / K318</f>
        <v>10519.616362491968</v>
      </c>
      <c r="M318" cm="1">
        <f t="array" ref="M318" xml:space="preserve"> 1 + 0.388 * Kn * ( ( 1 - alpha ) * L318 / Ku ) ^ ( 1 / 3 )</f>
        <v>1.1634314326996416</v>
      </c>
      <c r="N318" cm="1">
        <f t="array" ref="N318" xml:space="preserve"> 1 + 0.388 * Kn * ( ( 1 - alpha ) / Ku ) ^ ( 1 / 3 ) * ( 3 * PI() * mu * df * 10^(-6) * U * F318 * 10^(-9) / ( kB * T ) ) ^ ( 1 / 3 ) * ( 0.6 * ( F318 / lambda ) ^ 0.1 ) ^ ( -1 / 3 ) * ( 1 + 2/3 * ( 3.34 * F318 / lambda ) ) ^ ( -1 / 2 )</f>
        <v>1.0167828236447018</v>
      </c>
      <c r="O318">
        <f t="shared" si="104"/>
        <v>0.87395165290088961</v>
      </c>
      <c r="P318" cm="1">
        <f t="array" ref="P318" xml:space="preserve"> 1 / ( 1 + 1.6 * ( ( 1 - alpha ) / Ku ) ^ ( 1 / 3 ) * L318 ^ ( -2 / 3 ) * M318 )</f>
        <v>0.9956586812898397</v>
      </c>
      <c r="Q318" cm="1">
        <f t="array" ref="Q318" xml:space="preserve"> 1.6 * ( ( 1 - alpha ) / Ku ) * L318 ^ ( -2 / 3 ) * M318 * P318</f>
        <v>5.490210863710052E-3</v>
      </c>
      <c r="R318" cm="1">
        <f t="array" ref="R318" xml:space="preserve"> 1.6 * ( 0.6 ) ^ ( 2 / 3 ) * ( ( 1 - alpha ) / Ku ) * ( lambda * 10^(-9) ) ^ ( -1 / 15 ) * ( kB * T / ( 3 * PI() * df * 10^(-6) * U * mu ) ) ^ ( 2 / 3 ) * ( F318 * 10^(-9) ) ^ ( -3 / 5 )  +  3.2 * 3.34 / 3 * ( 0.6 ) ^ ( 2 / 3 ) * ( ( 1 - alpha ) / Ku ) *  ( lambda * 10^(-9) ) ^ ( 14 / 15 ) * ( kB * T / ( 3 * PI() * df * 10^(-6) * U * mu ) ) ^ ( 2 / 3 ) * ( F318 * 10^(-9) ) ^ ( -8 / 5 )</f>
        <v>4.4112270339124147E-3</v>
      </c>
      <c r="S318">
        <f t="shared" si="105"/>
        <v>4.4852598792793083E-3</v>
      </c>
      <c r="T318">
        <f t="shared" si="114"/>
        <v>0.81695584935117771</v>
      </c>
      <c r="U318">
        <f t="shared" si="106"/>
        <v>11416.848734991669</v>
      </c>
      <c r="V318">
        <f t="shared" si="107"/>
        <v>9.3589280133066968E-3</v>
      </c>
      <c r="W318">
        <f t="shared" si="108"/>
        <v>8.7589429767721307E-5</v>
      </c>
      <c r="X318">
        <f t="shared" si="109"/>
        <v>8.1974122307159853E-7</v>
      </c>
      <c r="Y318" cm="1">
        <f t="array" ref="Y318" xml:space="preserve"> 4 / 3 * g / U^2 * F318 * 10^(-9) * ( rhop - rhoa ) / rhoa</f>
        <v>329.65483797112051</v>
      </c>
      <c r="Z318" cm="1">
        <f t="array" ref="Z318" xml:space="preserve"> SQRT( 4/3 * 1/U318 * g/rhoa * F318 * 10^(-9) *  ( rhop - rhoa ) )</f>
        <v>1.7824073557233468E-3</v>
      </c>
      <c r="AA318" cm="1">
        <f t="array" ref="AA318" xml:space="preserve"> Z318 / U</f>
        <v>0.16992473581347184</v>
      </c>
      <c r="AB318">
        <f t="shared" si="115"/>
        <v>0.20471003431236767</v>
      </c>
      <c r="AC318">
        <f t="shared" si="116"/>
        <v>0.20370514787573504</v>
      </c>
      <c r="AD318">
        <f t="shared" si="117"/>
        <v>0.99509117156856475</v>
      </c>
      <c r="AE318" cm="1">
        <f t="array" ref="AE318">( ( F318 * 10^(-9) ) ^ 2 * rhop * H318 * U ) / ( 18 * mu * ( df * 10^(-6) ) )</f>
        <v>4.3655265421525001E-2</v>
      </c>
      <c r="AF318">
        <f t="shared" si="118"/>
        <v>2.2100275177754983E-2</v>
      </c>
      <c r="AG318" cm="1">
        <f t="array" ref="AG318">(2 * AI338*(1-alpha)*AE318*SQRT(alpha)+(1-alpha)*alpha*AE318^2)/Ku</f>
        <v>1.4248876087006866E-2</v>
      </c>
      <c r="AH318">
        <f t="shared" si="119"/>
        <v>0.64473749636154132</v>
      </c>
      <c r="AI318" cm="1">
        <f t="array" ref="AI318" xml:space="preserve"> F318 / df / 1000</f>
        <v>0.40561224489795922</v>
      </c>
      <c r="AJ318" cm="1">
        <f t="array" ref="AJ318" xml:space="preserve"> ( 1 + AI318 ) / ( 2*Ku ) * ( 2 * LN( 1 + AI318 ) - 1 + alpha + ( 1 / ( 1 + AI318 ) ) ^ 2 * ( 1 - alpha / 2 ) - ( alpha / 2) * ( 1 + AI318 ) ^ 2 )</f>
        <v>0.18300235055915304</v>
      </c>
      <c r="AK318" cm="1">
        <f t="array" ref="AK318" xml:space="preserve"> ( ( 1 - alpha ) / Ku ) * AI318 ^ 2</f>
        <v>0.23397698848473836</v>
      </c>
      <c r="AL318">
        <f t="shared" si="120"/>
        <v>1.278546356207094</v>
      </c>
      <c r="AM318">
        <f t="shared" si="110"/>
        <v>0.36809804908271904</v>
      </c>
      <c r="AN318">
        <f t="shared" si="121"/>
        <v>0.46426767141750769</v>
      </c>
      <c r="AO318">
        <f t="shared" si="122"/>
        <v>1.2612608857190042</v>
      </c>
      <c r="AP318" cm="1">
        <f t="array" ref="AP318" xml:space="preserve"> EXP( -4 * alpha * X * 10^(-6) * AM318 / ( PI() * df * 10^(-6) * ( 1 - alpha ) ) ) * 100</f>
        <v>5.3570681027208723E-2</v>
      </c>
      <c r="AQ318" cm="1">
        <f t="array" ref="AQ318" xml:space="preserve"> EXP( -4 * alpha * X * 10^(-6) * AN318 / ( PI() * df * 10^(-6) * ( 1 - alpha ) ) ) * 100</f>
        <v>7.4872749544797959E-3</v>
      </c>
      <c r="AR318">
        <f t="shared" si="123"/>
        <v>4.6083406072728927E-2</v>
      </c>
      <c r="AS318" cm="1">
        <f t="array" ref="AS318" xml:space="preserve"> ( sigave * 10^(-6) * fE *e * H318 ) / ( 3 * PI() * eps0 * ( 1 + epsF ) * mu * U * F318 * 10^(-9) )</f>
        <v>6.8322768904920169E-3</v>
      </c>
      <c r="AT318" cm="1">
        <f t="array" ref="AT318" xml:space="preserve"> PI() * AS318 / ( 1 + alpha * SQRT(AS318) )</f>
        <v>2.1342506598044247E-2</v>
      </c>
      <c r="AU318" cm="1">
        <f t="array" ref="AU318" xml:space="preserve"> PI() * AS318 * ( 1 - SQRT( AS318 ) * alpha )</f>
        <v>2.1341812358952765E-2</v>
      </c>
      <c r="AV318">
        <f t="shared" si="124"/>
        <v>0.99996747152972443</v>
      </c>
      <c r="AW318" cm="1">
        <f t="array" ref="AW318" xml:space="preserve"> 2 / 3 * ( epsP - 1 ) / ( epsP + 2 ) * ( sigave * 10^(-6) ) ^ 2 / ( eps0 * ( 1 + epsF ) ^ 2 ) * H318 * ( F318 * 10^(-9) ) ^ 2 / ( df * 10^(-6) * mu * U )</f>
        <v>35.004393511187324</v>
      </c>
      <c r="AX318" cm="1">
        <f t="array" ref="AX318" xml:space="preserve"> 0.528 * Ku ^ 0.26 * AW318 ^ 0.74 / ( 1 + 0.366 * ( Ku * AW318 ) ^ 0.63 )</f>
        <v>1.8082004170869441</v>
      </c>
      <c r="AY318" cm="1">
        <f t="array" ref="AY318" xml:space="preserve"> 0.35 * Ku ^ ( -0.5 ) * AW318 ^ 0.4</f>
        <v>1.79356757102734</v>
      </c>
      <c r="AZ318">
        <f t="shared" si="125"/>
        <v>0.99190750874663658</v>
      </c>
      <c r="BA318">
        <f t="shared" si="111"/>
        <v>0.38158442063948816</v>
      </c>
      <c r="BB318">
        <f t="shared" si="126"/>
        <v>0.48560948377646046</v>
      </c>
      <c r="BC318">
        <f t="shared" si="127"/>
        <v>1.2726134965432792</v>
      </c>
      <c r="BD318">
        <f t="shared" si="112"/>
        <v>1.5107034202894001</v>
      </c>
      <c r="BE318">
        <f t="shared" si="128"/>
        <v>2.2578352424448478</v>
      </c>
      <c r="BF318">
        <f t="shared" si="129"/>
        <v>1.4945589002587432</v>
      </c>
      <c r="BG318" cm="1">
        <f t="array" ref="BG318" xml:space="preserve"> EXP( -4 * alpha * X * 10^(-6) * BA318 / ( PI() * df * 10^(-6) * ( 1 - alpha ) ) ) * 100</f>
        <v>4.0651974395391033E-2</v>
      </c>
      <c r="BH318" cm="1">
        <f t="array" ref="BH318" xml:space="preserve"> EXP( -4 * alpha * X * 10^(-6) * BB318 / ( PI() * df * 10^(-6) * ( 1 - alpha ) ) ) * 100</f>
        <v>4.8380631597430088E-3</v>
      </c>
      <c r="BI318" cm="1">
        <f t="array" ref="BI318" xml:space="preserve"> EXP( -4 * alpha * X * 10^(-6) * BD318 / ( PI() * df * 10^(-6) * ( 1 - alpha ) ) ) * 100</f>
        <v>3.7606173944442062E-12</v>
      </c>
      <c r="BJ318" cm="1">
        <f t="array" ref="BJ318" xml:space="preserve"> EXP( -4 * alpha * X * 10^(-6) * BE318 / ( PI() * df * 10^(-6) * ( 1 - alpha ) ) ) * 100</f>
        <v>8.6284756875087E-19</v>
      </c>
      <c r="BK318" cm="1">
        <f t="array" ref="BK318">fC *  BG318 +  ( 1 - fC ) * BI318</f>
        <v>4.0651974429236591E-3</v>
      </c>
    </row>
    <row r="319" spans="6:63" x14ac:dyDescent="0.2">
      <c r="F319">
        <v>3190</v>
      </c>
      <c r="G319" cm="1">
        <f t="array" ref="G319" xml:space="preserve"> F319 * 10^(-9) * rhoa/mu * U</f>
        <v>2.1133528613703663E-3</v>
      </c>
      <c r="H319" cm="1">
        <f t="array" ref="H319">1 +  lambda/F319 * ( 2.514 + 0.8 * EXP( -0.55 * F319/lambda ) )</f>
        <v>1.0528097617555574</v>
      </c>
      <c r="I319" cm="1">
        <f t="array" ref="I319" xml:space="preserve"> 1 + 3.34 * lambda/F319</f>
        <v>1.0701609404388714</v>
      </c>
      <c r="J319">
        <f t="shared" si="113"/>
        <v>0.98378638387213202</v>
      </c>
      <c r="K319" cm="1">
        <f t="array" ref="K319" xml:space="preserve"> kB * T * H319 / ( 3 * PI() * mu * F319 * 10^(-9) )</f>
        <v>7.7917401491361837E-12</v>
      </c>
      <c r="L319" cm="1">
        <f t="array" ref="L319" xml:space="preserve"> df * 10^(-6) *U / K319</f>
        <v>10554.361481674947</v>
      </c>
      <c r="M319" cm="1">
        <f t="array" ref="M319" xml:space="preserve"> 1 + 0.388 * Kn * ( ( 1 - alpha ) * L319 / Ku ) ^ ( 1 / 3 )</f>
        <v>1.1636111668934244</v>
      </c>
      <c r="N319" cm="1">
        <f t="array" ref="N319" xml:space="preserve"> 1 + 0.388 * Kn * ( ( 1 - alpha ) / Ku ) ^ ( 1 / 3 ) * ( 3 * PI() * mu * df * 10^(-6) * U * F319 * 10^(-9) / ( kB * T ) ) ^ ( 1 / 3 ) * ( 0.6 * ( F319 / lambda ) ^ 0.1 ) ^ ( -1 / 3 ) * ( 1 + 2/3 * ( 3.34 * F319 / lambda ) ) ^ ( -1 / 2 )</f>
        <v>1.0167725347402181</v>
      </c>
      <c r="O319">
        <f t="shared" si="104"/>
        <v>0.87380781799711338</v>
      </c>
      <c r="P319" cm="1">
        <f t="array" ref="P319" xml:space="preserve"> 1 / ( 1 + 1.6 * ( ( 1 - alpha ) / Ku ) ^ ( 1 / 3 ) * L319 ^ ( -2 / 3 ) * M319 )</f>
        <v>0.99566750671285242</v>
      </c>
      <c r="Q319" cm="1">
        <f t="array" ref="Q319" xml:space="preserve"> 1.6 * ( ( 1 - alpha ) / Ku ) * L319 ^ ( -2 / 3 ) * M319 * P319</f>
        <v>5.4790498694278263E-3</v>
      </c>
      <c r="R319" cm="1">
        <f t="array" ref="R319" xml:space="preserve"> 1.6 * ( 0.6 ) ^ ( 2 / 3 ) * ( ( 1 - alpha ) / Ku ) * ( lambda * 10^(-9) ) ^ ( -1 / 15 ) * ( kB * T / ( 3 * PI() * df * 10^(-6) * U * mu ) ) ^ ( 2 / 3 ) * ( F319 * 10^(-9) ) ^ ( -3 / 5 )  +  3.2 * 3.34 / 3 * ( 0.6 ) ^ ( 2 / 3 ) * ( ( 1 - alpha ) / Ku ) *  ( lambda * 10^(-9) ) ^ ( 14 / 15 ) * ( kB * T / ( 3 * PI() * df * 10^(-6) * U * mu ) ) ^ ( 2 / 3 ) * ( F319 * 10^(-9) ) ^ ( -8 / 5 )</f>
        <v>4.4023062535814318E-3</v>
      </c>
      <c r="S319">
        <f t="shared" si="105"/>
        <v>4.4761440881567055E-3</v>
      </c>
      <c r="T319">
        <f t="shared" si="114"/>
        <v>0.81695625972175101</v>
      </c>
      <c r="U319">
        <f t="shared" si="106"/>
        <v>11381.11256979194</v>
      </c>
      <c r="V319">
        <f t="shared" si="107"/>
        <v>9.3736097252907248E-3</v>
      </c>
      <c r="W319">
        <f t="shared" si="108"/>
        <v>8.7864454715015937E-5</v>
      </c>
      <c r="X319">
        <f t="shared" si="109"/>
        <v>8.2360514474406314E-7</v>
      </c>
      <c r="Y319" cm="1">
        <f t="array" ref="Y319" xml:space="preserve"> 4 / 3 * g / U^2 * F319 * 10^(-9) * ( rhop - rhoa ) / rhoa</f>
        <v>330.69148840499201</v>
      </c>
      <c r="Z319" cm="1">
        <f t="array" ref="Z319" xml:space="preserve"> SQRT( 4/3 * 1/U319 * g/rhoa * F319 * 10^(-9) *  ( rhop - rhoa ) )</f>
        <v>1.7880082211893995E-3</v>
      </c>
      <c r="AA319" cm="1">
        <f t="array" ref="AA319" xml:space="preserve"> Z319 / U</f>
        <v>0.17045869096215871</v>
      </c>
      <c r="AB319">
        <f t="shared" si="115"/>
        <v>0.20548547625659336</v>
      </c>
      <c r="AC319">
        <f t="shared" si="116"/>
        <v>0.20446724662217744</v>
      </c>
      <c r="AD319">
        <f t="shared" si="117"/>
        <v>0.99504476105579143</v>
      </c>
      <c r="AE319" cm="1">
        <f t="array" ref="AE319">( ( F319 * 10^(-9) ) ^ 2 * rhop * H319 * U ) / ( 18 * mu * ( df * 10^(-6) ) )</f>
        <v>4.3923330147719507E-2</v>
      </c>
      <c r="AF319">
        <f t="shared" si="118"/>
        <v>2.2331731642910874E-2</v>
      </c>
      <c r="AG319" cm="1">
        <f t="array" ref="AG319">(2 * AI339*(1-alpha)*AE319*SQRT(alpha)+(1-alpha)*alpha*AE319^2)/Ku</f>
        <v>1.4379385183947015E-2</v>
      </c>
      <c r="AH319">
        <f t="shared" si="119"/>
        <v>0.6438992467703103</v>
      </c>
      <c r="AI319" cm="1">
        <f t="array" ref="AI319" xml:space="preserve"> F319 / df / 1000</f>
        <v>0.40688775510204084</v>
      </c>
      <c r="AJ319" cm="1">
        <f t="array" ref="AJ319" xml:space="preserve"> ( 1 + AI319 ) / ( 2*Ku ) * ( 2 * LN( 1 + AI319 ) - 1 + alpha + ( 1 / ( 1 + AI319 ) ) ^ 2 * ( 1 - alpha / 2 ) - ( alpha / 2) * ( 1 + AI319 ) ^ 2 )</f>
        <v>0.1840330172099674</v>
      </c>
      <c r="AK319" cm="1">
        <f t="array" ref="AK319" xml:space="preserve"> ( ( 1 - alpha ) / Ku ) * AI319 ^ 2</f>
        <v>0.23545085563462143</v>
      </c>
      <c r="AL319">
        <f t="shared" si="120"/>
        <v>1.279394639093431</v>
      </c>
      <c r="AM319">
        <f t="shared" si="110"/>
        <v>0.36965272116880754</v>
      </c>
      <c r="AN319">
        <f t="shared" si="121"/>
        <v>0.46672597798786641</v>
      </c>
      <c r="AO319">
        <f t="shared" si="122"/>
        <v>1.2626066339025512</v>
      </c>
      <c r="AP319" cm="1">
        <f t="array" ref="AP319" xml:space="preserve"> EXP( -4 * alpha * X * 10^(-6) * AM319 / ( PI() * df * 10^(-6) * ( 1 - alpha ) ) ) * 100</f>
        <v>5.1893349404002649E-2</v>
      </c>
      <c r="AQ319" cm="1">
        <f t="array" ref="AQ319" xml:space="preserve"> EXP( -4 * alpha * X * 10^(-6) * AN319 / ( PI() * df * 10^(-6) * ( 1 - alpha ) ) ) * 100</f>
        <v>7.1199713190778294E-3</v>
      </c>
      <c r="AR319">
        <f t="shared" si="123"/>
        <v>4.477337808492482E-2</v>
      </c>
      <c r="AS319" cm="1">
        <f t="array" ref="AS319" xml:space="preserve"> ( sigave * 10^(-6) * fE *e * H319 ) / ( 3 * PI() * eps0 * ( 1 + epsF ) * mu * U * F319 * 10^(-9) )</f>
        <v>6.8097849306265707E-3</v>
      </c>
      <c r="AT319" cm="1">
        <f t="array" ref="AT319" xml:space="preserve"> PI() * AS319 / ( 1 + alpha * SQRT(AS319) )</f>
        <v>2.1272445472951197E-2</v>
      </c>
      <c r="AU319" cm="1">
        <f t="array" ref="AU319" xml:space="preserve"> PI() * AS319 * ( 1 - SQRT( AS319 ) * alpha )</f>
        <v>2.1271755790784188E-2</v>
      </c>
      <c r="AV319">
        <f t="shared" si="124"/>
        <v>0.99996757861394514</v>
      </c>
      <c r="AW319" cm="1">
        <f t="array" ref="AW319" xml:space="preserve"> 2 / 3 * ( epsP - 1 ) / ( epsP + 2 ) * ( sigave * 10^(-6) ) ^ 2 / ( eps0 * ( 1 + epsF ) ^ 2 ) * H319 * ( F319 * 10^(-9) ) ^ 2 / ( df * 10^(-6) * mu * U )</f>
        <v>35.219337643849833</v>
      </c>
      <c r="AX319" cm="1">
        <f t="array" ref="AX319" xml:space="preserve"> 0.528 * Ku ^ 0.26 * AW319 ^ 0.74 / ( 1 + 0.366 * ( Ku * AW319 ) ^ 0.63 )</f>
        <v>1.8113379046671594</v>
      </c>
      <c r="AY319" cm="1">
        <f t="array" ref="AY319" xml:space="preserve"> 0.35 * Ku ^ ( -0.5 ) * AW319 ^ 0.4</f>
        <v>1.7979648357725937</v>
      </c>
      <c r="AZ319">
        <f t="shared" si="125"/>
        <v>0.99261702145132158</v>
      </c>
      <c r="BA319">
        <f t="shared" si="111"/>
        <v>0.38306174928676717</v>
      </c>
      <c r="BB319">
        <f t="shared" si="126"/>
        <v>0.48799773377865058</v>
      </c>
      <c r="BC319">
        <f t="shared" si="127"/>
        <v>1.27394012763547</v>
      </c>
      <c r="BD319">
        <f t="shared" si="112"/>
        <v>1.5114246404195453</v>
      </c>
      <c r="BE319">
        <f t="shared" si="128"/>
        <v>2.2646908137604602</v>
      </c>
      <c r="BF319">
        <f t="shared" si="129"/>
        <v>1.4983815621345311</v>
      </c>
      <c r="BG319" cm="1">
        <f t="array" ref="BG319" xml:space="preserve"> EXP( -4 * alpha * X * 10^(-6) * BA319 / ( PI() * df * 10^(-6) * ( 1 - alpha ) ) ) * 100</f>
        <v>3.9441505579262869E-2</v>
      </c>
      <c r="BH319" cm="1">
        <f t="array" ref="BH319" xml:space="preserve"> EXP( -4 * alpha * X * 10^(-6) * BB319 / ( PI() * df * 10^(-6) * ( 1 - alpha ) ) ) * 100</f>
        <v>4.6073218108920854E-3</v>
      </c>
      <c r="BI319" cm="1">
        <f t="array" ref="BI319" xml:space="preserve"> EXP( -4 * alpha * X * 10^(-6) * BD319 / ( PI() * df * 10^(-6) * ( 1 - alpha ) ) ) * 100</f>
        <v>3.7055278999966156E-12</v>
      </c>
      <c r="BJ319" cm="1">
        <f t="array" ref="BJ319" xml:space="preserve"> EXP( -4 * alpha * X * 10^(-6) * BE319 / ( PI() * df * 10^(-6) * ( 1 - alpha ) ) ) * 100</f>
        <v>7.4991598830337846E-19</v>
      </c>
      <c r="BK319" cm="1">
        <f t="array" ref="BK319">fC *  BG319 +  ( 1 - fC ) * BI319</f>
        <v>3.9441505612612627E-3</v>
      </c>
    </row>
    <row r="320" spans="6:63" x14ac:dyDescent="0.2">
      <c r="F320">
        <v>3200</v>
      </c>
      <c r="G320" cm="1">
        <f t="array" ref="G320" xml:space="preserve"> F320 * 10^(-9) * rhoa/mu * U</f>
        <v>2.1199777919702735E-3</v>
      </c>
      <c r="H320" cm="1">
        <f t="array" ref="H320">1 +  lambda/F320 * ( 2.514 + 0.8 * EXP( -0.55 * F320/lambda ) )</f>
        <v>1.0526447312500657</v>
      </c>
      <c r="I320" cm="1">
        <f t="array" ref="I320" xml:space="preserve"> 1 + 3.34 * lambda/F320</f>
        <v>1.0699416875000001</v>
      </c>
      <c r="J320">
        <f t="shared" si="113"/>
        <v>0.98383373930372786</v>
      </c>
      <c r="K320" cm="1">
        <f t="array" ref="K320" xml:space="preserve"> kB * T * H320 / ( 3 * PI() * mu * F320 * 10^(-9) )</f>
        <v>7.7661734036367244E-12</v>
      </c>
      <c r="L320" cm="1">
        <f t="array" ref="L320" xml:space="preserve"> df * 10^(-6) *U / K320</f>
        <v>10589.107122788873</v>
      </c>
      <c r="M320" cm="1">
        <f t="array" ref="M320" xml:space="preserve"> 1 + 0.388 * Kn * ( ( 1 - alpha ) * L320 / Ku ) ^ ( 1 / 3 )</f>
        <v>1.1637905097513694</v>
      </c>
      <c r="N320" cm="1">
        <f t="array" ref="N320" xml:space="preserve"> 1 + 0.388 * Kn * ( ( 1 - alpha ) / Ku ) ^ ( 1 / 3 ) * ( 3 * PI() * mu * df * 10^(-6) * U * F320 * 10^(-9) / ( kB * T ) ) ^ ( 1 / 3 ) * ( 0.6 * ( F320 / lambda ) ^ 0.1 ) ^ ( -1 / 3 ) * ( 1 + 2/3 * ( 3.34 * F320 / lambda ) ) ^ ( -1 / 2 )</f>
        <v>1.0167622835557362</v>
      </c>
      <c r="O320">
        <f t="shared" si="104"/>
        <v>0.87366435370997808</v>
      </c>
      <c r="P320" cm="1">
        <f t="array" ref="P320" xml:space="preserve"> 1 / ( 1 + 1.6 * ( ( 1 - alpha ) / Ku ) ^ ( 1 / 3 ) * L320 ^ ( -2 / 3 ) * M320 )</f>
        <v>0.99567628486098547</v>
      </c>
      <c r="Q320" cm="1">
        <f t="array" ref="Q320" xml:space="preserve"> 1.6 * ( ( 1 - alpha ) / Ku ) * L320 ^ ( -2 / 3 ) * M320 * P320</f>
        <v>5.4679486609102096E-3</v>
      </c>
      <c r="R320" cm="1">
        <f t="array" ref="R320" xml:space="preserve"> 1.6 * ( 0.6 ) ^ ( 2 / 3 ) * ( ( 1 - alpha ) / Ku ) * ( lambda * 10^(-9) ) ^ ( -1 / 15 ) * ( kB * T / ( 3 * PI() * df * 10^(-6) * U * mu ) ) ^ ( 2 / 3 ) * ( F320 * 10^(-9) ) ^ ( -3 / 5 )  +  3.2 * 3.34 / 3 * ( 0.6 ) ^ ( 2 / 3 ) * ( ( 1 - alpha ) / Ku ) *  ( lambda * 10^(-9) ) ^ ( 14 / 15 ) * ( kB * T / ( 3 * PI() * df * 10^(-6) * U * mu ) ) ^ ( 2 / 3 ) * ( F320 * 10^(-9) ) ^ ( -8 / 5 )</f>
        <v>4.3934331903066996E-3</v>
      </c>
      <c r="S320">
        <f t="shared" si="105"/>
        <v>4.4670771632258034E-3</v>
      </c>
      <c r="T320">
        <f t="shared" si="114"/>
        <v>0.81695667612252265</v>
      </c>
      <c r="U320">
        <f t="shared" si="106"/>
        <v>11345.599703487505</v>
      </c>
      <c r="V320">
        <f t="shared" si="107"/>
        <v>9.3882683612839454E-3</v>
      </c>
      <c r="W320">
        <f t="shared" si="108"/>
        <v>8.8139477476571022E-5</v>
      </c>
      <c r="X320">
        <f t="shared" si="109"/>
        <v>8.2747508756065647E-7</v>
      </c>
      <c r="Y320" cm="1">
        <f t="array" ref="Y320" xml:space="preserve"> 4 / 3 * g / U^2 * F320 * 10^(-9) * ( rhop - rhoa ) / rhoa</f>
        <v>331.72813883886346</v>
      </c>
      <c r="Z320" cm="1">
        <f t="array" ref="Z320" xml:space="preserve"> SQRT( 4/3 * 1/U320 * g/rhoa * F320 * 10^(-9) *  ( rhop - rhoa ) )</f>
        <v>1.7936090645421109E-3</v>
      </c>
      <c r="AA320" cm="1">
        <f t="array" ref="AA320" xml:space="preserve"> Z320 / U</f>
        <v>0.17099264400268344</v>
      </c>
      <c r="AB320">
        <f t="shared" si="115"/>
        <v>0.20626191404173369</v>
      </c>
      <c r="AC320">
        <f t="shared" si="116"/>
        <v>0.2052302041387471</v>
      </c>
      <c r="AD320">
        <f t="shared" si="117"/>
        <v>0.99499805910470784</v>
      </c>
      <c r="AE320" cm="1">
        <f t="array" ref="AE320">( ( F320 * 10^(-9) ) ^ 2 * rhop * H320 * U ) / ( 18 * mu * ( df * 10^(-6) ) )</f>
        <v>4.4192214836405064E-2</v>
      </c>
      <c r="AF320">
        <f t="shared" si="118"/>
        <v>2.2564680293596599E-2</v>
      </c>
      <c r="AG320" cm="1">
        <f t="array" ref="AG320">(2 * AI340*(1-alpha)*AE320*SQRT(alpha)+(1-alpha)*alpha*AE320^2)/Ku</f>
        <v>1.4510692104948904E-2</v>
      </c>
      <c r="AH320">
        <f t="shared" si="119"/>
        <v>0.64307102587519249</v>
      </c>
      <c r="AI320" cm="1">
        <f t="array" ref="AI320" xml:space="preserve"> F320 / df / 1000</f>
        <v>0.40816326530612246</v>
      </c>
      <c r="AJ320" cm="1">
        <f t="array" ref="AJ320" xml:space="preserve"> ( 1 + AI320 ) / ( 2*Ku ) * ( 2 * LN( 1 + AI320 ) - 1 + alpha + ( 1 / ( 1 + AI320 ) ) ^ 2 * ( 1 - alpha / 2 ) - ( alpha / 2) * ( 1 + AI320 ) ^ 2 )</f>
        <v>0.18506595013663513</v>
      </c>
      <c r="AK320" cm="1">
        <f t="array" ref="AK320" xml:space="preserve"> ( ( 1 - alpha ) / Ku ) * AI320 ^ 2</f>
        <v>0.23692935031087778</v>
      </c>
      <c r="AL320">
        <f t="shared" si="120"/>
        <v>1.2802428006662039</v>
      </c>
      <c r="AM320">
        <f t="shared" si="110"/>
        <v>0.37120874106846202</v>
      </c>
      <c r="AN320">
        <f t="shared" si="121"/>
        <v>0.46919131190644725</v>
      </c>
      <c r="AO320">
        <f t="shared" si="122"/>
        <v>1.2639554514690545</v>
      </c>
      <c r="AP320" cm="1">
        <f t="array" ref="AP320" xml:space="preserve"> EXP( -4 * alpha * X * 10^(-6) * AM320 / ( PI() * df * 10^(-6) * ( 1 - alpha ) ) ) * 100</f>
        <v>5.0267149769248509E-2</v>
      </c>
      <c r="AQ320" cm="1">
        <f t="array" ref="AQ320" xml:space="preserve"> EXP( -4 * alpha * X * 10^(-6) * AN320 / ( PI() * df * 10^(-6) * ( 1 - alpha ) ) ) * 100</f>
        <v>6.7697130185207476E-3</v>
      </c>
      <c r="AR320">
        <f t="shared" si="123"/>
        <v>4.3497436750727758E-2</v>
      </c>
      <c r="AS320" cm="1">
        <f t="array" ref="AS320" xml:space="preserve"> ( sigave * 10^(-6) * fE *e * H320 ) / ( 3 * PI() * eps0 * ( 1 + epsF ) * mu * U * F320 * 10^(-9) )</f>
        <v>6.7874402380553355E-3</v>
      </c>
      <c r="AT320" cm="1">
        <f t="array" ref="AT320" xml:space="preserve"> PI() * AS320 / ( 1 + alpha * SQRT(AS320) )</f>
        <v>2.1202842104706077E-2</v>
      </c>
      <c r="AU320" cm="1">
        <f t="array" ref="AU320" xml:space="preserve"> PI() * AS320 * ( 1 - SQRT( AS320 ) * alpha )</f>
        <v>2.1202156934800421E-2</v>
      </c>
      <c r="AV320">
        <f t="shared" si="124"/>
        <v>0.99996768499702671</v>
      </c>
      <c r="AW320" cm="1">
        <f t="array" ref="AW320" xml:space="preserve"> 2 / 3 * ( epsP - 1 ) / ( epsP + 2 ) * ( sigave * 10^(-6) ) ^ 2 / ( eps0 * ( 1 + epsF ) ^ 2 ) * H320 * ( F320 * 10^(-9) ) ^ 2 / ( df * 10^(-6) * mu * U )</f>
        <v>35.434939252521801</v>
      </c>
      <c r="AX320" cm="1">
        <f t="array" ref="AX320" xml:space="preserve"> 0.528 * Ku ^ 0.26 * AW320 ^ 0.74 / ( 1 + 0.366 * ( Ku * AW320 ) ^ 0.63 )</f>
        <v>1.8144658804089075</v>
      </c>
      <c r="AY320" cm="1">
        <f t="array" ref="AY320" xml:space="preserve"> 0.35 * Ku ^ ( -0.5 ) * AW320 ^ 0.4</f>
        <v>1.8023594046844447</v>
      </c>
      <c r="AZ320">
        <f t="shared" si="125"/>
        <v>0.99332780194150883</v>
      </c>
      <c r="BA320">
        <f t="shared" si="111"/>
        <v>0.38454090284840681</v>
      </c>
      <c r="BB320">
        <f t="shared" si="126"/>
        <v>0.49039346884124768</v>
      </c>
      <c r="BC320">
        <f t="shared" si="127"/>
        <v>1.2752699783267787</v>
      </c>
      <c r="BD320">
        <f t="shared" si="112"/>
        <v>1.5121290262991005</v>
      </c>
      <c r="BE320">
        <f t="shared" si="128"/>
        <v>2.2715507165908919</v>
      </c>
      <c r="BF320">
        <f t="shared" si="129"/>
        <v>1.5022201657952812</v>
      </c>
      <c r="BG320" cm="1">
        <f t="array" ref="BG320" xml:space="preserve"> EXP( -4 * alpha * X * 10^(-6) * BA320 / ( PI() * df * 10^(-6) * ( 1 - alpha ) ) ) * 100</f>
        <v>3.8265651247059378E-2</v>
      </c>
      <c r="BH320" cm="1">
        <f t="array" ref="BH320" xml:space="preserve"> EXP( -4 * alpha * X * 10^(-6) * BB320 / ( PI() * df * 10^(-6) * ( 1 - alpha ) ) ) * 100</f>
        <v>4.3869132510013344E-3</v>
      </c>
      <c r="BI320" cm="1">
        <f t="array" ref="BI320" xml:space="preserve"> EXP( -4 * alpha * X * 10^(-6) * BD320 / ( PI() * df * 10^(-6) * ( 1 - alpha ) ) ) * 100</f>
        <v>3.65250333167113E-12</v>
      </c>
      <c r="BJ320" cm="1">
        <f t="array" ref="BJ320" xml:space="preserve"> EXP( -4 * alpha * X * 10^(-6) * BE320 / ( PI() * df * 10^(-6) * ( 1 - alpha ) ) ) * 100</f>
        <v>6.5170740315537057E-19</v>
      </c>
      <c r="BK320" cm="1">
        <f t="array" ref="BK320">fC *  BG320 +  ( 1 - fC ) * BI320</f>
        <v>3.8265651279931908E-3</v>
      </c>
    </row>
    <row r="321" spans="6:63" x14ac:dyDescent="0.2">
      <c r="F321">
        <v>3210</v>
      </c>
      <c r="G321" cm="1">
        <f t="array" ref="G321" xml:space="preserve"> F321 * 10^(-9) * rhoa/mu * U</f>
        <v>2.1266027225701803E-3</v>
      </c>
      <c r="H321" cm="1">
        <f t="array" ref="H321">1 +  lambda/F321 * ( 2.514 + 0.8 * EXP( -0.55 * F321/lambda ) )</f>
        <v>1.0524807289720228</v>
      </c>
      <c r="I321" cm="1">
        <f t="array" ref="I321" xml:space="preserve"> 1 + 3.34 * lambda/F321</f>
        <v>1.0697238006230529</v>
      </c>
      <c r="J321">
        <f t="shared" si="113"/>
        <v>0.98388081891700729</v>
      </c>
      <c r="K321" cm="1">
        <f t="array" ref="K321" xml:space="preserve"> kB * T * H321 / ( 3 * PI() * mu * F321 * 10^(-9) )</f>
        <v>7.7407735148975062E-12</v>
      </c>
      <c r="L321" cm="1">
        <f t="array" ref="L321" xml:space="preserve"> df * 10^(-6) *U / K321</f>
        <v>10623.853281199124</v>
      </c>
      <c r="M321" cm="1">
        <f t="array" ref="M321" xml:space="preserve"> 1 + 0.388 * Kn * ( ( 1 - alpha ) * L321 / Ku ) ^ ( 1 / 3 )</f>
        <v>1.163969463384485</v>
      </c>
      <c r="N321" cm="1">
        <f t="array" ref="N321" xml:space="preserve"> 1 + 0.388 * Kn * ( ( 1 - alpha ) / Ku ) ^ ( 1 / 3 ) * ( 3 * PI() * mu * df * 10^(-6) * U * F321 * 10^(-9) / ( kB * T ) ) ^ ( 1 / 3 ) * ( 0.6 * ( F321 / lambda ) ^ 0.1 ) ^ ( -1 / 3 ) * ( 1 + 2/3 * ( 3.34 * F321 / lambda ) ) ^ ( -1 / 2 )</f>
        <v>1.0167520698385806</v>
      </c>
      <c r="O321">
        <f t="shared" si="104"/>
        <v>0.87352125792214597</v>
      </c>
      <c r="P321" cm="1">
        <f t="array" ref="P321" xml:space="preserve"> 1 / ( 1 + 1.6 * ( ( 1 - alpha ) / Ku ) ^ ( 1 / 3 ) * L321 ^ ( -2 / 3 ) * M321 )</f>
        <v>0.99568501614032523</v>
      </c>
      <c r="Q321" cm="1">
        <f t="array" ref="Q321" xml:space="preserve"> 1.6 * ( ( 1 - alpha ) / Ku ) * L321 ^ ( -2 / 3 ) * M321 * P321</f>
        <v>5.4569067246034988E-3</v>
      </c>
      <c r="R321" cm="1">
        <f t="array" ref="R321" xml:space="preserve"> 1.6 * ( 0.6 ) ^ ( 2 / 3 ) * ( ( 1 - alpha ) / Ku ) * ( lambda * 10^(-9) ) ^ ( -1 / 15 ) * ( kB * T / ( 3 * PI() * df * 10^(-6) * U * mu ) ) ^ ( 2 / 3 ) * ( F321 * 10^(-9) ) ^ ( -3 / 5 )  +  3.2 * 3.34 / 3 * ( 0.6 ) ^ ( 2 / 3 ) * ( ( 1 - alpha ) / Ku ) *  ( lambda * 10^(-9) ) ^ ( 14 / 15 ) * ( kB * T / ( 3 * PI() * df * 10^(-6) * U * mu ) ) ^ ( 2 / 3 ) * ( F321 * 10^(-9) ) ^ ( -8 / 5 )</f>
        <v>4.3846074324264987E-3</v>
      </c>
      <c r="S321">
        <f t="shared" si="105"/>
        <v>4.4580586823492665E-3</v>
      </c>
      <c r="T321">
        <f t="shared" si="114"/>
        <v>0.81695709810271511</v>
      </c>
      <c r="U321">
        <f t="shared" si="106"/>
        <v>11310.308049385958</v>
      </c>
      <c r="V321">
        <f t="shared" si="107"/>
        <v>9.4029040293231673E-3</v>
      </c>
      <c r="W321">
        <f t="shared" si="108"/>
        <v>8.841449805452679E-5</v>
      </c>
      <c r="X321">
        <f t="shared" si="109"/>
        <v>8.313510419578517E-7</v>
      </c>
      <c r="Y321" cm="1">
        <f t="array" ref="Y321" xml:space="preserve"> 4 / 3 * g / U^2 * F321 * 10^(-9) * ( rhop - rhoa ) / rhoa</f>
        <v>332.7647892727349</v>
      </c>
      <c r="Z321" cm="1">
        <f t="array" ref="Z321" xml:space="preserve"> SQRT( 4/3 * 1/U321 * g/rhoa * F321 * 10^(-9) *  ( rhop - rhoa ) )</f>
        <v>1.7992098858033532E-3</v>
      </c>
      <c r="AA321" cm="1">
        <f t="array" ref="AA321" xml:space="preserve"> Z321 / U</f>
        <v>0.17152659493713121</v>
      </c>
      <c r="AB321">
        <f t="shared" si="115"/>
        <v>0.20703934959036482</v>
      </c>
      <c r="AC321">
        <f t="shared" si="116"/>
        <v>0.20599402133150851</v>
      </c>
      <c r="AD321">
        <f t="shared" si="117"/>
        <v>0.99495106480519513</v>
      </c>
      <c r="AE321" cm="1">
        <f t="array" ref="AE321">( ( F321 * 10^(-9) ) ^ 2 * rhop * H321 * U ) / ( 18 * mu * ( df * 10^(-6) ) )</f>
        <v>4.4461919487581672E-2</v>
      </c>
      <c r="AF321">
        <f t="shared" si="118"/>
        <v>2.2799122827404528E-2</v>
      </c>
      <c r="AG321" cm="1">
        <f t="array" ref="AG321">(2 * AI341*(1-alpha)*AE321*SQRT(alpha)+(1-alpha)*alpha*AE321^2)/Ku</f>
        <v>1.4642799324077979E-2</v>
      </c>
      <c r="AH321">
        <f t="shared" si="119"/>
        <v>0.64225274958724932</v>
      </c>
      <c r="AI321" cm="1">
        <f t="array" ref="AI321" xml:space="preserve"> F321 / df / 1000</f>
        <v>0.40943877551020408</v>
      </c>
      <c r="AJ321" cm="1">
        <f t="array" ref="AJ321" xml:space="preserve"> ( 1 + AI321 ) / ( 2*Ku ) * ( 2 * LN( 1 + AI321 ) - 1 + alpha + ( 1 / ( 1 + AI321 ) ) ^ 2 * ( 1 - alpha / 2 ) - ( alpha / 2) * ( 1 + AI321 ) ^ 2 )</f>
        <v>0.18610114507159958</v>
      </c>
      <c r="AK321" cm="1">
        <f t="array" ref="AK321" xml:space="preserve"> ( ( 1 - alpha ) / Ku ) * AI321 ^ 2</f>
        <v>0.23841247251350739</v>
      </c>
      <c r="AL321">
        <f t="shared" si="120"/>
        <v>1.2810908413367463</v>
      </c>
      <c r="AM321">
        <f t="shared" si="110"/>
        <v>0.37276609223656365</v>
      </c>
      <c r="AN321">
        <f t="shared" si="121"/>
        <v>0.47166367535476972</v>
      </c>
      <c r="AO321">
        <f t="shared" si="122"/>
        <v>1.2653073473631395</v>
      </c>
      <c r="AP321" cm="1">
        <f t="array" ref="AP321" xml:space="preserve"> EXP( -4 * alpha * X * 10^(-6) * AM321 / ( PI() * df * 10^(-6) * ( 1 - alpha ) ) ) * 100</f>
        <v>4.8690584556107704E-2</v>
      </c>
      <c r="AQ321" cm="1">
        <f t="array" ref="AQ321" xml:space="preserve"> EXP( -4 * alpha * X * 10^(-6) * AN321 / ( PI() * df * 10^(-6) * ( 1 - alpha ) ) ) * 100</f>
        <v>6.4357594848960392E-3</v>
      </c>
      <c r="AR321">
        <f t="shared" si="123"/>
        <v>4.2254825071211664E-2</v>
      </c>
      <c r="AS321" cm="1">
        <f t="array" ref="AS321" xml:space="preserve"> ( sigave * 10^(-6) * fE *e * H321 ) / ( 3 * PI() * eps0 * ( 1 + epsF ) * mu * U * F321 * 10^(-9) )</f>
        <v>6.7652413740961603E-3</v>
      </c>
      <c r="AT321" cm="1">
        <f t="array" ref="AT321" xml:space="preserve"> PI() * AS321 / ( 1 + alpha * SQRT(AS321) )</f>
        <v>2.1133692029298226E-2</v>
      </c>
      <c r="AU321" cm="1">
        <f t="array" ref="AU321" xml:space="preserve"> PI() * AS321 * ( 1 - SQRT( AS321 ) * alpha )</f>
        <v>2.1133011327571827E-2</v>
      </c>
      <c r="AV321">
        <f t="shared" si="124"/>
        <v>0.99996779068581798</v>
      </c>
      <c r="AW321" cm="1">
        <f t="array" ref="AW321" xml:space="preserve"> 2 / 3 * ( epsP - 1 ) / ( epsP + 2 ) * ( sigave * 10^(-6) ) ^ 2 / ( eps0 * ( 1 + epsF ) ^ 2 ) * H321 * ( F321 * 10^(-9) ) ^ 2 / ( df * 10^(-6) * mu * U )</f>
        <v>35.651198337203233</v>
      </c>
      <c r="AX321" cm="1">
        <f t="array" ref="AX321" xml:space="preserve"> 0.528 * Ku ^ 0.26 * AW321 ^ 0.74 / ( 1 + 0.366 * ( Ku * AW321 ) ^ 0.63 )</f>
        <v>1.8175843930649562</v>
      </c>
      <c r="AY321" cm="1">
        <f t="array" ref="AY321" xml:space="preserve"> 0.35 * Ku ^ ( -0.5 ) * AW321 ^ 0.4</f>
        <v>1.8067512876811913</v>
      </c>
      <c r="AZ321">
        <f t="shared" si="125"/>
        <v>0.99403983362472803</v>
      </c>
      <c r="BA321">
        <f t="shared" si="111"/>
        <v>0.38602186047356934</v>
      </c>
      <c r="BB321">
        <f t="shared" si="126"/>
        <v>0.49279668668234156</v>
      </c>
      <c r="BC321">
        <f t="shared" si="127"/>
        <v>1.2766030557901087</v>
      </c>
      <c r="BD321">
        <f t="shared" si="112"/>
        <v>1.5128166537885299</v>
      </c>
      <c r="BE321">
        <f t="shared" si="128"/>
        <v>2.2784149630359609</v>
      </c>
      <c r="BF321">
        <f t="shared" si="129"/>
        <v>1.5060747495938465</v>
      </c>
      <c r="BG321" cm="1">
        <f t="array" ref="BG321" xml:space="preserve"> EXP( -4 * alpha * X * 10^(-6) * BA321 / ( PI() * df * 10^(-6) * ( 1 - alpha ) ) ) * 100</f>
        <v>3.7123481793417942E-2</v>
      </c>
      <c r="BH321" cm="1">
        <f t="array" ref="BH321" xml:space="preserve"> EXP( -4 * alpha * X * 10^(-6) * BB321 / ( PI() * df * 10^(-6) * ( 1 - alpha ) ) ) * 100</f>
        <v>4.1764092616805564E-3</v>
      </c>
      <c r="BI321" cm="1">
        <f t="array" ref="BI321" xml:space="preserve"> EXP( -4 * alpha * X * 10^(-6) * BD321 / ( PI() * df * 10^(-6) * ( 1 - alpha ) ) ) * 100</f>
        <v>3.6014722765384579E-12</v>
      </c>
      <c r="BJ321" cm="1">
        <f t="array" ref="BJ321" xml:space="preserve"> EXP( -4 * alpha * X * 10^(-6) * BE321 / ( PI() * df * 10^(-6) * ( 1 - alpha ) ) ) * 100</f>
        <v>5.663098256218381E-19</v>
      </c>
      <c r="BK321" cm="1">
        <f t="array" ref="BK321">fC *  BG321 +  ( 1 - fC ) * BI321</f>
        <v>3.7123481825831195E-3</v>
      </c>
    </row>
    <row r="322" spans="6:63" x14ac:dyDescent="0.2">
      <c r="F322">
        <v>3220</v>
      </c>
      <c r="G322" cm="1">
        <f t="array" ref="G322" xml:space="preserve"> F322 * 10^(-9) * rhoa/mu * U</f>
        <v>2.1332276531700876E-3</v>
      </c>
      <c r="H322" cm="1">
        <f t="array" ref="H322">1 +  lambda/F322 * ( 2.514 + 0.8 * EXP( -0.55 * F322/lambda ) )</f>
        <v>1.0523177453416703</v>
      </c>
      <c r="I322" cm="1">
        <f t="array" ref="I322" xml:space="preserve"> 1 + 3.34 * lambda/F322</f>
        <v>1.0695072670807453</v>
      </c>
      <c r="J322">
        <f t="shared" si="113"/>
        <v>0.98392762511469944</v>
      </c>
      <c r="K322" cm="1">
        <f t="array" ref="K322" xml:space="preserve"> kB * T * H322 / ( 3 * PI() * mu * F322 * 10^(-9) )</f>
        <v>7.7155388581141525E-12</v>
      </c>
      <c r="L322" cm="1">
        <f t="array" ref="L322" xml:space="preserve"> df * 10^(-6) *U / K322</f>
        <v>10658.599952325772</v>
      </c>
      <c r="M322" cm="1">
        <f t="array" ref="M322" xml:space="preserve"> 1 + 0.388 * Kn * ( ( 1 - alpha ) * L322 / Ku ) ^ ( 1 / 3 )</f>
        <v>1.1641480298857059</v>
      </c>
      <c r="N322" cm="1">
        <f t="array" ref="N322" xml:space="preserve"> 1 + 0.388 * Kn * ( ( 1 - alpha ) / Ku ) ^ ( 1 / 3 ) * ( 3 * PI() * mu * df * 10^(-6) * U * F322 * 10^(-9) / ( kB * T ) ) ^ ( 1 / 3 ) * ( 0.6 * ( F322 / lambda ) ^ 0.1 ) ^ ( -1 / 3 ) * ( 1 + 2/3 * ( 3.34 * F322 / lambda ) ) ^ ( -1 / 2 )</f>
        <v>1.016741893338529</v>
      </c>
      <c r="O322">
        <f t="shared" ref="O322:O385" si="130">N322 / M322</f>
        <v>0.87337852853502751</v>
      </c>
      <c r="P322" cm="1">
        <f t="array" ref="P322" xml:space="preserve"> 1 / ( 1 + 1.6 * ( ( 1 - alpha ) / Ku ) ^ ( 1 / 3 ) * L322 ^ ( -2 / 3 ) * M322 )</f>
        <v>0.99569370095217324</v>
      </c>
      <c r="Q322" cm="1">
        <f t="array" ref="Q322" xml:space="preserve"> 1.6 * ( ( 1 - alpha ) / Ku ) * L322 ^ ( -2 / 3 ) * M322 * P322</f>
        <v>5.4459235530049891E-3</v>
      </c>
      <c r="R322" cm="1">
        <f t="array" ref="R322" xml:space="preserve"> 1.6 * ( 0.6 ) ^ ( 2 / 3 ) * ( ( 1 - alpha ) / Ku ) * ( lambda * 10^(-9) ) ^ ( -1 / 15 ) * ( kB * T / ( 3 * PI() * df * 10^(-6) * U * mu ) ) ^ ( 2 / 3 ) * ( F322 * 10^(-9) ) ^ ( -3 / 5 )  +  3.2 * 3.34 / 3 * ( 0.6 ) ^ ( 2 / 3 ) * ( ( 1 - alpha ) / Ku ) *  ( lambda * 10^(-9) ) ^ ( 14 / 15 ) * ( kB * T / ( 3 * PI() * df * 10^(-6) * U * mu ) ) ^ ( 2 / 3 ) * ( F322 * 10^(-9) ) ^ ( -8 / 5 )</f>
        <v>4.3758285731624038E-3</v>
      </c>
      <c r="S322">
        <f t="shared" ref="S322:S385" si="131" xml:space="preserve"> R322 * N322</f>
        <v>4.4490882284019765E-3</v>
      </c>
      <c r="T322">
        <f t="shared" si="114"/>
        <v>0.81695752522031417</v>
      </c>
      <c r="U322">
        <f t="shared" ref="U322:U385" si="132" xml:space="preserve"> 24 / G322 * ( 1 + 0.15 * G322 ^ 0.687 )</f>
        <v>11275.235546714996</v>
      </c>
      <c r="V322">
        <f t="shared" ref="V322:V385" si="133" xml:space="preserve"> ( G322 / 24 ) ^ 0.5 - 0.5 * 0.15 / 24 ^ 0.5 * G322 ^ ( 0.5 + 0.687 )</f>
        <v>9.4175168366045624E-3</v>
      </c>
      <c r="W322">
        <f t="shared" ref="W322:W385" si="134" xml:space="preserve"> ( G322 / 24 ) ^ 1 -1 * 0.15 / 24 ^ 1 * G322 ^ ( 1 + 0.687 )</f>
        <v>8.868951645101473E-5</v>
      </c>
      <c r="X322">
        <f t="shared" ref="X322:X385" si="135" xml:space="preserve"> ( G322 / 24 ) ^ 1.5 - 1.5 * 0.15 / 24 ^ 1.5 * G322 ^ ( 1.5 + 0.687 )</f>
        <v>8.3523299841675876E-7</v>
      </c>
      <c r="Y322" cm="1">
        <f t="array" ref="Y322" xml:space="preserve"> 4 / 3 * g / U^2 * F322 * 10^(-9) * ( rhop - rhoa ) / rhoa</f>
        <v>333.80143970660629</v>
      </c>
      <c r="Z322" cm="1">
        <f t="array" ref="Z322" xml:space="preserve"> SQRT( 4/3 * 1/U322 * g/rhoa * F322 * 10^(-9) *  ( rhop - rhoa ) )</f>
        <v>1.8048106849949087E-3</v>
      </c>
      <c r="AA322" cm="1">
        <f t="array" ref="AA322" xml:space="preserve"> Z322 / U</f>
        <v>0.17206054376757865</v>
      </c>
      <c r="AB322">
        <f t="shared" si="115"/>
        <v>0.20781778483000254</v>
      </c>
      <c r="AC322">
        <f t="shared" si="116"/>
        <v>0.20675869910650554</v>
      </c>
      <c r="AD322">
        <f t="shared" si="117"/>
        <v>0.99490377724715262</v>
      </c>
      <c r="AE322" cm="1">
        <f t="array" ref="AE322">( ( F322 * 10^(-9) ) ^ 2 * rhop * H322 * U ) / ( 18 * mu * ( df * 10^(-6) ) )</f>
        <v>4.473244410124938E-2</v>
      </c>
      <c r="AF322">
        <f t="shared" si="118"/>
        <v>2.3035060895927984E-2</v>
      </c>
      <c r="AG322" cm="1">
        <f t="array" ref="AG322">(2 * AI342*(1-alpha)*AE322*SQRT(alpha)+(1-alpha)*alpha*AE322^2)/Ku</f>
        <v>1.4775709315795556E-2</v>
      </c>
      <c r="AH322">
        <f t="shared" si="119"/>
        <v>0.64144433490113006</v>
      </c>
      <c r="AI322" cm="1">
        <f t="array" ref="AI322" xml:space="preserve"> F322 / df / 1000</f>
        <v>0.4107142857142857</v>
      </c>
      <c r="AJ322" cm="1">
        <f t="array" ref="AJ322" xml:space="preserve"> ( 1 + AI322 ) / ( 2*Ku ) * ( 2 * LN( 1 + AI322 ) - 1 + alpha + ( 1 / ( 1 + AI322 ) ) ^ 2 * ( 1 - alpha / 2 ) - ( alpha / 2) * ( 1 + AI322 ) ^ 2 )</f>
        <v>0.1871385977586609</v>
      </c>
      <c r="AK322" cm="1">
        <f t="array" ref="AK322" xml:space="preserve"> ( ( 1 - alpha ) / Ku ) * AI322 ^ 2</f>
        <v>0.23990022224251023</v>
      </c>
      <c r="AL322">
        <f t="shared" si="120"/>
        <v>1.2819387615156344</v>
      </c>
      <c r="AM322">
        <f t="shared" ref="AM322:AM385" si="136" xml:space="preserve"> 1 - ( 1 - Q322 ) * ( 1 - AB322 ) * ( 1 - AF322 ) *  ( 1 - AJ322 )</f>
        <v>0.37432475809977284</v>
      </c>
      <c r="AN322">
        <f t="shared" si="121"/>
        <v>0.47414307047334575</v>
      </c>
      <c r="AO322">
        <f t="shared" si="122"/>
        <v>1.2666623305396414</v>
      </c>
      <c r="AP322" cm="1">
        <f t="array" ref="AP322" xml:space="preserve"> EXP( -4 * alpha * X * 10^(-6) * AM322 / ( PI() * df * 10^(-6) * ( 1 - alpha ) ) ) * 100</f>
        <v>4.7162197581051828E-2</v>
      </c>
      <c r="AQ322" cm="1">
        <f t="array" ref="AQ322" xml:space="preserve"> EXP( -4 * alpha * X * 10^(-6) * AN322 / ( PI() * df * 10^(-6) * ( 1 - alpha ) ) ) * 100</f>
        <v>6.1173998204724694E-3</v>
      </c>
      <c r="AR322">
        <f t="shared" si="123"/>
        <v>4.1044797760579357E-2</v>
      </c>
      <c r="AS322" cm="1">
        <f t="array" ref="AS322" xml:space="preserve"> ( sigave * 10^(-6) * fE *e * H322 ) / ( 3 * PI() * eps0 * ( 1 + epsF ) * mu * U * F322 * 10^(-9) )</f>
        <v>6.7431869187108816E-3</v>
      </c>
      <c r="AT322" cm="1">
        <f t="array" ref="AT322" xml:space="preserve"> PI() * AS322 / ( 1 + alpha * SQRT(AS322) )</f>
        <v>2.1064990840476767E-2</v>
      </c>
      <c r="AU322" cm="1">
        <f t="array" ref="AU322" xml:space="preserve"> PI() * AS322 * ( 1 - SQRT( AS322 ) * alpha )</f>
        <v>2.106431456341917E-2</v>
      </c>
      <c r="AV322">
        <f t="shared" si="124"/>
        <v>0.99996789568708011</v>
      </c>
      <c r="AW322" cm="1">
        <f t="array" ref="AW322" xml:space="preserve"> 2 / 3 * ( epsP - 1 ) / ( epsP + 2 ) * ( sigave * 10^(-6) ) ^ 2 / ( eps0 * ( 1 + epsF ) ^ 2 ) * H322 * ( F322 * 10^(-9) ) ^ 2 / ( df * 10^(-6) * mu * U )</f>
        <v>35.868114897894138</v>
      </c>
      <c r="AX322" cm="1">
        <f t="array" ref="AX322" xml:space="preserve"> 0.528 * Ku ^ 0.26 * AW322 ^ 0.74 / ( 1 + 0.366 * ( Ku * AW322 ) ^ 0.63 )</f>
        <v>1.8206934910728698</v>
      </c>
      <c r="AY322" cm="1">
        <f t="array" ref="AY322" xml:space="preserve"> 0.35 * Ku ^ ( -0.5 ) * AW322 ^ 0.4</f>
        <v>1.8111404946142289</v>
      </c>
      <c r="AZ322">
        <f t="shared" si="125"/>
        <v>0.99475310012065143</v>
      </c>
      <c r="BA322">
        <f t="shared" ref="BA322:BA385" si="137" xml:space="preserve"> 1 - ( 1 - Q322 ) * ( 1 - AB322 ) * ( 1 - AF322 ) *  ( 1 - AJ322 ) * ( 1 - AT322 )</f>
        <v>0.38750460133951414</v>
      </c>
      <c r="BB322">
        <f t="shared" si="126"/>
        <v>0.49520738503676492</v>
      </c>
      <c r="BC322">
        <f t="shared" si="127"/>
        <v>1.277939367235762</v>
      </c>
      <c r="BD322">
        <f t="shared" ref="BD322:BD385" si="138" xml:space="preserve"> 1 - ( 1 - Q322 ) * ( 1 - AB322 ) * ( 1 - AF322 ) *  ( 1 - AJ322 ) * ( 1 - AX322 )</f>
        <v>1.5134875985529597</v>
      </c>
      <c r="BE322">
        <f t="shared" si="128"/>
        <v>2.2852835650875747</v>
      </c>
      <c r="BF322">
        <f t="shared" si="129"/>
        <v>1.5099453522265571</v>
      </c>
      <c r="BG322" cm="1">
        <f t="array" ref="BG322" xml:space="preserve"> EXP( -4 * alpha * X * 10^(-6) * BA322 / ( PI() * df * 10^(-6) * ( 1 - alpha ) ) ) * 100</f>
        <v>3.6014090186911388E-2</v>
      </c>
      <c r="BH322" cm="1">
        <f t="array" ref="BH322" xml:space="preserve"> EXP( -4 * alpha * X * 10^(-6) * BB322 / ( PI() * df * 10^(-6) * ( 1 - alpha ) ) ) * 100</f>
        <v>3.9753976703906053E-3</v>
      </c>
      <c r="BI322" cm="1">
        <f t="array" ref="BI322" xml:space="preserve"> EXP( -4 * alpha * X * 10^(-6) * BD322 / ( PI() * df * 10^(-6) * ( 1 - alpha ) ) ) * 100</f>
        <v>3.5523666231018384E-12</v>
      </c>
      <c r="BJ322" cm="1">
        <f t="array" ref="BJ322" xml:space="preserve"> EXP( -4 * alpha * X * 10^(-6) * BE322 / ( PI() * df * 10^(-6) * ( 1 - alpha ) ) ) * 100</f>
        <v>4.9205860771565258E-19</v>
      </c>
      <c r="BK322" cm="1">
        <f t="array" ref="BK322">fC *  BG322 +  ( 1 - fC ) * BI322</f>
        <v>3.6014090218882688E-3</v>
      </c>
    </row>
    <row r="323" spans="6:63" x14ac:dyDescent="0.2">
      <c r="F323">
        <v>3230</v>
      </c>
      <c r="G323" cm="1">
        <f t="array" ref="G323" xml:space="preserve"> F323 * 10^(-9) * rhoa/mu * U</f>
        <v>2.1398525837699948E-3</v>
      </c>
      <c r="H323" cm="1">
        <f t="array" ref="H323">1 +  lambda/F323 * ( 2.514 + 0.8 * EXP( -0.55 * F323/lambda ) )</f>
        <v>1.0521557708978837</v>
      </c>
      <c r="I323" cm="1">
        <f t="array" ref="I323" xml:space="preserve"> 1 + 3.34 * lambda/F323</f>
        <v>1.0692920743034056</v>
      </c>
      <c r="J323">
        <f t="shared" ref="J323:J386" si="139">H323/I323</f>
        <v>0.98397416027170559</v>
      </c>
      <c r="K323" cm="1">
        <f t="array" ref="K323" xml:space="preserve"> kB * T * H323 / ( 3 * PI() * mu * F323 * 10^(-9) )</f>
        <v>7.690467829470828E-12</v>
      </c>
      <c r="L323" cm="1">
        <f t="array" ref="L323" xml:space="preserve"> df * 10^(-6) *U / K323</f>
        <v>10693.347131642804</v>
      </c>
      <c r="M323" cm="1">
        <f t="array" ref="M323" xml:space="preserve"> 1 + 0.388 * Kn * ( ( 1 - alpha ) * L323 / Ku ) ^ ( 1 / 3 )</f>
        <v>1.1643262113301056</v>
      </c>
      <c r="N323" cm="1">
        <f t="array" ref="N323" xml:space="preserve"> 1 + 0.388 * Kn * ( ( 1 - alpha ) / Ku ) ^ ( 1 / 3 ) * ( 3 * PI() * mu * df * 10^(-6) * U * F323 * 10^(-9) / ( kB * T ) ) ^ ( 1 / 3 ) * ( 0.6 * ( F323 / lambda ) ^ 0.1 ) ^ ( -1 / 3 ) * ( 1 + 2/3 * ( 3.34 * F323 / lambda ) ) ^ ( -1 / 2 )</f>
        <v>1.016731753807782</v>
      </c>
      <c r="O323">
        <f t="shared" si="130"/>
        <v>0.87323616346855726</v>
      </c>
      <c r="P323" cm="1">
        <f t="array" ref="P323" xml:space="preserve"> 1 / ( 1 + 1.6 * ( ( 1 - alpha ) / Ku ) ^ ( 1 / 3 ) * L323 ^ ( -2 / 3 ) * M323 )</f>
        <v>0.99570233969311828</v>
      </c>
      <c r="Q323" cm="1">
        <f t="array" ref="Q323" xml:space="preserve"> 1.6 * ( ( 1 - alpha ) / Ku ) * L323 ^ ( -2 / 3 ) * M323 * P323</f>
        <v>5.4349986445725237E-3</v>
      </c>
      <c r="R323" cm="1">
        <f t="array" ref="R323" xml:space="preserve"> 1.6 * ( 0.6 ) ^ ( 2 / 3 ) * ( ( 1 - alpha ) / Ku ) * ( lambda * 10^(-9) ) ^ ( -1 / 15 ) * ( kB * T / ( 3 * PI() * df * 10^(-6) * U * mu ) ) ^ ( 2 / 3 ) * ( F323 * 10^(-9) ) ^ ( -3 / 5 )  +  3.2 * 3.34 / 3 * ( 0.6 ) ^ ( 2 / 3 ) * ( ( 1 - alpha ) / Ku ) *  ( lambda * 10^(-9) ) ^ ( 14 / 15 ) * ( kB * T / ( 3 * PI() * df * 10^(-6) * U * mu ) ) ^ ( 2 / 3 ) * ( F323 * 10^(-9) ) ^ ( -8 / 5 )</f>
        <v>4.3670962105457492E-3</v>
      </c>
      <c r="S323">
        <f t="shared" si="131"/>
        <v>4.4401653891954981E-3</v>
      </c>
      <c r="T323">
        <f t="shared" ref="T323:T386" si="140" xml:space="preserve"> S323 / Q323</f>
        <v>0.81695795704190621</v>
      </c>
      <c r="U323">
        <f t="shared" si="132"/>
        <v>11240.380160221222</v>
      </c>
      <c r="V323">
        <f t="shared" si="133"/>
        <v>9.4321068894927945E-3</v>
      </c>
      <c r="W323">
        <f t="shared" si="134"/>
        <v>8.8964532668157586E-5</v>
      </c>
      <c r="X323">
        <f t="shared" si="135"/>
        <v>8.3912094746278037E-7</v>
      </c>
      <c r="Y323" cm="1">
        <f t="array" ref="Y323" xml:space="preserve"> 4 / 3 * g / U^2 * F323 * 10^(-9) * ( rhop - rhoa ) / rhoa</f>
        <v>334.83809014047779</v>
      </c>
      <c r="Z323" cm="1">
        <f t="array" ref="Z323" xml:space="preserve"> SQRT( 4/3 * 1/U323 * g/rhoa * F323 * 10^(-9) *  ( rhop - rhoa ) )</f>
        <v>1.8104114621384699E-3</v>
      </c>
      <c r="AA323" cm="1">
        <f t="array" ref="AA323" xml:space="preserve"> Z323 / U</f>
        <v>0.17259449049609377</v>
      </c>
      <c r="AB323">
        <f t="shared" ref="AB323:AB386" si="141">AA323 / ( 1 - AA323 )</f>
        <v>0.20859722169311823</v>
      </c>
      <c r="AC323">
        <f t="shared" ref="AC323:AC386" si="142" xml:space="preserve"> Y323 ^ 0.5 * V323 + Y323 ^ 1 * W323 + Y323 ^ 1.5 * X323</f>
        <v>0.20752423836976158</v>
      </c>
      <c r="AD323">
        <f t="shared" ref="AD323:AD386" si="143">AC323/AB323</f>
        <v>0.99485619552049842</v>
      </c>
      <c r="AE323" cm="1">
        <f t="array" ref="AE323">( ( F323 * 10^(-9) ) ^ 2 * rhop * H323 * U ) / ( 18 * mu * ( df * 10^(-6) ) )</f>
        <v>4.5003788677408119E-2</v>
      </c>
      <c r="AF323">
        <f t="shared" ref="AF323:AF386" si="144" xml:space="preserve"> AE323 ^ 2 / ( AE323 + 0.25 ) ^ 2</f>
        <v>2.3272496104779321E-2</v>
      </c>
      <c r="AG323" cm="1">
        <f t="array" ref="AG323">(2 * AI343*(1-alpha)*AE323*SQRT(alpha)+(1-alpha)*alpha*AE323^2)/Ku</f>
        <v>1.4909424554958773E-2</v>
      </c>
      <c r="AH323">
        <f t="shared" ref="AH323:AH386" si="145">AG323 / AF323</f>
        <v>0.64064569987818887</v>
      </c>
      <c r="AI323" cm="1">
        <f t="array" ref="AI323" xml:space="preserve"> F323 / df / 1000</f>
        <v>0.41198979591836737</v>
      </c>
      <c r="AJ323" cm="1">
        <f t="array" ref="AJ323" xml:space="preserve"> ( 1 + AI323 ) / ( 2*Ku ) * ( 2 * LN( 1 + AI323 ) - 1 + alpha + ( 1 / ( 1 + AI323 ) ) ^ 2 * ( 1 - alpha / 2 ) - ( alpha / 2) * ( 1 + AI323 ) ^ 2 )</f>
        <v>0.18817830395292984</v>
      </c>
      <c r="AK323" cm="1">
        <f t="array" ref="AK323" xml:space="preserve"> ( ( 1 - alpha ) / Ku ) * AI323 ^ 2</f>
        <v>0.24139259949788641</v>
      </c>
      <c r="AL323">
        <f t="shared" ref="AL323:AL386" si="146" xml:space="preserve"> AK323 /AJ323</f>
        <v>1.2827865616126894</v>
      </c>
      <c r="AM323">
        <f t="shared" si="136"/>
        <v>0.375884722056821</v>
      </c>
      <c r="AN323">
        <f t="shared" ref="AN323:AN386" si="147" xml:space="preserve"> S323 + AC323 + AF323 + AK323</f>
        <v>0.4766294993616228</v>
      </c>
      <c r="AO323">
        <f t="shared" ref="AO323:AO386" si="148" xml:space="preserve"> AN323 / AM323</f>
        <v>1.2680204099638097</v>
      </c>
      <c r="AP323" cm="1">
        <f t="array" ref="AP323" xml:space="preserve"> EXP( -4 * alpha * X * 10^(-6) * AM323 / ( PI() * df * 10^(-6) * ( 1 - alpha ) ) ) * 100</f>
        <v>4.5680572995222331E-2</v>
      </c>
      <c r="AQ323" cm="1">
        <f t="array" ref="AQ323" xml:space="preserve"> EXP( -4 * alpha * X * 10^(-6) * AN323 / ( PI() * df * 10^(-6) * ( 1 - alpha ) ) ) * 100</f>
        <v>5.8139517278041715E-3</v>
      </c>
      <c r="AR323">
        <f t="shared" ref="AR323:AR386" si="149" xml:space="preserve"> ABS(AQ323 - AP323)</f>
        <v>3.9866621267418162E-2</v>
      </c>
      <c r="AS323" cm="1">
        <f t="array" ref="AS323" xml:space="preserve"> ( sigave * 10^(-6) * fE *e * H323 ) / ( 3 * PI() * eps0 * ( 1 + epsF ) * mu * U * F323 * 10^(-9) )</f>
        <v>6.7212754702047931E-3</v>
      </c>
      <c r="AT323" cm="1">
        <f t="array" ref="AT323" xml:space="preserve"> PI() * AS323 / ( 1 + alpha * SQRT(AS323) )</f>
        <v>2.0996734188820844E-2</v>
      </c>
      <c r="AU323" cm="1">
        <f t="array" ref="AU323" xml:space="preserve"> PI() * AS323 * ( 1 - SQRT( AS323 ) * alpha )</f>
        <v>2.0996062293483993E-2</v>
      </c>
      <c r="AV323">
        <f t="shared" ref="AV323:AV386" si="150" xml:space="preserve"> AU323 / AT323</f>
        <v>0.99996800000748653</v>
      </c>
      <c r="AW323" cm="1">
        <f t="array" ref="AW323" xml:space="preserve"> 2 / 3 * ( epsP - 1 ) / ( epsP + 2 ) * ( sigave * 10^(-6) ) ^ 2 / ( eps0 * ( 1 + epsF ) ^ 2 ) * H323 * ( F323 * 10^(-9) ) ^ 2 / ( df * 10^(-6) * mu * U )</f>
        <v>36.085688934594501</v>
      </c>
      <c r="AX323" cm="1">
        <f t="array" ref="AX323" xml:space="preserve"> 0.528 * Ku ^ 0.26 * AW323 ^ 0.74 / ( 1 + 0.366 * ( Ku * AW323 ) ^ 0.63 )</f>
        <v>1.8237932225571711</v>
      </c>
      <c r="AY323" cm="1">
        <f t="array" ref="AY323" xml:space="preserve"> 0.35 * Ku ^ ( -0.5 ) * AW323 ^ 0.4</f>
        <v>1.8155270352686985</v>
      </c>
      <c r="AZ323">
        <f t="shared" ref="AZ323:AZ386" si="151" xml:space="preserve"> AY323 / AX323</f>
        <v>0.99546758525789314</v>
      </c>
      <c r="BA323">
        <f t="shared" si="137"/>
        <v>0.38898910465097603</v>
      </c>
      <c r="BB323">
        <f t="shared" ref="BB323:BB386" si="152" xml:space="preserve"> AN323 + AU323</f>
        <v>0.4976255616551068</v>
      </c>
      <c r="BC323">
        <f t="shared" ref="BC323:BC386" si="153" xml:space="preserve"> BB323 / BA323</f>
        <v>1.2792789199111523</v>
      </c>
      <c r="BD323">
        <f t="shared" si="138"/>
        <v>1.5141419360639761</v>
      </c>
      <c r="BE323">
        <f t="shared" ref="BE323:BE386" si="154" xml:space="preserve"> AN323 + AY323</f>
        <v>2.2921565346303212</v>
      </c>
      <c r="BF323">
        <f t="shared" ref="BF323:BF386" si="155" xml:space="preserve"> BE323 / BD323</f>
        <v>1.5138320127297975</v>
      </c>
      <c r="BG323" cm="1">
        <f t="array" ref="BG323" xml:space="preserve"> EXP( -4 * alpha * X * 10^(-6) * BA323 / ( PI() * df * 10^(-6) * ( 1 - alpha ) ) ) * 100</f>
        <v>3.4936591514132087E-2</v>
      </c>
      <c r="BH323" cm="1">
        <f t="array" ref="BH323" xml:space="preserve"> EXP( -4 * alpha * X * 10^(-6) * BB323 / ( PI() * df * 10^(-6) * ( 1 - alpha ) ) ) * 100</f>
        <v>3.7834818297799535E-3</v>
      </c>
      <c r="BI323" cm="1">
        <f t="array" ref="BI323" xml:space="preserve"> EXP( -4 * alpha * X * 10^(-6) * BD323 / ( PI() * df * 10^(-6) * ( 1 - alpha ) ) ) * 100</f>
        <v>3.5051214035549092E-12</v>
      </c>
      <c r="BJ323" cm="1">
        <f t="array" ref="BJ323" xml:space="preserve"> EXP( -4 * alpha * X * 10^(-6) * BE323 / ( PI() * df * 10^(-6) * ( 1 - alpha ) ) ) * 100</f>
        <v>4.2750456709445815E-19</v>
      </c>
      <c r="BK323" cm="1">
        <f t="array" ref="BK323">fC *  BG323 +  ( 1 - fC ) * BI323</f>
        <v>3.4936591545678183E-3</v>
      </c>
    </row>
    <row r="324" spans="6:63" x14ac:dyDescent="0.2">
      <c r="F324">
        <v>3240</v>
      </c>
      <c r="G324" cm="1">
        <f t="array" ref="G324" xml:space="preserve"> F324 * 10^(-9) * rhoa/mu * U</f>
        <v>2.1464775143699016E-3</v>
      </c>
      <c r="H324" cm="1">
        <f t="array" ref="H324">1 +  lambda/F324 * ( 2.514 + 0.8 * EXP( -0.55 * F324/lambda ) )</f>
        <v>1.051994796296343</v>
      </c>
      <c r="I324" cm="1">
        <f t="array" ref="I324" xml:space="preserve"> 1 + 3.34 * lambda/F324</f>
        <v>1.0690782098765432</v>
      </c>
      <c r="J324">
        <f t="shared" si="139"/>
        <v>0.98402042673550227</v>
      </c>
      <c r="K324" cm="1">
        <f t="array" ref="K324" xml:space="preserve"> kB * T * H324 / ( 3 * PI() * mu * F324 * 10^(-9) )</f>
        <v>7.6655588458030064E-12</v>
      </c>
      <c r="L324" cm="1">
        <f t="array" ref="L324" xml:space="preserve"> df * 10^(-6) *U / K324</f>
        <v>10728.094814677326</v>
      </c>
      <c r="M324" cm="1">
        <f t="array" ref="M324" xml:space="preserve"> 1 + 0.388 * Kn * ( ( 1 - alpha ) * L324 / Ku ) ^ ( 1 / 3 )</f>
        <v>1.1645040097751049</v>
      </c>
      <c r="N324" cm="1">
        <f t="array" ref="N324" xml:space="preserve"> 1 + 0.388 * Kn * ( ( 1 - alpha ) / Ku ) ^ ( 1 / 3 ) * ( 3 * PI() * mu * df * 10^(-6) * U * F324 * 10^(-9) / ( kB * T ) ) ^ ( 1 / 3 ) * ( 0.6 * ( F324 / lambda ) ^ 0.1 ) ^ ( -1 / 3 ) * ( 1 + 2/3 * ( 3.34 * F324 / lambda ) ) ^ ( -1 / 2 )</f>
        <v>1.016721651000932</v>
      </c>
      <c r="O324">
        <f t="shared" si="130"/>
        <v>0.87309416066097245</v>
      </c>
      <c r="P324" cm="1">
        <f t="array" ref="P324" xml:space="preserve"> 1 / ( 1 + 1.6 * ( ( 1 - alpha ) / Ku ) ^ ( 1 / 3 ) * L324 ^ ( -2 / 3 ) * M324 )</f>
        <v>0.99571093275510547</v>
      </c>
      <c r="Q324" cm="1">
        <f t="array" ref="Q324" xml:space="preserve"> 1.6 * ( ( 1 - alpha ) / Ku ) * L324 ^ ( -2 / 3 ) * M324 * P324</f>
        <v>5.4241315036357143E-3</v>
      </c>
      <c r="R324" cm="1">
        <f t="array" ref="R324" xml:space="preserve"> 1.6 * ( 0.6 ) ^ ( 2 / 3 ) * ( ( 1 - alpha ) / Ku ) * ( lambda * 10^(-9) ) ^ ( -1 / 15 ) * ( kB * T / ( 3 * PI() * df * 10^(-6) * U * mu ) ) ^ ( 2 / 3 ) * ( F324 * 10^(-9) ) ^ ( -3 / 5 )  +  3.2 * 3.34 / 3 * ( 0.6 ) ^ ( 2 / 3 ) * ( ( 1 - alpha ) / Ku ) *  ( lambda * 10^(-9) ) ^ ( 14 / 15 ) * ( kB * T / ( 3 * PI() * df * 10^(-6) * U * mu ) ) ^ ( 2 / 3 ) * ( F324 * 10^(-9) ) ^ ( -8 / 5 )</f>
        <v>4.3584099473454249E-3</v>
      </c>
      <c r="S324">
        <f t="shared" si="131"/>
        <v>4.4312897574039257E-3</v>
      </c>
      <c r="T324">
        <f t="shared" si="140"/>
        <v>0.81695839314251484</v>
      </c>
      <c r="U324">
        <f t="shared" si="132"/>
        <v>11205.739879776331</v>
      </c>
      <c r="V324">
        <f t="shared" si="133"/>
        <v>9.4466742935300253E-3</v>
      </c>
      <c r="W324">
        <f t="shared" si="134"/>
        <v>8.9239546708069472E-5</v>
      </c>
      <c r="X324">
        <f t="shared" si="135"/>
        <v>8.4301487966526443E-7</v>
      </c>
      <c r="Y324" cm="1">
        <f t="array" ref="Y324" xml:space="preserve"> 4 / 3 * g / U^2 * F324 * 10^(-9) * ( rhop - rhoa ) / rhoa</f>
        <v>335.87474057434923</v>
      </c>
      <c r="Z324" cm="1">
        <f t="array" ref="Z324" xml:space="preserve"> SQRT( 4/3 * 1/U324 * g/rhoa * F324 * 10^(-9) *  ( rhop - rhoa ) )</f>
        <v>1.816012217255642E-3</v>
      </c>
      <c r="AA324" cm="1">
        <f t="array" ref="AA324" xml:space="preserve"> Z324 / U</f>
        <v>0.1731284351247363</v>
      </c>
      <c r="AB324">
        <f t="shared" si="141"/>
        <v>0.20937766211715517</v>
      </c>
      <c r="AC324">
        <f t="shared" si="142"/>
        <v>0.20829064002727954</v>
      </c>
      <c r="AD324">
        <f t="shared" si="143"/>
        <v>0.99480831871516739</v>
      </c>
      <c r="AE324" cm="1">
        <f t="array" ref="AE324">( ( F324 * 10^(-9) ) ^ 2 * rhop * H324 * U ) / ( 18 * mu * ( df * 10^(-6) ) )</f>
        <v>4.5275953216057943E-2</v>
      </c>
      <c r="AF324">
        <f t="shared" si="144"/>
        <v>2.3511430013611459E-2</v>
      </c>
      <c r="AG324" cm="1">
        <f t="array" ref="AG324">(2 * AI344*(1-alpha)*AE324*SQRT(alpha)+(1-alpha)*alpha*AE324^2)/Ku</f>
        <v>1.5043947516820665E-2</v>
      </c>
      <c r="AH324">
        <f t="shared" si="145"/>
        <v>0.6398567636299145</v>
      </c>
      <c r="AI324" cm="1">
        <f t="array" ref="AI324" xml:space="preserve"> F324 / df / 1000</f>
        <v>0.41326530612244899</v>
      </c>
      <c r="AJ324" cm="1">
        <f t="array" ref="AJ324" xml:space="preserve"> ( 1 + AI324 ) / ( 2*Ku ) * ( 2 * LN( 1 + AI324 ) - 1 + alpha + ( 1 / ( 1 + AI324 ) ) ^ 2 * ( 1 - alpha / 2 ) - ( alpha / 2) * ( 1 + AI324 ) ^ 2 )</f>
        <v>0.18922025942078227</v>
      </c>
      <c r="AK324" cm="1">
        <f t="array" ref="AK324" xml:space="preserve"> ( ( 1 - alpha ) / Ku ) * AI324 ^ 2</f>
        <v>0.24288960427963582</v>
      </c>
      <c r="AL324">
        <f t="shared" si="146"/>
        <v>1.283634242036976</v>
      </c>
      <c r="AM324">
        <f t="shared" si="136"/>
        <v>0.37744596747880799</v>
      </c>
      <c r="AN324">
        <f t="shared" si="147"/>
        <v>0.47912296407793076</v>
      </c>
      <c r="AO324">
        <f t="shared" si="148"/>
        <v>1.269381594611503</v>
      </c>
      <c r="AP324" cm="1">
        <f t="array" ref="AP324" xml:space="preserve"> EXP( -4 * alpha * X * 10^(-6) * AM324 / ( PI() * df * 10^(-6) * ( 1 - alpha ) ) ) * 100</f>
        <v>4.4244334258866605E-2</v>
      </c>
      <c r="AQ324" cm="1">
        <f t="array" ref="AQ324" xml:space="preserve"> EXP( -4 * alpha * X * 10^(-6) * AN324 / ( PI() * df * 10^(-6) * ( 1 - alpha ) ) ) * 100</f>
        <v>5.5247604730436347E-3</v>
      </c>
      <c r="AR324">
        <f t="shared" si="149"/>
        <v>3.8719573785822969E-2</v>
      </c>
      <c r="AS324" cm="1">
        <f t="array" ref="AS324" xml:space="preserve"> ( sigave * 10^(-6) * fE *e * H324 ) / ( 3 * PI() * eps0 * ( 1 + epsF ) * mu * U * F324 * 10^(-9) )</f>
        <v>6.6995056449319157E-3</v>
      </c>
      <c r="AT324" cm="1">
        <f t="array" ref="AT324" xml:space="preserve"> PI() * AS324 / ( 1 + alpha * SQRT(AS324) )</f>
        <v>2.092891778082781E-2</v>
      </c>
      <c r="AU324" cm="1">
        <f t="array" ref="AU324" xml:space="preserve"> PI() * AS324 * ( 1 - SQRT( AS324 ) * alpha )</f>
        <v>2.0928250224817008E-2</v>
      </c>
      <c r="AV324">
        <f t="shared" si="150"/>
        <v>0.99996810365362443</v>
      </c>
      <c r="AW324" cm="1">
        <f t="array" ref="AW324" xml:space="preserve"> 2 / 3 * ( epsP - 1 ) / ( epsP + 2 ) * ( sigave * 10^(-6) ) ^ 2 / ( eps0 * ( 1 + epsF ) ^ 2 ) * H324 * ( F324 * 10^(-9) ) ^ 2 / ( df * 10^(-6) * mu * U )</f>
        <v>36.303920447304343</v>
      </c>
      <c r="AX324" cm="1">
        <f t="array" ref="AX324" xml:space="preserve"> 0.528 * Ku ^ 0.26 * AW324 ^ 0.74 / ( 1 + 0.366 * ( Ku * AW324 ) ^ 0.63 )</f>
        <v>1.8268836353315034</v>
      </c>
      <c r="AY324" cm="1">
        <f t="array" ref="AY324" xml:space="preserve"> 0.35 * Ku ^ ( -0.5 ) * AW324 ^ 0.4</f>
        <v>1.8199109193641412</v>
      </c>
      <c r="AZ324">
        <f t="shared" si="151"/>
        <v>0.99618327307086696</v>
      </c>
      <c r="BA324">
        <f t="shared" si="137"/>
        <v>0.39047534963956687</v>
      </c>
      <c r="BB324">
        <f t="shared" si="152"/>
        <v>0.50005121430274779</v>
      </c>
      <c r="BC324">
        <f t="shared" si="153"/>
        <v>1.2806217211005158</v>
      </c>
      <c r="BD324">
        <f t="shared" si="138"/>
        <v>1.5147797416014104</v>
      </c>
      <c r="BE324">
        <f t="shared" si="154"/>
        <v>2.299033883442072</v>
      </c>
      <c r="BF324">
        <f t="shared" si="155"/>
        <v>1.5177347704766344</v>
      </c>
      <c r="BG324" cm="1">
        <f t="array" ref="BG324" xml:space="preserve"> EXP( -4 * alpha * X * 10^(-6) * BA324 / ( PI() * df * 10^(-6) * ( 1 - alpha ) ) ) * 100</f>
        <v>3.389012252939215E-2</v>
      </c>
      <c r="BH324" cm="1">
        <f t="array" ref="BH324" xml:space="preserve"> EXP( -4 * alpha * X * 10^(-6) * BB324 / ( PI() * df * 10^(-6) * ( 1 - alpha ) ) ) * 100</f>
        <v>3.6002801102150224E-3</v>
      </c>
      <c r="BI324" cm="1">
        <f t="array" ref="BI324" xml:space="preserve"> EXP( -4 * alpha * X * 10^(-6) * BD324 / ( PI() * df * 10^(-6) * ( 1 - alpha ) ) ) * 100</f>
        <v>3.4596746446560532E-12</v>
      </c>
      <c r="BJ324" cm="1">
        <f t="array" ref="BJ324" xml:space="preserve"> EXP( -4 * alpha * X * 10^(-6) * BE324 / ( PI() * df * 10^(-6) * ( 1 - alpha ) ) ) * 100</f>
        <v>3.7138620499161498E-19</v>
      </c>
      <c r="BK324" cm="1">
        <f t="array" ref="BK324">fC *  BG324 +  ( 1 - fC ) * BI324</f>
        <v>3.3890122560529222E-3</v>
      </c>
    </row>
    <row r="325" spans="6:63" x14ac:dyDescent="0.2">
      <c r="F325">
        <v>3250</v>
      </c>
      <c r="G325" cm="1">
        <f t="array" ref="G325" xml:space="preserve"> F325 * 10^(-9) * rhoa/mu * U</f>
        <v>2.1531024449698089E-3</v>
      </c>
      <c r="H325" cm="1">
        <f t="array" ref="H325">1 +  lambda/F325 * ( 2.514 + 0.8 * EXP( -0.55 * F325/lambda ) )</f>
        <v>1.0518348123077352</v>
      </c>
      <c r="I325" cm="1">
        <f t="array" ref="I325" xml:space="preserve"> 1 + 3.34 * lambda/F325</f>
        <v>1.0688656615384615</v>
      </c>
      <c r="J325">
        <f t="shared" si="139"/>
        <v>0.98406642682653578</v>
      </c>
      <c r="K325" cm="1">
        <f t="array" ref="K325" xml:space="preserve"> kB * T * H325 / ( 3 * PI() * mu * F325 * 10^(-9) )</f>
        <v>7.6408103442667076E-12</v>
      </c>
      <c r="L325" cm="1">
        <f t="array" ref="L325" xml:space="preserve"> df * 10^(-6) *U / K325</f>
        <v>10762.842997008776</v>
      </c>
      <c r="M325" cm="1">
        <f t="array" ref="M325" xml:space="preserve"> 1 + 0.388 * Kn * ( ( 1 - alpha ) * L325 / Ku ) ^ ( 1 / 3 )</f>
        <v>1.1646814272606765</v>
      </c>
      <c r="N325" cm="1">
        <f t="array" ref="N325" xml:space="preserve"> 1 + 0.388 * Kn * ( ( 1 - alpha ) / Ku ) ^ ( 1 / 3 ) * ( 3 * PI() * mu * df * 10^(-6) * U * F325 * 10^(-9) / ( kB * T ) ) ^ ( 1 / 3 ) * ( 0.6 * ( F325 / lambda ) ^ 0.1 ) ^ ( -1 / 3 ) * ( 1 + 2/3 * ( 3.34 * F325 / lambda ) ) ^ ( -1 / 2 )</f>
        <v>1.0167115846749331</v>
      </c>
      <c r="O325">
        <f t="shared" si="130"/>
        <v>0.87295251806859531</v>
      </c>
      <c r="P325" cm="1">
        <f t="array" ref="P325" xml:space="preserve"> 1 / ( 1 + 1.6 * ( ( 1 - alpha ) / Ku ) ^ ( 1 / 3 ) * L325 ^ ( -2 / 3 ) * M325 )</f>
        <v>0.9957194805255063</v>
      </c>
      <c r="Q325" cm="1">
        <f t="array" ref="Q325" xml:space="preserve"> 1.6 * ( ( 1 - alpha ) / Ku ) * L325 ^ ( -2 / 3 ) * M325 * P325</f>
        <v>5.4133216403087839E-3</v>
      </c>
      <c r="R325" cm="1">
        <f t="array" ref="R325" xml:space="preserve"> 1.6 * ( 0.6 ) ^ ( 2 / 3 ) * ( ( 1 - alpha ) / Ku ) * ( lambda * 10^(-9) ) ^ ( -1 / 15 ) * ( kB * T / ( 3 * PI() * df * 10^(-6) * U * mu ) ) ^ ( 2 / 3 ) * ( F325 * 10^(-9) ) ^ ( -3 / 5 )  +  3.2 * 3.34 / 3 * ( 0.6 ) ^ ( 2 / 3 ) * ( ( 1 - alpha ) / Ku ) *  ( lambda * 10^(-9) ) ^ ( 14 / 15 ) * ( kB * T / ( 3 * PI() * df * 10^(-6) * U * mu ) ) ^ ( 2 / 3 ) * ( F325 * 10^(-9) ) ^ ( -8 / 5 )</f>
        <v>4.3497693909969734E-3</v>
      </c>
      <c r="S325">
        <f t="shared" si="131"/>
        <v>4.422460930491051E-3</v>
      </c>
      <c r="T325">
        <f t="shared" si="140"/>
        <v>0.81695883310543271</v>
      </c>
      <c r="U325">
        <f t="shared" si="132"/>
        <v>11171.312719990578</v>
      </c>
      <c r="V325">
        <f t="shared" si="133"/>
        <v>9.4612191534447897E-3</v>
      </c>
      <c r="W325">
        <f t="shared" si="134"/>
        <v>8.9514558572855989E-5</v>
      </c>
      <c r="X325">
        <f t="shared" si="135"/>
        <v>8.4691478563717275E-7</v>
      </c>
      <c r="Y325" cm="1">
        <f t="array" ref="Y325" xml:space="preserve"> 4 / 3 * g / U^2 * F325 * 10^(-9) * ( rhop - rhoa ) / rhoa</f>
        <v>336.91139100822068</v>
      </c>
      <c r="Z325" cm="1">
        <f t="array" ref="Z325" xml:space="preserve"> SQRT( 4/3 * 1/U325 * g/rhoa * F325 * 10^(-9) *  ( rhop - rhoa ) )</f>
        <v>1.8216129503679428E-3</v>
      </c>
      <c r="AA325" cm="1">
        <f t="array" ref="AA325" xml:space="preserve"> Z325 / U</f>
        <v>0.17366237765555761</v>
      </c>
      <c r="AB325">
        <f t="shared" si="141"/>
        <v>0.21015910804454441</v>
      </c>
      <c r="AC325">
        <f t="shared" si="142"/>
        <v>0.20905790498504204</v>
      </c>
      <c r="AD325">
        <f t="shared" si="143"/>
        <v>0.99476014592111339</v>
      </c>
      <c r="AE325" cm="1">
        <f t="array" ref="AE325">( ( F325 * 10^(-9) ) ^ 2 * rhop * H325 * U ) / ( 18 * mu * ( df * 10^(-6) ) )</f>
        <v>4.5548937717198812E-2</v>
      </c>
      <c r="AF325">
        <f t="shared" si="144"/>
        <v>2.3751864136142303E-2</v>
      </c>
      <c r="AG325" cm="1">
        <f t="array" ref="AG325">(2 * AI345*(1-alpha)*AE325*SQRT(alpha)+(1-alpha)*alpha*AE325^2)/Ku</f>
        <v>1.5179280677030092E-2</v>
      </c>
      <c r="AH325">
        <f t="shared" si="145"/>
        <v>0.63907744630167196</v>
      </c>
      <c r="AI325" cm="1">
        <f t="array" ref="AI325" xml:space="preserve"> F325 / df / 1000</f>
        <v>0.41454081632653061</v>
      </c>
      <c r="AJ325" cm="1">
        <f t="array" ref="AJ325" xml:space="preserve"> ( 1 + AI325 ) / ( 2*Ku ) * ( 2 * LN( 1 + AI325 ) - 1 + alpha + ( 1 / ( 1 + AI325 ) ) ^ 2 * ( 1 - alpha / 2 ) - ( alpha / 2) * ( 1 + AI325 ) ^ 2 )</f>
        <v>0.19026445993981306</v>
      </c>
      <c r="AK325" cm="1">
        <f t="array" ref="AK325" xml:space="preserve"> ( ( 1 - alpha ) / Ku ) * AI325 ^ 2</f>
        <v>0.24439123658775844</v>
      </c>
      <c r="AL325">
        <f t="shared" si="146"/>
        <v>1.2844818031968108</v>
      </c>
      <c r="AM325">
        <f t="shared" si="136"/>
        <v>0.3790084777095023</v>
      </c>
      <c r="AN325">
        <f t="shared" si="147"/>
        <v>0.48162346663943384</v>
      </c>
      <c r="AO325">
        <f t="shared" si="148"/>
        <v>1.2707458934693872</v>
      </c>
      <c r="AP325" cm="1">
        <f t="array" ref="AP325" xml:space="preserve"> EXP( -4 * alpha * X * 10^(-6) * AM325 / ( PI() * df * 10^(-6) * ( 1 - alpha ) ) ) * 100</f>
        <v>4.2852143138473284E-2</v>
      </c>
      <c r="AQ325" cm="1">
        <f t="array" ref="AQ325" xml:space="preserve"> EXP( -4 * alpha * X * 10^(-6) * AN325 / ( PI() * df * 10^(-6) * ( 1 - alpha ) ) ) * 100</f>
        <v>5.2491978816648589E-3</v>
      </c>
      <c r="AR325">
        <f t="shared" si="149"/>
        <v>3.7602945256808427E-2</v>
      </c>
      <c r="AS325" cm="1">
        <f t="array" ref="AS325" xml:space="preserve"> ( sigave * 10^(-6) * fE *e * H325 ) / ( 3 * PI() * eps0 * ( 1 + epsF ) * mu * U * F325 * 10^(-9) )</f>
        <v>6.6778760770059165E-3</v>
      </c>
      <c r="AT325" cm="1">
        <f t="array" ref="AT325" xml:space="preserve"> PI() * AS325 / ( 1 + alpha * SQRT(AS325) )</f>
        <v>2.0861537378018838E-2</v>
      </c>
      <c r="AU325" cm="1">
        <f t="array" ref="AU325" xml:space="preserve"> PI() * AS325 * ( 1 - SQRT( AS325 ) * alpha )</f>
        <v>2.0860874119483876E-2</v>
      </c>
      <c r="AV325">
        <f t="shared" si="150"/>
        <v>0.99996820663199726</v>
      </c>
      <c r="AW325" cm="1">
        <f t="array" ref="AW325" xml:space="preserve"> 2 / 3 * ( epsP - 1 ) / ( epsP + 2 ) * ( sigave * 10^(-6) ) ^ 2 / ( eps0 * ( 1 + epsF ) ^ 2 ) * H325 * ( F325 * 10^(-9) ) ^ 2 / ( df * 10^(-6) * mu * U )</f>
        <v>36.522809436023635</v>
      </c>
      <c r="AX325" cm="1">
        <f t="array" ref="AX325" xml:space="preserve"> 0.528 * Ku ^ 0.26 * AW325 ^ 0.74 / ( 1 + 0.366 * ( Ku * AW325 ) ^ 0.63 )</f>
        <v>1.8299647769007783</v>
      </c>
      <c r="AY325" cm="1">
        <f t="array" ref="AY325" xml:space="preserve"> 0.35 * Ku ^ ( -0.5 ) * AW325 ^ 0.4</f>
        <v>1.8242921565551353</v>
      </c>
      <c r="AZ325">
        <f t="shared" si="151"/>
        <v>0.99690014779669689</v>
      </c>
      <c r="BA325">
        <f t="shared" si="137"/>
        <v>0.39196331556319841</v>
      </c>
      <c r="BB325">
        <f t="shared" si="152"/>
        <v>0.50248434075891768</v>
      </c>
      <c r="BC325">
        <f t="shared" si="153"/>
        <v>1.2819677781246326</v>
      </c>
      <c r="BD325">
        <f t="shared" si="138"/>
        <v>1.5154010902551076</v>
      </c>
      <c r="BE325">
        <f t="shared" si="154"/>
        <v>2.305915623194569</v>
      </c>
      <c r="BF325">
        <f t="shared" si="155"/>
        <v>1.521653665173478</v>
      </c>
      <c r="BG325" cm="1">
        <f t="array" ref="BG325" xml:space="preserve"> EXP( -4 * alpha * X * 10^(-6) * BA325 / ( PI() * df * 10^(-6) * ( 1 - alpha ) ) ) * 100</f>
        <v>3.287384121012555E-2</v>
      </c>
      <c r="BH325" cm="1">
        <f t="array" ref="BH325" xml:space="preserve"> EXP( -4 * alpha * X * 10^(-6) * BB325 / ( PI() * df * 10^(-6) * ( 1 - alpha ) ) ) * 100</f>
        <v>3.4254254053399033E-3</v>
      </c>
      <c r="BI325" cm="1">
        <f t="array" ref="BI325" xml:space="preserve"> EXP( -4 * alpha * X * 10^(-6) * BD325 / ( PI() * df * 10^(-6) * ( 1 - alpha ) ) ) * 100</f>
        <v>3.4159672267221695E-12</v>
      </c>
      <c r="BJ325" cm="1">
        <f t="array" ref="BJ325" xml:space="preserve"> EXP( -4 * alpha * X * 10^(-6) * BE325 / ( PI() * df * 10^(-6) * ( 1 - alpha ) ) ) * 100</f>
        <v>3.2260549276479791E-19</v>
      </c>
      <c r="BK325" cm="1">
        <f t="array" ref="BK325">fC *  BG325 +  ( 1 - fC ) * BI325</f>
        <v>3.2873841240869256E-3</v>
      </c>
    </row>
    <row r="326" spans="6:63" x14ac:dyDescent="0.2">
      <c r="F326">
        <v>3260</v>
      </c>
      <c r="G326" cm="1">
        <f t="array" ref="G326" xml:space="preserve"> F326 * 10^(-9) * rhoa/mu * U</f>
        <v>2.1597273755697161E-3</v>
      </c>
      <c r="H326" cm="1">
        <f t="array" ref="H326">1 +  lambda/F326 * ( 2.514 + 0.8 * EXP( -0.55 * F326/lambda ) )</f>
        <v>1.0516758098159904</v>
      </c>
      <c r="I326" cm="1">
        <f t="array" ref="I326" xml:space="preserve"> 1 + 3.34 * lambda/F326</f>
        <v>1.0686544171779142</v>
      </c>
      <c r="J326">
        <f t="shared" si="139"/>
        <v>0.98411216283860914</v>
      </c>
      <c r="K326" cm="1">
        <f t="array" ref="K326" xml:space="preserve"> kB * T * H326 / ( 3 * PI() * mu * F326 * 10^(-9) )</f>
        <v>7.6162207820140575E-12</v>
      </c>
      <c r="L326" cm="1">
        <f t="array" ref="L326" xml:space="preserve"> df * 10^(-6) *U / K326</f>
        <v>10797.591674268164</v>
      </c>
      <c r="M326" cm="1">
        <f t="array" ref="M326" xml:space="preserve"> 1 + 0.388 * Kn * ( ( 1 - alpha ) * L326 / Ku ) ^ ( 1 / 3 )</f>
        <v>1.1648584658095462</v>
      </c>
      <c r="N326" cm="1">
        <f t="array" ref="N326" xml:space="preserve"> 1 + 0.388 * Kn * ( ( 1 - alpha ) / Ku ) ^ ( 1 / 3 ) * ( 3 * PI() * mu * df * 10^(-6) * U * F326 * 10^(-9) / ( kB * T ) ) ^ ( 1 / 3 ) * ( 0.6 * ( F326 / lambda ) ^ 0.1 ) ^ ( -1 / 3 ) * ( 1 + 2/3 * ( 3.34 * F326 / lambda ) ) ^ ( -1 / 2 )</f>
        <v>1.0167015545890712</v>
      </c>
      <c r="O326">
        <f t="shared" si="130"/>
        <v>0.87281123366561975</v>
      </c>
      <c r="P326" cm="1">
        <f t="array" ref="P326" xml:space="preserve"> 1 / ( 1 + 1.6 * ( ( 1 - alpha ) / Ku ) ^ ( 1 / 3 ) * L326 ^ ( -2 / 3 ) * M326 )</f>
        <v>0.9957279833871856</v>
      </c>
      <c r="Q326" cm="1">
        <f t="array" ref="Q326" xml:space="preserve"> 1.6 * ( ( 1 - alpha ) / Ku ) * L326 ^ ( -2 / 3 ) * M326 * P326</f>
        <v>5.4025685704049455E-3</v>
      </c>
      <c r="R326" cm="1">
        <f t="array" ref="R326" xml:space="preserve"> 1.6 * ( 0.6 ) ^ ( 2 / 3 ) * ( ( 1 - alpha ) / Ku ) * ( lambda * 10^(-9) ) ^ ( -1 / 15 ) * ( kB * T / ( 3 * PI() * df * 10^(-6) * U * mu ) ) ^ ( 2 / 3 ) * ( F326 * 10^(-9) ) ^ ( -3 / 5 )  +  3.2 * 3.34 / 3 * ( 0.6 ) ^ ( 2 / 3 ) * ( ( 1 - alpha ) / Ku ) *  ( lambda * 10^(-9) ) ^ ( 14 / 15 ) * ( kB * T / ( 3 * PI() * df * 10^(-6) * U * mu ) ) ^ ( 2 / 3 ) * ( F326 * 10^(-9) ) ^ ( -8 / 5 )</f>
        <v>4.3411741535330202E-3</v>
      </c>
      <c r="S326">
        <f t="shared" si="131"/>
        <v>4.4136785106389164E-3</v>
      </c>
      <c r="T326">
        <f t="shared" si="140"/>
        <v>0.81695927652207334</v>
      </c>
      <c r="U326">
        <f t="shared" si="132"/>
        <v>11137.096719833386</v>
      </c>
      <c r="V326">
        <f t="shared" si="133"/>
        <v>9.4757415731607526E-3</v>
      </c>
      <c r="W326">
        <f t="shared" si="134"/>
        <v>8.9789568264614147E-5</v>
      </c>
      <c r="X326">
        <f t="shared" si="135"/>
        <v>8.508206560347393E-7</v>
      </c>
      <c r="Y326" cm="1">
        <f t="array" ref="Y326" xml:space="preserve"> 4 / 3 * g / U^2 * F326 * 10^(-9) * ( rhop - rhoa ) / rhoa</f>
        <v>337.94804144209212</v>
      </c>
      <c r="Z326" cm="1">
        <f t="array" ref="Z326" xml:space="preserve"> SQRT( 4/3 * 1/U326 * g/rhoa * F326 * 10^(-9) *  ( rhop - rhoa ) )</f>
        <v>1.8272136614968038E-3</v>
      </c>
      <c r="AA326" cm="1">
        <f t="array" ref="AA326" xml:space="preserve"> Z326 / U</f>
        <v>0.1741963180906009</v>
      </c>
      <c r="AB326">
        <f t="shared" si="141"/>
        <v>0.21094156142272127</v>
      </c>
      <c r="AC326">
        <f t="shared" si="142"/>
        <v>0.20982603414901135</v>
      </c>
      <c r="AD326">
        <f t="shared" si="143"/>
        <v>0.99471167622830647</v>
      </c>
      <c r="AE326" cm="1">
        <f t="array" ref="AE326">( ( F326 * 10^(-9) ) ^ 2 * rhop * H326 * U ) / ( 18 * mu * ( df * 10^(-6) ) )</f>
        <v>4.5822742180830746E-2</v>
      </c>
      <c r="AF326">
        <f t="shared" si="144"/>
        <v>2.3993799940182688E-2</v>
      </c>
      <c r="AG326" cm="1">
        <f t="array" ref="AG326">(2 * AI346*(1-alpha)*AE326*SQRT(alpha)+(1-alpha)*alpha*AE326^2)/Ku</f>
        <v>1.5315426511631805E-2</v>
      </c>
      <c r="AH326">
        <f t="shared" si="145"/>
        <v>0.63830766905674186</v>
      </c>
      <c r="AI326" cm="1">
        <f t="array" ref="AI326" xml:space="preserve"> F326 / df / 1000</f>
        <v>0.41581632653061223</v>
      </c>
      <c r="AJ326" cm="1">
        <f t="array" ref="AJ326" xml:space="preserve"> ( 1 + AI326 ) / ( 2*Ku ) * ( 2 * LN( 1 + AI326 ) - 1 + alpha + ( 1 / ( 1 + AI326 ) ) ^ 2 * ( 1 - alpha / 2 ) - ( alpha / 2) * ( 1 + AI326 ) ^ 2 )</f>
        <v>0.19131090129879172</v>
      </c>
      <c r="AK326" cm="1">
        <f t="array" ref="AK326" xml:space="preserve"> ( ( 1 - alpha ) / Ku ) * AI326 ^ 2</f>
        <v>0.24589749642225434</v>
      </c>
      <c r="AL326">
        <f t="shared" si="146"/>
        <v>1.2853292454997565</v>
      </c>
      <c r="AM326">
        <f t="shared" si="136"/>
        <v>0.38057223606564761</v>
      </c>
      <c r="AN326">
        <f t="shared" si="147"/>
        <v>0.48413100902208728</v>
      </c>
      <c r="AO326">
        <f t="shared" si="148"/>
        <v>1.272113315535125</v>
      </c>
      <c r="AP326" cm="1">
        <f t="array" ref="AP326" xml:space="preserve"> EXP( -4 * alpha * X * 10^(-6) * AM326 / ( PI() * df * 10^(-6) * ( 1 - alpha ) ) ) * 100</f>
        <v>4.1502698726221143E-2</v>
      </c>
      <c r="AQ326" cm="1">
        <f t="array" ref="AQ326" xml:space="preserve"> EXP( -4 * alpha * X * 10^(-6) * AN326 / ( PI() * df * 10^(-6) * ( 1 - alpha ) ) ) * 100</f>
        <v>4.9866613658079446E-3</v>
      </c>
      <c r="AR326">
        <f t="shared" si="149"/>
        <v>3.65160373604132E-2</v>
      </c>
      <c r="AS326" cm="1">
        <f t="array" ref="AS326" xml:space="preserve"> ( sigave * 10^(-6) * fE *e * H326 ) / ( 3 * PI() * eps0 * ( 1 + epsF ) * mu * U * F326 * 10^(-9) )</f>
        <v>6.6563854180165544E-3</v>
      </c>
      <c r="AT326" cm="1">
        <f t="array" ref="AT326" xml:space="preserve"> PI() * AS326 / ( 1 + alpha * SQRT(AS326) )</f>
        <v>2.0794588796061633E-2</v>
      </c>
      <c r="AU326" cm="1">
        <f t="array" ref="AU326" xml:space="preserve"> PI() * AS326 * ( 1 - SQRT( AS326 ) * alpha )</f>
        <v>2.0793929793688087E-2</v>
      </c>
      <c r="AV326">
        <f t="shared" si="150"/>
        <v>0.99996830894902478</v>
      </c>
      <c r="AW326" cm="1">
        <f t="array" ref="AW326" xml:space="preserve"> 2 / 3 * ( epsP - 1 ) / ( epsP + 2 ) * ( sigave * 10^(-6) ) ^ 2 / ( eps0 * ( 1 + epsF ) ^ 2 ) * H326 * ( F326 * 10^(-9) ) ^ 2 / ( df * 10^(-6) * mu * U )</f>
        <v>36.742355900752415</v>
      </c>
      <c r="AX326" cm="1">
        <f t="array" ref="AX326" xml:space="preserve"> 0.528 * Ku ^ 0.26 * AW326 ^ 0.74 / ( 1 + 0.366 * ( Ku * AW326 ) ^ 0.63 )</f>
        <v>1.8330366944633079</v>
      </c>
      <c r="AY326" cm="1">
        <f t="array" ref="AY326" xml:space="preserve"> 0.35 * Ku ^ ( -0.5 ) * AW326 ^ 0.4</f>
        <v>1.8286707564319271</v>
      </c>
      <c r="AZ326">
        <f t="shared" si="151"/>
        <v>0.99761819387218598</v>
      </c>
      <c r="BA326">
        <f t="shared" si="137"/>
        <v>0.39345298170552645</v>
      </c>
      <c r="BB326">
        <f t="shared" si="152"/>
        <v>0.50492493881577538</v>
      </c>
      <c r="BC326">
        <f t="shared" si="153"/>
        <v>1.2833170983405542</v>
      </c>
      <c r="BD326">
        <f t="shared" si="138"/>
        <v>1.5160060569266711</v>
      </c>
      <c r="BE326">
        <f t="shared" si="154"/>
        <v>2.3128017654540143</v>
      </c>
      <c r="BF326">
        <f t="shared" si="155"/>
        <v>1.5255887368567973</v>
      </c>
      <c r="BG326" cm="1">
        <f t="array" ref="BG326" xml:space="preserve"> EXP( -4 * alpha * X * 10^(-6) * BA326 / ( PI() * df * 10^(-6) * ( 1 - alpha ) ) ) * 100</f>
        <v>3.1886926318068262E-2</v>
      </c>
      <c r="BH326" cm="1">
        <f t="array" ref="BH326" xml:space="preserve"> EXP( -4 * alpha * X * 10^(-6) * BB326 / ( PI() * df * 10^(-6) * ( 1 - alpha ) ) ) * 100</f>
        <v>3.2585646504942971E-3</v>
      </c>
      <c r="BI326" cm="1">
        <f t="array" ref="BI326" xml:space="preserve"> EXP( -4 * alpha * X * 10^(-6) * BD326 / ( PI() * df * 10^(-6) * ( 1 - alpha ) ) ) * 100</f>
        <v>3.3739427502761608E-12</v>
      </c>
      <c r="BJ326" cm="1">
        <f t="array" ref="BJ326" xml:space="preserve"> EXP( -4 * alpha * X * 10^(-6) * BE326 / ( PI() * df * 10^(-6) * ( 1 - alpha ) ) ) * 100</f>
        <v>2.8020677038832545E-19</v>
      </c>
      <c r="BK326" cm="1">
        <f t="array" ref="BK326">fC *  BG326 +  ( 1 - fC ) * BI326</f>
        <v>3.1886926348433748E-3</v>
      </c>
    </row>
    <row r="327" spans="6:63" x14ac:dyDescent="0.2">
      <c r="F327">
        <v>3270</v>
      </c>
      <c r="G327" cm="1">
        <f t="array" ref="G327" xml:space="preserve"> F327 * 10^(-9) * rhoa/mu * U</f>
        <v>2.1663523061696229E-3</v>
      </c>
      <c r="H327" cm="1">
        <f t="array" ref="H327">1 +  lambda/F327 * ( 2.514 + 0.8 * EXP( -0.55 * F327/lambda ) )</f>
        <v>1.05151777981655</v>
      </c>
      <c r="I327" cm="1">
        <f t="array" ref="I327" xml:space="preserve"> 1 + 3.34 * lambda/F327</f>
        <v>1.0684444648318043</v>
      </c>
      <c r="J327">
        <f t="shared" si="139"/>
        <v>0.9841576370392644</v>
      </c>
      <c r="K327" cm="1">
        <f t="array" ref="K327" xml:space="preserve"> kB * T * H327 / ( 3 * PI() * mu * F327 * 10^(-9) )</f>
        <v>7.5917886358750283E-12</v>
      </c>
      <c r="L327" cm="1">
        <f t="array" ref="L327" xml:space="preserve"> df * 10^(-6) *U / K327</f>
        <v>10832.340842137333</v>
      </c>
      <c r="M327" cm="1">
        <f t="array" ref="M327" xml:space="preserve"> 1 + 0.388 * Kn * ( ( 1 - alpha ) * L327 / Ku ) ^ ( 1 / 3 )</f>
        <v>1.1650351274273931</v>
      </c>
      <c r="N327" cm="1">
        <f t="array" ref="N327" xml:space="preserve"> 1 + 0.388 * Kn * ( ( 1 - alpha ) / Ku ) ^ ( 1 / 3 ) * ( 3 * PI() * mu * df * 10^(-6) * U * F327 * 10^(-9) / ( kB * T ) ) ^ ( 1 / 3 ) * ( 0.6 * ( F327 / lambda ) ^ 0.1 ) ^ ( -1 / 3 ) * ( 1 + 2/3 * ( 3.34 * F327 / lambda ) ) ^ ( -1 / 2 )</f>
        <v>1.0166915605049354</v>
      </c>
      <c r="O327">
        <f t="shared" si="130"/>
        <v>0.87267030544389934</v>
      </c>
      <c r="P327" cm="1">
        <f t="array" ref="P327" xml:space="preserve"> 1 / ( 1 + 1.6 * ( ( 1 - alpha ) / Ku ) ^ ( 1 / 3 ) * L327 ^ ( -2 / 3 ) * M327 )</f>
        <v>0.99573644171856879</v>
      </c>
      <c r="Q327" cm="1">
        <f t="array" ref="Q327" xml:space="preserve"> 1.6 * ( ( 1 - alpha ) / Ku ) * L327 ^ ( -2 / 3 ) * M327 * P327</f>
        <v>5.3918718153523225E-3</v>
      </c>
      <c r="R327" cm="1">
        <f t="array" ref="R327" xml:space="preserve"> 1.6 * ( 0.6 ) ^ ( 2 / 3 ) * ( ( 1 - alpha ) / Ku ) * ( lambda * 10^(-9) ) ^ ( -1 / 15 ) * ( kB * T / ( 3 * PI() * df * 10^(-6) * U * mu ) ) ^ ( 2 / 3 ) * ( F327 * 10^(-9) ) ^ ( -3 / 5 )  +  3.2 * 3.34 / 3 * ( 0.6 ) ^ ( 2 / 3 ) * ( ( 1 - alpha ) / Ku ) *  ( lambda * 10^(-9) ) ^ ( 14 / 15 ) * ( kB * T / ( 3 * PI() * df * 10^(-6) * U * mu ) ) ^ ( 2 / 3 ) * ( F327 * 10^(-9) ) ^ ( -8 / 5 )</f>
        <v>4.3326238515148992E-3</v>
      </c>
      <c r="S327">
        <f t="shared" si="131"/>
        <v>4.4049421046775863E-3</v>
      </c>
      <c r="T327">
        <f t="shared" si="140"/>
        <v>0.81695972299181097</v>
      </c>
      <c r="U327">
        <f t="shared" si="132"/>
        <v>11103.089942260893</v>
      </c>
      <c r="V327">
        <f t="shared" si="133"/>
        <v>9.4902416558053371E-3</v>
      </c>
      <c r="W327">
        <f t="shared" si="134"/>
        <v>9.0064575785432513E-5</v>
      </c>
      <c r="X327">
        <f t="shared" si="135"/>
        <v>8.5473248155713722E-7</v>
      </c>
      <c r="Y327" cm="1">
        <f t="array" ref="Y327" xml:space="preserve"> 4 / 3 * g / U^2 * F327 * 10^(-9) * ( rhop - rhoa ) / rhoa</f>
        <v>338.98469187596356</v>
      </c>
      <c r="Z327" cm="1">
        <f t="array" ref="Z327" xml:space="preserve"> SQRT( 4/3 * 1/U327 * g/rhoa * F327 * 10^(-9) *  ( rhop - rhoa ) )</f>
        <v>1.832814350663569E-3</v>
      </c>
      <c r="AA327" cm="1">
        <f t="array" ref="AA327" xml:space="preserve"> Z327 / U</f>
        <v>0.17473025643190096</v>
      </c>
      <c r="AB327">
        <f t="shared" si="141"/>
        <v>0.21172502420414094</v>
      </c>
      <c r="AC327">
        <f t="shared" si="142"/>
        <v>0.21059502842512942</v>
      </c>
      <c r="AD327">
        <f t="shared" si="143"/>
        <v>0.99466290872673602</v>
      </c>
      <c r="AE327" cm="1">
        <f t="array" ref="AE327">( ( F327 * 10^(-9) ) ^ 2 * rhop * H327 * U ) / ( 18 * mu * ( df * 10^(-6) ) )</f>
        <v>4.6097366606953738E-2</v>
      </c>
      <c r="AF327">
        <f t="shared" si="144"/>
        <v>2.4237238847667257E-2</v>
      </c>
      <c r="AG327" cm="1">
        <f t="array" ref="AG327">(2 * AI347*(1-alpha)*AE327*SQRT(alpha)+(1-alpha)*alpha*AE327^2)/Ku</f>
        <v>1.5452387497066386E-2</v>
      </c>
      <c r="AH327">
        <f t="shared" si="145"/>
        <v>0.63754735406065532</v>
      </c>
      <c r="AI327" cm="1">
        <f t="array" ref="AI327" xml:space="preserve"> F327 / df / 1000</f>
        <v>0.41709183673469391</v>
      </c>
      <c r="AJ327" cm="1">
        <f t="array" ref="AJ327" xml:space="preserve"> ( 1 + AI327 ) / ( 2*Ku ) * ( 2 * LN( 1 + AI327 ) - 1 + alpha + ( 1 / ( 1 + AI327 ) ) ^ 2 * ( 1 - alpha / 2 ) - ( alpha / 2) * ( 1 + AI327 ) ^ 2 )</f>
        <v>0.19235957929761535</v>
      </c>
      <c r="AK327" cm="1">
        <f t="array" ref="AK327" xml:space="preserve"> ( ( 1 - alpha ) / Ku ) * AI327 ^ 2</f>
        <v>0.24740838378312355</v>
      </c>
      <c r="AL327">
        <f t="shared" si="146"/>
        <v>1.2861765693526375</v>
      </c>
      <c r="AM327">
        <f t="shared" si="136"/>
        <v>0.38213722583727217</v>
      </c>
      <c r="AN327">
        <f t="shared" si="147"/>
        <v>0.48664559316059786</v>
      </c>
      <c r="AO327">
        <f t="shared" si="148"/>
        <v>1.2734838698175643</v>
      </c>
      <c r="AP327" cm="1">
        <f t="array" ref="AP327" xml:space="preserve"> EXP( -4 * alpha * X * 10^(-6) * AM327 / ( PI() * df * 10^(-6) * ( 1 - alpha ) ) ) * 100</f>
        <v>4.0194736481367149E-2</v>
      </c>
      <c r="AQ327" cm="1">
        <f t="array" ref="AQ327" xml:space="preserve"> EXP( -4 * alpha * X * 10^(-6) * AN327 / ( PI() * df * 10^(-6) * ( 1 - alpha ) ) ) * 100</f>
        <v>4.7365729824655192E-3</v>
      </c>
      <c r="AR327">
        <f t="shared" si="149"/>
        <v>3.5458163498901629E-2</v>
      </c>
      <c r="AS327" cm="1">
        <f t="array" ref="AS327" xml:space="preserve"> ( sigave * 10^(-6) * fE *e * H327 ) / ( 3 * PI() * eps0 * ( 1 + epsF ) * mu * U * F327 * 10^(-9) )</f>
        <v>6.6350323367515337E-3</v>
      </c>
      <c r="AT327" cm="1">
        <f t="array" ref="AT327" xml:space="preserve"> PI() * AS327 / ( 1 + alpha * SQRT(AS327) )</f>
        <v>2.0728067903909825E-2</v>
      </c>
      <c r="AU327" cm="1">
        <f t="array" ref="AU327" xml:space="preserve"> PI() * AS327 * ( 1 - SQRT( AS327 ) * alpha )</f>
        <v>2.072741311691052E-2</v>
      </c>
      <c r="AV327">
        <f t="shared" si="150"/>
        <v>0.99996841061104491</v>
      </c>
      <c r="AW327" cm="1">
        <f t="array" ref="AW327" xml:space="preserve"> 2 / 3 * ( epsP - 1 ) / ( epsP + 2 ) * ( sigave * 10^(-6) ) ^ 2 / ( eps0 * ( 1 + epsF ) ^ 2 ) * H327 * ( F327 * 10^(-9) ) ^ 2 / ( df * 10^(-6) * mu * U )</f>
        <v>36.962559841490638</v>
      </c>
      <c r="AX327" cm="1">
        <f t="array" ref="AX327" xml:space="preserve"> 0.528 * Ku ^ 0.26 * AW327 ^ 0.74 / ( 1 + 0.366 * ( Ku * AW327 ) ^ 0.63 )</f>
        <v>1.8360994349129378</v>
      </c>
      <c r="AY327" cm="1">
        <f t="array" ref="AY327" xml:space="preserve"> 0.35 * Ku ^ ( -0.5 ) * AW327 ^ 0.4</f>
        <v>1.8330467285210561</v>
      </c>
      <c r="AZ327">
        <f t="shared" si="151"/>
        <v>0.99833739593083293</v>
      </c>
      <c r="BA327">
        <f t="shared" si="137"/>
        <v>0.39494432737541529</v>
      </c>
      <c r="BB327">
        <f t="shared" si="152"/>
        <v>0.50737300627750836</v>
      </c>
      <c r="BC327">
        <f t="shared" si="153"/>
        <v>1.2846696891413349</v>
      </c>
      <c r="BD327">
        <f t="shared" si="138"/>
        <v>1.5165947163311968</v>
      </c>
      <c r="BE327">
        <f t="shared" si="154"/>
        <v>2.3196923216816541</v>
      </c>
      <c r="BF327">
        <f t="shared" si="155"/>
        <v>1.5295400258898668</v>
      </c>
      <c r="BG327" cm="1">
        <f t="array" ref="BG327" xml:space="preserve"> EXP( -4 * alpha * X * 10^(-6) * BA327 / ( PI() * df * 10^(-6) * ( 1 - alpha ) ) ) * 100</f>
        <v>3.0928576966283657E-2</v>
      </c>
      <c r="BH327" cm="1">
        <f t="array" ref="BH327" xml:space="preserve"> EXP( -4 * alpha * X * 10^(-6) * BB327 / ( PI() * df * 10^(-6) * ( 1 - alpha ) ) ) * 100</f>
        <v>3.09935835381271E-3</v>
      </c>
      <c r="BI327" cm="1">
        <f t="array" ref="BI327" xml:space="preserve"> EXP( -4 * alpha * X * 10^(-6) * BD327 / ( PI() * df * 10^(-6) * ( 1 - alpha ) ) ) * 100</f>
        <v>3.333547409910187E-12</v>
      </c>
      <c r="BJ327" cm="1">
        <f t="array" ref="BJ327" xml:space="preserve"> EXP( -4 * alpha * X * 10^(-6) * BE327 / ( PI() * df * 10^(-6) * ( 1 - alpha ) ) ) * 100</f>
        <v>2.4335835844032518E-19</v>
      </c>
      <c r="BK327" cm="1">
        <f t="array" ref="BK327">fC *  BG327 +  ( 1 - fC ) * BI327</f>
        <v>3.0928576996285583E-3</v>
      </c>
    </row>
    <row r="328" spans="6:63" x14ac:dyDescent="0.2">
      <c r="F328">
        <v>3280</v>
      </c>
      <c r="G328" cm="1">
        <f t="array" ref="G328" xml:space="preserve"> F328 * 10^(-9) * rhoa/mu * U</f>
        <v>2.1729772367695302E-3</v>
      </c>
      <c r="H328" cm="1">
        <f t="array" ref="H328">1 +  lambda/F328 * ( 2.514 + 0.8 * EXP( -0.55 * F328/lambda ) )</f>
        <v>1.0513607134146674</v>
      </c>
      <c r="I328" cm="1">
        <f t="array" ref="I328" xml:space="preserve"> 1 + 3.34 * lambda/F328</f>
        <v>1.0682357926829269</v>
      </c>
      <c r="J328">
        <f t="shared" si="139"/>
        <v>0.98420285167015709</v>
      </c>
      <c r="K328" cm="1">
        <f t="array" ref="K328" xml:space="preserve"> kB * T * H328 / ( 3 * PI() * mu * F328 * 10^(-9) )</f>
        <v>7.567512402045249E-12</v>
      </c>
      <c r="L328" cm="1">
        <f t="array" ref="L328" xml:space="preserve"> df * 10^(-6) *U / K328</f>
        <v>10867.090496348212</v>
      </c>
      <c r="M328" cm="1">
        <f t="array" ref="M328" xml:space="preserve"> 1 + 0.388 * Kn * ( ( 1 - alpha ) * L328 / Ku ) ^ ( 1 / 3 )</f>
        <v>1.165211414103045</v>
      </c>
      <c r="N328" cm="1">
        <f t="array" ref="N328" xml:space="preserve"> 1 + 0.388 * Kn * ( ( 1 - alpha ) / Ku ) ^ ( 1 / 3 ) * ( 3 * PI() * mu * df * 10^(-6) * U * F328 * 10^(-9) / ( kB * T ) ) ^ ( 1 / 3 ) * ( 0.6 * ( F328 / lambda ) ^ 0.1 ) ^ ( -1 / 3 ) * ( 1 + 2/3 * ( 3.34 * F328 / lambda ) ) ^ ( -1 / 2 )</f>
        <v>1.016681602186388</v>
      </c>
      <c r="O328">
        <f t="shared" si="130"/>
        <v>0.87252973141273937</v>
      </c>
      <c r="P328" cm="1">
        <f t="array" ref="P328" xml:space="preserve"> 1 / ( 1 + 1.6 * ( ( 1 - alpha ) / Ku ) ^ ( 1 / 3 ) * L328 ^ ( -2 / 3 ) * M328 )</f>
        <v>0.99574485589370576</v>
      </c>
      <c r="Q328" cm="1">
        <f t="array" ref="Q328" xml:space="preserve"> 1.6 * ( ( 1 - alpha ) / Ku ) * L328 ^ ( -2 / 3 ) * M328 * P328</f>
        <v>5.381230902111382E-3</v>
      </c>
      <c r="R328" cm="1">
        <f t="array" ref="R328" xml:space="preserve"> 1.6 * ( 0.6 ) ^ ( 2 / 3 ) * ( ( 1 - alpha ) / Ku ) * ( lambda * 10^(-9) ) ^ ( -1 / 15 ) * ( kB * T / ( 3 * PI() * df * 10^(-6) * U * mu ) ) ^ ( 2 / 3 ) * ( F328 * 10^(-9) ) ^ ( -3 / 5 )  +  3.2 * 3.34 / 3 * ( 0.6 ) ^ ( 2 / 3 ) * ( ( 1 - alpha ) / Ku ) *  ( lambda * 10^(-9) ) ^ ( 14 / 15 ) * ( kB * T / ( 3 * PI() * df * 10^(-6) * U * mu ) ) ^ ( 2 / 3 ) * ( F328 * 10^(-9) ) ^ ( -8 / 5 )</f>
        <v>4.3241181059655506E-3</v>
      </c>
      <c r="S328">
        <f t="shared" si="131"/>
        <v>4.3962513240162256E-3</v>
      </c>
      <c r="T328">
        <f t="shared" si="140"/>
        <v>0.81696017212183014</v>
      </c>
      <c r="U328">
        <f t="shared" si="132"/>
        <v>11069.290473850297</v>
      </c>
      <c r="V328">
        <f t="shared" si="133"/>
        <v>9.5047195037182477E-3</v>
      </c>
      <c r="W328">
        <f t="shared" si="134"/>
        <v>9.0339581137391278E-5</v>
      </c>
      <c r="X328">
        <f t="shared" si="135"/>
        <v>8.5865025294615665E-7</v>
      </c>
      <c r="Y328" cm="1">
        <f t="array" ref="Y328" xml:space="preserve"> 4 / 3 * g / U^2 * F328 * 10^(-9) * ( rhop - rhoa ) / rhoa</f>
        <v>340.02134230983506</v>
      </c>
      <c r="Z328" cm="1">
        <f t="array" ref="Z328" xml:space="preserve"> SQRT( 4/3 * 1/U328 * g/rhoa * F328 * 10^(-9) *  ( rhop - rhoa ) )</f>
        <v>1.8384150178894982E-3</v>
      </c>
      <c r="AA328" cm="1">
        <f t="array" ref="AA328" xml:space="preserve"> Z328 / U</f>
        <v>0.1752641926814846</v>
      </c>
      <c r="AB328">
        <f t="shared" si="141"/>
        <v>0.21250949834629534</v>
      </c>
      <c r="AC328">
        <f t="shared" si="142"/>
        <v>0.21136488871931805</v>
      </c>
      <c r="AD328">
        <f t="shared" si="143"/>
        <v>0.99461384250640839</v>
      </c>
      <c r="AE328" cm="1">
        <f t="array" ref="AE328">( ( F328 * 10^(-9) ) ^ 2 * rhop * H328 * U ) / ( 18 * mu * ( df * 10^(-6) ) )</f>
        <v>4.6372810995567781E-2</v>
      </c>
      <c r="AF328">
        <f t="shared" si="144"/>
        <v>2.44821822346886E-2</v>
      </c>
      <c r="AG328" cm="1">
        <f t="array" ref="AG328">(2 * AI348*(1-alpha)*AE328*SQRT(alpha)+(1-alpha)*alpha*AE328^2)/Ku</f>
        <v>1.559016611017028E-2</v>
      </c>
      <c r="AH328">
        <f t="shared" si="145"/>
        <v>0.63679642446581841</v>
      </c>
      <c r="AI328" cm="1">
        <f t="array" ref="AI328" xml:space="preserve"> F328 / df / 1000</f>
        <v>0.41836734693877553</v>
      </c>
      <c r="AJ328" cm="1">
        <f t="array" ref="AJ328" xml:space="preserve"> ( 1 + AI328 ) / ( 2*Ku ) * ( 2 * LN( 1 + AI328 ) - 1 + alpha + ( 1 / ( 1 + AI328 ) ) ^ 2 * ( 1 - alpha / 2 ) - ( alpha / 2) * ( 1 + AI328 ) ^ 2 )</f>
        <v>0.19341048974726574</v>
      </c>
      <c r="AK328" cm="1">
        <f t="array" ref="AK328" xml:space="preserve"> ( ( 1 - alpha ) / Ku ) * AI328 ^ 2</f>
        <v>0.24892389867036599</v>
      </c>
      <c r="AL328">
        <f t="shared" si="146"/>
        <v>1.2870237751615281</v>
      </c>
      <c r="AM328">
        <f t="shared" si="136"/>
        <v>0.38370343028800447</v>
      </c>
      <c r="AN328">
        <f t="shared" si="147"/>
        <v>0.48916722094838883</v>
      </c>
      <c r="AO328">
        <f t="shared" si="148"/>
        <v>1.274857565336917</v>
      </c>
      <c r="AP328" cm="1">
        <f t="array" ref="AP328" xml:space="preserve"> EXP( -4 * alpha * X * 10^(-6) * AM328 / ( PI() * df * 10^(-6) * ( 1 - alpha ) ) ) * 100</f>
        <v>3.8927027293194361E-2</v>
      </c>
      <c r="AQ328" cm="1">
        <f t="array" ref="AQ328" xml:space="preserve"> EXP( -4 * alpha * X * 10^(-6) * AN328 / ( PI() * df * 10^(-6) * ( 1 - alpha ) ) ) * 100</f>
        <v>4.4983785217416559E-3</v>
      </c>
      <c r="AR328">
        <f t="shared" si="149"/>
        <v>3.4428648771452706E-2</v>
      </c>
      <c r="AS328" cm="1">
        <f t="array" ref="AS328" xml:space="preserve"> ( sigave * 10^(-6) * fE *e * H328 ) / ( 3 * PI() * eps0 * ( 1 + epsF ) * mu * U * F328 * 10^(-9) )</f>
        <v>6.6138155189236544E-3</v>
      </c>
      <c r="AT328" cm="1">
        <f t="array" ref="AT328" xml:space="preserve"> PI() * AS328 / ( 1 + alpha * SQRT(AS328) )</f>
        <v>2.0661970622958787E-2</v>
      </c>
      <c r="AU328" cm="1">
        <f t="array" ref="AU328" xml:space="preserve"> PI() * AS328 * ( 1 - SQRT( AS328 ) * alpha )</f>
        <v>2.0661320011065406E-2</v>
      </c>
      <c r="AV328">
        <f t="shared" si="150"/>
        <v>0.99996851162431433</v>
      </c>
      <c r="AW328" cm="1">
        <f t="array" ref="AW328" xml:space="preserve"> 2 / 3 * ( epsP - 1 ) / ( epsP + 2 ) * ( sigave * 10^(-6) ) ^ 2 / ( eps0 * ( 1 + epsF ) ^ 2 ) * H328 * ( F328 * 10^(-9) ) ^ 2 / ( df * 10^(-6) * mu * U )</f>
        <v>37.183421258238333</v>
      </c>
      <c r="AX328" cm="1">
        <f t="array" ref="AX328" xml:space="preserve"> 0.528 * Ku ^ 0.26 * AW328 ^ 0.74 / ( 1 + 0.366 * ( Ku * AW328 ) ^ 0.63 )</f>
        <v>1.8391530448411524</v>
      </c>
      <c r="AY328" cm="1">
        <f t="array" ref="AY328" xml:space="preserve"> 0.35 * Ku ^ ( -0.5 ) * AW328 ^ 0.4</f>
        <v>1.8374200822859696</v>
      </c>
      <c r="AZ328">
        <f t="shared" si="151"/>
        <v>0.99905773879990911</v>
      </c>
      <c r="BA328">
        <f t="shared" si="137"/>
        <v>0.39643733190642405</v>
      </c>
      <c r="BB328">
        <f t="shared" si="152"/>
        <v>0.50982854095945418</v>
      </c>
      <c r="BC328">
        <f t="shared" si="153"/>
        <v>1.286025557955766</v>
      </c>
      <c r="BD328">
        <f t="shared" si="138"/>
        <v>1.5171671429989786</v>
      </c>
      <c r="BE328">
        <f t="shared" si="154"/>
        <v>2.3265873032343585</v>
      </c>
      <c r="BF328">
        <f t="shared" si="155"/>
        <v>1.5335075729595633</v>
      </c>
      <c r="BG328" cm="1">
        <f t="array" ref="BG328" xml:space="preserve"> EXP( -4 * alpha * X * 10^(-6) * BA328 / ( PI() * df * 10^(-6) * ( 1 - alpha ) ) ) * 100</f>
        <v>2.9998012192091902E-2</v>
      </c>
      <c r="BH328" cm="1">
        <f t="array" ref="BH328" xml:space="preserve"> EXP( -4 * alpha * X * 10^(-6) * BB328 / ( PI() * df * 10^(-6) * ( 1 - alpha ) ) ) * 100</f>
        <v>2.9474801398220027E-3</v>
      </c>
      <c r="BI328" cm="1">
        <f t="array" ref="BI328" xml:space="preserve"> EXP( -4 * alpha * X * 10^(-6) * BD328 / ( PI() * df * 10^(-6) * ( 1 - alpha ) ) ) * 100</f>
        <v>3.2947298749560697E-12</v>
      </c>
      <c r="BJ328" cm="1">
        <f t="array" ref="BJ328" xml:space="preserve"> EXP( -4 * alpha * X * 10^(-6) * BE328 / ( PI() * df * 10^(-6) * ( 1 - alpha ) ) ) * 100</f>
        <v>2.1133653596418637E-19</v>
      </c>
      <c r="BK328" cm="1">
        <f t="array" ref="BK328">fC *  BG328 +  ( 1 - fC ) * BI328</f>
        <v>2.9998012221744475E-3</v>
      </c>
    </row>
    <row r="329" spans="6:63" x14ac:dyDescent="0.2">
      <c r="F329">
        <v>3290</v>
      </c>
      <c r="G329" cm="1">
        <f t="array" ref="G329" xml:space="preserve"> F329 * 10^(-9) * rhoa/mu * U</f>
        <v>2.1796021673694374E-3</v>
      </c>
      <c r="H329" cm="1">
        <f t="array" ref="H329">1 +  lambda/F329 * ( 2.514 + 0.8 * EXP( -0.55 * F329/lambda ) )</f>
        <v>1.0512046018237386</v>
      </c>
      <c r="I329" cm="1">
        <f t="array" ref="I329" xml:space="preserve"> 1 + 3.34 * lambda/F329</f>
        <v>1.0680283890577507</v>
      </c>
      <c r="J329">
        <f t="shared" si="139"/>
        <v>0.98424780894742459</v>
      </c>
      <c r="K329" cm="1">
        <f t="array" ref="K329" xml:space="preserve"> kB * T * H329 / ( 3 * PI() * mu * F329 * 10^(-9) )</f>
        <v>7.5433905957797081E-12</v>
      </c>
      <c r="L329" cm="1">
        <f t="array" ref="L329" xml:space="preserve"> df * 10^(-6) *U / K329</f>
        <v>10901.840632682086</v>
      </c>
      <c r="M329" cm="1">
        <f t="array" ref="M329" xml:space="preserve"> 1 + 0.388 * Kn * ( ( 1 - alpha ) * L329 / Ku ) ^ ( 1 / 3 )</f>
        <v>1.1653873278086715</v>
      </c>
      <c r="N329" cm="1">
        <f t="array" ref="N329" xml:space="preserve"> 1 + 0.388 * Kn * ( ( 1 - alpha ) / Ku ) ^ ( 1 / 3 ) * ( 3 * PI() * mu * df * 10^(-6) * U * F329 * 10^(-9) / ( kB * T ) ) ^ ( 1 / 3 ) * ( 0.6 * ( F329 / lambda ) ^ 0.1 ) ^ ( -1 / 3 ) * ( 1 + 2/3 * ( 3.34 * F329 / lambda ) ) ^ ( -1 / 2 )</f>
        <v>1.0166716793995374</v>
      </c>
      <c r="O329">
        <f t="shared" si="130"/>
        <v>0.87238950959869233</v>
      </c>
      <c r="P329" cm="1">
        <f t="array" ref="P329" xml:space="preserve"> 1 / ( 1 + 1.6 * ( ( 1 - alpha ) / Ku ) ^ ( 1 / 3 ) * L329 ^ ( -2 / 3 ) * M329 )</f>
        <v>0.99575322628233653</v>
      </c>
      <c r="Q329" cm="1">
        <f t="array" ref="Q329" xml:space="preserve"> 1.6 * ( ( 1 - alpha ) / Ku ) * L329 ^ ( -2 / 3 ) * M329 * P329</f>
        <v>5.3706453630938027E-3</v>
      </c>
      <c r="R329" cm="1">
        <f t="array" ref="R329" xml:space="preserve"> 1.6 * ( 0.6 ) ^ ( 2 / 3 ) * ( ( 1 - alpha ) / Ku ) * ( lambda * 10^(-9) ) ^ ( -1 / 15 ) * ( kB * T / ( 3 * PI() * df * 10^(-6) * U * mu ) ) ^ ( 2 / 3 ) * ( F329 * 10^(-9) ) ^ ( -3 / 5 )  +  3.2 * 3.34 / 3 * ( 0.6 ) ^ ( 2 / 3 ) * ( ( 1 - alpha ) / Ku ) *  ( lambda * 10^(-9) ) ^ ( 14 / 15 ) * ( kB * T / ( 3 * PI() * df * 10^(-6) * U * mu ) ) ^ ( 2 / 3 ) * ( F329 * 10^(-9) ) ^ ( -8 / 5 )</f>
        <v>4.3156565423035954E-3</v>
      </c>
      <c r="S329">
        <f t="shared" si="131"/>
        <v>4.387605784575397E-3</v>
      </c>
      <c r="T329">
        <f t="shared" si="140"/>
        <v>0.81696062352697996</v>
      </c>
      <c r="U329">
        <f t="shared" si="132"/>
        <v>11035.696424440912</v>
      </c>
      <c r="V329">
        <f t="shared" si="133"/>
        <v>9.5191752184598643E-3</v>
      </c>
      <c r="W329">
        <f t="shared" si="134"/>
        <v>9.0614584322562311E-5</v>
      </c>
      <c r="X329">
        <f t="shared" si="135"/>
        <v>8.6257396098587869E-7</v>
      </c>
      <c r="Y329" cm="1">
        <f t="array" ref="Y329" xml:space="preserve"> 4 / 3 * g / U^2 * F329 * 10^(-9) * ( rhop - rhoa ) / rhoa</f>
        <v>341.05799274370645</v>
      </c>
      <c r="Z329" cm="1">
        <f t="array" ref="Z329" xml:space="preserve"> SQRT( 4/3 * 1/U329 * g/rhoa * F329 * 10^(-9) *  ( rhop - rhoa ) )</f>
        <v>1.8440156631957659E-3</v>
      </c>
      <c r="AA329" cm="1">
        <f t="array" ref="AA329" xml:space="preserve"> Z329 / U</f>
        <v>0.17579812684137044</v>
      </c>
      <c r="AB329">
        <f t="shared" si="141"/>
        <v>0.21329498581172909</v>
      </c>
      <c r="AC329">
        <f t="shared" si="142"/>
        <v>0.21213561593747873</v>
      </c>
      <c r="AD329">
        <f t="shared" si="143"/>
        <v>0.9945644766573476</v>
      </c>
      <c r="AE329" cm="1">
        <f t="array" ref="AE329">( ( F329 * 10^(-9) ) ^ 2 * rhop * H329 * U ) / ( 18 * mu * ( df * 10^(-6) ) )</f>
        <v>4.6649075346672883E-2</v>
      </c>
      <c r="AF329">
        <f t="shared" si="144"/>
        <v>2.4728631431534507E-2</v>
      </c>
      <c r="AG329" cm="1">
        <f t="array" ref="AG329">(2 * AI349*(1-alpha)*AE329*SQRT(alpha)+(1-alpha)*alpha*AE329^2)/Ku</f>
        <v>1.5728764828175798E-2</v>
      </c>
      <c r="AH329">
        <f t="shared" si="145"/>
        <v>0.63605480439641815</v>
      </c>
      <c r="AI329" cm="1">
        <f t="array" ref="AI329" xml:space="preserve"> F329 / df / 1000</f>
        <v>0.41964285714285715</v>
      </c>
      <c r="AJ329" cm="1">
        <f t="array" ref="AJ329" xml:space="preserve"> ( 1 + AI329 ) / ( 2*Ku ) * ( 2 * LN( 1 + AI329 ) - 1 + alpha + ( 1 / ( 1 + AI329 ) ) ^ 2 * ( 1 - alpha / 2 ) - ( alpha / 2) * ( 1 + AI329 ) ^ 2 )</f>
        <v>0.19446362846976395</v>
      </c>
      <c r="AK329" cm="1">
        <f t="array" ref="AK329" xml:space="preserve"> ( ( 1 - alpha ) / Ku ) * AI329 ^ 2</f>
        <v>0.25044404108398166</v>
      </c>
      <c r="AL329">
        <f t="shared" si="146"/>
        <v>1.2878708633317608</v>
      </c>
      <c r="AM329">
        <f t="shared" si="136"/>
        <v>0.38527083265539186</v>
      </c>
      <c r="AN329">
        <f t="shared" si="147"/>
        <v>0.49169589423757032</v>
      </c>
      <c r="AO329">
        <f t="shared" si="148"/>
        <v>1.2762344111249426</v>
      </c>
      <c r="AP329" cm="1">
        <f t="array" ref="AP329" xml:space="preserve"> EXP( -4 * alpha * X * 10^(-6) * AM329 / ( PI() * df * 10^(-6) * ( 1 - alpha ) ) ) * 100</f>
        <v>3.7698376565147525E-2</v>
      </c>
      <c r="AQ329" cm="1">
        <f t="array" ref="AQ329" xml:space="preserve"> EXP( -4 * alpha * X * 10^(-6) * AN329 / ( PI() * df * 10^(-6) * ( 1 - alpha ) ) ) * 100</f>
        <v>4.2715466244241714E-3</v>
      </c>
      <c r="AR329">
        <f t="shared" si="149"/>
        <v>3.3426829940723352E-2</v>
      </c>
      <c r="AS329" cm="1">
        <f t="array" ref="AS329" xml:space="preserve"> ( sigave * 10^(-6) * fE *e * H329 ) / ( 3 * PI() * eps0 * ( 1 + epsF ) * mu * U * F329 * 10^(-9) )</f>
        <v>6.5927336669031169E-3</v>
      </c>
      <c r="AT329" cm="1">
        <f t="array" ref="AT329" xml:space="preserve"> PI() * AS329 / ( 1 + alpha * SQRT(AS329) )</f>
        <v>2.0596292926217293E-2</v>
      </c>
      <c r="AU329" cm="1">
        <f t="array" ref="AU329" xml:space="preserve"> PI() * AS329 * ( 1 - SQRT( AS329 ) * alpha )</f>
        <v>2.0595646449672187E-2</v>
      </c>
      <c r="AV329">
        <f t="shared" si="150"/>
        <v>0.99996861199501186</v>
      </c>
      <c r="AW329" cm="1">
        <f t="array" ref="AW329" xml:space="preserve"> 2 / 3 * ( epsP - 1 ) / ( epsP + 2 ) * ( sigave * 10^(-6) ) ^ 2 / ( eps0 * ( 1 + epsF ) ^ 2 ) * H329 * ( F329 * 10^(-9) ) ^ 2 / ( df * 10^(-6) * mu * U )</f>
        <v>37.404940150995472</v>
      </c>
      <c r="AX329" cm="1">
        <f t="array" ref="AX329" xml:space="preserve"> 0.528 * Ku ^ 0.26 * AW329 ^ 0.74 / ( 1 + 0.366 * ( Ku * AW329 ) ^ 0.63 )</f>
        <v>1.8421975705391822</v>
      </c>
      <c r="AY329" cm="1">
        <f t="array" ref="AY329" xml:space="preserve"> 0.35 * Ku ^ ( -0.5 ) * AW329 ^ 0.4</f>
        <v>1.8417908271276306</v>
      </c>
      <c r="AZ329">
        <f t="shared" si="151"/>
        <v>0.99977920749757987</v>
      </c>
      <c r="BA329">
        <f t="shared" si="137"/>
        <v>0.39793197465631114</v>
      </c>
      <c r="BB329">
        <f t="shared" si="152"/>
        <v>0.51229154068724247</v>
      </c>
      <c r="BC329">
        <f t="shared" si="153"/>
        <v>1.287384712248123</v>
      </c>
      <c r="BD329">
        <f t="shared" si="138"/>
        <v>1.5177234112772033</v>
      </c>
      <c r="BE329">
        <f t="shared" si="154"/>
        <v>2.3334867213652011</v>
      </c>
      <c r="BF329">
        <f t="shared" si="155"/>
        <v>1.5374914190731972</v>
      </c>
      <c r="BG329" cm="1">
        <f t="array" ref="BG329" xml:space="preserve"> EXP( -4 * alpha * X * 10^(-6) * BA329 / ( PI() * df * 10^(-6) * ( 1 - alpha ) ) ) * 100</f>
        <v>2.9094470535955475E-2</v>
      </c>
      <c r="BH329" cm="1">
        <f t="array" ref="BH329" xml:space="preserve"> EXP( -4 * alpha * X * 10^(-6) * BB329 / ( PI() * df * 10^(-6) * ( 1 - alpha ) ) ) * 100</f>
        <v>2.8026163053496097E-3</v>
      </c>
      <c r="BI329" cm="1">
        <f t="array" ref="BI329" xml:space="preserve"> EXP( -4 * alpha * X * 10^(-6) * BD329 / ( PI() * df * 10^(-6) * ( 1 - alpha ) ) ) * 100</f>
        <v>3.2574411765766517E-12</v>
      </c>
      <c r="BJ329" cm="1">
        <f t="array" ref="BJ329" xml:space="preserve"> EXP( -4 * alpha * X * 10^(-6) * BE329 / ( PI() * df * 10^(-6) * ( 1 - alpha ) ) ) * 100</f>
        <v>1.835115809512819E-19</v>
      </c>
      <c r="BK329" cm="1">
        <f t="array" ref="BK329">fC *  BG329 +  ( 1 - fC ) * BI329</f>
        <v>2.9094470565272446E-3</v>
      </c>
    </row>
    <row r="330" spans="6:63" x14ac:dyDescent="0.2">
      <c r="F330">
        <v>3300</v>
      </c>
      <c r="G330" cm="1">
        <f t="array" ref="G330" xml:space="preserve"> F330 * 10^(-9) * rhoa/mu * U</f>
        <v>2.1862270979693447E-3</v>
      </c>
      <c r="H330" cm="1">
        <f t="array" ref="H330">1 +  lambda/F330 * ( 2.514 + 0.8 * EXP( -0.55 * F330/lambda ) )</f>
        <v>1.0510494363636644</v>
      </c>
      <c r="I330" cm="1">
        <f t="array" ref="I330" xml:space="preserve"> 1 + 3.34 * lambda/F330</f>
        <v>1.0678222424242425</v>
      </c>
      <c r="J330">
        <f t="shared" si="139"/>
        <v>0.98429251106204785</v>
      </c>
      <c r="K330" cm="1">
        <f t="array" ref="K330" xml:space="preserve"> kB * T * H330 / ( 3 * PI() * mu * F330 * 10^(-9) )</f>
        <v>7.5194217510922606E-12</v>
      </c>
      <c r="L330" cm="1">
        <f t="array" ref="L330" xml:space="preserve"> df * 10^(-6) *U / K330</f>
        <v>10936.591246968896</v>
      </c>
      <c r="M330" cm="1">
        <f t="array" ref="M330" xml:space="preserve"> 1 + 0.388 * Kn * ( ( 1 - alpha ) * L330 / Ku ) ^ ( 1 / 3 )</f>
        <v>1.1655628704999756</v>
      </c>
      <c r="N330" cm="1">
        <f t="array" ref="N330" xml:space="preserve"> 1 + 0.388 * Kn * ( ( 1 - alpha ) / Ku ) ^ ( 1 / 3 ) * ( 3 * PI() * mu * df * 10^(-6) * U * F330 * 10^(-9) / ( kB * T ) ) ^ ( 1 / 3 ) * ( 0.6 * ( F330 / lambda ) ^ 0.1 ) ^ ( -1 / 3 ) * ( 1 + 2/3 * ( 3.34 * F330 / lambda ) ) ^ ( -1 / 2 )</f>
        <v>1.016661791912709</v>
      </c>
      <c r="O330">
        <f t="shared" si="130"/>
        <v>0.87224963804535527</v>
      </c>
      <c r="P330" cm="1">
        <f t="array" ref="P330" xml:space="preserve"> 1 / ( 1 + 1.6 * ( ( 1 - alpha ) / Ku ) ^ ( 1 / 3 ) * L330 ^ ( -2 / 3 ) * M330 )</f>
        <v>0.99576155324995363</v>
      </c>
      <c r="Q330" cm="1">
        <f t="array" ref="Q330" xml:space="preserve"> 1.6 * ( ( 1 - alpha ) / Ku ) * L330 ^ ( -2 / 3 ) * M330 * P330</f>
        <v>5.3601147360828093E-3</v>
      </c>
      <c r="R330" cm="1">
        <f t="array" ref="R330" xml:space="preserve"> 1.6 * ( 0.6 ) ^ ( 2 / 3 ) * ( ( 1 - alpha ) / Ku ) * ( lambda * 10^(-9) ) ^ ( -1 / 15 ) * ( kB * T / ( 3 * PI() * df * 10^(-6) * U * mu ) ) ^ ( 2 / 3 ) * ( F330 * 10^(-9) ) ^ ( -3 / 5 )  +  3.2 * 3.34 / 3 * ( 0.6 ) ^ ( 2 / 3 ) * ( ( 1 - alpha ) / Ku ) *  ( lambda * 10^(-9) ) ^ ( 14 / 15 ) * ( kB * T / ( 3 * PI() * df * 10^(-6) * U * mu ) ) ^ ( 2 / 3 ) * ( F330 * 10^(-9) ) ^ ( -8 / 5 )</f>
        <v>4.3072387902786183E-3</v>
      </c>
      <c r="S330">
        <f t="shared" si="131"/>
        <v>4.379005106720589E-3</v>
      </c>
      <c r="T330">
        <f t="shared" si="140"/>
        <v>0.8169610768296317</v>
      </c>
      <c r="U330">
        <f t="shared" si="132"/>
        <v>11002.305926781712</v>
      </c>
      <c r="V330">
        <f t="shared" si="133"/>
        <v>9.5336089008195291E-3</v>
      </c>
      <c r="W330">
        <f t="shared" si="134"/>
        <v>9.088958534300916E-5</v>
      </c>
      <c r="X330">
        <f t="shared" si="135"/>
        <v>8.6650359650234549E-7</v>
      </c>
      <c r="Y330" cm="1">
        <f t="array" ref="Y330" xml:space="preserve"> 4 / 3 * g / U^2 * F330 * 10^(-9) * ( rhop - rhoa ) / rhoa</f>
        <v>342.09464317757789</v>
      </c>
      <c r="Z330" cm="1">
        <f t="array" ref="Z330" xml:space="preserve"> SQRT( 4/3 * 1/U330 * g/rhoa * F330 * 10^(-9) *  ( rhop - rhoa ) )</f>
        <v>1.8496162866034613E-3</v>
      </c>
      <c r="AA330" cm="1">
        <f t="array" ref="AA330" xml:space="preserve"> Z330 / U</f>
        <v>0.17633205891356904</v>
      </c>
      <c r="AB330">
        <f t="shared" si="141"/>
        <v>0.21408148856805606</v>
      </c>
      <c r="AC330">
        <f t="shared" si="142"/>
        <v>0.21290721098549309</v>
      </c>
      <c r="AD330">
        <f t="shared" si="143"/>
        <v>0.99451481026959665</v>
      </c>
      <c r="AE330" cm="1">
        <f t="array" ref="AE330">( ( F330 * 10^(-9) ) ^ 2 * rhop * H330 * U ) / ( 18 * mu * ( df * 10^(-6) ) )</f>
        <v>4.6926159660269036E-2</v>
      </c>
      <c r="AF330">
        <f t="shared" si="144"/>
        <v>2.4976587722728327E-2</v>
      </c>
      <c r="AG330" cm="1">
        <f t="array" ref="AG330">(2 * AI350*(1-alpha)*AE330*SQRT(alpha)+(1-alpha)*alpha*AE330^2)/Ku</f>
        <v>1.5868186128711104E-2</v>
      </c>
      <c r="AH330">
        <f t="shared" si="145"/>
        <v>0.63532241893360353</v>
      </c>
      <c r="AI330" cm="1">
        <f t="array" ref="AI330" xml:space="preserve"> F330 / df / 1000</f>
        <v>0.42091836734693877</v>
      </c>
      <c r="AJ330" cm="1">
        <f t="array" ref="AJ330" xml:space="preserve"> ( 1 + AI330 ) / ( 2*Ku ) * ( 2 * LN( 1 + AI330 ) - 1 + alpha + ( 1 / ( 1 + AI330 ) ) ^ 2 * ( 1 - alpha / 2 ) - ( alpha / 2) * ( 1 + AI330 ) ^ 2 )</f>
        <v>0.19551899129812517</v>
      </c>
      <c r="AK330" cm="1">
        <f t="array" ref="AK330" xml:space="preserve"> ( ( 1 - alpha ) / Ku ) * AI330 ^ 2</f>
        <v>0.25196881102397056</v>
      </c>
      <c r="AL330">
        <f t="shared" si="146"/>
        <v>1.2887178342679322</v>
      </c>
      <c r="AM330">
        <f t="shared" si="136"/>
        <v>0.38683941615122319</v>
      </c>
      <c r="AN330">
        <f t="shared" si="147"/>
        <v>0.49423161483891254</v>
      </c>
      <c r="AO330">
        <f t="shared" si="148"/>
        <v>1.2776144162251233</v>
      </c>
      <c r="AP330" cm="1">
        <f t="array" ref="AP330" xml:space="preserve"> EXP( -4 * alpha * X * 10^(-6) * AM330 / ( PI() * df * 10^(-6) * ( 1 - alpha ) ) ) * 100</f>
        <v>3.6507623319784431E-2</v>
      </c>
      <c r="AQ330" cm="1">
        <f t="array" ref="AQ330" xml:space="preserve"> EXP( -4 * alpha * X * 10^(-6) * AN330 / ( PI() * df * 10^(-6) * ( 1 - alpha ) ) ) * 100</f>
        <v>4.0555679281218896E-3</v>
      </c>
      <c r="AR330">
        <f t="shared" si="149"/>
        <v>3.2452055391662543E-2</v>
      </c>
      <c r="AS330" cm="1">
        <f t="array" ref="AS330" xml:space="preserve"> ( sigave * 10^(-6) * fE *e * H330 ) / ( 3 * PI() * eps0 * ( 1 + epsF ) * mu * U * F330 * 10^(-9) )</f>
        <v>6.5717854994548977E-3</v>
      </c>
      <c r="AT330" cm="1">
        <f t="array" ref="AT330" xml:space="preserve"> PI() * AS330 / ( 1 + alpha * SQRT(AS330) )</f>
        <v>2.0531030837494919E-2</v>
      </c>
      <c r="AU330" cm="1">
        <f t="array" ref="AU330" xml:space="preserve"> PI() * AS330 * ( 1 - SQRT( AS330 ) * alpha )</f>
        <v>2.0530388457043035E-2</v>
      </c>
      <c r="AV330">
        <f t="shared" si="150"/>
        <v>0.99996871172923718</v>
      </c>
      <c r="AW330" cm="1">
        <f t="array" ref="AW330" xml:space="preserve"> 2 / 3 * ( epsP - 1 ) / ( epsP + 2 ) * ( sigave * 10^(-6) ) ^ 2 / ( eps0 * ( 1 + epsF ) ^ 2 ) * H330 * ( F330 * 10^(-9) ) ^ 2 / ( df * 10^(-6) * mu * U )</f>
        <v>37.62711651976209</v>
      </c>
      <c r="AX330" cm="1">
        <f t="array" ref="AX330" xml:space="preserve"> 0.528 * Ku ^ 0.26 * AW330 ^ 0.74 / ( 1 + 0.366 * ( Ku * AW330 ) ^ 0.63 )</f>
        <v>1.8452330580000966</v>
      </c>
      <c r="AY330" cm="1">
        <f t="array" ref="AY330" xml:space="preserve"> 0.35 * Ku ^ ( -0.5 ) * AW330 ^ 0.4</f>
        <v>1.8461589723851179</v>
      </c>
      <c r="AZ330">
        <f t="shared" si="151"/>
        <v>1.0005017872300774</v>
      </c>
      <c r="BA330">
        <f t="shared" si="137"/>
        <v>0.39942823500655888</v>
      </c>
      <c r="BB330">
        <f t="shared" si="152"/>
        <v>0.51476200329595556</v>
      </c>
      <c r="BC330">
        <f t="shared" si="153"/>
        <v>1.2887471595179114</v>
      </c>
      <c r="BD330">
        <f t="shared" si="138"/>
        <v>1.5182635953316264</v>
      </c>
      <c r="BE330">
        <f t="shared" si="154"/>
        <v>2.3403905872240305</v>
      </c>
      <c r="BF330">
        <f t="shared" si="155"/>
        <v>1.5414916055553787</v>
      </c>
      <c r="BG330" cm="1">
        <f t="array" ref="BG330" xml:space="preserve"> EXP( -4 * alpha * X * 10^(-6) * BA330 / ( PI() * df * 10^(-6) * ( 1 - alpha ) ) ) * 100</f>
        <v>2.8217209626364453E-2</v>
      </c>
      <c r="BH330" cm="1">
        <f t="array" ref="BH330" xml:space="preserve"> EXP( -4 * alpha * X * 10^(-6) * BB330 / ( PI() * df * 10^(-6) * ( 1 - alpha ) ) ) * 100</f>
        <v>2.6644653875504791E-3</v>
      </c>
      <c r="BI330" cm="1">
        <f t="array" ref="BI330" xml:space="preserve"> EXP( -4 * alpha * X * 10^(-6) * BD330 / ( PI() * df * 10^(-6) * ( 1 - alpha ) ) ) * 100</f>
        <v>3.2216346009180684E-12</v>
      </c>
      <c r="BJ330" cm="1">
        <f t="array" ref="BJ330" xml:space="preserve"> EXP( -4 * alpha * X * 10^(-6) * BE330 / ( PI() * df * 10^(-6) * ( 1 - alpha ) ) ) * 100</f>
        <v>1.5933560891786287E-19</v>
      </c>
      <c r="BK330" cm="1">
        <f t="array" ref="BK330">fC *  BG330 +  ( 1 - fC ) * BI330</f>
        <v>2.8217209655359166E-3</v>
      </c>
    </row>
    <row r="331" spans="6:63" x14ac:dyDescent="0.2">
      <c r="F331">
        <v>3310</v>
      </c>
      <c r="G331" cm="1">
        <f t="array" ref="G331" xml:space="preserve"> F331 * 10^(-9) * rhoa/mu * U</f>
        <v>2.1928520285692515E-3</v>
      </c>
      <c r="H331" cm="1">
        <f t="array" ref="H331">1 +  lambda/F331 * ( 2.514 + 0.8 * EXP( -0.55 * F331/lambda ) )</f>
        <v>1.0508952084592402</v>
      </c>
      <c r="I331" cm="1">
        <f t="array" ref="I331" xml:space="preserve"> 1 + 3.34 * lambda/F331</f>
        <v>1.0676173413897281</v>
      </c>
      <c r="J331">
        <f t="shared" si="139"/>
        <v>0.98433696018020789</v>
      </c>
      <c r="K331" cm="1">
        <f t="array" ref="K331" xml:space="preserve"> kB * T * H331 / ( 3 * PI() * mu * F331 * 10^(-9) )</f>
        <v>7.4956044204607735E-12</v>
      </c>
      <c r="L331" cm="1">
        <f t="array" ref="L331" xml:space="preserve"> df * 10^(-6) *U / K331</f>
        <v>10971.342335086547</v>
      </c>
      <c r="M331" cm="1">
        <f t="array" ref="M331" xml:space="preserve"> 1 + 0.388 * Kn * ( ( 1 - alpha ) * L331 / Ku ) ^ ( 1 / 3 )</f>
        <v>1.16573804411638</v>
      </c>
      <c r="N331" cm="1">
        <f t="array" ref="N331" xml:space="preserve"> 1 + 0.388 * Kn * ( ( 1 - alpha ) / Ku ) ^ ( 1 / 3 ) * ( 3 * PI() * mu * df * 10^(-6) * U * F331 * 10^(-9) / ( kB * T ) ) ^ ( 1 / 3 ) * ( 0.6 * ( F331 / lambda ) ^ 0.1 ) ^ ( -1 / 3 ) * ( 1 + 2/3 * ( 3.34 * F331 / lambda ) ) ^ ( -1 / 2 )</f>
        <v>1.0166519394964191</v>
      </c>
      <c r="O331">
        <f t="shared" si="130"/>
        <v>0.87211011481317224</v>
      </c>
      <c r="P331" cm="1">
        <f t="array" ref="P331" xml:space="preserve"> 1 / ( 1 + 1.6 * ( ( 1 - alpha ) / Ku ) ^ ( 1 / 3 ) * L331 ^ ( -2 / 3 ) * M331 )</f>
        <v>0.99576983715786349</v>
      </c>
      <c r="Q331" cm="1">
        <f t="array" ref="Q331" xml:space="preserve"> 1.6 * ( ( 1 - alpha ) / Ku ) * L331 ^ ( -2 / 3 ) * M331 * P331</f>
        <v>5.3496385641549314E-3</v>
      </c>
      <c r="R331" cm="1">
        <f t="array" ref="R331" xml:space="preserve"> 1.6 * ( 0.6 ) ^ ( 2 / 3 ) * ( ( 1 - alpha ) / Ku ) * ( lambda * 10^(-9) ) ^ ( -1 / 15 ) * ( kB * T / ( 3 * PI() * df * 10^(-6) * U * mu ) ) ^ ( 2 / 3 ) * ( F331 * 10^(-9) ) ^ ( -3 / 5 )  +  3.2 * 3.34 / 3 * ( 0.6 ) ^ ( 2 / 3 ) * ( ( 1 - alpha ) / Ku ) *  ( lambda * 10^(-9) ) ^ ( 14 / 15 ) * ( kB * T / ( 3 * PI() * df * 10^(-6) * U * mu ) ) ^ ( 2 / 3 ) * ( F331 * 10^(-9) ) ^ ( -8 / 5 )</f>
        <v>4.2988644839075628E-3</v>
      </c>
      <c r="S331">
        <f t="shared" si="131"/>
        <v>4.3704489151968964E-3</v>
      </c>
      <c r="T331">
        <f t="shared" si="140"/>
        <v>0.81696153165952901</v>
      </c>
      <c r="U331">
        <f t="shared" si="132"/>
        <v>10969.117136185278</v>
      </c>
      <c r="V331">
        <f t="shared" si="133"/>
        <v>9.5480206508237117E-3</v>
      </c>
      <c r="W331">
        <f t="shared" si="134"/>
        <v>9.1164584200787176E-5</v>
      </c>
      <c r="X331">
        <f t="shared" si="135"/>
        <v>8.7043915036325611E-7</v>
      </c>
      <c r="Y331" cm="1">
        <f t="array" ref="Y331" xml:space="preserve"> 4 / 3 * g / U^2 * F331 * 10^(-9) * ( rhop - rhoa ) / rhoa</f>
        <v>343.13129361144934</v>
      </c>
      <c r="Z331" cm="1">
        <f t="array" ref="Z331" xml:space="preserve"> SQRT( 4/3 * 1/U331 * g/rhoa * F331 * 10^(-9) *  ( rhop - rhoa ) )</f>
        <v>1.855216888133591E-3</v>
      </c>
      <c r="AA331" cm="1">
        <f t="array" ref="AA331" xml:space="preserve"> Z331 / U</f>
        <v>0.17686598890008304</v>
      </c>
      <c r="AB331">
        <f t="shared" si="141"/>
        <v>0.21486900858797581</v>
      </c>
      <c r="AC331">
        <f t="shared" si="142"/>
        <v>0.21367967476922251</v>
      </c>
      <c r="AD331">
        <f t="shared" si="143"/>
        <v>0.99446484243321509</v>
      </c>
      <c r="AE331" cm="1">
        <f t="array" ref="AE331">( ( F331 * 10^(-9) ) ^ 2 * rhop * H331 * U ) / ( 18 * mu * ( df * 10^(-6) ) )</f>
        <v>4.7204063936356247E-2</v>
      </c>
      <c r="AF331">
        <f t="shared" si="144"/>
        <v>2.5226052347072342E-2</v>
      </c>
      <c r="AG331" cm="1">
        <f t="array" ref="AG331">(2 * AI351*(1-alpha)*AE331*SQRT(alpha)+(1-alpha)*alpha*AE331^2)/Ku</f>
        <v>1.6008432489800224E-2</v>
      </c>
      <c r="AH331">
        <f t="shared" si="145"/>
        <v>0.63459919410093957</v>
      </c>
      <c r="AI331" cm="1">
        <f t="array" ref="AI331" xml:space="preserve"> F331 / df / 1000</f>
        <v>0.42219387755102045</v>
      </c>
      <c r="AJ331" cm="1">
        <f t="array" ref="AJ331" xml:space="preserve"> ( 1 + AI331 ) / ( 2*Ku ) * ( 2 * LN( 1 + AI331 ) - 1 + alpha + ( 1 / ( 1 + AI331 ) ) ^ 2 * ( 1 - alpha / 2 ) - ( alpha / 2) * ( 1 + AI331 ) ^ 2 )</f>
        <v>0.19657657407631551</v>
      </c>
      <c r="AK331" cm="1">
        <f t="array" ref="AK331" xml:space="preserve"> ( ( 1 - alpha ) / Ku ) * AI331 ^ 2</f>
        <v>0.25349820849033283</v>
      </c>
      <c r="AL331">
        <f t="shared" si="146"/>
        <v>1.2895646883739007</v>
      </c>
      <c r="AM331">
        <f t="shared" si="136"/>
        <v>0.38840916396185643</v>
      </c>
      <c r="AN331">
        <f t="shared" si="147"/>
        <v>0.49677438452182454</v>
      </c>
      <c r="AO331">
        <f t="shared" si="148"/>
        <v>1.2789975896928376</v>
      </c>
      <c r="AP331" cm="1">
        <f t="array" ref="AP331" xml:space="preserve"> EXP( -4 * alpha * X * 10^(-6) * AM331 / ( PI() * df * 10^(-6) * ( 1 - alpha ) ) ) * 100</f>
        <v>3.5353639324172646E-2</v>
      </c>
      <c r="AQ331" cm="1">
        <f t="array" ref="AQ331" xml:space="preserve"> EXP( -4 * alpha * X * 10^(-6) * AN331 / ( PI() * df * 10^(-6) * ( 1 - alpha ) ) ) * 100</f>
        <v>3.8499542412289913E-3</v>
      </c>
      <c r="AR331">
        <f t="shared" si="149"/>
        <v>3.1503685082943655E-2</v>
      </c>
      <c r="AS331" cm="1">
        <f t="array" ref="AS331" xml:space="preserve"> ( sigave * 10^(-6) * fE *e * H331 ) / ( 3 * PI() * eps0 * ( 1 + epsF ) * mu * U * F331 * 10^(-9) )</f>
        <v>6.5509697514810608E-3</v>
      </c>
      <c r="AT331" cm="1">
        <f t="array" ref="AT331" xml:space="preserve"> PI() * AS331 / ( 1 + alpha * SQRT(AS331) )</f>
        <v>2.0466180430604688E-2</v>
      </c>
      <c r="AU331" cm="1">
        <f t="array" ref="AU331" xml:space="preserve"> PI() * AS331 * ( 1 - SQRT( AS331 ) * alpha )</f>
        <v>2.0465542107485656E-2</v>
      </c>
      <c r="AV331">
        <f t="shared" si="150"/>
        <v>0.99996881083301314</v>
      </c>
      <c r="AW331" cm="1">
        <f t="array" ref="AW331" xml:space="preserve"> 2 / 3 * ( epsP - 1 ) / ( epsP + 2 ) * ( sigave * 10^(-6) ) ^ 2 / ( eps0 * ( 1 + epsF ) ^ 2 ) * H331 * ( F331 * 10^(-9) ) ^ 2 / ( df * 10^(-6) * mu * U )</f>
        <v>37.849950364538167</v>
      </c>
      <c r="AX331" cm="1">
        <f t="array" ref="AX331" xml:space="preserve"> 0.528 * Ku ^ 0.26 * AW331 ^ 0.74 / ( 1 + 0.366 * ( Ku * AW331 ) ^ 0.63 )</f>
        <v>1.8482595529208778</v>
      </c>
      <c r="AY331" cm="1">
        <f t="array" ref="AY331" xml:space="preserve"> 0.35 * Ku ^ ( -0.5 ) * AW331 ^ 0.4</f>
        <v>1.8505245273362192</v>
      </c>
      <c r="AZ331">
        <f t="shared" si="151"/>
        <v>1.0012254633889281</v>
      </c>
      <c r="BA331">
        <f t="shared" si="137"/>
        <v>0.40092609236191745</v>
      </c>
      <c r="BB331">
        <f t="shared" si="152"/>
        <v>0.51723992662931018</v>
      </c>
      <c r="BC331">
        <f t="shared" si="153"/>
        <v>1.2901129072996222</v>
      </c>
      <c r="BD331">
        <f t="shared" si="138"/>
        <v>1.5187877691482217</v>
      </c>
      <c r="BE331">
        <f t="shared" si="154"/>
        <v>2.3472989118580436</v>
      </c>
      <c r="BF331">
        <f t="shared" si="155"/>
        <v>1.5455081740449319</v>
      </c>
      <c r="BG331" cm="1">
        <f t="array" ref="BG331" xml:space="preserve"> EXP( -4 * alpha * X * 10^(-6) * BA331 / ( PI() * df * 10^(-6) * ( 1 - alpha ) ) ) * 100</f>
        <v>2.7365505770756245E-2</v>
      </c>
      <c r="BH331" cm="1">
        <f t="array" ref="BH331" xml:space="preserve"> EXP( -4 * alpha * X * 10^(-6) * BB331 / ( PI() * df * 10^(-6) * ( 1 - alpha ) ) ) * 100</f>
        <v>2.5327377438562546E-3</v>
      </c>
      <c r="BI331" cm="1">
        <f t="array" ref="BI331" xml:space="preserve"> EXP( -4 * alpha * X * 10^(-6) * BD331 / ( PI() * df * 10^(-6) * ( 1 - alpha ) ) ) * 100</f>
        <v>3.1872655879842641E-12</v>
      </c>
      <c r="BJ331" cm="1">
        <f t="array" ref="BJ331" xml:space="preserve"> EXP( -4 * alpha * X * 10^(-6) * BE331 / ( PI() * df * 10^(-6) * ( 1 - alpha ) ) ) * 100</f>
        <v>1.3833197884727419E-19</v>
      </c>
      <c r="BK331" cm="1">
        <f t="array" ref="BK331">fC *  BG331 +  ( 1 - fC ) * BI331</f>
        <v>2.7365505799441638E-3</v>
      </c>
    </row>
    <row r="332" spans="6:63" x14ac:dyDescent="0.2">
      <c r="F332">
        <v>3320</v>
      </c>
      <c r="G332" cm="1">
        <f t="array" ref="G332" xml:space="preserve"> F332 * 10^(-9) * rhoa/mu * U</f>
        <v>2.1994769591691587E-3</v>
      </c>
      <c r="H332" cm="1">
        <f t="array" ref="H332">1 +  lambda/F332 * ( 2.514 + 0.8 * EXP( -0.55 * F332/lambda ) )</f>
        <v>1.0507419096385779</v>
      </c>
      <c r="I332" cm="1">
        <f t="array" ref="I332" xml:space="preserve"> 1 + 3.34 * lambda/F332</f>
        <v>1.0674136746987952</v>
      </c>
      <c r="J332">
        <f t="shared" si="139"/>
        <v>0.9843811584436355</v>
      </c>
      <c r="K332" cm="1">
        <f t="array" ref="K332" xml:space="preserve"> kB * T * H332 / ( 3 * PI() * mu * F332 * 10^(-9) )</f>
        <v>7.471937174537836E-12</v>
      </c>
      <c r="L332" cm="1">
        <f t="array" ref="L332" xml:space="preserve"> df * 10^(-6) *U / K332</f>
        <v>11006.093892960196</v>
      </c>
      <c r="M332" cm="1">
        <f t="array" ref="M332" xml:space="preserve"> 1 + 0.388 * Kn * ( ( 1 - alpha ) * L332 / Ku ) ^ ( 1 / 3 )</f>
        <v>1.1659128505812126</v>
      </c>
      <c r="N332" cm="1">
        <f t="array" ref="N332" xml:space="preserve"> 1 + 0.388 * Kn * ( ( 1 - alpha ) / Ku ) ^ ( 1 / 3 ) * ( 3 * PI() * mu * df * 10^(-6) * U * F332 * 10^(-9) / ( kB * T ) ) ^ ( 1 / 3 ) * ( 0.6 * ( F332 / lambda ) ^ 0.1 ) ^ ( -1 / 3 ) * ( 1 + 2/3 * ( 3.34 * F332 / lambda ) ) ^ ( -1 / 2 )</f>
        <v>1.0166421219233461</v>
      </c>
      <c r="O332">
        <f t="shared" si="130"/>
        <v>0.87197093797923708</v>
      </c>
      <c r="P332" cm="1">
        <f t="array" ref="P332" xml:space="preserve"> 1 / ( 1 + 1.6 * ( ( 1 - alpha ) / Ku ) ^ ( 1 / 3 ) * L332 ^ ( -2 / 3 ) * M332 )</f>
        <v>0.9957780783632485</v>
      </c>
      <c r="Q332" cm="1">
        <f t="array" ref="Q332" xml:space="preserve"> 1.6 * ( ( 1 - alpha ) / Ku ) * L332 ^ ( -2 / 3 ) * M332 * P332</f>
        <v>5.3392163956030953E-3</v>
      </c>
      <c r="R332" cm="1">
        <f t="array" ref="R332" xml:space="preserve"> 1.6 * ( 0.6 ) ^ ( 2 / 3 ) * ( ( 1 - alpha ) / Ku ) * ( lambda * 10^(-9) ) ^ ( -1 / 15 ) * ( kB * T / ( 3 * PI() * df * 10^(-6) * U * mu ) ) ^ ( 2 / 3 ) * ( F332 * 10^(-9) ) ^ ( -3 / 5 )  +  3.2 * 3.34 / 3 * ( 0.6 ) ^ ( 2 / 3 ) * ( ( 1 - alpha ) / Ku ) *  ( lambda * 10^(-9) ) ^ ( 14 / 15 ) * ( kB * T / ( 3 * PI() * df * 10^(-6) * U * mu ) ) ^ ( 2 / 3 ) * ( F332 * 10^(-9) ) ^ ( -8 / 5 )</f>
        <v>4.2905332614122885E-3</v>
      </c>
      <c r="S332">
        <f t="shared" si="131"/>
        <v>4.3619368390648838E-3</v>
      </c>
      <c r="T332">
        <f t="shared" si="140"/>
        <v>0.81696198765365413</v>
      </c>
      <c r="U332">
        <f t="shared" si="132"/>
        <v>10936.128230187996</v>
      </c>
      <c r="V332">
        <f t="shared" si="133"/>
        <v>9.5624105677440743E-3</v>
      </c>
      <c r="W332">
        <f t="shared" si="134"/>
        <v>9.1439580897943574E-5</v>
      </c>
      <c r="X332">
        <f t="shared" si="135"/>
        <v>8.7438061347763852E-7</v>
      </c>
      <c r="Y332" cm="1">
        <f t="array" ref="Y332" xml:space="preserve"> 4 / 3 * g / U^2 * F332 * 10^(-9) * ( rhop - rhoa ) / rhoa</f>
        <v>344.16794404532078</v>
      </c>
      <c r="Z332" cm="1">
        <f t="array" ref="Z332" xml:space="preserve"> SQRT( 4/3 * 1/U332 * g/rhoa * F332 * 10^(-9) *  ( rhop - rhoa ) )</f>
        <v>1.8608174678070783E-3</v>
      </c>
      <c r="AA332" cm="1">
        <f t="array" ref="AA332" xml:space="preserve"> Z332 / U</f>
        <v>0.17739991680290715</v>
      </c>
      <c r="AB332">
        <f t="shared" si="141"/>
        <v>0.2156575478492902</v>
      </c>
      <c r="AC332">
        <f t="shared" si="142"/>
        <v>0.21445300819450833</v>
      </c>
      <c r="AD332">
        <f t="shared" si="143"/>
        <v>0.99441457223828</v>
      </c>
      <c r="AE332" cm="1">
        <f t="array" ref="AE332">( ( F332 * 10^(-9) ) ^ 2 * rhop * H332 * U ) / ( 18 * mu * ( df * 10^(-6) ) )</f>
        <v>4.748278817493453E-2</v>
      </c>
      <c r="AF332">
        <f t="shared" si="144"/>
        <v>2.5477026497694295E-2</v>
      </c>
      <c r="AG332" cm="1">
        <f t="array" ref="AG332">(2 * AI352*(1-alpha)*AE332*SQRT(alpha)+(1-alpha)*alpha*AE332^2)/Ku</f>
        <v>1.6149506389863049E-2</v>
      </c>
      <c r="AH332">
        <f t="shared" si="145"/>
        <v>0.63388505685012342</v>
      </c>
      <c r="AI332" cm="1">
        <f t="array" ref="AI332" xml:space="preserve"> F332 / df / 1000</f>
        <v>0.42346938775510207</v>
      </c>
      <c r="AJ332" cm="1">
        <f t="array" ref="AJ332" xml:space="preserve"> ( 1 + AI332 ) / ( 2*Ku ) * ( 2 * LN( 1 + AI332 ) - 1 + alpha + ( 1 / ( 1 + AI332 ) ) ^ 2 * ( 1 - alpha / 2 ) - ( alpha / 2) * ( 1 + AI332 ) ^ 2 )</f>
        <v>0.19763637265920783</v>
      </c>
      <c r="AK332" cm="1">
        <f t="array" ref="AK332" xml:space="preserve"> ( ( 1 - alpha ) / Ku ) * AI332 ^ 2</f>
        <v>0.2550322334830683</v>
      </c>
      <c r="AL332">
        <f t="shared" si="146"/>
        <v>1.2904114260527864</v>
      </c>
      <c r="AM332">
        <f t="shared" si="136"/>
        <v>0.38998005924855084</v>
      </c>
      <c r="AN332">
        <f t="shared" si="147"/>
        <v>0.49932420501433583</v>
      </c>
      <c r="AO332">
        <f t="shared" si="148"/>
        <v>1.2803839405955251</v>
      </c>
      <c r="AP332" cm="1">
        <f t="array" ref="AP332" xml:space="preserve"> EXP( -4 * alpha * X * 10^(-6) * AM332 / ( PI() * df * 10^(-6) * ( 1 - alpha ) ) ) * 100</f>
        <v>3.4235328235365216E-2</v>
      </c>
      <c r="AQ332" cm="1">
        <f t="array" ref="AQ332" xml:space="preserve"> EXP( -4 * alpha * X * 10^(-6) * AN332 / ( PI() * df * 10^(-6) * ( 1 - alpha ) ) ) * 100</f>
        <v>3.6542377439899888E-3</v>
      </c>
      <c r="AR332">
        <f t="shared" si="149"/>
        <v>3.0581090491375227E-2</v>
      </c>
      <c r="AS332" cm="1">
        <f t="array" ref="AS332" xml:space="preserve"> ( sigave * 10^(-6) * fE *e * H332 ) / ( 3 * PI() * eps0 * ( 1 + epsF ) * mu * U * F332 * 10^(-9) )</f>
        <v>6.5302851737679161E-3</v>
      </c>
      <c r="AT332" cm="1">
        <f t="array" ref="AT332" xml:space="preserve"> PI() * AS332 / ( 1 + alpha * SQRT(AS332) )</f>
        <v>2.0401737828580645E-2</v>
      </c>
      <c r="AU332" cm="1">
        <f t="array" ref="AU332" xml:space="preserve"> PI() * AS332 * ( 1 - SQRT( AS332 ) * alpha )</f>
        <v>2.0401103524521028E-2</v>
      </c>
      <c r="AV332">
        <f t="shared" si="150"/>
        <v>0.99996890931228766</v>
      </c>
      <c r="AW332" cm="1">
        <f t="array" ref="AW332" xml:space="preserve"> 2 / 3 * ( epsP - 1 ) / ( epsP + 2 ) * ( sigave * 10^(-6) ) ^ 2 / ( eps0 * ( 1 + epsF ) ^ 2 ) * H332 * ( F332 * 10^(-9) ) ^ 2 / ( df * 10^(-6) * mu * U )</f>
        <v>38.073441685323708</v>
      </c>
      <c r="AX332" cm="1">
        <f t="array" ref="AX332" xml:space="preserve"> 0.528 * Ku ^ 0.26 * AW332 ^ 0.74 / ( 1 + 0.366 * ( Ku * AW332 ) ^ 0.63 )</f>
        <v>1.8512771007044952</v>
      </c>
      <c r="AY332" cm="1">
        <f t="array" ref="AY332" xml:space="preserve"> 0.35 * Ku ^ ( -0.5 ) * AW332 ^ 0.4</f>
        <v>1.8548875011980148</v>
      </c>
      <c r="AZ332">
        <f t="shared" si="151"/>
        <v>1.0019502215482197</v>
      </c>
      <c r="BA332">
        <f t="shared" si="137"/>
        <v>0.40242552614996818</v>
      </c>
      <c r="BB332">
        <f t="shared" si="152"/>
        <v>0.5197253085388569</v>
      </c>
      <c r="BC332">
        <f t="shared" si="153"/>
        <v>1.2914819631624852</v>
      </c>
      <c r="BD332">
        <f t="shared" si="138"/>
        <v>1.5192960065348218</v>
      </c>
      <c r="BE332">
        <f t="shared" si="154"/>
        <v>2.3542117062123507</v>
      </c>
      <c r="BF332">
        <f t="shared" si="155"/>
        <v>1.5495411664918326</v>
      </c>
      <c r="BG332" cm="1">
        <f t="array" ref="BG332" xml:space="preserve"> EXP( -4 * alpha * X * 10^(-6) * BA332 / ( PI() * df * 10^(-6) * ( 1 - alpha ) ) ) * 100</f>
        <v>2.653865355250111E-2</v>
      </c>
      <c r="BH332" cm="1">
        <f t="array" ref="BH332" xml:space="preserve"> EXP( -4 * alpha * X * 10^(-6) * BB332 / ( PI() * df * 10^(-6) * ( 1 - alpha ) ) ) * 100</f>
        <v>2.4071551436472723E-3</v>
      </c>
      <c r="BI332" cm="1">
        <f t="array" ref="BI332" xml:space="preserve"> EXP( -4 * alpha * X * 10^(-6) * BD332 / ( PI() * df * 10^(-6) * ( 1 - alpha ) ) ) * 100</f>
        <v>3.1542916359148114E-12</v>
      </c>
      <c r="BJ332" cm="1">
        <f t="array" ref="BJ332" xml:space="preserve"> EXP( -4 * alpha * X * 10^(-6) * BE332 / ( PI() * df * 10^(-6) * ( 1 - alpha ) ) ) * 100</f>
        <v>1.2008606526462338E-19</v>
      </c>
      <c r="BK332" cm="1">
        <f t="array" ref="BK332">fC *  BG332 +  ( 1 - fC ) * BI332</f>
        <v>2.6538653580889734E-3</v>
      </c>
    </row>
    <row r="333" spans="6:63" x14ac:dyDescent="0.2">
      <c r="F333">
        <v>3330</v>
      </c>
      <c r="G333" cm="1">
        <f t="array" ref="G333" xml:space="preserve"> F333 * 10^(-9) * rhoa/mu * U</f>
        <v>2.206101889769066E-3</v>
      </c>
      <c r="H333" cm="1">
        <f t="array" ref="H333">1 +  lambda/F333 * ( 2.514 + 0.8 * EXP( -0.55 * F333/lambda ) )</f>
        <v>1.0505895315315532</v>
      </c>
      <c r="I333" cm="1">
        <f t="array" ref="I333" xml:space="preserve"> 1 + 3.34 * lambda/F333</f>
        <v>1.0672112312312312</v>
      </c>
      <c r="J333">
        <f t="shared" si="139"/>
        <v>0.98442510796995486</v>
      </c>
      <c r="K333" cm="1">
        <f t="array" ref="K333" xml:space="preserve"> kB * T * H333 / ( 3 * PI() * mu * F333 * 10^(-9) )</f>
        <v>7.4484186018668617E-12</v>
      </c>
      <c r="L333" cm="1">
        <f t="array" ref="L333" xml:space="preserve"> df * 10^(-6) *U / K333</f>
        <v>11040.845916561593</v>
      </c>
      <c r="M333" cm="1">
        <f t="array" ref="M333" xml:space="preserve"> 1 + 0.388 * Kn * ( ( 1 - alpha ) * L333 / Ku ) ^ ( 1 / 3 )</f>
        <v>1.1660872918018896</v>
      </c>
      <c r="N333" cm="1">
        <f t="array" ref="N333" xml:space="preserve"> 1 + 0.388 * Kn * ( ( 1 - alpha ) / Ku ) ^ ( 1 / 3 ) * ( 3 * PI() * mu * df * 10^(-6) * U * F333 * 10^(-9) / ( kB * T ) ) ^ ( 1 / 3 ) * ( 0.6 * ( F333 / lambda ) ^ 0.1 ) ^ ( -1 / 3 ) * ( 1 + 2/3 * ( 3.34 * F333 / lambda ) ) ^ ( -1 / 2 )</f>
        <v>1.0166323389683054</v>
      </c>
      <c r="O333">
        <f t="shared" si="130"/>
        <v>0.87183210563710045</v>
      </c>
      <c r="P333" cm="1">
        <f t="array" ref="P333" xml:space="preserve"> 1 / ( 1 + 1.6 * ( ( 1 - alpha ) / Ku ) ^ ( 1 / 3 ) * L333 ^ ( -2 / 3 ) * M333 )</f>
        <v>0.9957862772192253</v>
      </c>
      <c r="Q333" cm="1">
        <f t="array" ref="Q333" xml:space="preserve"> 1.6 * ( ( 1 - alpha ) / Ku ) * L333 ^ ( -2 / 3 ) * M333 * P333</f>
        <v>5.3288477838611065E-3</v>
      </c>
      <c r="R333" cm="1">
        <f t="array" ref="R333" xml:space="preserve"> 1.6 * ( 0.6 ) ^ ( 2 / 3 ) * ( ( 1 - alpha ) / Ku ) * ( lambda * 10^(-9) ) ^ ( -1 / 15 ) * ( kB * T / ( 3 * PI() * df * 10^(-6) * U * mu ) ) ^ ( 2 / 3 ) * ( F333 * 10^(-9) ) ^ ( -3 / 5 )  +  3.2 * 3.34 / 3 * ( 0.6 ) ^ ( 2 / 3 ) * ( ( 1 - alpha ) / Ku ) *  ( lambda * 10^(-9) ) ^ ( 14 / 15 ) * ( kB * T / ( 3 * PI() * df * 10^(-6) * U * mu ) ) ^ ( 2 / 3 ) * ( F333 * 10^(-9) ) ^ ( -8 / 5 )</f>
        <v>4.2822447651582364E-3</v>
      </c>
      <c r="S333">
        <f t="shared" si="131"/>
        <v>4.3534685116375996E-3</v>
      </c>
      <c r="T333">
        <f t="shared" si="140"/>
        <v>0.81696244445609223</v>
      </c>
      <c r="U333">
        <f t="shared" si="132"/>
        <v>10903.337408216399</v>
      </c>
      <c r="V333">
        <f t="shared" si="133"/>
        <v>9.5767787501054216E-3</v>
      </c>
      <c r="W333">
        <f t="shared" si="134"/>
        <v>9.1714575436517429E-5</v>
      </c>
      <c r="X333">
        <f t="shared" si="135"/>
        <v>8.7832797679554602E-7</v>
      </c>
      <c r="Y333" cm="1">
        <f t="array" ref="Y333" xml:space="preserve"> 4 / 3 * g / U^2 * F333 * 10^(-9) * ( rhop - rhoa ) / rhoa</f>
        <v>345.20459447919228</v>
      </c>
      <c r="Z333" cm="1">
        <f t="array" ref="Z333" xml:space="preserve"> SQRT( 4/3 * 1/U333 * g/rhoa * F333 * 10^(-9) *  ( rhop - rhoa ) )</f>
        <v>1.8664180256447631E-3</v>
      </c>
      <c r="AA333" cm="1">
        <f t="array" ref="AA333" xml:space="preserve"> Z333 / U</f>
        <v>0.17793384262402812</v>
      </c>
      <c r="AB333">
        <f t="shared" si="141"/>
        <v>0.21644710833491967</v>
      </c>
      <c r="AC333">
        <f t="shared" si="142"/>
        <v>0.21522721216717203</v>
      </c>
      <c r="AD333">
        <f t="shared" si="143"/>
        <v>0.99436399877488757</v>
      </c>
      <c r="AE333" cm="1">
        <f t="array" ref="AE333">( ( F333 * 10^(-9) ) ^ 2 * rhop * H333 * U ) / ( 18 * mu * ( df * 10^(-6) ) )</f>
        <v>4.7762332376003844E-2</v>
      </c>
      <c r="AF333">
        <f t="shared" si="144"/>
        <v>2.5729511322096832E-2</v>
      </c>
      <c r="AG333" cm="1">
        <f t="array" ref="AG333">(2 * AI353*(1-alpha)*AE333*SQRT(alpha)+(1-alpha)*alpha*AE333^2)/Ku</f>
        <v>1.629141030771529E-2</v>
      </c>
      <c r="AH333">
        <f t="shared" si="145"/>
        <v>0.6331799350469598</v>
      </c>
      <c r="AI333" cm="1">
        <f t="array" ref="AI333" xml:space="preserve"> F333 / df / 1000</f>
        <v>0.42474489795918369</v>
      </c>
      <c r="AJ333" cm="1">
        <f t="array" ref="AJ333" xml:space="preserve"> ( 1 + AI333 ) / ( 2*Ku ) * ( 2 * LN( 1 + AI333 ) - 1 + alpha + ( 1 / ( 1 + AI333 ) ) ^ 2 * ( 1 - alpha / 2 ) - ( alpha / 2) * ( 1 + AI333 ) ^ 2 )</f>
        <v>0.19869838291253683</v>
      </c>
      <c r="AK333" cm="1">
        <f t="array" ref="AK333" xml:space="preserve"> ( ( 1 - alpha ) / Ku ) * AI333 ^ 2</f>
        <v>0.25657088600217703</v>
      </c>
      <c r="AL333">
        <f t="shared" si="146"/>
        <v>1.2912580477069839</v>
      </c>
      <c r="AM333">
        <f t="shared" si="136"/>
        <v>0.39155208514780004</v>
      </c>
      <c r="AN333">
        <f t="shared" si="147"/>
        <v>0.50188107800308346</v>
      </c>
      <c r="AO333">
        <f t="shared" si="148"/>
        <v>1.2817734780128607</v>
      </c>
      <c r="AP333" cm="1">
        <f t="array" ref="AP333" xml:space="preserve"> EXP( -4 * alpha * X * 10^(-6) * AM333 / ( PI() * df * 10^(-6) * ( 1 - alpha ) ) ) * 100</f>
        <v>3.3151624765594967E-2</v>
      </c>
      <c r="AQ333" cm="1">
        <f t="array" ref="AQ333" xml:space="preserve"> EXP( -4 * alpha * X * 10^(-6) * AN333 / ( PI() * df * 10^(-6) * ( 1 - alpha ) ) ) * 100</f>
        <v>3.4679702159496071E-3</v>
      </c>
      <c r="AR333">
        <f t="shared" si="149"/>
        <v>2.9683654549645361E-2</v>
      </c>
      <c r="AS333" cm="1">
        <f t="array" ref="AS333" xml:space="preserve"> ( sigave * 10^(-6) * fE *e * H333 ) / ( 3 * PI() * eps0 * ( 1 + epsF ) * mu * U * F333 * 10^(-9) )</f>
        <v>6.5097305327379016E-3</v>
      </c>
      <c r="AT333" cm="1">
        <f t="array" ref="AT333" xml:space="preserve"> PI() * AS333 / ( 1 + alpha * SQRT(AS333) )</f>
        <v>2.0337699202910085E-2</v>
      </c>
      <c r="AU333" cm="1">
        <f t="array" ref="AU333" xml:space="preserve"> PI() * AS333 * ( 1 - SQRT( AS333 ) * alpha )</f>
        <v>2.0337068880115761E-2</v>
      </c>
      <c r="AV333">
        <f t="shared" si="150"/>
        <v>0.99996900717293358</v>
      </c>
      <c r="AW333" cm="1">
        <f t="array" ref="AW333" xml:space="preserve"> 2 / 3 * ( epsP - 1 ) / ( epsP + 2 ) * ( sigave * 10^(-6) ) ^ 2 / ( eps0 * ( 1 + epsF ) ^ 2 ) * H333 * ( F333 * 10^(-9) ) ^ 2 / ( df * 10^(-6) * mu * U )</f>
        <v>38.2975904821187</v>
      </c>
      <c r="AX333" cm="1">
        <f t="array" ref="AX333" xml:space="preserve"> 0.528 * Ku ^ 0.26 * AW333 ^ 0.74 / ( 1 + 0.366 * ( Ku * AW333 ) ^ 0.63 )</f>
        <v>1.8542857464619589</v>
      </c>
      <c r="AY333" cm="1">
        <f t="array" ref="AY333" xml:space="preserve"> 0.35 * Ku ^ ( -0.5 ) * AW333 ^ 0.4</f>
        <v>1.8592479031274562</v>
      </c>
      <c r="AZ333">
        <f t="shared" si="151"/>
        <v>1.0026760474619218</v>
      </c>
      <c r="BA333">
        <f t="shared" si="137"/>
        <v>0.40392651582070194</v>
      </c>
      <c r="BB333">
        <f t="shared" si="152"/>
        <v>0.52221814688319923</v>
      </c>
      <c r="BC333">
        <f t="shared" si="153"/>
        <v>1.292854334710241</v>
      </c>
      <c r="BD333">
        <f t="shared" si="138"/>
        <v>1.519788381122734</v>
      </c>
      <c r="BE333">
        <f t="shared" si="154"/>
        <v>2.3611289811305398</v>
      </c>
      <c r="BF333">
        <f t="shared" si="155"/>
        <v>1.5535906251541882</v>
      </c>
      <c r="BG333" cm="1">
        <f t="array" ref="BG333" xml:space="preserve"> EXP( -4 * alpha * X * 10^(-6) * BA333 / ( PI() * df * 10^(-6) * ( 1 - alpha ) ) ) * 100</f>
        <v>2.5735965433976452E-2</v>
      </c>
      <c r="BH333" cm="1">
        <f t="array" ref="BH333" xml:space="preserve"> EXP( -4 * alpha * X * 10^(-6) * BB333 / ( PI() * df * 10^(-6) * ( 1 - alpha ) ) ) * 100</f>
        <v>2.2874503714444849E-3</v>
      </c>
      <c r="BI333" cm="1">
        <f t="array" ref="BI333" xml:space="preserve"> EXP( -4 * alpha * X * 10^(-6) * BD333 / ( PI() * df * 10^(-6) * ( 1 - alpha ) ) ) * 100</f>
        <v>3.1226722103681743E-12</v>
      </c>
      <c r="BJ333" cm="1">
        <f t="array" ref="BJ333" xml:space="preserve"> EXP( -4 * alpha * X * 10^(-6) * BE333 / ( PI() * df * 10^(-6) * ( 1 - alpha ) ) ) * 100</f>
        <v>1.042372209500648E-19</v>
      </c>
      <c r="BK333" cm="1">
        <f t="array" ref="BK333">fC *  BG333 +  ( 1 - fC ) * BI333</f>
        <v>2.5735965462080506E-3</v>
      </c>
    </row>
    <row r="334" spans="6:63" x14ac:dyDescent="0.2">
      <c r="F334">
        <v>3340</v>
      </c>
      <c r="G334" cm="1">
        <f t="array" ref="G334" xml:space="preserve"> F334 * 10^(-9) * rhoa/mu * U</f>
        <v>2.2127268203689732E-3</v>
      </c>
      <c r="H334" cm="1">
        <f t="array" ref="H334">1 +  lambda/F334 * ( 2.514 + 0.8 * EXP( -0.55 * F334/lambda ) )</f>
        <v>1.0504380658682835</v>
      </c>
      <c r="I334" cm="1">
        <f t="array" ref="I334" xml:space="preserve"> 1 + 3.34 * lambda/F334</f>
        <v>1.06701</v>
      </c>
      <c r="J334">
        <f t="shared" si="139"/>
        <v>0.9844688108530224</v>
      </c>
      <c r="K334" cm="1">
        <f t="array" ref="K334" xml:space="preserve"> kB * T * H334 / ( 3 * PI() * mu * F334 * 10^(-9) )</f>
        <v>7.4250473086034872E-12</v>
      </c>
      <c r="L334" cm="1">
        <f t="array" ref="L334" xml:space="preserve"> df * 10^(-6) *U / K334</f>
        <v>11075.598401908414</v>
      </c>
      <c r="M334" cm="1">
        <f t="array" ref="M334" xml:space="preserve"> 1 + 0.388 * Kn * ( ( 1 - alpha ) * L334 / Ku ) ^ ( 1 / 3 )</f>
        <v>1.1662613696700941</v>
      </c>
      <c r="N334" cm="1">
        <f t="array" ref="N334" xml:space="preserve"> 1 + 0.388 * Kn * ( ( 1 - alpha ) / Ku ) ^ ( 1 / 3 ) * ( 3 * PI() * mu * df * 10^(-6) * U * F334 * 10^(-9) / ( kB * T ) ) ^ ( 1 / 3 ) * ( 0.6 * ( F334 / lambda ) ^ 0.1 ) ^ ( -1 / 3 ) * ( 1 + 2/3 * ( 3.34 * F334 / lambda ) ) ^ ( -1 / 2 )</f>
        <v>1.016622590408222</v>
      </c>
      <c r="O334">
        <f t="shared" si="130"/>
        <v>0.87169361589657979</v>
      </c>
      <c r="P334" cm="1">
        <f t="array" ref="P334" xml:space="preserve"> 1 / ( 1 + 1.6 * ( ( 1 - alpha ) / Ku ) ^ ( 1 / 3 ) * L334 ^ ( -2 / 3 ) * M334 )</f>
        <v>0.99579443407490431</v>
      </c>
      <c r="Q334" cm="1">
        <f t="array" ref="Q334" xml:space="preserve"> 1.6 * ( ( 1 - alpha ) / Ku ) * L334 ^ ( -2 / 3 ) * M334 * P334</f>
        <v>5.3185322874294162E-3</v>
      </c>
      <c r="R334" cm="1">
        <f t="array" ref="R334" xml:space="preserve"> 1.6 * ( 0.6 ) ^ ( 2 / 3 ) * ( ( 1 - alpha ) / Ku ) * ( lambda * 10^(-9) ) ^ ( -1 / 15 ) * ( kB * T / ( 3 * PI() * df * 10^(-6) * U * mu ) ) ^ ( 2 / 3 ) * ( F334 * 10^(-9) ) ^ ( -3 / 5 )  +  3.2 * 3.34 / 3 * ( 0.6 ) ^ ( 2 / 3 ) * ( ( 1 - alpha ) / Ku ) *  ( lambda * 10^(-9) ) ^ ( 14 / 15 ) * ( kB * T / ( 3 * PI() * df * 10^(-6) * U * mu ) ) ^ ( 2 / 3 ) * ( F334 * 10^(-9) ) ^ ( -8 / 5 )</f>
        <v>4.2739986415941547E-3</v>
      </c>
      <c r="S334">
        <f t="shared" si="131"/>
        <v>4.3450435704186713E-3</v>
      </c>
      <c r="T334">
        <f t="shared" si="140"/>
        <v>0.81696290171789909</v>
      </c>
      <c r="U334">
        <f t="shared" si="132"/>
        <v>10870.74289125945</v>
      </c>
      <c r="V334">
        <f t="shared" si="133"/>
        <v>9.591125295693545E-3</v>
      </c>
      <c r="W334">
        <f t="shared" si="134"/>
        <v>9.1989567818539776E-5</v>
      </c>
      <c r="X334">
        <f t="shared" si="135"/>
        <v>8.8228123130775005E-7</v>
      </c>
      <c r="Y334" cm="1">
        <f t="array" ref="Y334" xml:space="preserve"> 4 / 3 * g / U^2 * F334 * 10^(-9) * ( rhop - rhoa ) / rhoa</f>
        <v>346.24124491306372</v>
      </c>
      <c r="Z334" cm="1">
        <f t="array" ref="Z334" xml:space="preserve"> SQRT( 4/3 * 1/U334 * g/rhoa * F334 * 10^(-9) *  ( rhop - rhoa ) )</f>
        <v>1.8720185616674045E-3</v>
      </c>
      <c r="AA334" cm="1">
        <f t="array" ref="AA334" xml:space="preserve"> Z334 / U</f>
        <v>0.17846776636542502</v>
      </c>
      <c r="AB334">
        <f t="shared" si="141"/>
        <v>0.21723769203292043</v>
      </c>
      <c r="AC334">
        <f t="shared" si="142"/>
        <v>0.21600228759301515</v>
      </c>
      <c r="AD334">
        <f t="shared" si="143"/>
        <v>0.99431312113315007</v>
      </c>
      <c r="AE334" cm="1">
        <f t="array" ref="AE334">( ( F334 * 10^(-9) ) ^ 2 * rhop * H334 * U ) / ( 18 * mu * ( df * 10^(-6) ) )</f>
        <v>4.8042696539564216E-2</v>
      </c>
      <c r="AF334">
        <f t="shared" si="144"/>
        <v>2.5983507922210134E-2</v>
      </c>
      <c r="AG334" cm="1">
        <f t="array" ref="AG334">(2 * AI354*(1-alpha)*AE334*SQRT(alpha)+(1-alpha)*alpha*AE334^2)/Ku</f>
        <v>1.6434146722568568E-2</v>
      </c>
      <c r="AH334">
        <f t="shared" si="145"/>
        <v>0.63248375745759178</v>
      </c>
      <c r="AI334" cm="1">
        <f t="array" ref="AI334" xml:space="preserve"> F334 / df / 1000</f>
        <v>0.42602040816326531</v>
      </c>
      <c r="AJ334" cm="1">
        <f t="array" ref="AJ334" xml:space="preserve"> ( 1 + AI334 ) / ( 2*Ku ) * ( 2 * LN( 1 + AI334 ) - 1 + alpha + ( 1 / ( 1 + AI334 ) ) ^ 2 * ( 1 - alpha / 2 ) - ( alpha / 2) * ( 1 + AI334 ) ^ 2 )</f>
        <v>0.19976260071285745</v>
      </c>
      <c r="AK334" cm="1">
        <f t="array" ref="AK334" xml:space="preserve"> ( ( 1 - alpha ) / Ku ) * AI334 ^ 2</f>
        <v>0.25811416604765897</v>
      </c>
      <c r="AL334">
        <f t="shared" si="146"/>
        <v>1.2921045537381501</v>
      </c>
      <c r="AM334">
        <f t="shared" si="136"/>
        <v>0.39312522477167355</v>
      </c>
      <c r="AN334">
        <f t="shared" si="147"/>
        <v>0.50444500513330293</v>
      </c>
      <c r="AO334">
        <f t="shared" si="148"/>
        <v>1.2831662110369124</v>
      </c>
      <c r="AP334" cm="1">
        <f t="array" ref="AP334" xml:space="preserve"> EXP( -4 * alpha * X * 10^(-6) * AM334 / ( PI() * df * 10^(-6) * ( 1 - alpha ) ) ) * 100</f>
        <v>3.2101493866820645E-2</v>
      </c>
      <c r="AQ334" cm="1">
        <f t="array" ref="AQ334" xml:space="preserve"> EXP( -4 * alpha * X * 10^(-6) * AN334 / ( PI() * df * 10^(-6) * ( 1 - alpha ) ) ) * 100</f>
        <v>3.2907222890837143E-3</v>
      </c>
      <c r="AR334">
        <f t="shared" si="149"/>
        <v>2.881077157773693E-2</v>
      </c>
      <c r="AS334" cm="1">
        <f t="array" ref="AS334" xml:space="preserve"> ( sigave * 10^(-6) * fE *e * H334 ) / ( 3 * PI() * eps0 * ( 1 + epsF ) * mu * U * F334 * 10^(-9) )</f>
        <v>6.4893046102060979E-3</v>
      </c>
      <c r="AT334" cm="1">
        <f t="array" ref="AT334" xml:space="preserve"> PI() * AS334 / ( 1 + alpha * SQRT(AS334) )</f>
        <v>2.027406077278008E-2</v>
      </c>
      <c r="AU334" cm="1">
        <f t="array" ref="AU334" xml:space="preserve"> PI() * AS334 * ( 1 - SQRT( AS334 ) * alpha )</f>
        <v>2.0273434393928775E-2</v>
      </c>
      <c r="AV334">
        <f t="shared" si="150"/>
        <v>0.99996910442075104</v>
      </c>
      <c r="AW334" cm="1">
        <f t="array" ref="AW334" xml:space="preserve"> 2 / 3 * ( epsP - 1 ) / ( epsP + 2 ) * ( sigave * 10^(-6) ) ^ 2 / ( eps0 * ( 1 + epsF ) ^ 2 ) * H334 * ( F334 * 10^(-9) ) ^ 2 / ( df * 10^(-6) * mu * U )</f>
        <v>38.522396754923157</v>
      </c>
      <c r="AX334" cm="1">
        <f t="array" ref="AX334" xml:space="preserve"> 0.528 * Ku ^ 0.26 * AW334 ^ 0.74 / ( 1 + 0.366 * ( Ku * AW334 ) ^ 0.63 )</f>
        <v>1.8572855350143607</v>
      </c>
      <c r="AY334" cm="1">
        <f t="array" ref="AY334" xml:space="preserve"> 0.35 * Ku ^ ( -0.5 ) * AW334 ^ 0.4</f>
        <v>1.8636057422219372</v>
      </c>
      <c r="AZ334">
        <f t="shared" si="151"/>
        <v>1.0034029270612543</v>
      </c>
      <c r="BA334">
        <f t="shared" si="137"/>
        <v>0.40542904084611986</v>
      </c>
      <c r="BB334">
        <f t="shared" si="152"/>
        <v>0.52471843952723174</v>
      </c>
      <c r="BC334">
        <f t="shared" si="153"/>
        <v>1.2942300295809053</v>
      </c>
      <c r="BD334">
        <f t="shared" si="138"/>
        <v>1.5202649663683356</v>
      </c>
      <c r="BE334">
        <f t="shared" si="154"/>
        <v>2.3680507473552401</v>
      </c>
      <c r="BF334">
        <f t="shared" si="155"/>
        <v>1.5576565925952539</v>
      </c>
      <c r="BG334" cm="1">
        <f t="array" ref="BG334" xml:space="preserve"> EXP( -4 * alpha * X * 10^(-6) * BA334 / ( PI() * df * 10^(-6) * ( 1 - alpha ) ) ) * 100</f>
        <v>2.495677136574365E-2</v>
      </c>
      <c r="BH334" cm="1">
        <f t="array" ref="BH334" xml:space="preserve"> EXP( -4 * alpha * X * 10^(-6) * BB334 / ( PI() * df * 10^(-6) * ( 1 - alpha ) ) ) * 100</f>
        <v>2.1733668414159364E-3</v>
      </c>
      <c r="BI334" cm="1">
        <f t="array" ref="BI334" xml:space="preserve"> EXP( -4 * alpha * X * 10^(-6) * BD334 / ( PI() * df * 10^(-6) * ( 1 - alpha ) ) ) * 100</f>
        <v>3.092368658729803E-12</v>
      </c>
      <c r="BJ334" cm="1">
        <f t="array" ref="BJ334" xml:space="preserve"> EXP( -4 * alpha * X * 10^(-6) * BE334 / ( PI() * df * 10^(-6) * ( 1 - alpha ) ) ) * 100</f>
        <v>9.0471777255944768E-20</v>
      </c>
      <c r="BK334" cm="1">
        <f t="array" ref="BK334">fC *  BG334 +  ( 1 - fC ) * BI334</f>
        <v>2.4956771393574969E-3</v>
      </c>
    </row>
    <row r="335" spans="6:63" x14ac:dyDescent="0.2">
      <c r="F335">
        <v>3350</v>
      </c>
      <c r="G335" cm="1">
        <f t="array" ref="G335" xml:space="preserve"> F335 * 10^(-9) * rhoa/mu * U</f>
        <v>2.21935175096888E-3</v>
      </c>
      <c r="H335" cm="1">
        <f t="array" ref="H335">1 +  lambda/F335 * ( 2.514 + 0.8 * EXP( -0.55 * F335/lambda ) )</f>
        <v>1.0502875044776303</v>
      </c>
      <c r="I335" cm="1">
        <f t="array" ref="I335" xml:space="preserve"> 1 + 3.34 * lambda/F335</f>
        <v>1.0668099701492537</v>
      </c>
      <c r="J335">
        <f t="shared" si="139"/>
        <v>0.98451226916325896</v>
      </c>
      <c r="K335" cm="1">
        <f t="array" ref="K335" xml:space="preserve"> kB * T * H335 / ( 3 * PI() * mu * F335 * 10^(-9) )</f>
        <v>7.4018219182421646E-12</v>
      </c>
      <c r="L335" cm="1">
        <f t="array" ref="L335" xml:space="preserve"> df * 10^(-6) *U / K335</f>
        <v>11110.351345063611</v>
      </c>
      <c r="M335" cm="1">
        <f t="array" ref="M335" xml:space="preserve"> 1 + 0.388 * Kn * ( ( 1 - alpha ) * L335 / Ku ) ^ ( 1 / 3 )</f>
        <v>1.1664350860619539</v>
      </c>
      <c r="N335" cm="1">
        <f t="array" ref="N335" xml:space="preserve"> 1 + 0.388 * Kn * ( ( 1 - alpha ) / Ku ) ^ ( 1 / 3 ) * ( 3 * PI() * mu * df * 10^(-6) * U * F335 * 10^(-9) / ( kB * T ) ) ^ ( 1 / 3 ) * ( 0.6 * ( F335 / lambda ) ^ 0.1 ) ^ ( -1 / 3 ) * ( 1 + 2/3 * ( 3.34 * F335 / lambda ) ) ^ ( -1 / 2 )</f>
        <v>1.0166128760221051</v>
      </c>
      <c r="O335">
        <f t="shared" si="130"/>
        <v>0.87155546688357155</v>
      </c>
      <c r="P335" cm="1">
        <f t="array" ref="P335" xml:space="preserve"> 1 / ( 1 + 1.6 * ( ( 1 - alpha ) / Ku ) ^ ( 1 / 3 ) * L335 ^ ( -2 / 3 ) * M335 )</f>
        <v>0.99580254927544776</v>
      </c>
      <c r="Q335" cm="1">
        <f t="array" ref="Q335" xml:space="preserve"> 1.6 * ( ( 1 - alpha ) / Ku ) * L335 ^ ( -2 / 3 ) * M335 * P335</f>
        <v>5.3082694698022362E-3</v>
      </c>
      <c r="R335" cm="1">
        <f t="array" ref="R335" xml:space="preserve"> 1.6 * ( 0.6 ) ^ ( 2 / 3 ) * ( ( 1 - alpha ) / Ku ) * ( lambda * 10^(-9) ) ^ ( -1 / 15 ) * ( kB * T / ( 3 * PI() * df * 10^(-6) * U * mu ) ) ^ ( 2 / 3 ) * ( F335 * 10^(-9) ) ^ ( -3 / 5 )  +  3.2 * 3.34 / 3 * ( 0.6 ) ^ ( 2 / 3 ) * ( ( 1 - alpha ) / Ku ) *  ( lambda * 10^(-9) ) ^ ( 14 / 15 ) * ( kB * T / ( 3 * PI() * df * 10^(-6) * U * mu ) ) ^ ( 2 / 3 ) * ( F335 * 10^(-9) ) ^ ( -8 / 5 )</f>
        <v>4.2657945411928881E-3</v>
      </c>
      <c r="S335">
        <f t="shared" si="131"/>
        <v>4.3366616570414988E-3</v>
      </c>
      <c r="T335">
        <f t="shared" si="140"/>
        <v>0.81696335909696471</v>
      </c>
      <c r="U335">
        <f t="shared" si="132"/>
        <v>10838.342921546759</v>
      </c>
      <c r="V335">
        <f t="shared" si="133"/>
        <v>9.6054503015629549E-3</v>
      </c>
      <c r="W335">
        <f t="shared" si="134"/>
        <v>9.2264558046033628E-5</v>
      </c>
      <c r="X335">
        <f t="shared" si="135"/>
        <v>8.862403680454325E-7</v>
      </c>
      <c r="Y335" cm="1">
        <f t="array" ref="Y335" xml:space="preserve"> 4 / 3 * g / U^2 * F335 * 10^(-9) * ( rhop - rhoa ) / rhoa</f>
        <v>347.27789534693522</v>
      </c>
      <c r="Z335" cm="1">
        <f t="array" ref="Z335" xml:space="preserve"> SQRT( 4/3 * 1/U335 * g/rhoa * F335 * 10^(-9) *  ( rhop - rhoa ) )</f>
        <v>1.8776190758956785E-3</v>
      </c>
      <c r="AA335" cm="1">
        <f t="array" ref="AA335" xml:space="preserve"> Z335 / U</f>
        <v>0.17900168802906899</v>
      </c>
      <c r="AB335">
        <f t="shared" si="141"/>
        <v>0.21802930093650044</v>
      </c>
      <c r="AC335">
        <f t="shared" si="142"/>
        <v>0.21677823537781926</v>
      </c>
      <c r="AD335">
        <f t="shared" si="143"/>
        <v>0.99426193840319865</v>
      </c>
      <c r="AE335" cm="1">
        <f t="array" ref="AE335">( ( F335 * 10^(-9) ) ^ 2 * rhop * H335 * U ) / ( 18 * mu * ( df * 10^(-6) ) )</f>
        <v>4.8323880665615652E-2</v>
      </c>
      <c r="AF335">
        <f t="shared" si="144"/>
        <v>2.6239017354447315E-2</v>
      </c>
      <c r="AG335" cm="1">
        <f t="array" ref="AG335">(2 * AI355*(1-alpha)*AE335*SQRT(alpha)+(1-alpha)*alpha*AE335^2)/Ku</f>
        <v>1.6577718114030339E-2</v>
      </c>
      <c r="AH335">
        <f t="shared" si="145"/>
        <v>0.63179645373497728</v>
      </c>
      <c r="AI335" cm="1">
        <f t="array" ref="AI335" xml:space="preserve"> F335 / df / 1000</f>
        <v>0.42729591836734693</v>
      </c>
      <c r="AJ335" cm="1">
        <f t="array" ref="AJ335" xml:space="preserve"> ( 1 + AI335 ) / ( 2*Ku ) * ( 2 * LN( 1 + AI335 ) - 1 + alpha + ( 1 / ( 1 + AI335 ) ) ^ 2 * ( 1 - alpha / 2 ) - ( alpha / 2) * ( 1 + AI335 ) ^ 2 )</f>
        <v>0.20082902194749985</v>
      </c>
      <c r="AK335" cm="1">
        <f t="array" ref="AK335" xml:space="preserve"> ( ( 1 - alpha ) / Ku ) * AI335 ^ 2</f>
        <v>0.25966207361951421</v>
      </c>
      <c r="AL335">
        <f t="shared" si="146"/>
        <v>1.2929509445472196</v>
      </c>
      <c r="AM335">
        <f t="shared" si="136"/>
        <v>0.39469946120815724</v>
      </c>
      <c r="AN335">
        <f t="shared" si="147"/>
        <v>0.5070159880088223</v>
      </c>
      <c r="AO335">
        <f t="shared" si="148"/>
        <v>1.2845621487723071</v>
      </c>
      <c r="AP335" cm="1">
        <f t="array" ref="AP335" xml:space="preserve"> EXP( -4 * alpha * X * 10^(-6) * AM335 / ( PI() * df * 10^(-6) * ( 1 - alpha ) ) ) * 100</f>
        <v>3.1083929934274453E-2</v>
      </c>
      <c r="AQ335" cm="1">
        <f t="array" ref="AQ335" xml:space="preserve"> EXP( -4 * alpha * X * 10^(-6) * AN335 / ( PI() * df * 10^(-6) * ( 1 - alpha ) ) ) * 100</f>
        <v>3.1220827259188406E-3</v>
      </c>
      <c r="AR335">
        <f t="shared" si="149"/>
        <v>2.7961847208355612E-2</v>
      </c>
      <c r="AS335" cm="1">
        <f t="array" ref="AS335" xml:space="preserve"> ( sigave * 10^(-6) * fE *e * H335 ) / ( 3 * PI() * eps0 * ( 1 + epsF ) * mu * U * F335 * 10^(-9) )</f>
        <v>6.4690062031412801E-3</v>
      </c>
      <c r="AT335" cm="1">
        <f t="array" ref="AT335" xml:space="preserve"> PI() * AS335 / ( 1 + alpha * SQRT(AS335) )</f>
        <v>2.0210818804338018E-2</v>
      </c>
      <c r="AU335" cm="1">
        <f t="array" ref="AU335" xml:space="preserve"> PI() * AS335 * ( 1 - SQRT( AS335 ) * alpha )</f>
        <v>2.0210196332571963E-2</v>
      </c>
      <c r="AV335">
        <f t="shared" si="150"/>
        <v>0.99996920106146703</v>
      </c>
      <c r="AW335" cm="1">
        <f t="array" ref="AW335" xml:space="preserve"> 2 / 3 * ( epsP - 1 ) / ( epsP + 2 ) * ( sigave * 10^(-6) ) ^ 2 / ( eps0 * ( 1 + epsF ) ^ 2 ) * H335 * ( F335 * 10^(-9) ) ^ 2 / ( df * 10^(-6) * mu * U )</f>
        <v>38.747860503737073</v>
      </c>
      <c r="AX335" cm="1">
        <f t="array" ref="AX335" xml:space="preserve"> 0.528 * Ku ^ 0.26 * AW335 ^ 0.74 / ( 1 + 0.366 * ( Ku * AW335 ) ^ 0.63 )</f>
        <v>1.860276510894918</v>
      </c>
      <c r="AY335" cm="1">
        <f t="array" ref="AY335" xml:space="preserve"> 0.35 * Ku ^ ( -0.5 ) * AW335 ^ 0.4</f>
        <v>1.8679610275198557</v>
      </c>
      <c r="AZ335">
        <f t="shared" si="151"/>
        <v>1.0041308464520906</v>
      </c>
      <c r="BA335">
        <f t="shared" si="137"/>
        <v>0.40693308071984735</v>
      </c>
      <c r="BB335">
        <f t="shared" si="152"/>
        <v>0.52722618434139423</v>
      </c>
      <c r="BC335">
        <f t="shared" si="153"/>
        <v>1.2956090554465454</v>
      </c>
      <c r="BD335">
        <f t="shared" si="138"/>
        <v>1.5207258355546605</v>
      </c>
      <c r="BE335">
        <f t="shared" si="154"/>
        <v>2.3749770155286782</v>
      </c>
      <c r="BF335">
        <f t="shared" si="155"/>
        <v>1.5617391116804715</v>
      </c>
      <c r="BG335" cm="1">
        <f t="array" ref="BG335" xml:space="preserve"> EXP( -4 * alpha * X * 10^(-6) * BA335 / ( PI() * df * 10^(-6) * ( 1 - alpha ) ) ) * 100</f>
        <v>2.4200418401841846E-2</v>
      </c>
      <c r="BH335" cm="1">
        <f t="array" ref="BH335" xml:space="preserve"> EXP( -4 * alpha * X * 10^(-6) * BB335 / ( PI() * df * 10^(-6) * ( 1 - alpha ) ) ) * 100</f>
        <v>2.0646582229902903E-3</v>
      </c>
      <c r="BI335" cm="1">
        <f t="array" ref="BI335" xml:space="preserve"> EXP( -4 * alpha * X * 10^(-6) * BD335 / ( PI() * df * 10^(-6) * ( 1 - alpha ) ) ) * 100</f>
        <v>3.0633441288804538E-12</v>
      </c>
      <c r="BJ335" cm="1">
        <f t="array" ref="BJ335" xml:space="preserve"> EXP( -4 * alpha * X * 10^(-6) * BE335 / ( PI() * df * 10^(-6) * ( 1 - alpha ) ) ) * 100</f>
        <v>7.8516948588489361E-20</v>
      </c>
      <c r="BK335" cm="1">
        <f t="array" ref="BK335">fC *  BG335 +  ( 1 - fC ) * BI335</f>
        <v>2.4200418429411947E-3</v>
      </c>
    </row>
    <row r="336" spans="6:63" x14ac:dyDescent="0.2">
      <c r="F336">
        <v>3360</v>
      </c>
      <c r="G336" cm="1">
        <f t="array" ref="G336" xml:space="preserve"> F336 * 10^(-9) * rhoa/mu * U</f>
        <v>2.2259766815687868E-3</v>
      </c>
      <c r="H336" cm="1">
        <f t="array" ref="H336">1 +  lambda/F336 * ( 2.514 + 0.8 * EXP( -0.55 * F336/lambda ) )</f>
        <v>1.050137839285731</v>
      </c>
      <c r="I336" cm="1">
        <f t="array" ref="I336" xml:space="preserve"> 1 + 3.34 * lambda/F336</f>
        <v>1.0666111309523809</v>
      </c>
      <c r="J336">
        <f t="shared" si="139"/>
        <v>0.9845554849479764</v>
      </c>
      <c r="K336" cm="1">
        <f t="array" ref="K336" xml:space="preserve"> kB * T * H336 / ( 3 * PI() * mu * F336 * 10^(-9) )</f>
        <v>7.3787410713478158E-12</v>
      </c>
      <c r="L336" cm="1">
        <f t="array" ref="L336" xml:space="preserve"> df * 10^(-6) *U / K336</f>
        <v>11145.104742134772</v>
      </c>
      <c r="M336" cm="1">
        <f t="array" ref="M336" xml:space="preserve"> 1 + 0.388 * Kn * ( ( 1 - alpha ) * L336 / Ku ) ^ ( 1 / 3 )</f>
        <v>1.166608442838216</v>
      </c>
      <c r="N336" cm="1">
        <f t="array" ref="N336" xml:space="preserve"> 1 + 0.388 * Kn * ( ( 1 - alpha ) / Ku ) ^ ( 1 / 3 ) * ( 3 * PI() * mu * df * 10^(-6) * U * F336 * 10^(-9) / ( kB * T ) ) ^ ( 1 / 3 ) * ( 0.6 * ( F336 / lambda ) ^ 0.1 ) ^ ( -1 / 3 ) * ( 1 + 2/3 * ( 3.34 * F336 / lambda ) ) ^ ( -1 / 2 )</f>
        <v>1.0166031955910231</v>
      </c>
      <c r="O336">
        <f t="shared" si="130"/>
        <v>0.87141765673986682</v>
      </c>
      <c r="P336" cm="1">
        <f t="array" ref="P336" xml:space="preserve"> 1 / ( 1 + 1.6 * ( ( 1 - alpha ) / Ku ) ^ ( 1 / 3 ) * L336 ^ ( -2 / 3 ) * M336 )</f>
        <v>0.99581062316212465</v>
      </c>
      <c r="Q336" cm="1">
        <f t="array" ref="Q336" xml:space="preserve"> 1.6 * ( ( 1 - alpha ) / Ku ) * L336 ^ ( -2 / 3 ) * M336 * P336</f>
        <v>5.2980588993958785E-3</v>
      </c>
      <c r="R336" cm="1">
        <f t="array" ref="R336" xml:space="preserve"> 1.6 * ( 0.6 ) ^ ( 2 / 3 ) * ( ( 1 - alpha ) / Ku ) * ( lambda * 10^(-9) ) ^ ( -1 / 15 ) * ( kB * T / ( 3 * PI() * df * 10^(-6) * U * mu ) ) ^ ( 2 / 3 ) * ( F336 * 10^(-9) ) ^ ( -3 / 5 )  +  3.2 * 3.34 / 3 * ( 0.6 ) ^ ( 2 / 3 ) * ( ( 1 - alpha ) / Ku ) *  ( lambda * 10^(-9) ) ^ ( 14 / 15 ) * ( kB * T / ( 3 * PI() * df * 10^(-6) * U * mu ) ) ^ ( 2 / 3 ) * ( F336 * 10^(-9) ) ^ ( -8 / 5 )</f>
        <v>4.2576321183932387E-3</v>
      </c>
      <c r="S336">
        <f t="shared" si="131"/>
        <v>4.3283224172095437E-3</v>
      </c>
      <c r="T336">
        <f t="shared" si="140"/>
        <v>0.81696381625789194</v>
      </c>
      <c r="U336">
        <f t="shared" si="132"/>
        <v>10806.135762232489</v>
      </c>
      <c r="V336">
        <f t="shared" si="133"/>
        <v>9.6197538640445217E-3</v>
      </c>
      <c r="W336">
        <f t="shared" si="134"/>
        <v>9.253954612101415E-5</v>
      </c>
      <c r="X336">
        <f t="shared" si="135"/>
        <v>8.902053780798807E-7</v>
      </c>
      <c r="Y336" cm="1">
        <f t="array" ref="Y336" xml:space="preserve"> 4 / 3 * g / U^2 * F336 * 10^(-9) * ( rhop - rhoa ) / rhoa</f>
        <v>348.31454578080661</v>
      </c>
      <c r="Z336" cm="1">
        <f t="array" ref="Z336" xml:space="preserve"> SQRT( 4/3 * 1/U336 * g/rhoa * F336 * 10^(-9) *  ( rhop - rhoa ) )</f>
        <v>1.883219568350182E-3</v>
      </c>
      <c r="AA336" cm="1">
        <f t="array" ref="AA336" xml:space="preserve"> Z336 / U</f>
        <v>0.17953560761692361</v>
      </c>
      <c r="AB336">
        <f t="shared" si="141"/>
        <v>0.21882193704403702</v>
      </c>
      <c r="AC336">
        <f t="shared" si="142"/>
        <v>0.21755505642734621</v>
      </c>
      <c r="AD336">
        <f t="shared" si="143"/>
        <v>0.99421044967518113</v>
      </c>
      <c r="AE336" cm="1">
        <f t="array" ref="AE336">( ( F336 * 10^(-9) ) ^ 2 * rhop * H336 * U ) / ( 18 * mu * ( df * 10^(-6) ) )</f>
        <v>4.8605884754158127E-2</v>
      </c>
      <c r="AF336">
        <f t="shared" si="144"/>
        <v>2.6496040629762869E-2</v>
      </c>
      <c r="AG336" cm="1">
        <f t="array" ref="AG336">(2 * AI356*(1-alpha)*AE336*SQRT(alpha)+(1-alpha)*alpha*AE336^2)/Ku</f>
        <v>1.6722126962103897E-2</v>
      </c>
      <c r="AH336">
        <f t="shared" si="145"/>
        <v>0.63111795440561091</v>
      </c>
      <c r="AI336" cm="1">
        <f t="array" ref="AI336" xml:space="preserve"> F336 / df / 1000</f>
        <v>0.42857142857142855</v>
      </c>
      <c r="AJ336" cm="1">
        <f t="array" ref="AJ336" xml:space="preserve"> ( 1 + AI336 ) / ( 2*Ku ) * ( 2 * LN( 1 + AI336 ) - 1 + alpha + ( 1 / ( 1 + AI336 ) ) ^ 2 * ( 1 - alpha / 2 ) - ( alpha / 2) * ( 1 + AI336 ) ^ 2 )</f>
        <v>0.2018976425145268</v>
      </c>
      <c r="AK336" cm="1">
        <f t="array" ref="AK336" xml:space="preserve"> ( ( 1 - alpha ) / Ku ) * AI336 ^ 2</f>
        <v>0.26121460871774271</v>
      </c>
      <c r="AL336">
        <f t="shared" si="146"/>
        <v>1.2937972205344002</v>
      </c>
      <c r="AM336">
        <f t="shared" si="136"/>
        <v>0.39627477752150142</v>
      </c>
      <c r="AN336">
        <f t="shared" si="147"/>
        <v>0.50959402819206134</v>
      </c>
      <c r="AO336">
        <f t="shared" si="148"/>
        <v>1.2859613003363843</v>
      </c>
      <c r="AP336" cm="1">
        <f t="array" ref="AP336" xml:space="preserve"> EXP( -4 * alpha * X * 10^(-6) * AM336 / ( PI() * df * 10^(-6) * ( 1 - alpha ) ) ) * 100</f>
        <v>3.0097956028650386E-2</v>
      </c>
      <c r="AQ336" cm="1">
        <f t="array" ref="AQ336" xml:space="preserve"> EXP( -4 * alpha * X * 10^(-6) * AN336 / ( PI() * df * 10^(-6) * ( 1 - alpha ) ) ) * 100</f>
        <v>2.9616577219592878E-3</v>
      </c>
      <c r="AR336">
        <f t="shared" si="149"/>
        <v>2.7136298306691099E-2</v>
      </c>
      <c r="AS336" cm="1">
        <f t="array" ref="AS336" xml:space="preserve"> ( sigave * 10^(-6) * fE *e * H336 ) / ( 3 * PI() * eps0 * ( 1 + epsF ) * mu * U * F336 * 10^(-9) )</f>
        <v>6.4488341234313767E-3</v>
      </c>
      <c r="AT336" cm="1">
        <f t="array" ref="AT336" xml:space="preserve"> PI() * AS336 / ( 1 + alpha * SQRT(AS336) )</f>
        <v>2.0147969609965781E-2</v>
      </c>
      <c r="AU336" cm="1">
        <f t="array" ref="AU336" xml:space="preserve"> PI() * AS336 * ( 1 - SQRT( AS336 ) * alpha )</f>
        <v>2.0147351008884515E-2</v>
      </c>
      <c r="AV336">
        <f t="shared" si="150"/>
        <v>0.99996929710073812</v>
      </c>
      <c r="AW336" cm="1">
        <f t="array" ref="AW336" xml:space="preserve"> 2 / 3 * ( epsP - 1 ) / ( epsP + 2 ) * ( sigave * 10^(-6) ) ^ 2 / ( eps0 * ( 1 + epsF ) ^ 2 ) * H336 * ( F336 * 10^(-9) ) ^ 2 / ( df * 10^(-6) * mu * U )</f>
        <v>38.973981728560432</v>
      </c>
      <c r="AX336" cm="1">
        <f t="array" ref="AX336" xml:space="preserve"> 0.528 * Ku ^ 0.26 * AW336 ^ 0.74 / ( 1 + 0.366 * ( Ku * AW336 ) ^ 0.63 )</f>
        <v>1.8632587183509814</v>
      </c>
      <c r="AY336" cm="1">
        <f t="array" ref="AY336" xml:space="preserve"> 0.35 * Ku ^ ( -0.5 ) * AW336 ^ 0.4</f>
        <v>1.8723137680011708</v>
      </c>
      <c r="AZ336">
        <f t="shared" si="151"/>
        <v>1.0048597919124207</v>
      </c>
      <c r="BA336">
        <f t="shared" si="137"/>
        <v>0.40843861495676803</v>
      </c>
      <c r="BB336">
        <f t="shared" si="152"/>
        <v>0.52974137920094588</v>
      </c>
      <c r="BC336">
        <f t="shared" si="153"/>
        <v>1.2969914200130597</v>
      </c>
      <c r="BD336">
        <f t="shared" si="138"/>
        <v>1.5211710617929497</v>
      </c>
      <c r="BE336">
        <f t="shared" si="154"/>
        <v>2.3819077961932322</v>
      </c>
      <c r="BF336">
        <f t="shared" si="155"/>
        <v>1.5658382255745538</v>
      </c>
      <c r="BG336" cm="1">
        <f t="array" ref="BG336" xml:space="preserve"> EXP( -4 * alpha * X * 10^(-6) * BA336 / ( PI() * df * 10^(-6) * ( 1 - alpha ) ) ) * 100</f>
        <v>2.3466270321200005E-2</v>
      </c>
      <c r="BH336" cm="1">
        <f t="array" ref="BH336" xml:space="preserve"> EXP( -4 * alpha * X * 10^(-6) * BB336 / ( PI() * df * 10^(-6) * ( 1 - alpha ) ) ) * 100</f>
        <v>1.96108807736789E-3</v>
      </c>
      <c r="BI336" cm="1">
        <f t="array" ref="BI336" xml:space="preserve"> EXP( -4 * alpha * X * 10^(-6) * BD336 / ( PI() * df * 10^(-6) * ( 1 - alpha ) ) ) * 100</f>
        <v>3.0355634922792751E-12</v>
      </c>
      <c r="BJ336" cm="1">
        <f t="array" ref="BJ336" xml:space="preserve"> EXP( -4 * alpha * X * 10^(-6) * BE336 / ( PI() * df * 10^(-6) * ( 1 - alpha ) ) ) * 100</f>
        <v>6.8135524710428761E-20</v>
      </c>
      <c r="BK336" cm="1">
        <f t="array" ref="BK336">fC *  BG336 +  ( 1 - fC ) * BI336</f>
        <v>2.346627034852008E-3</v>
      </c>
    </row>
    <row r="337" spans="6:63" x14ac:dyDescent="0.2">
      <c r="F337">
        <v>3370</v>
      </c>
      <c r="G337" cm="1">
        <f t="array" ref="G337" xml:space="preserve"> F337 * 10^(-9) * rhoa/mu * U</f>
        <v>2.2326016121686941E-3</v>
      </c>
      <c r="H337" cm="1">
        <f t="array" ref="H337">1 +  lambda/F337 * ( 2.514 + 0.8 * EXP( -0.55 * F337/lambda ) )</f>
        <v>1.0499890623145556</v>
      </c>
      <c r="I337" cm="1">
        <f t="array" ref="I337" xml:space="preserve"> 1 + 3.34 * lambda/F337</f>
        <v>1.0664134718100891</v>
      </c>
      <c r="J337">
        <f t="shared" si="139"/>
        <v>0.9845984602317005</v>
      </c>
      <c r="K337" cm="1">
        <f t="array" ref="K337" xml:space="preserve"> kB * T * H337 / ( 3 * PI() * mu * F337 * 10^(-9) )</f>
        <v>7.355803425292461E-12</v>
      </c>
      <c r="L337" cm="1">
        <f t="array" ref="L337" xml:space="preserve"> df * 10^(-6) *U / K337</f>
        <v>11179.858589273472</v>
      </c>
      <c r="M337" cm="1">
        <f t="array" ref="M337" xml:space="preserve"> 1 + 0.388 * Kn * ( ( 1 - alpha ) * L337 / Ku ) ^ ( 1 / 3 )</f>
        <v>1.1667814418444185</v>
      </c>
      <c r="N337" cm="1">
        <f t="array" ref="N337" xml:space="preserve"> 1 + 0.388 * Kn * ( ( 1 - alpha ) / Ku ) ^ ( 1 / 3 ) * ( 3 * PI() * mu * df * 10^(-6) * U * F337 * 10^(-9) / ( kB * T ) ) ^ ( 1 / 3 ) * ( 0.6 * ( F337 / lambda ) ^ 0.1 ) ^ ( -1 / 3 ) * ( 1 + 2/3 * ( 3.34 * F337 / lambda ) ) ^ ( -1 / 2 )</f>
        <v>1.0165935488980775</v>
      </c>
      <c r="O337">
        <f t="shared" si="130"/>
        <v>0.87128018362296911</v>
      </c>
      <c r="P337" cm="1">
        <f t="array" ref="P337" xml:space="preserve"> 1 / ( 1 + 1.6 * ( ( 1 - alpha ) / Ku ) ^ ( 1 / 3 ) * L337 ^ ( -2 / 3 ) * M337 )</f>
        <v>0.99581865607236864</v>
      </c>
      <c r="Q337" cm="1">
        <f t="array" ref="Q337" xml:space="preserve"> 1.6 * ( ( 1 - alpha ) / Ku ) * L337 ^ ( -2 / 3 ) * M337 * P337</f>
        <v>5.287900149478348E-3</v>
      </c>
      <c r="R337" cm="1">
        <f t="array" ref="R337" xml:space="preserve"> 1.6 * ( 0.6 ) ^ ( 2 / 3 ) * ( ( 1 - alpha ) / Ku ) * ( lambda * 10^(-9) ) ^ ( -1 / 15 ) * ( kB * T / ( 3 * PI() * df * 10^(-6) * U * mu ) ) ^ ( 2 / 3 ) * ( F337 * 10^(-9) ) ^ ( -3 / 5 )  +  3.2 * 3.34 / 3 * ( 0.6 ) ^ ( 2 / 3 ) * ( ( 1 - alpha ) / Ku ) *  ( lambda * 10^(-9) ) ^ ( 14 / 15 ) * ( kB * T / ( 3 * PI() * df * 10^(-6) * U * mu ) ) ^ ( 2 / 3 ) * ( F337 * 10^(-9) ) ^ ( -8 / 5 )</f>
        <v>4.2495110315427971E-3</v>
      </c>
      <c r="S337">
        <f t="shared" si="131"/>
        <v>4.3200255006376224E-3</v>
      </c>
      <c r="T337">
        <f t="shared" si="140"/>
        <v>0.81696427287186835</v>
      </c>
      <c r="U337">
        <f t="shared" si="132"/>
        <v>10774.119697084938</v>
      </c>
      <c r="V337">
        <f t="shared" si="133"/>
        <v>9.6340360787530045E-3</v>
      </c>
      <c r="W337">
        <f t="shared" si="134"/>
        <v>9.2814532045488567E-5</v>
      </c>
      <c r="X337">
        <f t="shared" si="135"/>
        <v>8.9417625252219326E-7</v>
      </c>
      <c r="Y337" cm="1">
        <f t="array" ref="Y337" xml:space="preserve"> 4 / 3 * g / U^2 * F337 * 10^(-9) * ( rhop - rhoa ) / rhoa</f>
        <v>349.35119621467805</v>
      </c>
      <c r="Z337" cm="1">
        <f t="array" ref="Z337" xml:space="preserve"> SQRT( 4/3 * 1/U337 * g/rhoa * F337 * 10^(-9) *  ( rhop - rhoa ) )</f>
        <v>1.8888200390514307E-3</v>
      </c>
      <c r="AA337" cm="1">
        <f t="array" ref="AA337" xml:space="preserve"> Z337 / U</f>
        <v>0.18006952513094474</v>
      </c>
      <c r="AB337">
        <f t="shared" si="141"/>
        <v>0.219615602359093</v>
      </c>
      <c r="AC337">
        <f t="shared" si="142"/>
        <v>0.21833275164733809</v>
      </c>
      <c r="AD337">
        <f t="shared" si="143"/>
        <v>0.99415865403926396</v>
      </c>
      <c r="AE337" cm="1">
        <f t="array" ref="AE337">( ( F337 * 10^(-9) ) ^ 2 * rhop * H337 * U ) / ( 18 * mu * ( df * 10^(-6) ) )</f>
        <v>4.8888708805191673E-2</v>
      </c>
      <c r="AF337">
        <f t="shared" si="144"/>
        <v>2.6754578713714148E-2</v>
      </c>
      <c r="AG337" cm="1">
        <f t="array" ref="AG337">(2 * AI357*(1-alpha)*AE337*SQRT(alpha)+(1-alpha)*alpha*AE337^2)/Ku</f>
        <v>1.6867375747188437E-2</v>
      </c>
      <c r="AH337">
        <f t="shared" si="145"/>
        <v>0.63044819085648229</v>
      </c>
      <c r="AI337" cm="1">
        <f t="array" ref="AI337" xml:space="preserve"> F337 / df / 1000</f>
        <v>0.42984693877551022</v>
      </c>
      <c r="AJ337" cm="1">
        <f t="array" ref="AJ337" xml:space="preserve"> ( 1 + AI337 ) / ( 2*Ku ) * ( 2 * LN( 1 + AI337 ) - 1 + alpha + ( 1 / ( 1 + AI337 ) ) ^ 2 * ( 1 - alpha / 2 ) - ( alpha / 2) * ( 1 + AI337 ) ^ 2 )</f>
        <v>0.20296845832269131</v>
      </c>
      <c r="AK337" cm="1">
        <f t="array" ref="AK337" xml:space="preserve"> ( ( 1 - alpha ) / Ku ) * AI337 ^ 2</f>
        <v>0.26277177134234453</v>
      </c>
      <c r="AL337">
        <f t="shared" si="146"/>
        <v>1.294643382099175</v>
      </c>
      <c r="AM337">
        <f t="shared" si="136"/>
        <v>0.39785115675256988</v>
      </c>
      <c r="AN337">
        <f t="shared" si="147"/>
        <v>0.51217912720403436</v>
      </c>
      <c r="AO337">
        <f t="shared" si="148"/>
        <v>1.2873636748593569</v>
      </c>
      <c r="AP337" cm="1">
        <f t="array" ref="AP337" xml:space="preserve"> EXP( -4 * alpha * X * 10^(-6) * AM337 / ( PI() * df * 10^(-6) * ( 1 - alpha ) ) ) * 100</f>
        <v>2.9142623116587125E-2</v>
      </c>
      <c r="AQ337" cm="1">
        <f t="array" ref="AQ337" xml:space="preserve"> EXP( -4 * alpha * X * 10^(-6) * AN337 / ( PI() * df * 10^(-6) * ( 1 - alpha ) ) ) * 100</f>
        <v>2.8090702317530468E-3</v>
      </c>
      <c r="AR337">
        <f t="shared" si="149"/>
        <v>2.6333552884834077E-2</v>
      </c>
      <c r="AS337" cm="1">
        <f t="array" ref="AS337" xml:space="preserve"> ( sigave * 10^(-6) * fE *e * H337 ) / ( 3 * PI() * eps0 * ( 1 + epsF ) * mu * U * F337 * 10^(-9) )</f>
        <v>6.4287871976532992E-3</v>
      </c>
      <c r="AT337" cm="1">
        <f t="array" ref="AT337" xml:space="preserve"> PI() * AS337 / ( 1 + alpha * SQRT(AS337) )</f>
        <v>2.0085509547567392E-2</v>
      </c>
      <c r="AU337" cm="1">
        <f t="array" ref="AU337" xml:space="preserve"> PI() * AS337 * ( 1 - SQRT( AS337 ) * alpha )</f>
        <v>2.0084894781220729E-2</v>
      </c>
      <c r="AV337">
        <f t="shared" si="150"/>
        <v>0.99996939254415196</v>
      </c>
      <c r="AW337" cm="1">
        <f t="array" ref="AW337" xml:space="preserve"> 2 / 3 * ( epsP - 1 ) / ( epsP + 2 ) * ( sigave * 10^(-6) ) ^ 2 / ( eps0 * ( 1 + epsF ) ^ 2 ) * H337 * ( F337 * 10^(-9) ) ^ 2 / ( df * 10^(-6) * mu * U )</f>
        <v>39.200760429393284</v>
      </c>
      <c r="AX337" cm="1">
        <f t="array" ref="AX337" xml:space="preserve"> 0.528 * Ku ^ 0.26 * AW337 ^ 0.74 / ( 1 + 0.366 * ( Ku * AW337 ) ^ 0.63 )</f>
        <v>1.866232201346059</v>
      </c>
      <c r="AY337" cm="1">
        <f t="array" ref="AY337" xml:space="preserve"> 0.35 * Ku ^ ( -0.5 ) * AW337 ^ 0.4</f>
        <v>1.8766639725879544</v>
      </c>
      <c r="AZ337">
        <f t="shared" si="151"/>
        <v>1.005589749889843</v>
      </c>
      <c r="BA337">
        <f t="shared" si="137"/>
        <v>0.4099456230926728</v>
      </c>
      <c r="BB337">
        <f t="shared" si="152"/>
        <v>0.53226402198525513</v>
      </c>
      <c r="BC337">
        <f t="shared" si="153"/>
        <v>1.2983771310199619</v>
      </c>
      <c r="BD337">
        <f t="shared" si="138"/>
        <v>1.5216007180242044</v>
      </c>
      <c r="BE337">
        <f t="shared" si="154"/>
        <v>2.3888430997919885</v>
      </c>
      <c r="BF337">
        <f t="shared" si="155"/>
        <v>1.5699539777385862</v>
      </c>
      <c r="BG337" cm="1">
        <f t="array" ref="BG337" xml:space="preserve"> EXP( -4 * alpha * X * 10^(-6) * BA337 / ( PI() * df * 10^(-6) * ( 1 - alpha ) ) ) * 100</f>
        <v>2.2753707255168731E-2</v>
      </c>
      <c r="BH337" cm="1">
        <f t="array" ref="BH337" xml:space="preserve"> EXP( -4 * alpha * X * 10^(-6) * BB337 / ( PI() * df * 10^(-6) * ( 1 - alpha ) ) ) * 100</f>
        <v>1.8624295047184394E-3</v>
      </c>
      <c r="BI337" cm="1">
        <f t="array" ref="BI337" xml:space="preserve"> EXP( -4 * alpha * X * 10^(-6) * BD337 / ( PI() * df * 10^(-6) * ( 1 - alpha ) ) ) * 100</f>
        <v>3.0089932711260817E-12</v>
      </c>
      <c r="BJ337" cm="1">
        <f t="array" ref="BJ337" xml:space="preserve"> EXP( -4 * alpha * X * 10^(-6) * BE337 / ( PI() * df * 10^(-6) * ( 1 - alpha ) ) ) * 100</f>
        <v>5.9121249434587499E-20</v>
      </c>
      <c r="BK337" cm="1">
        <f t="array" ref="BK337">fC *  BG337 +  ( 1 - fC ) * BI337</f>
        <v>2.275370728224967E-3</v>
      </c>
    </row>
    <row r="338" spans="6:63" x14ac:dyDescent="0.2">
      <c r="F338">
        <v>3380</v>
      </c>
      <c r="G338" cm="1">
        <f t="array" ref="G338" xml:space="preserve"> F338 * 10^(-9) * rhoa/mu * U</f>
        <v>2.2392265427686009E-3</v>
      </c>
      <c r="H338" cm="1">
        <f t="array" ref="H338">1 +  lambda/F338 * ( 2.514 + 0.8 * EXP( -0.55 * F338/lambda ) )</f>
        <v>1.0498411656804876</v>
      </c>
      <c r="I338" cm="1">
        <f t="array" ref="I338" xml:space="preserve"> 1 + 3.34 * lambda/F338</f>
        <v>1.0662169822485208</v>
      </c>
      <c r="J338">
        <f t="shared" si="139"/>
        <v>0.98464119701648478</v>
      </c>
      <c r="K338" cm="1">
        <f t="array" ref="K338" xml:space="preserve"> kB * T * H338 / ( 3 * PI() * mu * F338 * 10^(-9) )</f>
        <v>7.3330076539966749E-12</v>
      </c>
      <c r="L338" cm="1">
        <f t="array" ref="L338" xml:space="preserve"> df * 10^(-6) *U / K338</f>
        <v>11214.612882674681</v>
      </c>
      <c r="M338" cm="1">
        <f t="array" ref="M338" xml:space="preserve"> 1 + 0.388 * Kn * ( ( 1 - alpha ) * L338 / Ku ) ^ ( 1 / 3 )</f>
        <v>1.1669540849110609</v>
      </c>
      <c r="N338" cm="1">
        <f t="array" ref="N338" xml:space="preserve"> 1 + 0.388 * Kn * ( ( 1 - alpha ) / Ku ) ^ ( 1 / 3 ) * ( 3 * PI() * mu * df * 10^(-6) * U * F338 * 10^(-9) / ( kB * T ) ) ^ ( 1 / 3 ) * ( 0.6 * ( F338 / lambda ) ^ 0.1 ) ^ ( -1 / 3 ) * ( 1 + 2/3 * ( 3.34 * F338 / lambda ) ) ^ ( -1 / 2 )</f>
        <v>1.0165839357283786</v>
      </c>
      <c r="O338">
        <f t="shared" si="130"/>
        <v>0.87114304570591328</v>
      </c>
      <c r="P338" cm="1">
        <f t="array" ref="P338" xml:space="preserve"> 1 / ( 1 + 1.6 * ( ( 1 - alpha ) / Ku ) ^ ( 1 / 3 ) * L338 ^ ( -2 / 3 ) * M338 )</f>
        <v>0.99582664833983114</v>
      </c>
      <c r="Q338" cm="1">
        <f t="array" ref="Q338" xml:space="preserve"> 1.6 * ( ( 1 - alpha ) / Ku ) * L338 ^ ( -2 / 3 ) * M338 * P338</f>
        <v>5.2777927981001718E-3</v>
      </c>
      <c r="R338" cm="1">
        <f t="array" ref="R338" xml:space="preserve"> 1.6 * ( 0.6 ) ^ ( 2 / 3 ) * ( ( 1 - alpha ) / Ku ) * ( lambda * 10^(-9) ) ^ ( -1 / 15 ) * ( kB * T / ( 3 * PI() * df * 10^(-6) * U * mu ) ) ^ ( 2 / 3 ) * ( F338 * 10^(-9) ) ^ ( -3 / 5 )  +  3.2 * 3.34 / 3 * ( 0.6 ) ^ ( 2 / 3 ) * ( ( 1 - alpha ) / Ku ) *  ( lambda * 10^(-9) ) ^ ( 14 / 15 ) * ( kB * T / ( 3 * PI() * df * 10^(-6) * U * mu ) ) ^ ( 2 / 3 ) * ( F338 * 10^(-9) ) ^ ( -8 / 5 )</f>
        <v>4.241430942841809E-3</v>
      </c>
      <c r="S338">
        <f t="shared" si="131"/>
        <v>4.311770560994254E-3</v>
      </c>
      <c r="T338">
        <f t="shared" si="140"/>
        <v>0.81696472861654335</v>
      </c>
      <c r="U338">
        <f t="shared" si="132"/>
        <v>10742.293030181596</v>
      </c>
      <c r="V338">
        <f t="shared" si="133"/>
        <v>9.6482970405944828E-3</v>
      </c>
      <c r="W338">
        <f t="shared" si="134"/>
        <v>9.3089515821456243E-5</v>
      </c>
      <c r="X338">
        <f t="shared" si="135"/>
        <v>8.9815298252298805E-7</v>
      </c>
      <c r="Y338" cm="1">
        <f t="array" ref="Y338" xml:space="preserve"> 4 / 3 * g / U^2 * F338 * 10^(-9) * ( rhop - rhoa ) / rhoa</f>
        <v>350.3878466485495</v>
      </c>
      <c r="Z338" cm="1">
        <f t="array" ref="Z338" xml:space="preserve"> SQRT( 4/3 * 1/U338 * g/rhoa * F338 * 10^(-9) *  ( rhop - rhoa ) )</f>
        <v>1.8944204880198599E-3</v>
      </c>
      <c r="AA338" cm="1">
        <f t="array" ref="AA338" xml:space="preserve"> Z338 / U</f>
        <v>0.18060344057308056</v>
      </c>
      <c r="AB338">
        <f t="shared" si="141"/>
        <v>0.22041029889043398</v>
      </c>
      <c r="AC338">
        <f t="shared" si="142"/>
        <v>0.21911132194351718</v>
      </c>
      <c r="AD338">
        <f t="shared" si="143"/>
        <v>0.99410655058563069</v>
      </c>
      <c r="AE338" cm="1">
        <f t="array" ref="AE338">( ( F338 * 10^(-9) ) ^ 2 * rhop * H338 * U ) / ( 18 * mu * ( df * 10^(-6) ) )</f>
        <v>4.9172352818716243E-2</v>
      </c>
      <c r="AF338">
        <f t="shared" si="144"/>
        <v>2.7014632526525549E-2</v>
      </c>
      <c r="AG338" cm="1">
        <f t="array" ref="AG338">(2 * AI358*(1-alpha)*AE338*SQRT(alpha)+(1-alpha)*alpha*AE338^2)/Ku</f>
        <v>1.7013466950078958E-2</v>
      </c>
      <c r="AH338">
        <f t="shared" si="145"/>
        <v>0.62978709532226695</v>
      </c>
      <c r="AI338" cm="1">
        <f t="array" ref="AI338" xml:space="preserve"> F338 / df / 1000</f>
        <v>0.43112244897959184</v>
      </c>
      <c r="AJ338" cm="1">
        <f t="array" ref="AJ338" xml:space="preserve"> ( 1 + AI338 ) / ( 2*Ku ) * ( 2 * LN( 1 + AI338 ) - 1 + alpha + ( 1 / ( 1 + AI338 ) ) ^ 2 * ( 1 - alpha / 2 ) - ( alpha / 2) * ( 1 + AI338 ) ^ 2 )</f>
        <v>0.20404146529139347</v>
      </c>
      <c r="AK338" cm="1">
        <f t="array" ref="AK338" xml:space="preserve"> ( ( 1 - alpha ) / Ku ) * AI338 ^ 2</f>
        <v>0.26433356149331955</v>
      </c>
      <c r="AL338">
        <f t="shared" si="146"/>
        <v>1.2954894296403057</v>
      </c>
      <c r="AM338">
        <f t="shared" si="136"/>
        <v>0.39942858191919428</v>
      </c>
      <c r="AN338">
        <f t="shared" si="147"/>
        <v>0.51477128652435655</v>
      </c>
      <c r="AO338">
        <f t="shared" si="148"/>
        <v>1.2887692814844594</v>
      </c>
      <c r="AP338" cm="1">
        <f t="array" ref="AP338" xml:space="preserve"> EXP( -4 * alpha * X * 10^(-6) * AM338 / ( PI() * df * 10^(-6) * ( 1 - alpha ) ) ) * 100</f>
        <v>2.821700932909519E-2</v>
      </c>
      <c r="AQ338" cm="1">
        <f t="array" ref="AQ338" xml:space="preserve"> EXP( -4 * alpha * X * 10^(-6) * AN338 / ( PI() * df * 10^(-6) * ( 1 - alpha ) ) ) * 100</f>
        <v>2.6639593179394166E-3</v>
      </c>
      <c r="AR338">
        <f t="shared" si="149"/>
        <v>2.5553050011155772E-2</v>
      </c>
      <c r="AS338" cm="1">
        <f t="array" ref="AS338" xml:space="preserve"> ( sigave * 10^(-6) * fE *e * H338 ) / ( 3 * PI() * eps0 * ( 1 + epsF ) * mu * U * F338 * 10^(-9) )</f>
        <v>6.4088642668469788E-3</v>
      </c>
      <c r="AT338" cm="1">
        <f t="array" ref="AT338" xml:space="preserve"> PI() * AS338 / ( 1 + alpha * SQRT(AS338) )</f>
        <v>2.0023435019869744E-2</v>
      </c>
      <c r="AU338" cm="1">
        <f t="array" ref="AU338" xml:space="preserve"> PI() * AS338 * ( 1 - SQRT( AS338 ) * alpha )</f>
        <v>2.0022824052750805E-2</v>
      </c>
      <c r="AV338">
        <f t="shared" si="150"/>
        <v>0.99996948739722569</v>
      </c>
      <c r="AW338" cm="1">
        <f t="array" ref="AW338" xml:space="preserve"> 2 / 3 * ( epsP - 1 ) / ( epsP + 2 ) * ( sigave * 10^(-6) ) ^ 2 / ( eps0 * ( 1 + epsF ) ^ 2 ) * H338 * ( F338 * 10^(-9) ) ^ 2 / ( df * 10^(-6) * mu * U )</f>
        <v>39.428196606235566</v>
      </c>
      <c r="AX338" cm="1">
        <f t="array" ref="AX338" xml:space="preserve"> 0.528 * Ku ^ 0.26 * AW338 ^ 0.74 / ( 1 + 0.366 * ( Ku * AW338 ) ^ 0.63 )</f>
        <v>1.8691970035617977</v>
      </c>
      <c r="AY338" cm="1">
        <f t="array" ref="AY338" xml:space="preserve"> 0.35 * Ku ^ ( -0.5 ) * AW338 ^ 0.4</f>
        <v>1.881011650144931</v>
      </c>
      <c r="AZ338">
        <f t="shared" si="151"/>
        <v>1.0063207069991125</v>
      </c>
      <c r="BA338">
        <f t="shared" si="137"/>
        <v>0.4114540846839263</v>
      </c>
      <c r="BB338">
        <f t="shared" si="152"/>
        <v>0.53479411057710735</v>
      </c>
      <c r="BC338">
        <f t="shared" si="153"/>
        <v>1.2997661962401692</v>
      </c>
      <c r="BD338">
        <f t="shared" si="138"/>
        <v>1.522014877020696</v>
      </c>
      <c r="BE338">
        <f t="shared" si="154"/>
        <v>2.3957829366692875</v>
      </c>
      <c r="BF338">
        <f t="shared" si="155"/>
        <v>1.5740864119271747</v>
      </c>
      <c r="BG338" cm="1">
        <f t="array" ref="BG338" xml:space="preserve"> EXP( -4 * alpha * X * 10^(-6) * BA338 / ( PI() * df * 10^(-6) * ( 1 - alpha ) ) ) * 100</f>
        <v>2.2062125321164989E-2</v>
      </c>
      <c r="BH338" cm="1">
        <f t="array" ref="BH338" xml:space="preserve"> EXP( -4 * alpha * X * 10^(-6) * BB338 / ( PI() * df * 10^(-6) * ( 1 - alpha ) ) ) * 100</f>
        <v>1.7684648018533988E-3</v>
      </c>
      <c r="BI338" cm="1">
        <f t="array" ref="BI338" xml:space="preserve"> EXP( -4 * alpha * X * 10^(-6) * BD338 / ( PI() * df * 10^(-6) * ( 1 - alpha ) ) ) * 100</f>
        <v>2.9836015693872338E-12</v>
      </c>
      <c r="BJ338" cm="1">
        <f t="array" ref="BJ338" xml:space="preserve"> EXP( -4 * alpha * X * 10^(-6) * BE338 / ( PI() * df * 10^(-6) * ( 1 - alpha ) ) ) * 100</f>
        <v>5.1294797287558557E-20</v>
      </c>
      <c r="BK338" cm="1">
        <f t="array" ref="BK338">fC *  BG338 +  ( 1 - fC ) * BI338</f>
        <v>2.2062125348017401E-3</v>
      </c>
    </row>
    <row r="339" spans="6:63" x14ac:dyDescent="0.2">
      <c r="F339">
        <v>3390</v>
      </c>
      <c r="G339" cm="1">
        <f t="array" ref="G339" xml:space="preserve"> F339 * 10^(-9) * rhoa/mu * U</f>
        <v>2.2458514733685086E-3</v>
      </c>
      <c r="H339" cm="1">
        <f t="array" ref="H339">1 +  lambda/F339 * ( 2.514 + 0.8 * EXP( -0.55 * F339/lambda ) )</f>
        <v>1.0496941415929333</v>
      </c>
      <c r="I339" cm="1">
        <f t="array" ref="I339" xml:space="preserve"> 1 + 3.34 * lambda/F339</f>
        <v>1.0660216519174042</v>
      </c>
      <c r="J339">
        <f t="shared" si="139"/>
        <v>0.98468369728222371</v>
      </c>
      <c r="K339" cm="1">
        <f t="array" ref="K339" xml:space="preserve"> kB * T * H339 / ( 3 * PI() * mu * F339 * 10^(-9) )</f>
        <v>7.3103524476758148E-12</v>
      </c>
      <c r="L339" cm="1">
        <f t="array" ref="L339" xml:space="preserve"> df * 10^(-6) *U / K339</f>
        <v>11249.367618576141</v>
      </c>
      <c r="M339" cm="1">
        <f t="array" ref="M339" xml:space="preserve"> 1 + 0.388 * Kn * ( ( 1 - alpha ) * L339 / Ku ) ^ ( 1 / 3 )</f>
        <v>1.1671263738537714</v>
      </c>
      <c r="N339" cm="1">
        <f t="array" ref="N339" xml:space="preserve"> 1 + 0.388 * Kn * ( ( 1 - alpha ) / Ku ) ^ ( 1 / 3 ) * ( 3 * PI() * mu * df * 10^(-6) * U * F339 * 10^(-9) / ( kB * T ) ) ^ ( 1 / 3 ) * ( 0.6 * ( F339 / lambda ) ^ 0.1 ) ^ ( -1 / 3 ) * ( 1 + 2/3 * ( 3.34 * F339 / lambda ) ) ^ ( -1 / 2 )</f>
        <v>1.0165743558690219</v>
      </c>
      <c r="O339">
        <f t="shared" si="130"/>
        <v>0.87100624117709124</v>
      </c>
      <c r="P339" cm="1">
        <f t="array" ref="P339" xml:space="preserve"> 1 / ( 1 + 1.6 * ( ( 1 - alpha ) / Ku ) ^ ( 1 / 3 ) * L339 ^ ( -2 / 3 ) * M339 )</f>
        <v>0.99583460029443582</v>
      </c>
      <c r="Q339" cm="1">
        <f t="array" ref="Q339" xml:space="preserve"> 1.6 * ( ( 1 - alpha ) / Ku ) * L339 ^ ( -2 / 3 ) * M339 * P339</f>
        <v>5.2677364280263985E-3</v>
      </c>
      <c r="R339" cm="1">
        <f t="array" ref="R339" xml:space="preserve"> 1.6 * ( 0.6 ) ^ ( 2 / 3 ) * ( ( 1 - alpha ) / Ku ) * ( lambda * 10^(-9) ) ^ ( -1 / 15 ) * ( kB * T / ( 3 * PI() * df * 10^(-6) * U * mu ) ) ^ ( 2 / 3 ) * ( F339 * 10^(-9) ) ^ ( -3 / 5 )  +  3.2 * 3.34 / 3 * ( 0.6 ) ^ ( 2 / 3 ) * ( ( 1 - alpha ) / Ku ) *  ( lambda * 10^(-9) ) ^ ( 14 / 15 ) * ( kB * T / ( 3 * PI() * df * 10^(-6) * U * mu ) ) ^ ( 2 / 3 ) * ( F339 * 10^(-9) ) ^ ( -8 / 5 )</f>
        <v>4.2333915182879815E-3</v>
      </c>
      <c r="S339">
        <f t="shared" si="131"/>
        <v>4.3035572558449853E-3</v>
      </c>
      <c r="T339">
        <f t="shared" si="140"/>
        <v>0.81696518317590716</v>
      </c>
      <c r="U339">
        <f t="shared" si="132"/>
        <v>10710.654085609607</v>
      </c>
      <c r="V339">
        <f t="shared" si="133"/>
        <v>9.6625368437736892E-3</v>
      </c>
      <c r="W339">
        <f t="shared" si="134"/>
        <v>9.336449745090883E-5</v>
      </c>
      <c r="X339">
        <f t="shared" si="135"/>
        <v>9.0213555927210503E-7</v>
      </c>
      <c r="Y339" cm="1">
        <f t="array" ref="Y339" xml:space="preserve"> 4 / 3 * g / U^2 * F339 * 10^(-9) * ( rhop - rhoa ) / rhoa</f>
        <v>351.424497082421</v>
      </c>
      <c r="Z339" cm="1">
        <f t="array" ref="Z339" xml:space="preserve"> SQRT( 4/3 * 1/U339 * g/rhoa * F339 * 10^(-9) *  ( rhop - rhoa ) )</f>
        <v>1.900020915275827E-3</v>
      </c>
      <c r="AA339" cm="1">
        <f t="array" ref="AA339" xml:space="preserve"> Z339 / U</f>
        <v>0.18113735394527181</v>
      </c>
      <c r="AB339">
        <f t="shared" si="141"/>
        <v>0.22120602865204528</v>
      </c>
      <c r="AC339">
        <f t="shared" si="142"/>
        <v>0.21989076822158626</v>
      </c>
      <c r="AD339">
        <f t="shared" si="143"/>
        <v>0.99405413840448309</v>
      </c>
      <c r="AE339" cm="1">
        <f t="array" ref="AE339">( ( F339 * 10^(-9) ) ^ 2 * rhop * H339 * U ) / ( 18 * mu * ( df * 10^(-6) ) )</f>
        <v>4.9456816794731878E-2</v>
      </c>
      <c r="AF339">
        <f t="shared" si="144"/>
        <v>2.7276202943155796E-2</v>
      </c>
      <c r="AG339" cm="1">
        <f t="array" ref="AG339">(2 * AI359*(1-alpha)*AE339*SQRT(alpha)+(1-alpha)*alpha*AE339^2)/Ku</f>
        <v>1.716040305196637E-2</v>
      </c>
      <c r="AH339">
        <f t="shared" si="145"/>
        <v>0.62913460087274709</v>
      </c>
      <c r="AI339" cm="1">
        <f t="array" ref="AI339" xml:space="preserve"> F339 / df / 1000</f>
        <v>0.43239795918367352</v>
      </c>
      <c r="AJ339" cm="1">
        <f t="array" ref="AJ339" xml:space="preserve"> ( 1 + AI339 ) / ( 2*Ku ) * ( 2 * LN( 1 + AI339 ) - 1 + alpha + ( 1 / ( 1 + AI339 ) ) ^ 2 * ( 1 - alpha / 2 ) - ( alpha / 2) * ( 1 + AI339 ) ^ 2 )</f>
        <v>0.20511665935063714</v>
      </c>
      <c r="AK339" cm="1">
        <f t="array" ref="AK339" xml:space="preserve"> ( ( 1 - alpha ) / Ku ) * AI339 ^ 2</f>
        <v>0.26589997917066788</v>
      </c>
      <c r="AL339">
        <f t="shared" si="146"/>
        <v>1.2963353635558414</v>
      </c>
      <c r="AM339">
        <f t="shared" si="136"/>
        <v>0.40100703601652909</v>
      </c>
      <c r="AN339">
        <f t="shared" si="147"/>
        <v>0.51737050759125491</v>
      </c>
      <c r="AO339">
        <f t="shared" si="148"/>
        <v>1.2901781293681078</v>
      </c>
      <c r="AP339" cm="1">
        <f t="array" ref="AP339" xml:space="preserve"> EXP( -4 * alpha * X * 10^(-6) * AM339 / ( PI() * df * 10^(-6) * ( 1 - alpha ) ) ) * 100</f>
        <v>2.7320219237586481E-2</v>
      </c>
      <c r="AQ339" cm="1">
        <f t="array" ref="AQ339" xml:space="preserve"> EXP( -4 * alpha * X * 10^(-6) * AN339 / ( PI() * df * 10^(-6) * ( 1 - alpha ) ) ) * 100</f>
        <v>2.5259795226331033E-3</v>
      </c>
      <c r="AR339">
        <f t="shared" si="149"/>
        <v>2.4794239714953377E-2</v>
      </c>
      <c r="AS339" cm="1">
        <f t="array" ref="AS339" xml:space="preserve"> ( sigave * 10^(-6) * fE *e * H339 ) / ( 3 * PI() * eps0 * ( 1 + epsF ) * mu * U * F339 * 10^(-9) )</f>
        <v>6.3890641862935846E-3</v>
      </c>
      <c r="AT339" cm="1">
        <f t="array" ref="AT339" xml:space="preserve"> PI() * AS339 / ( 1 + alpha * SQRT(AS339) )</f>
        <v>1.9961742473736166E-2</v>
      </c>
      <c r="AU339" cm="1">
        <f t="array" ref="AU339" xml:space="preserve"> PI() * AS339 * ( 1 - SQRT( AS339 ) * alpha )</f>
        <v>1.9961135270774581E-2</v>
      </c>
      <c r="AV339">
        <f t="shared" si="150"/>
        <v>0.99996958166540906</v>
      </c>
      <c r="AW339" cm="1">
        <f t="array" ref="AW339" xml:space="preserve"> 2 / 3 * ( epsP - 1 ) / ( epsP + 2 ) * ( sigave * 10^(-6) ) ^ 2 / ( eps0 * ( 1 + epsF ) ^ 2 ) * H339 * ( F339 * 10^(-9) ) ^ 2 / ( df * 10^(-6) * mu * U )</f>
        <v>39.656290259087314</v>
      </c>
      <c r="AX339" cm="1">
        <f t="array" ref="AX339" xml:space="preserve"> 0.528 * Ku ^ 0.26 * AW339 ^ 0.74 / ( 1 + 0.366 * ( Ku * AW339 ) ^ 0.63 )</f>
        <v>1.8721531683999819</v>
      </c>
      <c r="AY339" cm="1">
        <f t="array" ref="AY339" xml:space="preserve"> 0.35 * Ku ^ ( -0.5 ) * AW339 ^ 0.4</f>
        <v>1.8853568094800137</v>
      </c>
      <c r="AZ339">
        <f t="shared" si="151"/>
        <v>1.0070526500197183</v>
      </c>
      <c r="BA339">
        <f t="shared" si="137"/>
        <v>0.41296397930714701</v>
      </c>
      <c r="BB339">
        <f t="shared" si="152"/>
        <v>0.5373316428620295</v>
      </c>
      <c r="BC339">
        <f t="shared" si="153"/>
        <v>1.3011586234798036</v>
      </c>
      <c r="BD339">
        <f t="shared" si="138"/>
        <v>1.5224136113874804</v>
      </c>
      <c r="BE339">
        <f t="shared" si="154"/>
        <v>2.4027273170712684</v>
      </c>
      <c r="BF339">
        <f t="shared" si="155"/>
        <v>1.5782355721856016</v>
      </c>
      <c r="BG339" cm="1">
        <f t="array" ref="BG339" xml:space="preserve"> EXP( -4 * alpha * X * 10^(-6) * BA339 / ( PI() * df * 10^(-6) * ( 1 - alpha ) ) ) * 100</f>
        <v>2.1390936262420661E-2</v>
      </c>
      <c r="BH339" cm="1">
        <f t="array" ref="BH339" xml:space="preserve"> EXP( -4 * alpha * X * 10^(-6) * BB339 / ( PI() * df * 10^(-6) * ( 1 - alpha ) ) ) * 100</f>
        <v>1.6789851301602327E-3</v>
      </c>
      <c r="BI339" cm="1">
        <f t="array" ref="BI339" xml:space="preserve"> EXP( -4 * alpha * X * 10^(-6) * BD339 / ( PI() * df * 10^(-6) * ( 1 - alpha ) ) ) * 100</f>
        <v>2.9593580074764801E-12</v>
      </c>
      <c r="BJ339" cm="1">
        <f t="array" ref="BJ339" xml:space="preserve"> EXP( -4 * alpha * X * 10^(-6) * BE339 / ( PI() * df * 10^(-6) * ( 1 - alpha ) ) ) * 100</f>
        <v>4.4500271069408494E-20</v>
      </c>
      <c r="BK339" cm="1">
        <f t="array" ref="BK339">fC *  BG339 +  ( 1 - fC ) * BI339</f>
        <v>2.1390936289054883E-3</v>
      </c>
    </row>
    <row r="340" spans="6:63" x14ac:dyDescent="0.2">
      <c r="F340">
        <v>3400</v>
      </c>
      <c r="G340" cm="1">
        <f t="array" ref="G340" xml:space="preserve"> F340 * 10^(-9) * rhoa/mu * U</f>
        <v>2.2524764039684154E-3</v>
      </c>
      <c r="H340" cm="1">
        <f t="array" ref="H340">1 +  lambda/F340 * ( 2.514 + 0.8 * EXP( -0.55 * F340/lambda ) )</f>
        <v>1.0495479823529532</v>
      </c>
      <c r="I340" cm="1">
        <f t="array" ref="I340" xml:space="preserve"> 1 + 3.34 * lambda/F340</f>
        <v>1.0658274705882353</v>
      </c>
      <c r="J340">
        <f t="shared" si="139"/>
        <v>0.98472596298695758</v>
      </c>
      <c r="K340" cm="1">
        <f t="array" ref="K340" xml:space="preserve"> kB * T * H340 / ( 3 * PI() * mu * F340 * 10^(-9) )</f>
        <v>7.2878365125909101E-12</v>
      </c>
      <c r="L340" cm="1">
        <f t="array" ref="L340" xml:space="preserve"> df * 10^(-6) *U / K340</f>
        <v>11284.122793257748</v>
      </c>
      <c r="M340" cm="1">
        <f t="array" ref="M340" xml:space="preserve"> 1 + 0.388 * Kn * ( ( 1 - alpha ) * L340 / Ku ) ^ ( 1 / 3 )</f>
        <v>1.1672983104734709</v>
      </c>
      <c r="N340" cm="1">
        <f t="array" ref="N340" xml:space="preserve"> 1 + 0.388 * Kn * ( ( 1 - alpha ) / Ku ) ^ ( 1 / 3 ) * ( 3 * PI() * mu * df * 10^(-6) * U * F340 * 10^(-9) / ( kB * T ) ) ^ ( 1 / 3 ) * ( 0.6 * ( F340 / lambda ) ^ 0.1 ) ^ ( -1 / 3 ) * ( 1 + 2/3 * ( 3.34 * F340 / lambda ) ) ^ ( -1 / 2 )</f>
        <v>1.0165648091090627</v>
      </c>
      <c r="O340">
        <f t="shared" si="130"/>
        <v>0.870869768240075</v>
      </c>
      <c r="P340" cm="1">
        <f t="array" ref="P340" xml:space="preserve"> 1 / ( 1 + 1.6 * ( ( 1 - alpha ) / Ku ) ^ ( 1 / 3 ) * L340 ^ ( -2 / 3 ) * M340 )</f>
        <v>0.99584251226243059</v>
      </c>
      <c r="Q340" cm="1">
        <f t="array" ref="Q340" xml:space="preserve"> 1.6 * ( ( 1 - alpha ) / Ku ) * L340 ^ ( -2 / 3 ) * M340 * P340</f>
        <v>5.2577306266697833E-3</v>
      </c>
      <c r="R340" cm="1">
        <f t="array" ref="R340" xml:space="preserve"> 1.6 * ( 0.6 ) ^ ( 2 / 3 ) * ( ( 1 - alpha ) / Ku ) * ( lambda * 10^(-9) ) ^ ( -1 / 15 ) * ( kB * T / ( 3 * PI() * df * 10^(-6) * U * mu ) ) ^ ( 2 / 3 ) * ( F340 * 10^(-9) ) ^ ( -3 / 5 )  +  3.2 * 3.34 / 3 * ( 0.6 ) ^ ( 2 / 3 ) * ( ( 1 - alpha ) / Ku ) *  ( lambda * 10^(-9) ) ^ ( 14 / 15 ) * ( kB * T / ( 3 * PI() * df * 10^(-6) * U * mu ) ) ^ ( 2 / 3 ) * ( F340 * 10^(-9) ) ^ ( -8 / 5 )</f>
        <v>4.2253924276222914E-3</v>
      </c>
      <c r="S340">
        <f t="shared" si="131"/>
        <v>4.2953852465967331E-3</v>
      </c>
      <c r="T340">
        <f t="shared" si="140"/>
        <v>0.81696563624017493</v>
      </c>
      <c r="U340">
        <f t="shared" si="132"/>
        <v>10679.201207171538</v>
      </c>
      <c r="V340">
        <f t="shared" si="133"/>
        <v>9.6767555818012396E-3</v>
      </c>
      <c r="W340">
        <f t="shared" si="134"/>
        <v>9.3639476935830187E-5</v>
      </c>
      <c r="X340">
        <f t="shared" si="135"/>
        <v>9.0612397399831592E-7</v>
      </c>
      <c r="Y340" cm="1">
        <f t="array" ref="Y340" xml:space="preserve"> 4 / 3 * g / U^2 * F340 * 10^(-9) * ( rhop - rhoa ) / rhoa</f>
        <v>352.46114751629244</v>
      </c>
      <c r="Z340" cm="1">
        <f t="array" ref="Z340" xml:space="preserve"> SQRT( 4/3 * 1/U340 * g/rhoa * F340 * 10^(-9) *  ( rhop - rhoa ) )</f>
        <v>1.9056213208396096E-3</v>
      </c>
      <c r="AA340" cm="1">
        <f t="array" ref="AA340" xml:space="preserve"> Z340 / U</f>
        <v>0.18167126524945168</v>
      </c>
      <c r="AB340">
        <f t="shared" si="141"/>
        <v>0.22200279366314887</v>
      </c>
      <c r="AC340">
        <f t="shared" si="142"/>
        <v>0.22067109138722812</v>
      </c>
      <c r="AD340">
        <f t="shared" si="143"/>
        <v>0.99400141658603913</v>
      </c>
      <c r="AE340" cm="1">
        <f t="array" ref="AE340">( ( F340 * 10^(-9) ) ^ 2 * rhop * H340 * U ) / ( 18 * mu * ( df * 10^(-6) ) )</f>
        <v>4.9742100733238558E-2</v>
      </c>
      <c r="AF340">
        <f t="shared" si="144"/>
        <v>2.7539290793367904E-2</v>
      </c>
      <c r="AG340" cm="1">
        <f t="array" ref="AG340">(2 * AI360*(1-alpha)*AE340*SQRT(alpha)+(1-alpha)*alpha*AE340^2)/Ku</f>
        <v>1.7308186534437407E-2</v>
      </c>
      <c r="AH340">
        <f t="shared" si="145"/>
        <v>0.62849064140045385</v>
      </c>
      <c r="AI340" cm="1">
        <f t="array" ref="AI340" xml:space="preserve"> F340 / df / 1000</f>
        <v>0.43367346938775514</v>
      </c>
      <c r="AJ340" cm="1">
        <f t="array" ref="AJ340" xml:space="preserve"> ( 1 + AI340 ) / ( 2*Ku ) * ( 2 * LN( 1 + AI340 ) - 1 + alpha + ( 1 / ( 1 + AI340 ) ) ^ 2 * ( 1 - alpha / 2 ) - ( alpha / 2) * ( 1 + AI340 ) ^ 2 )</f>
        <v>0.20619403644098988</v>
      </c>
      <c r="AK340" cm="1">
        <f t="array" ref="AK340" xml:space="preserve"> ( ( 1 - alpha ) / Ku ) * AI340 ^ 2</f>
        <v>0.26747102437438941</v>
      </c>
      <c r="AL340">
        <f t="shared" si="146"/>
        <v>1.297181184243106</v>
      </c>
      <c r="AM340">
        <f t="shared" si="136"/>
        <v>0.40258650201741419</v>
      </c>
      <c r="AN340">
        <f t="shared" si="147"/>
        <v>0.51997679180158218</v>
      </c>
      <c r="AO340">
        <f t="shared" si="148"/>
        <v>1.2915902276800382</v>
      </c>
      <c r="AP340" cm="1">
        <f t="array" ref="AP340" xml:space="preserve"> EXP( -4 * alpha * X * 10^(-6) * AM340 / ( PI() * df * 10^(-6) * ( 1 - alpha ) ) ) * 100</f>
        <v>2.645138314716336E-2</v>
      </c>
      <c r="AQ340" cm="1">
        <f t="array" ref="AQ340" xml:space="preserve"> EXP( -4 * alpha * X * 10^(-6) * AN340 / ( PI() * df * 10^(-6) * ( 1 - alpha ) ) ) * 100</f>
        <v>2.3948002605120025E-3</v>
      </c>
      <c r="AR340">
        <f t="shared" si="149"/>
        <v>2.4056582886651356E-2</v>
      </c>
      <c r="AS340" cm="1">
        <f t="array" ref="AS340" xml:space="preserve"> ( sigave * 10^(-6) * fE *e * H340 ) / ( 3 * PI() * eps0 * ( 1 + epsF ) * mu * U * F340 * 10^(-9) )</f>
        <v>6.3693858252977867E-3</v>
      </c>
      <c r="AT340" cm="1">
        <f t="array" ref="AT340" xml:space="preserve"> PI() * AS340 / ( 1 + alpha * SQRT(AS340) )</f>
        <v>1.9900428399492541E-2</v>
      </c>
      <c r="AU340" cm="1">
        <f t="array" ref="AU340" xml:space="preserve"> PI() * AS340 * ( 1 - SQRT( AS340 ) * alpha )</f>
        <v>1.9899824926047787E-2</v>
      </c>
      <c r="AV340">
        <f t="shared" si="150"/>
        <v>0.99996967535408587</v>
      </c>
      <c r="AW340" cm="1">
        <f t="array" ref="AW340" xml:space="preserve"> 2 / 3 * ( epsP - 1 ) / ( epsP + 2 ) * ( sigave * 10^(-6) ) ^ 2 / ( eps0 * ( 1 + epsF ) ^ 2 ) * H340 * ( F340 * 10^(-9) ) ^ 2 / ( df * 10^(-6) * mu * U )</f>
        <v>39.885041387948512</v>
      </c>
      <c r="AX340" cm="1">
        <f t="array" ref="AX340" xml:space="preserve"> 0.528 * Ku ^ 0.26 * AW340 ^ 0.74 / ( 1 + 0.366 * ( Ku * AW340 ) ^ 0.63 )</f>
        <v>1.8751007389845045</v>
      </c>
      <c r="AY340" cm="1">
        <f t="array" ref="AY340" xml:space="preserve"> 0.35 * Ku ^ ( -0.5 ) * AW340 ^ 0.4</f>
        <v>1.8896994593448366</v>
      </c>
      <c r="AZ340">
        <f t="shared" si="151"/>
        <v>1.0077855658935095</v>
      </c>
      <c r="BA340">
        <f t="shared" si="137"/>
        <v>0.41447528655890709</v>
      </c>
      <c r="BB340">
        <f t="shared" si="152"/>
        <v>0.53987661672762999</v>
      </c>
      <c r="BC340">
        <f t="shared" si="153"/>
        <v>1.3025544205779813</v>
      </c>
      <c r="BD340">
        <f t="shared" si="138"/>
        <v>1.5227969935638788</v>
      </c>
      <c r="BE340">
        <f t="shared" si="154"/>
        <v>2.4096762511464189</v>
      </c>
      <c r="BF340">
        <f t="shared" si="155"/>
        <v>1.5824015028470289</v>
      </c>
      <c r="BG340" cm="1">
        <f t="array" ref="BG340" xml:space="preserve"> EXP( -4 * alpha * X * 10^(-6) * BA340 / ( PI() * df * 10^(-6) * ( 1 - alpha ) ) ) * 100</f>
        <v>2.0739567093815869E-2</v>
      </c>
      <c r="BH340" cm="1">
        <f t="array" ref="BH340" xml:space="preserve"> EXP( -4 * alpha * X * 10^(-6) * BB340 / ( PI() * df * 10^(-6) * ( 1 - alpha ) ) ) * 100</f>
        <v>1.5937901935853959E-3</v>
      </c>
      <c r="BI340" cm="1">
        <f t="array" ref="BI340" xml:space="preserve"> EXP( -4 * alpha * X * 10^(-6) * BD340 / ( PI() * df * 10^(-6) * ( 1 - alpha ) ) ) * 100</f>
        <v>2.9362336603996309E-12</v>
      </c>
      <c r="BJ340" cm="1">
        <f t="array" ref="BJ340" xml:space="preserve"> EXP( -4 * alpha * X * 10^(-6) * BE340 / ( PI() * df * 10^(-6) * ( 1 - alpha ) ) ) * 100</f>
        <v>3.8602153131581522E-20</v>
      </c>
      <c r="BK340" cm="1">
        <f t="array" ref="BK340">fC *  BG340 +  ( 1 - fC ) * BI340</f>
        <v>2.073956712024197E-3</v>
      </c>
    </row>
    <row r="341" spans="6:63" x14ac:dyDescent="0.2">
      <c r="F341">
        <v>3410</v>
      </c>
      <c r="G341" cm="1">
        <f t="array" ref="G341" xml:space="preserve"> F341 * 10^(-9) * rhoa/mu * U</f>
        <v>2.2591013345683226E-3</v>
      </c>
      <c r="H341" cm="1">
        <f t="array" ref="H341">1 +  lambda/F341 * ( 2.514 + 0.8 * EXP( -0.55 * F341/lambda ) )</f>
        <v>1.0494026803519172</v>
      </c>
      <c r="I341" cm="1">
        <f t="array" ref="I341" xml:space="preserve"> 1 + 3.34 * lambda/F341</f>
        <v>1.0656344281524928</v>
      </c>
      <c r="J341">
        <f t="shared" si="139"/>
        <v>0.98476799606717214</v>
      </c>
      <c r="K341" cm="1">
        <f t="array" ref="K341" xml:space="preserve"> kB * T * H341 / ( 3 * PI() * mu * F341 * 10^(-9) )</f>
        <v>7.2654585708040488E-12</v>
      </c>
      <c r="L341" cm="1">
        <f t="array" ref="L341" xml:space="preserve"> df * 10^(-6) *U / K341</f>
        <v>11318.87840304101</v>
      </c>
      <c r="M341" cm="1">
        <f t="array" ref="M341" xml:space="preserve"> 1 + 0.388 * Kn * ( ( 1 - alpha ) * L341 / Ku ) ^ ( 1 / 3 )</f>
        <v>1.1674698965565369</v>
      </c>
      <c r="N341" cm="1">
        <f t="array" ref="N341" xml:space="preserve"> 1 + 0.388 * Kn * ( ( 1 - alpha ) / Ku ) ^ ( 1 / 3 ) * ( 3 * PI() * mu * df * 10^(-6) * U * F341 * 10^(-9) / ( kB * T ) ) ^ ( 1 / 3 ) * ( 0.6 * ( F341 / lambda ) ^ 0.1 ) ^ ( -1 / 3 ) * ( 1 + 2/3 * ( 3.34 * F341 / lambda ) ) ^ ( -1 / 2 )</f>
        <v>1.0165552952394941</v>
      </c>
      <c r="O341">
        <f t="shared" si="130"/>
        <v>0.87073362511344676</v>
      </c>
      <c r="P341" cm="1">
        <f t="array" ref="P341" xml:space="preserve"> 1 / ( 1 + 1.6 * ( ( 1 - alpha ) / Ku ) ^ ( 1 / 3 ) * L341 ^ ( -2 / 3 ) * M341 )</f>
        <v>0.99585038456644148</v>
      </c>
      <c r="Q341" cm="1">
        <f t="array" ref="Q341" xml:space="preserve"> 1.6 * ( ( 1 - alpha ) / Ku ) * L341 ^ ( -2 / 3 ) * M341 * P341</f>
        <v>5.2477749860251168E-3</v>
      </c>
      <c r="R341" cm="1">
        <f t="array" ref="R341" xml:space="preserve"> 1.6 * ( 0.6 ) ^ ( 2 / 3 ) * ( ( 1 - alpha ) / Ku ) * ( lambda * 10^(-9) ) ^ ( -1 / 15 ) * ( kB * T / ( 3 * PI() * df * 10^(-6) * U * mu ) ) ^ ( 2 / 3 ) * ( F341 * 10^(-9) ) ^ ( -3 / 5 )  +  3.2 * 3.34 / 3 * ( 0.6 ) ^ ( 2 / 3 ) * ( ( 1 - alpha ) / Ku ) *  ( lambda * 10^(-9) ) ^ ( 14 / 15 ) * ( kB * T / ( 3 * PI() * df * 10^(-6) * U * mu ) ) ^ ( 2 / 3 ) * ( F341 * 10^(-9) ) ^ ( -8 / 5 )</f>
        <v>4.217433344275703E-3</v>
      </c>
      <c r="S341">
        <f t="shared" si="131"/>
        <v>4.2872541984430744E-3</v>
      </c>
      <c r="T341">
        <f t="shared" si="140"/>
        <v>0.81696608750567246</v>
      </c>
      <c r="U341">
        <f t="shared" si="132"/>
        <v>10647.932758096287</v>
      </c>
      <c r="V341">
        <f t="shared" si="133"/>
        <v>9.6909533475007838E-3</v>
      </c>
      <c r="W341">
        <f t="shared" si="134"/>
        <v>9.3914454278196585E-5</v>
      </c>
      <c r="X341">
        <f t="shared" si="135"/>
        <v>9.1011821796903935E-7</v>
      </c>
      <c r="Y341" cm="1">
        <f t="array" ref="Y341" xml:space="preserve"> 4 / 3 * g / U^2 * F341 * 10^(-9) * ( rhop - rhoa ) / rhoa</f>
        <v>353.49779795016389</v>
      </c>
      <c r="Z341" cm="1">
        <f t="array" ref="Z341" xml:space="preserve"> SQRT( 4/3 * 1/U341 * g/rhoa * F341 * 10^(-9) *  ( rhop - rhoa ) )</f>
        <v>1.9112217047314078E-3</v>
      </c>
      <c r="AA341" cm="1">
        <f t="array" ref="AA341" xml:space="preserve"> Z341 / U</f>
        <v>0.18220517448754595</v>
      </c>
      <c r="AB341">
        <f t="shared" si="141"/>
        <v>0.22280059594822071</v>
      </c>
      <c r="AC341">
        <f t="shared" si="142"/>
        <v>0.22145229234610636</v>
      </c>
      <c r="AD341">
        <f t="shared" si="143"/>
        <v>0.99394838422053544</v>
      </c>
      <c r="AE341" cm="1">
        <f t="array" ref="AE341">( ( F341 * 10^(-9) ) ^ 2 * rhop * H341 * U ) / ( 18 * mu * ( df * 10^(-6) ) )</f>
        <v>5.0028204634236316E-2</v>
      </c>
      <c r="AF341">
        <f t="shared" si="144"/>
        <v>2.7803896861802076E-2</v>
      </c>
      <c r="AG341" cm="1">
        <f t="array" ref="AG341">(2 * AI361*(1-alpha)*AE341*SQRT(alpha)+(1-alpha)*alpha*AE341^2)/Ku</f>
        <v>1.7456819879474686E-2</v>
      </c>
      <c r="AH341">
        <f t="shared" si="145"/>
        <v>0.62785515160853045</v>
      </c>
      <c r="AI341" cm="1">
        <f t="array" ref="AI341" xml:space="preserve"> F341 / df / 1000</f>
        <v>0.43494897959183676</v>
      </c>
      <c r="AJ341" cm="1">
        <f t="array" ref="AJ341" xml:space="preserve"> ( 1 + AI341 ) / ( 2*Ku ) * ( 2 * LN( 1 + AI341 ) - 1 + alpha + ( 1 / ( 1 + AI341 ) ) ^ 2 * ( 1 - alpha / 2 ) - ( alpha / 2) * ( 1 + AI341 ) ^ 2 )</f>
        <v>0.20727359251353891</v>
      </c>
      <c r="AK341" cm="1">
        <f t="array" ref="AK341" xml:space="preserve"> ( ( 1 - alpha ) / Ku ) * AI341 ^ 2</f>
        <v>0.26904669710448414</v>
      </c>
      <c r="AL341">
        <f t="shared" si="146"/>
        <v>1.2980268920987137</v>
      </c>
      <c r="AM341">
        <f t="shared" si="136"/>
        <v>0.40416696287273657</v>
      </c>
      <c r="AN341">
        <f t="shared" si="147"/>
        <v>0.52259014051083574</v>
      </c>
      <c r="AO341">
        <f t="shared" si="148"/>
        <v>1.2930055856034628</v>
      </c>
      <c r="AP341" cm="1">
        <f t="array" ref="AP341" xml:space="preserve"> EXP( -4 * alpha * X * 10^(-6) * AM341 / ( PI() * df * 10^(-6) * ( 1 - alpha ) ) ) * 100</f>
        <v>2.5609656406833544E-2</v>
      </c>
      <c r="AQ341" cm="1">
        <f t="array" ref="AQ341" xml:space="preserve"> EXP( -4 * alpha * X * 10^(-6) * AN341 / ( PI() * df * 10^(-6) * ( 1 - alpha ) ) ) * 100</f>
        <v>2.2701052329874554E-3</v>
      </c>
      <c r="AR341">
        <f t="shared" si="149"/>
        <v>2.333955117384609E-2</v>
      </c>
      <c r="AS341" cm="1">
        <f t="array" ref="AS341" xml:space="preserve"> ( sigave * 10^(-6) * fE *e * H341 ) / ( 3 * PI() * eps0 * ( 1 + epsF ) * mu * U * F341 * 10^(-9) )</f>
        <v>6.3498280669739933E-3</v>
      </c>
      <c r="AT341" cm="1">
        <f t="array" ref="AT341" xml:space="preserve"> PI() * AS341 / ( 1 + alpha * SQRT(AS341) )</f>
        <v>1.9839489330265723E-2</v>
      </c>
      <c r="AU341" cm="1">
        <f t="array" ref="AU341" xml:space="preserve"> PI() * AS341 * ( 1 - SQRT( AS341 ) * alpha )</f>
        <v>1.9838889552120542E-2</v>
      </c>
      <c r="AV341">
        <f t="shared" si="150"/>
        <v>0.99996976846857311</v>
      </c>
      <c r="AW341" cm="1">
        <f t="array" ref="AW341" xml:space="preserve"> 2 / 3 * ( epsP - 1 ) / ( epsP + 2 ) * ( sigave * 10^(-6) ) ^ 2 / ( eps0 * ( 1 + epsF ) ^ 2 ) * H341 * ( F341 * 10^(-9) ) ^ 2 / ( df * 10^(-6) * mu * U )</f>
        <v>40.114449992819196</v>
      </c>
      <c r="AX341" cm="1">
        <f t="array" ref="AX341" xml:space="preserve"> 0.528 * Ku ^ 0.26 * AW341 ^ 0.74 / ( 1 + 0.366 * ( Ku * AW341 ) ^ 0.63 )</f>
        <v>1.8780397581633239</v>
      </c>
      <c r="AY341" cm="1">
        <f t="array" ref="AY341" xml:space="preserve"> 0.35 * Ku ^ ( -0.5 ) * AW341 ^ 0.4</f>
        <v>1.8940396084352764</v>
      </c>
      <c r="AZ341">
        <f t="shared" si="151"/>
        <v>1.0085194417223626</v>
      </c>
      <c r="BA341">
        <f t="shared" si="137"/>
        <v>0.41598798605544274</v>
      </c>
      <c r="BB341">
        <f t="shared" si="152"/>
        <v>0.54242903006295629</v>
      </c>
      <c r="BC341">
        <f t="shared" si="153"/>
        <v>1.3039535954066268</v>
      </c>
      <c r="BD341">
        <f t="shared" si="138"/>
        <v>1.5231650958249412</v>
      </c>
      <c r="BE341">
        <f t="shared" si="154"/>
        <v>2.4166297489461122</v>
      </c>
      <c r="BF341">
        <f t="shared" si="155"/>
        <v>1.5865842485297192</v>
      </c>
      <c r="BG341" cm="1">
        <f t="array" ref="BG341" xml:space="preserve"> EXP( -4 * alpha * X * 10^(-6) * BA341 / ( PI() * df * 10^(-6) * ( 1 - alpha ) ) ) * 100</f>
        <v>2.0107459753782458E-2</v>
      </c>
      <c r="BH341" cm="1">
        <f t="array" ref="BH341" xml:space="preserve"> EXP( -4 * alpha * X * 10^(-6) * BB341 / ( PI() * df * 10^(-6) * ( 1 - alpha ) ) ) * 100</f>
        <v>1.5126879264526112E-3</v>
      </c>
      <c r="BI341" cm="1">
        <f t="array" ref="BI341" xml:space="preserve"> EXP( -4 * alpha * X * 10^(-6) * BD341 / ( PI() * df * 10^(-6) * ( 1 - alpha ) ) ) * 100</f>
        <v>2.9142009991803703E-12</v>
      </c>
      <c r="BJ341" cm="1">
        <f t="array" ref="BJ341" xml:space="preserve"> EXP( -4 * alpha * X * 10^(-6) * BE341 / ( PI() * df * 10^(-6) * ( 1 - alpha ) ) ) * 100</f>
        <v>3.3482651825549918E-20</v>
      </c>
      <c r="BK341" cm="1">
        <f t="array" ref="BK341">fC *  BG341 +  ( 1 - fC ) * BI341</f>
        <v>2.0107459780010269E-3</v>
      </c>
    </row>
    <row r="342" spans="6:63" x14ac:dyDescent="0.2">
      <c r="F342">
        <v>3420</v>
      </c>
      <c r="G342" cm="1">
        <f t="array" ref="G342" xml:space="preserve"> F342 * 10^(-9) * rhoa/mu * U</f>
        <v>2.2657262651682294E-3</v>
      </c>
      <c r="H342" cm="1">
        <f t="array" ref="H342">1 +  lambda/F342 * ( 2.514 + 0.8 * EXP( -0.55 * F342/lambda ) )</f>
        <v>1.0492582280701854</v>
      </c>
      <c r="I342" cm="1">
        <f t="array" ref="I342" xml:space="preserve"> 1 + 3.34 * lambda/F342</f>
        <v>1.0654425146198832</v>
      </c>
      <c r="J342">
        <f t="shared" si="139"/>
        <v>0.98480979843809613</v>
      </c>
      <c r="K342" cm="1">
        <f t="array" ref="K342" xml:space="preserve"> kB * T * H342 / ( 3 * PI() * mu * F342 * 10^(-9) )</f>
        <v>7.2432173599382915E-12</v>
      </c>
      <c r="L342" cm="1">
        <f t="array" ref="L342" xml:space="preserve"> df * 10^(-6) *U / K342</f>
        <v>11353.634444288409</v>
      </c>
      <c r="M342" cm="1">
        <f t="array" ref="M342" xml:space="preserve"> 1 + 0.388 * Kn * ( ( 1 - alpha ) * L342 / Ku ) ^ ( 1 / 3 )</f>
        <v>1.167641133874963</v>
      </c>
      <c r="N342" cm="1">
        <f t="array" ref="N342" xml:space="preserve"> 1 + 0.388 * Kn * ( ( 1 - alpha ) / Ku ) ^ ( 1 / 3 ) * ( 3 * PI() * mu * df * 10^(-6) * U * F342 * 10^(-9) / ( kB * T ) ) ^ ( 1 / 3 ) * ( 0.6 * ( F342 / lambda ) ^ 0.1 ) ^ ( -1 / 3 ) * ( 1 + 2/3 * ( 3.34 * F342 / lambda ) ) ^ ( -1 / 2 )</f>
        <v>1.016545814053222</v>
      </c>
      <c r="O342">
        <f t="shared" si="130"/>
        <v>0.87059781003062786</v>
      </c>
      <c r="P342" cm="1">
        <f t="array" ref="P342" xml:space="preserve"> 1 / ( 1 + 1.6 * ( ( 1 - alpha ) / Ku ) ^ ( 1 / 3 ) * L342 ^ ( -2 / 3 ) * M342 )</f>
        <v>0.99585821752552117</v>
      </c>
      <c r="Q342" cm="1">
        <f t="array" ref="Q342" xml:space="preserve"> 1.6 * ( ( 1 - alpha ) / Ku ) * L342 ^ ( -2 / 3 ) * M342 * P342</f>
        <v>5.2378691026046514E-3</v>
      </c>
      <c r="R342" cm="1">
        <f t="array" ref="R342" xml:space="preserve"> 1.6 * ( 0.6 ) ^ ( 2 / 3 ) * ( ( 1 - alpha ) / Ku ) * ( lambda * 10^(-9) ) ^ ( -1 / 15 ) * ( kB * T / ( 3 * PI() * df * 10^(-6) * U * mu ) ) ^ ( 2 / 3 ) * ( F342 * 10^(-9) ) ^ ( -3 / 5 )  +  3.2 * 3.34 / 3 * ( 0.6 ) ^ ( 2 / 3 ) * ( ( 1 - alpha ) / Ku ) *  ( lambda * 10^(-9) ) ^ ( 14 / 15 ) * ( kB * T / ( 3 * PI() * df * 10^(-6) * U * mu ) ) ^ ( 2 / 3 ) * ( F342 * 10^(-9) ) ^ ( -8 / 5 )</f>
        <v>4.20951394531677E-3</v>
      </c>
      <c r="S342">
        <f t="shared" si="131"/>
        <v>4.2791637803104264E-3</v>
      </c>
      <c r="T342">
        <f t="shared" si="140"/>
        <v>0.8169665366747163</v>
      </c>
      <c r="U342">
        <f t="shared" si="132"/>
        <v>10616.84712075511</v>
      </c>
      <c r="V342">
        <f t="shared" si="133"/>
        <v>9.7051302330160381E-3</v>
      </c>
      <c r="W342">
        <f t="shared" si="134"/>
        <v>9.4189429479976609E-5</v>
      </c>
      <c r="X342">
        <f t="shared" si="135"/>
        <v>9.1411828249006054E-7</v>
      </c>
      <c r="Y342" cm="1">
        <f t="array" ref="Y342" xml:space="preserve"> 4 / 3 * g / U^2 * F342 * 10^(-9) * ( rhop - rhoa ) / rhoa</f>
        <v>354.53444838403533</v>
      </c>
      <c r="Z342" cm="1">
        <f t="array" ref="Z342" xml:space="preserve"> SQRT( 4/3 * 1/U342 * g/rhoa * F342 * 10^(-9) *  ( rhop - rhoa ) )</f>
        <v>1.9168220669713435E-3</v>
      </c>
      <c r="AA342" cm="1">
        <f t="array" ref="AA342" xml:space="preserve"> Z342 / U</f>
        <v>0.18273908166147287</v>
      </c>
      <c r="AB342">
        <f t="shared" si="141"/>
        <v>0.22359943753700751</v>
      </c>
      <c r="AC342">
        <f t="shared" si="142"/>
        <v>0.22223437200386473</v>
      </c>
      <c r="AD342">
        <f t="shared" si="143"/>
        <v>0.99389504039822618</v>
      </c>
      <c r="AE342" cm="1">
        <f t="array" ref="AE342">( ( F342 * 10^(-9) ) ^ 2 * rhop * H342 * U ) / ( 18 * mu * ( df * 10^(-6) ) )</f>
        <v>5.0315128497725091E-2</v>
      </c>
      <c r="AF342">
        <f t="shared" si="144"/>
        <v>2.8070021888051321E-2</v>
      </c>
      <c r="AG342" cm="1">
        <f t="array" ref="AG342">(2 * AI362*(1-alpha)*AE342*SQRT(alpha)+(1-alpha)*alpha*AE342^2)/Ku</f>
        <v>1.7606305569456648E-2</v>
      </c>
      <c r="AH342">
        <f t="shared" si="145"/>
        <v>0.62722806699880751</v>
      </c>
      <c r="AI342" cm="1">
        <f t="array" ref="AI342" xml:space="preserve"> F342 / df / 1000</f>
        <v>0.43622448979591838</v>
      </c>
      <c r="AJ342" cm="1">
        <f t="array" ref="AJ342" xml:space="preserve"> ( 1 + AI342 ) / ( 2*Ku ) * ( 2 * LN( 1 + AI342 ) - 1 + alpha + ( 1 / ( 1 + AI342 ) ) ^ 2 * ( 1 - alpha / 2 ) - ( alpha / 2) * ( 1 + AI342 ) ^ 2 )</f>
        <v>0.20835532352984981</v>
      </c>
      <c r="AK342" cm="1">
        <f t="array" ref="AK342" xml:space="preserve"> ( ( 1 - alpha ) / Ku ) * AI342 ^ 2</f>
        <v>0.27062699736095225</v>
      </c>
      <c r="AL342">
        <f t="shared" si="146"/>
        <v>1.2988724875185689</v>
      </c>
      <c r="AM342">
        <f t="shared" si="136"/>
        <v>0.40574840151179692</v>
      </c>
      <c r="AN342">
        <f t="shared" si="147"/>
        <v>0.52521055503317871</v>
      </c>
      <c r="AO342">
        <f t="shared" si="148"/>
        <v>1.2944242123352112</v>
      </c>
      <c r="AP342" cm="1">
        <f t="array" ref="AP342" xml:space="preserve"> EXP( -4 * alpha * X * 10^(-6) * AM342 / ( PI() * df * 10^(-6) * ( 1 - alpha ) ) ) * 100</f>
        <v>2.4794218736316757E-2</v>
      </c>
      <c r="AQ342" cm="1">
        <f t="array" ref="AQ342" xml:space="preserve"> EXP( -4 * alpha * X * 10^(-6) * AN342 / ( PI() * df * 10^(-6) * ( 1 - alpha ) ) ) * 100</f>
        <v>2.1515918628484446E-3</v>
      </c>
      <c r="AR342">
        <f t="shared" si="149"/>
        <v>2.2642626873468314E-2</v>
      </c>
      <c r="AS342" cm="1">
        <f t="array" ref="AS342" xml:space="preserve"> ( sigave * 10^(-6) * fE *e * H342 ) / ( 3 * PI() * eps0 * ( 1 + epsF ) * mu * U * F342 * 10^(-9) )</f>
        <v>6.3303898080365063E-3</v>
      </c>
      <c r="AT342" cm="1">
        <f t="array" ref="AT342" xml:space="preserve"> PI() * AS342 / ( 1 + alpha * SQRT(AS342) )</f>
        <v>1.9778921841333997E-2</v>
      </c>
      <c r="AU342" cm="1">
        <f t="array" ref="AU342" xml:space="preserve"> PI() * AS342 * ( 1 - SQRT( AS342 ) * alpha )</f>
        <v>1.9778325724687976E-2</v>
      </c>
      <c r="AV342">
        <f t="shared" si="150"/>
        <v>0.99996986101412388</v>
      </c>
      <c r="AW342" cm="1">
        <f t="array" ref="AW342" xml:space="preserve"> 2 / 3 * ( epsP - 1 ) / ( epsP + 2 ) * ( sigave * 10^(-6) ) ^ 2 / ( eps0 * ( 1 + epsF ) ^ 2 ) * H342 * ( F342 * 10^(-9) ) ^ 2 / ( df * 10^(-6) * mu * U )</f>
        <v>40.344516073699303</v>
      </c>
      <c r="AX342" cm="1">
        <f t="array" ref="AX342" xml:space="preserve"> 0.528 * Ku ^ 0.26 * AW342 ^ 0.74 / ( 1 + 0.366 * ( Ku * AW342 ) ^ 0.63 )</f>
        <v>1.880970268510421</v>
      </c>
      <c r="AY342" cm="1">
        <f t="array" ref="AY342" xml:space="preserve"> 0.35 * Ku ^ ( -0.5 ) * AW342 ^ 0.4</f>
        <v>1.8983772653919664</v>
      </c>
      <c r="AZ342">
        <f t="shared" si="151"/>
        <v>1.0092542647658809</v>
      </c>
      <c r="BA342">
        <f t="shared" si="137"/>
        <v>0.41750205743238289</v>
      </c>
      <c r="BB342">
        <f t="shared" si="152"/>
        <v>0.54498888075786667</v>
      </c>
      <c r="BC342">
        <f t="shared" si="153"/>
        <v>1.3053561558702764</v>
      </c>
      <c r="BD342">
        <f t="shared" si="138"/>
        <v>1.5235179902828992</v>
      </c>
      <c r="BE342">
        <f t="shared" si="154"/>
        <v>2.4235878204251451</v>
      </c>
      <c r="BF342">
        <f t="shared" si="155"/>
        <v>1.5907838541342814</v>
      </c>
      <c r="BG342" cm="1">
        <f t="array" ref="BG342" xml:space="preserve"> EXP( -4 * alpha * X * 10^(-6) * BA342 / ( PI() * df * 10^(-6) * ( 1 - alpha ) ) ) * 100</f>
        <v>1.9494070762249294E-2</v>
      </c>
      <c r="BH342" cm="1">
        <f t="array" ref="BH342" xml:space="preserve"> EXP( -4 * alpha * X * 10^(-6) * BB342 / ( PI() * df * 10^(-6) * ( 1 - alpha ) ) ) * 100</f>
        <v>1.4354941909033088E-3</v>
      </c>
      <c r="BI342" cm="1">
        <f t="array" ref="BI342" xml:space="preserve"> EXP( -4 * alpha * X * 10^(-6) * BD342 / ( PI() * df * 10^(-6) * ( 1 - alpha ) ) ) * 100</f>
        <v>2.8932338353957688E-12</v>
      </c>
      <c r="BJ342" cm="1">
        <f t="array" ref="BJ342" xml:space="preserve"> EXP( -4 * alpha * X * 10^(-6) * BE342 / ( PI() * df * 10^(-6) * ( 1 - alpha ) ) ) * 100</f>
        <v>2.9039392100564418E-20</v>
      </c>
      <c r="BK342" cm="1">
        <f t="array" ref="BK342">fC *  BG342 +  ( 1 - fC ) * BI342</f>
        <v>1.9494070788288397E-3</v>
      </c>
    </row>
    <row r="343" spans="6:63" x14ac:dyDescent="0.2">
      <c r="F343">
        <v>3430</v>
      </c>
      <c r="G343" cm="1">
        <f t="array" ref="G343" xml:space="preserve"> F343 * 10^(-9) * rhoa/mu * U</f>
        <v>2.2723511957681371E-3</v>
      </c>
      <c r="H343" cm="1">
        <f t="array" ref="H343">1 +  lambda/F343 * ( 2.514 + 0.8 * EXP( -0.55 * F343/lambda ) )</f>
        <v>1.0491146180758111</v>
      </c>
      <c r="I343" cm="1">
        <f t="array" ref="I343" xml:space="preserve"> 1 + 3.34 * lambda/F343</f>
        <v>1.0652517201166181</v>
      </c>
      <c r="J343">
        <f t="shared" si="139"/>
        <v>0.98485137199399186</v>
      </c>
      <c r="K343" cm="1">
        <f t="array" ref="K343" xml:space="preserve"> kB * T * H343 / ( 3 * PI() * mu * F343 * 10^(-9) )</f>
        <v>7.2211116329418805E-12</v>
      </c>
      <c r="L343" cm="1">
        <f t="array" ref="L343" xml:space="preserve"> df * 10^(-6) *U / K343</f>
        <v>11388.39091340288</v>
      </c>
      <c r="M343" cm="1">
        <f t="array" ref="M343" xml:space="preserve"> 1 + 0.388 * Kn * ( ( 1 - alpha ) * L343 / Ku ) ^ ( 1 / 3 )</f>
        <v>1.1678120241865177</v>
      </c>
      <c r="N343" cm="1">
        <f t="array" ref="N343" xml:space="preserve"> 1 + 0.388 * Kn * ( ( 1 - alpha ) / Ku ) ^ ( 1 / 3 ) * ( 3 * PI() * mu * df * 10^(-6) * U * F343 * 10^(-9) / ( kB * T ) ) ^ ( 1 / 3 ) * ( 0.6 * ( F343 / lambda ) ^ 0.1 ) ^ ( -1 / 3 ) * ( 1 + 2/3 * ( 3.34 * F343 / lambda ) ) ^ ( -1 / 2 )</f>
        <v>1.0165363653450437</v>
      </c>
      <c r="O343">
        <f t="shared" si="130"/>
        <v>0.87046232123971257</v>
      </c>
      <c r="P343" cm="1">
        <f t="array" ref="P343" xml:space="preserve"> 1 / ( 1 + 1.6 * ( ( 1 - alpha ) / Ku ) ^ ( 1 / 3 ) * L343 ^ ( -2 / 3 ) * M343 )</f>
        <v>0.99586601145520071</v>
      </c>
      <c r="Q343" cm="1">
        <f t="array" ref="Q343" xml:space="preserve"> 1.6 * ( ( 1 - alpha ) / Ku ) * L343 ^ ( -2 / 3 ) * M343 * P343</f>
        <v>5.2280125773746904E-3</v>
      </c>
      <c r="R343" cm="1">
        <f t="array" ref="R343" xml:space="preserve"> 1.6 * ( 0.6 ) ^ ( 2 / 3 ) * ( ( 1 - alpha ) / Ku ) * ( lambda * 10^(-9) ) ^ ( -1 / 15 ) * ( kB * T / ( 3 * PI() * df * 10^(-6) * U * mu ) ) ^ ( 2 / 3 ) * ( F343 * 10^(-9) ) ^ ( -3 / 5 )  +  3.2 * 3.34 / 3 * ( 0.6 ) ^ ( 2 / 3 ) * ( ( 1 - alpha ) / Ku ) *  ( lambda * 10^(-9) ) ^ ( 14 / 15 ) * ( kB * T / ( 3 * PI() * df * 10^(-6) * U * mu ) ) ^ ( 2 / 3 ) * ( F343 * 10^(-9) ) ^ ( -8 / 5 )</f>
        <v>4.2016339114002285E-3</v>
      </c>
      <c r="S343">
        <f t="shared" si="131"/>
        <v>4.2711136648052673E-3</v>
      </c>
      <c r="T343">
        <f t="shared" si="140"/>
        <v>0.81696698345551011</v>
      </c>
      <c r="U343">
        <f t="shared" si="132"/>
        <v>10585.942696382552</v>
      </c>
      <c r="V343">
        <f t="shared" si="133"/>
        <v>9.7192863298177484E-3</v>
      </c>
      <c r="W343">
        <f t="shared" si="134"/>
        <v>9.4464402543131365E-5</v>
      </c>
      <c r="X343">
        <f t="shared" si="135"/>
        <v>9.1812415890524731E-7</v>
      </c>
      <c r="Y343" cm="1">
        <f t="array" ref="Y343" xml:space="preserve"> 4 / 3 * g / U^2 * F343 * 10^(-9) * ( rhop - rhoa ) / rhoa</f>
        <v>355.57109881790677</v>
      </c>
      <c r="Z343" cm="1">
        <f t="array" ref="Z343" xml:space="preserve"> SQRT( 4/3 * 1/U343 * g/rhoa * F343 * 10^(-9) *  ( rhop - rhoa ) )</f>
        <v>1.9224224075794624E-3</v>
      </c>
      <c r="AA343" cm="1">
        <f t="array" ref="AA343" xml:space="preserve"> Z343 / U</f>
        <v>0.18327298677314352</v>
      </c>
      <c r="AB343">
        <f t="shared" si="141"/>
        <v>0.22439932046454436</v>
      </c>
      <c r="AC343">
        <f t="shared" si="142"/>
        <v>0.22301733126612769</v>
      </c>
      <c r="AD343">
        <f t="shared" si="143"/>
        <v>0.99384138420938295</v>
      </c>
      <c r="AE343" cm="1">
        <f t="array" ref="AE343">( ( F343 * 10^(-9) ) ^ 2 * rhop * H343 * U ) / ( 18 * mu * ( df * 10^(-6) ) )</f>
        <v>5.0602872323704931E-2</v>
      </c>
      <c r="AF343">
        <f t="shared" si="144"/>
        <v>2.8337666566740048E-2</v>
      </c>
      <c r="AG343" cm="1">
        <f t="array" ref="AG343">(2 * AI363*(1-alpha)*AE343*SQRT(alpha)+(1-alpha)*alpha*AE343^2)/Ku</f>
        <v>1.7756646087157626E-2</v>
      </c>
      <c r="AH343">
        <f t="shared" si="145"/>
        <v>0.62660932386008883</v>
      </c>
      <c r="AI343" cm="1">
        <f t="array" ref="AI343" xml:space="preserve"> F343 / df / 1000</f>
        <v>0.4375</v>
      </c>
      <c r="AJ343" cm="1">
        <f t="array" ref="AJ343" xml:space="preserve"> ( 1 + AI343 ) / ( 2*Ku ) * ( 2 * LN( 1 + AI343 ) - 1 + alpha + ( 1 / ( 1 + AI343 ) ) ^ 2 * ( 1 - alpha / 2 ) - ( alpha / 2) * ( 1 + AI343 ) ^ 2 )</f>
        <v>0.20943922546192528</v>
      </c>
      <c r="AK343" cm="1">
        <f t="array" ref="AK343" xml:space="preserve"> ( ( 1 - alpha ) / Ku ) * AI343 ^ 2</f>
        <v>0.27221192514379355</v>
      </c>
      <c r="AL343">
        <f t="shared" si="146"/>
        <v>1.299717970897863</v>
      </c>
      <c r="AM343">
        <f t="shared" si="136"/>
        <v>0.40733080084268014</v>
      </c>
      <c r="AN343">
        <f t="shared" si="147"/>
        <v>0.52783803664146656</v>
      </c>
      <c r="AO343">
        <f t="shared" si="148"/>
        <v>1.2958461170858742</v>
      </c>
      <c r="AP343" cm="1">
        <f t="array" ref="AP343" xml:space="preserve"> EXP( -4 * alpha * X * 10^(-6) * AM343 / ( PI() * df * 10^(-6) * ( 1 - alpha ) ) ) * 100</f>
        <v>2.4004273569112673E-2</v>
      </c>
      <c r="AQ343" cm="1">
        <f t="array" ref="AQ343" xml:space="preserve"> EXP( -4 * alpha * X * 10^(-6) * AN343 / ( PI() * df * 10^(-6) * ( 1 - alpha ) ) ) * 100</f>
        <v>2.0389707487828172E-3</v>
      </c>
      <c r="AR343">
        <f t="shared" si="149"/>
        <v>2.1965302820329855E-2</v>
      </c>
      <c r="AS343" cm="1">
        <f t="array" ref="AS343" xml:space="preserve"> ( sigave * 10^(-6) * fE *e * H343 ) / ( 3 * PI() * eps0 * ( 1 + epsF ) * mu * U * F343 * 10^(-9) )</f>
        <v>6.3110699585934528E-3</v>
      </c>
      <c r="AT343" cm="1">
        <f t="array" ref="AT343" xml:space="preserve"> PI() * AS343 / ( 1 + alpha * SQRT(AS343) )</f>
        <v>1.9718722549489292E-2</v>
      </c>
      <c r="AU343" cm="1">
        <f t="array" ref="AU343" xml:space="preserve"> PI() * AS343 * ( 1 - SQRT( AS343 ) * alpha )</f>
        <v>1.9718130060952539E-2</v>
      </c>
      <c r="AV343">
        <f t="shared" si="150"/>
        <v>0.99996995299592728</v>
      </c>
      <c r="AW343" cm="1">
        <f t="array" ref="AW343" xml:space="preserve"> 2 / 3 * ( epsP - 1 ) / ( epsP + 2 ) * ( sigave * 10^(-6) ) ^ 2 / ( eps0 * ( 1 + epsF ) ^ 2 ) * H343 * ( F343 * 10^(-9) ) ^ 2 / ( df * 10^(-6) * mu * U )</f>
        <v>40.575239630588882</v>
      </c>
      <c r="AX343" cm="1">
        <f t="array" ref="AX343" xml:space="preserve"> 0.528 * Ku ^ 0.26 * AW343 ^ 0.74 / ( 1 + 0.366 * ( Ku * AW343 ) ^ 0.63 )</f>
        <v>1.8838923123277278</v>
      </c>
      <c r="AY343" cm="1">
        <f t="array" ref="AY343" xml:space="preserve"> 0.35 * Ku ^ ( -0.5 ) * AW343 ^ 0.4</f>
        <v>1.9027124388008121</v>
      </c>
      <c r="AZ343">
        <f t="shared" si="151"/>
        <v>1.0099900224391436</v>
      </c>
      <c r="BA343">
        <f t="shared" si="137"/>
        <v>0.41901748034449127</v>
      </c>
      <c r="BB343">
        <f t="shared" si="152"/>
        <v>0.54755616670241913</v>
      </c>
      <c r="BC343">
        <f t="shared" si="153"/>
        <v>1.3067621099058946</v>
      </c>
      <c r="BD343">
        <f t="shared" si="138"/>
        <v>1.523855748888586</v>
      </c>
      <c r="BE343">
        <f t="shared" si="154"/>
        <v>2.4305504754422786</v>
      </c>
      <c r="BF343">
        <f t="shared" si="155"/>
        <v>1.5950003648409532</v>
      </c>
      <c r="BG343" cm="1">
        <f t="array" ref="BG343" xml:space="preserve"> EXP( -4 * alpha * X * 10^(-6) * BA343 / ( PI() * df * 10^(-6) * ( 1 - alpha ) ) ) * 100</f>
        <v>1.8898870884603725E-2</v>
      </c>
      <c r="BH343" cm="1">
        <f t="array" ref="BH343" xml:space="preserve"> EXP( -4 * alpha * X * 10^(-6) * BB343 / ( PI() * df * 10^(-6) * ( 1 - alpha ) ) ) * 100</f>
        <v>1.3620324837463715E-3</v>
      </c>
      <c r="BI343" cm="1">
        <f t="array" ref="BI343" xml:space="preserve"> EXP( -4 * alpha * X * 10^(-6) * BD343 / ( PI() * df * 10^(-6) * ( 1 - alpha ) ) ) * 100</f>
        <v>2.8733072686619289E-12</v>
      </c>
      <c r="BJ343" cm="1">
        <f t="array" ref="BJ343" xml:space="preserve"> EXP( -4 * alpha * X * 10^(-6) * BE343 / ( PI() * df * 10^(-6) * ( 1 - alpha ) ) ) * 100</f>
        <v>2.5183405790957607E-20</v>
      </c>
      <c r="BK343" cm="1">
        <f t="array" ref="BK343">fC *  BG343 +  ( 1 - fC ) * BI343</f>
        <v>1.8898870910463491E-3</v>
      </c>
    </row>
    <row r="344" spans="6:63" x14ac:dyDescent="0.2">
      <c r="F344">
        <v>3440</v>
      </c>
      <c r="G344" cm="1">
        <f t="array" ref="G344" xml:space="preserve"> F344 * 10^(-9) * rhoa/mu * U</f>
        <v>2.2789761263680439E-3</v>
      </c>
      <c r="H344" cm="1">
        <f t="array" ref="H344">1 +  lambda/F344 * ( 2.514 + 0.8 * EXP( -0.55 * F344/lambda ) )</f>
        <v>1.0489718430232644</v>
      </c>
      <c r="I344" cm="1">
        <f t="array" ref="I344" xml:space="preserve"> 1 + 3.34 * lambda/F344</f>
        <v>1.065062034883721</v>
      </c>
      <c r="J344">
        <f t="shared" si="139"/>
        <v>0.9848927186084393</v>
      </c>
      <c r="K344" cm="1">
        <f t="array" ref="K344" xml:space="preserve"> kB * T * H344 / ( 3 * PI() * mu * F344 * 10^(-9) )</f>
        <v>7.1991401578567493E-12</v>
      </c>
      <c r="L344" cm="1">
        <f t="array" ref="L344" xml:space="preserve"> df * 10^(-6) *U / K344</f>
        <v>11423.147806827228</v>
      </c>
      <c r="M344" cm="1">
        <f t="array" ref="M344" xml:space="preserve"> 1 + 0.388 * Kn * ( ( 1 - alpha ) * L344 / Ku ) ^ ( 1 / 3 )</f>
        <v>1.1679825692349002</v>
      </c>
      <c r="N344" cm="1">
        <f t="array" ref="N344" xml:space="preserve"> 1 + 0.388 * Kn * ( ( 1 - alpha ) / Ku ) ^ ( 1 / 3 ) * ( 3 * PI() * mu * df * 10^(-6) * U * F344 * 10^(-9) / ( kB * T ) ) ^ ( 1 / 3 ) * ( 0.6 * ( F344 / lambda ) ^ 0.1 ) ^ ( -1 / 3 ) * ( 1 + 2/3 * ( 3.34 * F344 / lambda ) ) ^ ( -1 / 2 )</f>
        <v>1.0165269489116244</v>
      </c>
      <c r="O344">
        <f t="shared" si="130"/>
        <v>0.87032715700330321</v>
      </c>
      <c r="P344" cm="1">
        <f t="array" ref="P344" xml:space="preserve"> 1 / ( 1 + 1.6 * ( ( 1 - alpha ) / Ku ) ^ ( 1 / 3 ) * L344 ^ ( -2 / 3 ) * M344 )</f>
        <v>0.9958737666675388</v>
      </c>
      <c r="Q344" cm="1">
        <f t="array" ref="Q344" xml:space="preserve"> 1.6 * ( ( 1 - alpha ) / Ku ) * L344 ^ ( -2 / 3 ) * M344 * P344</f>
        <v>5.2182050156931491E-3</v>
      </c>
      <c r="R344" cm="1">
        <f t="array" ref="R344" xml:space="preserve"> 1.6 * ( 0.6 ) ^ ( 2 / 3 ) * ( ( 1 - alpha ) / Ku ) * ( lambda * 10^(-9) ) ^ ( -1 / 15 ) * ( kB * T / ( 3 * PI() * df * 10^(-6) * U * mu ) ) ^ ( 2 / 3 ) * ( F344 * 10^(-9) ) ^ ( -3 / 5 )  +  3.2 * 3.34 / 3 * ( 0.6 ) ^ ( 2 / 3 ) * ( ( 1 - alpha ) / Ku ) *  ( lambda * 10^(-9) ) ^ ( 14 / 15 ) * ( kB * T / ( 3 * PI() * df * 10^(-6) * U * mu ) ) ^ ( 2 / 3 ) * ( F344 * 10^(-9) ) ^ ( -8 / 5 )</f>
        <v>4.1937929267163703E-3</v>
      </c>
      <c r="S344">
        <f t="shared" si="131"/>
        <v>4.2631035281621441E-3</v>
      </c>
      <c r="T344">
        <f t="shared" si="140"/>
        <v>0.81696742756203566</v>
      </c>
      <c r="U344">
        <f t="shared" si="132"/>
        <v>10555.21790480233</v>
      </c>
      <c r="V344">
        <f t="shared" si="133"/>
        <v>9.7334217287105475E-3</v>
      </c>
      <c r="W344">
        <f t="shared" si="134"/>
        <v>9.4739373469614299E-5</v>
      </c>
      <c r="X344">
        <f t="shared" si="135"/>
        <v>9.2213583859627277E-7</v>
      </c>
      <c r="Y344" cm="1">
        <f t="array" ref="Y344" xml:space="preserve"> 4 / 3 * g / U^2 * F344 * 10^(-9) * ( rhop - rhoa ) / rhoa</f>
        <v>356.60774925177822</v>
      </c>
      <c r="Z344" cm="1">
        <f t="array" ref="Z344" xml:space="preserve"> SQRT( 4/3 * 1/U344 * g/rhoa * F344 * 10^(-9) *  ( rhop - rhoa ) )</f>
        <v>1.9280227265757325E-3</v>
      </c>
      <c r="AA344" cm="1">
        <f t="array" ref="AA344" xml:space="preserve"> Z344 / U</f>
        <v>0.18380688982446153</v>
      </c>
      <c r="AB344">
        <f t="shared" si="141"/>
        <v>0.22520024677117187</v>
      </c>
      <c r="AC344">
        <f t="shared" si="142"/>
        <v>0.22380117103850009</v>
      </c>
      <c r="AD344">
        <f t="shared" si="143"/>
        <v>0.99378741474429466</v>
      </c>
      <c r="AE344" cm="1">
        <f t="array" ref="AE344">( ( F344 * 10^(-9) ) ^ 2 * rhop * H344 * U ) / ( 18 * mu * ( df * 10^(-6) ) )</f>
        <v>5.0891436112175815E-2</v>
      </c>
      <c r="AF344">
        <f t="shared" si="144"/>
        <v>2.8606831547605141E-2</v>
      </c>
      <c r="AG344" cm="1">
        <f t="array" ref="AG344">(2 * AI364*(1-alpha)*AE344*SQRT(alpha)+(1-alpha)*alpha*AE344^2)/Ku</f>
        <v>1.7907843915747783E-2</v>
      </c>
      <c r="AH344">
        <f t="shared" si="145"/>
        <v>0.62599885925664356</v>
      </c>
      <c r="AI344" cm="1">
        <f t="array" ref="AI344" xml:space="preserve"> F344 / df / 1000</f>
        <v>0.43877551020408162</v>
      </c>
      <c r="AJ344" cm="1">
        <f t="array" ref="AJ344" xml:space="preserve"> ( 1 + AI344 ) / ( 2*Ku ) * ( 2 * LN( 1 + AI344 ) - 1 + alpha + ( 1 / ( 1 + AI344 ) ) ^ 2 * ( 1 - alpha / 2 ) - ( alpha / 2) * ( 1 + AI344 ) ^ 2 )</f>
        <v>0.21052529429216355</v>
      </c>
      <c r="AK344" cm="1">
        <f t="array" ref="AK344" xml:space="preserve"> ( ( 1 - alpha ) / Ku ) * AI344 ^ 2</f>
        <v>0.27380148045300806</v>
      </c>
      <c r="AL344">
        <f t="shared" si="146"/>
        <v>1.3005633426310801</v>
      </c>
      <c r="AM344">
        <f t="shared" si="136"/>
        <v>0.40891414375262658</v>
      </c>
      <c r="AN344">
        <f t="shared" si="147"/>
        <v>0.53047258656727547</v>
      </c>
      <c r="AO344">
        <f t="shared" si="148"/>
        <v>1.2972713090799468</v>
      </c>
      <c r="AP344" cm="1">
        <f t="array" ref="AP344" xml:space="preserve"> EXP( -4 * alpha * X * 10^(-6) * AM344 / ( PI() * df * 10^(-6) * ( 1 - alpha ) ) ) * 100</f>
        <v>2.3239047411508916E-2</v>
      </c>
      <c r="AQ344" cm="1">
        <f t="array" ref="AQ344" xml:space="preserve"> EXP( -4 * alpha * X * 10^(-6) * AN344 / ( PI() * df * 10^(-6) * ( 1 - alpha ) ) ) * 100</f>
        <v>1.9319651391912051E-3</v>
      </c>
      <c r="AR344">
        <f t="shared" si="149"/>
        <v>2.1307082272317712E-2</v>
      </c>
      <c r="AS344" cm="1">
        <f t="array" ref="AS344" xml:space="preserve"> ( sigave * 10^(-6) * fE *e * H344 ) / ( 3 * PI() * eps0 * ( 1 + epsF ) * mu * U * F344 * 10^(-9) )</f>
        <v>6.291867441944465E-3</v>
      </c>
      <c r="AT344" cm="1">
        <f t="array" ref="AT344" xml:space="preserve"> PI() * AS344 / ( 1 + alpha * SQRT(AS344) )</f>
        <v>1.9658888112410941E-2</v>
      </c>
      <c r="AU344" cm="1">
        <f t="array" ref="AU344" xml:space="preserve"> PI() * AS344 * ( 1 - SQRT( AS344 ) * alpha )</f>
        <v>1.9658299218997859E-2</v>
      </c>
      <c r="AV344">
        <f t="shared" si="150"/>
        <v>0.99997004441910875</v>
      </c>
      <c r="AW344" cm="1">
        <f t="array" ref="AW344" xml:space="preserve"> 2 / 3 * ( epsP - 1 ) / ( epsP + 2 ) * ( sigave * 10^(-6) ) ^ 2 / ( eps0 * ( 1 + epsF ) ^ 2 ) * H344 * ( F344 * 10^(-9) ) ^ 2 / ( df * 10^(-6) * mu * U )</f>
        <v>40.806620663487912</v>
      </c>
      <c r="AX344" cm="1">
        <f t="array" ref="AX344" xml:space="preserve"> 0.528 * Ku ^ 0.26 * AW344 ^ 0.74 / ( 1 + 0.366 * ( Ku * AW344 ) ^ 0.63 )</f>
        <v>1.8868059316470667</v>
      </c>
      <c r="AY344" cm="1">
        <f t="array" ref="AY344" xml:space="preserve"> 0.35 * Ku ^ ( -0.5 ) * AW344 ^ 0.4</f>
        <v>1.9070451371934898</v>
      </c>
      <c r="AZ344">
        <f t="shared" si="151"/>
        <v>1.0107267023104785</v>
      </c>
      <c r="BA344">
        <f t="shared" si="137"/>
        <v>0.42053423446542226</v>
      </c>
      <c r="BB344">
        <f t="shared" si="152"/>
        <v>0.55013088578627334</v>
      </c>
      <c r="BC344">
        <f t="shared" si="153"/>
        <v>1.3081714654826917</v>
      </c>
      <c r="BD344">
        <f t="shared" si="138"/>
        <v>1.5241784434328562</v>
      </c>
      <c r="BE344">
        <f t="shared" si="154"/>
        <v>2.4375177237607653</v>
      </c>
      <c r="BF344">
        <f t="shared" si="155"/>
        <v>1.5992338261068864</v>
      </c>
      <c r="BG344" cm="1">
        <f t="array" ref="BG344" xml:space="preserve"> EXP( -4 * alpha * X * 10^(-6) * BA344 / ( PI() * df * 10^(-6) * ( 1 - alpha ) ) ) * 100</f>
        <v>1.8321344801637437E-2</v>
      </c>
      <c r="BH344" cm="1">
        <f t="array" ref="BH344" xml:space="preserve"> EXP( -4 * alpha * X * 10^(-6) * BB344 / ( PI() * df * 10^(-6) * ( 1 - alpha ) ) ) * 100</f>
        <v>1.2921336525050732E-3</v>
      </c>
      <c r="BI344" cm="1">
        <f t="array" ref="BI344" xml:space="preserve"> EXP( -4 * alpha * X * 10^(-6) * BD344 / ( PI() * df * 10^(-6) * ( 1 - alpha ) ) ) * 100</f>
        <v>2.8543976369164232E-12</v>
      </c>
      <c r="BJ344" cm="1">
        <f t="array" ref="BJ344" xml:space="preserve"> EXP( -4 * alpha * X * 10^(-6) * BE344 / ( PI() * df * 10^(-6) * ( 1 - alpha ) ) ) * 100</f>
        <v>2.1837382854841076E-20</v>
      </c>
      <c r="BK344" cm="1">
        <f t="array" ref="BK344">fC *  BG344 +  ( 1 - fC ) * BI344</f>
        <v>1.8321344827327017E-3</v>
      </c>
    </row>
    <row r="345" spans="6:63" x14ac:dyDescent="0.2">
      <c r="F345">
        <v>3450</v>
      </c>
      <c r="G345" cm="1">
        <f t="array" ref="G345" xml:space="preserve"> F345 * 10^(-9) * rhoa/mu * U</f>
        <v>2.2856010569679511E-3</v>
      </c>
      <c r="H345" cm="1">
        <f t="array" ref="H345">1 +  lambda/F345 * ( 2.514 + 0.8 * EXP( -0.55 * F345/lambda ) )</f>
        <v>1.0488298956521818</v>
      </c>
      <c r="I345" cm="1">
        <f t="array" ref="I345" xml:space="preserve"> 1 + 3.34 * lambda/F345</f>
        <v>1.0648734492753622</v>
      </c>
      <c r="J345">
        <f t="shared" si="139"/>
        <v>0.98493384013462071</v>
      </c>
      <c r="K345" cm="1">
        <f t="array" ref="K345" xml:space="preserve"> kB * T * H345 / ( 3 * PI() * mu * F345 * 10^(-9) )</f>
        <v>7.1773017175912037E-12</v>
      </c>
      <c r="L345" cm="1">
        <f t="array" ref="L345" xml:space="preserve"> df * 10^(-6) *U / K345</f>
        <v>11457.905121043581</v>
      </c>
      <c r="M345" cm="1">
        <f t="array" ref="M345" xml:space="preserve"> 1 + 0.388 * Kn * ( ( 1 - alpha ) * L345 / Ku ) ^ ( 1 / 3 )</f>
        <v>1.1681527707498931</v>
      </c>
      <c r="N345" cm="1">
        <f t="array" ref="N345" xml:space="preserve"> 1 + 0.388 * Kn * ( ( 1 - alpha ) / Ku ) ^ ( 1 / 3 ) * ( 3 * PI() * mu * df * 10^(-6) * U * F345 * 10^(-9) / ( kB * T ) ) ^ ( 1 / 3 ) * ( 0.6 * ( F345 / lambda ) ^ 0.1 ) ^ ( -1 / 3 ) * ( 1 + 2/3 * ( 3.34 * F345 / lambda ) ) ^ ( -1 / 2 )</f>
        <v>1.0165175645514752</v>
      </c>
      <c r="O345">
        <f t="shared" si="130"/>
        <v>0.87019231559834764</v>
      </c>
      <c r="P345" cm="1">
        <f t="array" ref="P345" xml:space="preserve"> 1 / ( 1 + 1.6 * ( ( 1 - alpha ) / Ku ) ^ ( 1 / 3 ) * L345 ^ ( -2 / 3 ) * M345 )</f>
        <v>0.99588148347116967</v>
      </c>
      <c r="Q345" cm="1">
        <f t="array" ref="Q345" xml:space="preserve"> 1.6 * ( ( 1 - alpha ) / Ku ) * L345 ^ ( -2 / 3 ) * M345 * P345</f>
        <v>5.208446027248315E-3</v>
      </c>
      <c r="R345" cm="1">
        <f t="array" ref="R345" xml:space="preserve"> 1.6 * ( 0.6 ) ^ ( 2 / 3 ) * ( ( 1 - alpha ) / Ku ) * ( lambda * 10^(-9) ) ^ ( -1 / 15 ) * ( kB * T / ( 3 * PI() * df * 10^(-6) * U * mu ) ) ^ ( 2 / 3 ) * ( F345 * 10^(-9) ) ^ ( -3 / 5 )  +  3.2 * 3.34 / 3 * ( 0.6 ) ^ ( 2 / 3 ) * ( ( 1 - alpha ) / Ku ) *  ( lambda * 10^(-9) ) ^ ( 14 / 15 ) * ( kB * T / ( 3 * PI() * df * 10^(-6) * U * mu ) ) ^ ( 2 / 3 ) * ( F345 * 10^(-9) ) ^ ( -8 / 5 )</f>
        <v>4.1859906789413464E-3</v>
      </c>
      <c r="S345">
        <f t="shared" si="131"/>
        <v>4.2551330501926334E-3</v>
      </c>
      <c r="T345">
        <f t="shared" si="140"/>
        <v>0.81696786871393801</v>
      </c>
      <c r="U345">
        <f t="shared" si="132"/>
        <v>10524.671184157887</v>
      </c>
      <c r="V345">
        <f t="shared" si="133"/>
        <v>9.7475365198397244E-3</v>
      </c>
      <c r="W345">
        <f t="shared" si="134"/>
        <v>9.5014342261371556E-5</v>
      </c>
      <c r="X345">
        <f t="shared" si="135"/>
        <v>9.2615331298234568E-7</v>
      </c>
      <c r="Y345" cm="1">
        <f t="array" ref="Y345" xml:space="preserve"> 4 / 3 * g / U^2 * F345 * 10^(-9) * ( rhop - rhoa ) / rhoa</f>
        <v>357.64439968564966</v>
      </c>
      <c r="Z345" cm="1">
        <f t="array" ref="Z345" xml:space="preserve"> SQRT( 4/3 * 1/U345 * g/rhoa * F345 * 10^(-9) *  ( rhop - rhoa ) )</f>
        <v>1.9336230239800467E-3</v>
      </c>
      <c r="AA345" cm="1">
        <f t="array" ref="AA345" xml:space="preserve"> Z345 / U</f>
        <v>0.18434079081732338</v>
      </c>
      <c r="AB345">
        <f t="shared" si="141"/>
        <v>0.22600221850255361</v>
      </c>
      <c r="AC345">
        <f t="shared" si="142"/>
        <v>0.22458589222656758</v>
      </c>
      <c r="AD345">
        <f t="shared" si="143"/>
        <v>0.99373313109326833</v>
      </c>
      <c r="AE345" cm="1">
        <f t="array" ref="AE345">( ( F345 * 10^(-9) ) ^ 2 * rhop * H345 * U ) / ( 18 * mu * ( df * 10^(-6) ) )</f>
        <v>5.1180819863137758E-2</v>
      </c>
      <c r="AF345">
        <f t="shared" si="144"/>
        <v>2.8877517435579994E-2</v>
      </c>
      <c r="AG345" cm="1">
        <f t="array" ref="AG345">(2 * AI365*(1-alpha)*AE345*SQRT(alpha)+(1-alpha)*alpha*AE345^2)/Ku</f>
        <v>1.805990153879317E-2</v>
      </c>
      <c r="AH345">
        <f t="shared" si="145"/>
        <v>0.62539661101690003</v>
      </c>
      <c r="AI345" cm="1">
        <f t="array" ref="AI345" xml:space="preserve"> F345 / df / 1000</f>
        <v>0.44005102040816324</v>
      </c>
      <c r="AJ345" cm="1">
        <f t="array" ref="AJ345" xml:space="preserve"> ( 1 + AI345 ) / ( 2*Ku ) * ( 2 * LN( 1 + AI345 ) - 1 + alpha + ( 1 / ( 1 + AI345 ) ) ^ 2 * ( 1 - alpha / 2 ) - ( alpha / 2) * ( 1 + AI345 ) ^ 2 )</f>
        <v>0.21161352601331726</v>
      </c>
      <c r="AK345" cm="1">
        <f t="array" ref="AK345" xml:space="preserve"> ( ( 1 - alpha ) / Ku ) * AI345 ^ 2</f>
        <v>0.27539566328859594</v>
      </c>
      <c r="AL345">
        <f t="shared" si="146"/>
        <v>1.3014086031119994</v>
      </c>
      <c r="AM345">
        <f t="shared" si="136"/>
        <v>0.41049841310840851</v>
      </c>
      <c r="AN345">
        <f t="shared" si="147"/>
        <v>0.53311420600093617</v>
      </c>
      <c r="AO345">
        <f t="shared" si="148"/>
        <v>1.2986997975559678</v>
      </c>
      <c r="AP345" cm="1">
        <f t="array" ref="AP345" xml:space="preserve"> EXP( -4 * alpha * X * 10^(-6) * AM345 / ( PI() * df * 10^(-6) * ( 1 - alpha ) ) ) * 100</f>
        <v>2.2497789217204099E-2</v>
      </c>
      <c r="AQ345" cm="1">
        <f t="array" ref="AQ345" xml:space="preserve"> EXP( -4 * alpha * X * 10^(-6) * AN345 / ( PI() * df * 10^(-6) * ( 1 - alpha ) ) ) * 100</f>
        <v>1.830310424721103E-3</v>
      </c>
      <c r="AR345">
        <f t="shared" si="149"/>
        <v>2.0667478792482995E-2</v>
      </c>
      <c r="AS345" cm="1">
        <f t="array" ref="AS345" xml:space="preserve"> ( sigave * 10^(-6) * fE *e * H345 ) / ( 3 * PI() * eps0 * ( 1 + epsF ) * mu * U * F345 * 10^(-9) )</f>
        <v>6.2727811943820147E-3</v>
      </c>
      <c r="AT345" cm="1">
        <f t="array" ref="AT345" xml:space="preserve"> PI() * AS345 / ( 1 + alpha * SQRT(AS345) )</f>
        <v>1.9599415228050726E-2</v>
      </c>
      <c r="AU345" cm="1">
        <f t="array" ref="AU345" xml:space="preserve"> PI() * AS345 * ( 1 - SQRT( AS345 ) * alpha )</f>
        <v>1.9598829897173948E-2</v>
      </c>
      <c r="AV345">
        <f t="shared" si="150"/>
        <v>0.99997013528873346</v>
      </c>
      <c r="AW345" cm="1">
        <f t="array" ref="AW345" xml:space="preserve"> 2 / 3 * ( epsP - 1 ) / ( epsP + 2 ) * ( sigave * 10^(-6) ) ^ 2 / ( eps0 * ( 1 + epsF ) ^ 2 ) * H345 * ( F345 * 10^(-9) ) ^ 2 / ( df * 10^(-6) * mu * U )</f>
        <v>41.038659172396422</v>
      </c>
      <c r="AX345" cm="1">
        <f t="array" ref="AX345" xml:space="preserve"> 0.528 * Ku ^ 0.26 * AW345 ^ 0.74 / ( 1 + 0.366 * ( Ku * AW345 ) ^ 0.63 )</f>
        <v>1.8897111682320489</v>
      </c>
      <c r="AY345" cm="1">
        <f t="array" ref="AY345" xml:space="preserve"> 0.35 * Ku ^ ( -0.5 ) * AW345 ^ 0.4</f>
        <v>1.91137536904795</v>
      </c>
      <c r="AZ345">
        <f t="shared" si="151"/>
        <v>1.0114642920992891</v>
      </c>
      <c r="BA345">
        <f t="shared" si="137"/>
        <v>0.42205229948749168</v>
      </c>
      <c r="BB345">
        <f t="shared" si="152"/>
        <v>0.55271303589811016</v>
      </c>
      <c r="BC345">
        <f t="shared" si="153"/>
        <v>1.309584230601949</v>
      </c>
      <c r="BD345">
        <f t="shared" si="138"/>
        <v>1.5244861455479646</v>
      </c>
      <c r="BE345">
        <f t="shared" si="154"/>
        <v>2.4444895750488862</v>
      </c>
      <c r="BF345">
        <f t="shared" si="155"/>
        <v>1.6034842836634855</v>
      </c>
      <c r="BG345" cm="1">
        <f t="array" ref="BG345" xml:space="preserve"> EXP( -4 * alpha * X * 10^(-6) * BA345 / ( PI() * df * 10^(-6) * ( 1 - alpha ) ) ) * 100</f>
        <v>1.7760990785441133E-2</v>
      </c>
      <c r="BH345" cm="1">
        <f t="array" ref="BH345" xml:space="preserve"> EXP( -4 * alpha * X * 10^(-6) * BB345 / ( PI() * df * 10^(-6) * ( 1 - alpha ) ) ) * 100</f>
        <v>1.2256356204499426E-3</v>
      </c>
      <c r="BI345" cm="1">
        <f t="array" ref="BI345" xml:space="preserve"> EXP( -4 * alpha * X * 10^(-6) * BD345 / ( PI() * df * 10^(-6) * ( 1 - alpha ) ) ) * 100</f>
        <v>2.8364824693577472E-12</v>
      </c>
      <c r="BJ345" cm="1">
        <f t="array" ref="BJ345" xml:space="preserve"> EXP( -4 * alpha * X * 10^(-6) * BE345 / ( PI() * df * 10^(-6) * ( 1 - alpha ) ) ) * 100</f>
        <v>1.8934149813901677E-20</v>
      </c>
      <c r="BK345" cm="1">
        <f t="array" ref="BK345">fC *  BG345 +  ( 1 - fC ) * BI345</f>
        <v>1.7760990810969477E-3</v>
      </c>
    </row>
    <row r="346" spans="6:63" x14ac:dyDescent="0.2">
      <c r="F346">
        <v>3460</v>
      </c>
      <c r="G346" cm="1">
        <f t="array" ref="G346" xml:space="preserve"> F346 * 10^(-9) * rhoa/mu * U</f>
        <v>2.292225987567858E-3</v>
      </c>
      <c r="H346" cm="1">
        <f t="array" ref="H346">1 +  lambda/F346 * ( 2.514 + 0.8 * EXP( -0.55 * F346/lambda ) )</f>
        <v>1.0486887687861344</v>
      </c>
      <c r="I346" cm="1">
        <f t="array" ref="I346" xml:space="preserve"> 1 + 3.34 * lambda/F346</f>
        <v>1.0646859537572255</v>
      </c>
      <c r="J346">
        <f t="shared" si="139"/>
        <v>0.9849747384055948</v>
      </c>
      <c r="K346" cm="1">
        <f t="array" ref="K346" xml:space="preserve"> kB * T * H346 / ( 3 * PI() * mu * F346 * 10^(-9) )</f>
        <v>7.1555951096966978E-12</v>
      </c>
      <c r="L346" cm="1">
        <f t="array" ref="L346" xml:space="preserve"> df * 10^(-6) *U / K346</f>
        <v>11492.662852572845</v>
      </c>
      <c r="M346" cm="1">
        <f t="array" ref="M346" xml:space="preserve"> 1 + 0.388 * Kn * ( ( 1 - alpha ) * L346 / Ku ) ^ ( 1 / 3 )</f>
        <v>1.1683226304475163</v>
      </c>
      <c r="N346" cm="1">
        <f t="array" ref="N346" xml:space="preserve"> 1 + 0.388 * Kn * ( ( 1 - alpha ) / Ku ) ^ ( 1 / 3 ) * ( 3 * PI() * mu * df * 10^(-6) * U * F346 * 10^(-9) / ( kB * T ) ) ^ ( 1 / 3 ) * ( 0.6 * ( F346 / lambda ) ^ 0.1 ) ^ ( -1 / 3 ) * ( 1 + 2/3 * ( 3.34 * F346 / lambda ) ) ^ ( -1 / 2 )</f>
        <v>1.0165082120649316</v>
      </c>
      <c r="O346">
        <f t="shared" si="130"/>
        <v>0.87005779531597927</v>
      </c>
      <c r="P346" cm="1">
        <f t="array" ref="P346" xml:space="preserve"> 1 / ( 1 + 1.6 * ( ( 1 - alpha ) / Ku ) ^ ( 1 / 3 ) * L346 ^ ( -2 / 3 ) * M346 )</f>
        <v>0.99588916217135148</v>
      </c>
      <c r="Q346" cm="1">
        <f t="array" ref="Q346" xml:space="preserve"> 1.6 * ( ( 1 - alpha ) / Ku ) * L346 ^ ( -2 / 3 ) * M346 * P346</f>
        <v>5.1987352259984894E-3</v>
      </c>
      <c r="R346" cm="1">
        <f t="array" ref="R346" xml:space="preserve"> 1.6 * ( 0.6 ) ^ ( 2 / 3 ) * ( ( 1 - alpha ) / Ku ) * ( lambda * 10^(-9) ) ^ ( -1 / 15 ) * ( kB * T / ( 3 * PI() * df * 10^(-6) * U * mu ) ) ^ ( 2 / 3 ) * ( F346 * 10^(-9) ) ^ ( -3 / 5 )  +  3.2 * 3.34 / 3 * ( 0.6 ) ^ ( 2 / 3 ) * ( ( 1 - alpha ) / Ku ) *  ( lambda * 10^(-9) ) ^ ( 14 / 15 ) * ( kB * T / ( 3 * PI() * df * 10^(-6) * U * mu ) ) ^ ( 2 / 3 ) * ( F346 * 10^(-9) ) ^ ( -8 / 5 )</f>
        <v>4.1782268591882971E-3</v>
      </c>
      <c r="S346">
        <f t="shared" si="131"/>
        <v>4.2472019142351701E-3</v>
      </c>
      <c r="T346">
        <f t="shared" si="140"/>
        <v>0.81696830663643505</v>
      </c>
      <c r="U346">
        <f t="shared" si="132"/>
        <v>10494.300990647713</v>
      </c>
      <c r="V346">
        <f t="shared" si="133"/>
        <v>9.7616307926979128E-3</v>
      </c>
      <c r="W346">
        <f t="shared" si="134"/>
        <v>9.5289308920341756E-5</v>
      </c>
      <c r="X346">
        <f t="shared" si="135"/>
        <v>9.3017657351992337E-7</v>
      </c>
      <c r="Y346" cm="1">
        <f t="array" ref="Y346" xml:space="preserve"> 4 / 3 * g / U^2 * F346 * 10^(-9) * ( rhop - rhoa ) / rhoa</f>
        <v>358.6810501195211</v>
      </c>
      <c r="Z346" cm="1">
        <f t="array" ref="Z346" xml:space="preserve"> SQRT( 4/3 * 1/U346 * g/rhoa * F346 * 10^(-9) *  ( rhop - rhoa ) )</f>
        <v>1.9392232998122212E-3</v>
      </c>
      <c r="AA346" cm="1">
        <f t="array" ref="AA346" xml:space="preserve"> Z346 / U</f>
        <v>0.18487468975361823</v>
      </c>
      <c r="AB346">
        <f t="shared" si="141"/>
        <v>0.22680523770969344</v>
      </c>
      <c r="AC346">
        <f t="shared" si="142"/>
        <v>0.22537149573589618</v>
      </c>
      <c r="AD346">
        <f t="shared" si="143"/>
        <v>0.99367853234662762</v>
      </c>
      <c r="AE346" cm="1">
        <f t="array" ref="AE346">( ( F346 * 10^(-9) ) ^ 2 * rhop * H346 * U ) / ( 18 * mu * ( df * 10^(-6) ) )</f>
        <v>5.1471023576590745E-2</v>
      </c>
      <c r="AF346">
        <f t="shared" si="144"/>
        <v>2.9149724790881109E-2</v>
      </c>
      <c r="AG346" cm="1">
        <f t="array" ref="AG346">(2 * AI366*(1-alpha)*AE346*SQRT(alpha)+(1-alpha)*alpha*AE346^2)/Ku</f>
        <v>1.8212821440255662E-2</v>
      </c>
      <c r="AH346">
        <f t="shared" si="145"/>
        <v>0.62480251772233431</v>
      </c>
      <c r="AI346" cm="1">
        <f t="array" ref="AI346" xml:space="preserve"> F346 / df / 1000</f>
        <v>0.44132653061224486</v>
      </c>
      <c r="AJ346" cm="1">
        <f t="array" ref="AJ346" xml:space="preserve"> ( 1 + AI346 ) / ( 2*Ku ) * ( 2 * LN( 1 + AI346 ) - 1 + alpha + ( 1 / ( 1 + AI346 ) ) ^ 2 * ( 1 - alpha / 2 ) - ( alpha / 2) * ( 1 + AI346 ) ^ 2 )</f>
        <v>0.21270391662845181</v>
      </c>
      <c r="AK346" cm="1">
        <f t="array" ref="AK346" xml:space="preserve"> ( ( 1 - alpha ) / Ku ) * AI346 ^ 2</f>
        <v>0.27699447365055702</v>
      </c>
      <c r="AL346">
        <f t="shared" si="146"/>
        <v>1.3022537527336981</v>
      </c>
      <c r="AM346">
        <f t="shared" si="136"/>
        <v>0.41208359175670728</v>
      </c>
      <c r="AN346">
        <f t="shared" si="147"/>
        <v>0.53576289609156946</v>
      </c>
      <c r="AO346">
        <f t="shared" si="148"/>
        <v>1.3001315917666578</v>
      </c>
      <c r="AP346" cm="1">
        <f t="array" ref="AP346" xml:space="preserve"> EXP( -4 * alpha * X * 10^(-6) * AM346 / ( PI() * df * 10^(-6) * ( 1 - alpha ) ) ) * 100</f>
        <v>2.1779769777232089E-2</v>
      </c>
      <c r="AQ346" cm="1">
        <f t="array" ref="AQ346" xml:space="preserve"> EXP( -4 * alpha * X * 10^(-6) * AN346 / ( PI() * df * 10^(-6) * ( 1 - alpha ) ) ) * 100</f>
        <v>1.7337536489609184E-3</v>
      </c>
      <c r="AR346">
        <f t="shared" si="149"/>
        <v>2.0046016128271171E-2</v>
      </c>
      <c r="AS346" cm="1">
        <f t="array" ref="AS346" xml:space="preserve"> ( sigave * 10^(-6) * fE *e * H346 ) / ( 3 * PI() * eps0 * ( 1 + epsF ) * mu * U * F346 * 10^(-9) )</f>
        <v>6.253810164996312E-3</v>
      </c>
      <c r="AT346" cm="1">
        <f t="array" ref="AT346" xml:space="preserve"> PI() * AS346 / ( 1 + alpha * SQRT(AS346) )</f>
        <v>1.9540300634028972E-2</v>
      </c>
      <c r="AU346" cm="1">
        <f t="array" ref="AU346" xml:space="preserve"> PI() * AS346 * ( 1 - SQRT( AS346 ) * alpha )</f>
        <v>1.9539718833493359E-2</v>
      </c>
      <c r="AV346">
        <f t="shared" si="150"/>
        <v>0.99997022560980464</v>
      </c>
      <c r="AW346" cm="1">
        <f t="array" ref="AW346" xml:space="preserve"> 2 / 3 * ( epsP - 1 ) / ( epsP + 2 ) * ( sigave * 10^(-6) ) ^ 2 / ( eps0 * ( 1 + epsF ) ^ 2 ) * H346 * ( F346 * 10^(-9) ) ^ 2 / ( df * 10^(-6) * mu * U )</f>
        <v>41.271355157314368</v>
      </c>
      <c r="AX346" cm="1">
        <f t="array" ref="AX346" xml:space="preserve"> 0.528 * Ku ^ 0.26 * AW346 ^ 0.74 / ( 1 + 0.366 * ( Ku * AW346 ) ^ 0.63 )</f>
        <v>1.8926080635799898</v>
      </c>
      <c r="AY346" cm="1">
        <f t="array" ref="AY346" xml:space="preserve"> 0.35 * Ku ^ ( -0.5 ) * AW346 ^ 0.4</f>
        <v>1.9157031427889046</v>
      </c>
      <c r="AZ346">
        <f t="shared" si="151"/>
        <v>1.0122027796739008</v>
      </c>
      <c r="BA346">
        <f t="shared" si="137"/>
        <v>0.42357165512145978</v>
      </c>
      <c r="BB346">
        <f t="shared" si="152"/>
        <v>0.55530261492506283</v>
      </c>
      <c r="BC346">
        <f t="shared" si="153"/>
        <v>1.3110004132968458</v>
      </c>
      <c r="BD346">
        <f t="shared" si="138"/>
        <v>1.5247789267089482</v>
      </c>
      <c r="BE346">
        <f t="shared" si="154"/>
        <v>2.4514660388804739</v>
      </c>
      <c r="BF346">
        <f t="shared" si="155"/>
        <v>1.6077517835137374</v>
      </c>
      <c r="BG346" cm="1">
        <f t="array" ref="BG346" xml:space="preserve"> EXP( -4 * alpha * X * 10^(-6) * BA346 / ( PI() * df * 10^(-6) * ( 1 - alpha ) ) ) * 100</f>
        <v>1.7217320381210405E-2</v>
      </c>
      <c r="BH346" cm="1">
        <f t="array" ref="BH346" xml:space="preserve"> EXP( -4 * alpha * X * 10^(-6) * BB346 / ( PI() * df * 10^(-6) * ( 1 - alpha ) ) ) * 100</f>
        <v>1.1623831204075647E-3</v>
      </c>
      <c r="BI346" cm="1">
        <f t="array" ref="BI346" xml:space="preserve"> EXP( -4 * alpha * X * 10^(-6) * BD346 / ( PI() * df * 10^(-6) * ( 1 - alpha ) ) ) * 100</f>
        <v>2.8195404419049009E-12</v>
      </c>
      <c r="BJ346" cm="1">
        <f t="array" ref="BJ346" xml:space="preserve"> EXP( -4 * alpha * X * 10^(-6) * BE346 / ( PI() * df * 10^(-6) * ( 1 - alpha ) ) ) * 100</f>
        <v>1.6415345992165113E-20</v>
      </c>
      <c r="BK346" cm="1">
        <f t="array" ref="BK346">fC *  BG346 +  ( 1 - fC ) * BI346</f>
        <v>1.721732040658627E-3</v>
      </c>
    </row>
    <row r="347" spans="6:63" x14ac:dyDescent="0.2">
      <c r="F347">
        <v>3470</v>
      </c>
      <c r="G347" cm="1">
        <f t="array" ref="G347" xml:space="preserve"> F347 * 10^(-9) * rhoa/mu * U</f>
        <v>2.2988509181677652E-3</v>
      </c>
      <c r="H347" cm="1">
        <f t="array" ref="H347">1 +  lambda/F347 * ( 2.514 + 0.8 * EXP( -0.55 * F347/lambda ) )</f>
        <v>1.0485484553314186</v>
      </c>
      <c r="I347" cm="1">
        <f t="array" ref="I347" xml:space="preserve"> 1 + 3.34 * lambda/F347</f>
        <v>1.0644995389048992</v>
      </c>
      <c r="J347">
        <f t="shared" si="139"/>
        <v>0.98501541523457092</v>
      </c>
      <c r="K347" cm="1">
        <f t="array" ref="K347" xml:space="preserve"> kB * T * H347 / ( 3 * PI() * mu * F347 * 10^(-9) )</f>
        <v>7.1340191461486001E-12</v>
      </c>
      <c r="L347" cm="1">
        <f t="array" ref="L347" xml:space="preserve"> df * 10^(-6) *U / K347</f>
        <v>11527.420997974172</v>
      </c>
      <c r="M347" cm="1">
        <f t="array" ref="M347" xml:space="preserve"> 1 + 0.388 * Kn * ( ( 1 - alpha ) * L347 / Ku ) ^ ( 1 / 3 )</f>
        <v>1.1684921500301744</v>
      </c>
      <c r="N347" cm="1">
        <f t="array" ref="N347" xml:space="preserve"> 1 + 0.388 * Kn * ( ( 1 - alpha ) / Ku ) ^ ( 1 / 3 ) * ( 3 * PI() * mu * df * 10^(-6) * U * F347 * 10^(-9) / ( kB * T ) ) ^ ( 1 / 3 ) * ( 0.6 * ( F347 / lambda ) ^ 0.1 ) ^ ( -1 / 3 ) * ( 1 + 2/3 * ( 3.34 * F347 / lambda ) ) ^ ( -1 / 2 )</f>
        <v>1.0164988912541306</v>
      </c>
      <c r="O347">
        <f t="shared" si="130"/>
        <v>0.86992359446135881</v>
      </c>
      <c r="P347" cm="1">
        <f t="array" ref="P347" xml:space="preserve"> 1 / ( 1 + 1.6 * ( ( 1 - alpha ) / Ku ) ^ ( 1 / 3 ) * L347 ^ ( -2 / 3 ) * M347 )</f>
        <v>0.99589680307001205</v>
      </c>
      <c r="Q347" cm="1">
        <f t="array" ref="Q347" xml:space="preserve"> 1.6 * ( ( 1 - alpha ) / Ku ) * L347 ^ ( -2 / 3 ) * M347 * P347</f>
        <v>5.1890722301128015E-3</v>
      </c>
      <c r="R347" cm="1">
        <f t="array" ref="R347" xml:space="preserve"> 1.6 * ( 0.6 ) ^ ( 2 / 3 ) * ( ( 1 - alpha ) / Ku ) * ( lambda * 10^(-9) ) ^ ( -1 / 15 ) * ( kB * T / ( 3 * PI() * df * 10^(-6) * U * mu ) ) ^ ( 2 / 3 ) * ( F347 * 10^(-9) ) ^ ( -3 / 5 )  +  3.2 * 3.34 / 3 * ( 0.6 ) ^ ( 2 / 3 ) * ( ( 1 - alpha ) / Ku ) *  ( lambda * 10^(-9) ) ^ ( 14 / 15 ) * ( kB * T / ( 3 * PI() * df * 10^(-6) * U * mu ) ) ^ ( 2 / 3 ) * ( F347 * 10^(-9) ) ^ ( -8 / 5 )</f>
        <v>4.1705011619592907E-3</v>
      </c>
      <c r="S347">
        <f t="shared" si="131"/>
        <v>4.2393098071056828E-3</v>
      </c>
      <c r="T347">
        <f t="shared" si="140"/>
        <v>0.81696874106019668</v>
      </c>
      <c r="U347">
        <f t="shared" si="132"/>
        <v>10464.105798265155</v>
      </c>
      <c r="V347">
        <f t="shared" si="133"/>
        <v>9.7757046361316852E-3</v>
      </c>
      <c r="W347">
        <f t="shared" si="134"/>
        <v>9.5564273448456216E-5</v>
      </c>
      <c r="X347">
        <f t="shared" si="135"/>
        <v>9.3420561170247101E-7</v>
      </c>
      <c r="Y347" cm="1">
        <f t="array" ref="Y347" xml:space="preserve"> 4 / 3 * g / U^2 * F347 * 10^(-9) * ( rhop - rhoa ) / rhoa</f>
        <v>359.7177005533926</v>
      </c>
      <c r="Z347" cm="1">
        <f t="array" ref="Z347" xml:space="preserve"> SQRT( 4/3 * 1/U347 * g/rhoa * F347 * 10^(-9) *  ( rhop - rhoa ) )</f>
        <v>1.9448235540919985E-3</v>
      </c>
      <c r="AA347" cm="1">
        <f t="array" ref="AA347" xml:space="preserve"> Z347 / U</f>
        <v>0.18540858663522825</v>
      </c>
      <c r="AB347">
        <f t="shared" si="141"/>
        <v>0.22760930644895319</v>
      </c>
      <c r="AC347">
        <f t="shared" si="142"/>
        <v>0.22615798247203284</v>
      </c>
      <c r="AD347">
        <f t="shared" si="143"/>
        <v>0.9936236175947144</v>
      </c>
      <c r="AE347" cm="1">
        <f t="array" ref="AE347">( ( F347 * 10^(-9) ) ^ 2 * rhop * H347 * U ) / ( 18 * mu * ( df * 10^(-6) ) )</f>
        <v>5.1762047252534776E-2</v>
      </c>
      <c r="AF347">
        <f t="shared" si="144"/>
        <v>2.9423454129097425E-2</v>
      </c>
      <c r="AG347" cm="1">
        <f t="array" ref="AG347">(2 * AI367*(1-alpha)*AE347*SQRT(alpha)+(1-alpha)*alpha*AE347^2)/Ku</f>
        <v>1.8366606104493019E-2</v>
      </c>
      <c r="AH347">
        <f t="shared" si="145"/>
        <v>0.62421651869655659</v>
      </c>
      <c r="AI347" cm="1">
        <f t="array" ref="AI347" xml:space="preserve"> F347 / df / 1000</f>
        <v>0.44260204081632659</v>
      </c>
      <c r="AJ347" cm="1">
        <f t="array" ref="AJ347" xml:space="preserve"> ( 1 + AI347 ) / ( 2*Ku ) * ( 2 * LN( 1 + AI347 ) - 1 + alpha + ( 1 / ( 1 + AI347 ) ) ^ 2 * ( 1 - alpha / 2 ) - ( alpha / 2) * ( 1 + AI347 ) ^ 2 )</f>
        <v>0.21379646215090531</v>
      </c>
      <c r="AK347" cm="1">
        <f t="array" ref="AK347" xml:space="preserve"> ( ( 1 - alpha ) / Ku ) * AI347 ^ 2</f>
        <v>0.27859791153889146</v>
      </c>
      <c r="AL347">
        <f t="shared" si="146"/>
        <v>1.303098791888553</v>
      </c>
      <c r="AM347">
        <f t="shared" si="136"/>
        <v>0.41366966252449555</v>
      </c>
      <c r="AN347">
        <f t="shared" si="147"/>
        <v>0.5384186579471274</v>
      </c>
      <c r="AO347">
        <f t="shared" si="148"/>
        <v>1.3015667009790568</v>
      </c>
      <c r="AP347" cm="1">
        <f t="array" ref="AP347" xml:space="preserve"> EXP( -4 * alpha * X * 10^(-6) * AM347 / ( PI() * df * 10^(-6) * ( 1 - alpha ) ) ) * 100</f>
        <v>2.108428112487196E-2</v>
      </c>
      <c r="AQ347" cm="1">
        <f t="array" ref="AQ347" xml:space="preserve"> EXP( -4 * alpha * X * 10^(-6) * AN347 / ( PI() * df * 10^(-6) * ( 1 - alpha ) ) ) * 100</f>
        <v>1.6420530367456745E-3</v>
      </c>
      <c r="AR347">
        <f t="shared" si="149"/>
        <v>1.9442228088126286E-2</v>
      </c>
      <c r="AS347" cm="1">
        <f t="array" ref="AS347" xml:space="preserve"> ( sigave * 10^(-6) * fE *e * H347 ) / ( 3 * PI() * eps0 * ( 1 + epsF ) * mu * U * F347 * 10^(-9) )</f>
        <v>6.2349533154837074E-3</v>
      </c>
      <c r="AT347" cm="1">
        <f t="array" ref="AT347" xml:space="preserve"> PI() * AS347 / ( 1 + alpha * SQRT(AS347) )</f>
        <v>1.9481541107041478E-2</v>
      </c>
      <c r="AU347" cm="1">
        <f t="array" ref="AU347" xml:space="preserve"> PI() * AS347 * ( 1 - SQRT( AS347 ) * alpha )</f>
        <v>1.9480962805038231E-2</v>
      </c>
      <c r="AV347">
        <f t="shared" si="150"/>
        <v>0.99997031538726489</v>
      </c>
      <c r="AW347" cm="1">
        <f t="array" ref="AW347" xml:space="preserve"> 2 / 3 * ( epsP - 1 ) / ( epsP + 2 ) * ( sigave * 10^(-6) ) ^ 2 / ( eps0 * ( 1 + epsF ) ^ 2 ) * H347 * ( F347 * 10^(-9) ) ^ 2 / ( df * 10^(-6) * mu * U )</f>
        <v>41.504708618241764</v>
      </c>
      <c r="AX347" cm="1">
        <f t="array" ref="AX347" xml:space="preserve"> 0.528 * Ku ^ 0.26 * AW347 ^ 0.74 / ( 1 + 0.366 * ( Ku * AW347 ) ^ 0.63 )</f>
        <v>1.8954966589237929</v>
      </c>
      <c r="AY347" cm="1">
        <f t="array" ref="AY347" xml:space="preserve"> 0.35 * Ku ^ ( -0.5 ) * AW347 ^ 0.4</f>
        <v>1.9200284667883165</v>
      </c>
      <c r="AZ347">
        <f t="shared" si="151"/>
        <v>1.0129421530494556</v>
      </c>
      <c r="BA347">
        <f t="shared" si="137"/>
        <v>0.42509228109633013</v>
      </c>
      <c r="BB347">
        <f t="shared" si="152"/>
        <v>0.55789962075216559</v>
      </c>
      <c r="BC347">
        <f t="shared" si="153"/>
        <v>1.3124200216322912</v>
      </c>
      <c r="BD347">
        <f t="shared" si="138"/>
        <v>1.5250568582349742</v>
      </c>
      <c r="BE347">
        <f t="shared" si="154"/>
        <v>2.4584471247354438</v>
      </c>
      <c r="BF347">
        <f t="shared" si="155"/>
        <v>1.612036371929588</v>
      </c>
      <c r="BG347" cm="1">
        <f t="array" ref="BG347" xml:space="preserve"> EXP( -4 * alpha * X * 10^(-6) * BA347 / ( PI() * df * 10^(-6) * ( 1 - alpha ) ) ) * 100</f>
        <v>1.6689858094919706E-2</v>
      </c>
      <c r="BH347" cm="1">
        <f t="array" ref="BH347" xml:space="preserve"> EXP( -4 * alpha * X * 10^(-6) * BB347 / ( PI() * df * 10^(-6) * ( 1 - alpha ) ) ) * 100</f>
        <v>1.1022274371363463E-3</v>
      </c>
      <c r="BI347" cm="1">
        <f t="array" ref="BI347" xml:space="preserve"> EXP( -4 * alpha * X * 10^(-6) * BD347 / ( PI() * df * 10^(-6) * ( 1 - alpha ) ) ) * 100</f>
        <v>2.8035513350535403E-12</v>
      </c>
      <c r="BJ347" cm="1">
        <f t="array" ref="BJ347" xml:space="preserve"> EXP( -4 * alpha * X * 10^(-6) * BE347 / ( PI() * df * 10^(-6) * ( 1 - alpha ) ) ) * 100</f>
        <v>1.4230271941670727E-20</v>
      </c>
      <c r="BK347" cm="1">
        <f t="array" ref="BK347">fC *  BG347 +  ( 1 - fC ) * BI347</f>
        <v>1.6689858120151669E-3</v>
      </c>
    </row>
    <row r="348" spans="6:63" x14ac:dyDescent="0.2">
      <c r="F348">
        <v>3480</v>
      </c>
      <c r="G348" cm="1">
        <f t="array" ref="G348" xml:space="preserve"> F348 * 10^(-9) * rhoa/mu * U</f>
        <v>2.3054758487676724E-3</v>
      </c>
      <c r="H348" cm="1">
        <f t="array" ref="H348">1 +  lambda/F348 * ( 2.514 + 0.8 * EXP( -0.55 * F348/lambda ) )</f>
        <v>1.0484089482758681</v>
      </c>
      <c r="I348" cm="1">
        <f t="array" ref="I348" xml:space="preserve"> 1 + 3.34 * lambda/F348</f>
        <v>1.0643141954022988</v>
      </c>
      <c r="J348">
        <f t="shared" si="139"/>
        <v>0.98505587241517656</v>
      </c>
      <c r="K348" cm="1">
        <f t="array" ref="K348" xml:space="preserve"> kB * T * H348 / ( 3 * PI() * mu * F348 * 10^(-9) )</f>
        <v>7.1125726531308937E-12</v>
      </c>
      <c r="L348" cm="1">
        <f t="array" ref="L348" xml:space="preserve"> df * 10^(-6) *U / K348</f>
        <v>11562.179553844444</v>
      </c>
      <c r="M348" cm="1">
        <f t="array" ref="M348" xml:space="preserve"> 1 + 0.388 * Kn * ( ( 1 - alpha ) * L348 / Ku ) ^ ( 1 / 3 )</f>
        <v>1.1686613311868053</v>
      </c>
      <c r="N348" cm="1">
        <f t="array" ref="N348" xml:space="preserve"> 1 + 0.388 * Kn * ( ( 1 - alpha ) / Ku ) ^ ( 1 / 3 ) * ( 3 * PI() * mu * df * 10^(-6) * U * F348 * 10^(-9) / ( kB * T ) ) ^ ( 1 / 3 ) * ( 0.6 * ( F348 / lambda ) ^ 0.1 ) ^ ( -1 / 3 ) * ( 1 + 2/3 * ( 3.34 * F348 / lambda ) ) ^ ( -1 / 2 )</f>
        <v>1.0164896019229914</v>
      </c>
      <c r="O348">
        <f t="shared" si="130"/>
        <v>0.86978971135351968</v>
      </c>
      <c r="P348" cm="1">
        <f t="array" ref="P348" xml:space="preserve"> 1 / ( 1 + 1.6 * ( ( 1 - alpha ) / Ku ) ^ ( 1 / 3 ) * L348 ^ ( -2 / 3 ) * M348 )</f>
        <v>0.99590440646579614</v>
      </c>
      <c r="Q348" cm="1">
        <f t="array" ref="Q348" xml:space="preserve"> 1.6 * ( ( 1 - alpha ) / Ku ) * L348 ^ ( -2 / 3 ) * M348 * P348</f>
        <v>5.1794566619128438E-3</v>
      </c>
      <c r="R348" cm="1">
        <f t="array" ref="R348" xml:space="preserve"> 1.6 * ( 0.6 ) ^ ( 2 / 3 ) * ( ( 1 - alpha ) / Ku ) * ( lambda * 10^(-9) ) ^ ( -1 / 15 ) * ( kB * T / ( 3 * PI() * df * 10^(-6) * U * mu ) ) ^ ( 2 / 3 ) * ( F348 * 10^(-9) ) ^ ( -3 / 5 )  +  3.2 * 3.34 / 3 * ( 0.6 ) ^ ( 2 / 3 ) * ( ( 1 - alpha ) / Ku ) *  ( lambda * 10^(-9) ) ^ ( 14 / 15 ) * ( kB * T / ( 3 * PI() * df * 10^(-6) * U * mu ) ) ^ ( 2 / 3 ) * ( F348 * 10^(-9) ) ^ ( -8 / 5 )</f>
        <v>4.1628132850981235E-3</v>
      </c>
      <c r="S348">
        <f t="shared" si="131"/>
        <v>4.231456419049132E-3</v>
      </c>
      <c r="T348">
        <f t="shared" si="140"/>
        <v>0.81696917172126648</v>
      </c>
      <c r="U348">
        <f t="shared" si="132"/>
        <v>10434.084098542779</v>
      </c>
      <c r="V348">
        <f t="shared" si="133"/>
        <v>9.7897581383480647E-3</v>
      </c>
      <c r="W348">
        <f t="shared" si="134"/>
        <v>9.5839235847638906E-5</v>
      </c>
      <c r="X348">
        <f t="shared" si="135"/>
        <v>9.3824041906015686E-7</v>
      </c>
      <c r="Y348" cm="1">
        <f t="array" ref="Y348" xml:space="preserve"> 4 / 3 * g / U^2 * F348 * 10^(-9) * ( rhop - rhoa ) / rhoa</f>
        <v>360.75435098726399</v>
      </c>
      <c r="Z348" cm="1">
        <f t="array" ref="Z348" xml:space="preserve"> SQRT( 4/3 * 1/U348 * g/rhoa * F348 * 10^(-9) *  ( rhop - rhoa ) )</f>
        <v>1.9504237868390459E-3</v>
      </c>
      <c r="AA348" cm="1">
        <f t="array" ref="AA348" xml:space="preserve"> Z348 / U</f>
        <v>0.18594248146402836</v>
      </c>
      <c r="AB348">
        <f t="shared" si="141"/>
        <v>0.22841442678207011</v>
      </c>
      <c r="AC348">
        <f t="shared" si="142"/>
        <v>0.226945353340505</v>
      </c>
      <c r="AD348">
        <f t="shared" si="143"/>
        <v>0.99356838592788732</v>
      </c>
      <c r="AE348" cm="1">
        <f t="array" ref="AE348">( ( F348 * 10^(-9) ) ^ 2 * rhop * H348 * U ) / ( 18 * mu * ( df * 10^(-6) ) )</f>
        <v>5.2053890890969852E-2</v>
      </c>
      <c r="AF348">
        <f t="shared" si="144"/>
        <v>2.9698705921282362E-2</v>
      </c>
      <c r="AG348" cm="1">
        <f t="array" ref="AG348">(2 * AI368*(1-alpha)*AE348*SQRT(alpha)+(1-alpha)*alpha*AE348^2)/Ku</f>
        <v>1.8521258016258844E-2</v>
      </c>
      <c r="AH348">
        <f t="shared" si="145"/>
        <v>0.62363855399458135</v>
      </c>
      <c r="AI348" cm="1">
        <f t="array" ref="AI348" xml:space="preserve"> F348 / df / 1000</f>
        <v>0.44387755102040821</v>
      </c>
      <c r="AJ348" cm="1">
        <f t="array" ref="AJ348" xml:space="preserve"> ( 1 + AI348 ) / ( 2*Ku ) * ( 2 * LN( 1 + AI348 ) - 1 + alpha + ( 1 / ( 1 + AI348 ) ) ^ 2 * ( 1 - alpha / 2 ) - ( alpha / 2) * ( 1 + AI348 ) ^ 2 )</f>
        <v>0.21489115860424768</v>
      </c>
      <c r="AK348" cm="1">
        <f t="array" ref="AK348" xml:space="preserve"> ( ( 1 - alpha ) / Ku ) * AI348 ^ 2</f>
        <v>0.28020597695359911</v>
      </c>
      <c r="AL348">
        <f t="shared" si="146"/>
        <v>1.3039437209682407</v>
      </c>
      <c r="AM348">
        <f t="shared" si="136"/>
        <v>0.41525660821941901</v>
      </c>
      <c r="AN348">
        <f t="shared" si="147"/>
        <v>0.54108149263443561</v>
      </c>
      <c r="AO348">
        <f t="shared" si="148"/>
        <v>1.3030051344746609</v>
      </c>
      <c r="AP348" cm="1">
        <f t="array" ref="AP348" xml:space="preserve"> EXP( -4 * alpha * X * 10^(-6) * AM348 / ( PI() * df * 10^(-6) * ( 1 - alpha ) ) ) * 100</f>
        <v>2.0410635955238014E-2</v>
      </c>
      <c r="AQ348" cm="1">
        <f t="array" ref="AQ348" xml:space="preserve"> EXP( -4 * alpha * X * 10^(-6) * AN348 / ( PI() * df * 10^(-6) * ( 1 - alpha ) ) ) * 100</f>
        <v>1.5549775395382651E-3</v>
      </c>
      <c r="AR348">
        <f t="shared" si="149"/>
        <v>1.885565841569975E-2</v>
      </c>
      <c r="AS348" cm="1">
        <f t="array" ref="AS348" xml:space="preserve"> ( sigave * 10^(-6) * fE *e * H348 ) / ( 3 * PI() * eps0 * ( 1 + epsF ) * mu * U * F348 * 10^(-9) )</f>
        <v>6.2162096199585223E-3</v>
      </c>
      <c r="AT348" cm="1">
        <f t="array" ref="AT348" xml:space="preserve"> PI() * AS348 / ( 1 + alpha * SQRT(AS348) )</f>
        <v>1.9423133462276979E-2</v>
      </c>
      <c r="AU348" cm="1">
        <f t="array" ref="AU348" xml:space="preserve"> PI() * AS348 * ( 1 - SQRT( AS348 ) * alpha )</f>
        <v>1.9422558627377899E-2</v>
      </c>
      <c r="AV348">
        <f t="shared" si="150"/>
        <v>0.9999704046259994</v>
      </c>
      <c r="AW348" cm="1">
        <f t="array" ref="AW348" xml:space="preserve"> 2 / 3 * ( epsP - 1 ) / ( epsP + 2 ) * ( sigave * 10^(-6) ) ^ 2 / ( eps0 * ( 1 + epsF ) ^ 2 ) * H348 * ( F348 * 10^(-9) ) ^ 2 / ( df * 10^(-6) * mu * U )</f>
        <v>41.738719555178612</v>
      </c>
      <c r="AX348" cm="1">
        <f t="array" ref="AX348" xml:space="preserve"> 0.528 * Ku ^ 0.26 * AW348 ^ 0.74 / ( 1 + 0.366 * ( Ku * AW348 ) ^ 0.63 )</f>
        <v>1.898376995233825</v>
      </c>
      <c r="AY348" cm="1">
        <f t="array" ref="AY348" xml:space="preserve"> 0.35 * Ku ^ ( -0.5 ) * AW348 ^ 0.4</f>
        <v>1.9243513493658775</v>
      </c>
      <c r="AZ348">
        <f t="shared" si="151"/>
        <v>1.0136824003858376</v>
      </c>
      <c r="BA348">
        <f t="shared" si="137"/>
        <v>0.42661415715915774</v>
      </c>
      <c r="BB348">
        <f t="shared" si="152"/>
        <v>0.56050405126181346</v>
      </c>
      <c r="BC348">
        <f t="shared" si="153"/>
        <v>1.313843063704764</v>
      </c>
      <c r="BD348">
        <f t="shared" si="138"/>
        <v>1.5253200112906735</v>
      </c>
      <c r="BE348">
        <f t="shared" si="154"/>
        <v>2.4654328420003129</v>
      </c>
      <c r="BF348">
        <f t="shared" si="155"/>
        <v>1.6163380954493267</v>
      </c>
      <c r="BG348" cm="1">
        <f t="array" ref="BG348" xml:space="preserve"> EXP( -4 * alpha * X * 10^(-6) * BA348 / ( PI() * df * 10^(-6) * ( 1 - alpha ) ) ) * 100</f>
        <v>1.617814108682341E-2</v>
      </c>
      <c r="BH348" cm="1">
        <f t="array" ref="BH348" xml:space="preserve"> EXP( -4 * alpha * X * 10^(-6) * BB348 / ( PI() * df * 10^(-6) * ( 1 - alpha ) ) ) * 100</f>
        <v>1.0450261580622797E-3</v>
      </c>
      <c r="BI348" cm="1">
        <f t="array" ref="BI348" xml:space="preserve"> EXP( -4 * alpha * X * 10^(-6) * BD348 / ( PI() * df * 10^(-6) * ( 1 - alpha ) ) ) * 100</f>
        <v>2.7884959940085525E-12</v>
      </c>
      <c r="BJ348" cm="1">
        <f t="array" ref="BJ348" xml:space="preserve"> EXP( -4 * alpha * X * 10^(-6) * BE348 / ( PI() * df * 10^(-6) * ( 1 - alpha ) ) ) * 100</f>
        <v>1.2334887746449798E-20</v>
      </c>
      <c r="BK348" cm="1">
        <f t="array" ref="BK348">fC *  BG348 +  ( 1 - fC ) * BI348</f>
        <v>1.6178141111919874E-3</v>
      </c>
    </row>
    <row r="349" spans="6:63" x14ac:dyDescent="0.2">
      <c r="F349">
        <v>3490</v>
      </c>
      <c r="G349" cm="1">
        <f t="array" ref="G349" xml:space="preserve"> F349 * 10^(-9) * rhoa/mu * U</f>
        <v>2.3121007793675792E-3</v>
      </c>
      <c r="H349" cm="1">
        <f t="array" ref="H349">1 +  lambda/F349 * ( 2.514 + 0.8 * EXP( -0.55 * F349/lambda ) )</f>
        <v>1.0482702406876847</v>
      </c>
      <c r="I349" cm="1">
        <f t="array" ref="I349" xml:space="preserve"> 1 + 3.34 * lambda/F349</f>
        <v>1.0641299140401146</v>
      </c>
      <c r="J349">
        <f t="shared" si="139"/>
        <v>0.98509611172171974</v>
      </c>
      <c r="K349" cm="1">
        <f t="array" ref="K349" xml:space="preserve"> kB * T * H349 / ( 3 * PI() * mu * F349 * 10^(-9) )</f>
        <v>7.0912544708247132E-12</v>
      </c>
      <c r="L349" cm="1">
        <f t="array" ref="L349" xml:space="preserve"> df * 10^(-6) *U / K349</f>
        <v>11596.938516817743</v>
      </c>
      <c r="M349" cm="1">
        <f t="array" ref="M349" xml:space="preserve"> 1 + 0.388 * Kn * ( ( 1 - alpha ) * L349 / Ku ) ^ ( 1 / 3 )</f>
        <v>1.1688301755930255</v>
      </c>
      <c r="N349" cm="1">
        <f t="array" ref="N349" xml:space="preserve"> 1 + 0.388 * Kn * ( ( 1 - alpha ) / Ku ) ^ ( 1 / 3 ) * ( 3 * PI() * mu * df * 10^(-6) * U * F349 * 10^(-9) / ( kB * T ) ) ^ ( 1 / 3 ) * ( 0.6 * ( F349 / lambda ) ^ 0.1 ) ^ ( -1 / 3 ) * ( 1 + 2/3 * ( 3.34 * F349 / lambda ) ) ^ ( -1 / 2 )</f>
        <v>1.0164803438771923</v>
      </c>
      <c r="O349">
        <f t="shared" si="130"/>
        <v>0.8696561443252131</v>
      </c>
      <c r="P349" cm="1">
        <f t="array" ref="P349" xml:space="preserve"> 1 / ( 1 + 1.6 * ( ( 1 - alpha ) / Ku ) ^ ( 1 / 3 ) * L349 ^ ( -2 / 3 ) * M349 )</f>
        <v>0.99591197265411036</v>
      </c>
      <c r="Q349" cm="1">
        <f t="array" ref="Q349" xml:space="preserve"> 1.6 * ( ( 1 - alpha ) / Ku ) * L349 ^ ( -2 / 3 ) * M349 * P349</f>
        <v>5.1698881478154726E-3</v>
      </c>
      <c r="R349" cm="1">
        <f t="array" ref="R349" xml:space="preserve"> 1.6 * ( 0.6 ) ^ ( 2 / 3 ) * ( ( 1 - alpha ) / Ku ) * ( lambda * 10^(-9) ) ^ ( -1 / 15 ) * ( kB * T / ( 3 * PI() * df * 10^(-6) * U * mu ) ) ^ ( 2 / 3 ) * ( F349 * 10^(-9) ) ^ ( -3 / 5 )  +  3.2 * 3.34 / 3 * ( 0.6 ) ^ ( 2 / 3 ) * ( ( 1 - alpha ) / Ku ) *  ( lambda * 10^(-9) ) ^ ( 14 / 15 ) * ( kB * T / ( 3 * PI() * df * 10^(-6) * U * mu ) ) ^ ( 2 / 3 ) * ( F349 * 10^(-9) ) ^ ( -8 / 5 )</f>
        <v>4.1551629297438683E-3</v>
      </c>
      <c r="S349">
        <f t="shared" si="131"/>
        <v>4.2236414436918092E-3</v>
      </c>
      <c r="T349">
        <f t="shared" si="140"/>
        <v>0.81696959836094363</v>
      </c>
      <c r="U349">
        <f t="shared" si="132"/>
        <v>10404.234400301102</v>
      </c>
      <c r="V349">
        <f t="shared" si="133"/>
        <v>9.8037913869209493E-3</v>
      </c>
      <c r="W349">
        <f t="shared" si="134"/>
        <v>9.611419611980652E-5</v>
      </c>
      <c r="X349">
        <f t="shared" si="135"/>
        <v>9.4228098715962444E-7</v>
      </c>
      <c r="Y349" cm="1">
        <f t="array" ref="Y349" xml:space="preserve"> 4 / 3 * g / U^2 * F349 * 10^(-9) * ( rhop - rhoa ) / rhoa</f>
        <v>361.79100142113543</v>
      </c>
      <c r="Z349" cm="1">
        <f t="array" ref="Z349" xml:space="preserve"> SQRT( 4/3 * 1/U349 * g/rhoa * F349 * 10^(-9) *  ( rhop - rhoa ) )</f>
        <v>1.9560239980729566E-3</v>
      </c>
      <c r="AA349" cm="1">
        <f t="array" ref="AA349" xml:space="preserve"> Z349 / U</f>
        <v>0.18647637424188648</v>
      </c>
      <c r="AB349">
        <f t="shared" si="141"/>
        <v>0.22922060077617443</v>
      </c>
      <c r="AC349">
        <f t="shared" si="142"/>
        <v>0.22773360924682104</v>
      </c>
      <c r="AD349">
        <f t="shared" si="143"/>
        <v>0.99351283643652355</v>
      </c>
      <c r="AE349" cm="1">
        <f t="array" ref="AE349">( ( F349 * 10^(-9) ) ^ 2 * rhop * H349 * U ) / ( 18 * mu * ( df * 10^(-6) ) )</f>
        <v>5.2346554491895993E-2</v>
      </c>
      <c r="AF349">
        <f t="shared" si="144"/>
        <v>2.9975480594048396E-2</v>
      </c>
      <c r="AG349" cm="1">
        <f t="array" ref="AG349">(2 * AI369*(1-alpha)*AE349*SQRT(alpha)+(1-alpha)*alpha*AE349^2)/Ku</f>
        <v>1.8676779660702612E-2</v>
      </c>
      <c r="AH349">
        <f t="shared" si="145"/>
        <v>0.62306856439228764</v>
      </c>
      <c r="AI349" cm="1">
        <f t="array" ref="AI349" xml:space="preserve"> F349 / df / 1000</f>
        <v>0.44515306122448983</v>
      </c>
      <c r="AJ349" cm="1">
        <f t="array" ref="AJ349" xml:space="preserve"> ( 1 + AI349 ) / ( 2*Ku ) * ( 2 * LN( 1 + AI349 ) - 1 + alpha + ( 1 / ( 1 + AI349 ) ) ^ 2 * ( 1 - alpha / 2 ) - ( alpha / 2) * ( 1 + AI349 ) ^ 2 )</f>
        <v>0.21598800202224058</v>
      </c>
      <c r="AK349" cm="1">
        <f t="array" ref="AK349" xml:space="preserve"> ( ( 1 - alpha ) / Ku ) * AI349 ^ 2</f>
        <v>0.28181866989467996</v>
      </c>
      <c r="AL349">
        <f t="shared" si="146"/>
        <v>1.3047885403637407</v>
      </c>
      <c r="AM349">
        <f t="shared" si="136"/>
        <v>0.41684441163018437</v>
      </c>
      <c r="AN349">
        <f t="shared" si="147"/>
        <v>0.54375140117924126</v>
      </c>
      <c r="AO349">
        <f t="shared" si="148"/>
        <v>1.304446901549555</v>
      </c>
      <c r="AP349" cm="1">
        <f t="array" ref="AP349" xml:space="preserve"> EXP( -4 * alpha * X * 10^(-6) * AM349 / ( PI() * df * 10^(-6) * ( 1 - alpha ) ) ) * 100</f>
        <v>1.9758167059241424E-2</v>
      </c>
      <c r="AQ349" cm="1">
        <f t="array" ref="AQ349" xml:space="preserve"> EXP( -4 * alpha * X * 10^(-6) * AN349 / ( PI() * df * 10^(-6) * ( 1 - alpha ) ) ) * 100</f>
        <v>1.4723063973619175E-3</v>
      </c>
      <c r="AR349">
        <f t="shared" si="149"/>
        <v>1.8285860661879507E-2</v>
      </c>
      <c r="AS349" cm="1">
        <f t="array" ref="AS349" xml:space="preserve"> ( sigave * 10^(-6) * fE *e * H349 ) / ( 3 * PI() * eps0 * ( 1 + epsF ) * mu * U * F349 * 10^(-9) )</f>
        <v>6.1975780647682398E-3</v>
      </c>
      <c r="AT349" cm="1">
        <f t="array" ref="AT349" xml:space="preserve"> PI() * AS349 / ( 1 + alpha * SQRT(AS349) )</f>
        <v>1.9365074552845109E-2</v>
      </c>
      <c r="AU349" cm="1">
        <f t="array" ref="AU349" xml:space="preserve"> PI() * AS349 * ( 1 - SQRT( AS349 ) * alpha )</f>
        <v>1.9364503153996897E-2</v>
      </c>
      <c r="AV349">
        <f t="shared" si="150"/>
        <v>0.99997049333083365</v>
      </c>
      <c r="AW349" cm="1">
        <f t="array" ref="AW349" xml:space="preserve"> 2 / 3 * ( epsP - 1 ) / ( epsP + 2 ) * ( sigave * 10^(-6) ) ^ 2 / ( eps0 * ( 1 + epsF ) ^ 2 ) * H349 * ( F349 * 10^(-9) ) ^ 2 / ( df * 10^(-6) * mu * U )</f>
        <v>41.973387968124939</v>
      </c>
      <c r="AX349" cm="1">
        <f t="array" ref="AX349" xml:space="preserve"> 0.528 * Ku ^ 0.26 * AW349 ^ 0.74 / ( 1 + 0.366 * ( Ku * AW349 ) ^ 0.63 )</f>
        <v>1.9012491132197877</v>
      </c>
      <c r="AY349" cm="1">
        <f t="array" ref="AY349" xml:space="preserve"> 0.35 * Ku ^ ( -0.5 ) * AW349 ^ 0.4</f>
        <v>1.9286717987894875</v>
      </c>
      <c r="AZ349">
        <f t="shared" si="151"/>
        <v>1.014423509985632</v>
      </c>
      <c r="BA349">
        <f t="shared" si="137"/>
        <v>0.4281372630748741</v>
      </c>
      <c r="BB349">
        <f t="shared" si="152"/>
        <v>0.5631159043332381</v>
      </c>
      <c r="BC349">
        <f t="shared" si="153"/>
        <v>1.3152695476421508</v>
      </c>
      <c r="BD349">
        <f t="shared" si="138"/>
        <v>1.5255684568874599</v>
      </c>
      <c r="BE349">
        <f t="shared" si="154"/>
        <v>2.4724231999687287</v>
      </c>
      <c r="BF349">
        <f t="shared" si="155"/>
        <v>1.6206570008749974</v>
      </c>
      <c r="BG349" cm="1">
        <f t="array" ref="BG349" xml:space="preserve"> EXP( -4 * alpha * X * 10^(-6) * BA349 / ( PI() * df * 10^(-6) * ( 1 - alpha ) ) ) * 100</f>
        <v>1.5681718870732522E-2</v>
      </c>
      <c r="BH349" cm="1">
        <f t="array" ref="BH349" xml:space="preserve"> EXP( -4 * alpha * X * 10^(-6) * BB349 / ( PI() * df * 10^(-6) * ( 1 - alpha ) ) ) * 100</f>
        <v>9.9064293216900466E-4</v>
      </c>
      <c r="BI349" cm="1">
        <f t="array" ref="BI349" xml:space="preserve"> EXP( -4 * alpha * X * 10^(-6) * BD349 / ( PI() * df * 10^(-6) * ( 1 - alpha ) ) ) * 100</f>
        <v>2.7743562909816951E-12</v>
      </c>
      <c r="BJ349" cm="1">
        <f t="array" ref="BJ349" xml:space="preserve"> EXP( -4 * alpha * X * 10^(-6) * BE349 / ( PI() * df * 10^(-6) * ( 1 - alpha ) ) ) * 100</f>
        <v>1.0690941775172111E-20</v>
      </c>
      <c r="BK349" cm="1">
        <f t="array" ref="BK349">fC *  BG349 +  ( 1 - fC ) * BI349</f>
        <v>1.5681718895701729E-3</v>
      </c>
    </row>
    <row r="350" spans="6:63" x14ac:dyDescent="0.2">
      <c r="F350">
        <v>3500</v>
      </c>
      <c r="G350" cm="1">
        <f t="array" ref="G350" xml:space="preserve"> F350 * 10^(-9) * rhoa/mu * U</f>
        <v>2.3187257099674865E-3</v>
      </c>
      <c r="H350" cm="1">
        <f t="array" ref="H350">1 +  lambda/F350 * ( 2.514 + 0.8 * EXP( -0.55 * F350/lambda ) )</f>
        <v>1.0481323257142909</v>
      </c>
      <c r="I350" cm="1">
        <f t="array" ref="I350" xml:space="preserve"> 1 + 3.34 * lambda/F350</f>
        <v>1.0639466857142856</v>
      </c>
      <c r="J350">
        <f t="shared" si="139"/>
        <v>0.98513613490945018</v>
      </c>
      <c r="K350" cm="1">
        <f t="array" ref="K350" xml:space="preserve"> kB * T * H350 / ( 3 * PI() * mu * F350 * 10^(-9) )</f>
        <v>7.0700634532006371E-12</v>
      </c>
      <c r="L350" cm="1">
        <f t="array" ref="L350" xml:space="preserve"> df * 10^(-6) *U / K350</f>
        <v>11631.697883564864</v>
      </c>
      <c r="M350" cm="1">
        <f t="array" ref="M350" xml:space="preserve"> 1 + 0.388 * Kn * ( ( 1 - alpha ) * L350 / Ku ) ^ ( 1 / 3 )</f>
        <v>1.1689986849112739</v>
      </c>
      <c r="N350" cm="1">
        <f t="array" ref="N350" xml:space="preserve"> 1 + 0.388 * Kn * ( ( 1 - alpha ) / Ku ) ^ ( 1 / 3 ) * ( 3 * PI() * mu * df * 10^(-6) * U * F350 * 10^(-9) / ( kB * T ) ) ^ ( 1 / 3 ) * ( 0.6 * ( F350 / lambda ) ^ 0.1 ) ^ ( -1 / 3 ) * ( 1 + 2/3 * ( 3.34 * F350 / lambda ) ) ^ ( -1 / 2 )</f>
        <v>1.016471116924152</v>
      </c>
      <c r="O350">
        <f t="shared" si="130"/>
        <v>0.86952289172275798</v>
      </c>
      <c r="P350" cm="1">
        <f t="array" ref="P350" xml:space="preserve"> 1 / ( 1 + 1.6 * ( ( 1 - alpha ) / Ku ) ^ ( 1 / 3 ) * L350 ^ ( -2 / 3 ) * M350 )</f>
        <v>0.99591950192716727</v>
      </c>
      <c r="Q350" cm="1">
        <f t="array" ref="Q350" xml:space="preserve"> 1.6 * ( ( 1 - alpha ) / Ku ) * L350 ^ ( -2 / 3 ) * M350 * P350</f>
        <v>5.160366318276397E-3</v>
      </c>
      <c r="R350" cm="1">
        <f t="array" ref="R350" xml:space="preserve"> 1.6 * ( 0.6 ) ^ ( 2 / 3 ) * ( ( 1 - alpha ) / Ku ) * ( lambda * 10^(-9) ) ^ ( -1 / 15 ) * ( kB * T / ( 3 * PI() * df * 10^(-6) * U * mu ) ) ^ ( 2 / 3 ) * ( F350 * 10^(-9) ) ^ ( -3 / 5 )  +  3.2 * 3.34 / 3 * ( 0.6 ) ^ ( 2 / 3 ) * ( ( 1 - alpha ) / Ku ) *  ( lambda * 10^(-9) ) ^ ( 14 / 15 ) * ( kB * T / ( 3 * PI() * df * 10^(-6) * U * mu ) ) ^ ( 2 / 3 ) * ( F350 * 10^(-9) ) ^ ( -8 / 5 )</f>
        <v>4.1475498002852187E-3</v>
      </c>
      <c r="S350">
        <f t="shared" si="131"/>
        <v>4.2158645779944602E-3</v>
      </c>
      <c r="T350">
        <f t="shared" si="140"/>
        <v>0.81697002072569769</v>
      </c>
      <c r="U350">
        <f t="shared" si="132"/>
        <v>10374.55522940162</v>
      </c>
      <c r="V350">
        <f t="shared" si="133"/>
        <v>9.8178044687974655E-3</v>
      </c>
      <c r="W350">
        <f t="shared" si="134"/>
        <v>9.6389154266868568E-5</v>
      </c>
      <c r="X350">
        <f t="shared" si="135"/>
        <v>9.4632730760370844E-7</v>
      </c>
      <c r="Y350" cm="1">
        <f t="array" ref="Y350" xml:space="preserve"> 4 / 3 * g / U^2 * F350 * 10^(-9) * ( rhop - rhoa ) / rhoa</f>
        <v>362.82765185500688</v>
      </c>
      <c r="Z350" cm="1">
        <f t="array" ref="Z350" xml:space="preserve"> SQRT( 4/3 * 1/U350 * g/rhoa * F350 * 10^(-9) *  ( rhop - rhoa ) )</f>
        <v>1.9616241878132501E-3</v>
      </c>
      <c r="AA350" cm="1">
        <f t="array" ref="AA350" xml:space="preserve"> Z350 / U</f>
        <v>0.18701026497066353</v>
      </c>
      <c r="AB350">
        <f t="shared" si="141"/>
        <v>0.23002783050380743</v>
      </c>
      <c r="AC350">
        <f t="shared" si="142"/>
        <v>0.22852275109647005</v>
      </c>
      <c r="AD350">
        <f t="shared" si="143"/>
        <v>0.99345696821101626</v>
      </c>
      <c r="AE350" cm="1">
        <f t="array" ref="AE350">( ( F350 * 10^(-9) ) ^ 2 * rhop * H350 * U ) / ( 18 * mu * ( df * 10^(-6) ) )</f>
        <v>5.2640038055313199E-2</v>
      </c>
      <c r="AF350">
        <f t="shared" si="144"/>
        <v>3.025377852966428E-2</v>
      </c>
      <c r="AG350" cm="1">
        <f t="array" ref="AG350">(2 * AI370*(1-alpha)*AE350*SQRT(alpha)+(1-alpha)*alpha*AE350^2)/Ku</f>
        <v>1.8833173523369648E-2</v>
      </c>
      <c r="AH350">
        <f t="shared" si="145"/>
        <v>0.62250649137605873</v>
      </c>
      <c r="AI350" cm="1">
        <f t="array" ref="AI350" xml:space="preserve"> F350 / df / 1000</f>
        <v>0.44642857142857145</v>
      </c>
      <c r="AJ350" cm="1">
        <f t="array" ref="AJ350" xml:space="preserve"> ( 1 + AI350 ) / ( 2*Ku ) * ( 2 * LN( 1 + AI350 ) - 1 + alpha + ( 1 / ( 1 + AI350 ) ) ^ 2 * ( 1 - alpha / 2 ) - ( alpha / 2) * ( 1 + AI350 ) ^ 2 )</f>
        <v>0.21708698844879645</v>
      </c>
      <c r="AK350" cm="1">
        <f t="array" ref="AK350" xml:space="preserve"> ( ( 1 - alpha ) / Ku ) * AI350 ^ 2</f>
        <v>0.28343599036213407</v>
      </c>
      <c r="AL350">
        <f t="shared" si="146"/>
        <v>1.3056332504653412</v>
      </c>
      <c r="AM350">
        <f t="shared" si="136"/>
        <v>0.41843305552694643</v>
      </c>
      <c r="AN350">
        <f t="shared" si="147"/>
        <v>0.54642838456626286</v>
      </c>
      <c r="AO350">
        <f t="shared" si="148"/>
        <v>1.3058920115145485</v>
      </c>
      <c r="AP350" cm="1">
        <f t="array" ref="AP350" xml:space="preserve"> EXP( -4 * alpha * X * 10^(-6) * AM350 / ( PI() * df * 10^(-6) * ( 1 - alpha ) ) ) * 100</f>
        <v>1.9126226771627161E-2</v>
      </c>
      <c r="AQ350" cm="1">
        <f t="array" ref="AQ350" xml:space="preserve"> EXP( -4 * alpha * X * 10^(-6) * AN350 / ( PI() * df * 10^(-6) * ( 1 - alpha ) ) ) * 100</f>
        <v>1.3938287167715366E-3</v>
      </c>
      <c r="AR350">
        <f t="shared" si="149"/>
        <v>1.7732398054855623E-2</v>
      </c>
      <c r="AS350" cm="1">
        <f t="array" ref="AS350" xml:space="preserve"> ( sigave * 10^(-6) * fE *e * H350 ) / ( 3 * PI() * eps0 * ( 1 + epsF ) * mu * U * F350 * 10^(-9) )</f>
        <v>6.1790576483119648E-3</v>
      </c>
      <c r="AT350" cm="1">
        <f t="array" ref="AT350" xml:space="preserve"> PI() * AS350 / ( 1 + alpha * SQRT(AS350) )</f>
        <v>1.9307361269214354E-2</v>
      </c>
      <c r="AU350" cm="1">
        <f t="array" ref="AU350" xml:space="preserve"> PI() * AS350 * ( 1 - SQRT( AS350 ) * alpha )</f>
        <v>1.9306793275733057E-2</v>
      </c>
      <c r="AV350">
        <f t="shared" si="150"/>
        <v>0.99997058150653639</v>
      </c>
      <c r="AW350" cm="1">
        <f t="array" ref="AW350" xml:space="preserve"> 2 / 3 * ( epsP - 1 ) / ( epsP + 2 ) * ( sigave * 10^(-6) ) ^ 2 / ( eps0 * ( 1 + epsF ) ^ 2 ) * H350 * ( F350 * 10^(-9) ) ^ 2 / ( df * 10^(-6) * mu * U )</f>
        <v>42.208713857080724</v>
      </c>
      <c r="AX350" cm="1">
        <f t="array" ref="AX350" xml:space="preserve"> 0.528 * Ku ^ 0.26 * AW350 ^ 0.74 / ( 1 + 0.366 * ( Ku * AW350 ) ^ 0.63 )</f>
        <v>1.904113053332567</v>
      </c>
      <c r="AY350" cm="1">
        <f t="array" ref="AY350" xml:space="preserve"> 0.35 * Ku ^ ( -0.5 ) * AW350 ^ 0.4</f>
        <v>1.9329898232757159</v>
      </c>
      <c r="AZ350">
        <f t="shared" si="151"/>
        <v>1.0151654702921178</v>
      </c>
      <c r="BA350">
        <f t="shared" si="137"/>
        <v>0.42966157862612087</v>
      </c>
      <c r="BB350">
        <f t="shared" si="152"/>
        <v>0.5657351778419959</v>
      </c>
      <c r="BC350">
        <f t="shared" si="153"/>
        <v>1.3166994816035957</v>
      </c>
      <c r="BD350">
        <f t="shared" si="138"/>
        <v>1.525802265884824</v>
      </c>
      <c r="BE350">
        <f t="shared" si="154"/>
        <v>2.4794182078419786</v>
      </c>
      <c r="BF350">
        <f t="shared" si="155"/>
        <v>1.6249931352698219</v>
      </c>
      <c r="BG350" cm="1">
        <f t="array" ref="BG350" xml:space="preserve"> EXP( -4 * alpha * X * 10^(-6) * BA350 / ( PI() * df * 10^(-6) * ( 1 - alpha ) ) ) * 100</f>
        <v>1.5200153019021858E-2</v>
      </c>
      <c r="BH350" cm="1">
        <f t="array" ref="BH350" xml:space="preserve"> EXP( -4 * alpha * X * 10^(-6) * BB350 / ( PI() * df * 10^(-6) * ( 1 - alpha ) ) ) * 100</f>
        <v>9.3894723683863625E-4</v>
      </c>
      <c r="BI350" cm="1">
        <f t="array" ref="BI350" xml:space="preserve"> EXP( -4 * alpha * X * 10^(-6) * BD350 / ( PI() * df * 10^(-6) * ( 1 - alpha ) ) ) * 100</f>
        <v>2.7611150895495527E-12</v>
      </c>
      <c r="BJ350" cm="1">
        <f t="array" ref="BJ350" xml:space="preserve"> EXP( -4 * alpha * X * 10^(-6) * BE350 / ( PI() * df * 10^(-6) * ( 1 - alpha ) ) ) * 100</f>
        <v>9.2652129617400582E-21</v>
      </c>
      <c r="BK350" cm="1">
        <f t="array" ref="BK350">fC *  BG350 +  ( 1 - fC ) * BI350</f>
        <v>1.5200153043871895E-3</v>
      </c>
    </row>
    <row r="351" spans="6:63" x14ac:dyDescent="0.2">
      <c r="F351">
        <v>3510</v>
      </c>
      <c r="G351" cm="1">
        <f t="array" ref="G351" xml:space="preserve"> F351 * 10^(-9) * rhoa/mu * U</f>
        <v>2.3253506405673937E-3</v>
      </c>
      <c r="H351" cm="1">
        <f t="array" ref="H351">1 +  lambda/F351 * ( 2.514 + 0.8 * EXP( -0.55 * F351/lambda ) )</f>
        <v>1.0479951965812013</v>
      </c>
      <c r="I351" cm="1">
        <f t="array" ref="I351" xml:space="preserve"> 1 + 3.34 * lambda/F351</f>
        <v>1.0637645014245014</v>
      </c>
      <c r="J351">
        <f t="shared" si="139"/>
        <v>0.98517594371481354</v>
      </c>
      <c r="K351" cm="1">
        <f t="array" ref="K351" xml:space="preserve"> kB * T * H351 / ( 3 * PI() * mu * F351 * 10^(-9) )</f>
        <v>7.0489984678146692E-12</v>
      </c>
      <c r="L351" cm="1">
        <f t="array" ref="L351" xml:space="preserve"> df * 10^(-6) *U / K351</f>
        <v>11666.457650792796</v>
      </c>
      <c r="M351" cm="1">
        <f t="array" ref="M351" xml:space="preserve"> 1 + 0.388 * Kn * ( ( 1 - alpha ) * L351 / Ku ) ^ ( 1 / 3 )</f>
        <v>1.1691668607909524</v>
      </c>
      <c r="N351" cm="1">
        <f t="array" ref="N351" xml:space="preserve"> 1 + 0.388 * Kn * ( ( 1 - alpha ) / Ku ) ^ ( 1 / 3 ) * ( 3 * PI() * mu * df * 10^(-6) * U * F351 * 10^(-9) / ( kB * T ) ) ^ ( 1 / 3 ) * ( 0.6 * ( F351 / lambda ) ^ 0.1 ) ^ ( -1 / 3 ) * ( 1 + 2/3 * ( 3.34 * F351 / lambda ) ) ^ ( -1 / 2 )</f>
        <v>1.0164619208730075</v>
      </c>
      <c r="O351">
        <f t="shared" si="130"/>
        <v>0.86938995190589075</v>
      </c>
      <c r="P351" cm="1">
        <f t="array" ref="P351" xml:space="preserve"> 1 / ( 1 + 1.6 * ( ( 1 - alpha ) / Ku ) ^ ( 1 / 3 ) * L351 ^ ( -2 / 3 ) * M351 )</f>
        <v>0.99592699457402978</v>
      </c>
      <c r="Q351" cm="1">
        <f t="array" ref="Q351" xml:space="preserve"> 1.6 * ( ( 1 - alpha ) / Ku ) * L351 ^ ( -2 / 3 ) * M351 * P351</f>
        <v>5.150890807734813E-3</v>
      </c>
      <c r="R351" cm="1">
        <f t="array" ref="R351" xml:space="preserve"> 1.6 * ( 0.6 ) ^ ( 2 / 3 ) * ( ( 1 - alpha ) / Ku ) * ( lambda * 10^(-9) ) ^ ( -1 / 15 ) * ( kB * T / ( 3 * PI() * df * 10^(-6) * U * mu ) ) ^ ( 2 / 3 ) * ( F351 * 10^(-9) ) ^ ( -3 / 5 )  +  3.2 * 3.34 / 3 * ( 0.6 ) ^ ( 2 / 3 ) * ( ( 1 - alpha ) / Ku ) *  ( lambda * 10^(-9) ) ^ ( 14 / 15 ) * ( kB * T / ( 3 * PI() * df * 10^(-6) * U * mu ) ) ^ ( 2 / 3 ) * ( F351 * 10^(-9) ) ^ ( -8 / 5 )</f>
        <v>4.139973604315627E-3</v>
      </c>
      <c r="S351">
        <f t="shared" si="131"/>
        <v>4.2081255222062106E-3</v>
      </c>
      <c r="T351">
        <f t="shared" si="140"/>
        <v>0.81697043856707208</v>
      </c>
      <c r="U351">
        <f t="shared" si="132"/>
        <v>10345.04512850408</v>
      </c>
      <c r="V351">
        <f t="shared" si="133"/>
        <v>9.8317974703042224E-3</v>
      </c>
      <c r="W351">
        <f t="shared" si="134"/>
        <v>9.6664110290727378E-5</v>
      </c>
      <c r="X351">
        <f t="shared" si="135"/>
        <v>9.5037937203118486E-7</v>
      </c>
      <c r="Y351" cm="1">
        <f t="array" ref="Y351" xml:space="preserve"> 4 / 3 * g / U^2 * F351 * 10^(-9) * ( rhop - rhoa ) / rhoa</f>
        <v>363.86430228887838</v>
      </c>
      <c r="Z351" cm="1">
        <f t="array" ref="Z351" xml:space="preserve"> SQRT( 4/3 * 1/U351 * g/rhoa * F351 * 10^(-9) *  ( rhop - rhoa ) )</f>
        <v>1.9672243560793722E-3</v>
      </c>
      <c r="AA351" cm="1">
        <f t="array" ref="AA351" xml:space="preserve"> Z351 / U</f>
        <v>0.18754415365221333</v>
      </c>
      <c r="AB351">
        <f t="shared" si="141"/>
        <v>0.23083611804293869</v>
      </c>
      <c r="AC351">
        <f t="shared" si="142"/>
        <v>0.22931277979492215</v>
      </c>
      <c r="AD351">
        <f t="shared" si="143"/>
        <v>0.99340078034177837</v>
      </c>
      <c r="AE351" cm="1">
        <f t="array" ref="AE351">( ( F351 * 10^(-9) ) ^ 2 * rhop * H351 * U ) / ( 18 * mu * ( df * 10^(-6) ) )</f>
        <v>5.2934341581221421E-2</v>
      </c>
      <c r="AF351">
        <f t="shared" si="144"/>
        <v>3.0533600066154742E-2</v>
      </c>
      <c r="AG351" cm="1">
        <f t="array" ref="AG351">(2 * AI371*(1-alpha)*AE351*SQRT(alpha)+(1-alpha)*alpha*AE351^2)/Ku</f>
        <v>1.8990442090201114E-2</v>
      </c>
      <c r="AH351">
        <f t="shared" si="145"/>
        <v>0.62195227713260215</v>
      </c>
      <c r="AI351" cm="1">
        <f t="array" ref="AI351" xml:space="preserve"> F351 / df / 1000</f>
        <v>0.44770408163265307</v>
      </c>
      <c r="AJ351" cm="1">
        <f t="array" ref="AJ351" xml:space="preserve"> ( 1 + AI351 ) / ( 2*Ku ) * ( 2 * LN( 1 + AI351 ) - 1 + alpha + ( 1 / ( 1 + AI351 ) ) ^ 2 * ( 1 - alpha / 2 ) - ( alpha / 2) * ( 1 + AI351 ) ^ 2 )</f>
        <v>0.21818811393793985</v>
      </c>
      <c r="AK351" cm="1">
        <f t="array" ref="AK351" xml:space="preserve"> ( ( 1 - alpha ) / Ku ) * AI351 ^ 2</f>
        <v>0.28505793835596144</v>
      </c>
      <c r="AL351">
        <f t="shared" si="146"/>
        <v>1.306477851662633</v>
      </c>
      <c r="AM351">
        <f t="shared" si="136"/>
        <v>0.42002252266170026</v>
      </c>
      <c r="AN351">
        <f t="shared" si="147"/>
        <v>0.5491124437392445</v>
      </c>
      <c r="AO351">
        <f t="shared" si="148"/>
        <v>1.3073404736953058</v>
      </c>
      <c r="AP351" cm="1">
        <f t="array" ref="AP351" xml:space="preserve"> EXP( -4 * alpha * X * 10^(-6) * AM351 / ( PI() * df * 10^(-6) * ( 1 - alpha ) ) ) * 100</f>
        <v>1.851418643278633E-2</v>
      </c>
      <c r="AQ351" cm="1">
        <f t="array" ref="AQ351" xml:space="preserve"> EXP( -4 * alpha * X * 10^(-6) * AN351 / ( PI() * df * 10^(-6) * ( 1 - alpha ) ) ) * 100</f>
        <v>1.3193430643634E-3</v>
      </c>
      <c r="AR351">
        <f t="shared" si="149"/>
        <v>1.7194843368422929E-2</v>
      </c>
      <c r="AS351" cm="1">
        <f t="array" ref="AS351" xml:space="preserve"> ( sigave * 10^(-6) * fE *e * H351 ) / ( 3 * PI() * eps0 * ( 1 + epsF ) * mu * U * F351 * 10^(-9) )</f>
        <v>6.1606473808621274E-3</v>
      </c>
      <c r="AT351" cm="1">
        <f t="array" ref="AT351" xml:space="preserve"> PI() * AS351 / ( 1 + alpha * SQRT(AS351) )</f>
        <v>1.9249990538660135E-2</v>
      </c>
      <c r="AU351" cm="1">
        <f t="array" ref="AU351" xml:space="preserve"> PI() * AS351 * ( 1 - SQRT( AS351 ) * alpha )</f>
        <v>1.9249425920225674E-2</v>
      </c>
      <c r="AV351">
        <f t="shared" si="150"/>
        <v>0.99997066915781974</v>
      </c>
      <c r="AW351" cm="1">
        <f t="array" ref="AW351" xml:space="preserve"> 2 / 3 * ( epsP - 1 ) / ( epsP + 2 ) * ( sigave * 10^(-6) ) ^ 2 / ( eps0 * ( 1 + epsF ) ^ 2 ) * H351 * ( F351 * 10^(-9) ) ^ 2 / ( df * 10^(-6) * mu * U )</f>
        <v>42.444697222045953</v>
      </c>
      <c r="AX351" cm="1">
        <f t="array" ref="AX351" xml:space="preserve"> 0.528 * Ku ^ 0.26 * AW351 ^ 0.74 / ( 1 + 0.366 * ( Ku * AW351 ) ^ 0.63 )</f>
        <v>1.9069688557660782</v>
      </c>
      <c r="AY351" cm="1">
        <f t="array" ref="AY351" xml:space="preserve"> 0.35 * Ku ^ ( -0.5 ) * AW351 ^ 0.4</f>
        <v>1.9373054309902709</v>
      </c>
      <c r="AZ351">
        <f t="shared" si="151"/>
        <v>1.0159082698872948</v>
      </c>
      <c r="BA351">
        <f t="shared" si="137"/>
        <v>0.43118708361309854</v>
      </c>
      <c r="BB351">
        <f t="shared" si="152"/>
        <v>0.56836186965947022</v>
      </c>
      <c r="BC351">
        <f t="shared" si="153"/>
        <v>1.3181328737793494</v>
      </c>
      <c r="BD351">
        <f t="shared" si="138"/>
        <v>1.5260215089916143</v>
      </c>
      <c r="BE351">
        <f t="shared" si="154"/>
        <v>2.4864178747295154</v>
      </c>
      <c r="BF351">
        <f t="shared" si="155"/>
        <v>1.6293465459556498</v>
      </c>
      <c r="BG351" cm="1">
        <f t="array" ref="BG351" xml:space="preserve"> EXP( -4 * alpha * X * 10^(-6) * BA351 / ( PI() * df * 10^(-6) * ( 1 - alpha ) ) ) * 100</f>
        <v>1.4733016873312056E-2</v>
      </c>
      <c r="BH351" cm="1">
        <f t="array" ref="BH351" xml:space="preserve"> EXP( -4 * alpha * X * 10^(-6) * BB351 / ( PI() * df * 10^(-6) * ( 1 - alpha ) ) ) * 100</f>
        <v>8.8981415244182821E-4</v>
      </c>
      <c r="BI351" cm="1">
        <f t="array" ref="BI351" xml:space="preserve"> EXP( -4 * alpha * X * 10^(-6) * BD351 / ( PI() * df * 10^(-6) * ( 1 - alpha ) ) ) * 100</f>
        <v>2.7487562109724385E-12</v>
      </c>
      <c r="BJ351" cm="1">
        <f t="array" ref="BJ351" xml:space="preserve"> EXP( -4 * alpha * X * 10^(-6) * BE351 / ( PI() * df * 10^(-6) * ( 1 - alpha ) ) ) * 100</f>
        <v>8.0288518792742269E-21</v>
      </c>
      <c r="BK351" cm="1">
        <f t="array" ref="BK351">fC *  BG351 +  ( 1 - fC ) * BI351</f>
        <v>1.4733016898050863E-3</v>
      </c>
    </row>
    <row r="352" spans="6:63" x14ac:dyDescent="0.2">
      <c r="F352">
        <v>3520</v>
      </c>
      <c r="G352" cm="1">
        <f t="array" ref="G352" xml:space="preserve"> F352 * 10^(-9) * rhoa/mu * U</f>
        <v>2.331975571167301E-3</v>
      </c>
      <c r="H352" cm="1">
        <f t="array" ref="H352">1 +  lambda/F352 * ( 2.514 + 0.8 * EXP( -0.55 * F352/lambda ) )</f>
        <v>1.0478588465909133</v>
      </c>
      <c r="I352" cm="1">
        <f t="array" ref="I352" xml:space="preserve"> 1 + 3.34 * lambda/F352</f>
        <v>1.0635833522727274</v>
      </c>
      <c r="J352">
        <f t="shared" si="139"/>
        <v>0.98521553985570287</v>
      </c>
      <c r="K352" cm="1">
        <f t="array" ref="K352" xml:space="preserve"> kB * T * H352 / ( 3 * PI() * mu * F352 * 10^(-9) )</f>
        <v>7.028058395607827E-12</v>
      </c>
      <c r="L352" cm="1">
        <f t="array" ref="L352" xml:space="preserve"> df * 10^(-6) *U / K352</f>
        <v>11701.217815244239</v>
      </c>
      <c r="M352" cm="1">
        <f t="array" ref="M352" xml:space="preserve"> 1 + 0.388 * Kn * ( ( 1 - alpha ) * L352 / Ku ) ^ ( 1 / 3 )</f>
        <v>1.1693347048685672</v>
      </c>
      <c r="N352" cm="1">
        <f t="array" ref="N352" xml:space="preserve"> 1 + 0.388 * Kn * ( ( 1 - alpha ) / Ku ) ^ ( 1 / 3 ) * ( 3 * PI() * mu * df * 10^(-6) * U * F352 * 10^(-9) / ( kB * T ) ) ^ ( 1 / 3 ) * ( 0.6 * ( F352 / lambda ) ^ 0.1 ) ^ ( -1 / 3 ) * ( 1 + 2/3 * ( 3.34 * F352 / lambda ) ) ^ ( -1 / 2 )</f>
        <v>1.016452755534595</v>
      </c>
      <c r="O352">
        <f t="shared" si="130"/>
        <v>0.86925732324761884</v>
      </c>
      <c r="P352" cm="1">
        <f t="array" ref="P352" xml:space="preserve"> 1 / ( 1 + 1.6 * ( ( 1 - alpha ) / Ku ) ^ ( 1 / 3 ) * L352 ^ ( -2 / 3 ) * M352 )</f>
        <v>0.99593445088065391</v>
      </c>
      <c r="Q352" cm="1">
        <f t="array" ref="Q352" xml:space="preserve"> 1.6 * ( ( 1 - alpha ) / Ku ) * L352 ^ ( -2 / 3 ) * M352 * P352</f>
        <v>5.141461254558906E-3</v>
      </c>
      <c r="R352" cm="1">
        <f t="array" ref="R352" xml:space="preserve"> 1.6 * ( 0.6 ) ^ ( 2 / 3 ) * ( ( 1 - alpha ) / Ku ) * ( lambda * 10^(-9) ) ^ ( -1 / 15 ) * ( kB * T / ( 3 * PI() * df * 10^(-6) * U * mu ) ) ^ ( 2 / 3 ) * ( F352 * 10^(-9) ) ^ ( -3 / 5 )  +  3.2 * 3.34 / 3 * ( 0.6 ) ^ ( 2 / 3 ) * ( ( 1 - alpha ) / Ku ) *  ( lambda * 10^(-9) ) ^ ( 14 / 15 ) * ( kB * T / ( 3 * PI() * df * 10^(-6) * U * mu ) ) ^ ( 2 / 3 ) * ( F352 * 10^(-9) ) ^ ( -8 / 5 )</f>
        <v>4.1324340525891404E-3</v>
      </c>
      <c r="S352">
        <f t="shared" si="131"/>
        <v>4.2004239798192258E-3</v>
      </c>
      <c r="T352">
        <f t="shared" si="140"/>
        <v>0.81697085164158967</v>
      </c>
      <c r="U352">
        <f t="shared" si="132"/>
        <v>10315.702656827863</v>
      </c>
      <c r="V352">
        <f t="shared" si="133"/>
        <v>9.8457704771534888E-3</v>
      </c>
      <c r="W352">
        <f t="shared" si="134"/>
        <v>9.6939064193278136E-5</v>
      </c>
      <c r="X352">
        <f t="shared" si="135"/>
        <v>9.5443717211651518E-7</v>
      </c>
      <c r="Y352" cm="1">
        <f t="array" ref="Y352" xml:space="preserve"> 4 / 3 * g / U^2 * F352 * 10^(-9) * ( rhop - rhoa ) / rhoa</f>
        <v>364.90095272274976</v>
      </c>
      <c r="Z352" cm="1">
        <f t="array" ref="Z352" xml:space="preserve"> SQRT( 4/3 * 1/U352 * g/rhoa * F352 * 10^(-9) *  ( rhop - rhoa ) )</f>
        <v>1.9728245028906989E-3</v>
      </c>
      <c r="AA352" cm="1">
        <f t="array" ref="AA352" xml:space="preserve"> Z352 / U</f>
        <v>0.18807804028838307</v>
      </c>
      <c r="AB352">
        <f t="shared" si="141"/>
        <v>0.23164546547698461</v>
      </c>
      <c r="AC352">
        <f t="shared" si="142"/>
        <v>0.23010369624762797</v>
      </c>
      <c r="AD352">
        <f t="shared" si="143"/>
        <v>0.99334427191923669</v>
      </c>
      <c r="AE352" cm="1">
        <f t="array" ref="AE352">( ( F352 * 10^(-9) ) ^ 2 * rhop * H352 * U ) / ( 18 * mu * ( df * 10^(-6) ) )</f>
        <v>5.3229465069620695E-2</v>
      </c>
      <c r="AF352">
        <f t="shared" si="144"/>
        <v>3.0814945497402994E-2</v>
      </c>
      <c r="AG352" cm="1">
        <f t="array" ref="AG352">(2 * AI372*(1-alpha)*AE352*SQRT(alpha)+(1-alpha)*alpha*AE352^2)/Ku</f>
        <v>1.9148587847534065E-2</v>
      </c>
      <c r="AH352">
        <f t="shared" si="145"/>
        <v>0.62140586453894131</v>
      </c>
      <c r="AI352" cm="1">
        <f t="array" ref="AI352" xml:space="preserve"> F352 / df / 1000</f>
        <v>0.44897959183673469</v>
      </c>
      <c r="AJ352" cm="1">
        <f t="array" ref="AJ352" xml:space="preserve"> ( 1 + AI352 ) / ( 2*Ku ) * ( 2 * LN( 1 + AI352 ) - 1 + alpha + ( 1 / ( 1 + AI352 ) ) ^ 2 * ( 1 - alpha / 2 ) - ( alpha / 2) * ( 1 + AI352 ) ^ 2 )</f>
        <v>0.21929137455376571</v>
      </c>
      <c r="AK352" cm="1">
        <f t="array" ref="AK352" xml:space="preserve"> ( ( 1 - alpha ) / Ku ) * AI352 ^ 2</f>
        <v>0.28668451387616212</v>
      </c>
      <c r="AL352">
        <f t="shared" si="146"/>
        <v>1.3073223443445241</v>
      </c>
      <c r="AM352">
        <f t="shared" si="136"/>
        <v>0.42161279576867372</v>
      </c>
      <c r="AN352">
        <f t="shared" si="147"/>
        <v>0.55180357960101234</v>
      </c>
      <c r="AO352">
        <f t="shared" si="148"/>
        <v>1.3087922974324773</v>
      </c>
      <c r="AP352" cm="1">
        <f t="array" ref="AP352" xml:space="preserve"> EXP( -4 * alpha * X * 10^(-6) * AM352 / ( PI() * df * 10^(-6) * ( 1 - alpha ) ) ) * 100</f>
        <v>1.7921435864054851E-2</v>
      </c>
      <c r="AQ352" cm="1">
        <f t="array" ref="AQ352" xml:space="preserve"> EXP( -4 * alpha * X * 10^(-6) * AN352 / ( PI() * df * 10^(-6) * ( 1 - alpha ) ) ) * 100</f>
        <v>1.2486570753342887E-3</v>
      </c>
      <c r="AR352">
        <f t="shared" si="149"/>
        <v>1.6672778788720564E-2</v>
      </c>
      <c r="AS352" cm="1">
        <f t="array" ref="AS352" xml:space="preserve"> ( sigave * 10^(-6) * fE *e * H352 ) / ( 3 * PI() * eps0 * ( 1 + epsF ) * mu * U * F352 * 10^(-9) )</f>
        <v>6.1423462843893184E-3</v>
      </c>
      <c r="AT352" cm="1">
        <f t="array" ref="AT352" xml:space="preserve"> PI() * AS352 / ( 1 + alpha * SQRT(AS352) )</f>
        <v>1.9192959324722491E-2</v>
      </c>
      <c r="AU352" cm="1">
        <f t="array" ref="AU352" xml:space="preserve"> PI() * AS352 * ( 1 - SQRT( AS352 ) * alpha )</f>
        <v>1.9192398051373294E-2</v>
      </c>
      <c r="AV352">
        <f t="shared" si="150"/>
        <v>0.99997075628934018</v>
      </c>
      <c r="AW352" cm="1">
        <f t="array" ref="AW352" xml:space="preserve"> 2 / 3 * ( epsP - 1 ) / ( epsP + 2 ) * ( sigave * 10^(-6) ) ^ 2 / ( eps0 * ( 1 + epsF ) ^ 2 ) * H352 * ( F352 * 10^(-9) ) ^ 2 / ( df * 10^(-6) * mu * U )</f>
        <v>42.681338063020632</v>
      </c>
      <c r="AX352" cm="1">
        <f t="array" ref="AX352" xml:space="preserve"> 0.528 * Ku ^ 0.26 * AW352 ^ 0.74 / ( 1 + 0.366 * ( Ku * AW352 ) ^ 0.63 )</f>
        <v>1.9098165604590946</v>
      </c>
      <c r="AY352" cm="1">
        <f t="array" ref="AY352" xml:space="preserve"> 0.35 * Ku ^ ( -0.5 ) * AW352 ^ 0.4</f>
        <v>1.9416186300484555</v>
      </c>
      <c r="AZ352">
        <f t="shared" si="151"/>
        <v>1.0166518974899432</v>
      </c>
      <c r="BA352">
        <f t="shared" si="137"/>
        <v>0.43271375785342558</v>
      </c>
      <c r="BB352">
        <f t="shared" si="152"/>
        <v>0.57099597765238563</v>
      </c>
      <c r="BC352">
        <f t="shared" si="153"/>
        <v>1.319569732390623</v>
      </c>
      <c r="BD352">
        <f t="shared" si="138"/>
        <v>1.5262262567672971</v>
      </c>
      <c r="BE352">
        <f t="shared" si="154"/>
        <v>2.4934222096494678</v>
      </c>
      <c r="BF352">
        <f t="shared" si="155"/>
        <v>1.6337172805104208</v>
      </c>
      <c r="BG352" cm="1">
        <f t="array" ref="BG352" xml:space="preserve"> EXP( -4 * alpha * X * 10^(-6) * BA352 / ( PI() * df * 10^(-6) * ( 1 - alpha ) ) ) * 100</f>
        <v>1.4279895260775185E-2</v>
      </c>
      <c r="BH352" cm="1">
        <f t="array" ref="BH352" xml:space="preserve"> EXP( -4 * alpha * X * 10^(-6) * BB352 / ( PI() * df * 10^(-6) * ( 1 - alpha ) ) ) * 100</f>
        <v>8.4312414447766789E-4</v>
      </c>
      <c r="BI352" cm="1">
        <f t="array" ref="BI352" xml:space="preserve"> EXP( -4 * alpha * X * 10^(-6) * BD352 / ( PI() * df * 10^(-6) * ( 1 - alpha ) ) ) * 100</f>
        <v>2.7372644023814482E-12</v>
      </c>
      <c r="BJ352" cm="1">
        <f t="array" ref="BJ352" xml:space="preserve"> EXP( -4 * alpha * X * 10^(-6) * BE352 / ( PI() * df * 10^(-6) * ( 1 - alpha ) ) ) * 100</f>
        <v>6.9568077777834864E-21</v>
      </c>
      <c r="BK352" cm="1">
        <f t="array" ref="BK352">fC *  BG352 +  ( 1 - fC ) * BI352</f>
        <v>1.4279895285410566E-3</v>
      </c>
    </row>
    <row r="353" spans="6:63" x14ac:dyDescent="0.2">
      <c r="F353">
        <v>3530</v>
      </c>
      <c r="G353" cm="1">
        <f t="array" ref="G353" xml:space="preserve"> F353 * 10^(-9) * rhoa/mu * U</f>
        <v>2.3386005017672078E-3</v>
      </c>
      <c r="H353" cm="1">
        <f t="array" ref="H353">1 +  lambda/F353 * ( 2.514 + 0.8 * EXP( -0.55 * F353/lambda ) )</f>
        <v>1.047723269121817</v>
      </c>
      <c r="I353" cm="1">
        <f t="array" ref="I353" xml:space="preserve"> 1 + 3.34 * lambda/F353</f>
        <v>1.0634032294617564</v>
      </c>
      <c r="J353">
        <f t="shared" si="139"/>
        <v>0.9852549250317062</v>
      </c>
      <c r="K353" cm="1">
        <f t="array" ref="K353" xml:space="preserve"> kB * T * H353 / ( 3 * PI() * mu * F353 * 10^(-9) )</f>
        <v>7.0072421307092543E-12</v>
      </c>
      <c r="L353" cm="1">
        <f t="array" ref="L353" xml:space="preserve"> df * 10^(-6) *U / K353</f>
        <v>11735.978373697122</v>
      </c>
      <c r="M353" cm="1">
        <f t="array" ref="M353" xml:space="preserve"> 1 + 0.388 * Kn * ( ( 1 - alpha ) * L353 / Ku ) ^ ( 1 / 3 )</f>
        <v>1.1695022187678645</v>
      </c>
      <c r="N353" cm="1">
        <f t="array" ref="N353" xml:space="preserve"> 1 + 0.388 * Kn * ( ( 1 - alpha ) / Ku ) ^ ( 1 / 3 ) * ( 3 * PI() * mu * df * 10^(-6) * U * F353 * 10^(-9) / ( kB * T ) ) ^ ( 1 / 3 ) * ( 0.6 * ( F353 / lambda ) ^ 0.1 ) ^ ( -1 / 3 ) * ( 1 + 2/3 * ( 3.34 * F353 / lambda ) ) ^ ( -1 / 2 )</f>
        <v>1.01644362072143</v>
      </c>
      <c r="O353">
        <f t="shared" si="130"/>
        <v>0.8691250041340749</v>
      </c>
      <c r="P353" cm="1">
        <f t="array" ref="P353" xml:space="preserve"> 1 / ( 1 + 1.6 * ( ( 1 - alpha ) / Ku ) ^ ( 1 / 3 ) * L353 ^ ( -2 / 3 ) * M353 )</f>
        <v>0.99594187112993138</v>
      </c>
      <c r="Q353" cm="1">
        <f t="array" ref="Q353" xml:space="preserve"> 1.6 * ( ( 1 - alpha ) / Ku ) * L353 ^ ( -2 / 3 ) * M353 * P353</f>
        <v>5.1320773009922872E-3</v>
      </c>
      <c r="R353" cm="1">
        <f t="array" ref="R353" xml:space="preserve"> 1.6 * ( 0.6 ) ^ ( 2 / 3 ) * ( ( 1 - alpha ) / Ku ) * ( lambda * 10^(-9) ) ^ ( -1 / 15 ) * ( kB * T / ( 3 * PI() * df * 10^(-6) * U * mu ) ) ^ ( 2 / 3 ) * ( F353 * 10^(-9) ) ^ ( -3 / 5 )  +  3.2 * 3.34 / 3 * ( 0.6 ) ^ ( 2 / 3 ) * ( ( 1 - alpha ) / Ku ) *  ( lambda * 10^(-9) ) ^ ( 14 / 15 ) * ( kB * T / ( 3 * PI() * df * 10^(-6) * U * mu ) ) ^ ( 2 / 3 ) * ( F353 * 10^(-9) ) ^ ( -8 / 5 )</f>
        <v>4.1249308589770273E-3</v>
      </c>
      <c r="S353">
        <f t="shared" si="131"/>
        <v>4.1927596575241678E-3</v>
      </c>
      <c r="T353">
        <f t="shared" si="140"/>
        <v>0.81697125971066287</v>
      </c>
      <c r="U353">
        <f t="shared" si="132"/>
        <v>10286.526389917468</v>
      </c>
      <c r="V353">
        <f t="shared" si="133"/>
        <v>9.8597235744493153E-3</v>
      </c>
      <c r="W353">
        <f t="shared" si="134"/>
        <v>9.7214015976408952E-5</v>
      </c>
      <c r="X353">
        <f t="shared" si="135"/>
        <v>9.585006995695889E-7</v>
      </c>
      <c r="Y353" cm="1">
        <f t="array" ref="Y353" xml:space="preserve"> 4 / 3 * g / U^2 * F353 * 10^(-9) * ( rhop - rhoa ) / rhoa</f>
        <v>365.93760315662126</v>
      </c>
      <c r="Z353" cm="1">
        <f t="array" ref="Z353" xml:space="preserve"> SQRT( 4/3 * 1/U353 * g/rhoa * F353 * 10^(-9) *  ( rhop - rhoa ) )</f>
        <v>1.9784246282665298E-3</v>
      </c>
      <c r="AA353" cm="1">
        <f t="array" ref="AA353" xml:space="preserve"> Z353 / U</f>
        <v>0.18861192488101267</v>
      </c>
      <c r="AB353">
        <f t="shared" si="141"/>
        <v>0.23245587489482558</v>
      </c>
      <c r="AC353">
        <f t="shared" si="142"/>
        <v>0.23089550136001946</v>
      </c>
      <c r="AD353">
        <f t="shared" si="143"/>
        <v>0.99328744203383934</v>
      </c>
      <c r="AE353" cm="1">
        <f t="array" ref="AE353">( ( F353 * 10^(-9) ) ^ 2 * rhop * H353 * U ) / ( 18 * mu * ( df * 10^(-6) ) )</f>
        <v>5.3525408520511027E-2</v>
      </c>
      <c r="AF353">
        <f t="shared" si="144"/>
        <v>3.1097815073255489E-2</v>
      </c>
      <c r="AG353" cm="1">
        <f t="array" ref="AG353">(2 * AI373*(1-alpha)*AE353*SQRT(alpha)+(1-alpha)*alpha*AE353^2)/Ku</f>
        <v>1.9307613282101399E-2</v>
      </c>
      <c r="AH353">
        <f t="shared" si="145"/>
        <v>0.62086719715258032</v>
      </c>
      <c r="AI353" cm="1">
        <f t="array" ref="AI353" xml:space="preserve"> F353 / df / 1000</f>
        <v>0.45025510204081631</v>
      </c>
      <c r="AJ353" cm="1">
        <f t="array" ref="AJ353" xml:space="preserve"> ( 1 + AI353 ) / ( 2*Ku ) * ( 2 * LN( 1 + AI353 ) - 1 + alpha + ( 1 / ( 1 + AI353 ) ) ^ 2 * ( 1 - alpha / 2 ) - ( alpha / 2) * ( 1 + AI353 ) ^ 2 )</f>
        <v>0.2203967663704017</v>
      </c>
      <c r="AK353" cm="1">
        <f t="array" ref="AK353" xml:space="preserve"> ( ( 1 - alpha ) / Ku ) * AI353 ^ 2</f>
        <v>0.288315716922736</v>
      </c>
      <c r="AL353">
        <f t="shared" si="146"/>
        <v>1.3081667288992289</v>
      </c>
      <c r="AM353">
        <f t="shared" si="136"/>
        <v>0.42320385756472312</v>
      </c>
      <c r="AN353">
        <f t="shared" si="147"/>
        <v>0.55450179301353519</v>
      </c>
      <c r="AO353">
        <f t="shared" si="148"/>
        <v>1.3102474920818317</v>
      </c>
      <c r="AP353" cm="1">
        <f t="array" ref="AP353" xml:space="preserve"> EXP( -4 * alpha * X * 10^(-6) * AM353 / ( PI() * df * 10^(-6) * ( 1 - alpha ) ) ) * 100</f>
        <v>1.7347382856209254E-2</v>
      </c>
      <c r="AQ353" cm="1">
        <f t="array" ref="AQ353" xml:space="preserve"> EXP( -4 * alpha * X * 10^(-6) * AN353 / ( PI() * df * 10^(-6) * ( 1 - alpha ) ) ) * 100</f>
        <v>1.1815870766129109E-3</v>
      </c>
      <c r="AR353">
        <f t="shared" si="149"/>
        <v>1.6165795779596343E-2</v>
      </c>
      <c r="AS353" cm="1">
        <f t="array" ref="AS353" xml:space="preserve"> ( sigave * 10^(-6) * fE *e * H353 ) / ( 3 * PI() * eps0 * ( 1 + epsF ) * mu * U * F353 * 10^(-9) )</f>
        <v>6.1241533923902256E-3</v>
      </c>
      <c r="AT353" cm="1">
        <f t="array" ref="AT353" xml:space="preserve"> PI() * AS353 / ( 1 + alpha * SQRT(AS353) )</f>
        <v>1.9136264626673425E-2</v>
      </c>
      <c r="AU353" cm="1">
        <f t="array" ref="AU353" xml:space="preserve"> PI() * AS353 * ( 1 - SQRT( AS353 ) * alpha )</f>
        <v>1.9135706668801128E-2</v>
      </c>
      <c r="AV353">
        <f t="shared" si="150"/>
        <v>0.9999708429056986</v>
      </c>
      <c r="AW353" cm="1">
        <f t="array" ref="AW353" xml:space="preserve"> 2 / 3 * ( epsP - 1 ) / ( epsP + 2 ) * ( sigave * 10^(-6) ) ^ 2 / ( eps0 * ( 1 + epsF ) ^ 2 ) * H353 * ( F353 * 10^(-9) ) ^ 2 / ( df * 10^(-6) * mu * U )</f>
        <v>42.91863638000477</v>
      </c>
      <c r="AX353" cm="1">
        <f t="array" ref="AX353" xml:space="preserve"> 0.528 * Ku ^ 0.26 * AW353 ^ 0.74 / ( 1 + 0.366 * ( Ku * AW353 ) ^ 0.63 )</f>
        <v>1.9126562070970659</v>
      </c>
      <c r="AY353" cm="1">
        <f t="array" ref="AY353" xml:space="preserve"> 0.35 * Ku ^ ( -0.5 ) * AW353 ^ 0.4</f>
        <v>1.9459294285156217</v>
      </c>
      <c r="AZ353">
        <f t="shared" si="151"/>
        <v>1.0173963419537149</v>
      </c>
      <c r="BA353">
        <f t="shared" si="137"/>
        <v>0.43424158118200895</v>
      </c>
      <c r="BB353">
        <f t="shared" si="152"/>
        <v>0.57363749968233635</v>
      </c>
      <c r="BC353">
        <f t="shared" si="153"/>
        <v>1.3210100656894501</v>
      </c>
      <c r="BD353">
        <f t="shared" si="138"/>
        <v>1.5264165796231988</v>
      </c>
      <c r="BE353">
        <f t="shared" si="154"/>
        <v>2.5004312215291566</v>
      </c>
      <c r="BF353">
        <f t="shared" si="155"/>
        <v>1.6381053867656474</v>
      </c>
      <c r="BG353" cm="1">
        <f t="array" ref="BG353" xml:space="preserve"> EXP( -4 * alpha * X * 10^(-6) * BA353 / ( PI() * df * 10^(-6) * ( 1 - alpha ) ) ) * 100</f>
        <v>1.3840384216005922E-2</v>
      </c>
      <c r="BH353" cm="1">
        <f t="array" ref="BH353" xml:space="preserve"> EXP( -4 * alpha * X * 10^(-6) * BB353 / ( PI() * df * 10^(-6) * ( 1 - alpha ) ) ) * 100</f>
        <v>7.9876285306637812E-4</v>
      </c>
      <c r="BI353" cm="1">
        <f t="array" ref="BI353" xml:space="preserve"> EXP( -4 * alpha * X * 10^(-6) * BD353 / ( PI() * df * 10^(-6) * ( 1 - alpha ) ) ) * 100</f>
        <v>2.7266253067458988E-12</v>
      </c>
      <c r="BJ353" cm="1">
        <f t="array" ref="BJ353" xml:space="preserve"> EXP( -4 * alpha * X * 10^(-6) * BE353 / ( PI() * df * 10^(-6) * ( 1 - alpha ) ) ) * 100</f>
        <v>6.0273304153354637E-21</v>
      </c>
      <c r="BK353" cm="1">
        <f t="array" ref="BK353">fC *  BG353 +  ( 1 - fC ) * BI353</f>
        <v>1.3840384240545551E-3</v>
      </c>
    </row>
    <row r="354" spans="6:63" x14ac:dyDescent="0.2">
      <c r="F354">
        <v>3540</v>
      </c>
      <c r="G354" cm="1">
        <f t="array" ref="G354" xml:space="preserve"> F354 * 10^(-9) * rhoa/mu * U</f>
        <v>2.345225432367115E-3</v>
      </c>
      <c r="H354" cm="1">
        <f t="array" ref="H354">1 +  lambda/F354 * ( 2.514 + 0.8 * EXP( -0.55 * F354/lambda ) )</f>
        <v>1.0475884576271224</v>
      </c>
      <c r="I354" cm="1">
        <f t="array" ref="I354" xml:space="preserve"> 1 + 3.34 * lambda/F354</f>
        <v>1.0632241242937852</v>
      </c>
      <c r="J354">
        <f t="shared" si="139"/>
        <v>0.9852941009243481</v>
      </c>
      <c r="K354" cm="1">
        <f t="array" ref="K354" xml:space="preserve"> kB * T * H354 / ( 3 * PI() * mu * F354 * 10^(-9) )</f>
        <v>6.9865485802427987E-12</v>
      </c>
      <c r="L354" cm="1">
        <f t="array" ref="L354" xml:space="preserve"> df * 10^(-6) *U / K354</f>
        <v>11770.739322964133</v>
      </c>
      <c r="M354" cm="1">
        <f t="array" ref="M354" xml:space="preserve"> 1 + 0.388 * Kn * ( ( 1 - alpha ) * L354 / Ku ) ^ ( 1 / 3 )</f>
        <v>1.169669404099968</v>
      </c>
      <c r="N354" cm="1">
        <f t="array" ref="N354" xml:space="preserve"> 1 + 0.388 * Kn * ( ( 1 - alpha ) / Ku ) ^ ( 1 / 3 ) * ( 3 * PI() * mu * df * 10^(-6) * U * F354 * 10^(-9) / ( kB * T ) ) ^ ( 1 / 3 ) * ( 0.6 * ( F354 / lambda ) ^ 0.1 ) ^ ( -1 / 3 ) * ( 1 + 2/3 * ( 3.34 * F354 / lambda ) ) ^ ( -1 / 2 )</f>
        <v>1.016434516247688</v>
      </c>
      <c r="O354">
        <f t="shared" si="130"/>
        <v>0.86899299296437482</v>
      </c>
      <c r="P354" cm="1">
        <f t="array" ref="P354" xml:space="preserve"> 1 / ( 1 + 1.6 * ( ( 1 - alpha ) / Ku ) ^ ( 1 / 3 ) * L354 ^ ( -2 / 3 ) * M354 )</f>
        <v>0.99594925560173075</v>
      </c>
      <c r="Q354" cm="1">
        <f t="array" ref="Q354" xml:space="preserve"> 1.6 * ( ( 1 - alpha ) / Ku ) * L354 ^ ( -2 / 3 ) * M354 * P354</f>
        <v>5.1227385931012833E-3</v>
      </c>
      <c r="R354" cm="1">
        <f t="array" ref="R354" xml:space="preserve"> 1.6 * ( 0.6 ) ^ ( 2 / 3 ) * ( ( 1 - alpha ) / Ku ) * ( lambda * 10^(-9) ) ^ ( -1 / 15 ) * ( kB * T / ( 3 * PI() * df * 10^(-6) * U * mu ) ) ^ ( 2 / 3 ) * ( F354 * 10^(-9) ) ^ ( -3 / 5 )  +  3.2 * 3.34 / 3 * ( 0.6 ) ^ ( 2 / 3 ) * ( ( 1 - alpha ) / Ku ) *  ( lambda * 10^(-9) ) ^ ( 14 / 15 ) * ( kB * T / ( 3 * PI() * df * 10^(-6) * U * mu ) ) ^ ( 2 / 3 ) * ( F354 * 10^(-9) ) ^ ( -8 / 5 )</f>
        <v>4.1174637404250798E-3</v>
      </c>
      <c r="S354">
        <f t="shared" si="131"/>
        <v>4.1851322651663622E-3</v>
      </c>
      <c r="T354">
        <f t="shared" si="140"/>
        <v>0.81697166254050491</v>
      </c>
      <c r="U354">
        <f t="shared" si="132"/>
        <v>10257.514919411893</v>
      </c>
      <c r="V354">
        <f t="shared" si="133"/>
        <v>9.8736568466935466E-3</v>
      </c>
      <c r="W354">
        <f t="shared" si="134"/>
        <v>9.7488965642000957E-5</v>
      </c>
      <c r="X354">
        <f t="shared" si="135"/>
        <v>9.6256994613548052E-7</v>
      </c>
      <c r="Y354" cm="1">
        <f t="array" ref="Y354" xml:space="preserve"> 4 / 3 * g / U^2 * F354 * 10^(-9) * ( rhop - rhoa ) / rhoa</f>
        <v>366.97425359049271</v>
      </c>
      <c r="Z354" cm="1">
        <f t="array" ref="Z354" xml:space="preserve"> SQRT( 4/3 * 1/U354 * g/rhoa * F354 * 10^(-9) *  ( rhop - rhoa ) )</f>
        <v>1.9840247322260975E-3</v>
      </c>
      <c r="AA354" cm="1">
        <f t="array" ref="AA354" xml:space="preserve"> Z354 / U</f>
        <v>0.18914580743193568</v>
      </c>
      <c r="AB354">
        <f t="shared" si="141"/>
        <v>0.23326734839082489</v>
      </c>
      <c r="AC354">
        <f t="shared" si="142"/>
        <v>0.23168819603750945</v>
      </c>
      <c r="AD354">
        <f t="shared" si="143"/>
        <v>0.99323028977604844</v>
      </c>
      <c r="AE354" cm="1">
        <f t="array" ref="AE354">( ( F354 * 10^(-9) ) ^ 2 * rhop * H354 * U ) / ( 18 * mu * ( df * 10^(-6) ) )</f>
        <v>5.3822171933892424E-2</v>
      </c>
      <c r="AF354">
        <f t="shared" si="144"/>
        <v>3.1382208999629305E-2</v>
      </c>
      <c r="AG354" cm="1">
        <f t="array" ref="AG354">(2 * AI374*(1-alpha)*AE354*SQRT(alpha)+(1-alpha)*alpha*AE354^2)/Ku</f>
        <v>1.9467520881031875E-2</v>
      </c>
      <c r="AH354">
        <f t="shared" si="145"/>
        <v>0.62033621920183601</v>
      </c>
      <c r="AI354" cm="1">
        <f t="array" ref="AI354" xml:space="preserve"> F354 / df / 1000</f>
        <v>0.45153061224489793</v>
      </c>
      <c r="AJ354" cm="1">
        <f t="array" ref="AJ354" xml:space="preserve"> ( 1 + AI354 ) / ( 2*Ku ) * ( 2 * LN( 1 + AI354 ) - 1 + alpha + ( 1 / ( 1 + AI354 ) ) ^ 2 * ( 1 - alpha / 2 ) - ( alpha / 2) * ( 1 + AI354 ) ^ 2 )</f>
        <v>0.22150428547196752</v>
      </c>
      <c r="AK354" cm="1">
        <f t="array" ref="AK354" xml:space="preserve"> ( ( 1 - alpha ) / Ku ) * AI354 ^ 2</f>
        <v>0.28995154749568314</v>
      </c>
      <c r="AL354">
        <f t="shared" si="146"/>
        <v>1.3090110057142799</v>
      </c>
      <c r="AM354">
        <f t="shared" si="136"/>
        <v>0.42479569074973134</v>
      </c>
      <c r="AN354">
        <f t="shared" si="147"/>
        <v>0.55720708479798819</v>
      </c>
      <c r="AO354">
        <f t="shared" si="148"/>
        <v>1.311706067014383</v>
      </c>
      <c r="AP354" cm="1">
        <f t="array" ref="AP354" xml:space="preserve"> EXP( -4 * alpha * X * 10^(-6) * AM354 / ( PI() * df * 10^(-6) * ( 1 - alpha ) ) ) * 100</f>
        <v>1.6791452670876006E-2</v>
      </c>
      <c r="AQ354" cm="1">
        <f t="array" ref="AQ354" xml:space="preserve"> EXP( -4 * alpha * X * 10^(-6) * AN354 / ( PI() * df * 10^(-6) * ( 1 - alpha ) ) ) * 100</f>
        <v>1.1179577240977938E-3</v>
      </c>
      <c r="AR354">
        <f t="shared" si="149"/>
        <v>1.5673494946778211E-2</v>
      </c>
      <c r="AS354" cm="1">
        <f t="array" ref="AS354" xml:space="preserve"> ( sigave * 10^(-6) * fE *e * H354 ) / ( 3 * PI() * eps0 * ( 1 + epsF ) * mu * U * F354 * 10^(-9) )</f>
        <v>6.1060677497185769E-3</v>
      </c>
      <c r="AT354" cm="1">
        <f t="array" ref="AT354" xml:space="preserve"> PI() * AS354 / ( 1 + alpha * SQRT(AS354) )</f>
        <v>1.9079903478993462E-2</v>
      </c>
      <c r="AU354" cm="1">
        <f t="array" ref="AU354" xml:space="preserve"> PI() * AS354 * ( 1 - SQRT( AS354 ) * alpha )</f>
        <v>1.9079348807337766E-2</v>
      </c>
      <c r="AV354">
        <f t="shared" si="150"/>
        <v>0.99997092901144358</v>
      </c>
      <c r="AW354" cm="1">
        <f t="array" ref="AW354" xml:space="preserve"> 2 / 3 * ( epsP - 1 ) / ( epsP + 2 ) * ( sigave * 10^(-6) ) ^ 2 / ( eps0 * ( 1 + epsF ) ^ 2 ) * H354 * ( F354 * 10^(-9) ) ^ 2 / ( df * 10^(-6) * mu * U )</f>
        <v>43.15659217299838</v>
      </c>
      <c r="AX354" cm="1">
        <f t="array" ref="AX354" xml:space="preserve"> 0.528 * Ku ^ 0.26 * AW354 ^ 0.74 / ( 1 + 0.366 * ( Ku * AW354 ) ^ 0.63 )</f>
        <v>1.91548783511392</v>
      </c>
      <c r="AY354" cm="1">
        <f t="array" ref="AY354" xml:space="preserve"> 0.35 * Ku ^ ( -0.5 ) * AW354 ^ 0.4</f>
        <v>1.9502378344076139</v>
      </c>
      <c r="AZ354">
        <f t="shared" si="151"/>
        <v>1.0181415922652557</v>
      </c>
      <c r="BA354">
        <f t="shared" si="137"/>
        <v>0.43577053345092753</v>
      </c>
      <c r="BB354">
        <f t="shared" si="152"/>
        <v>0.57628643360532594</v>
      </c>
      <c r="BC354">
        <f t="shared" si="153"/>
        <v>1.322453881958547</v>
      </c>
      <c r="BD354">
        <f t="shared" si="138"/>
        <v>1.5265925478237263</v>
      </c>
      <c r="BE354">
        <f t="shared" si="154"/>
        <v>2.5074449192056019</v>
      </c>
      <c r="BF354">
        <f t="shared" si="155"/>
        <v>1.6425109128039141</v>
      </c>
      <c r="BG354" cm="1">
        <f t="array" ref="BG354" xml:space="preserve"> EXP( -4 * alpha * X * 10^(-6) * BA354 / ( PI() * df * 10^(-6) * ( 1 - alpha ) ) ) * 100</f>
        <v>1.3414090708401041E-2</v>
      </c>
      <c r="BH354" cm="1">
        <f t="array" ref="BH354" xml:space="preserve"> EXP( -4 * alpha * X * 10^(-6) * BB354 / ( PI() * df * 10^(-6) * ( 1 - alpha ) ) ) * 100</f>
        <v>7.5662088960032218E-4</v>
      </c>
      <c r="BI354" cm="1">
        <f t="array" ref="BI354" xml:space="preserve"> EXP( -4 * alpha * X * 10^(-6) * BD354 / ( PI() * df * 10^(-6) * ( 1 - alpha ) ) ) * 100</f>
        <v>2.7168254345391357E-12</v>
      </c>
      <c r="BJ354" cm="1">
        <f t="array" ref="BJ354" xml:space="preserve"> EXP( -4 * alpha * X * 10^(-6) * BE354 / ( PI() * df * 10^(-6) * ( 1 - alpha ) ) ) * 100</f>
        <v>5.2215369582699248E-21</v>
      </c>
      <c r="BK354" cm="1">
        <f t="array" ref="BK354">fC *  BG354 +  ( 1 - fC ) * BI354</f>
        <v>1.341409073285247E-3</v>
      </c>
    </row>
    <row r="355" spans="6:63" x14ac:dyDescent="0.2">
      <c r="F355">
        <v>3550</v>
      </c>
      <c r="G355" cm="1">
        <f t="array" ref="G355" xml:space="preserve"> F355 * 10^(-9) * rhoa/mu * U</f>
        <v>2.3518503629670223E-3</v>
      </c>
      <c r="H355" cm="1">
        <f t="array" ref="H355">1 +  lambda/F355 * ( 2.514 + 0.8 * EXP( -0.55 * F355/lambda ) )</f>
        <v>1.0474544056338062</v>
      </c>
      <c r="I355" cm="1">
        <f t="array" ref="I355" xml:space="preserve"> 1 + 3.34 * lambda/F355</f>
        <v>1.0630460281690142</v>
      </c>
      <c r="J355">
        <f t="shared" si="139"/>
        <v>0.9853330691973301</v>
      </c>
      <c r="K355" cm="1">
        <f t="array" ref="K355" xml:space="preserve"> kB * T * H355 / ( 3 * PI() * mu * F355 * 10^(-9) )</f>
        <v>6.9659766641369863E-12</v>
      </c>
      <c r="L355" cm="1">
        <f t="array" ref="L355" xml:space="preserve"> df * 10^(-6) *U / K355</f>
        <v>11805.500659892241</v>
      </c>
      <c r="M355" cm="1">
        <f t="array" ref="M355" xml:space="preserve"> 1 + 0.388 * Kn * ( ( 1 - alpha ) * L355 / Ku ) ^ ( 1 / 3 )</f>
        <v>1.1698362624635119</v>
      </c>
      <c r="N355" cm="1">
        <f t="array" ref="N355" xml:space="preserve"> 1 + 0.388 * Kn * ( ( 1 - alpha ) / Ku ) ^ ( 1 / 3 ) * ( 3 * PI() * mu * df * 10^(-6) * U * F355 * 10^(-9) / ( kB * T ) ) ^ ( 1 / 3 ) * ( 0.6 * ( F355 / lambda ) ^ 0.1 ) ^ ( -1 / 3 ) * ( 1 + 2/3 * ( 3.34 * F355 / lambda ) ) ^ ( -1 / 2 )</f>
        <v>1.0164254419291845</v>
      </c>
      <c r="O355">
        <f t="shared" si="130"/>
        <v>0.86886128815047536</v>
      </c>
      <c r="P355" cm="1">
        <f t="array" ref="P355" xml:space="preserve"> 1 / ( 1 + 1.6 * ( ( 1 - alpha ) / Ku ) ^ ( 1 / 3 ) * L355 ^ ( -2 / 3 ) * M355 )</f>
        <v>0.99595660457293922</v>
      </c>
      <c r="Q355" cm="1">
        <f t="array" ref="Q355" xml:space="preserve"> 1.6 * ( ( 1 - alpha ) / Ku ) * L355 ^ ( -2 / 3 ) * M355 * P355</f>
        <v>5.1134447807231042E-3</v>
      </c>
      <c r="R355" cm="1">
        <f t="array" ref="R355" xml:space="preserve"> 1.6 * ( 0.6 ) ^ ( 2 / 3 ) * ( ( 1 - alpha ) / Ku ) * ( lambda * 10^(-9) ) ^ ( -1 / 15 ) * ( kB * T / ( 3 * PI() * df * 10^(-6) * U * mu ) ) ^ ( 2 / 3 ) * ( F355 * 10^(-9) ) ^ ( -3 / 5 )  +  3.2 * 3.34 / 3 * ( 0.6 ) ^ ( 2 / 3 ) * ( ( 1 - alpha ) / Ku ) *  ( lambda * 10^(-9) ) ^ ( 14 / 15 ) * ( kB * T / ( 3 * PI() * df * 10^(-6) * U * mu ) ) ^ ( 2 / 3 ) * ( F355 * 10^(-9) ) ^ ( -8 / 5 )</f>
        <v>4.1100324169116628E-3</v>
      </c>
      <c r="S355">
        <f t="shared" si="131"/>
        <v>4.1775415157027113E-3</v>
      </c>
      <c r="T355">
        <f t="shared" si="140"/>
        <v>0.81697205990204425</v>
      </c>
      <c r="U355">
        <f t="shared" si="132"/>
        <v>10228.666852818014</v>
      </c>
      <c r="V355">
        <f t="shared" si="133"/>
        <v>9.8875703777917684E-3</v>
      </c>
      <c r="W355">
        <f t="shared" si="134"/>
        <v>9.776391319192825E-5</v>
      </c>
      <c r="X355">
        <f t="shared" si="135"/>
        <v>9.6664490359418634E-7</v>
      </c>
      <c r="Y355" cm="1">
        <f t="array" ref="Y355" xml:space="preserve"> 4 / 3 * g / U^2 * F355 * 10^(-9) * ( rhop - rhoa ) / rhoa</f>
        <v>368.01090402436409</v>
      </c>
      <c r="Z355" cm="1">
        <f t="array" ref="Z355" xml:space="preserve"> SQRT( 4/3 * 1/U355 * g/rhoa * F355 * 10^(-9) *  ( rhop - rhoa ) )</f>
        <v>1.9896248147885593E-3</v>
      </c>
      <c r="AA355" cm="1">
        <f t="array" ref="AA355" xml:space="preserve"> Z355 / U</f>
        <v>0.18967968794297843</v>
      </c>
      <c r="AB355">
        <f t="shared" si="141"/>
        <v>0.23407988806484567</v>
      </c>
      <c r="AC355">
        <f t="shared" si="142"/>
        <v>0.23248178118549148</v>
      </c>
      <c r="AD355">
        <f t="shared" si="143"/>
        <v>0.9931728142363454</v>
      </c>
      <c r="AE355" cm="1">
        <f t="array" ref="AE355">( ( F355 * 10^(-9) ) ^ 2 * rhop * H355 * U ) / ( 18 * mu * ( df * 10^(-6) ) )</f>
        <v>5.4119755309764844E-2</v>
      </c>
      <c r="AF355">
        <f t="shared" si="144"/>
        <v>3.1668127438621886E-2</v>
      </c>
      <c r="AG355" cm="1">
        <f t="array" ref="AG355">(2 * AI375*(1-alpha)*AE355*SQRT(alpha)+(1-alpha)*alpha*AE355^2)/Ku</f>
        <v>1.9628313131850091E-2</v>
      </c>
      <c r="AH355">
        <f t="shared" si="145"/>
        <v>0.6198128755763358</v>
      </c>
      <c r="AI355" cm="1">
        <f t="array" ref="AI355" xml:space="preserve"> F355 / df / 1000</f>
        <v>0.45280612244897955</v>
      </c>
      <c r="AJ355" cm="1">
        <f t="array" ref="AJ355" xml:space="preserve"> ( 1 + AI355 ) / ( 2*Ku ) * ( 2 * LN( 1 + AI355 ) - 1 + alpha + ( 1 / ( 1 + AI355 ) ) ^ 2 * ( 1 - alpha / 2 ) - ( alpha / 2) * ( 1 + AI355 ) ^ 2 )</f>
        <v>0.22261392795253687</v>
      </c>
      <c r="AK355" cm="1">
        <f t="array" ref="AK355" xml:space="preserve"> ( ( 1 - alpha ) / Ku ) * AI355 ^ 2</f>
        <v>0.29159200559500359</v>
      </c>
      <c r="AL355">
        <f t="shared" si="146"/>
        <v>1.3098551751765208</v>
      </c>
      <c r="AM355">
        <f t="shared" si="136"/>
        <v>0.42638827800700763</v>
      </c>
      <c r="AN355">
        <f t="shared" si="147"/>
        <v>0.55991945573481972</v>
      </c>
      <c r="AO355">
        <f t="shared" si="148"/>
        <v>1.31316803161652</v>
      </c>
      <c r="AP355" cm="1">
        <f t="array" ref="AP355" xml:space="preserve"> EXP( -4 * alpha * X * 10^(-6) * AM355 / ( PI() * df * 10^(-6) * ( 1 - alpha ) ) ) * 100</f>
        <v>1.6253087554576592E-2</v>
      </c>
      <c r="AQ355" cm="1">
        <f t="array" ref="AQ355" xml:space="preserve"> EXP( -4 * alpha * X * 10^(-6) * AN355 / ( PI() * df * 10^(-6) * ( 1 - alpha ) ) ) * 100</f>
        <v>1.0576016535474133E-3</v>
      </c>
      <c r="AR355">
        <f t="shared" si="149"/>
        <v>1.519548590102918E-2</v>
      </c>
      <c r="AS355" cm="1">
        <f t="array" ref="AS355" xml:space="preserve"> ( sigave * 10^(-6) * fE *e * H355 ) / ( 3 * PI() * eps0 * ( 1 + epsF ) * mu * U * F355 * 10^(-9) )</f>
        <v>6.0880884124190644E-3</v>
      </c>
      <c r="AT355" cm="1">
        <f t="array" ref="AT355" xml:space="preserve"> PI() * AS355 / ( 1 + alpha * SQRT(AS355) )</f>
        <v>1.9023872950857525E-2</v>
      </c>
      <c r="AU355" cm="1">
        <f t="array" ref="AU355" xml:space="preserve"> PI() * AS355 * ( 1 - SQRT( AS355 ) * alpha )</f>
        <v>1.9023321536501065E-2</v>
      </c>
      <c r="AV355">
        <f t="shared" si="150"/>
        <v>0.99997101461106874</v>
      </c>
      <c r="AW355" cm="1">
        <f t="array" ref="AW355" xml:space="preserve"> 2 / 3 * ( epsP - 1 ) / ( epsP + 2 ) * ( sigave * 10^(-6) ) ^ 2 / ( eps0 * ( 1 + epsF ) ^ 2 ) * H355 * ( F355 * 10^(-9) ) ^ 2 / ( df * 10^(-6) * mu * U )</f>
        <v>43.395205442001433</v>
      </c>
      <c r="AX355" cm="1">
        <f t="array" ref="AX355" xml:space="preserve"> 0.528 * Ku ^ 0.26 * AW355 ^ 0.74 / ( 1 + 0.366 * ( Ku * AW355 ) ^ 0.63 )</f>
        <v>1.9183114836938631</v>
      </c>
      <c r="AY355" cm="1">
        <f t="array" ref="AY355" xml:space="preserve"> 0.35 * Ku ^ ( -0.5 ) * AW355 ^ 0.4</f>
        <v>1.9545438556912127</v>
      </c>
      <c r="AZ355">
        <f t="shared" si="151"/>
        <v>1.0188876375423563</v>
      </c>
      <c r="BA355">
        <f t="shared" si="137"/>
        <v>0.4373005945293249</v>
      </c>
      <c r="BB355">
        <f t="shared" si="152"/>
        <v>0.57894277727132082</v>
      </c>
      <c r="BC355">
        <f t="shared" si="153"/>
        <v>1.3239011895111832</v>
      </c>
      <c r="BD355">
        <f t="shared" si="138"/>
        <v>1.5267542314875766</v>
      </c>
      <c r="BE355">
        <f t="shared" si="154"/>
        <v>2.5144633114260326</v>
      </c>
      <c r="BF355">
        <f t="shared" si="155"/>
        <v>1.6469339069563884</v>
      </c>
      <c r="BG355" cm="1">
        <f t="array" ref="BG355" xml:space="preserve"> EXP( -4 * alpha * X * 10^(-6) * BA355 / ( PI() * df * 10^(-6) * ( 1 - alpha ) ) ) * 100</f>
        <v>1.3000632374987543E-2</v>
      </c>
      <c r="BH355" cm="1">
        <f t="array" ref="BH355" xml:space="preserve"> EXP( -4 * alpha * X * 10^(-6) * BB355 / ( PI() * df * 10^(-6) * ( 1 - alpha ) ) ) * 100</f>
        <v>7.1659364036124554E-4</v>
      </c>
      <c r="BI355" cm="1">
        <f t="array" ref="BI355" xml:space="preserve"> EXP( -4 * alpha * X * 10^(-6) * BD355 / ( PI() * df * 10^(-6) * ( 1 - alpha ) ) ) * 100</f>
        <v>2.7078521370241838E-12</v>
      </c>
      <c r="BJ355" cm="1">
        <f t="array" ref="BJ355" xml:space="preserve"> EXP( -4 * alpha * X * 10^(-6) * BE355 / ( PI() * df * 10^(-6) * ( 1 - alpha ) ) ) * 100</f>
        <v>4.5230354853299209E-21</v>
      </c>
      <c r="BK355" cm="1">
        <f t="array" ref="BK355">fC *  BG355 +  ( 1 - fC ) * BI355</f>
        <v>1.3000632399358212E-3</v>
      </c>
    </row>
    <row r="356" spans="6:63" x14ac:dyDescent="0.2">
      <c r="F356">
        <v>3560</v>
      </c>
      <c r="G356" cm="1">
        <f t="array" ref="G356" xml:space="preserve"> F356 * 10^(-9) * rhoa/mu * U</f>
        <v>2.3584752935669286E-3</v>
      </c>
      <c r="H356" cm="1">
        <f t="array" ref="H356">1 +  lambda/F356 * ( 2.514 + 0.8 * EXP( -0.55 * F356/lambda ) )</f>
        <v>1.0473211067415762</v>
      </c>
      <c r="I356" cm="1">
        <f t="array" ref="I356" xml:space="preserve"> 1 + 3.34 * lambda/F356</f>
        <v>1.0628689325842697</v>
      </c>
      <c r="J356">
        <f t="shared" si="139"/>
        <v>0.98537183149676755</v>
      </c>
      <c r="K356" cm="1">
        <f t="array" ref="K356" xml:space="preserve"> kB * T * H356 / ( 3 * PI() * mu * F356 * 10^(-9) )</f>
        <v>6.9455253149383038E-12</v>
      </c>
      <c r="L356" cm="1">
        <f t="array" ref="L356" xml:space="preserve"> df * 10^(-6) *U / K356</f>
        <v>11840.262381362243</v>
      </c>
      <c r="M356" cm="1">
        <f t="array" ref="M356" xml:space="preserve"> 1 + 0.388 * Kn * ( ( 1 - alpha ) * L356 / Ku ) ^ ( 1 / 3 )</f>
        <v>1.170002795444774</v>
      </c>
      <c r="N356" cm="1">
        <f t="array" ref="N356" xml:space="preserve"> 1 + 0.388 * Kn * ( ( 1 - alpha ) / Ku ) ^ ( 1 / 3 ) * ( 3 * PI() * mu * df * 10^(-6) * U * F356 * 10^(-9) / ( kB * T ) ) ^ ( 1 / 3 ) * ( 0.6 * ( F356 / lambda ) ^ 0.1 ) ^ ( -1 / 3 ) * ( 1 + 2/3 * ( 3.34 * F356 / lambda ) ) ^ ( -1 / 2 )</f>
        <v>1.0164163975833564</v>
      </c>
      <c r="O356">
        <f t="shared" si="130"/>
        <v>0.86872988811703478</v>
      </c>
      <c r="P356" cm="1">
        <f t="array" ref="P356" xml:space="preserve"> 1 / ( 1 + 1.6 * ( ( 1 - alpha ) / Ku ) ^ ( 1 / 3 ) * L356 ^ ( -2 / 3 ) * M356 )</f>
        <v>0.99596391831750242</v>
      </c>
      <c r="Q356" cm="1">
        <f t="array" ref="Q356" xml:space="preserve"> 1.6 * ( ( 1 - alpha ) / Ku ) * L356 ^ ( -2 / 3 ) * M356 * P356</f>
        <v>5.1041955174148841E-3</v>
      </c>
      <c r="R356" cm="1">
        <f t="array" ref="R356" xml:space="preserve"> 1.6 * ( 0.6 ) ^ ( 2 / 3 ) * ( ( 1 - alpha ) / Ku ) * ( lambda * 10^(-9) ) ^ ( -1 / 15 ) * ( kB * T / ( 3 * PI() * df * 10^(-6) * U * mu ) ) ^ ( 2 / 3 ) * ( F356 * 10^(-9) ) ^ ( -3 / 5 )  +  3.2 * 3.34 / 3 * ( 0.6 ) ^ ( 2 / 3 ) * ( ( 1 - alpha ) / Ku ) *  ( lambda * 10^(-9) ) ^ ( 14 / 15 ) * ( kB * T / ( 3 * PI() * df * 10^(-6) * U * mu ) ) ^ ( 2 / 3 ) * ( F356 * 10^(-9) ) ^ ( -8 / 5 )</f>
        <v>4.1026366114064114E-3</v>
      </c>
      <c r="S356">
        <f t="shared" si="131"/>
        <v>4.1699871251592935E-3</v>
      </c>
      <c r="T356">
        <f t="shared" si="140"/>
        <v>0.81697245157083287</v>
      </c>
      <c r="U356">
        <f t="shared" si="132"/>
        <v>10199.980813287704</v>
      </c>
      <c r="V356">
        <f t="shared" si="133"/>
        <v>9.901464251059193E-3</v>
      </c>
      <c r="W356">
        <f t="shared" si="134"/>
        <v>9.8038858628057962E-5</v>
      </c>
      <c r="X356">
        <f t="shared" si="135"/>
        <v>9.7072556376039541E-7</v>
      </c>
      <c r="Y356" cm="1">
        <f t="array" ref="Y356" xml:space="preserve"> 4 / 3 * g / U^2 * F356 * 10^(-9) * ( rhop - rhoa ) / rhoa</f>
        <v>369.0475544582356</v>
      </c>
      <c r="Z356" cm="1">
        <f t="array" ref="Z356" xml:space="preserve"> SQRT( 4/3 * 1/U356 * g/rhoa * F356 * 10^(-9) *  ( rhop - rhoa ) )</f>
        <v>1.9952248759730032E-3</v>
      </c>
      <c r="AA356" cm="1">
        <f t="array" ref="AA356" xml:space="preserve"> Z356 / U</f>
        <v>0.19021356641596068</v>
      </c>
      <c r="AB356">
        <f t="shared" si="141"/>
        <v>0.23489349602226992</v>
      </c>
      <c r="AC356">
        <f t="shared" si="142"/>
        <v>0.23327625770934057</v>
      </c>
      <c r="AD356">
        <f t="shared" si="143"/>
        <v>0.9931150145052291</v>
      </c>
      <c r="AE356" cm="1">
        <f t="array" ref="AE356">( ( F356 * 10^(-9) ) ^ 2 * rhop * H356 * U ) / ( 18 * mu * ( df * 10^(-6) ) )</f>
        <v>5.4418158648128323E-2</v>
      </c>
      <c r="AF356">
        <f t="shared" si="144"/>
        <v>3.1955570508623507E-2</v>
      </c>
      <c r="AG356" cm="1">
        <f t="array" ref="AG356">(2 * AI376*(1-alpha)*AE356*SQRT(alpha)+(1-alpha)*alpha*AE356^2)/Ku</f>
        <v>1.9789992522476534E-2</v>
      </c>
      <c r="AH356">
        <f t="shared" si="145"/>
        <v>0.61929711181767266</v>
      </c>
      <c r="AI356" cm="1">
        <f t="array" ref="AI356" xml:space="preserve"> F356 / df / 1000</f>
        <v>0.45408163265306123</v>
      </c>
      <c r="AJ356" cm="1">
        <f t="array" ref="AJ356" xml:space="preserve"> ( 1 + AI356 ) / ( 2*Ku ) * ( 2 * LN( 1 + AI356 ) - 1 + alpha + ( 1 / ( 1 + AI356 ) ) ^ 2 * ( 1 - alpha / 2 ) - ( alpha / 2) * ( 1 + AI356 ) ^ 2 )</f>
        <v>0.22372568991609662</v>
      </c>
      <c r="AK356" cm="1">
        <f t="array" ref="AK356" xml:space="preserve"> ( ( 1 - alpha ) / Ku ) * AI356 ^ 2</f>
        <v>0.2932370912206973</v>
      </c>
      <c r="AL356">
        <f t="shared" si="146"/>
        <v>1.3106992376721216</v>
      </c>
      <c r="AM356">
        <f t="shared" si="136"/>
        <v>0.4279816020036884</v>
      </c>
      <c r="AN356">
        <f t="shared" si="147"/>
        <v>0.56263890656382065</v>
      </c>
      <c r="AO356">
        <f t="shared" si="148"/>
        <v>1.3146333952901361</v>
      </c>
      <c r="AP356" cm="1">
        <f t="array" ref="AP356" xml:space="preserve"> EXP( -4 * alpha * X * 10^(-6) * AM356 / ( PI() * df * 10^(-6) * ( 1 - alpha ) ) ) * 100</f>
        <v>1.5731746265132251E-2</v>
      </c>
      <c r="AQ356" cm="1">
        <f t="array" ref="AQ356" xml:space="preserve"> EXP( -4 * alpha * X * 10^(-6) * AN356 / ( PI() * df * 10^(-6) * ( 1 - alpha ) ) ) * 100</f>
        <v>1.000359144679476E-3</v>
      </c>
      <c r="AR356">
        <f t="shared" si="149"/>
        <v>1.4731387120452775E-2</v>
      </c>
      <c r="AS356" cm="1">
        <f t="array" ref="AS356" xml:space="preserve"> ( sigave * 10^(-6) * fE *e * H356 ) / ( 3 * PI() * eps0 * ( 1 + epsF ) * mu * U * F356 * 10^(-9) )</f>
        <v>6.0702144475641654E-3</v>
      </c>
      <c r="AT356" cm="1">
        <f t="array" ref="AT356" xml:space="preserve"> PI() * AS356 / ( 1 + alpha * SQRT(AS356) )</f>
        <v>1.8968170145629699E-2</v>
      </c>
      <c r="AU356" cm="1">
        <f t="array" ref="AU356" xml:space="preserve"> PI() * AS356 * ( 1 - SQRT( AS356 ) * alpha )</f>
        <v>1.8967621959993044E-2</v>
      </c>
      <c r="AV356">
        <f t="shared" si="150"/>
        <v>0.99997109970901532</v>
      </c>
      <c r="AW356" cm="1">
        <f t="array" ref="AW356" xml:space="preserve"> 2 / 3 * ( epsP - 1 ) / ( epsP + 2 ) * ( sigave * 10^(-6) ) ^ 2 / ( eps0 * ( 1 + epsF ) ^ 2 ) * H356 * ( F356 * 10^(-9) ) ^ 2 / ( df * 10^(-6) * mu * U )</f>
        <v>43.634476187013931</v>
      </c>
      <c r="AX356" cm="1">
        <f t="array" ref="AX356" xml:space="preserve"> 0.528 * Ku ^ 0.26 * AW356 ^ 0.74 / ( 1 + 0.366 * ( Ku * AW356 ) ^ 0.63 )</f>
        <v>1.9211271917731587</v>
      </c>
      <c r="AY356" cm="1">
        <f t="array" ref="AY356" xml:space="preserve"> 0.35 * Ku ^ ( -0.5 ) * AW356 ^ 0.4</f>
        <v>1.9588475002845744</v>
      </c>
      <c r="AZ356">
        <f t="shared" si="151"/>
        <v>1.0196344670321389</v>
      </c>
      <c r="BA356">
        <f t="shared" si="137"/>
        <v>0.43883174430331295</v>
      </c>
      <c r="BB356">
        <f t="shared" si="152"/>
        <v>0.58160652852381367</v>
      </c>
      <c r="BC356">
        <f t="shared" si="153"/>
        <v>1.3253519966910534</v>
      </c>
      <c r="BD356">
        <f t="shared" si="138"/>
        <v>1.5269017005889234</v>
      </c>
      <c r="BE356">
        <f t="shared" si="154"/>
        <v>2.5214864068483953</v>
      </c>
      <c r="BF356">
        <f t="shared" si="155"/>
        <v>1.6513744178003484</v>
      </c>
      <c r="BG356" cm="1">
        <f t="array" ref="BG356" xml:space="preserve"> EXP( -4 * alpha * X * 10^(-6) * BA356 / ( PI() * df * 10^(-6) * ( 1 - alpha ) ) ) * 100</f>
        <v>1.2599637258637837E-2</v>
      </c>
      <c r="BH356" cm="1">
        <f t="array" ref="BH356" xml:space="preserve"> EXP( -4 * alpha * X * 10^(-6) * BB356 / ( PI() * df * 10^(-6) * ( 1 - alpha ) ) ) * 100</f>
        <v>6.7858107691451234E-4</v>
      </c>
      <c r="BI356" cm="1">
        <f t="array" ref="BI356" xml:space="preserve"> EXP( -4 * alpha * X * 10^(-6) * BD356 / ( PI() * df * 10^(-6) * ( 1 - alpha ) ) ) * 100</f>
        <v>2.6996935810873298E-12</v>
      </c>
      <c r="BJ356" cm="1">
        <f t="array" ref="BJ356" xml:space="preserve"> EXP( -4 * alpha * X * 10^(-6) * BE356 / ( PI() * df * 10^(-6) * ( 1 - alpha ) ) ) * 100</f>
        <v>3.9175977274781392E-21</v>
      </c>
      <c r="BK356" cm="1">
        <f t="array" ref="BK356">fC *  BG356 +  ( 1 - fC ) * BI356</f>
        <v>1.259963728293508E-3</v>
      </c>
    </row>
    <row r="357" spans="6:63" x14ac:dyDescent="0.2">
      <c r="F357">
        <v>3570</v>
      </c>
      <c r="G357" cm="1">
        <f t="array" ref="G357" xml:space="preserve"> F357 * 10^(-9) * rhoa/mu * U</f>
        <v>2.3651002241668363E-3</v>
      </c>
      <c r="H357" cm="1">
        <f t="array" ref="H357">1 +  lambda/F357 * ( 2.514 + 0.8 * EXP( -0.55 * F357/lambda ) )</f>
        <v>1.0471885546218516</v>
      </c>
      <c r="I357" cm="1">
        <f t="array" ref="I357" xml:space="preserve"> 1 + 3.34 * lambda/F357</f>
        <v>1.0626928291316526</v>
      </c>
      <c r="J357">
        <f t="shared" si="139"/>
        <v>0.98541038945141846</v>
      </c>
      <c r="K357" cm="1">
        <f t="array" ref="K357" xml:space="preserve"> kB * T * H357 / ( 3 * PI() * mu * F357 * 10^(-9) )</f>
        <v>6.9251934776277427E-12</v>
      </c>
      <c r="L357" cm="1">
        <f t="array" ref="L357" xml:space="preserve"> df * 10^(-6) *U / K357</f>
        <v>11875.024484288309</v>
      </c>
      <c r="M357" cm="1">
        <f t="array" ref="M357" xml:space="preserve"> 1 + 0.388 * Kn * ( ( 1 - alpha ) * L357 / Ku ) ^ ( 1 / 3 )</f>
        <v>1.1701690046178055</v>
      </c>
      <c r="N357" cm="1">
        <f t="array" ref="N357" xml:space="preserve"> 1 + 0.388 * Kn * ( ( 1 - alpha ) / Ku ) ^ ( 1 / 3 ) * ( 3 * PI() * mu * df * 10^(-6) * U * F357 * 10^(-9) / ( kB * T ) ) ^ ( 1 / 3 ) * ( 0.6 * ( F357 / lambda ) ^ 0.1 ) ^ ( -1 / 3 ) * ( 1 + 2/3 * ( 3.34 * F357 / lambda ) ) ^ ( -1 / 2 )</f>
        <v>1.0164073830292439</v>
      </c>
      <c r="O357">
        <f t="shared" si="130"/>
        <v>0.86859879130127671</v>
      </c>
      <c r="P357" cm="1">
        <f t="array" ref="P357" xml:space="preserve"> 1 / ( 1 + 1.6 * ( ( 1 - alpha ) / Ku ) ^ ( 1 / 3 ) * L357 ^ ( -2 / 3 ) * M357 )</f>
        <v>0.99597119710646398</v>
      </c>
      <c r="Q357" cm="1">
        <f t="array" ref="Q357" xml:space="preserve"> 1.6 * ( ( 1 - alpha ) / Ku ) * L357 ^ ( -2 / 3 ) * M357 * P357</f>
        <v>5.0949904604035189E-3</v>
      </c>
      <c r="R357" cm="1">
        <f t="array" ref="R357" xml:space="preserve"> 1.6 * ( 0.6 ) ^ ( 2 / 3 ) * ( ( 1 - alpha ) / Ku ) * ( lambda * 10^(-9) ) ^ ( -1 / 15 ) * ( kB * T / ( 3 * PI() * df * 10^(-6) * U * mu ) ) ^ ( 2 / 3 ) * ( F357 * 10^(-9) ) ^ ( -3 / 5 )  +  3.2 * 3.34 / 3 * ( 0.6 ) ^ ( 2 / 3 ) * ( ( 1 - alpha ) / Ku ) *  ( lambda * 10^(-9) ) ^ ( 14 / 15 ) * ( kB * T / ( 3 * PI() * df * 10^(-6) * U * mu ) ) ^ ( 2 / 3 ) * ( F357 * 10^(-9) ) ^ ( -8 / 5 )</f>
        <v>4.0952760498296648E-3</v>
      </c>
      <c r="S357">
        <f t="shared" si="131"/>
        <v>4.162468812589709E-3</v>
      </c>
      <c r="T357">
        <f t="shared" si="140"/>
        <v>0.81697283732697024</v>
      </c>
      <c r="U357">
        <f t="shared" si="132"/>
        <v>10171.455439398709</v>
      </c>
      <c r="V357">
        <f t="shared" si="133"/>
        <v>9.9153385492264535E-3</v>
      </c>
      <c r="W357">
        <f t="shared" si="134"/>
        <v>9.8313801952250448E-5</v>
      </c>
      <c r="X357">
        <f t="shared" si="135"/>
        <v>9.7481191848323738E-7</v>
      </c>
      <c r="Y357" cm="1">
        <f t="array" ref="Y357" xml:space="preserve"> 4 / 3 * g / U^2 * F357 * 10^(-9) * ( rhop - rhoa ) / rhoa</f>
        <v>370.08420489210704</v>
      </c>
      <c r="Z357" cm="1">
        <f t="array" ref="Z357" xml:space="preserve"> SQRT( 4/3 * 1/U357 * g/rhoa * F357 * 10^(-9) *  ( rhop - rhoa ) )</f>
        <v>2.0008249157984484E-3</v>
      </c>
      <c r="AA357" cm="1">
        <f t="array" ref="AA357" xml:space="preserve"> Z357 / U</f>
        <v>0.19074744285269563</v>
      </c>
      <c r="AB357">
        <f t="shared" si="141"/>
        <v>0.23570817437401656</v>
      </c>
      <c r="AC357">
        <f t="shared" si="142"/>
        <v>0.23407162651441268</v>
      </c>
      <c r="AD357">
        <f t="shared" si="143"/>
        <v>0.99305688967321504</v>
      </c>
      <c r="AE357" cm="1">
        <f t="array" ref="AE357">( ( F357 * 10^(-9) ) ^ 2 * rhop * H357 * U ) / ( 18 * mu * ( df * 10^(-6) ) )</f>
        <v>5.4717381948982839E-2</v>
      </c>
      <c r="AF357">
        <f t="shared" si="144"/>
        <v>3.2244538284431738E-2</v>
      </c>
      <c r="AG357" cm="1">
        <f t="array" ref="AG357">(2 * AI377*(1-alpha)*AE357*SQRT(alpha)+(1-alpha)*alpha*AE357^2)/Ku</f>
        <v>1.9952561541227518E-2</v>
      </c>
      <c r="AH357">
        <f t="shared" si="145"/>
        <v>0.61878887411022365</v>
      </c>
      <c r="AI357" cm="1">
        <f t="array" ref="AI357" xml:space="preserve"> F357 / df / 1000</f>
        <v>0.4553571428571429</v>
      </c>
      <c r="AJ357" cm="1">
        <f t="array" ref="AJ357" xml:space="preserve"> ( 1 + AI357 ) / ( 2*Ku ) * ( 2 * LN( 1 + AI357 ) - 1 + alpha + ( 1 / ( 1 + AI357 ) ) ^ 2 * ( 1 - alpha / 2 ) - ( alpha / 2) * ( 1 + AI357 ) ^ 2 )</f>
        <v>0.22483956747650993</v>
      </c>
      <c r="AK357" cm="1">
        <f t="array" ref="AK357" xml:space="preserve"> ( ( 1 - alpha ) / Ku ) * AI357 ^ 2</f>
        <v>0.29488680437276432</v>
      </c>
      <c r="AL357">
        <f t="shared" si="146"/>
        <v>1.3115431935865673</v>
      </c>
      <c r="AM357">
        <f t="shared" si="136"/>
        <v>0.4295756453911429</v>
      </c>
      <c r="AN357">
        <f t="shared" si="147"/>
        <v>0.56536543798419847</v>
      </c>
      <c r="AO357">
        <f t="shared" si="148"/>
        <v>1.3161021674527531</v>
      </c>
      <c r="AP357" cm="1">
        <f t="array" ref="AP357" xml:space="preserve"> EXP( -4 * alpha * X * 10^(-6) * AM357 / ( PI() * df * 10^(-6) * ( 1 - alpha ) ) ) * 100</f>
        <v>1.5226903610157869E-2</v>
      </c>
      <c r="AQ357" cm="1">
        <f t="array" ref="AQ357" xml:space="preserve"> EXP( -4 * alpha * X * 10^(-6) * AN357 / ( PI() * df * 10^(-6) * ( 1 - alpha ) ) ) * 100</f>
        <v>9.4607779804738027E-4</v>
      </c>
      <c r="AR357">
        <f t="shared" si="149"/>
        <v>1.4280825812110489E-2</v>
      </c>
      <c r="AS357" cm="1">
        <f t="array" ref="AS357" xml:space="preserve"> ( sigave * 10^(-6) * fE *e * H357 ) / ( 3 * PI() * eps0 * ( 1 + epsF ) * mu * U * F357 * 10^(-9) )</f>
        <v>6.0524449330937981E-3</v>
      </c>
      <c r="AT357" cm="1">
        <f t="array" ref="AT357" xml:space="preserve"> PI() * AS357 / ( 1 + alpha * SQRT(AS357) )</f>
        <v>1.8912792200366749E-2</v>
      </c>
      <c r="AU357" cm="1">
        <f t="array" ref="AU357" xml:space="preserve"> PI() * AS357 * ( 1 - SQRT( AS357 ) * alpha )</f>
        <v>1.8912247215203497E-2</v>
      </c>
      <c r="AV357">
        <f t="shared" si="150"/>
        <v>0.99997118430967369</v>
      </c>
      <c r="AW357" cm="1">
        <f t="array" ref="AW357" xml:space="preserve"> 2 / 3 * ( epsP - 1 ) / ( epsP + 2 ) * ( sigave * 10^(-6) ) ^ 2 / ( eps0 * ( 1 + epsF ) ^ 2 ) * H357 * ( F357 * 10^(-9) ) ^ 2 / ( df * 10^(-6) * mu * U )</f>
        <v>43.874404408035893</v>
      </c>
      <c r="AX357" cm="1">
        <f t="array" ref="AX357" xml:space="preserve"> 0.528 * Ku ^ 0.26 * AW357 ^ 0.74 / ( 1 + 0.366 * ( Ku * AW357 ) ^ 0.63 )</f>
        <v>1.9239349980418958</v>
      </c>
      <c r="AY357" cm="1">
        <f t="array" ref="AY357" xml:space="preserve"> 0.35 * Ku ^ ( -0.5 ) * AW357 ^ 0.4</f>
        <v>1.9631487760576571</v>
      </c>
      <c r="AZ357">
        <f t="shared" si="151"/>
        <v>1.0203820701092665</v>
      </c>
      <c r="BA357">
        <f t="shared" si="137"/>
        <v>0.44036396267588851</v>
      </c>
      <c r="BB357">
        <f t="shared" si="152"/>
        <v>0.58427768519940193</v>
      </c>
      <c r="BC357">
        <f t="shared" si="153"/>
        <v>1.3268063118721527</v>
      </c>
      <c r="BD357">
        <f t="shared" si="138"/>
        <v>1.5270350249585842</v>
      </c>
      <c r="BE357">
        <f t="shared" si="154"/>
        <v>2.5285142140418557</v>
      </c>
      <c r="BF357">
        <f t="shared" si="155"/>
        <v>1.6558324941567293</v>
      </c>
      <c r="BG357" cm="1">
        <f t="array" ref="BG357" xml:space="preserve"> EXP( -4 * alpha * X * 10^(-6) * BA357 / ( PI() * df * 10^(-6) * ( 1 - alpha ) ) ) * 100</f>
        <v>1.2210743551608911E-2</v>
      </c>
      <c r="BH357" cm="1">
        <f t="array" ref="BH357" xml:space="preserve"> EXP( -4 * alpha * X * 10^(-6) * BB357 / ( PI() * df * 10^(-6) * ( 1 - alpha ) ) ) * 100</f>
        <v>6.4248757309372847E-4</v>
      </c>
      <c r="BI357" cm="1">
        <f t="array" ref="BI357" xml:space="preserve"> EXP( -4 * alpha * X * 10^(-6) * BD357 / ( PI() * df * 10^(-6) * ( 1 - alpha ) ) ) * 100</f>
        <v>2.6923387255505621E-12</v>
      </c>
      <c r="BJ357" cm="1">
        <f t="array" ref="BJ357" xml:space="preserve"> EXP( -4 * alpha * X * 10^(-6) * BE357 / ( PI() * df * 10^(-6) * ( 1 - alpha ) ) ) * 100</f>
        <v>3.3928746304862213E-21</v>
      </c>
      <c r="BK357" cm="1">
        <f t="array" ref="BK357">fC *  BG357 +  ( 1 - fC ) * BI357</f>
        <v>1.221074357583996E-3</v>
      </c>
    </row>
    <row r="358" spans="6:63" x14ac:dyDescent="0.2">
      <c r="F358">
        <v>3580</v>
      </c>
      <c r="G358" cm="1">
        <f t="array" ref="G358" xml:space="preserve"> F358 * 10^(-9) * rhoa/mu * U</f>
        <v>2.3717251547667431E-3</v>
      </c>
      <c r="H358" cm="1">
        <f t="array" ref="H358">1 +  lambda/F358 * ( 2.514 + 0.8 * EXP( -0.55 * F358/lambda ) )</f>
        <v>1.0470567430167623</v>
      </c>
      <c r="I358" cm="1">
        <f t="array" ref="I358" xml:space="preserve"> 1 + 3.34 * lambda/F358</f>
        <v>1.0625177094972067</v>
      </c>
      <c r="J358">
        <f t="shared" si="139"/>
        <v>0.9854487446729141</v>
      </c>
      <c r="K358" cm="1">
        <f t="array" ref="K358" xml:space="preserve"> kB * T * H358 / ( 3 * PI() * mu * F358 * 10^(-9) )</f>
        <v>6.9049801094405235E-12</v>
      </c>
      <c r="L358" cm="1">
        <f t="array" ref="L358" xml:space="preserve"> df * 10^(-6) *U / K358</f>
        <v>11909.786965617544</v>
      </c>
      <c r="M358" cm="1">
        <f t="array" ref="M358" xml:space="preserve"> 1 + 0.388 * Kn * ( ( 1 - alpha ) * L358 / Ku ) ^ ( 1 / 3 )</f>
        <v>1.1703348915445604</v>
      </c>
      <c r="N358" cm="1">
        <f t="array" ref="N358" xml:space="preserve"> 1 + 0.388 * Kn * ( ( 1 - alpha ) / Ku ) ^ ( 1 / 3 ) * ( 3 * PI() * mu * df * 10^(-6) * U * F358 * 10^(-9) / ( kB * T ) ) ^ ( 1 / 3 ) * ( 0.6 * ( F358 / lambda ) ^ 0.1 ) ^ ( -1 / 3 ) * ( 1 + 2/3 * ( 3.34 * F358 / lambda ) ) ^ ( -1 / 2 )</f>
        <v>1.0163983980874716</v>
      </c>
      <c r="O358">
        <f t="shared" si="130"/>
        <v>0.86846799615285353</v>
      </c>
      <c r="P358" cm="1">
        <f t="array" ref="P358" xml:space="preserve"> 1 / ( 1 + 1.6 * ( ( 1 - alpha ) / Ku ) ^ ( 1 / 3 ) * L358 ^ ( -2 / 3 ) * M358 )</f>
        <v>0.99597844120800494</v>
      </c>
      <c r="Q358" cm="1">
        <f t="array" ref="Q358" xml:space="preserve"> 1.6 * ( ( 1 - alpha ) / Ku ) * L358 ^ ( -2 / 3 ) * M358 * P358</f>
        <v>5.0858292705363512E-3</v>
      </c>
      <c r="R358" cm="1">
        <f t="array" ref="R358" xml:space="preserve"> 1.6 * ( 0.6 ) ^ ( 2 / 3 ) * ( ( 1 - alpha ) / Ku ) * ( lambda * 10^(-9) ) ^ ( -1 / 15 ) * ( kB * T / ( 3 * PI() * df * 10^(-6) * U * mu ) ) ^ ( 2 / 3 ) * ( F358 * 10^(-9) ) ^ ( -3 / 5 )  +  3.2 * 3.34 / 3 * ( 0.6 ) ^ ( 2 / 3 ) * ( ( 1 - alpha ) / Ku ) *  ( lambda * 10^(-9) ) ^ ( 14 / 15 ) * ( kB * T / ( 3 * PI() * df * 10^(-6) * U * mu ) ) ^ ( 2 / 3 ) * ( F358 * 10^(-9) ) ^ ( -8 / 5 )</f>
        <v>4.0879504610125163E-3</v>
      </c>
      <c r="S358">
        <f t="shared" si="131"/>
        <v>4.1549863000340621E-3</v>
      </c>
      <c r="T358">
        <f t="shared" si="140"/>
        <v>0.81697321695501535</v>
      </c>
      <c r="U358">
        <f t="shared" si="132"/>
        <v>10143.089384939245</v>
      </c>
      <c r="V358">
        <f t="shared" si="133"/>
        <v>9.9291933544453231E-3</v>
      </c>
      <c r="W358">
        <f t="shared" si="134"/>
        <v>9.8588743166359085E-5</v>
      </c>
      <c r="X358">
        <f t="shared" si="135"/>
        <v>9.7890395964603767E-7</v>
      </c>
      <c r="Y358" cm="1">
        <f t="array" ref="Y358" xml:space="preserve"> 4 / 3 * g / U^2 * F358 * 10^(-9) * ( rhop - rhoa ) / rhoa</f>
        <v>371.12085532597848</v>
      </c>
      <c r="Z358" cm="1">
        <f t="array" ref="Z358" xml:space="preserve"> SQRT( 4/3 * 1/U358 * g/rhoa * F358 * 10^(-9) *  ( rhop - rhoa ) )</f>
        <v>2.0064249342838436E-3</v>
      </c>
      <c r="AA358" cm="1">
        <f t="array" ref="AA358" xml:space="preserve"> Z358 / U</f>
        <v>0.19128131725498967</v>
      </c>
      <c r="AB358">
        <f t="shared" si="141"/>
        <v>0.23652392523655946</v>
      </c>
      <c r="AC358">
        <f t="shared" si="142"/>
        <v>0.23486788850604479</v>
      </c>
      <c r="AD358">
        <f t="shared" si="143"/>
        <v>0.99299843883083549</v>
      </c>
      <c r="AE358" cm="1">
        <f t="array" ref="AE358">( ( F358 * 10^(-9) ) ^ 2 * rhop * H358 * U ) / ( 18 * mu * ( df * 10^(-6) ) )</f>
        <v>5.5017425212328407E-2</v>
      </c>
      <c r="AF358">
        <f t="shared" si="144"/>
        <v>3.2535030797368733E-2</v>
      </c>
      <c r="AG358" cm="1">
        <f t="array" ref="AG358">(2 * AI378*(1-alpha)*AE358*SQRT(alpha)+(1-alpha)*alpha*AE358^2)/Ku</f>
        <v>2.0116022676815247E-2</v>
      </c>
      <c r="AH358">
        <f t="shared" si="145"/>
        <v>0.61828810927211808</v>
      </c>
      <c r="AI358" cm="1">
        <f t="array" ref="AI358" xml:space="preserve"> F358 / df / 1000</f>
        <v>0.45663265306122452</v>
      </c>
      <c r="AJ358" cm="1">
        <f t="array" ref="AJ358" xml:space="preserve"> ( 1 + AI358 ) / ( 2*Ku ) * ( 2 * LN( 1 + AI358 ) - 1 + alpha + ( 1 / ( 1 + AI358 ) ) ^ 2 * ( 1 - alpha / 2 ) - ( alpha / 2) * ( 1 + AI358 ) ^ 2 )</f>
        <v>0.22595555675747689</v>
      </c>
      <c r="AK358" cm="1">
        <f t="array" ref="AK358" xml:space="preserve"> ( ( 1 - alpha ) / Ku ) * AI358 ^ 2</f>
        <v>0.29654114505120455</v>
      </c>
      <c r="AL358">
        <f t="shared" si="146"/>
        <v>1.3123870433046652</v>
      </c>
      <c r="AM358">
        <f t="shared" si="136"/>
        <v>0.43117039080537778</v>
      </c>
      <c r="AN358">
        <f t="shared" si="147"/>
        <v>0.56809905065465216</v>
      </c>
      <c r="AO358">
        <f t="shared" si="148"/>
        <v>1.3175743575376477</v>
      </c>
      <c r="AP358" cm="1">
        <f t="array" ref="AP358" xml:space="preserve"> EXP( -4 * alpha * X * 10^(-6) * AM358 / ( PI() * df * 10^(-6) * ( 1 - alpha ) ) ) * 100</f>
        <v>1.4738049997379481E-2</v>
      </c>
      <c r="AQ358" cm="1">
        <f t="array" ref="AQ358" xml:space="preserve"> EXP( -4 * alpha * X * 10^(-6) * AN358 / ( PI() * df * 10^(-6) * ( 1 - alpha ) ) ) * 100</f>
        <v>8.9461222427310218E-4</v>
      </c>
      <c r="AR358">
        <f t="shared" si="149"/>
        <v>1.3843437773106378E-2</v>
      </c>
      <c r="AS358" cm="1">
        <f t="array" ref="AS358" xml:space="preserve"> ( sigave * 10^(-6) * fE *e * H358 ) / ( 3 * PI() * eps0 * ( 1 + epsF ) * mu * U * F358 * 10^(-9) )</f>
        <v>6.0347789576577719E-3</v>
      </c>
      <c r="AT358" cm="1">
        <f t="array" ref="AT358" xml:space="preserve"> PI() * AS358 / ( 1 + alpha * SQRT(AS358) )</f>
        <v>1.8857736285330357E-2</v>
      </c>
      <c r="AU358" cm="1">
        <f t="array" ref="AU358" xml:space="preserve"> PI() * AS358 * ( 1 - SQRT( AS358 ) * alpha )</f>
        <v>1.8857194472722296E-2</v>
      </c>
      <c r="AV358">
        <f t="shared" si="150"/>
        <v>0.99997126841738249</v>
      </c>
      <c r="AW358" cm="1">
        <f t="array" ref="AW358" xml:space="preserve"> 2 / 3 * ( epsP - 1 ) / ( epsP + 2 ) * ( sigave * 10^(-6) ) ^ 2 / ( eps0 * ( 1 + epsF ) ^ 2 ) * H358 * ( F358 * 10^(-9) ) ^ 2 / ( df * 10^(-6) * mu * U )</f>
        <v>44.114990105067307</v>
      </c>
      <c r="AX358" cm="1">
        <f t="array" ref="AX358" xml:space="preserve"> 0.528 * Ku ^ 0.26 * AW358 ^ 0.74 / ( 1 + 0.366 * ( Ku * AW358 ) ^ 0.63 )</f>
        <v>1.9267349409457533</v>
      </c>
      <c r="AY358" cm="1">
        <f t="array" ref="AY358" xml:space="preserve"> 0.35 * Ku ^ ( -0.5 ) * AW358 ^ 0.4</f>
        <v>1.9674476908326535</v>
      </c>
      <c r="AZ358">
        <f t="shared" si="151"/>
        <v>1.0211304362741851</v>
      </c>
      <c r="BA358">
        <f t="shared" si="137"/>
        <v>0.44189722956685751</v>
      </c>
      <c r="BB358">
        <f t="shared" si="152"/>
        <v>0.58695624512737443</v>
      </c>
      <c r="BC358">
        <f t="shared" si="153"/>
        <v>1.3282641434586546</v>
      </c>
      <c r="BD358">
        <f t="shared" si="138"/>
        <v>1.527154274285174</v>
      </c>
      <c r="BE358">
        <f t="shared" si="154"/>
        <v>2.5355467414873054</v>
      </c>
      <c r="BF358">
        <f t="shared" si="155"/>
        <v>1.6603081850876769</v>
      </c>
      <c r="BG358" cm="1">
        <f t="array" ref="BG358" xml:space="preserve"> EXP( -4 * alpha * X * 10^(-6) * BA358 / ( PI() * df * 10^(-6) * ( 1 - alpha ) ) ) * 100</f>
        <v>1.1833599344341906E-2</v>
      </c>
      <c r="BH358" cm="1">
        <f t="array" ref="BH358" xml:space="preserve"> EXP( -4 * alpha * X * 10^(-6) * BB358 / ( PI() * df * 10^(-6) * ( 1 - alpha ) ) ) * 100</f>
        <v>6.0822172839215924E-4</v>
      </c>
      <c r="BI358" cm="1">
        <f t="array" ref="BI358" xml:space="preserve"> EXP( -4 * alpha * X * 10^(-6) * BD358 / ( PI() * df * 10^(-6) * ( 1 - alpha ) ) ) * 100</f>
        <v>2.6857772988982333E-12</v>
      </c>
      <c r="BJ358" cm="1">
        <f t="array" ref="BJ358" xml:space="preserve"> EXP( -4 * alpha * X * 10^(-6) * BE358 / ( PI() * df * 10^(-6) * ( 1 - alpha ) ) ) * 100</f>
        <v>2.9381491593293919E-21</v>
      </c>
      <c r="BK358" cm="1">
        <f t="array" ref="BK358">fC *  BG358 +  ( 1 - fC ) * BI358</f>
        <v>1.1833599368513902E-3</v>
      </c>
    </row>
    <row r="359" spans="6:63" x14ac:dyDescent="0.2">
      <c r="F359">
        <v>3590</v>
      </c>
      <c r="G359" cm="1">
        <f t="array" ref="G359" xml:space="preserve"> F359 * 10^(-9) * rhoa/mu * U</f>
        <v>2.3783500853666508E-3</v>
      </c>
      <c r="H359" cm="1">
        <f t="array" ref="H359">1 +  lambda/F359 * ( 2.514 + 0.8 * EXP( -0.55 * F359/lambda ) )</f>
        <v>1.046925665738164</v>
      </c>
      <c r="I359" cm="1">
        <f t="array" ref="I359" xml:space="preserve"> 1 + 3.34 * lambda/F359</f>
        <v>1.0623435654596101</v>
      </c>
      <c r="J359">
        <f t="shared" si="139"/>
        <v>0.98548689875598239</v>
      </c>
      <c r="K359" cm="1">
        <f t="array" ref="K359" xml:space="preserve"> kB * T * H359 / ( 3 * PI() * mu * F359 * 10^(-9) )</f>
        <v>6.884884179688959E-12</v>
      </c>
      <c r="L359" cm="1">
        <f t="array" ref="L359" xml:space="preserve"> df * 10^(-6) *U / K359</f>
        <v>11944.549822329531</v>
      </c>
      <c r="M359" cm="1">
        <f t="array" ref="M359" xml:space="preserve"> 1 + 0.388 * Kn * ( ( 1 - alpha ) * L359 / Ku ) ^ ( 1 / 3 )</f>
        <v>1.1705004577750213</v>
      </c>
      <c r="N359" cm="1">
        <f t="array" ref="N359" xml:space="preserve"> 1 + 0.388 * Kn * ( ( 1 - alpha ) / Ku ) ^ ( 1 / 3 ) * ( 3 * PI() * mu * df * 10^(-6) * U * F359 * 10^(-9) / ( kB * T ) ) ^ ( 1 / 3 ) * ( 0.6 * ( F359 / lambda ) ^ 0.1 ) ^ ( -1 / 3 ) * ( 1 + 2/3 * ( 3.34 * F359 / lambda ) ) ^ ( -1 / 2 )</f>
        <v>1.0163894425802302</v>
      </c>
      <c r="O359">
        <f t="shared" si="130"/>
        <v>0.86833750113371388</v>
      </c>
      <c r="P359" cm="1">
        <f t="array" ref="P359" xml:space="preserve"> 1 / ( 1 + 1.6 * ( ( 1 - alpha ) / Ku ) ^ ( 1 / 3 ) * L359 ^ ( -2 / 3 ) * M359 )</f>
        <v>0.9959856508874817</v>
      </c>
      <c r="Q359" cm="1">
        <f t="array" ref="Q359" xml:space="preserve"> 1.6 * ( ( 1 - alpha ) / Ku ) * L359 ^ ( -2 / 3 ) * M359 * P359</f>
        <v>5.0767116122326277E-3</v>
      </c>
      <c r="R359" cm="1">
        <f t="array" ref="R359" xml:space="preserve"> 1.6 * ( 0.6 ) ^ ( 2 / 3 ) * ( ( 1 - alpha ) / Ku ) * ( lambda * 10^(-9) ) ^ ( -1 / 15 ) * ( kB * T / ( 3 * PI() * df * 10^(-6) * U * mu ) ) ^ ( 2 / 3 ) * ( F359 * 10^(-9) ) ^ ( -3 / 5 )  +  3.2 * 3.34 / 3 * ( 0.6 ) ^ ( 2 / 3 ) * ( ( 1 - alpha ) / Ku ) *  ( lambda * 10^(-9) ) ^ ( 14 / 15 ) * ( kB * T / ( 3 * PI() * df * 10^(-6) * U * mu ) ) ^ ( 2 / 3 ) * ( F359 * 10^(-9) ) ^ ( -8 / 5 )</f>
        <v>4.0806595766575372E-3</v>
      </c>
      <c r="S359">
        <f t="shared" si="131"/>
        <v>4.1475393124786328E-3</v>
      </c>
      <c r="T359">
        <f t="shared" si="140"/>
        <v>0.81697359024390892</v>
      </c>
      <c r="U359">
        <f t="shared" si="132"/>
        <v>10114.881318696145</v>
      </c>
      <c r="V359">
        <f t="shared" si="133"/>
        <v>9.9430287482943826E-3</v>
      </c>
      <c r="W359">
        <f t="shared" si="134"/>
        <v>9.8863682272230525E-5</v>
      </c>
      <c r="X359">
        <f t="shared" si="135"/>
        <v>9.8300167916609025E-7</v>
      </c>
      <c r="Y359" cm="1">
        <f t="array" ref="Y359" xml:space="preserve"> 4 / 3 * g / U^2 * F359 * 10^(-9) * ( rhop - rhoa ) / rhoa</f>
        <v>372.15750575984987</v>
      </c>
      <c r="Z359" cm="1">
        <f t="array" ref="Z359" xml:space="preserve"> SQRT( 4/3 * 1/U359 * g/rhoa * F359 * 10^(-9) *  ( rhop - rhoa ) )</f>
        <v>2.0120249314480665E-3</v>
      </c>
      <c r="AA359" cm="1">
        <f t="array" ref="AA359" xml:space="preserve"> Z359 / U</f>
        <v>0.19181518962464256</v>
      </c>
      <c r="AB359">
        <f t="shared" si="141"/>
        <v>0.23734075073194574</v>
      </c>
      <c r="AC359">
        <f t="shared" si="142"/>
        <v>0.23566504458955509</v>
      </c>
      <c r="AD359">
        <f t="shared" si="143"/>
        <v>0.99293966106864129</v>
      </c>
      <c r="AE359" cm="1">
        <f t="array" ref="AE359">( ( F359 * 10^(-9) ) ^ 2 * rhop * H359 * U ) / ( 18 * mu * ( df * 10^(-6) ) )</f>
        <v>5.5318288438165039E-2</v>
      </c>
      <c r="AF359">
        <f t="shared" si="144"/>
        <v>3.282704803540052E-2</v>
      </c>
      <c r="AG359" cm="1">
        <f t="array" ref="AG359">(2 * AI379*(1-alpha)*AE359*SQRT(alpha)+(1-alpha)*alpha*AE359^2)/Ku</f>
        <v>2.0280378418347764E-2</v>
      </c>
      <c r="AH359">
        <f t="shared" si="145"/>
        <v>0.61779476474636119</v>
      </c>
      <c r="AI359" cm="1">
        <f t="array" ref="AI359" xml:space="preserve"> F359 / df / 1000</f>
        <v>0.45790816326530615</v>
      </c>
      <c r="AJ359" cm="1">
        <f t="array" ref="AJ359" xml:space="preserve"> ( 1 + AI359 ) / ( 2*Ku ) * ( 2 * LN( 1 + AI359 ) - 1 + alpha + ( 1 / ( 1 + AI359 ) ) ^ 2 * ( 1 - alpha / 2 ) - ( alpha / 2) * ( 1 + AI359 ) ^ 2 )</f>
        <v>0.22707365389249529</v>
      </c>
      <c r="AK359" cm="1">
        <f t="array" ref="AK359" xml:space="preserve"> ( ( 1 - alpha ) / Ku ) * AI359 ^ 2</f>
        <v>0.29820011325601797</v>
      </c>
      <c r="AL359">
        <f t="shared" si="146"/>
        <v>1.3132307872105518</v>
      </c>
      <c r="AM359">
        <f t="shared" si="136"/>
        <v>0.43276582086744442</v>
      </c>
      <c r="AN359">
        <f t="shared" si="147"/>
        <v>0.57083974519345215</v>
      </c>
      <c r="AO359">
        <f t="shared" si="148"/>
        <v>1.3190499749939808</v>
      </c>
      <c r="AP359" cm="1">
        <f t="array" ref="AP359" xml:space="preserve"> EXP( -4 * alpha * X * 10^(-6) * AM359 / ( PI() * df * 10^(-6) * ( 1 - alpha ) ) ) * 100</f>
        <v>1.4264690996513235E-2</v>
      </c>
      <c r="AQ359" cm="1">
        <f t="array" ref="AQ359" xml:space="preserve"> EXP( -4 * alpha * X * 10^(-6) * AN359 / ( PI() * df * 10^(-6) * ( 1 - alpha ) ) ) * 100</f>
        <v>8.4582374522629603E-4</v>
      </c>
      <c r="AR359">
        <f t="shared" si="149"/>
        <v>1.3418867251286938E-2</v>
      </c>
      <c r="AS359" cm="1">
        <f t="array" ref="AS359" xml:space="preserve"> ( sigave * 10^(-6) * fE *e * H359 ) / ( 3 * PI() * eps0 * ( 1 + epsF ) * mu * U * F359 * 10^(-9) )</f>
        <v>6.0172156204609702E-3</v>
      </c>
      <c r="AT359" cm="1">
        <f t="array" ref="AT359" xml:space="preserve"> PI() * AS359 / ( 1 + alpha * SQRT(AS359) )</f>
        <v>1.8802999603507724E-2</v>
      </c>
      <c r="AU359" cm="1">
        <f t="array" ref="AU359" xml:space="preserve"> PI() * AS359 * ( 1 - SQRT( AS359 ) * alpha )</f>
        <v>1.8802460935860091E-2</v>
      </c>
      <c r="AV359">
        <f t="shared" si="150"/>
        <v>0.99997135203643084</v>
      </c>
      <c r="AW359" cm="1">
        <f t="array" ref="AW359" xml:space="preserve"> 2 / 3 * ( epsP - 1 ) / ( epsP + 2 ) * ( sigave * 10^(-6) ) ^ 2 / ( eps0 * ( 1 + epsF ) ^ 2 ) * H359 * ( F359 * 10^(-9) ) ^ 2 / ( df * 10^(-6) * mu * U )</f>
        <v>44.356233278108199</v>
      </c>
      <c r="AX359" cm="1">
        <f t="array" ref="AX359" xml:space="preserve"> 0.528 * Ku ^ 0.26 * AW359 ^ 0.74 / ( 1 + 0.366 * ( Ku * AW359 ) ^ 0.63 )</f>
        <v>1.9295270586877382</v>
      </c>
      <c r="AY359" cm="1">
        <f t="array" ref="AY359" xml:space="preserve"> 0.35 * Ku ^ ( -0.5 ) * AW359 ^ 0.4</f>
        <v>1.9717442523844069</v>
      </c>
      <c r="AZ359">
        <f t="shared" si="151"/>
        <v>1.0218795551513957</v>
      </c>
      <c r="BA359">
        <f t="shared" si="137"/>
        <v>0.44343152491276994</v>
      </c>
      <c r="BB359">
        <f t="shared" si="152"/>
        <v>0.58964220612931229</v>
      </c>
      <c r="BC359">
        <f t="shared" si="153"/>
        <v>1.3297254998848003</v>
      </c>
      <c r="BD359">
        <f t="shared" si="138"/>
        <v>1.5272595181162381</v>
      </c>
      <c r="BE359">
        <f t="shared" si="154"/>
        <v>2.542583997577859</v>
      </c>
      <c r="BF359">
        <f t="shared" si="155"/>
        <v>1.6648015398941163</v>
      </c>
      <c r="BG359" cm="1">
        <f t="array" ref="BG359" xml:space="preserve"> EXP( -4 * alpha * X * 10^(-6) * BA359 / ( PI() * df * 10^(-6) * ( 1 - alpha ) ) ) * 100</f>
        <v>1.1467862379456772E-2</v>
      </c>
      <c r="BH359" cm="1">
        <f t="array" ref="BH359" xml:space="preserve"> EXP( -4 * alpha * X * 10^(-6) * BB359 / ( PI() * df * 10^(-6) * ( 1 - alpha ) ) ) * 100</f>
        <v>5.7569619758009378E-4</v>
      </c>
      <c r="BI359" cm="1">
        <f t="array" ref="BI359" xml:space="preserve"> EXP( -4 * alpha * X * 10^(-6) * BD359 / ( PI() * df * 10^(-6) * ( 1 - alpha ) ) ) * 100</f>
        <v>2.6799997783573469E-12</v>
      </c>
      <c r="BJ359" cm="1">
        <f t="array" ref="BJ359" xml:space="preserve"> EXP( -4 * alpha * X * 10^(-6) * BE359 / ( PI() * df * 10^(-6) * ( 1 - alpha ) ) ) * 100</f>
        <v>2.5441214878677786E-21</v>
      </c>
      <c r="BK359" cm="1">
        <f t="array" ref="BK359">fC *  BG359 +  ( 1 - fC ) * BI359</f>
        <v>1.146786240357677E-3</v>
      </c>
    </row>
    <row r="360" spans="6:63" x14ac:dyDescent="0.2">
      <c r="F360">
        <v>3600</v>
      </c>
      <c r="G360" cm="1">
        <f t="array" ref="G360" xml:space="preserve"> F360 * 10^(-9) * rhoa/mu * U</f>
        <v>2.3849750159665572E-3</v>
      </c>
      <c r="H360" cm="1">
        <f t="array" ref="H360">1 +  lambda/F360 * ( 2.514 + 0.8 * EXP( -0.55 * F360/lambda ) )</f>
        <v>1.0467953166666688</v>
      </c>
      <c r="I360" cm="1">
        <f t="array" ref="I360" xml:space="preserve"> 1 + 3.34 * lambda/F360</f>
        <v>1.0621703888888889</v>
      </c>
      <c r="J360">
        <f t="shared" si="139"/>
        <v>0.98552485327866879</v>
      </c>
      <c r="K360" cm="1">
        <f t="array" ref="K360" xml:space="preserve"> kB * T * H360 / ( 3 * PI() * mu * F360 * 10^(-9) )</f>
        <v>6.8649046695883488E-12</v>
      </c>
      <c r="L360" cm="1">
        <f t="array" ref="L360" xml:space="preserve"> df * 10^(-6) *U / K360</f>
        <v>11979.313051435927</v>
      </c>
      <c r="M360" cm="1">
        <f t="array" ref="M360" xml:space="preserve"> 1 + 0.388 * Kn * ( ( 1 - alpha ) * L360 / Ku ) ^ ( 1 / 3 )</f>
        <v>1.1706657048473266</v>
      </c>
      <c r="N360" cm="1">
        <f t="array" ref="N360" xml:space="preserve"> 1 + 0.388 * Kn * ( ( 1 - alpha ) / Ku ) ^ ( 1 / 3 ) * ( 3 * PI() * mu * df * 10^(-6) * U * F360 * 10^(-9) / ( kB * T ) ) ^ ( 1 / 3 ) * ( 0.6 * ( F360 / lambda ) ^ 0.1 ) ^ ( -1 / 3 ) * ( 1 + 2/3 * ( 3.34 * F360 / lambda ) ) ^ ( -1 / 2 )</f>
        <v>1.0163805163312585</v>
      </c>
      <c r="O360">
        <f t="shared" si="130"/>
        <v>0.8682073047179687</v>
      </c>
      <c r="P360" cm="1">
        <f t="array" ref="P360" xml:space="preserve"> 1 / ( 1 + 1.6 * ( ( 1 - alpha ) / Ku ) ^ ( 1 / 3 ) * L360 ^ ( -2 / 3 ) * M360 )</f>
        <v>0.99599282640746378</v>
      </c>
      <c r="Q360" cm="1">
        <f t="array" ref="Q360" xml:space="preserve"> 1.6 * ( ( 1 - alpha ) / Ku ) * L360 ^ ( -2 / 3 ) * M360 * P360</f>
        <v>5.0676371534357804E-3</v>
      </c>
      <c r="R360" cm="1">
        <f t="array" ref="R360" xml:space="preserve"> 1.6 * ( 0.6 ) ^ ( 2 / 3 ) * ( ( 1 - alpha ) / Ku ) * ( lambda * 10^(-9) ) ^ ( -1 / 15 ) * ( kB * T / ( 3 * PI() * df * 10^(-6) * U * mu ) ) ^ ( 2 / 3 ) * ( F360 * 10^(-9) ) ^ ( -3 / 5 )  +  3.2 * 3.34 / 3 * ( 0.6 ) ^ ( 2 / 3 ) * ( ( 1 - alpha ) / Ku ) *  ( lambda * 10^(-9) ) ^ ( 14 / 15 ) * ( kB * T / ( 3 * PI() * df * 10^(-6) * U * mu ) ) ^ ( 2 / 3 ) * ( F360 * 10^(-9) ) ^ ( -8 / 5 )</f>
        <v>4.0734031313001736E-3</v>
      </c>
      <c r="S360">
        <f t="shared" si="131"/>
        <v>4.1401275778162354E-3</v>
      </c>
      <c r="T360">
        <f t="shared" si="140"/>
        <v>0.81697395698689523</v>
      </c>
      <c r="U360">
        <f t="shared" si="132"/>
        <v>10086.82992424656</v>
      </c>
      <c r="V360">
        <f t="shared" si="133"/>
        <v>9.9568448117845938E-3</v>
      </c>
      <c r="W360">
        <f t="shared" si="134"/>
        <v>9.9138619271704553E-5</v>
      </c>
      <c r="X360">
        <f t="shared" si="135"/>
        <v>9.8710506899440546E-7</v>
      </c>
      <c r="Y360" cm="1">
        <f t="array" ref="Y360" xml:space="preserve"> 4 / 3 * g / U^2 * F360 * 10^(-9) * ( rhop - rhoa ) / rhoa</f>
        <v>373.19415619372137</v>
      </c>
      <c r="Z360" cm="1">
        <f t="array" ref="Z360" xml:space="preserve"> SQRT( 4/3 * 1/U360 * g/rhoa * F360 * 10^(-9) *  ( rhop - rhoa ) )</f>
        <v>2.0176249073099277E-3</v>
      </c>
      <c r="AA360" cm="1">
        <f t="array" ref="AA360" xml:space="preserve"> Z360 / U</f>
        <v>0.19234905996344759</v>
      </c>
      <c r="AB360">
        <f t="shared" si="141"/>
        <v>0.23815865298781466</v>
      </c>
      <c r="AC360">
        <f t="shared" si="142"/>
        <v>0.23646309567024304</v>
      </c>
      <c r="AD360">
        <f t="shared" si="143"/>
        <v>0.99288055547719956</v>
      </c>
      <c r="AE360" cm="1">
        <f t="array" ref="AE360">( ( F360 * 10^(-9) ) ^ 2 * rhop * H360 * U ) / ( 18 * mu * ( df * 10^(-6) ) )</f>
        <v>5.5619971626492695E-2</v>
      </c>
      <c r="AF360">
        <f t="shared" si="144"/>
        <v>3.3120589943258817E-2</v>
      </c>
      <c r="AG360" cm="1">
        <f t="array" ref="AG360">(2 * AI380*(1-alpha)*AE360*SQRT(alpha)+(1-alpha)*alpha*AE360^2)/Ku</f>
        <v>2.0445631255328958E-2</v>
      </c>
      <c r="AH360">
        <f t="shared" si="145"/>
        <v>0.61730878859210503</v>
      </c>
      <c r="AI360" cm="1">
        <f t="array" ref="AI360" xml:space="preserve"> F360 / df / 1000</f>
        <v>0.45918367346938777</v>
      </c>
      <c r="AJ360" cm="1">
        <f t="array" ref="AJ360" xml:space="preserve"> ( 1 + AI360 ) / ( 2*Ku ) * ( 2 * LN( 1 + AI360 ) - 1 + alpha + ( 1 / ( 1 + AI360 ) ) ^ 2 * ( 1 - alpha / 2 ) - ( alpha / 2) * ( 1 + AI360 ) ^ 2 )</f>
        <v>0.22819385502482339</v>
      </c>
      <c r="AK360" cm="1">
        <f t="array" ref="AK360" xml:space="preserve"> ( ( 1 - alpha ) / Ku ) * AI360 ^ 2</f>
        <v>0.29986370898720471</v>
      </c>
      <c r="AL360">
        <f t="shared" si="146"/>
        <v>1.3140744256876897</v>
      </c>
      <c r="AM360">
        <f t="shared" si="136"/>
        <v>0.43436191818384851</v>
      </c>
      <c r="AN360">
        <f t="shared" si="147"/>
        <v>0.57358752217852282</v>
      </c>
      <c r="AO360">
        <f t="shared" si="148"/>
        <v>1.3205290292869218</v>
      </c>
      <c r="AP360" cm="1">
        <f t="array" ref="AP360" xml:space="preserve"> EXP( -4 * alpha * X * 10^(-6) * AM360 / ( PI() * df * 10^(-6) * ( 1 - alpha ) ) ) * 100</f>
        <v>1.3806346912447186E-2</v>
      </c>
      <c r="AQ360" cm="1">
        <f t="array" ref="AQ360" xml:space="preserve"> EXP( -4 * alpha * X * 10^(-6) * AN360 / ( PI() * df * 10^(-6) * ( 1 - alpha ) ) ) * 100</f>
        <v>7.9958010675045877E-4</v>
      </c>
      <c r="AR360">
        <f t="shared" si="149"/>
        <v>1.3006766805696728E-2</v>
      </c>
      <c r="AS360" cm="1">
        <f t="array" ref="AS360" xml:space="preserve"> ( sigave * 10^(-6) * fE *e * H360 ) / ( 3 * PI() * eps0 * ( 1 + epsF ) * mu * U * F360 * 10^(-9) )</f>
        <v>5.999754031111186E-3</v>
      </c>
      <c r="AT360" cm="1">
        <f t="array" ref="AT360" xml:space="preserve"> PI() * AS360 / ( 1 + alpha * SQRT(AS360) )</f>
        <v>1.8748579390140435E-2</v>
      </c>
      <c r="AU360" cm="1">
        <f t="array" ref="AU360" xml:space="preserve"> PI() * AS360 * ( 1 - SQRT( AS360 ) * alpha )</f>
        <v>1.8748043840177246E-2</v>
      </c>
      <c r="AV360">
        <f t="shared" si="150"/>
        <v>0.9999714351710578</v>
      </c>
      <c r="AW360" cm="1">
        <f t="array" ref="AW360" xml:space="preserve"> 2 / 3 * ( epsP - 1 ) / ( epsP + 2 ) * ( sigave * 10^(-6) ) ^ 2 / ( eps0 * ( 1 + epsF ) ^ 2 ) * H360 * ( F360 * 10^(-9) ) ^ 2 / ( df * 10^(-6) * mu * U )</f>
        <v>44.598133927158521</v>
      </c>
      <c r="AX360" cm="1">
        <f t="array" ref="AX360" xml:space="preserve"> 0.528 * Ku ^ 0.26 * AW360 ^ 0.74 / ( 1 + 0.366 * ( Ku * AW360 ) ^ 0.63 )</f>
        <v>1.9323113892299248</v>
      </c>
      <c r="AY360" cm="1">
        <f t="array" ref="AY360" xml:space="preserve"> 0.35 * Ku ^ ( -0.5 ) * AW360 ^ 0.4</f>
        <v>1.9760384684408303</v>
      </c>
      <c r="AZ360">
        <f t="shared" si="151"/>
        <v>1.0226294164877494</v>
      </c>
      <c r="BA360">
        <f t="shared" si="137"/>
        <v>0.44496682866686532</v>
      </c>
      <c r="BB360">
        <f t="shared" si="152"/>
        <v>0.59233556601870008</v>
      </c>
      <c r="BC360">
        <f t="shared" si="153"/>
        <v>1.3311903896147859</v>
      </c>
      <c r="BD360">
        <f t="shared" si="138"/>
        <v>1.527350825859366</v>
      </c>
      <c r="BE360">
        <f t="shared" si="154"/>
        <v>2.549625990619353</v>
      </c>
      <c r="BF360">
        <f t="shared" si="155"/>
        <v>1.669312608113334</v>
      </c>
      <c r="BG360" cm="1">
        <f t="array" ref="BG360" xml:space="preserve"> EXP( -4 * alpha * X * 10^(-6) * BA360 / ( PI() * df * 10^(-6) * ( 1 - alpha ) ) ) * 100</f>
        <v>1.111319981087487E-2</v>
      </c>
      <c r="BH360" cm="1">
        <f t="array" ref="BH360" xml:space="preserve"> EXP( -4 * alpha * X * 10^(-6) * BB360 / ( PI() * df * 10^(-6) * ( 1 - alpha ) ) ) * 100</f>
        <v>5.4482752637049602E-4</v>
      </c>
      <c r="BI360" cm="1">
        <f t="array" ref="BI360" xml:space="preserve"> EXP( -4 * alpha * X * 10^(-6) * BD360 / ( PI() * df * 10^(-6) * ( 1 - alpha ) ) ) * 100</f>
        <v>2.6749973702747759E-12</v>
      </c>
      <c r="BJ360" cm="1">
        <f t="array" ref="BJ360" xml:space="preserve"> EXP( -4 * alpha * X * 10^(-6) * BE360 / ( PI() * df * 10^(-6) * ( 1 - alpha ) ) ) * 100</f>
        <v>2.202722348073964E-21</v>
      </c>
      <c r="BK360" cm="1">
        <f t="array" ref="BK360">fC *  BG360 +  ( 1 - fC ) * BI360</f>
        <v>1.1113199834949846E-3</v>
      </c>
    </row>
    <row r="361" spans="6:63" x14ac:dyDescent="0.2">
      <c r="F361">
        <v>3610</v>
      </c>
      <c r="G361" cm="1">
        <f t="array" ref="G361" xml:space="preserve"> F361 * 10^(-9) * rhoa/mu * U</f>
        <v>2.3915999465664649E-3</v>
      </c>
      <c r="H361" cm="1">
        <f t="array" ref="H361">1 +  lambda/F361 * ( 2.514 + 0.8 * EXP( -0.55 * F361/lambda ) )</f>
        <v>1.0466656897506945</v>
      </c>
      <c r="I361" cm="1">
        <f t="array" ref="I361" xml:space="preserve"> 1 + 3.34 * lambda/F361</f>
        <v>1.0619981717451523</v>
      </c>
      <c r="J361">
        <f t="shared" si="139"/>
        <v>0.98556260980255517</v>
      </c>
      <c r="K361" cm="1">
        <f t="array" ref="K361" xml:space="preserve"> kB * T * H361 / ( 3 * PI() * mu * F361 * 10^(-9) )</f>
        <v>6.8450405720859033E-12</v>
      </c>
      <c r="L361" cm="1">
        <f t="array" ref="L361" xml:space="preserve"> df * 10^(-6) *U / K361</f>
        <v>12014.076649980023</v>
      </c>
      <c r="M361" cm="1">
        <f t="array" ref="M361" xml:space="preserve"> 1 + 0.388 * Kn * ( ( 1 - alpha ) * L361 / Ku ) ^ ( 1 / 3 )</f>
        <v>1.170830634287892</v>
      </c>
      <c r="N361" cm="1">
        <f t="array" ref="N361" xml:space="preserve"> 1 + 0.388 * Kn * ( ( 1 - alpha ) / Ku ) ^ ( 1 / 3 ) * ( 3 * PI() * mu * df * 10^(-6) * U * F361 * 10^(-9) / ( kB * T ) ) ^ ( 1 / 3 ) * ( 0.6 * ( F361 / lambda ) ^ 0.1 ) ^ ( -1 / 3 ) * ( 1 + 2/3 * ( 3.34 * F361 / lambda ) ) ^ ( -1 / 2 )</f>
        <v>1.0163716191658265</v>
      </c>
      <c r="O361">
        <f t="shared" si="130"/>
        <v>0.86807740539176392</v>
      </c>
      <c r="P361" cm="1">
        <f t="array" ref="P361" xml:space="preserve"> 1 / ( 1 + 1.6 * ( ( 1 - alpha ) / Ku ) ^ ( 1 / 3 ) * L361 ^ ( -2 / 3 ) * M361 )</f>
        <v>0.9959999680277718</v>
      </c>
      <c r="Q361" cm="1">
        <f t="array" ref="Q361" xml:space="preserve"> 1.6 * ( ( 1 - alpha ) / Ku ) * L361 ^ ( -2 / 3 ) * M361 * P361</f>
        <v>5.0586055655664564E-3</v>
      </c>
      <c r="R361" cm="1">
        <f t="array" ref="R361" xml:space="preserve"> 1.6 * ( 0.6 ) ^ ( 2 / 3 ) * ( ( 1 - alpha ) / Ku ) * ( lambda * 10^(-9) ) ^ ( -1 / 15 ) * ( kB * T / ( 3 * PI() * df * 10^(-6) * U * mu ) ) ^ ( 2 / 3 ) * ( F361 * 10^(-9) ) ^ ( -3 / 5 )  +  3.2 * 3.34 / 3 * ( 0.6 ) ^ ( 2 / 3 ) * ( ( 1 - alpha ) / Ku ) *  ( lambda * 10^(-9) ) ^ ( 14 / 15 ) * ( kB * T / ( 3 * PI() * df * 10^(-6) * U * mu ) ) ^ ( 2 / 3 ) * ( F361 * 10^(-9) ) ^ ( -8 / 5 )</f>
        <v>4.0661808622706923E-3</v>
      </c>
      <c r="S361">
        <f t="shared" si="131"/>
        <v>4.1327508268071602E-3</v>
      </c>
      <c r="T361">
        <f t="shared" si="140"/>
        <v>0.81697431698143874</v>
      </c>
      <c r="U361">
        <f t="shared" si="132"/>
        <v>10058.933899753092</v>
      </c>
      <c r="V361">
        <f t="shared" si="133"/>
        <v>9.9706416253648265E-3</v>
      </c>
      <c r="W361">
        <f t="shared" si="134"/>
        <v>9.9413554166614471E-5</v>
      </c>
      <c r="X361">
        <f t="shared" si="135"/>
        <v>9.9121412111549296E-7</v>
      </c>
      <c r="Y361" cm="1">
        <f t="array" ref="Y361" xml:space="preserve"> 4 / 3 * g / U^2 * F361 * 10^(-9) * ( rhop - rhoa ) / rhoa</f>
        <v>374.23080662759281</v>
      </c>
      <c r="Z361" cm="1">
        <f t="array" ref="Z361" xml:space="preserve"> SQRT( 4/3 * 1/U361 * g/rhoa * F361 * 10^(-9) *  ( rhop - rhoa ) )</f>
        <v>2.023224861888169E-3</v>
      </c>
      <c r="AA361" cm="1">
        <f t="array" ref="AA361" xml:space="preserve"> Z361 / U</f>
        <v>0.19288292827319148</v>
      </c>
      <c r="AB361">
        <f t="shared" si="141"/>
        <v>0.2389776341374156</v>
      </c>
      <c r="AC361">
        <f t="shared" si="142"/>
        <v>0.23726204265338949</v>
      </c>
      <c r="AD361">
        <f t="shared" si="143"/>
        <v>0.99282112114709609</v>
      </c>
      <c r="AE361" cm="1">
        <f t="array" ref="AE361">( ( F361 * 10^(-9) ) ^ 2 * rhop * H361 * U ) / ( 18 * mu * ( df * 10^(-6) ) )</f>
        <v>5.5922474777311409E-2</v>
      </c>
      <c r="AF361">
        <f t="shared" si="144"/>
        <v>3.3415656422565221E-2</v>
      </c>
      <c r="AG361" cm="1">
        <f t="array" ref="AG361">(2 * AI381*(1-alpha)*AE361*SQRT(alpha)+(1-alpha)*alpha*AE361^2)/Ku</f>
        <v>2.0611783677658604E-2</v>
      </c>
      <c r="AH361">
        <f t="shared" si="145"/>
        <v>0.61683012947606486</v>
      </c>
      <c r="AI361" cm="1">
        <f t="array" ref="AI361" xml:space="preserve"> F361 / df / 1000</f>
        <v>0.46045918367346939</v>
      </c>
      <c r="AJ361" cm="1">
        <f t="array" ref="AJ361" xml:space="preserve"> ( 1 + AI361 ) / ( 2*Ku ) * ( 2 * LN( 1 + AI361 ) - 1 + alpha + ( 1 / ( 1 + AI361 ) ) ^ 2 * ( 1 - alpha / 2 ) - ( alpha / 2) * ( 1 + AI361 ) ^ 2 )</f>
        <v>0.22931615630744234</v>
      </c>
      <c r="AK361" cm="1">
        <f t="array" ref="AK361" xml:space="preserve"> ( ( 1 - alpha ) / Ku ) * AI361 ^ 2</f>
        <v>0.30153193224476466</v>
      </c>
      <c r="AL361">
        <f t="shared" si="146"/>
        <v>1.3149179591188647</v>
      </c>
      <c r="AM361">
        <f t="shared" si="136"/>
        <v>0.43595866534696148</v>
      </c>
      <c r="AN361">
        <f t="shared" si="147"/>
        <v>0.57634238214752653</v>
      </c>
      <c r="AO361">
        <f t="shared" si="148"/>
        <v>1.3220115298977702</v>
      </c>
      <c r="AP361" cm="1">
        <f t="array" ref="AP361" xml:space="preserve"> EXP( -4 * alpha * X * 10^(-6) * AM361 / ( PI() * df * 10^(-6) * ( 1 - alpha ) ) ) * 100</f>
        <v>1.33625523694735E-2</v>
      </c>
      <c r="AQ361" cm="1">
        <f t="array" ref="AQ361" xml:space="preserve"> EXP( -4 * alpha * X * 10^(-6) * AN361 / ( PI() * df * 10^(-6) * ( 1 - alpha ) ) ) * 100</f>
        <v>7.55755202547358E-4</v>
      </c>
      <c r="AR361">
        <f t="shared" si="149"/>
        <v>1.2606797166926142E-2</v>
      </c>
      <c r="AS361" cm="1">
        <f t="array" ref="AS361" xml:space="preserve"> ( sigave * 10^(-6) * fE *e * H361 ) / ( 3 * PI() * eps0 * ( 1 + epsF ) * mu * U * F361 * 10^(-9) )</f>
        <v>5.9823933094696113E-3</v>
      </c>
      <c r="AT361" cm="1">
        <f t="array" ref="AT361" xml:space="preserve"> PI() * AS361 / ( 1 + alpha * SQRT(AS361) )</f>
        <v>1.8694472912261506E-2</v>
      </c>
      <c r="AU361" cm="1">
        <f t="array" ref="AU361" xml:space="preserve"> PI() * AS361 * ( 1 - SQRT( AS361 ) * alpha )</f>
        <v>1.8693940453020964E-2</v>
      </c>
      <c r="AV361">
        <f t="shared" si="150"/>
        <v>0.99997151782545346</v>
      </c>
      <c r="AW361" cm="1">
        <f t="array" ref="AW361" xml:space="preserve"> 2 / 3 * ( epsP - 1 ) / ( epsP + 2 ) * ( sigave * 10^(-6) ) ^ 2 / ( eps0 * ( 1 + epsF ) ^ 2 ) * H361 * ( F361 * 10^(-9) ) ^ 2 / ( df * 10^(-6) * mu * U )</f>
        <v>44.840692052218309</v>
      </c>
      <c r="AX361" cm="1">
        <f t="array" ref="AX361" xml:space="preserve"> 0.528 * Ku ^ 0.26 * AW361 ^ 0.74 / ( 1 + 0.366 * ( Ku * AW361 ) ^ 0.63 )</f>
        <v>1.9350879702951782</v>
      </c>
      <c r="AY361" cm="1">
        <f t="array" ref="AY361" xml:space="preserve"> 0.35 * Ku ^ ( -0.5 ) * AW361 ^ 0.4</f>
        <v>1.98033034668332</v>
      </c>
      <c r="AZ361">
        <f t="shared" si="151"/>
        <v>1.023380010150774</v>
      </c>
      <c r="BA361">
        <f t="shared" si="137"/>
        <v>0.44650312079902854</v>
      </c>
      <c r="BB361">
        <f t="shared" si="152"/>
        <v>0.59503632260054751</v>
      </c>
      <c r="BC361">
        <f t="shared" si="153"/>
        <v>1.3326588211426498</v>
      </c>
      <c r="BD361">
        <f t="shared" si="138"/>
        <v>1.5274282667832932</v>
      </c>
      <c r="BE361">
        <f t="shared" si="154"/>
        <v>2.5566727288308466</v>
      </c>
      <c r="BF361">
        <f t="shared" si="155"/>
        <v>1.6738414395165697</v>
      </c>
      <c r="BG361" cm="1">
        <f t="array" ref="BG361" xml:space="preserve"> EXP( -4 * alpha * X * 10^(-6) * BA361 / ( PI() * df * 10^(-6) * ( 1 - alpha ) ) ) * 100</f>
        <v>1.0769287968002632E-2</v>
      </c>
      <c r="BH361" cm="1">
        <f t="array" ref="BH361" xml:space="preserve"> EXP( -4 * alpha * X * 10^(-6) * BB361 / ( PI() * df * 10^(-6) * ( 1 - alpha ) ) ) * 100</f>
        <v>5.155359929582148E-4</v>
      </c>
      <c r="BI361" cm="1">
        <f t="array" ref="BI361" xml:space="preserve"> EXP( -4 * alpha * X * 10^(-6) * BD361 / ( PI() * df * 10^(-6) * ( 1 - alpha ) ) ) * 100</f>
        <v>2.6707619917371589E-12</v>
      </c>
      <c r="BJ361" cm="1">
        <f t="array" ref="BJ361" xml:space="preserve"> EXP( -4 * alpha * X * 10^(-6) * BE361 / ( PI() * df * 10^(-6) * ( 1 - alpha ) ) ) * 100</f>
        <v>1.9069508622470568E-21</v>
      </c>
      <c r="BK361" cm="1">
        <f t="array" ref="BK361">fC *  BG361 +  ( 1 - fC ) * BI361</f>
        <v>1.0769287992039489E-3</v>
      </c>
    </row>
    <row r="362" spans="6:63" x14ac:dyDescent="0.2">
      <c r="F362">
        <v>3620</v>
      </c>
      <c r="G362" cm="1">
        <f t="array" ref="G362" xml:space="preserve"> F362 * 10^(-9) * rhoa/mu * U</f>
        <v>2.3982248771663717E-3</v>
      </c>
      <c r="H362" cm="1">
        <f t="array" ref="H362">1 +  lambda/F362 * ( 2.514 + 0.8 * EXP( -0.55 * F362/lambda ) )</f>
        <v>1.0465367790055267</v>
      </c>
      <c r="I362" cm="1">
        <f t="array" ref="I362" xml:space="preserve"> 1 + 3.34 * lambda/F362</f>
        <v>1.061826906077348</v>
      </c>
      <c r="J362">
        <f t="shared" si="139"/>
        <v>0.98560016987297216</v>
      </c>
      <c r="K362" cm="1">
        <f t="array" ref="K362" xml:space="preserve"> kB * T * H362 / ( 3 * PI() * mu * F362 * 10^(-9) )</f>
        <v>6.8252908916925948E-12</v>
      </c>
      <c r="L362" cm="1">
        <f t="array" ref="L362" xml:space="preserve"> df * 10^(-6) *U / K362</f>
        <v>12048.840615036313</v>
      </c>
      <c r="M362" cm="1">
        <f t="array" ref="M362" xml:space="preserve"> 1 + 0.388 * Kn * ( ( 1 - alpha ) * L362 / Ku ) ^ ( 1 / 3 )</f>
        <v>1.1709952476115348</v>
      </c>
      <c r="N362" cm="1">
        <f t="array" ref="N362" xml:space="preserve"> 1 + 0.388 * Kn * ( ( 1 - alpha ) / Ku ) ^ ( 1 / 3 ) * ( 3 * PI() * mu * df * 10^(-6) * U * F362 * 10^(-9) / ( kB * T ) ) ^ ( 1 / 3 ) * ( 0.6 * ( F362 / lambda ) ^ 0.1 ) ^ ( -1 / 3 ) * ( 1 + 2/3 * ( 3.34 * F362 / lambda ) ) ^ ( -1 / 2 )</f>
        <v>1.0163627509107174</v>
      </c>
      <c r="O362">
        <f t="shared" si="130"/>
        <v>0.86794780165314966</v>
      </c>
      <c r="P362" cm="1">
        <f t="array" ref="P362" xml:space="preserve"> 1 / ( 1 + 1.6 * ( ( 1 - alpha ) / Ku ) ^ ( 1 / 3 ) * L362 ^ ( -2 / 3 ) * M362 )</f>
        <v>0.99600707600551297</v>
      </c>
      <c r="Q362" cm="1">
        <f t="array" ref="Q362" xml:space="preserve"> 1.6 * ( ( 1 - alpha ) / Ku ) * L362 ^ ( -2 / 3 ) * M362 * P362</f>
        <v>5.0496165234763159E-3</v>
      </c>
      <c r="R362" cm="1">
        <f t="array" ref="R362" xml:space="preserve"> 1.6 * ( 0.6 ) ^ ( 2 / 3 ) * ( ( 1 - alpha ) / Ku ) * ( lambda * 10^(-9) ) ^ ( -1 / 15 ) * ( kB * T / ( 3 * PI() * df * 10^(-6) * U * mu ) ) ^ ( 2 / 3 ) * ( F362 * 10^(-9) ) ^ ( -3 / 5 )  +  3.2 * 3.34 / 3 * ( 0.6 ) ^ ( 2 / 3 ) * ( ( 1 - alpha ) / Ku ) *  ( lambda * 10^(-9) ) ^ ( 14 / 15 ) * ( kB * T / ( 3 * PI() * df * 10^(-6) * U * mu ) ) ^ ( 2 / 3 ) * ( F362 * 10^(-9) ) ^ ( -8 / 5 )</f>
        <v>4.0589925096568375E-3</v>
      </c>
      <c r="S362">
        <f t="shared" si="131"/>
        <v>4.1254087930408202E-3</v>
      </c>
      <c r="T362">
        <f t="shared" si="140"/>
        <v>0.81697467002915269</v>
      </c>
      <c r="U362">
        <f t="shared" si="132"/>
        <v>10031.19195776239</v>
      </c>
      <c r="V362">
        <f t="shared" si="133"/>
        <v>9.9844192689272845E-3</v>
      </c>
      <c r="W362">
        <f t="shared" si="134"/>
        <v>9.9688486958786606E-5</v>
      </c>
      <c r="X362">
        <f t="shared" si="135"/>
        <v>9.9532882754711943E-7</v>
      </c>
      <c r="Y362" cm="1">
        <f t="array" ref="Y362" xml:space="preserve"> 4 / 3 * g / U^2 * F362 * 10^(-9) * ( rhop - rhoa ) / rhoa</f>
        <v>375.26745706146426</v>
      </c>
      <c r="Z362" cm="1">
        <f t="array" ref="Z362" xml:space="preserve"> SQRT( 4/3 * 1/U362 * g/rhoa * F362 * 10^(-9) *  ( rhop - rhoa ) )</f>
        <v>2.0288247952014622E-3</v>
      </c>
      <c r="AA362" cm="1">
        <f t="array" ref="AA362" xml:space="preserve"> Z362 / U</f>
        <v>0.1934167945556543</v>
      </c>
      <c r="AB362">
        <f t="shared" si="141"/>
        <v>0.23979769631962672</v>
      </c>
      <c r="AC362">
        <f t="shared" si="142"/>
        <v>0.23806188644425613</v>
      </c>
      <c r="AD362">
        <f t="shared" si="143"/>
        <v>0.99276135716893243</v>
      </c>
      <c r="AE362" cm="1">
        <f t="array" ref="AE362">( ( F362 * 10^(-9) ) ^ 2 * rhop * H362 * U ) / ( 18 * mu * ( df * 10^(-6) ) )</f>
        <v>5.6225797890621168E-2</v>
      </c>
      <c r="AF362">
        <f t="shared" si="144"/>
        <v>3.3712247331957441E-2</v>
      </c>
      <c r="AG362" cm="1">
        <f t="array" ref="AG362">(2 * AI382*(1-alpha)*AE362*SQRT(alpha)+(1-alpha)*alpha*AE362^2)/Ku</f>
        <v>2.0778838175632312E-2</v>
      </c>
      <c r="AH362">
        <f t="shared" si="145"/>
        <v>0.61635873666408059</v>
      </c>
      <c r="AI362" cm="1">
        <f t="array" ref="AI362" xml:space="preserve"> F362 / df / 1000</f>
        <v>0.46173469387755101</v>
      </c>
      <c r="AJ362" cm="1">
        <f t="array" ref="AJ362" xml:space="preserve"> ( 1 + AI362 ) / ( 2*Ku ) * ( 2 * LN( 1 + AI362 ) - 1 + alpha + ( 1 / ( 1 + AI362 ) ) ^ 2 * ( 1 - alpha / 2 ) - ( alpha / 2) * ( 1 + AI362 ) ^ 2 )</f>
        <v>0.23044055390301618</v>
      </c>
      <c r="AK362" cm="1">
        <f t="array" ref="AK362" xml:space="preserve"> ( ( 1 - alpha ) / Ku ) * AI362 ^ 2</f>
        <v>0.30320478302869791</v>
      </c>
      <c r="AL362">
        <f t="shared" si="146"/>
        <v>1.3157613878862029</v>
      </c>
      <c r="AM362">
        <f t="shared" si="136"/>
        <v>0.43755604493543176</v>
      </c>
      <c r="AN362">
        <f t="shared" si="147"/>
        <v>0.57910432559795233</v>
      </c>
      <c r="AO362">
        <f t="shared" si="148"/>
        <v>1.3234974863240849</v>
      </c>
      <c r="AP362" cm="1">
        <f t="array" ref="AP362" xml:space="preserve"> EXP( -4 * alpha * X * 10^(-6) * AM362 / ( PI() * df * 10^(-6) * ( 1 - alpha ) ) ) * 100</f>
        <v>1.2932855906321636E-2</v>
      </c>
      <c r="AQ362" cm="1">
        <f t="array" ref="AQ362" xml:space="preserve"> EXP( -4 * alpha * X * 10^(-6) * AN362 / ( PI() * df * 10^(-6) * ( 1 - alpha ) ) ) * 100</f>
        <v>7.1422880884143536E-4</v>
      </c>
      <c r="AR362">
        <f t="shared" si="149"/>
        <v>1.22186270974802E-2</v>
      </c>
      <c r="AS362" cm="1">
        <f t="array" ref="AS362" xml:space="preserve"> ( sigave * 10^(-6) * fE *e * H362 ) / ( 3 * PI() * eps0 * ( 1 + epsF ) * mu * U * F362 * 10^(-9) )</f>
        <v>5.9651325855038673E-3</v>
      </c>
      <c r="AT362" cm="1">
        <f t="array" ref="AT362" xml:space="preserve"> PI() * AS362 / ( 1 + alpha * SQRT(AS362) )</f>
        <v>1.8640677468240285E-2</v>
      </c>
      <c r="AU362" cm="1">
        <f t="array" ref="AU362" xml:space="preserve"> PI() * AS362 * ( 1 - SQRT( AS362 ) * alpha )</f>
        <v>1.8640148073070285E-2</v>
      </c>
      <c r="AV362">
        <f t="shared" si="150"/>
        <v>0.99997160000376051</v>
      </c>
      <c r="AW362" cm="1">
        <f t="array" ref="AW362" xml:space="preserve"> 2 / 3 * ( epsP - 1 ) / ( epsP + 2 ) * ( sigave * 10^(-6) ) ^ 2 / ( eps0 * ( 1 + epsF ) ^ 2 ) * H362 * ( F362 * 10^(-9) ) ^ 2 / ( df * 10^(-6) * mu * U )</f>
        <v>45.08390765328754</v>
      </c>
      <c r="AX362" cm="1">
        <f t="array" ref="AX362" xml:space="preserve"> 0.528 * Ku ^ 0.26 * AW362 ^ 0.74 / ( 1 + 0.366 * ( Ku * AW362 ) ^ 0.63 )</f>
        <v>1.9378568393688598</v>
      </c>
      <c r="AY362" cm="1">
        <f t="array" ref="AY362" xml:space="preserve"> 0.35 * Ku ^ ( -0.5 ) * AW362 ^ 0.4</f>
        <v>1.9846198947471592</v>
      </c>
      <c r="AZ362">
        <f t="shared" si="151"/>
        <v>1.0241313261270268</v>
      </c>
      <c r="BA362">
        <f t="shared" si="137"/>
        <v>0.44804038129575186</v>
      </c>
      <c r="BB362">
        <f t="shared" si="152"/>
        <v>0.59774447367102257</v>
      </c>
      <c r="BC362">
        <f t="shared" si="153"/>
        <v>1.334130802992177</v>
      </c>
      <c r="BD362">
        <f t="shared" si="138"/>
        <v>1.527491910018977</v>
      </c>
      <c r="BE362">
        <f t="shared" si="154"/>
        <v>2.5637242203451116</v>
      </c>
      <c r="BF362">
        <f t="shared" si="155"/>
        <v>1.6783880841066194</v>
      </c>
      <c r="BG362" cm="1">
        <f t="array" ref="BG362" xml:space="preserve"> EXP( -4 * alpha * X * 10^(-6) * BA362 / ( PI() * df * 10^(-6) * ( 1 - alpha ) ) ) * 100</f>
        <v>1.0435812124908659E-2</v>
      </c>
      <c r="BH362" cm="1">
        <f t="array" ref="BH362" xml:space="preserve"> EXP( -4 * alpha * X * 10^(-6) * BB362 / ( PI() * df * 10^(-6) * ( 1 - alpha ) ) ) * 100</f>
        <v>4.8774545526118995E-4</v>
      </c>
      <c r="BI362" cm="1">
        <f t="array" ref="BI362" xml:space="preserve"> EXP( -4 * alpha * X * 10^(-6) * BD362 / ( PI() * df * 10^(-6) * ( 1 - alpha ) ) ) * 100</f>
        <v>2.6672862533841537E-12</v>
      </c>
      <c r="BJ362" cm="1">
        <f t="array" ref="BJ362" xml:space="preserve"> EXP( -4 * alpha * X * 10^(-6) * BE362 / ( PI() * df * 10^(-6) * ( 1 - alpha ) ) ) * 100</f>
        <v>1.6507336597447785E-21</v>
      </c>
      <c r="BK362" cm="1">
        <f t="array" ref="BK362">fC *  BG362 +  ( 1 - fC ) * BI362</f>
        <v>1.0435812148914235E-3</v>
      </c>
    </row>
    <row r="363" spans="6:63" x14ac:dyDescent="0.2">
      <c r="F363">
        <v>3630</v>
      </c>
      <c r="G363" cm="1">
        <f t="array" ref="G363" xml:space="preserve"> F363 * 10^(-9) * rhoa/mu * U</f>
        <v>2.4048498077662789E-3</v>
      </c>
      <c r="H363" cm="1">
        <f t="array" ref="H363">1 +  lambda/F363 * ( 2.514 + 0.8 * EXP( -0.55 * F363/lambda ) )</f>
        <v>1.0464085785123984</v>
      </c>
      <c r="I363" cm="1">
        <f t="array" ref="I363" xml:space="preserve"> 1 + 3.34 * lambda/F363</f>
        <v>1.0616565840220387</v>
      </c>
      <c r="J363">
        <f t="shared" si="139"/>
        <v>0.98563753501921136</v>
      </c>
      <c r="K363" cm="1">
        <f t="array" ref="K363" xml:space="preserve"> kB * T * H363 / ( 3 * PI() * mu * F363 * 10^(-9) )</f>
        <v>6.8056546443178735E-12</v>
      </c>
      <c r="L363" cm="1">
        <f t="array" ref="L363" xml:space="preserve"> df * 10^(-6) *U / K363</f>
        <v>12083.604943710114</v>
      </c>
      <c r="M363" cm="1">
        <f t="array" ref="M363" xml:space="preserve"> 1 + 0.388 * Kn * ( ( 1 - alpha ) * L363 / Ku ) ^ ( 1 / 3 )</f>
        <v>1.171159546321592</v>
      </c>
      <c r="N363" cm="1">
        <f t="array" ref="N363" xml:space="preserve"> 1 + 0.388 * Kn * ( ( 1 - alpha ) / Ku ) ^ ( 1 / 3 ) * ( 3 * PI() * mu * df * 10^(-6) * U * F363 * 10^(-9) / ( kB * T ) ) ^ ( 1 / 3 ) * ( 0.6 * ( F363 / lambda ) ^ 0.1 ) ^ ( -1 / 3 ) * ( 1 + 2/3 * ( 3.34 * F363 / lambda ) ) ^ ( -1 / 2 )</f>
        <v>1.0163539113942104</v>
      </c>
      <c r="O363">
        <f t="shared" si="130"/>
        <v>0.86781849201195593</v>
      </c>
      <c r="P363" cm="1">
        <f t="array" ref="P363" xml:space="preserve"> 1 / ( 1 + 1.6 * ( ( 1 - alpha ) / Ku ) ^ ( 1 / 3 ) * L363 ^ ( -2 / 3 ) * M363 )</f>
        <v>0.99601415059511678</v>
      </c>
      <c r="Q363" cm="1">
        <f t="array" ref="Q363" xml:space="preserve"> 1.6 * ( ( 1 - alpha ) / Ku ) * L363 ^ ( -2 / 3 ) * M363 * P363</f>
        <v>5.0406697054025378E-3</v>
      </c>
      <c r="R363" cm="1">
        <f t="array" ref="R363" xml:space="preserve"> 1.6 * ( 0.6 ) ^ ( 2 / 3 ) * ( ( 1 - alpha ) / Ku ) * ( lambda * 10^(-9) ) ^ ( -1 / 15 ) * ( kB * T / ( 3 * PI() * df * 10^(-6) * U * mu ) ) ^ ( 2 / 3 ) * ( F363 * 10^(-9) ) ^ ( -3 / 5 )  +  3.2 * 3.34 / 3 * ( 0.6 ) ^ ( 2 / 3 ) * ( ( 1 - alpha ) / Ku ) *  ( lambda * 10^(-9) ) ^ ( 14 / 15 ) * ( kB * T / ( 3 * PI() * df * 10^(-6) * U * mu ) ) ^ ( 2 / 3 ) * ( F363 * 10^(-9) ) ^ ( -8 / 5 )</f>
        <v>4.0518378162670331E-3</v>
      </c>
      <c r="S363">
        <f t="shared" si="131"/>
        <v>4.1181012128979752E-3</v>
      </c>
      <c r="T363">
        <f t="shared" si="140"/>
        <v>0.81697501593572708</v>
      </c>
      <c r="U363">
        <f t="shared" si="132"/>
        <v>10003.602825006988</v>
      </c>
      <c r="V363">
        <f t="shared" si="133"/>
        <v>9.9981778218129064E-3</v>
      </c>
      <c r="W363">
        <f t="shared" si="134"/>
        <v>9.9963417650040886E-5</v>
      </c>
      <c r="X363">
        <f t="shared" si="135"/>
        <v>9.9944918034007357E-7</v>
      </c>
      <c r="Y363" cm="1">
        <f t="array" ref="Y363" xml:space="preserve"> 4 / 3 * g / U^2 * F363 * 10^(-9) * ( rhop - rhoa ) / rhoa</f>
        <v>376.3041074953357</v>
      </c>
      <c r="Z363" cm="1">
        <f t="array" ref="Z363" xml:space="preserve"> SQRT( 4/3 * 1/U363 * g/rhoa * F363 * 10^(-9) *  ( rhop - rhoa ) )</f>
        <v>2.0344247072684161E-3</v>
      </c>
      <c r="AA363" cm="1">
        <f t="array" ref="AA363" xml:space="preserve"> Z363 / U</f>
        <v>0.19395065881261012</v>
      </c>
      <c r="AB363">
        <f t="shared" si="141"/>
        <v>0.24061884167897429</v>
      </c>
      <c r="AC363">
        <f t="shared" si="142"/>
        <v>0.23886262794808655</v>
      </c>
      <c r="AD363">
        <f t="shared" si="143"/>
        <v>0.9927012626333277</v>
      </c>
      <c r="AE363" cm="1">
        <f t="array" ref="AE363">( ( F363 * 10^(-9) ) ^ 2 * rhop * H363 * U ) / ( 18 * mu * ( df * 10^(-6) ) )</f>
        <v>5.6529940966422006E-2</v>
      </c>
      <c r="AF363">
        <f t="shared" si="144"/>
        <v>3.4010362487218088E-2</v>
      </c>
      <c r="AG363" cm="1">
        <f t="array" ref="AG363">(2 * AI383*(1-alpha)*AE363*SQRT(alpha)+(1-alpha)*alpha*AE363^2)/Ku</f>
        <v>2.094679723994158E-2</v>
      </c>
      <c r="AH363">
        <f t="shared" si="145"/>
        <v>0.61589456001281639</v>
      </c>
      <c r="AI363" cm="1">
        <f t="array" ref="AI363" xml:space="preserve"> F363 / df / 1000</f>
        <v>0.46301020408163263</v>
      </c>
      <c r="AJ363" cm="1">
        <f t="array" ref="AJ363" xml:space="preserve"> ( 1 + AI363 ) / ( 2*Ku ) * ( 2 * LN( 1 + AI363 ) - 1 + alpha + ( 1 / ( 1 + AI363 ) ) ^ 2 * ( 1 - alpha / 2 ) - ( alpha / 2) * ( 1 + AI363 ) ^ 2 )</f>
        <v>0.23156704398385633</v>
      </c>
      <c r="AK363" cm="1">
        <f t="array" ref="AK363" xml:space="preserve"> ( ( 1 - alpha ) / Ku ) * AI363 ^ 2</f>
        <v>0.30488226133900437</v>
      </c>
      <c r="AL363">
        <f t="shared" si="146"/>
        <v>1.3166047123711577</v>
      </c>
      <c r="AM363">
        <f t="shared" si="136"/>
        <v>0.43915403951460008</v>
      </c>
      <c r="AN363">
        <f t="shared" si="147"/>
        <v>0.58187335298720688</v>
      </c>
      <c r="AO363">
        <f t="shared" si="148"/>
        <v>1.324986908079806</v>
      </c>
      <c r="AP363" cm="1">
        <f t="array" ref="AP363" xml:space="preserve"> EXP( -4 * alpha * X * 10^(-6) * AM363 / ( PI() * df * 10^(-6) * ( 1 - alpha ) ) ) * 100</f>
        <v>1.2516819581746949E-2</v>
      </c>
      <c r="AQ363" cm="1">
        <f t="array" ref="AQ363" xml:space="preserve"> EXP( -4 * alpha * X * 10^(-6) * AN363 / ( PI() * df * 10^(-6) * ( 1 - alpha ) ) ) * 100</f>
        <v>6.7488632945610669E-4</v>
      </c>
      <c r="AR363">
        <f t="shared" si="149"/>
        <v>1.1841933252290843E-2</v>
      </c>
      <c r="AS363" cm="1">
        <f t="array" ref="AS363" xml:space="preserve"> ( sigave * 10^(-6) * fE *e * H363 ) / ( 3 * PI() * eps0 * ( 1 + epsF ) * mu * U * F363 * 10^(-9) )</f>
        <v>5.9479709991435642E-3</v>
      </c>
      <c r="AT363" cm="1">
        <f t="array" ref="AT363" xml:space="preserve"> PI() * AS363 / ( 1 + alpha * SQRT(AS363) )</f>
        <v>1.8587190387335195E-2</v>
      </c>
      <c r="AU363" cm="1">
        <f t="array" ref="AU363" xml:space="preserve"> PI() * AS363 * ( 1 - SQRT( AS363 ) * alpha )</f>
        <v>1.8586664029888879E-2</v>
      </c>
      <c r="AV363">
        <f t="shared" si="150"/>
        <v>0.999971681710073</v>
      </c>
      <c r="AW363" cm="1">
        <f t="array" ref="AW363" xml:space="preserve"> 2 / 3 * ( epsP - 1 ) / ( epsP + 2 ) * ( sigave * 10^(-6) ) ^ 2 / ( eps0 * ( 1 + epsF ) ^ 2 ) * H363 * ( F363 * 10^(-9) ) ^ 2 / ( df * 10^(-6) * mu * U )</f>
        <v>45.327780730366243</v>
      </c>
      <c r="AX363" cm="1">
        <f t="array" ref="AX363" xml:space="preserve"> 0.528 * Ku ^ 0.26 * AW363 ^ 0.74 / ( 1 + 0.366 * ( Ku * AW363 ) ^ 0.63 )</f>
        <v>1.9406180337005354</v>
      </c>
      <c r="AY363" cm="1">
        <f t="array" ref="AY363" xml:space="preserve"> 0.35 * Ku ^ ( -0.5 ) * AW363 ^ 0.4</f>
        <v>1.9889071202219248</v>
      </c>
      <c r="AZ363">
        <f t="shared" si="151"/>
        <v>1.0248833545204707</v>
      </c>
      <c r="BA363">
        <f t="shared" si="137"/>
        <v>0.44957859016011004</v>
      </c>
      <c r="BB363">
        <f t="shared" si="152"/>
        <v>0.60046001701709573</v>
      </c>
      <c r="BC363">
        <f t="shared" si="153"/>
        <v>1.3356063437167942</v>
      </c>
      <c r="BD363">
        <f t="shared" si="138"/>
        <v>1.5275418245606649</v>
      </c>
      <c r="BE363">
        <f t="shared" si="154"/>
        <v>2.5707804732091315</v>
      </c>
      <c r="BF363">
        <f t="shared" si="155"/>
        <v>1.6829525921154478</v>
      </c>
      <c r="BG363" cm="1">
        <f t="array" ref="BG363" xml:space="preserve"> EXP( -4 * alpha * X * 10^(-6) * BA363 / ( PI() * df * 10^(-6) * ( 1 - alpha ) ) ) * 100</f>
        <v>1.0112466274423885E-2</v>
      </c>
      <c r="BH363" cm="1">
        <f t="array" ref="BH363" xml:space="preserve"> EXP( -4 * alpha * X * 10^(-6) * BB363 / ( PI() * df * 10^(-6) * ( 1 - alpha ) ) ) * 100</f>
        <v>4.6138320369525532E-4</v>
      </c>
      <c r="BI363" cm="1">
        <f t="array" ref="BI363" xml:space="preserve"> EXP( -4 * alpha * X * 10^(-6) * BD363 / ( PI() * df * 10^(-6) * ( 1 - alpha ) ) ) * 100</f>
        <v>2.6645634433666251E-12</v>
      </c>
      <c r="BJ363" cm="1">
        <f t="array" ref="BJ363" xml:space="preserve"> EXP( -4 * alpha * X * 10^(-6) * BE363 / ( PI() * df * 10^(-6) * ( 1 - alpha ) ) ) * 100</f>
        <v>1.4288024959329387E-21</v>
      </c>
      <c r="BK363" cm="1">
        <f t="array" ref="BK363">fC *  BG363 +  ( 1 - fC ) * BI363</f>
        <v>1.0112466298404957E-3</v>
      </c>
    </row>
    <row r="364" spans="6:63" x14ac:dyDescent="0.2">
      <c r="F364">
        <v>3640</v>
      </c>
      <c r="G364" cm="1">
        <f t="array" ref="G364" xml:space="preserve"> F364 * 10^(-9) * rhoa/mu * U</f>
        <v>2.4114747383661857E-3</v>
      </c>
      <c r="H364" cm="1">
        <f t="array" ref="H364">1 +  lambda/F364 * ( 2.514 + 0.8 * EXP( -0.55 * F364/lambda ) )</f>
        <v>1.0462810824175839</v>
      </c>
      <c r="I364" cm="1">
        <f t="array" ref="I364" xml:space="preserve"> 1 + 3.34 * lambda/F364</f>
        <v>1.0614871978021978</v>
      </c>
      <c r="J364">
        <f t="shared" si="139"/>
        <v>0.98567470675473234</v>
      </c>
      <c r="K364" cm="1">
        <f t="array" ref="K364" xml:space="preserve"> kB * T * H364 / ( 3 * PI() * mu * F364 * 10^(-9) )</f>
        <v>6.7861308571072255E-12</v>
      </c>
      <c r="L364" cm="1">
        <f t="array" ref="L364" xml:space="preserve"> df * 10^(-6) *U / K364</f>
        <v>12118.369633137145</v>
      </c>
      <c r="M364" cm="1">
        <f t="array" ref="M364" xml:space="preserve"> 1 + 0.388 * Kn * ( ( 1 - alpha ) * L364 / Ku ) ^ ( 1 / 3 )</f>
        <v>1.1713235319100415</v>
      </c>
      <c r="N364" cm="1">
        <f t="array" ref="N364" xml:space="preserve"> 1 + 0.388 * Kn * ( ( 1 - alpha ) / Ku ) ^ ( 1 / 3 ) * ( 3 * PI() * mu * df * 10^(-6) * U * F364 * 10^(-9) / ( kB * T ) ) ^ ( 1 / 3 ) * ( 0.6 * ( F364 / lambda ) ^ 0.1 ) ^ ( -1 / 3 ) * ( 1 + 2/3 * ( 3.34 * F364 / lambda ) ) ^ ( -1 / 2 )</f>
        <v>1.0163451004460642</v>
      </c>
      <c r="O364">
        <f t="shared" si="130"/>
        <v>0.8676894749896652</v>
      </c>
      <c r="P364" cm="1">
        <f t="array" ref="P364" xml:space="preserve"> 1 / ( 1 + 1.6 * ( ( 1 - alpha ) / Ku ) ^ ( 1 / 3 ) * L364 ^ ( -2 / 3 ) * M364 )</f>
        <v>0.99602119204837225</v>
      </c>
      <c r="Q364" cm="1">
        <f t="array" ref="Q364" xml:space="preserve"> 1.6 * ( ( 1 - alpha ) / Ku ) * L364 ^ ( -2 / 3 ) * M364 * P364</f>
        <v>5.0317647929231327E-3</v>
      </c>
      <c r="R364" cm="1">
        <f t="array" ref="R364" xml:space="preserve"> 1.6 * ( 0.6 ) ^ ( 2 / 3 ) * ( ( 1 - alpha ) / Ku ) * ( lambda * 10^(-9) ) ^ ( -1 / 15 ) * ( kB * T / ( 3 * PI() * df * 10^(-6) * U * mu ) ) ^ ( 2 / 3 ) * ( F364 * 10^(-9) ) ^ ( -3 / 5 )  +  3.2 * 3.34 / 3 * ( 0.6 ) ^ ( 2 / 3 ) * ( ( 1 - alpha ) / Ku ) *  ( lambda * 10^(-9) ) ^ ( 14 / 15 ) * ( kB * T / ( 3 * PI() * df * 10^(-6) * U * mu ) ) ^ ( 2 / 3 ) * ( F364 * 10^(-9) ) ^ ( -8 / 5 )</f>
        <v>4.0447165275941908E-3</v>
      </c>
      <c r="S364">
        <f t="shared" si="131"/>
        <v>4.1108278255135742E-3</v>
      </c>
      <c r="T364">
        <f t="shared" si="140"/>
        <v>0.8169753545108468</v>
      </c>
      <c r="U364">
        <f t="shared" si="132"/>
        <v>9976.1652422104835</v>
      </c>
      <c r="V364">
        <f t="shared" si="133"/>
        <v>1.0011917362816656E-2</v>
      </c>
      <c r="W364">
        <f t="shared" si="134"/>
        <v>1.0023834624219053E-4</v>
      </c>
      <c r="X364">
        <f t="shared" si="135"/>
        <v>1.0035751715779546E-6</v>
      </c>
      <c r="Y364" cm="1">
        <f t="array" ref="Y364" xml:space="preserve"> 4 / 3 * g / U^2 * F364 * 10^(-9) * ( rhop - rhoa ) / rhoa</f>
        <v>377.34075792920714</v>
      </c>
      <c r="Z364" cm="1">
        <f t="array" ref="Z364" xml:space="preserve"> SQRT( 4/3 * 1/U364 * g/rhoa * F364 * 10^(-9) *  ( rhop - rhoa ) )</f>
        <v>2.040024598107567E-3</v>
      </c>
      <c r="AA364" cm="1">
        <f t="array" ref="AA364" xml:space="preserve"> Z364 / U</f>
        <v>0.19448452104582606</v>
      </c>
      <c r="AB364">
        <f t="shared" si="141"/>
        <v>0.24144107236565016</v>
      </c>
      <c r="AC364">
        <f t="shared" si="142"/>
        <v>0.23966426807010524</v>
      </c>
      <c r="AD364">
        <f t="shared" si="143"/>
        <v>0.99264083663091907</v>
      </c>
      <c r="AE364" cm="1">
        <f t="array" ref="AE364">( ( F364 * 10^(-9) ) ^ 2 * rhop * H364 * U ) / ( 18 * mu * ( df * 10^(-6) ) )</f>
        <v>5.6834904004713853E-2</v>
      </c>
      <c r="AF364">
        <f t="shared" si="144"/>
        <v>3.4310001661405326E-2</v>
      </c>
      <c r="AG364" cm="1">
        <f t="array" ref="AG364">(2 * AI384*(1-alpha)*AE364*SQRT(alpha)+(1-alpha)*alpha*AE364^2)/Ku</f>
        <v>2.1115663361673708E-2</v>
      </c>
      <c r="AH364">
        <f t="shared" si="145"/>
        <v>0.61543754996159972</v>
      </c>
      <c r="AI364" cm="1">
        <f t="array" ref="AI364" xml:space="preserve"> F364 / df / 1000</f>
        <v>0.4642857142857143</v>
      </c>
      <c r="AJ364" cm="1">
        <f t="array" ref="AJ364" xml:space="preserve"> ( 1 + AI364 ) / ( 2*Ku ) * ( 2 * LN( 1 + AI364 ) - 1 + alpha + ( 1 / ( 1 + AI364 ) ) ^ 2 * ( 1 - alpha / 2 ) - ( alpha / 2) * ( 1 + AI364 ) ^ 2 )</f>
        <v>0.23269562273188329</v>
      </c>
      <c r="AK364" cm="1">
        <f t="array" ref="AK364" xml:space="preserve"> ( ( 1 - alpha ) / Ku ) * AI364 ^ 2</f>
        <v>0.30656436717568419</v>
      </c>
      <c r="AL364">
        <f t="shared" si="146"/>
        <v>1.3174479329545188</v>
      </c>
      <c r="AM364">
        <f t="shared" si="136"/>
        <v>0.44075263163691403</v>
      </c>
      <c r="AN364">
        <f t="shared" si="147"/>
        <v>0.58464946473270829</v>
      </c>
      <c r="AO364">
        <f t="shared" si="148"/>
        <v>1.3264798046953796</v>
      </c>
      <c r="AP364" cm="1">
        <f t="array" ref="AP364" xml:space="preserve"> EXP( -4 * alpha * X * 10^(-6) * AM364 / ( PI() * df * 10^(-6) * ( 1 - alpha ) ) ) * 100</f>
        <v>1.211401859043491E-2</v>
      </c>
      <c r="AQ364" cm="1">
        <f t="array" ref="AQ364" xml:space="preserve"> EXP( -4 * alpha * X * 10^(-6) * AN364 / ( PI() * df * 10^(-6) * ( 1 - alpha ) ) ) * 100</f>
        <v>6.3761855094409314E-4</v>
      </c>
      <c r="AR364">
        <f t="shared" si="149"/>
        <v>1.1476400039490816E-2</v>
      </c>
      <c r="AS364" cm="1">
        <f t="array" ref="AS364" xml:space="preserve"> ( sigave * 10^(-6) * fE *e * H364 ) / ( 3 * PI() * eps0 * ( 1 + epsF ) * mu * U * F364 * 10^(-9) )</f>
        <v>5.9309077001383275E-3</v>
      </c>
      <c r="AT364" cm="1">
        <f t="array" ref="AT364" xml:space="preserve"> PI() * AS364 / ( 1 + alpha * SQRT(AS364) )</f>
        <v>1.8534009029254089E-2</v>
      </c>
      <c r="AU364" cm="1">
        <f t="array" ref="AU364" xml:space="preserve"> PI() * AS364 * ( 1 - SQRT( AS364 ) * alpha )</f>
        <v>1.853348568348551E-2</v>
      </c>
      <c r="AV364">
        <f t="shared" si="150"/>
        <v>0.99997176294843959</v>
      </c>
      <c r="AW364" cm="1">
        <f t="array" ref="AW364" xml:space="preserve"> 2 / 3 * ( epsP - 1 ) / ( epsP + 2 ) * ( sigave * 10^(-6) ) ^ 2 / ( eps0 * ( 1 + epsF ) ^ 2 ) * H364 * ( F364 * 10^(-9) ) ^ 2 / ( df * 10^(-6) * mu * U )</f>
        <v>45.572311283454397</v>
      </c>
      <c r="AX364" cm="1">
        <f t="array" ref="AX364" xml:space="preserve"> 0.528 * Ku ^ 0.26 * AW364 ^ 0.74 / ( 1 + 0.366 * ( Ku * AW364 ) ^ 0.63 )</f>
        <v>1.943371590305655</v>
      </c>
      <c r="AY364" cm="1">
        <f t="array" ref="AY364" xml:space="preserve"> 0.35 * Ku ^ ( -0.5 ) * AW364 ^ 0.4</f>
        <v>1.9931920306518827</v>
      </c>
      <c r="AZ364">
        <f t="shared" si="151"/>
        <v>1.025636085550881</v>
      </c>
      <c r="BA364">
        <f t="shared" si="137"/>
        <v>0.45111772741174205</v>
      </c>
      <c r="BB364">
        <f t="shared" si="152"/>
        <v>0.60318295041619385</v>
      </c>
      <c r="BC364">
        <f t="shared" si="153"/>
        <v>1.3370854518994761</v>
      </c>
      <c r="BD364">
        <f t="shared" si="138"/>
        <v>1.5275780792669369</v>
      </c>
      <c r="BE364">
        <f t="shared" si="154"/>
        <v>2.577841495384591</v>
      </c>
      <c r="BF364">
        <f t="shared" si="155"/>
        <v>1.6875350140018117</v>
      </c>
      <c r="BG364" cm="1">
        <f t="array" ref="BG364" xml:space="preserve"> EXP( -4 * alpha * X * 10^(-6) * BA364 / ( PI() * df * 10^(-6) * ( 1 - alpha ) ) ) * 100</f>
        <v>9.7989529070961704E-3</v>
      </c>
      <c r="BH364" cm="1">
        <f t="array" ref="BH364" xml:space="preserve"> EXP( -4 * alpha * X * 10^(-6) * BB364 / ( PI() * df * 10^(-6) * ( 1 - alpha ) ) ) * 100</f>
        <v>4.3637981931730094E-4</v>
      </c>
      <c r="BI364" cm="1">
        <f t="array" ref="BI364" xml:space="preserve"> EXP( -4 * alpha * X * 10^(-6) * BD364 / ( PI() * df * 10^(-6) * ( 1 - alpha ) ) ) * 100</f>
        <v>2.662587512406853E-12</v>
      </c>
      <c r="BJ364" cm="1">
        <f t="array" ref="BJ364" xml:space="preserve"> EXP( -4 * alpha * X * 10^(-6) * BE364 / ( PI() * df * 10^(-6) * ( 1 - alpha ) ) ) * 100</f>
        <v>1.2365879532901775E-21</v>
      </c>
      <c r="BK364" cm="1">
        <f t="array" ref="BK364">fC *  BG364 +  ( 1 - fC ) * BI364</f>
        <v>9.7989529310594592E-4</v>
      </c>
    </row>
    <row r="365" spans="6:63" x14ac:dyDescent="0.2">
      <c r="F365">
        <v>3650</v>
      </c>
      <c r="G365" cm="1">
        <f t="array" ref="G365" xml:space="preserve"> F365 * 10^(-9) * rhoa/mu * U</f>
        <v>2.418099668966093E-3</v>
      </c>
      <c r="H365" cm="1">
        <f t="array" ref="H365">1 +  lambda/F365 * ( 2.514 + 0.8 * EXP( -0.55 * F365/lambda ) )</f>
        <v>1.0461542849315082</v>
      </c>
      <c r="I365" cm="1">
        <f t="array" ref="I365" xml:space="preserve"> 1 + 3.34 * lambda/F365</f>
        <v>1.0613187397260273</v>
      </c>
      <c r="J365">
        <f t="shared" si="139"/>
        <v>0.98571168657736719</v>
      </c>
      <c r="K365" cm="1">
        <f t="array" ref="K365" xml:space="preserve"> kB * T * H365 / ( 3 * PI() * mu * F365 * 10^(-9) )</f>
        <v>6.7667185682825014E-12</v>
      </c>
      <c r="L365" cm="1">
        <f t="array" ref="L365" xml:space="preserve"> df * 10^(-6) *U / K365</f>
        <v>12153.134680483119</v>
      </c>
      <c r="M365" cm="1">
        <f t="array" ref="M365" xml:space="preserve"> 1 + 0.388 * Kn * ( ( 1 - alpha ) * L365 / Ku ) ^ ( 1 / 3 )</f>
        <v>1.1714872058576171</v>
      </c>
      <c r="N365" cm="1">
        <f t="array" ref="N365" xml:space="preserve"> 1 + 0.388 * Kn * ( ( 1 - alpha ) / Ku ) ^ ( 1 / 3 ) * ( 3 * PI() * mu * df * 10^(-6) * U * F365 * 10^(-9) / ( kB * T ) ) ^ ( 1 / 3 ) * ( 0.6 * ( F365 / lambda ) ^ 0.1 ) ^ ( -1 / 3 ) * ( 1 + 2/3 * ( 3.34 * F365 / lambda ) ) ^ ( -1 / 2 )</f>
        <v>1.0163363178975</v>
      </c>
      <c r="O365">
        <f t="shared" si="130"/>
        <v>0.86756074911929149</v>
      </c>
      <c r="P365" cm="1">
        <f t="array" ref="P365" xml:space="preserve"> 1 / ( 1 + 1.6 * ( ( 1 - alpha ) / Ku ) ^ ( 1 / 3 ) * L365 ^ ( -2 / 3 ) * M365 )</f>
        <v>0.99602820061446051</v>
      </c>
      <c r="Q365" cm="1">
        <f t="array" ref="Q365" xml:space="preserve"> 1.6 * ( ( 1 - alpha ) / Ku ) * L365 ^ ( -2 / 3 ) * M365 * P365</f>
        <v>5.0229014709128588E-3</v>
      </c>
      <c r="R365" cm="1">
        <f t="array" ref="R365" xml:space="preserve"> 1.6 * ( 0.6 ) ^ ( 2 / 3 ) * ( ( 1 - alpha ) / Ku ) * ( lambda * 10^(-9) ) ^ ( -1 / 15 ) * ( kB * T / ( 3 * PI() * df * 10^(-6) * U * mu ) ) ^ ( 2 / 3 ) * ( F365 * 10^(-9) ) ^ ( -3 / 5 )  +  3.2 * 3.34 / 3 * ( 0.6 ) ^ ( 2 / 3 ) * ( ( 1 - alpha ) / Ku ) *  ( lambda * 10^(-9) ) ^ ( 14 / 15 ) * ( kB * T / ( 3 * PI() * df * 10^(-6) * U * mu ) ) ^ ( 2 / 3 ) * ( F365 * 10^(-9) ) ^ ( -8 / 5 )</f>
        <v>4.0376283917801124E-3</v>
      </c>
      <c r="S365">
        <f t="shared" si="131"/>
        <v>4.1035883727402042E-3</v>
      </c>
      <c r="T365">
        <f t="shared" si="140"/>
        <v>0.81697568556813061</v>
      </c>
      <c r="U365">
        <f t="shared" si="132"/>
        <v>9948.877963895864</v>
      </c>
      <c r="V365">
        <f t="shared" si="133"/>
        <v>1.0025637970192782E-2</v>
      </c>
      <c r="W365">
        <f t="shared" si="134"/>
        <v>1.0051327273704227E-4</v>
      </c>
      <c r="X365">
        <f t="shared" si="135"/>
        <v>1.0077067933769338E-6</v>
      </c>
      <c r="Y365" cm="1">
        <f t="array" ref="Y365" xml:space="preserve"> 4 / 3 * g / U^2 * F365 * 10^(-9) * ( rhop - rhoa ) / rhoa</f>
        <v>378.37740836307864</v>
      </c>
      <c r="Z365" cm="1">
        <f t="array" ref="Z365" xml:space="preserve"> SQRT( 4/3 * 1/U365 * g/rhoa * F365 * 10^(-9) *  ( rhop - rhoa ) )</f>
        <v>2.0456244677373885E-3</v>
      </c>
      <c r="AA365" cm="1">
        <f t="array" ref="AA365" xml:space="preserve"> Z365 / U</f>
        <v>0.19501838125706331</v>
      </c>
      <c r="AB365">
        <f t="shared" si="141"/>
        <v>0.2422643905355317</v>
      </c>
      <c r="AC365">
        <f t="shared" si="142"/>
        <v>0.2404668077155184</v>
      </c>
      <c r="AD365">
        <f t="shared" si="143"/>
        <v>0.99258007825236017</v>
      </c>
      <c r="AE365" cm="1">
        <f t="array" ref="AE365">( ( F365 * 10^(-9) ) ^ 2 * rhop * H365 * U ) / ( 18 * mu * ( df * 10^(-6) ) )</f>
        <v>5.7140687005496758E-2</v>
      </c>
      <c r="AF365">
        <f t="shared" si="144"/>
        <v>3.4611164584986226E-2</v>
      </c>
      <c r="AG365" cm="1">
        <f t="array" ref="AG365">(2 * AI385*(1-alpha)*AE365*SQRT(alpha)+(1-alpha)*alpha*AE365^2)/Ku</f>
        <v>2.1285439032311913E-2</v>
      </c>
      <c r="AH365">
        <f t="shared" si="145"/>
        <v>0.61498765752439311</v>
      </c>
      <c r="AI365" cm="1">
        <f t="array" ref="AI365" xml:space="preserve"> F365 / df / 1000</f>
        <v>0.46556122448979592</v>
      </c>
      <c r="AJ365" cm="1">
        <f t="array" ref="AJ365" xml:space="preserve"> ( 1 + AI365 ) / ( 2*Ku ) * ( 2 * LN( 1 + AI365 ) - 1 + alpha + ( 1 / ( 1 + AI365 ) ) ^ 2 * ( 1 - alpha / 2 ) - ( alpha / 2) * ( 1 + AI365 ) ^ 2 )</f>
        <v>0.23382628633858882</v>
      </c>
      <c r="AK365" cm="1">
        <f t="array" ref="AK365" xml:space="preserve"> ( ( 1 - alpha ) / Ku ) * AI365 ^ 2</f>
        <v>0.30825110053873722</v>
      </c>
      <c r="AL365">
        <f t="shared" si="146"/>
        <v>1.3182910500164153</v>
      </c>
      <c r="AM365">
        <f t="shared" si="136"/>
        <v>0.44235180384234529</v>
      </c>
      <c r="AN365">
        <f t="shared" si="147"/>
        <v>0.58743266121198201</v>
      </c>
      <c r="AO365">
        <f t="shared" si="148"/>
        <v>1.3279761857178811</v>
      </c>
      <c r="AP365" cm="1">
        <f t="array" ref="AP365" xml:space="preserve"> EXP( -4 * alpha * X * 10^(-6) * AM365 / ( PI() * df * 10^(-6) * ( 1 - alpha ) ) ) * 100</f>
        <v>1.1724040888983506E-2</v>
      </c>
      <c r="AQ365" cm="1">
        <f t="array" ref="AQ365" xml:space="preserve"> EXP( -4 * alpha * X * 10^(-6) * AN365 / ( PI() * df * 10^(-6) * ( 1 - alpha ) ) ) * 100</f>
        <v>6.0232140742369261E-4</v>
      </c>
      <c r="AR365">
        <f t="shared" si="149"/>
        <v>1.1121719481559813E-2</v>
      </c>
      <c r="AS365" cm="1">
        <f t="array" ref="AS365" xml:space="preserve"> ( sigave * 10^(-6) * fE *e * H365 ) / ( 3 * PI() * eps0 * ( 1 + epsF ) * mu * U * F365 * 10^(-9) )</f>
        <v>5.913941847918238E-3</v>
      </c>
      <c r="AT365" cm="1">
        <f t="array" ref="AT365" xml:space="preserve"> PI() * AS365 / ( 1 + alpha * SQRT(AS365) )</f>
        <v>1.8481130783722079E-2</v>
      </c>
      <c r="AU365" cm="1">
        <f t="array" ref="AU365" xml:space="preserve"> PI() * AS365 * ( 1 - SQRT( AS365 ) * alpha )</f>
        <v>1.8480610423881907E-2</v>
      </c>
      <c r="AV365">
        <f t="shared" si="150"/>
        <v>0.99997184372286185</v>
      </c>
      <c r="AW365" cm="1">
        <f t="array" ref="AW365" xml:space="preserve"> 2 / 3 * ( epsP - 1 ) / ( epsP + 2 ) * ( sigave * 10^(-6) ) ^ 2 / ( eps0 * ( 1 + epsF ) ^ 2 ) * H365 * ( F365 * 10^(-9) ) ^ 2 / ( df * 10^(-6) * mu * U )</f>
        <v>45.817499312551995</v>
      </c>
      <c r="AX365" cm="1">
        <f t="array" ref="AX365" xml:space="preserve"> 0.528 * Ku ^ 0.26 * AW365 ^ 0.74 / ( 1 + 0.366 * ( Ku * AW365 ) ^ 0.63 )</f>
        <v>1.9461175459672297</v>
      </c>
      <c r="AY365" cm="1">
        <f t="array" ref="AY365" xml:space="preserve"> 0.35 * Ku ^ ( -0.5 ) * AW365 ^ 0.4</f>
        <v>1.9974746335363787</v>
      </c>
      <c r="AZ365">
        <f t="shared" si="151"/>
        <v>1.0263895095522733</v>
      </c>
      <c r="BA365">
        <f t="shared" si="137"/>
        <v>0.45265777308684163</v>
      </c>
      <c r="BB365">
        <f t="shared" si="152"/>
        <v>0.60591327163586395</v>
      </c>
      <c r="BC365">
        <f t="shared" si="153"/>
        <v>1.3385681361526527</v>
      </c>
      <c r="BD365">
        <f t="shared" si="138"/>
        <v>1.5276007428617326</v>
      </c>
      <c r="BE365">
        <f t="shared" si="154"/>
        <v>2.5849072947483607</v>
      </c>
      <c r="BF365">
        <f t="shared" si="155"/>
        <v>1.6921354004488907</v>
      </c>
      <c r="BG365" cm="1">
        <f t="array" ref="BG365" xml:space="preserve"> EXP( -4 * alpha * X * 10^(-6) * BA365 / ( PI() * df * 10^(-6) * ( 1 - alpha ) ) ) * 100</f>
        <v>9.4949827949292395E-3</v>
      </c>
      <c r="BH365" cm="1">
        <f t="array" ref="BH365" xml:space="preserve"> EXP( -4 * alpha * X * 10^(-6) * BB365 / ( PI() * df * 10^(-6) * ( 1 - alpha ) ) ) * 100</f>
        <v>4.1266903717483212E-4</v>
      </c>
      <c r="BI365" cm="1">
        <f t="array" ref="BI365" xml:space="preserve"> EXP( -4 * alpha * X * 10^(-6) * BD365 / ( PI() * df * 10^(-6) * ( 1 - alpha ) ) ) * 100</f>
        <v>2.6613530599183147E-12</v>
      </c>
      <c r="BJ365" cm="1">
        <f t="array" ref="BJ365" xml:space="preserve"> EXP( -4 * alpha * X * 10^(-6) * BE365 / ( PI() * df * 10^(-6) * ( 1 - alpha ) ) ) * 100</f>
        <v>1.0701271198677639E-21</v>
      </c>
      <c r="BK365" cm="1">
        <f t="array" ref="BK365">fC *  BG365 +  ( 1 - fC ) * BI365</f>
        <v>9.4949828188814174E-4</v>
      </c>
    </row>
    <row r="366" spans="6:63" x14ac:dyDescent="0.2">
      <c r="F366">
        <v>3660</v>
      </c>
      <c r="G366" cm="1">
        <f t="array" ref="G366" xml:space="preserve"> F366 * 10^(-9) * rhoa/mu * U</f>
        <v>2.4247245995660002E-3</v>
      </c>
      <c r="H366" cm="1">
        <f t="array" ref="H366">1 +  lambda/F366 * ( 2.514 + 0.8 * EXP( -0.55 * F366/lambda ) )</f>
        <v>1.0460281803278701</v>
      </c>
      <c r="I366" cm="1">
        <f t="array" ref="I366" xml:space="preserve"> 1 + 3.34 * lambda/F366</f>
        <v>1.0611512021857923</v>
      </c>
      <c r="J366">
        <f t="shared" si="139"/>
        <v>0.98574847596952131</v>
      </c>
      <c r="K366" cm="1">
        <f t="array" ref="K366" xml:space="preserve"> kB * T * H366 / ( 3 * PI() * mu * F366 * 10^(-9) )</f>
        <v>6.7474168269849331E-12</v>
      </c>
      <c r="L366" cm="1">
        <f t="array" ref="L366" xml:space="preserve"> df * 10^(-6) *U / K366</f>
        <v>12187.900082943368</v>
      </c>
      <c r="M366" cm="1">
        <f t="array" ref="M366" xml:space="preserve"> 1 + 0.388 * Kn * ( ( 1 - alpha ) * L366 / Ku ) ^ ( 1 / 3 )</f>
        <v>1.1716505696339263</v>
      </c>
      <c r="N366" cm="1">
        <f t="array" ref="N366" xml:space="preserve"> 1 + 0.388 * Kn * ( ( 1 - alpha ) / Ku ) ^ ( 1 / 3 ) * ( 3 * PI() * mu * df * 10^(-6) * U * F366 * 10^(-9) / ( kB * T ) ) ^ ( 1 / 3 ) * ( 0.6 * ( F366 / lambda ) ^ 0.1 ) ^ ( -1 / 3 ) * ( 1 + 2/3 * ( 3.34 * F366 / lambda ) ) ^ ( -1 / 2 )</f>
        <v>1.016327563581185</v>
      </c>
      <c r="O366">
        <f t="shared" si="130"/>
        <v>0.86743231294525736</v>
      </c>
      <c r="P366" cm="1">
        <f t="array" ref="P366" xml:space="preserve"> 1 / ( 1 + 1.6 * ( ( 1 - alpha ) / Ku ) ^ ( 1 / 3 ) * L366 ^ ( -2 / 3 ) * M366 )</f>
        <v>0.99603517653999085</v>
      </c>
      <c r="Q366" cm="1">
        <f t="array" ref="Q366" xml:space="preserve"> 1.6 * ( ( 1 - alpha ) / Ku ) * L366 ^ ( -2 / 3 ) * M366 * P366</f>
        <v>5.0140794274999793E-3</v>
      </c>
      <c r="R366" cm="1">
        <f t="array" ref="R366" xml:space="preserve"> 1.6 * ( 0.6 ) ^ ( 2 / 3 ) * ( ( 1 - alpha ) / Ku ) * ( lambda * 10^(-9) ) ^ ( -1 / 15 ) * ( kB * T / ( 3 * PI() * df * 10^(-6) * U * mu ) ) ^ ( 2 / 3 ) * ( F366 * 10^(-9) ) ^ ( -3 / 5 )  +  3.2 * 3.34 / 3 * ( 0.6 ) ^ ( 2 / 3 ) * ( ( 1 - alpha ) / Ku ) *  ( lambda * 10^(-9) ) ^ ( 14 / 15 ) * ( kB * T / ( 3 * PI() * df * 10^(-6) * U * mu ) ) ^ ( 2 / 3 ) * ( F366 * 10^(-9) ) ^ ( -8 / 5 )</f>
        <v>4.0305731595804703E-3</v>
      </c>
      <c r="S366">
        <f t="shared" si="131"/>
        <v>4.0963825991121383E-3</v>
      </c>
      <c r="T366">
        <f t="shared" si="140"/>
        <v>0.81697600892505118</v>
      </c>
      <c r="U366">
        <f t="shared" si="132"/>
        <v>9921.7397581970163</v>
      </c>
      <c r="V366">
        <f t="shared" si="133"/>
        <v>1.0039339721659995E-2</v>
      </c>
      <c r="W366">
        <f t="shared" si="134"/>
        <v>1.0078819713639629E-4</v>
      </c>
      <c r="X366">
        <f t="shared" si="135"/>
        <v>1.0118440378855363E-6</v>
      </c>
      <c r="Y366" cm="1">
        <f t="array" ref="Y366" xml:space="preserve"> 4 / 3 * g / U^2 * F366 * 10^(-9) * ( rhop - rhoa ) / rhoa</f>
        <v>379.41405879695003</v>
      </c>
      <c r="Z366" cm="1">
        <f t="array" ref="Z366" xml:space="preserve"> SQRT( 4/3 * 1/U366 * g/rhoa * F366 * 10^(-9) *  ( rhop - rhoa ) )</f>
        <v>2.0512243161762852E-3</v>
      </c>
      <c r="AA366" cm="1">
        <f t="array" ref="AA366" xml:space="preserve"> Z366 / U</f>
        <v>0.19555223944807645</v>
      </c>
      <c r="AB366">
        <f t="shared" si="141"/>
        <v>0.24308879835019992</v>
      </c>
      <c r="AC366">
        <f t="shared" si="142"/>
        <v>0.24127024778951334</v>
      </c>
      <c r="AD366">
        <f t="shared" si="143"/>
        <v>0.99251898658832183</v>
      </c>
      <c r="AE366" cm="1">
        <f t="array" ref="AE366">( ( F366 * 10^(-9) ) ^ 2 * rhop * H366 * U ) / ( 18 * mu * ( df * 10^(-6) ) )</f>
        <v>5.7447289968770708E-2</v>
      </c>
      <c r="AF366">
        <f t="shared" si="144"/>
        <v>3.4913850945971749E-2</v>
      </c>
      <c r="AG366" cm="1">
        <f t="array" ref="AG366">(2 * AI386*(1-alpha)*AE366*SQRT(alpha)+(1-alpha)*alpha*AE366^2)/Ku</f>
        <v>2.1456126743735243E-2</v>
      </c>
      <c r="AH366">
        <f t="shared" si="145"/>
        <v>0.61454483428190221</v>
      </c>
      <c r="AI366" cm="1">
        <f t="array" ref="AI366" xml:space="preserve"> F366 / df / 1000</f>
        <v>0.46683673469387754</v>
      </c>
      <c r="AJ366" cm="1">
        <f t="array" ref="AJ366" xml:space="preserve"> ( 1 + AI366 ) / ( 2*Ku ) * ( 2 * LN( 1 + AI366 ) - 1 + alpha + ( 1 / ( 1 + AI366 ) ) ^ 2 * ( 1 - alpha / 2 ) - ( alpha / 2) * ( 1 + AI366 ) ^ 2 )</f>
        <v>0.23495903100499985</v>
      </c>
      <c r="AK366" cm="1">
        <f t="array" ref="AK366" xml:space="preserve"> ( ( 1 - alpha ) / Ku ) * AI366 ^ 2</f>
        <v>0.30994246142816351</v>
      </c>
      <c r="AL366">
        <f t="shared" si="146"/>
        <v>1.3191340639363125</v>
      </c>
      <c r="AM366">
        <f t="shared" si="136"/>
        <v>0.44395153865880799</v>
      </c>
      <c r="AN366">
        <f t="shared" si="147"/>
        <v>0.59022294276276077</v>
      </c>
      <c r="AO366">
        <f t="shared" si="148"/>
        <v>1.3294760607111384</v>
      </c>
      <c r="AP366" cm="1">
        <f t="array" ref="AP366" xml:space="preserve"> EXP( -4 * alpha * X * 10^(-6) * AM366 / ( PI() * df * 10^(-6) * ( 1 - alpha ) ) ) * 100</f>
        <v>1.134648683173196E-2</v>
      </c>
      <c r="AQ366" cm="1">
        <f t="array" ref="AQ366" xml:space="preserve"> EXP( -4 * alpha * X * 10^(-6) * AN366 / ( PI() * df * 10^(-6) * ( 1 - alpha ) ) ) * 100</f>
        <v>5.688957547828259E-4</v>
      </c>
      <c r="AR366">
        <f t="shared" si="149"/>
        <v>1.0777591076949134E-2</v>
      </c>
      <c r="AS366" cm="1">
        <f t="array" ref="AS366" xml:space="preserve"> ( sigave * 10^(-6) * fE *e * H366 ) / ( 3 * PI() * eps0 * ( 1 + epsF ) * mu * U * F366 * 10^(-9) )</f>
        <v>5.8970726114566498E-3</v>
      </c>
      <c r="AT366" cm="1">
        <f t="array" ref="AT366" xml:space="preserve"> PI() * AS366 / ( 1 + alpha * SQRT(AS366) )</f>
        <v>1.8428553070056704E-2</v>
      </c>
      <c r="AU366" cm="1">
        <f t="array" ref="AU366" xml:space="preserve"> PI() * AS366 * ( 1 - SQRT( AS366 ) * alpha )</f>
        <v>1.8428035670688032E-2</v>
      </c>
      <c r="AV366">
        <f t="shared" si="150"/>
        <v>0.99997192403729662</v>
      </c>
      <c r="AW366" cm="1">
        <f t="array" ref="AW366" xml:space="preserve"> 2 / 3 * ( epsP - 1 ) / ( epsP + 2 ) * ( sigave * 10^(-6) ) ^ 2 / ( eps0 * ( 1 + epsF ) ^ 2 ) * H366 * ( F366 * 10^(-9) ) ^ 2 / ( df * 10^(-6) * mu * U )</f>
        <v>46.063344817659058</v>
      </c>
      <c r="AX366" cm="1">
        <f t="array" ref="AX366" xml:space="preserve"> 0.528 * Ku ^ 0.26 * AW366 ^ 0.74 / ( 1 + 0.366 * ( Ku * AW366 ) ^ 0.63 )</f>
        <v>1.9488559372374989</v>
      </c>
      <c r="AY366" cm="1">
        <f t="array" ref="AY366" xml:space="preserve"> 0.35 * Ku ^ ( -0.5 ) * AW366 ^ 0.4</f>
        <v>2.0017549363302329</v>
      </c>
      <c r="AZ366">
        <f t="shared" si="151"/>
        <v>1.0271436169713593</v>
      </c>
      <c r="BA366">
        <f t="shared" si="137"/>
        <v>0.45419870723815758</v>
      </c>
      <c r="BB366">
        <f t="shared" si="152"/>
        <v>0.60865097843344884</v>
      </c>
      <c r="BC366">
        <f t="shared" si="153"/>
        <v>1.3400544051181209</v>
      </c>
      <c r="BD366">
        <f t="shared" si="138"/>
        <v>1.5276098839353658</v>
      </c>
      <c r="BE366">
        <f t="shared" si="154"/>
        <v>2.5919778790929939</v>
      </c>
      <c r="BF366">
        <f t="shared" si="155"/>
        <v>1.6967538023619271</v>
      </c>
      <c r="BG366" cm="1">
        <f t="array" ref="BG366" xml:space="preserve"> EXP( -4 * alpha * X * 10^(-6) * BA366 / ( PI() * df * 10^(-6) * ( 1 - alpha ) ) ) * 100</f>
        <v>9.2002747798342922E-3</v>
      </c>
      <c r="BH366" cm="1">
        <f t="array" ref="BH366" xml:space="preserve"> EXP( -4 * alpha * X * 10^(-6) * BB366 / ( PI() * df * 10^(-6) * ( 1 - alpha ) ) ) * 100</f>
        <v>3.9018761470316105E-4</v>
      </c>
      <c r="BI366" cm="1">
        <f t="array" ref="BI366" xml:space="preserve"> EXP( -4 * alpha * X * 10^(-6) * BD366 / ( PI() * df * 10^(-6) * ( 1 - alpha ) ) ) * 100</f>
        <v>2.6608553211463313E-12</v>
      </c>
      <c r="BJ366" cm="1">
        <f t="array" ref="BJ366" xml:space="preserve"> EXP( -4 * alpha * X * 10^(-6) * BE366 / ( PI() * df * 10^(-6) * ( 1 - alpha ) ) ) * 100</f>
        <v>9.2598341466440294E-22</v>
      </c>
      <c r="BK366" cm="1">
        <f t="array" ref="BK366">fC *  BG366 +  ( 1 - fC ) * BI366</f>
        <v>9.2002748037819904E-4</v>
      </c>
    </row>
    <row r="367" spans="6:63" x14ac:dyDescent="0.2">
      <c r="F367">
        <v>3670</v>
      </c>
      <c r="G367" cm="1">
        <f t="array" ref="G367" xml:space="preserve"> F367 * 10^(-9) * rhoa/mu * U</f>
        <v>2.4313495301659075E-3</v>
      </c>
      <c r="H367" cm="1">
        <f t="array" ref="H367">1 +  lambda/F367 * ( 2.514 + 0.8 * EXP( -0.55 * F367/lambda ) )</f>
        <v>1.0459027629427804</v>
      </c>
      <c r="I367" cm="1">
        <f t="array" ref="I367" xml:space="preserve"> 1 + 3.34 * lambda/F367</f>
        <v>1.0609845776566758</v>
      </c>
      <c r="J367">
        <f t="shared" si="139"/>
        <v>0.98578507639837187</v>
      </c>
      <c r="K367" cm="1">
        <f t="array" ref="K367" xml:space="preserve"> kB * T * H367 / ( 3 * PI() * mu * F367 * 10^(-9) )</f>
        <v>6.728224693120826E-12</v>
      </c>
      <c r="L367" cm="1">
        <f t="array" ref="L367" xml:space="preserve"> df * 10^(-6) *U / K367</f>
        <v>12222.665837742457</v>
      </c>
      <c r="M367" cm="1">
        <f t="array" ref="M367" xml:space="preserve"> 1 + 0.388 * Kn * ( ( 1 - alpha ) * L367 / Ku ) ^ ( 1 / 3 )</f>
        <v>1.1718136246975628</v>
      </c>
      <c r="N367" cm="1">
        <f t="array" ref="N367" xml:space="preserve"> 1 + 0.388 * Kn * ( ( 1 - alpha ) / Ku ) ^ ( 1 / 3 ) * ( 3 * PI() * mu * df * 10^(-6) * U * F367 * 10^(-9) / ( kB * T ) ) ^ ( 1 / 3 ) * ( 0.6 * ( F367 / lambda ) ^ 0.1 ) ^ ( -1 / 3 ) * ( 1 + 2/3 * ( 3.34 * F367 / lambda ) ) ^ ( -1 / 2 )</f>
        <v>1.0163188373312169</v>
      </c>
      <c r="O367">
        <f t="shared" si="130"/>
        <v>0.8673041650232749</v>
      </c>
      <c r="P367" cm="1">
        <f t="array" ref="P367" xml:space="preserve"> 1 / ( 1 + 1.6 * ( ( 1 - alpha ) / Ku ) ^ ( 1 / 3 ) * L367 ^ ( -2 / 3 ) * M367 )</f>
        <v>0.99604212006903259</v>
      </c>
      <c r="Q367" cm="1">
        <f t="array" ref="Q367" xml:space="preserve"> 1.6 * ( ( 1 - alpha ) / Ku ) * L367 ^ ( -2 / 3 ) * M367 * P367</f>
        <v>5.0052983540235709E-3</v>
      </c>
      <c r="R367" cm="1">
        <f t="array" ref="R367" xml:space="preserve"> 1.6 * ( 0.6 ) ^ ( 2 / 3 ) * ( ( 1 - alpha ) / Ku ) * ( lambda * 10^(-9) ) ^ ( -1 / 15 ) * ( kB * T / ( 3 * PI() * df * 10^(-6) * U * mu ) ) ^ ( 2 / 3 ) * ( F367 * 10^(-9) ) ^ ( -3 / 5 )  +  3.2 * 3.34 / 3 * ( 0.6 ) ^ ( 2 / 3 ) * ( ( 1 - alpha ) / Ku ) *  ( lambda * 10^(-9) ) ^ ( 14 / 15 ) * ( kB * T / ( 3 * PI() * df * 10^(-6) * U * mu ) ) ^ ( 2 / 3 ) * ( F367 * 10^(-9) ) ^ ( -8 / 5 )</f>
        <v>4.023550584330308E-3</v>
      </c>
      <c r="S367">
        <f t="shared" si="131"/>
        <v>4.0892102518099169E-3</v>
      </c>
      <c r="T367">
        <f t="shared" si="140"/>
        <v>0.81697632440287093</v>
      </c>
      <c r="U367">
        <f t="shared" si="132"/>
        <v>9894.7494066732816</v>
      </c>
      <c r="V367">
        <f t="shared" si="133"/>
        <v>1.0053022694406583E-2</v>
      </c>
      <c r="W367">
        <f t="shared" si="134"/>
        <v>1.0106311944204635E-4</v>
      </c>
      <c r="X367">
        <f t="shared" si="135"/>
        <v>1.0159868972844175E-6</v>
      </c>
      <c r="Y367" cm="1">
        <f t="array" ref="Y367" xml:space="preserve"> 4 / 3 * g / U^2 * F367 * 10^(-9) * ( rhop - rhoa ) / rhoa</f>
        <v>380.45070923082147</v>
      </c>
      <c r="Z367" cm="1">
        <f t="array" ref="Z367" xml:space="preserve"> SQRT( 4/3 * 1/U367 * g/rhoa * F367 * 10^(-9) *  ( rhop - rhoa ) )</f>
        <v>2.0568241434425977E-3</v>
      </c>
      <c r="AA367" cm="1">
        <f t="array" ref="AA367" xml:space="preserve"> Z367 / U</f>
        <v>0.19608609562061399</v>
      </c>
      <c r="AB367">
        <f t="shared" si="141"/>
        <v>0.24391429797695888</v>
      </c>
      <c r="AC367">
        <f t="shared" si="142"/>
        <v>0.24207458919725924</v>
      </c>
      <c r="AD367">
        <f t="shared" si="143"/>
        <v>0.99245756072949265</v>
      </c>
      <c r="AE367" cm="1">
        <f t="array" ref="AE367">( ( F367 * 10^(-9) ) ^ 2 * rhop * H367 * U ) / ( 18 * mu * ( df * 10^(-6) ) )</f>
        <v>5.7754712894535716E-2</v>
      </c>
      <c r="AF367">
        <f t="shared" si="144"/>
        <v>3.5218060390054311E-2</v>
      </c>
      <c r="AG367" cm="1">
        <f t="array" ref="AG367">(2 * AI387*(1-alpha)*AE367*SQRT(alpha)+(1-alpha)*alpha*AE367^2)/Ku</f>
        <v>2.1627728988218603E-2</v>
      </c>
      <c r="AH367">
        <f t="shared" si="145"/>
        <v>0.61410903237380843</v>
      </c>
      <c r="AI367" cm="1">
        <f t="array" ref="AI367" xml:space="preserve"> F367 / df / 1000</f>
        <v>0.46811224489795922</v>
      </c>
      <c r="AJ367" cm="1">
        <f t="array" ref="AJ367" xml:space="preserve"> ( 1 + AI367 ) / ( 2*Ku ) * ( 2 * LN( 1 + AI367 ) - 1 + alpha + ( 1 / ( 1 + AI367 ) ) ^ 2 * ( 1 - alpha / 2 ) - ( alpha / 2) * ( 1 + AI367 ) ^ 2 )</f>
        <v>0.23609385294164059</v>
      </c>
      <c r="AK367" cm="1">
        <f t="array" ref="AK367" xml:space="preserve"> ( ( 1 - alpha ) / Ku ) * AI367 ^ 2</f>
        <v>0.31163844984396305</v>
      </c>
      <c r="AL367">
        <f t="shared" si="146"/>
        <v>1.3199769750930199</v>
      </c>
      <c r="AM367">
        <f t="shared" si="136"/>
        <v>0.44555181860257764</v>
      </c>
      <c r="AN367">
        <f t="shared" si="147"/>
        <v>0.5930203096830865</v>
      </c>
      <c r="AO367">
        <f t="shared" si="148"/>
        <v>1.3309794392558578</v>
      </c>
      <c r="AP367" cm="1">
        <f t="array" ref="AP367" xml:space="preserve"> EXP( -4 * alpha * X * 10^(-6) * AM367 / ( PI() * df * 10^(-6) * ( 1 - alpha ) ) ) * 100</f>
        <v>1.098096881620758E-2</v>
      </c>
      <c r="AQ367" cm="1">
        <f t="array" ref="AQ367" xml:space="preserve"> EXP( -4 * alpha * X * 10^(-6) * AN367 / ( PI() * df * 10^(-6) * ( 1 - alpha ) ) ) * 100</f>
        <v>5.3724715392217072E-4</v>
      </c>
      <c r="AR367">
        <f t="shared" si="149"/>
        <v>1.0443721662285408E-2</v>
      </c>
      <c r="AS367" cm="1">
        <f t="array" ref="AS367" xml:space="preserve"> ( sigave * 10^(-6) * fE *e * H367 ) / ( 3 * PI() * eps0 * ( 1 + epsF ) * mu * U * F367 * 10^(-9) )</f>
        <v>5.8802991691353154E-3</v>
      </c>
      <c r="AT367" cm="1">
        <f t="array" ref="AT367" xml:space="preserve"> PI() * AS367 / ( 1 + alpha * SQRT(AS367) )</f>
        <v>1.8376273336750262E-2</v>
      </c>
      <c r="AU367" cm="1">
        <f t="array" ref="AU367" xml:space="preserve"> PI() * AS367 * ( 1 - SQRT( AS367 ) * alpha )</f>
        <v>1.8375758872684465E-2</v>
      </c>
      <c r="AV367">
        <f t="shared" si="150"/>
        <v>0.99997200389565566</v>
      </c>
      <c r="AW367" cm="1">
        <f t="array" ref="AW367" xml:space="preserve"> 2 / 3 * ( epsP - 1 ) / ( epsP + 2 ) * ( sigave * 10^(-6) ) ^ 2 / ( eps0 * ( 1 + epsF ) ^ 2 ) * H367 * ( F367 * 10^(-9) ) ^ 2 / ( df * 10^(-6) * mu * U )</f>
        <v>46.309847798775571</v>
      </c>
      <c r="AX367" cm="1">
        <f t="array" ref="AX367" xml:space="preserve"> 0.528 * Ku ^ 0.26 * AW367 ^ 0.74 / ( 1 + 0.366 * ( Ku * AW367 ) ^ 0.63 )</f>
        <v>1.9515868004395829</v>
      </c>
      <c r="AY367" cm="1">
        <f t="array" ref="AY367" xml:space="preserve"> 0.35 * Ku ^ ( -0.5 ) * AW367 ^ 0.4</f>
        <v>2.0060329464441211</v>
      </c>
      <c r="AZ367">
        <f t="shared" si="151"/>
        <v>1.0278983983660244</v>
      </c>
      <c r="BA367">
        <f t="shared" si="137"/>
        <v>0.45574050993500081</v>
      </c>
      <c r="BB367">
        <f t="shared" si="152"/>
        <v>0.611396068555771</v>
      </c>
      <c r="BC367">
        <f t="shared" si="153"/>
        <v>1.3415442674669633</v>
      </c>
      <c r="BD367">
        <f t="shared" si="138"/>
        <v>1.5276055709455187</v>
      </c>
      <c r="BE367">
        <f t="shared" si="154"/>
        <v>2.5990532561272075</v>
      </c>
      <c r="BF367">
        <f t="shared" si="155"/>
        <v>1.7013902708658697</v>
      </c>
      <c r="BG367" cm="1">
        <f t="array" ref="BG367" xml:space="preserve"> EXP( -4 * alpha * X * 10^(-6) * BA367 / ( PI() * df * 10^(-6) * ( 1 - alpha ) ) ) * 100</f>
        <v>8.9145555667246492E-3</v>
      </c>
      <c r="BH367" cm="1">
        <f t="array" ref="BH367" xml:space="preserve"> EXP( -4 * alpha * X * 10^(-6) * BB367 / ( PI() * df * 10^(-6) * ( 1 - alpha ) ) ) * 100</f>
        <v>3.6887520501476423E-4</v>
      </c>
      <c r="BI367" cm="1">
        <f t="array" ref="BI367" xml:space="preserve"> EXP( -4 * alpha * X * 10^(-6) * BD367 / ( PI() * df * 10^(-6) * ( 1 - alpha ) ) ) * 100</f>
        <v>2.6610901552935092E-12</v>
      </c>
      <c r="BJ367" cm="1">
        <f t="array" ref="BJ367" xml:space="preserve"> EXP( -4 * alpha * X * 10^(-6) * BE367 / ( PI() * df * 10^(-6) * ( 1 - alpha ) ) ) * 100</f>
        <v>8.0117696821705509E-22</v>
      </c>
      <c r="BK367" cm="1">
        <f t="array" ref="BK367">fC *  BG367 +  ( 1 - fC ) * BI367</f>
        <v>8.9145555906744607E-4</v>
      </c>
    </row>
    <row r="368" spans="6:63" x14ac:dyDescent="0.2">
      <c r="F368">
        <v>3680</v>
      </c>
      <c r="G368" cm="1">
        <f t="array" ref="G368" xml:space="preserve"> F368 * 10^(-9) * rhoa/mu * U</f>
        <v>2.4379744607658143E-3</v>
      </c>
      <c r="H368" cm="1">
        <f t="array" ref="H368">1 +  lambda/F368 * ( 2.514 + 0.8 * EXP( -0.55 * F368/lambda ) )</f>
        <v>1.0457780271739141</v>
      </c>
      <c r="I368" cm="1">
        <f t="array" ref="I368" xml:space="preserve"> 1 + 3.34 * lambda/F368</f>
        <v>1.0608188586956522</v>
      </c>
      <c r="J368">
        <f t="shared" si="139"/>
        <v>0.98582148931606306</v>
      </c>
      <c r="K368" cm="1">
        <f t="array" ref="K368" xml:space="preserve"> kB * T * H368 / ( 3 * PI() * mu * F368 * 10^(-9) )</f>
        <v>6.7091412372098633E-12</v>
      </c>
      <c r="L368" cm="1">
        <f t="array" ref="L368" xml:space="preserve"> df * 10^(-6) *U / K368</f>
        <v>12257.431942133782</v>
      </c>
      <c r="M368" cm="1">
        <f t="array" ref="M368" xml:space="preserve"> 1 + 0.388 * Kn * ( ( 1 - alpha ) * L368 / Ku ) ^ ( 1 / 3 )</f>
        <v>1.1719763724962207</v>
      </c>
      <c r="N368" cm="1">
        <f t="array" ref="N368" xml:space="preserve"> 1 + 0.388 * Kn * ( ( 1 - alpha ) / Ku ) ^ ( 1 / 3 ) * ( 3 * PI() * mu * df * 10^(-6) * U * F368 * 10^(-9) / ( kB * T ) ) ^ ( 1 / 3 ) * ( 0.6 * ( F368 / lambda ) ^ 0.1 ) ^ ( -1 / 3 ) * ( 1 + 2/3 * ( 3.34 * F368 / lambda ) ) ^ ( -1 / 2 )</f>
        <v>1.0163101389831064</v>
      </c>
      <c r="O368">
        <f t="shared" si="130"/>
        <v>0.86717630392022582</v>
      </c>
      <c r="P368" cm="1">
        <f t="array" ref="P368" xml:space="preserve"> 1 / ( 1 + 1.6 * ( ( 1 - alpha ) / Ku ) ^ ( 1 / 3 ) * L368 ^ ( -2 / 3 ) * M368 )</f>
        <v>0.99604903144315049</v>
      </c>
      <c r="Q368" cm="1">
        <f t="array" ref="Q368" xml:space="preserve"> 1.6 * ( ( 1 - alpha ) / Ku ) * L368 ^ ( -2 / 3 ) * M368 * P368</f>
        <v>4.9965579449916036E-3</v>
      </c>
      <c r="R368" cm="1">
        <f t="array" ref="R368" xml:space="preserve"> 1.6 * ( 0.6 ) ^ ( 2 / 3 ) * ( ( 1 - alpha ) / Ku ) * ( lambda * 10^(-9) ) ^ ( -1 / 15 ) * ( kB * T / ( 3 * PI() * df * 10^(-6) * U * mu ) ) ^ ( 2 / 3 ) * ( F368 * 10^(-9) ) ^ ( -3 / 5 )  +  3.2 * 3.34 / 3 * ( 0.6 ) ^ ( 2 / 3 ) * ( ( 1 - alpha ) / Ku ) *  ( lambda * 10^(-9) ) ^ ( 14 / 15 ) * ( kB * T / ( 3 * PI() * df * 10^(-6) * U * mu ) ) ^ ( 2 / 3 ) * ( F368 * 10^(-9) ) ^ ( -8 / 5 )</f>
        <v>4.0165604219101324E-3</v>
      </c>
      <c r="S368">
        <f t="shared" si="131"/>
        <v>4.082071080625531E-3</v>
      </c>
      <c r="T368">
        <f t="shared" si="140"/>
        <v>0.81697663182657054</v>
      </c>
      <c r="U368">
        <f t="shared" si="132"/>
        <v>9867.9057041270789</v>
      </c>
      <c r="V368">
        <f t="shared" si="133"/>
        <v>1.0066686965095465E-2</v>
      </c>
      <c r="W368">
        <f t="shared" si="134"/>
        <v>1.0133803965577973E-4</v>
      </c>
      <c r="X368">
        <f t="shared" si="135"/>
        <v>1.0201353637861548E-6</v>
      </c>
      <c r="Y368" cm="1">
        <f t="array" ref="Y368" xml:space="preserve"> 4 / 3 * g / U^2 * F368 * 10^(-9) * ( rhop - rhoa ) / rhoa</f>
        <v>381.48735966469303</v>
      </c>
      <c r="Z368" cm="1">
        <f t="array" ref="Z368" xml:space="preserve"> SQRT( 4/3 * 1/U368 * g/rhoa * F368 * 10^(-9) *  ( rhop - rhoa ) )</f>
        <v>2.0624239495546002E-3</v>
      </c>
      <c r="AA368" cm="1">
        <f t="array" ref="AA368" xml:space="preserve"> Z368 / U</f>
        <v>0.19661994977641808</v>
      </c>
      <c r="AB368">
        <f t="shared" si="141"/>
        <v>0.24474089158885443</v>
      </c>
      <c r="AC368">
        <f t="shared" si="142"/>
        <v>0.24287983284390652</v>
      </c>
      <c r="AD368">
        <f t="shared" si="143"/>
        <v>0.99239579976657788</v>
      </c>
      <c r="AE368" cm="1">
        <f t="array" ref="AE368">( ( F368 * 10^(-9) ) ^ 2 * rhop * H368 * U ) / ( 18 * mu * ( df * 10^(-6) ) )</f>
        <v>5.8062955782791761E-2</v>
      </c>
      <c r="AF368">
        <f t="shared" si="144"/>
        <v>3.5523792520747235E-2</v>
      </c>
      <c r="AG368" cm="1">
        <f t="array" ref="AG368">(2 * AI388*(1-alpha)*AE368*SQRT(alpha)+(1-alpha)*alpha*AE368^2)/Ku</f>
        <v>2.1800248258432752E-2</v>
      </c>
      <c r="AH368">
        <f t="shared" si="145"/>
        <v>0.61368020449113325</v>
      </c>
      <c r="AI368" cm="1">
        <f t="array" ref="AI368" xml:space="preserve"> F368 / df / 1000</f>
        <v>0.46938775510204084</v>
      </c>
      <c r="AJ368" cm="1">
        <f t="array" ref="AJ368" xml:space="preserve"> ( 1 + AI368 ) / ( 2*Ku ) * ( 2 * LN( 1 + AI368 ) - 1 + alpha + ( 1 / ( 1 + AI368 ) ) ^ 2 * ( 1 - alpha / 2 ) - ( alpha / 2) * ( 1 + AI368 ) ^ 2 )</f>
        <v>0.23723074836849617</v>
      </c>
      <c r="AK368" cm="1">
        <f t="array" ref="AK368" xml:space="preserve"> ( ( 1 - alpha ) / Ku ) * AI368 ^ 2</f>
        <v>0.31333906578613591</v>
      </c>
      <c r="AL368">
        <f t="shared" si="146"/>
        <v>1.3208197838646907</v>
      </c>
      <c r="AM368">
        <f t="shared" si="136"/>
        <v>0.44715262617871254</v>
      </c>
      <c r="AN368">
        <f t="shared" si="147"/>
        <v>0.59582476223141523</v>
      </c>
      <c r="AO368">
        <f t="shared" si="148"/>
        <v>1.3324863309497443</v>
      </c>
      <c r="AP368" cm="1">
        <f t="array" ref="AP368" xml:space="preserve"> EXP( -4 * alpha * X * 10^(-6) * AM368 / ( PI() * df * 10^(-6) * ( 1 - alpha ) ) ) * 100</f>
        <v>1.0627110937965971E-2</v>
      </c>
      <c r="AQ368" cm="1">
        <f t="array" ref="AQ368" xml:space="preserve"> EXP( -4 * alpha * X * 10^(-6) * AN368 / ( PI() * df * 10^(-6) * ( 1 - alpha ) ) ) * 100</f>
        <v>5.0728566271820313E-4</v>
      </c>
      <c r="AR368">
        <f t="shared" si="149"/>
        <v>1.0119825275247768E-2</v>
      </c>
      <c r="AS368" cm="1">
        <f t="array" ref="AS368" xml:space="preserve"> ( sigave * 10^(-6) * fE *e * H368 ) / ( 3 * PI() * eps0 * ( 1 + epsF ) * mu * U * F368 * 10^(-9) )</f>
        <v>5.8636207086118124E-3</v>
      </c>
      <c r="AT368" cm="1">
        <f t="array" ref="AT368" xml:space="preserve"> PI() * AS368 / ( 1 + alpha * SQRT(AS368) )</f>
        <v>1.8324289061059248E-2</v>
      </c>
      <c r="AU368" cm="1">
        <f t="array" ref="AU368" xml:space="preserve"> PI() * AS368 * ( 1 - SQRT( AS368 ) * alpha )</f>
        <v>1.8323777507411921E-2</v>
      </c>
      <c r="AV368">
        <f t="shared" si="150"/>
        <v>0.99997208330180654</v>
      </c>
      <c r="AW368" cm="1">
        <f t="array" ref="AW368" xml:space="preserve"> 2 / 3 * ( epsP - 1 ) / ( epsP + 2 ) * ( sigave * 10^(-6) ) ^ 2 / ( eps0 * ( 1 + epsF ) ^ 2 ) * H368 * ( F368 * 10^(-9) ) ^ 2 / ( df * 10^(-6) * mu * U )</f>
        <v>46.55700825590155</v>
      </c>
      <c r="AX368" cm="1">
        <f t="array" ref="AX368" xml:space="preserve"> 0.528 * Ku ^ 0.26 * AW368 ^ 0.74 / ( 1 + 0.366 * ( Ku * AW368 ) ^ 0.63 )</f>
        <v>1.9543101716691167</v>
      </c>
      <c r="AY368" cm="1">
        <f t="array" ref="AY368" xml:space="preserve"> 0.35 * Ku ^ ( -0.5 ) * AW368 ^ 0.4</f>
        <v>2.0103086712449558</v>
      </c>
      <c r="AZ368">
        <f t="shared" si="151"/>
        <v>1.0286538444038351</v>
      </c>
      <c r="BA368">
        <f t="shared" si="137"/>
        <v>0.4572831612632613</v>
      </c>
      <c r="BB368">
        <f t="shared" si="152"/>
        <v>0.6141485397388271</v>
      </c>
      <c r="BC368">
        <f t="shared" si="153"/>
        <v>1.3430377318994635</v>
      </c>
      <c r="BD368">
        <f t="shared" si="138"/>
        <v>1.5275878722182132</v>
      </c>
      <c r="BE368">
        <f t="shared" si="154"/>
        <v>2.6061334334763711</v>
      </c>
      <c r="BF368">
        <f t="shared" si="155"/>
        <v>1.7060448573030367</v>
      </c>
      <c r="BG368" cm="1">
        <f t="array" ref="BG368" xml:space="preserve"> EXP( -4 * alpha * X * 10^(-6) * BA368 / ( PI() * df * 10^(-6) * ( 1 - alpha ) ) ) * 100</f>
        <v>8.6375595211805756E-3</v>
      </c>
      <c r="BH368" cm="1">
        <f t="array" ref="BH368" xml:space="preserve"> EXP( -4 * alpha * X * 10^(-6) * BB368 / ( PI() * df * 10^(-6) * ( 1 - alpha ) ) ) * 100</f>
        <v>3.4867423492863941E-4</v>
      </c>
      <c r="BI368" cm="1">
        <f t="array" ref="BI368" xml:space="preserve"> EXP( -4 * alpha * X * 10^(-6) * BD368 / ( PI() * df * 10^(-6) * ( 1 - alpha ) ) ) * 100</f>
        <v>2.6620540345961448E-12</v>
      </c>
      <c r="BJ368" cm="1">
        <f t="array" ref="BJ368" xml:space="preserve"> EXP( -4 * alpha * X * 10^(-6) * BE368 / ( PI() * df * 10^(-6) * ( 1 - alpha ) ) ) * 100</f>
        <v>6.931241744343393E-22</v>
      </c>
      <c r="BK368" cm="1">
        <f t="array" ref="BK368">fC *  BG368 +  ( 1 - fC ) * BI368</f>
        <v>8.6375595451390619E-4</v>
      </c>
    </row>
    <row r="369" spans="6:63" x14ac:dyDescent="0.2">
      <c r="F369">
        <v>3690</v>
      </c>
      <c r="G369" cm="1">
        <f t="array" ref="G369" xml:space="preserve"> F369 * 10^(-9) * rhoa/mu * U</f>
        <v>2.4445993913657215E-3</v>
      </c>
      <c r="H369" cm="1">
        <f t="array" ref="H369">1 +  lambda/F369 * ( 2.514 + 0.8 * EXP( -0.55 * F369/lambda ) )</f>
        <v>1.0456539674796759</v>
      </c>
      <c r="I369" cm="1">
        <f t="array" ref="I369" xml:space="preserve"> 1 + 3.34 * lambda/F369</f>
        <v>1.0606540379403795</v>
      </c>
      <c r="J369">
        <f t="shared" si="139"/>
        <v>0.98585771615989759</v>
      </c>
      <c r="K369" cm="1">
        <f t="array" ref="K369" xml:space="preserve"> kB * T * H369 / ( 3 * PI() * mu * F369 * 10^(-9) )</f>
        <v>6.6901655402359393E-12</v>
      </c>
      <c r="L369" cm="1">
        <f t="array" ref="L369" xml:space="preserve"> df * 10^(-6) *U / K369</f>
        <v>12292.198393399236</v>
      </c>
      <c r="M369" cm="1">
        <f t="array" ref="M369" xml:space="preserve"> 1 + 0.388 * Kn * ( ( 1 - alpha ) * L369 / Ku ) ^ ( 1 / 3 )</f>
        <v>1.1721388144668052</v>
      </c>
      <c r="N369" cm="1">
        <f t="array" ref="N369" xml:space="preserve"> 1 + 0.388 * Kn * ( ( 1 - alpha ) / Ku ) ^ ( 1 / 3 ) * ( 3 * PI() * mu * df * 10^(-6) * U * F369 * 10^(-9) / ( kB * T ) ) ^ ( 1 / 3 ) * ( 0.6 * ( F369 / lambda ) ^ 0.1 ) ^ ( -1 / 3 ) * ( 1 + 2/3 * ( 3.34 * F369 / lambda ) ) ^ ( -1 / 2 )</f>
        <v>1.016301468373763</v>
      </c>
      <c r="O369">
        <f t="shared" si="130"/>
        <v>0.86704872821404588</v>
      </c>
      <c r="P369" cm="1">
        <f t="array" ref="P369" xml:space="preserve"> 1 / ( 1 + 1.6 * ( ( 1 - alpha ) / Ku ) ^ ( 1 / 3 ) * L369 ^ ( -2 / 3 ) * M369 )</f>
        <v>0.9960559109014353</v>
      </c>
      <c r="Q369" cm="1">
        <f t="array" ref="Q369" xml:space="preserve"> 1.6 * ( ( 1 - alpha ) / Ku ) * L369 ^ ( -2 / 3 ) * M369 * P369</f>
        <v>4.9878578980396167E-3</v>
      </c>
      <c r="R369" cm="1">
        <f t="array" ref="R369" xml:space="preserve"> 1.6 * ( 0.6 ) ^ ( 2 / 3 ) * ( ( 1 - alpha ) / Ku ) * ( lambda * 10^(-9) ) ^ ( -1 / 15 ) * ( kB * T / ( 3 * PI() * df * 10^(-6) * U * mu ) ) ^ ( 2 / 3 ) * ( F369 * 10^(-9) ) ^ ( -3 / 5 )  +  3.2 * 3.34 / 3 * ( 0.6 ) ^ ( 2 / 3 ) * ( ( 1 - alpha ) / Ku ) *  ( lambda * 10^(-9) ) ^ ( 14 / 15 ) * ( kB * T / ( 3 * PI() * df * 10^(-6) * U * mu ) ) ^ ( 2 / 3 ) * ( F369 * 10^(-9) ) ^ ( -8 / 5 )</f>
        <v>4.0096024307125534E-3</v>
      </c>
      <c r="S369">
        <f t="shared" si="131"/>
        <v>4.0749648379281777E-3</v>
      </c>
      <c r="T369">
        <f t="shared" si="140"/>
        <v>0.81697693102479241</v>
      </c>
      <c r="U369">
        <f t="shared" si="132"/>
        <v>9841.2074584244401</v>
      </c>
      <c r="V369">
        <f t="shared" si="133"/>
        <v>1.0080332609869189E-2</v>
      </c>
      <c r="W369">
        <f t="shared" si="134"/>
        <v>1.016129577793774E-4</v>
      </c>
      <c r="X369">
        <f t="shared" si="135"/>
        <v>1.024289429635007E-6</v>
      </c>
      <c r="Y369" cm="1">
        <f t="array" ref="Y369" xml:space="preserve"> 4 / 3 * g / U^2 * F369 * 10^(-9) * ( rhop - rhoa ) / rhoa</f>
        <v>382.52401009856442</v>
      </c>
      <c r="Z369" cm="1">
        <f t="array" ref="Z369" xml:space="preserve"> SQRT( 4/3 * 1/U369 * g/rhoa * F369 * 10^(-9) *  ( rhop - rhoa ) )</f>
        <v>2.0680237345305015E-3</v>
      </c>
      <c r="AA369" cm="1">
        <f t="array" ref="AA369" xml:space="preserve"> Z369 / U</f>
        <v>0.19715380191722467</v>
      </c>
      <c r="AB369">
        <f t="shared" si="141"/>
        <v>0.24556858136469328</v>
      </c>
      <c r="AC369">
        <f t="shared" si="142"/>
        <v>0.24368597963458707</v>
      </c>
      <c r="AD369">
        <f t="shared" si="143"/>
        <v>0.99233370279029975</v>
      </c>
      <c r="AE369" cm="1">
        <f t="array" ref="AE369">( ( F369 * 10^(-9) ) ^ 2 * rhop * H369 * U ) / ( 18 * mu * ( df * 10^(-6) ) )</f>
        <v>5.8372018633538872E-2</v>
      </c>
      <c r="AF369">
        <f t="shared" si="144"/>
        <v>3.5831046899526417E-2</v>
      </c>
      <c r="AG369" cm="1">
        <f t="array" ref="AG369">(2 * AI389*(1-alpha)*AE369*SQRT(alpha)+(1-alpha)*alpha*AE369^2)/Ku</f>
        <v>2.1973687047444339E-2</v>
      </c>
      <c r="AH369">
        <f t="shared" si="145"/>
        <v>0.61325830386872582</v>
      </c>
      <c r="AI369" cm="1">
        <f t="array" ref="AI369" xml:space="preserve"> F369 / df / 1000</f>
        <v>0.47066326530612246</v>
      </c>
      <c r="AJ369" cm="1">
        <f t="array" ref="AJ369" xml:space="preserve"> ( 1 + AI369 ) / ( 2*Ku ) * ( 2 * LN( 1 + AI369 ) - 1 + alpha + ( 1 / ( 1 + AI369 ) ) ^ 2 * ( 1 - alpha / 2 ) - ( alpha / 2) * ( 1 + AI369 ) ^ 2 )</f>
        <v>0.23836971351497635</v>
      </c>
      <c r="AK369" cm="1">
        <f t="array" ref="AK369" xml:space="preserve"> ( ( 1 - alpha ) / Ku ) * AI369 ^ 2</f>
        <v>0.31504430925468196</v>
      </c>
      <c r="AL369">
        <f t="shared" si="146"/>
        <v>1.3216624906288201</v>
      </c>
      <c r="AM369">
        <f t="shared" si="136"/>
        <v>0.44875394388147416</v>
      </c>
      <c r="AN369">
        <f t="shared" si="147"/>
        <v>0.59863630062672368</v>
      </c>
      <c r="AO369">
        <f t="shared" si="148"/>
        <v>1.3339967454076276</v>
      </c>
      <c r="AP369" cm="1">
        <f t="array" ref="AP369" xml:space="preserve"> EXP( -4 * alpha * X * 10^(-6) * AM369 / ( PI() * df * 10^(-6) * ( 1 - alpha ) ) ) * 100</f>
        <v>1.0284548654605836E-2</v>
      </c>
      <c r="AQ369" cm="1">
        <f t="array" ref="AQ369" xml:space="preserve"> EXP( -4 * alpha * X * 10^(-6) * AN369 / ( PI() * df * 10^(-6) * ( 1 - alpha ) ) ) * 100</f>
        <v>4.7892563639619643E-4</v>
      </c>
      <c r="AR369">
        <f t="shared" si="149"/>
        <v>9.8056230182096398E-3</v>
      </c>
      <c r="AS369" cm="1">
        <f t="array" ref="AS369" xml:space="preserve"> ( sigave * 10^(-6) * fE *e * H369 ) / ( 3 * PI() * eps0 * ( 1 + epsF ) * mu * U * F369 * 10^(-9) )</f>
        <v>5.8470364266891813E-3</v>
      </c>
      <c r="AT369" cm="1">
        <f t="array" ref="AT369" xml:space="preserve"> PI() * AS369 / ( 1 + alpha * SQRT(AS369) )</f>
        <v>1.8272597748600624E-2</v>
      </c>
      <c r="AU369" cm="1">
        <f t="array" ref="AU369" xml:space="preserve"> PI() * AS369 * ( 1 - SQRT( AS369 ) * alpha )</f>
        <v>1.8272089080767561E-2</v>
      </c>
      <c r="AV369">
        <f t="shared" si="150"/>
        <v>0.99997216225957242</v>
      </c>
      <c r="AW369" cm="1">
        <f t="array" ref="AW369" xml:space="preserve"> 2 / 3 * ( epsP - 1 ) / ( epsP + 2 ) * ( sigave * 10^(-6) ) ^ 2 / ( eps0 * ( 1 + epsF ) ^ 2 ) * H369 * ( F369 * 10^(-9) ) ^ 2 / ( df * 10^(-6) * mu * U )</f>
        <v>46.80482618903698</v>
      </c>
      <c r="AX369" cm="1">
        <f t="array" ref="AX369" xml:space="preserve"> 0.528 * Ku ^ 0.26 * AW369 ^ 0.74 / ( 1 + 0.366 * ( Ku * AW369 ) ^ 0.63 )</f>
        <v>1.9570260867958897</v>
      </c>
      <c r="AY369" cm="1">
        <f t="array" ref="AY369" xml:space="preserve"> 0.35 * Ku ^ ( -0.5 ) * AW369 ^ 0.4</f>
        <v>2.0145821180562589</v>
      </c>
      <c r="AZ369">
        <f t="shared" si="151"/>
        <v>1.0294099458605592</v>
      </c>
      <c r="BA369">
        <f t="shared" si="137"/>
        <v>0.4588266413254305</v>
      </c>
      <c r="BB369">
        <f t="shared" si="152"/>
        <v>0.61690838970749129</v>
      </c>
      <c r="BC369">
        <f t="shared" si="153"/>
        <v>1.3445348071450338</v>
      </c>
      <c r="BD369">
        <f t="shared" si="138"/>
        <v>1.5275568559487802</v>
      </c>
      <c r="BE369">
        <f t="shared" si="154"/>
        <v>2.6132184186829823</v>
      </c>
      <c r="BF369">
        <f t="shared" si="155"/>
        <v>1.7107176132307607</v>
      </c>
      <c r="BG369" cm="1">
        <f t="array" ref="BG369" xml:space="preserve"> EXP( -4 * alpha * X * 10^(-6) * BA369 / ( PI() * df * 10^(-6) * ( 1 - alpha ) ) ) * 100</f>
        <v>8.3690284716143332E-3</v>
      </c>
      <c r="BH369" cm="1">
        <f t="array" ref="BH369" xml:space="preserve"> EXP( -4 * alpha * X * 10^(-6) * BB369 / ( PI() * df * 10^(-6) * ( 1 - alpha ) ) ) * 100</f>
        <v>3.2952978759073374E-4</v>
      </c>
      <c r="BI369" cm="1">
        <f t="array" ref="BI369" xml:space="preserve"> EXP( -4 * alpha * X * 10^(-6) * BD369 / ( PI() * df * 10^(-6) * ( 1 - alpha ) ) ) * 100</f>
        <v>2.6637440343188665E-12</v>
      </c>
      <c r="BJ369" cm="1">
        <f t="array" ref="BJ369" xml:space="preserve"> EXP( -4 * alpha * X * 10^(-6) * BE369 / ( PI() * df * 10^(-6) * ( 1 - alpha ) ) ) * 100</f>
        <v>5.9958521042784908E-22</v>
      </c>
      <c r="BK369" cm="1">
        <f t="array" ref="BK369">fC *  BG369 +  ( 1 - fC ) * BI369</f>
        <v>8.3690284955880302E-4</v>
      </c>
    </row>
    <row r="370" spans="6:63" x14ac:dyDescent="0.2">
      <c r="F370">
        <v>3700</v>
      </c>
      <c r="G370" cm="1">
        <f t="array" ref="G370" xml:space="preserve"> F370 * 10^(-9) * rhoa/mu * U</f>
        <v>2.4512243219656287E-3</v>
      </c>
      <c r="H370" cm="1">
        <f t="array" ref="H370">1 +  lambda/F370 * ( 2.514 + 0.8 * EXP( -0.55 * F370/lambda ) )</f>
        <v>1.0455305783783793</v>
      </c>
      <c r="I370" cm="1">
        <f t="array" ref="I370" xml:space="preserve"> 1 + 3.34 * lambda/F370</f>
        <v>1.0604901081081082</v>
      </c>
      <c r="J370">
        <f t="shared" si="139"/>
        <v>0.98589375835252591</v>
      </c>
      <c r="K370" cm="1">
        <f t="array" ref="K370" xml:space="preserve"> kB * T * H370 / ( 3 * PI() * mu * F370 * 10^(-9) )</f>
        <v>6.6712966935005327E-12</v>
      </c>
      <c r="L370" cm="1">
        <f t="array" ref="L370" xml:space="preserve"> df * 10^(-6) *U / K370</f>
        <v>12326.965188848797</v>
      </c>
      <c r="M370" cm="1">
        <f t="array" ref="M370" xml:space="preserve"> 1 + 0.388 * Kn * ( ( 1 - alpha ) * L370 / Ku ) ^ ( 1 / 3 )</f>
        <v>1.1723009520355419</v>
      </c>
      <c r="N370" cm="1">
        <f t="array" ref="N370" xml:space="preserve"> 1 + 0.388 * Kn * ( ( 1 - alpha ) / Ku ) ^ ( 1 / 3 ) * ( 3 * PI() * mu * df * 10^(-6) * U * F370 * 10^(-9) / ( kB * T ) ) ^ ( 1 / 3 ) * ( 0.6 * ( F370 / lambda ) ^ 0.1 ) ^ ( -1 / 3 ) * ( 1 + 2/3 * ( 3.34 * F370 / lambda ) ) ^ ( -1 / 2 )</f>
        <v>1.0162928253414789</v>
      </c>
      <c r="O370">
        <f t="shared" si="130"/>
        <v>0.86692143649361031</v>
      </c>
      <c r="P370" cm="1">
        <f t="array" ref="P370" xml:space="preserve"> 1 / ( 1 + 1.6 * ( ( 1 - alpha ) / Ku ) ^ ( 1 / 3 ) * L370 ^ ( -2 / 3 ) * M370 )</f>
        <v>0.99606275868053717</v>
      </c>
      <c r="Q370" cm="1">
        <f t="array" ref="Q370" xml:space="preserve"> 1.6 * ( ( 1 - alpha ) / Ku ) * L370 ^ ( -2 / 3 ) * M370 * P370</f>
        <v>4.9791979138901358E-3</v>
      </c>
      <c r="R370" cm="1">
        <f t="array" ref="R370" xml:space="preserve"> 1.6 * ( 0.6 ) ^ ( 2 / 3 ) * ( ( 1 - alpha ) / Ku ) * ( lambda * 10^(-9) ) ^ ( -1 / 15 ) * ( kB * T / ( 3 * PI() * df * 10^(-6) * U * mu ) ) ^ ( 2 / 3 ) * ( F370 * 10^(-9) ) ^ ( -3 / 5 )  +  3.2 * 3.34 / 3 * ( 0.6 ) ^ ( 2 / 3 ) * ( ( 1 - alpha ) / Ku ) *  ( lambda * 10^(-9) ) ^ ( 14 / 15 ) * ( kB * T / ( 3 * PI() * df * 10^(-6) * U * mu ) ) ^ ( 2 / 3 ) * ( F370 * 10^(-9) ) ^ ( -8 / 5 )</f>
        <v>4.0026763716094014E-3</v>
      </c>
      <c r="S370">
        <f t="shared" si="131"/>
        <v>4.0678912786304977E-3</v>
      </c>
      <c r="T370">
        <f t="shared" si="140"/>
        <v>0.81697722182975963</v>
      </c>
      <c r="U370">
        <f t="shared" si="132"/>
        <v>9814.6534903184947</v>
      </c>
      <c r="V370">
        <f t="shared" si="133"/>
        <v>1.0093959704354864E-2</v>
      </c>
      <c r="W370">
        <f t="shared" si="134"/>
        <v>1.0188787381461394E-4</v>
      </c>
      <c r="X370">
        <f t="shared" si="135"/>
        <v>1.0284490871067328E-6</v>
      </c>
      <c r="Y370" cm="1">
        <f t="array" ref="Y370" xml:space="preserve"> 4 / 3 * g / U^2 * F370 * 10^(-9) * ( rhop - rhoa ) / rhoa</f>
        <v>383.56066053243592</v>
      </c>
      <c r="Z370" cm="1">
        <f t="array" ref="Z370" xml:space="preserve"> SQRT( 4/3 * 1/U370 * g/rhoa * F370 * 10^(-9) *  ( rhop - rhoa ) )</f>
        <v>2.0736234983884474E-3</v>
      </c>
      <c r="AA370" cm="1">
        <f t="array" ref="AA370" xml:space="preserve"> Z370 / U</f>
        <v>0.19768765204476363</v>
      </c>
      <c r="AB370">
        <f t="shared" si="141"/>
        <v>0.24639736948906249</v>
      </c>
      <c r="AC370">
        <f t="shared" si="142"/>
        <v>0.24449303047441476</v>
      </c>
      <c r="AD370">
        <f t="shared" si="143"/>
        <v>0.99227126889139838</v>
      </c>
      <c r="AE370" cm="1">
        <f t="array" ref="AE370">( ( F370 * 10^(-9) ) ^ 2 * rhop * H370 * U ) / ( 18 * mu * ( df * 10^(-6) ) )</f>
        <v>5.8681901446777006E-2</v>
      </c>
      <c r="AF370">
        <f t="shared" si="144"/>
        <v>3.61398230459739E-2</v>
      </c>
      <c r="AG370" cm="1">
        <f t="array" ref="AG370">(2 * AI390*(1-alpha)*AE370*SQRT(alpha)+(1-alpha)*alpha*AE370^2)/Ku</f>
        <v>2.2148047848715817E-2</v>
      </c>
      <c r="AH370">
        <f t="shared" si="145"/>
        <v>0.61284328427787327</v>
      </c>
      <c r="AI370" cm="1">
        <f t="array" ref="AI370" xml:space="preserve"> F370 / df / 1000</f>
        <v>0.47193877551020408</v>
      </c>
      <c r="AJ370" cm="1">
        <f t="array" ref="AJ370" xml:space="preserve"> ( 1 + AI370 ) / ( 2*Ku ) * ( 2 * LN( 1 + AI370 ) - 1 + alpha + ( 1 / ( 1 + AI370 ) ) ^ 2 * ( 1 - alpha / 2 ) - ( alpha / 2) * ( 1 + AI370 ) ^ 2 )</f>
        <v>0.23951074461987834</v>
      </c>
      <c r="AK370" cm="1">
        <f t="array" ref="AK370" xml:space="preserve"> ( ( 1 - alpha ) / Ku ) * AI370 ^ 2</f>
        <v>0.31675418024960122</v>
      </c>
      <c r="AL370">
        <f t="shared" si="146"/>
        <v>1.3225050957622551</v>
      </c>
      <c r="AM370">
        <f t="shared" si="136"/>
        <v>0.45035575419475149</v>
      </c>
      <c r="AN370">
        <f t="shared" si="147"/>
        <v>0.6014549250486203</v>
      </c>
      <c r="AO370">
        <f t="shared" si="148"/>
        <v>1.335510692261584</v>
      </c>
      <c r="AP370" cm="1">
        <f t="array" ref="AP370" xml:space="preserve"> EXP( -4 * alpha * X * 10^(-6) * AM370 / ( PI() * df * 10^(-6) * ( 1 - alpha ) ) ) * 100</f>
        <v>9.9529284587407639E-3</v>
      </c>
      <c r="AQ370" cm="1">
        <f t="array" ref="AQ370" xml:space="preserve"> EXP( -4 * alpha * X * 10^(-6) * AN370 / ( PI() * df * 10^(-6) * ( 1 - alpha ) ) ) * 100</f>
        <v>4.5208553601227761E-4</v>
      </c>
      <c r="AR370">
        <f t="shared" si="149"/>
        <v>9.5008429227284863E-3</v>
      </c>
      <c r="AS370" cm="1">
        <f t="array" ref="AS370" xml:space="preserve"> ( sigave * 10^(-6) * fE *e * H370 ) / ( 3 * PI() * eps0 * ( 1 + epsF ) * mu * U * F370 * 10^(-9) )</f>
        <v>5.830545529187766E-3</v>
      </c>
      <c r="AT370" cm="1">
        <f t="array" ref="AT370" xml:space="preserve"> PI() * AS370 / ( 1 + alpha * SQRT(AS370) )</f>
        <v>1.8221196932954885E-2</v>
      </c>
      <c r="AU370" cm="1">
        <f t="array" ref="AU370" xml:space="preserve"> PI() * AS370 * ( 1 - SQRT( AS370 ) * alpha )</f>
        <v>1.8220691126608197E-2</v>
      </c>
      <c r="AV370">
        <f t="shared" si="150"/>
        <v>0.99997224077273572</v>
      </c>
      <c r="AW370" cm="1">
        <f t="array" ref="AW370" xml:space="preserve"> 2 / 3 * ( epsP - 1 ) / ( epsP + 2 ) * ( sigave * 10^(-6) ) ^ 2 / ( eps0 * ( 1 + epsF ) ^ 2 ) * H370 * ( F370 * 10^(-9) ) ^ 2 / ( df * 10^(-6) * mu * U )</f>
        <v>47.053301598181854</v>
      </c>
      <c r="AX370" cm="1">
        <f t="array" ref="AX370" xml:space="preserve"> 0.528 * Ku ^ 0.26 * AW370 ^ 0.74 / ( 1 + 0.366 * ( Ku * AW370 ) ^ 0.63 )</f>
        <v>1.9597345814654563</v>
      </c>
      <c r="AY370" cm="1">
        <f t="array" ref="AY370" xml:space="preserve"> 0.35 * Ku ^ ( -0.5 ) * AW370 ^ 0.4</f>
        <v>2.018853294158538</v>
      </c>
      <c r="AZ370">
        <f t="shared" si="151"/>
        <v>1.0301666936187215</v>
      </c>
      <c r="BA370">
        <f t="shared" si="137"/>
        <v>0.46037093024063436</v>
      </c>
      <c r="BB370">
        <f t="shared" si="152"/>
        <v>0.61967561617522848</v>
      </c>
      <c r="BC370">
        <f t="shared" si="153"/>
        <v>1.3460355019621375</v>
      </c>
      <c r="BD370">
        <f t="shared" si="138"/>
        <v>1.5275125902027966</v>
      </c>
      <c r="BE370">
        <f t="shared" si="154"/>
        <v>2.6203082192071583</v>
      </c>
      <c r="BF370">
        <f t="shared" si="155"/>
        <v>1.7154085904190677</v>
      </c>
      <c r="BG370" cm="1">
        <f t="array" ref="BG370" xml:space="preserve"> EXP( -4 * alpha * X * 10^(-6) * BA370 / ( PI() * df * 10^(-6) * ( 1 - alpha ) ) ) * 100</f>
        <v>8.1087115158622568E-3</v>
      </c>
      <c r="BH370" cm="1">
        <f t="array" ref="BH370" xml:space="preserve"> EXP( -4 * alpha * X * 10^(-6) * BB370 / ( PI() * df * 10^(-6) * ( 1 - alpha ) ) ) * 100</f>
        <v>3.1138948953985285E-4</v>
      </c>
      <c r="BI370" cm="1">
        <f t="array" ref="BI370" xml:space="preserve"> EXP( -4 * alpha * X * 10^(-6) * BD370 / ( PI() * df * 10^(-6) * ( 1 - alpha ) ) ) * 100</f>
        <v>2.6661578236393384E-12</v>
      </c>
      <c r="BJ370" cm="1">
        <f t="array" ref="BJ370" xml:space="preserve"> EXP( -4 * alpha * X * 10^(-6) * BE370 / ( PI() * df * 10^(-6) * ( 1 - alpha ) ) ) * 100</f>
        <v>5.1861847831673969E-22</v>
      </c>
      <c r="BK370" cm="1">
        <f t="array" ref="BK370">fC *  BG370 +  ( 1 - fC ) * BI370</f>
        <v>8.1087115398576772E-4</v>
      </c>
    </row>
    <row r="371" spans="6:63" x14ac:dyDescent="0.2">
      <c r="F371">
        <v>3710</v>
      </c>
      <c r="G371" cm="1">
        <f t="array" ref="G371" xml:space="preserve"> F371 * 10^(-9) * rhoa/mu * U</f>
        <v>2.4578492525655356E-3</v>
      </c>
      <c r="H371" cm="1">
        <f t="array" ref="H371">1 +  lambda/F371 * ( 2.514 + 0.8 * EXP( -0.55 * F371/lambda ) )</f>
        <v>1.0454078544474401</v>
      </c>
      <c r="I371" cm="1">
        <f t="array" ref="I371" xml:space="preserve"> 1 + 3.34 * lambda/F371</f>
        <v>1.0603270619946092</v>
      </c>
      <c r="J371">
        <f t="shared" si="139"/>
        <v>0.98592961730213302</v>
      </c>
      <c r="K371" cm="1">
        <f t="array" ref="K371" xml:space="preserve"> kB * T * H371 / ( 3 * PI() * mu * F371 * 10^(-9) )</f>
        <v>6.6525337984785078E-12</v>
      </c>
      <c r="L371" cm="1">
        <f t="array" ref="L371" xml:space="preserve"> df * 10^(-6) *U / K371</f>
        <v>12361.73232582019</v>
      </c>
      <c r="M371" cm="1">
        <f t="array" ref="M371" xml:space="preserve"> 1 + 0.388 * Kn * ( ( 1 - alpha ) * L371 / Ku ) ^ ( 1 / 3 )</f>
        <v>1.1724627866180863</v>
      </c>
      <c r="N371" cm="1">
        <f t="array" ref="N371" xml:space="preserve"> 1 + 0.388 * Kn * ( ( 1 - alpha ) / Ku ) ^ ( 1 / 3 ) * ( 3 * PI() * mu * df * 10^(-6) * U * F371 * 10^(-9) / ( kB * T ) ) ^ ( 1 / 3 ) * ( 0.6 * ( F371 / lambda ) ^ 0.1 ) ^ ( -1 / 3 ) * ( 1 + 2/3 * ( 3.34 * F371 / lambda ) ) ^ ( -1 / 2 )</f>
        <v>1.0162842097259133</v>
      </c>
      <c r="O371">
        <f t="shared" si="130"/>
        <v>0.86679442735861767</v>
      </c>
      <c r="P371" cm="1">
        <f t="array" ref="P371" xml:space="preserve"> 1 / ( 1 + 1.6 * ( ( 1 - alpha ) / Ku ) ^ ( 1 / 3 ) * L371 ^ ( -2 / 3 ) * M371 )</f>
        <v>0.99606957501469706</v>
      </c>
      <c r="Q371" cm="1">
        <f t="array" ref="Q371" xml:space="preserve"> 1.6 * ( ( 1 - alpha ) / Ku ) * L371 ^ ( -2 / 3 ) * M371 * P371</f>
        <v>4.9705776963126251E-3</v>
      </c>
      <c r="R371" cm="1">
        <f t="array" ref="R371" xml:space="preserve"> 1.6 * ( 0.6 ) ^ ( 2 / 3 ) * ( ( 1 - alpha ) / Ku ) * ( lambda * 10^(-9) ) ^ ( -1 / 15 ) * ( kB * T / ( 3 * PI() * df * 10^(-6) * U * mu ) ) ^ ( 2 / 3 ) * ( F371 * 10^(-9) ) ^ ( -3 / 5 )  +  3.2 * 3.34 / 3 * ( 0.6 ) ^ ( 2 / 3 ) * ( ( 1 - alpha ) / Ku ) *  ( lambda * 10^(-9) ) ^ ( 14 / 15 ) * ( kB * T / ( 3 * PI() * df * 10^(-6) * U * mu ) ) ^ ( 2 / 3 ) * ( F371 * 10^(-9) ) ^ ( -8 / 5 )</f>
        <v>3.9957820079194141E-3</v>
      </c>
      <c r="S371">
        <f t="shared" si="131"/>
        <v>4.060850160155405E-3</v>
      </c>
      <c r="T371">
        <f t="shared" si="140"/>
        <v>0.81697750407722369</v>
      </c>
      <c r="U371">
        <f t="shared" si="132"/>
        <v>9788.2426332758005</v>
      </c>
      <c r="V371">
        <f t="shared" si="133"/>
        <v>1.0107568323669019E-2</v>
      </c>
      <c r="W371">
        <f t="shared" si="134"/>
        <v>1.021627877632576E-4</v>
      </c>
      <c r="X371">
        <f t="shared" si="135"/>
        <v>1.0326143285083438E-6</v>
      </c>
      <c r="Y371" cm="1">
        <f t="array" ref="Y371" xml:space="preserve"> 4 / 3 * g / U^2 * F371 * 10^(-9) * ( rhop - rhoa ) / rhoa</f>
        <v>384.5973109663073</v>
      </c>
      <c r="Z371" cm="1">
        <f t="array" ref="Z371" xml:space="preserve"> SQRT( 4/3 * 1/U371 * g/rhoa * F371 * 10^(-9) *  ( rhop - rhoa ) )</f>
        <v>2.0792232411465175E-3</v>
      </c>
      <c r="AA371" cm="1">
        <f t="array" ref="AA371" xml:space="preserve"> Z371 / U</f>
        <v>0.19822150016075857</v>
      </c>
      <c r="AB371">
        <f t="shared" si="141"/>
        <v>0.24722725815234814</v>
      </c>
      <c r="AC371">
        <f t="shared" si="142"/>
        <v>0.24530098626848448</v>
      </c>
      <c r="AD371">
        <f t="shared" si="143"/>
        <v>0.99220849716063009</v>
      </c>
      <c r="AE371" cm="1">
        <f t="array" ref="AE371">( ( F371 * 10^(-9) ) ^ 2 * rhop * H371 * U ) / ( 18 * mu * ( df * 10^(-6) ) )</f>
        <v>5.8992604222506191E-2</v>
      </c>
      <c r="AF371">
        <f t="shared" si="144"/>
        <v>3.6450120437923776E-2</v>
      </c>
      <c r="AG371" cm="1">
        <f t="array" ref="AG371">(2 * AI391*(1-alpha)*AE371*SQRT(alpha)+(1-alpha)*alpha*AE371^2)/Ku</f>
        <v>2.2323333156105542E-2</v>
      </c>
      <c r="AH371">
        <f t="shared" si="145"/>
        <v>0.61243510001903012</v>
      </c>
      <c r="AI371" cm="1">
        <f t="array" ref="AI371" xml:space="preserve"> F371 / df / 1000</f>
        <v>0.4732142857142857</v>
      </c>
      <c r="AJ371" cm="1">
        <f t="array" ref="AJ371" xml:space="preserve"> ( 1 + AI371 ) / ( 2*Ku ) * ( 2 * LN( 1 + AI371 ) - 1 + alpha + ( 1 / ( 1 + AI371 ) ) ^ 2 * ( 1 - alpha / 2 ) - ( alpha / 2) * ( 1 + AI371 ) ^ 2 )</f>
        <v>0.24065383793135123</v>
      </c>
      <c r="AK371" cm="1">
        <f t="array" ref="AK371" xml:space="preserve"> ( ( 1 - alpha ) / Ku ) * AI371 ^ 2</f>
        <v>0.3184686787708938</v>
      </c>
      <c r="AL371">
        <f t="shared" si="146"/>
        <v>1.3233475996411908</v>
      </c>
      <c r="AM371">
        <f t="shared" si="136"/>
        <v>0.45195803959248371</v>
      </c>
      <c r="AN371">
        <f t="shared" si="147"/>
        <v>0.60428063563745749</v>
      </c>
      <c r="AO371">
        <f t="shared" si="148"/>
        <v>1.3370281811610614</v>
      </c>
      <c r="AP371" cm="1">
        <f t="array" ref="AP371" xml:space="preserve"> EXP( -4 * alpha * X * 10^(-6) * AM371 / ( PI() * df * 10^(-6) * ( 1 - alpha ) ) ) * 100</f>
        <v>9.6319075597176337E-3</v>
      </c>
      <c r="AQ371" cm="1">
        <f t="array" ref="AQ371" xml:space="preserve"> EXP( -4 * alpha * X * 10^(-6) * AN371 / ( PI() * df * 10^(-6) * ( 1 - alpha ) ) ) * 100</f>
        <v>4.2668774475259393E-4</v>
      </c>
      <c r="AR371">
        <f t="shared" si="149"/>
        <v>9.2052198149650405E-3</v>
      </c>
      <c r="AS371" cm="1">
        <f t="array" ref="AS371" xml:space="preserve"> ( sigave * 10^(-6) * fE *e * H371 ) / ( 3 * PI() * eps0 * ( 1 + epsF ) * mu * U * F371 * 10^(-9) )</f>
        <v>5.814147230819194E-3</v>
      </c>
      <c r="AT371" cm="1">
        <f t="array" ref="AT371" xml:space="preserve"> PI() * AS371 / ( 1 + alpha * SQRT(AS371) )</f>
        <v>1.8170084175275818E-2</v>
      </c>
      <c r="AU371" cm="1">
        <f t="array" ref="AU371" xml:space="preserve"> PI() * AS371 * ( 1 - SQRT( AS371 ) * alpha )</f>
        <v>1.816958120636002E-2</v>
      </c>
      <c r="AV371">
        <f t="shared" si="150"/>
        <v>0.99997231884503424</v>
      </c>
      <c r="AW371" cm="1">
        <f t="array" ref="AW371" xml:space="preserve"> 2 / 3 * ( epsP - 1 ) / ( epsP + 2 ) * ( sigave * 10^(-6) ) ^ 2 / ( eps0 * ( 1 + epsF ) ^ 2 ) * H371 * ( F371 * 10^(-9) ) ^ 2 / ( df * 10^(-6) * mu * U )</f>
        <v>47.302434483336185</v>
      </c>
      <c r="AX371" cm="1">
        <f t="array" ref="AX371" xml:space="preserve"> 0.528 * Ku ^ 0.26 * AW371 ^ 0.74 / ( 1 + 0.366 * ( Ku * AW371 ) ^ 0.63 )</f>
        <v>1.9624356911007474</v>
      </c>
      <c r="AY371" cm="1">
        <f t="array" ref="AY371" xml:space="preserve"> 0.35 * Ku ^ ( -0.5 ) * AW371 ^ 0.4</f>
        <v>2.0231222067896519</v>
      </c>
      <c r="AZ371">
        <f t="shared" si="151"/>
        <v>1.0309240786661726</v>
      </c>
      <c r="BA371">
        <f t="shared" si="137"/>
        <v>0.46191600814467138</v>
      </c>
      <c r="BB371">
        <f t="shared" si="152"/>
        <v>0.62245021684381752</v>
      </c>
      <c r="BC371">
        <f t="shared" si="153"/>
        <v>1.3475398251382253</v>
      </c>
      <c r="BD371">
        <f t="shared" si="138"/>
        <v>1.5274551429170165</v>
      </c>
      <c r="BE371">
        <f t="shared" si="154"/>
        <v>2.6274028424271094</v>
      </c>
      <c r="BF371">
        <f t="shared" si="155"/>
        <v>1.7201178408483391</v>
      </c>
      <c r="BG371" cm="1">
        <f t="array" ref="BG371" xml:space="preserve"> EXP( -4 * alpha * X * 10^(-6) * BA371 / ( PI() * df * 10^(-6) * ( 1 - alpha ) ) ) * 100</f>
        <v>7.8563648321333321E-3</v>
      </c>
      <c r="BH371" cm="1">
        <f t="array" ref="BH371" xml:space="preserve"> EXP( -4 * alpha * X * 10^(-6) * BB371 / ( PI() * df * 10^(-6) * ( 1 - alpha ) ) ) * 100</f>
        <v>2.9420340207672217E-4</v>
      </c>
      <c r="BI371" cm="1">
        <f t="array" ref="BI371" xml:space="preserve"> EXP( -4 * alpha * X * 10^(-6) * BD371 / ( PI() * df * 10^(-6) * ( 1 - alpha ) ) ) * 100</f>
        <v>2.6692936573943229E-12</v>
      </c>
      <c r="BJ371" cm="1">
        <f t="array" ref="BJ371" xml:space="preserve"> EXP( -4 * alpha * X * 10^(-6) * BE371 / ( PI() * df * 10^(-6) * ( 1 - alpha ) ) ) * 100</f>
        <v>4.4854105974413959E-22</v>
      </c>
      <c r="BK371" cm="1">
        <f t="array" ref="BK371">fC *  BG371 +  ( 1 - fC ) * BI371</f>
        <v>7.8563648561569754E-4</v>
      </c>
    </row>
    <row r="372" spans="6:63" x14ac:dyDescent="0.2">
      <c r="F372">
        <v>3720</v>
      </c>
      <c r="G372" cm="1">
        <f t="array" ref="G372" xml:space="preserve"> F372 * 10^(-9) * rhoa/mu * U</f>
        <v>2.4644741831654428E-3</v>
      </c>
      <c r="H372" cm="1">
        <f t="array" ref="H372">1 +  lambda/F372 * ( 2.514 + 0.8 * EXP( -0.55 * F372/lambda ) )</f>
        <v>1.0452857903225814</v>
      </c>
      <c r="I372" cm="1">
        <f t="array" ref="I372" xml:space="preserve"> 1 + 3.34 * lambda/F372</f>
        <v>1.0601648924731182</v>
      </c>
      <c r="J372">
        <f t="shared" si="139"/>
        <v>0.98596529440262137</v>
      </c>
      <c r="K372" cm="1">
        <f t="array" ref="K372" xml:space="preserve"> kB * T * H372 / ( 3 * PI() * mu * F372 * 10^(-9) )</f>
        <v>6.633875966676334E-12</v>
      </c>
      <c r="L372" cm="1">
        <f t="array" ref="L372" xml:space="preserve"> df * 10^(-6) *U / K372</f>
        <v>12396.49980167853</v>
      </c>
      <c r="M372" cm="1">
        <f t="array" ref="M372" xml:space="preserve"> 1 + 0.388 * Kn * ( ( 1 - alpha ) * L372 / Ku ) ^ ( 1 / 3 )</f>
        <v>1.1726243196196302</v>
      </c>
      <c r="N372" cm="1">
        <f t="array" ref="N372" xml:space="preserve"> 1 + 0.388 * Kn * ( ( 1 - alpha ) / Ku ) ^ ( 1 / 3 ) * ( 3 * PI() * mu * df * 10^(-6) * U * F372 * 10^(-9) / ( kB * T ) ) ^ ( 1 / 3 ) * ( 0.6 * ( F372 / lambda ) ^ 0.1 ) ^ ( -1 / 3 ) * ( 1 + 2/3 * ( 3.34 * F372 / lambda ) ) ^ ( -1 / 2 )</f>
        <v>1.0162756213680777</v>
      </c>
      <c r="O372">
        <f t="shared" si="130"/>
        <v>0.86666769941947985</v>
      </c>
      <c r="P372" cm="1">
        <f t="array" ref="P372" xml:space="preserve"> 1 / ( 1 + 1.6 * ( ( 1 - alpha ) / Ku ) ^ ( 1 / 3 ) * L372 ^ ( -2 / 3 ) * M372 )</f>
        <v>0.99607636013577727</v>
      </c>
      <c r="Q372" cm="1">
        <f t="array" ref="Q372" xml:space="preserve"> 1.6 * ( ( 1 - alpha ) / Ku ) * L372 ^ ( -2 / 3 ) * M372 * P372</f>
        <v>4.961996952084117E-3</v>
      </c>
      <c r="R372" cm="1">
        <f t="array" ref="R372" xml:space="preserve"> 1.6 * ( 0.6 ) ^ ( 2 / 3 ) * ( ( 1 - alpha ) / Ku ) * ( lambda * 10^(-9) ) ^ ( -1 / 15 ) * ( kB * T / ( 3 * PI() * df * 10^(-6) * U * mu ) ) ^ ( 2 / 3 ) * ( F372 * 10^(-9) ) ^ ( -3 / 5 )  +  3.2 * 3.34 / 3 * ( 0.6 ) ^ ( 2 / 3 ) * ( ( 1 - alpha ) / Ku ) *  ( lambda * 10^(-9) ) ^ ( 14 / 15 ) * ( kB * T / ( 3 * PI() * df * 10^(-6) * U * mu ) ) ^ ( 2 / 3 ) * ( F372 * 10^(-9) ) ^ ( -8 / 5 )</f>
        <v>3.9889191053764225E-3</v>
      </c>
      <c r="S372">
        <f t="shared" si="131"/>
        <v>4.0538412424034201E-3</v>
      </c>
      <c r="T372">
        <f t="shared" si="140"/>
        <v>0.81697777760640156</v>
      </c>
      <c r="U372">
        <f t="shared" si="132"/>
        <v>9761.9737333054654</v>
      </c>
      <c r="V372">
        <f t="shared" si="133"/>
        <v>1.0121158542422444E-2</v>
      </c>
      <c r="W372">
        <f t="shared" si="134"/>
        <v>1.0243769962707045E-4</v>
      </c>
      <c r="X372">
        <f t="shared" si="135"/>
        <v>1.03678514617792E-6</v>
      </c>
      <c r="Y372" cm="1">
        <f t="array" ref="Y372" xml:space="preserve"> 4 / 3 * g / U^2 * F372 * 10^(-9) * ( rhop - rhoa ) / rhoa</f>
        <v>385.6339614001788</v>
      </c>
      <c r="Z372" cm="1">
        <f t="array" ref="Z372" xml:space="preserve"> SQRT( 4/3 * 1/U372 * g/rhoa * F372 * 10^(-9) *  ( rhop - rhoa ) )</f>
        <v>2.0848229628227283E-3</v>
      </c>
      <c r="AA372" cm="1">
        <f t="array" ref="AA372" xml:space="preserve"> Z372 / U</f>
        <v>0.19875534626692712</v>
      </c>
      <c r="AB372">
        <f t="shared" si="141"/>
        <v>0.24805824955075531</v>
      </c>
      <c r="AC372">
        <f t="shared" si="142"/>
        <v>0.24610984792187354</v>
      </c>
      <c r="AD372">
        <f t="shared" si="143"/>
        <v>0.99214538668877006</v>
      </c>
      <c r="AE372" cm="1">
        <f t="array" ref="AE372">( ( F372 * 10^(-9) ) ^ 2 * rhop * H372 * U ) / ( 18 * mu * ( df * 10^(-6) ) )</f>
        <v>5.9304126960726448E-2</v>
      </c>
      <c r="AF372">
        <f t="shared" si="144"/>
        <v>3.6761938511609839E-2</v>
      </c>
      <c r="AG372" cm="1">
        <f t="array" ref="AG372">(2 * AI392*(1-alpha)*AE372*SQRT(alpha)+(1-alpha)*alpha*AE372^2)/Ku</f>
        <v>2.2499545463867718E-2</v>
      </c>
      <c r="AH372">
        <f t="shared" si="145"/>
        <v>0.61203370591466788</v>
      </c>
      <c r="AI372" cm="1">
        <f t="array" ref="AI372" xml:space="preserve"> F372 / df / 1000</f>
        <v>0.47448979591836737</v>
      </c>
      <c r="AJ372" cm="1">
        <f t="array" ref="AJ372" xml:space="preserve"> ( 1 + AI372 ) / ( 2*Ku ) * ( 2 * LN( 1 + AI372 ) - 1 + alpha + ( 1 / ( 1 + AI372 ) ) ^ 2 * ( 1 - alpha / 2 ) - ( alpha / 2) * ( 1 + AI372 ) ^ 2 )</f>
        <v>0.24179898970686006</v>
      </c>
      <c r="AK372" cm="1">
        <f t="array" ref="AK372" xml:space="preserve"> ( ( 1 - alpha ) / Ku ) * AI372 ^ 2</f>
        <v>0.32018780481855968</v>
      </c>
      <c r="AL372">
        <f t="shared" si="146"/>
        <v>1.3241900026411717</v>
      </c>
      <c r="AM372">
        <f t="shared" si="136"/>
        <v>0.45356078253908583</v>
      </c>
      <c r="AN372">
        <f t="shared" si="147"/>
        <v>0.60711343249444649</v>
      </c>
      <c r="AO372">
        <f t="shared" si="148"/>
        <v>1.3385492217730006</v>
      </c>
      <c r="AP372" cm="1">
        <f t="array" ref="AP372" xml:space="preserve"> EXP( -4 * alpha * X * 10^(-6) * AM372 / ( PI() * df * 10^(-6) * ( 1 - alpha ) ) ) * 100</f>
        <v>9.3211535738726148E-3</v>
      </c>
      <c r="AQ372" cm="1">
        <f t="array" ref="AQ372" xml:space="preserve"> EXP( -4 * alpha * X * 10^(-6) * AN372 / ( PI() * df * 10^(-6) * ( 1 - alpha ) ) ) * 100</f>
        <v>4.0265839176633001E-4</v>
      </c>
      <c r="AR372">
        <f t="shared" si="149"/>
        <v>8.9184951821062852E-3</v>
      </c>
      <c r="AS372" cm="1">
        <f t="array" ref="AS372" xml:space="preserve"> ( sigave * 10^(-6) * fE *e * H372 ) / ( 3 * PI() * eps0 * ( 1 + epsF ) * mu * U * F372 * 10^(-9) )</f>
        <v>5.797840755062466E-3</v>
      </c>
      <c r="AT372" cm="1">
        <f t="array" ref="AT372" xml:space="preserve"> PI() * AS372 / ( 1 + alpha * SQRT(AS372) )</f>
        <v>1.8119257063906678E-2</v>
      </c>
      <c r="AU372" cm="1">
        <f t="array" ref="AU372" xml:space="preserve"> PI() * AS372 * ( 1 - SQRT( AS372 ) * alpha )</f>
        <v>1.8118756908634921E-2</v>
      </c>
      <c r="AV372">
        <f t="shared" si="150"/>
        <v>0.99997239648016512</v>
      </c>
      <c r="AW372" cm="1">
        <f t="array" ref="AW372" xml:space="preserve"> 2 / 3 * ( epsP - 1 ) / ( epsP + 2 ) * ( sigave * 10^(-6) ) ^ 2 / ( eps0 * ( 1 + epsF ) ^ 2 ) * H372 * ( F372 * 10^(-9) ) ^ 2 / ( df * 10^(-6) * mu * U )</f>
        <v>47.552224844499989</v>
      </c>
      <c r="AX372" cm="1">
        <f t="array" ref="AX372" xml:space="preserve"> 0.528 * Ku ^ 0.26 * AW372 ^ 0.74 / ( 1 + 0.366 * ( Ku * AW372 ) ^ 0.63 )</f>
        <v>1.9651294509036612</v>
      </c>
      <c r="AY372" cm="1">
        <f t="array" ref="AY372" xml:space="preserve"> 0.35 * Ku ^ ( -0.5 ) * AW372 ^ 0.4</f>
        <v>2.0273888631451729</v>
      </c>
      <c r="AZ372">
        <f t="shared" si="151"/>
        <v>1.031682092094687</v>
      </c>
      <c r="BA372">
        <f t="shared" si="137"/>
        <v>0.46346185519006011</v>
      </c>
      <c r="BB372">
        <f t="shared" si="152"/>
        <v>0.62523218940308145</v>
      </c>
      <c r="BC372">
        <f t="shared" si="153"/>
        <v>1.349047785489663</v>
      </c>
      <c r="BD372">
        <f t="shared" si="138"/>
        <v>1.5273845819002783</v>
      </c>
      <c r="BE372">
        <f t="shared" si="154"/>
        <v>2.6345022956396194</v>
      </c>
      <c r="BF372">
        <f t="shared" si="155"/>
        <v>1.7248454167069915</v>
      </c>
      <c r="BG372" cm="1">
        <f t="array" ref="BG372" xml:space="preserve"> EXP( -4 * alpha * X * 10^(-6) * BA372 / ( PI() * df * 10^(-6) * ( 1 - alpha ) ) ) * 100</f>
        <v>7.611751494241566E-3</v>
      </c>
      <c r="BH372" cm="1">
        <f t="array" ref="BH372" xml:space="preserve"> EXP( -4 * alpha * X * 10^(-6) * BB372 / ( PI() * df * 10^(-6) * ( 1 - alpha ) ) ) * 100</f>
        <v>2.7792391679717709E-4</v>
      </c>
      <c r="BI372" cm="1">
        <f t="array" ref="BI372" xml:space="preserve"> EXP( -4 * alpha * X * 10^(-6) * BD372 / ( PI() * df * 10^(-6) * ( 1 - alpha ) ) ) * 100</f>
        <v>2.6731503686623598E-12</v>
      </c>
      <c r="BJ372" cm="1">
        <f t="array" ref="BJ372" xml:space="preserve"> EXP( -4 * alpha * X * 10^(-6) * BE372 / ( PI() * df * 10^(-6) * ( 1 - alpha ) ) ) * 100</f>
        <v>3.8789439279600932E-22</v>
      </c>
      <c r="BK372" cm="1">
        <f t="array" ref="BK372">fC *  BG372 +  ( 1 - fC ) * BI372</f>
        <v>7.6117515182999194E-4</v>
      </c>
    </row>
    <row r="373" spans="6:63" x14ac:dyDescent="0.2">
      <c r="F373">
        <v>3730</v>
      </c>
      <c r="G373" cm="1">
        <f t="array" ref="G373" xml:space="preserve"> F373 * 10^(-9) * rhoa/mu * U</f>
        <v>2.47109911376535E-3</v>
      </c>
      <c r="H373" cm="1">
        <f t="array" ref="H373">1 +  lambda/F373 * ( 2.514 + 0.8 * EXP( -0.55 * F373/lambda ) )</f>
        <v>1.0451643806970516</v>
      </c>
      <c r="I373" cm="1">
        <f t="array" ref="I373" xml:space="preserve"> 1 + 3.34 * lambda/F373</f>
        <v>1.0600035924932976</v>
      </c>
      <c r="J373">
        <f t="shared" si="139"/>
        <v>0.98600079103379101</v>
      </c>
      <c r="K373" cm="1">
        <f t="array" ref="K373" xml:space="preserve"> kB * T * H373 / ( 3 * PI() * mu * F373 * 10^(-9) )</f>
        <v>6.6153223194926669E-12</v>
      </c>
      <c r="L373" cm="1">
        <f t="array" ref="L373" xml:space="preserve"> df * 10^(-6) *U / K373</f>
        <v>12431.267613815971</v>
      </c>
      <c r="M373" cm="1">
        <f t="array" ref="M373" xml:space="preserve"> 1 + 0.388 * Kn * ( ( 1 - alpha ) * L373 / Ku ) ^ ( 1 / 3 )</f>
        <v>1.1727855524350077</v>
      </c>
      <c r="N373" cm="1">
        <f t="array" ref="N373" xml:space="preserve"> 1 + 0.388 * Kn * ( ( 1 - alpha ) / Ku ) ^ ( 1 / 3 ) * ( 3 * PI() * mu * df * 10^(-6) * U * F373 * 10^(-9) / ( kB * T ) ) ^ ( 1 / 3 ) * ( 0.6 * ( F373 / lambda ) ^ 0.1 ) ^ ( -1 / 3 ) * ( 1 + 2/3 * ( 3.34 * F373 / lambda ) ) ^ ( -1 / 2 )</f>
        <v>1.0162670601103205</v>
      </c>
      <c r="O373">
        <f t="shared" si="130"/>
        <v>0.86654125129720938</v>
      </c>
      <c r="P373" cm="1">
        <f t="array" ref="P373" xml:space="preserve"> 1 / ( 1 + 1.6 * ( ( 1 - alpha ) / Ku ) ^ ( 1 / 3 ) * L373 ^ ( -2 / 3 ) * M373 )</f>
        <v>0.99608311427329299</v>
      </c>
      <c r="Q373" cm="1">
        <f t="array" ref="Q373" xml:space="preserve"> 1.6 * ( ( 1 - alpha ) / Ku ) * L373 ^ ( -2 / 3 ) * M373 * P373</f>
        <v>4.9534553909504862E-3</v>
      </c>
      <c r="R373" cm="1">
        <f t="array" ref="R373" xml:space="preserve"> 1.6 * ( 0.6 ) ^ ( 2 / 3 ) * ( ( 1 - alpha ) / Ku ) * ( lambda * 10^(-9) ) ^ ( -1 / 15 ) * ( kB * T / ( 3 * PI() * df * 10^(-6) * U * mu ) ) ^ ( 2 / 3 ) * ( F373 * 10^(-9) ) ^ ( -3 / 5 )  +  3.2 * 3.34 / 3 * ( 0.6 ) ^ ( 2 / 3 ) * ( ( 1 - alpha ) / Ku ) *  ( lambda * 10^(-9) ) ^ ( 14 / 15 ) * ( kB * T / ( 3 * PI() * df * 10^(-6) * U * mu ) ) ^ ( 2 / 3 ) * ( F373 * 10^(-9) ) ^ ( -8 / 5 )</f>
        <v>3.9820874320980167E-3</v>
      </c>
      <c r="S373">
        <f t="shared" si="131"/>
        <v>4.046864287720507E-3</v>
      </c>
      <c r="T373">
        <f t="shared" si="140"/>
        <v>0.81697804225990633</v>
      </c>
      <c r="U373">
        <f t="shared" si="132"/>
        <v>9735.8456487910207</v>
      </c>
      <c r="V373">
        <f t="shared" si="133"/>
        <v>1.0134730434724907E-2</v>
      </c>
      <c r="W373">
        <f t="shared" si="134"/>
        <v>1.0271260940780828E-4</v>
      </c>
      <c r="X373">
        <f t="shared" si="135"/>
        <v>1.0409615324843886E-6</v>
      </c>
      <c r="Y373" cm="1">
        <f t="array" ref="Y373" xml:space="preserve"> 4 / 3 * g / U^2 * F373 * 10^(-9) * ( rhop - rhoa ) / rhoa</f>
        <v>386.67061183405019</v>
      </c>
      <c r="Z373" cm="1">
        <f t="array" ref="Z373" xml:space="preserve"> SQRT( 4/3 * 1/U373 * g/rhoa * F373 * 10^(-9) *  ( rhop - rhoa ) )</f>
        <v>2.0904226634350332E-3</v>
      </c>
      <c r="AA373" cm="1">
        <f t="array" ref="AA373" xml:space="preserve"> Z373 / U</f>
        <v>0.19928919036498086</v>
      </c>
      <c r="AB373">
        <f t="shared" si="141"/>
        <v>0.248890345886327</v>
      </c>
      <c r="AC373">
        <f t="shared" si="142"/>
        <v>0.24691961633964016</v>
      </c>
      <c r="AD373">
        <f t="shared" si="143"/>
        <v>0.99208193656660792</v>
      </c>
      <c r="AE373" cm="1">
        <f t="array" ref="AE373">( ( F373 * 10^(-9) ) ^ 2 * rhop * H373 * U ) / ( 18 * mu * ( df * 10^(-6) ) )</f>
        <v>5.9616469661437722E-2</v>
      </c>
      <c r="AF373">
        <f t="shared" si="144"/>
        <v>3.7075276661815267E-2</v>
      </c>
      <c r="AG373" cm="1">
        <f t="array" ref="AG373">(2 * AI393*(1-alpha)*AE373*SQRT(alpha)+(1-alpha)*alpha*AE373^2)/Ku</f>
        <v>2.2676687266652389E-2</v>
      </c>
      <c r="AH373">
        <f t="shared" si="145"/>
        <v>0.61163905730223889</v>
      </c>
      <c r="AI373" cm="1">
        <f t="array" ref="AI373" xml:space="preserve"> F373 / df / 1000</f>
        <v>0.47576530612244899</v>
      </c>
      <c r="AJ373" cm="1">
        <f t="array" ref="AJ373" xml:space="preserve"> ( 1 + AI373 ) / ( 2*Ku ) * ( 2 * LN( 1 + AI373 ) - 1 + alpha + ( 1 / ( 1 + AI373 ) ) ^ 2 * ( 1 - alpha / 2 ) - ( alpha / 2) * ( 1 + AI373 ) ^ 2 )</f>
        <v>0.24294619621314881</v>
      </c>
      <c r="AK373" cm="1">
        <f t="array" ref="AK373" xml:space="preserve"> ( ( 1 - alpha ) / Ku ) * AI373 ^ 2</f>
        <v>0.32191155839259877</v>
      </c>
      <c r="AL373">
        <f t="shared" si="146"/>
        <v>1.3250323051371</v>
      </c>
      <c r="AM373">
        <f t="shared" si="136"/>
        <v>0.45516396548987281</v>
      </c>
      <c r="AN373">
        <f t="shared" si="147"/>
        <v>0.60995331568177469</v>
      </c>
      <c r="AO373">
        <f t="shared" si="148"/>
        <v>1.3400738237819616</v>
      </c>
      <c r="AP373" cm="1">
        <f t="array" ref="AP373" xml:space="preserve"> EXP( -4 * alpha * X * 10^(-6) * AM373 / ( PI() * df * 10^(-6) * ( 1 - alpha ) ) ) * 100</f>
        <v>9.0203442231215139E-3</v>
      </c>
      <c r="AQ373" cm="1">
        <f t="array" ref="AQ373" xml:space="preserve"> EXP( -4 * alpha * X * 10^(-6) * AN373 / ( PI() * df * 10^(-6) * ( 1 - alpha ) ) ) * 100</f>
        <v>3.7992718325788327E-4</v>
      </c>
      <c r="AR373">
        <f t="shared" si="149"/>
        <v>8.6404170398636307E-3</v>
      </c>
      <c r="AS373" cm="1">
        <f t="array" ref="AS373" xml:space="preserve"> ( sigave * 10^(-6) * fE *e * H373 ) / ( 3 * PI() * eps0 * ( 1 + epsF ) * mu * U * F373 * 10^(-9) )</f>
        <v>5.7816253340421042E-3</v>
      </c>
      <c r="AT373" cm="1">
        <f t="array" ref="AT373" xml:space="preserve"> PI() * AS373 / ( 1 + alpha * SQRT(AS373) )</f>
        <v>1.8068713214002833E-2</v>
      </c>
      <c r="AU373" cm="1">
        <f t="array" ref="AU373" xml:space="preserve"> PI() * AS373 * ( 1 - SQRT( AS373 ) * alpha )</f>
        <v>1.8068215848853167E-2</v>
      </c>
      <c r="AV373">
        <f t="shared" si="150"/>
        <v>0.99997247368178488</v>
      </c>
      <c r="AW373" cm="1">
        <f t="array" ref="AW373" xml:space="preserve"> 2 / 3 * ( epsP - 1 ) / ( epsP + 2 ) * ( sigave * 10^(-6) ) ^ 2 / ( eps0 * ( 1 + epsF ) ^ 2 ) * H373 * ( F373 * 10^(-9) ) ^ 2 / ( df * 10^(-6) * mu * U )</f>
        <v>47.802672681673236</v>
      </c>
      <c r="AX373" cm="1">
        <f t="array" ref="AX373" xml:space="preserve"> 0.528 * Ku ^ 0.26 * AW373 ^ 0.74 / ( 1 + 0.366 * ( Ku * AW373 ) ^ 0.63 )</f>
        <v>1.9678158958566494</v>
      </c>
      <c r="AY373" cm="1">
        <f t="array" ref="AY373" xml:space="preserve"> 0.35 * Ku ^ ( -0.5 ) * AW373 ^ 0.4</f>
        <v>2.0316532703787464</v>
      </c>
      <c r="AZ373">
        <f t="shared" si="151"/>
        <v>1.0324407250985776</v>
      </c>
      <c r="BA373">
        <f t="shared" si="137"/>
        <v>0.46500845154609083</v>
      </c>
      <c r="BB373">
        <f t="shared" si="152"/>
        <v>0.6280215315306279</v>
      </c>
      <c r="BC373">
        <f t="shared" si="153"/>
        <v>1.3505593918616756</v>
      </c>
      <c r="BD373">
        <f t="shared" si="138"/>
        <v>1.5273009748344031</v>
      </c>
      <c r="BE373">
        <f t="shared" si="154"/>
        <v>2.6416065860605213</v>
      </c>
      <c r="BF373">
        <f t="shared" si="155"/>
        <v>1.729591370389151</v>
      </c>
      <c r="BG373" cm="1">
        <f t="array" ref="BG373" xml:space="preserve"> EXP( -4 * alpha * X * 10^(-6) * BA373 / ( PI() * df * 10^(-6) * ( 1 - alpha ) ) ) * 100</f>
        <v>7.3746412910514151E-3</v>
      </c>
      <c r="BH373" cm="1">
        <f t="array" ref="BH373" xml:space="preserve"> EXP( -4 * alpha * X * 10^(-6) * BB373 / ( PI() * df * 10^(-6) * ( 1 - alpha ) ) ) * 100</f>
        <v>2.6250565515370159E-4</v>
      </c>
      <c r="BI373" cm="1">
        <f t="array" ref="BI373" xml:space="preserve"> EXP( -4 * alpha * X * 10^(-6) * BD373 / ( PI() * df * 10^(-6) * ( 1 - alpha ) ) ) * 100</f>
        <v>2.6777273621585172E-12</v>
      </c>
      <c r="BJ373" cm="1">
        <f t="array" ref="BJ373" xml:space="preserve"> EXP( -4 * alpha * X * 10^(-6) * BE373 / ( PI() * df * 10^(-6) * ( 1 - alpha ) ) ) * 100</f>
        <v>3.354144844681184E-22</v>
      </c>
      <c r="BK373" cm="1">
        <f t="array" ref="BK373">fC *  BG373 +  ( 1 - fC ) * BI373</f>
        <v>7.3746413151509619E-4</v>
      </c>
    </row>
    <row r="374" spans="6:63" x14ac:dyDescent="0.2">
      <c r="F374">
        <v>3740</v>
      </c>
      <c r="G374" cm="1">
        <f t="array" ref="G374" xml:space="preserve"> F374 * 10^(-9) * rhoa/mu * U</f>
        <v>2.4777240443652573E-3</v>
      </c>
      <c r="H374" cm="1">
        <f t="array" ref="H374">1 +  lambda/F374 * ( 2.514 + 0.8 * EXP( -0.55 * F374/lambda ) )</f>
        <v>1.0450436203208562</v>
      </c>
      <c r="I374" cm="1">
        <f t="array" ref="I374" xml:space="preserve"> 1 + 3.34 * lambda/F374</f>
        <v>1.0598431550802139</v>
      </c>
      <c r="J374">
        <f t="shared" si="139"/>
        <v>0.98603610856151858</v>
      </c>
      <c r="K374" cm="1">
        <f t="array" ref="K374" xml:space="preserve"> kB * T * H374 / ( 3 * PI() * mu * F374 * 10^(-9) )</f>
        <v>6.5968719880812481E-12</v>
      </c>
      <c r="L374" cm="1">
        <f t="array" ref="L374" xml:space="preserve"> df * 10^(-6) *U / K374</f>
        <v>12466.035759651351</v>
      </c>
      <c r="M374" cm="1">
        <f t="array" ref="M374" xml:space="preserve"> 1 + 0.388 * Kn * ( ( 1 - alpha ) * L374 / Ku ) ^ ( 1 / 3 )</f>
        <v>1.1729464864487991</v>
      </c>
      <c r="N374" cm="1">
        <f t="array" ref="N374" xml:space="preserve"> 1 + 0.388 * Kn * ( ( 1 - alpha ) / Ku ) ^ ( 1 / 3 ) * ( 3 * PI() * mu * df * 10^(-6) * U * F374 * 10^(-9) / ( kB * T ) ) ^ ( 1 / 3 ) * ( 0.6 * ( F374 / lambda ) ^ 0.1 ) ^ ( -1 / 3 ) * ( 1 + 2/3 * ( 3.34 * F374 / lambda ) ) ^ ( -1 / 2 )</f>
        <v>1.016258525796313</v>
      </c>
      <c r="O374">
        <f t="shared" si="130"/>
        <v>0.86641508162331182</v>
      </c>
      <c r="P374" cm="1">
        <f t="array" ref="P374" xml:space="preserve"> 1 / ( 1 + 1.6 * ( ( 1 - alpha ) / Ku ) ^ ( 1 / 3 ) * L374 ^ ( -2 / 3 ) * M374 )</f>
        <v>0.99608983765444159</v>
      </c>
      <c r="Q374" cm="1">
        <f t="array" ref="Q374" xml:space="preserve"> 1.6 * ( ( 1 - alpha ) / Ku ) * L374 ^ ( -2 / 3 ) * M374 * P374</f>
        <v>4.9449527255882681E-3</v>
      </c>
      <c r="R374" cm="1">
        <f t="array" ref="R374" xml:space="preserve"> 1.6 * ( 0.6 ) ^ ( 2 / 3 ) * ( ( 1 - alpha ) / Ku ) * ( lambda * 10^(-9) ) ^ ( -1 / 15 ) * ( kB * T / ( 3 * PI() * df * 10^(-6) * U * mu ) ) ^ ( 2 / 3 ) * ( F374 * 10^(-9) ) ^ ( -3 / 5 )  +  3.2 * 3.34 / 3 * ( 0.6 ) ^ ( 2 / 3 ) * ( ( 1 - alpha ) / Ku ) *  ( lambda * 10^(-9) ) ^ ( 14 / 15 ) * ( kB * T / ( 3 * PI() * df * 10^(-6) * U * mu ) ) ^ ( 2 / 3 ) * ( F374 * 10^(-9) ) ^ ( -8 / 5 )</f>
        <v>3.9752867585547257E-3</v>
      </c>
      <c r="S374">
        <f t="shared" si="131"/>
        <v>4.0399190608664294E-3</v>
      </c>
      <c r="T374">
        <f t="shared" si="140"/>
        <v>0.81697829788369258</v>
      </c>
      <c r="U374">
        <f t="shared" si="132"/>
        <v>9709.8572503250034</v>
      </c>
      <c r="V374">
        <f t="shared" si="133"/>
        <v>1.0148284074189889E-2</v>
      </c>
      <c r="W374">
        <f t="shared" si="134"/>
        <v>1.0298751710722069E-4</v>
      </c>
      <c r="X374">
        <f t="shared" si="135"/>
        <v>1.0451434798273181E-6</v>
      </c>
      <c r="Y374" cm="1">
        <f t="array" ref="Y374" xml:space="preserve"> 4 / 3 * g / U^2 * F374 * 10^(-9) * ( rhop - rhoa ) / rhoa</f>
        <v>387.70726226792164</v>
      </c>
      <c r="Z374" cm="1">
        <f t="array" ref="Z374" xml:space="preserve"> SQRT( 4/3 * 1/U374 * g/rhoa * F374 * 10^(-9) *  ( rhop - rhoa ) )</f>
        <v>2.0960223430013221E-3</v>
      </c>
      <c r="AA374" cm="1">
        <f t="array" ref="AA374" xml:space="preserve"> Z374 / U</f>
        <v>0.19982303245662525</v>
      </c>
      <c r="AB374">
        <f t="shared" si="141"/>
        <v>0.2497235493669637</v>
      </c>
      <c r="AC374">
        <f t="shared" si="142"/>
        <v>0.24773029242682476</v>
      </c>
      <c r="AD374">
        <f t="shared" si="143"/>
        <v>0.99201814588495263</v>
      </c>
      <c r="AE374" cm="1">
        <f t="array" ref="AE374">( ( F374 * 10^(-9) ) ^ 2 * rhop * H374 * U ) / ( 18 * mu * ( df * 10^(-6) ) )</f>
        <v>5.9929632324640048E-2</v>
      </c>
      <c r="AF374">
        <f t="shared" si="144"/>
        <v>3.7390134242024489E-2</v>
      </c>
      <c r="AG374" cm="1">
        <f t="array" ref="AG374">(2 * AI394*(1-alpha)*AE374*SQRT(alpha)+(1-alpha)*alpha*AE374^2)/Ku</f>
        <v>2.2854761059505464E-2</v>
      </c>
      <c r="AH374">
        <f t="shared" si="145"/>
        <v>0.61125111002725285</v>
      </c>
      <c r="AI374" cm="1">
        <f t="array" ref="AI374" xml:space="preserve"> F374 / df / 1000</f>
        <v>0.47704081632653061</v>
      </c>
      <c r="AJ374" cm="1">
        <f t="array" ref="AJ374" xml:space="preserve"> ( 1 + AI374 ) / ( 2*Ku ) * ( 2 * LN( 1 + AI374 ) - 1 + alpha + ( 1 / ( 1 + AI374 ) ) ^ 2 * ( 1 - alpha / 2 ) - ( alpha / 2) * ( 1 + AI374 ) ^ 2 )</f>
        <v>0.24409545372620595</v>
      </c>
      <c r="AK374" cm="1">
        <f t="array" ref="AK374" xml:space="preserve"> ( ( 1 - alpha ) / Ku ) * AI374 ^ 2</f>
        <v>0.32363993949301112</v>
      </c>
      <c r="AL374">
        <f t="shared" si="146"/>
        <v>1.3258745075032314</v>
      </c>
      <c r="AM374">
        <f t="shared" si="136"/>
        <v>0.45676757089148712</v>
      </c>
      <c r="AN374">
        <f t="shared" si="147"/>
        <v>0.61280028522272678</v>
      </c>
      <c r="AO374">
        <f t="shared" si="148"/>
        <v>1.3416019968902475</v>
      </c>
      <c r="AP374" cm="1">
        <f t="array" ref="AP374" xml:space="preserve"> EXP( -4 * alpha * X * 10^(-6) * AM374 / ( PI() * df * 10^(-6) * ( 1 - alpha ) ) ) * 100</f>
        <v>8.7291670416837289E-3</v>
      </c>
      <c r="AQ374" cm="1">
        <f t="array" ref="AQ374" xml:space="preserve"> EXP( -4 * alpha * X * 10^(-6) * AN374 / ( PI() * df * 10^(-6) * ( 1 - alpha ) ) ) * 100</f>
        <v>3.5842724057185533E-4</v>
      </c>
      <c r="AR374">
        <f t="shared" si="149"/>
        <v>8.3707398011118733E-3</v>
      </c>
      <c r="AS374" cm="1">
        <f t="array" ref="AS374" xml:space="preserve"> ( sigave * 10^(-6) * fE *e * H374 ) / ( 3 * PI() * eps0 * ( 1 + epsF ) * mu * U * F374 * 10^(-9) )</f>
        <v>5.7655002084083294E-3</v>
      </c>
      <c r="AT374" cm="1">
        <f t="array" ref="AT374" xml:space="preserve"> PI() * AS374 / ( 1 + alpha * SQRT(AS374) )</f>
        <v>1.8018450267160622E-2</v>
      </c>
      <c r="AU374" cm="1">
        <f t="array" ref="AU374" xml:space="preserve"> PI() * AS374 * ( 1 - SQRT( AS374 ) * alpha )</f>
        <v>1.8017955668872297E-2</v>
      </c>
      <c r="AV374">
        <f t="shared" si="150"/>
        <v>0.99997255045350786</v>
      </c>
      <c r="AW374" cm="1">
        <f t="array" ref="AW374" xml:space="preserve"> 2 / 3 * ( epsP - 1 ) / ( epsP + 2 ) * ( sigave * 10^(-6) ) ^ 2 / ( eps0 * ( 1 + epsF ) ^ 2 ) * H374 * ( F374 * 10^(-9) ) ^ 2 / ( df * 10^(-6) * mu * U )</f>
        <v>48.053777994855928</v>
      </c>
      <c r="AX374" cm="1">
        <f t="array" ref="AX374" xml:space="preserve"> 0.528 * Ku ^ 0.26 * AW374 ^ 0.74 / ( 1 + 0.366 * ( Ku * AW374 ) ^ 0.63 )</f>
        <v>1.9704950607242901</v>
      </c>
      <c r="AY374" cm="1">
        <f t="array" ref="AY374" xml:space="preserve"> 0.35 * Ku ^ ( -0.5 ) * AW374 ^ 0.4</f>
        <v>2.0359154356024471</v>
      </c>
      <c r="AZ374">
        <f t="shared" si="151"/>
        <v>1.0331999689733353</v>
      </c>
      <c r="BA374">
        <f t="shared" si="137"/>
        <v>0.46655577739888776</v>
      </c>
      <c r="BB374">
        <f t="shared" si="152"/>
        <v>0.6308182408915991</v>
      </c>
      <c r="BC374">
        <f t="shared" si="153"/>
        <v>1.3520746531282863</v>
      </c>
      <c r="BD374">
        <f t="shared" si="138"/>
        <v>1.5272043892750697</v>
      </c>
      <c r="BE374">
        <f t="shared" si="154"/>
        <v>2.6487157208251739</v>
      </c>
      <c r="BF374">
        <f t="shared" si="155"/>
        <v>1.734355754492338</v>
      </c>
      <c r="BG374" cm="1">
        <f t="array" ref="BG374" xml:space="preserve"> EXP( -4 * alpha * X * 10^(-6) * BA374 / ( PI() * df * 10^(-6) * ( 1 - alpha ) ) ) * 100</f>
        <v>7.1448105500636289E-3</v>
      </c>
      <c r="BH374" cm="1">
        <f t="array" ref="BH374" xml:space="preserve"> EXP( -4 * alpha * X * 10^(-6) * BB374 / ( PI() * df * 10^(-6) * ( 1 - alpha ) ) ) * 100</f>
        <v>2.4790537191280251E-4</v>
      </c>
      <c r="BI374" cm="1">
        <f t="array" ref="BI374" xml:space="preserve"> EXP( -4 * alpha * X * 10^(-6) * BD374 / ( PI() * df * 10^(-6) * ( 1 - alpha ) ) ) * 100</f>
        <v>2.6830246084201169E-12</v>
      </c>
      <c r="BJ374" cm="1">
        <f t="array" ref="BJ374" xml:space="preserve"> EXP( -4 * alpha * X * 10^(-6) * BE374 / ( PI() * df * 10^(-6) * ( 1 - alpha ) ) ) * 100</f>
        <v>2.900060617935115E-22</v>
      </c>
      <c r="BK374" cm="1">
        <f t="array" ref="BK374">fC *  BG374 +  ( 1 - fC ) * BI374</f>
        <v>7.1448105742108513E-4</v>
      </c>
    </row>
    <row r="375" spans="6:63" x14ac:dyDescent="0.2">
      <c r="F375">
        <v>3750</v>
      </c>
      <c r="G375" cm="1">
        <f t="array" ref="G375" xml:space="preserve"> F375 * 10^(-9) * rhoa/mu * U</f>
        <v>2.4843489749651641E-3</v>
      </c>
      <c r="H375" cm="1">
        <f t="array" ref="H375">1 +  lambda/F375 * ( 2.514 + 0.8 * EXP( -0.55 * F375/lambda ) )</f>
        <v>1.0449235040000007</v>
      </c>
      <c r="I375" cm="1">
        <f t="array" ref="I375" xml:space="preserve"> 1 + 3.34 * lambda/F375</f>
        <v>1.0596835733333334</v>
      </c>
      <c r="J375">
        <f t="shared" si="139"/>
        <v>0.98607124833793214</v>
      </c>
      <c r="K375" cm="1">
        <f t="array" ref="K375" xml:space="preserve"> kB * T * H375 / ( 3 * PI() * mu * F375 * 10^(-9) )</f>
        <v>6.5785241132160715E-12</v>
      </c>
      <c r="L375" cm="1">
        <f t="array" ref="L375" xml:space="preserve"> df * 10^(-6) *U / K375</f>
        <v>12500.804236629858</v>
      </c>
      <c r="M375" cm="1">
        <f t="array" ref="M375" xml:space="preserve"> 1 + 0.388 * Kn * ( ( 1 - alpha ) * L375 / Ku ) ^ ( 1 / 3 )</f>
        <v>1.1731071230354344</v>
      </c>
      <c r="N375" cm="1">
        <f t="array" ref="N375" xml:space="preserve"> 1 + 0.388 * Kn * ( ( 1 - alpha ) / Ku ) ^ ( 1 / 3 ) * ( 3 * PI() * mu * df * 10^(-6) * U * F375 * 10^(-9) / ( kB * T ) ) ^ ( 1 / 3 ) * ( 0.6 * ( F375 / lambda ) ^ 0.1 ) ^ ( -1 / 3 ) * ( 1 + 2/3 * ( 3.34 * F375 / lambda ) ) ^ ( -1 / 2 )</f>
        <v>1.0162500182710346</v>
      </c>
      <c r="O375">
        <f t="shared" si="130"/>
        <v>0.86628918903967655</v>
      </c>
      <c r="P375" cm="1">
        <f t="array" ref="P375" xml:space="preserve"> 1 / ( 1 + 1.6 * ( ( 1 - alpha ) / Ku ) ^ ( 1 / 3 ) * L375 ^ ( -2 / 3 ) * M375 )</f>
        <v>0.99609653050413338</v>
      </c>
      <c r="Q375" cm="1">
        <f t="array" ref="Q375" xml:space="preserve"> 1.6 * ( ( 1 - alpha ) / Ku ) * L375 ^ ( -2 / 3 ) * M375 * P375</f>
        <v>4.9364886715671224E-3</v>
      </c>
      <c r="R375" cm="1">
        <f t="array" ref="R375" xml:space="preserve"> 1.6 * ( 0.6 ) ^ ( 2 / 3 ) * ( ( 1 - alpha ) / Ku ) * ( lambda * 10^(-9) ) ^ ( -1 / 15 ) * ( kB * T / ( 3 * PI() * df * 10^(-6) * U * mu ) ) ^ ( 2 / 3 ) * ( F375 * 10^(-9) ) ^ ( -3 / 5 )  +  3.2 * 3.34 / 3 * ( 0.6 ) ^ ( 2 / 3 ) * ( ( 1 - alpha ) / Ku ) *  ( lambda * 10^(-9) ) ^ ( 14 / 15 ) * ( kB * T / ( 3 * PI() * df * 10^(-6) * U * mu ) ) ^ ( 2 / 3 ) * ( F375 * 10^(-9) ) ^ ( -8 / 5 )</f>
        <v>3.9685168575396782E-3</v>
      </c>
      <c r="S375">
        <f t="shared" si="131"/>
        <v>4.0330053289836069E-3</v>
      </c>
      <c r="T375">
        <f t="shared" si="140"/>
        <v>0.81697854432699457</v>
      </c>
      <c r="U375">
        <f t="shared" si="132"/>
        <v>9684.0074205461769</v>
      </c>
      <c r="V375">
        <f t="shared" si="133"/>
        <v>1.0161819533939197E-2</v>
      </c>
      <c r="W375">
        <f t="shared" si="134"/>
        <v>1.0326242272705112E-4</v>
      </c>
      <c r="X375">
        <f t="shared" si="135"/>
        <v>1.0493309806367183E-6</v>
      </c>
      <c r="Y375" cm="1">
        <f t="array" ref="Y375" xml:space="preserve"> 4 / 3 * g / U^2 * F375 * 10^(-9) * ( rhop - rhoa ) / rhoa</f>
        <v>388.74391270179314</v>
      </c>
      <c r="Z375" cm="1">
        <f t="array" ref="Z375" xml:space="preserve"> SQRT( 4/3 * 1/U375 * g/rhoa * F375 * 10^(-9) *  ( rhop - rhoa ) )</f>
        <v>2.1016220015394218E-3</v>
      </c>
      <c r="AA375" cm="1">
        <f t="array" ref="AA375" xml:space="preserve"> Z375 / U</f>
        <v>0.20035687254355988</v>
      </c>
      <c r="AB375">
        <f t="shared" si="141"/>
        <v>0.25055786220644299</v>
      </c>
      <c r="AC375">
        <f t="shared" si="142"/>
        <v>0.24854187708844941</v>
      </c>
      <c r="AD375">
        <f t="shared" si="143"/>
        <v>0.99195401373462966</v>
      </c>
      <c r="AE375" cm="1">
        <f t="array" ref="AE375">( ( F375 * 10^(-9) ) ^ 2 * rhop * H375 * U ) / ( 18 * mu * ( df * 10^(-6) ) )</f>
        <v>6.0243614950333452E-2</v>
      </c>
      <c r="AF375">
        <f t="shared" si="144"/>
        <v>3.7706510564576676E-2</v>
      </c>
      <c r="AG375" cm="1">
        <f t="array" ref="AG375">(2 * AI395*(1-alpha)*AE375*SQRT(alpha)+(1-alpha)*alpha*AE375^2)/Ku</f>
        <v>2.3033769337868746E-2</v>
      </c>
      <c r="AH375">
        <f t="shared" si="145"/>
        <v>0.6108698204364682</v>
      </c>
      <c r="AI375" cm="1">
        <f t="array" ref="AI375" xml:space="preserve"> F375 / df / 1000</f>
        <v>0.47831632653061223</v>
      </c>
      <c r="AJ375" cm="1">
        <f t="array" ref="AJ375" xml:space="preserve"> ( 1 + AI375 ) / ( 2*Ku ) * ( 2 * LN( 1 + AI375 ) - 1 + alpha + ( 1 / ( 1 + AI375 ) ) ^ 2 * ( 1 - alpha / 2 ) - ( alpha / 2) * ( 1 + AI375 ) ^ 2 )</f>
        <v>0.24524675853122893</v>
      </c>
      <c r="AK375" cm="1">
        <f t="array" ref="AK375" xml:space="preserve"> ( ( 1 - alpha ) / Ku ) * AI375 ^ 2</f>
        <v>0.32537294811979672</v>
      </c>
      <c r="AL375">
        <f t="shared" si="146"/>
        <v>1.3267166101131762</v>
      </c>
      <c r="AM375">
        <f t="shared" si="136"/>
        <v>0.45837158118232613</v>
      </c>
      <c r="AN375">
        <f t="shared" si="147"/>
        <v>0.6156543411018065</v>
      </c>
      <c r="AO375">
        <f t="shared" si="148"/>
        <v>1.343133750818025</v>
      </c>
      <c r="AP375" cm="1">
        <f t="array" ref="AP375" xml:space="preserve"> EXP( -4 * alpha * X * 10^(-6) * AM375 / ( PI() * df * 10^(-6) * ( 1 - alpha ) ) ) * 100</f>
        <v>8.4473190907440893E-3</v>
      </c>
      <c r="AQ375" cm="1">
        <f t="array" ref="AQ375" xml:space="preserve"> EXP( -4 * alpha * X * 10^(-6) * AN375 / ( PI() * df * 10^(-6) * ( 1 - alpha ) ) ) * 100</f>
        <v>3.3809494501274069E-4</v>
      </c>
      <c r="AR375">
        <f t="shared" si="149"/>
        <v>8.1092241457313488E-3</v>
      </c>
      <c r="AS375" cm="1">
        <f t="array" ref="AS375" xml:space="preserve"> ( sigave * 10^(-6) * fE *e * H375 ) / ( 3 * PI() * eps0 * ( 1 + epsF ) * mu * U * F375 * 10^(-9) )</f>
        <v>5.749464627219222E-3</v>
      </c>
      <c r="AT375" cm="1">
        <f t="array" ref="AT375" xml:space="preserve"> PI() * AS375 / ( 1 + alpha * SQRT(AS375) )</f>
        <v>1.7968465891052363E-2</v>
      </c>
      <c r="AU375" cm="1">
        <f t="array" ref="AU375" xml:space="preserve"> PI() * AS375 * ( 1 - SQRT( AS375 ) * alpha )</f>
        <v>1.7967974036622245E-2</v>
      </c>
      <c r="AV375">
        <f t="shared" si="150"/>
        <v>0.99997262679890975</v>
      </c>
      <c r="AW375" cm="1">
        <f t="array" ref="AW375" xml:space="preserve"> 2 / 3 * ( epsP - 1 ) / ( epsP + 2 ) * ( sigave * 10^(-6) ) ^ 2 / ( eps0 * ( 1 + epsF ) ^ 2 ) * H375 * ( F375 * 10^(-9) ) ^ 2 / ( df * 10^(-6) * mu * U )</f>
        <v>48.305540784048091</v>
      </c>
      <c r="AX375" cm="1">
        <f t="array" ref="AX375" xml:space="preserve"> 0.528 * Ku ^ 0.26 * AW375 ^ 0.74 / ( 1 + 0.366 * ( Ku * AW375 ) ^ 0.63 )</f>
        <v>1.9731669800548495</v>
      </c>
      <c r="AY375" cm="1">
        <f t="array" ref="AY375" xml:space="preserve"> 0.35 * Ku ^ ( -0.5 ) * AW375 ^ 0.4</f>
        <v>2.04017536588713</v>
      </c>
      <c r="AZ375">
        <f t="shared" si="151"/>
        <v>1.0339598151142879</v>
      </c>
      <c r="BA375">
        <f t="shared" si="137"/>
        <v>0.46810381295147618</v>
      </c>
      <c r="BB375">
        <f t="shared" si="152"/>
        <v>0.6336223151384287</v>
      </c>
      <c r="BC375">
        <f t="shared" si="153"/>
        <v>1.3535935781922592</v>
      </c>
      <c r="BD375">
        <f t="shared" si="138"/>
        <v>1.5270948926526788</v>
      </c>
      <c r="BE375">
        <f t="shared" si="154"/>
        <v>2.6558297069889365</v>
      </c>
      <c r="BF375">
        <f t="shared" si="155"/>
        <v>1.7391386218151514</v>
      </c>
      <c r="BG375" cm="1">
        <f t="array" ref="BG375" xml:space="preserve"> EXP( -4 * alpha * X * 10^(-6) * BA375 / ( PI() * df * 10^(-6) * ( 1 - alpha ) ) ) * 100</f>
        <v>6.92204196507083E-3</v>
      </c>
      <c r="BH375" cm="1">
        <f t="array" ref="BH375" xml:space="preserve"> EXP( -4 * alpha * X * 10^(-6) * BB375 / ( PI() * df * 10^(-6) * ( 1 - alpha ) ) ) * 100</f>
        <v>2.3408186237895278E-4</v>
      </c>
      <c r="BI375" cm="1">
        <f t="array" ref="BI375" xml:space="preserve"> EXP( -4 * alpha * X * 10^(-6) * BD375 / ( PI() * df * 10^(-6) * ( 1 - alpha ) ) ) * 100</f>
        <v>2.6890426387624419E-12</v>
      </c>
      <c r="BJ375" cm="1">
        <f t="array" ref="BJ375" xml:space="preserve"> EXP( -4 * alpha * X * 10^(-6) * BE375 / ( PI() * df * 10^(-6) * ( 1 - alpha ) ) ) * 100</f>
        <v>2.5072014297355072E-22</v>
      </c>
      <c r="BK375" cm="1">
        <f t="array" ref="BK375">fC *  BG375 +  ( 1 - fC ) * BI375</f>
        <v>6.9220419892722146E-4</v>
      </c>
    </row>
    <row r="376" spans="6:63" x14ac:dyDescent="0.2">
      <c r="F376">
        <v>3760</v>
      </c>
      <c r="G376" cm="1">
        <f t="array" ref="G376" xml:space="preserve"> F376 * 10^(-9) * rhoa/mu * U</f>
        <v>2.4909739055650713E-3</v>
      </c>
      <c r="H376" cm="1">
        <f t="array" ref="H376">1 +  lambda/F376 * ( 2.514 + 0.8 * EXP( -0.55 * F376/lambda ) )</f>
        <v>1.0448040265957452</v>
      </c>
      <c r="I376" cm="1">
        <f t="array" ref="I376" xml:space="preserve"> 1 + 3.34 * lambda/F376</f>
        <v>1.059524840425532</v>
      </c>
      <c r="J376">
        <f t="shared" si="139"/>
        <v>0.98610621170158264</v>
      </c>
      <c r="K376" cm="1">
        <f t="array" ref="K376" xml:space="preserve"> kB * T * H376 / ( 3 * PI() * mu * F376 * 10^(-9) )</f>
        <v>6.5602778451587768E-12</v>
      </c>
      <c r="L376" cm="1">
        <f t="array" ref="L376" xml:space="preserve"> df * 10^(-6) *U / K376</f>
        <v>12535.573042222693</v>
      </c>
      <c r="M376" cm="1">
        <f t="array" ref="M376" xml:space="preserve"> 1 + 0.388 * Kn * ( ( 1 - alpha ) * L376 / Ku ) ^ ( 1 / 3 )</f>
        <v>1.1732674635592948</v>
      </c>
      <c r="N376" cm="1">
        <f t="array" ref="N376" xml:space="preserve"> 1 + 0.388 * Kn * ( ( 1 - alpha ) / Ku ) ^ ( 1 / 3 ) * ( 3 * PI() * mu * df * 10^(-6) * U * F376 * 10^(-9) / ( kB * T ) ) ^ ( 1 / 3 ) * ( 0.6 * ( F376 / lambda ) ^ 0.1 ) ^ ( -1 / 3 ) * ( 1 + 2/3 * ( 3.34 * F376 / lambda ) ) ^ ( -1 / 2 )</f>
        <v>1.0162415373807578</v>
      </c>
      <c r="O376">
        <f t="shared" si="130"/>
        <v>0.86616357219847073</v>
      </c>
      <c r="P376" cm="1">
        <f t="array" ref="P376" xml:space="preserve"> 1 / ( 1 + 1.6 * ( ( 1 - alpha ) / Ku ) ^ ( 1 / 3 ) * L376 ^ ( -2 / 3 ) * M376 )</f>
        <v>0.99610319304501904</v>
      </c>
      <c r="Q376" cm="1">
        <f t="array" ref="Q376" xml:space="preserve"> 1.6 * ( ( 1 - alpha ) / Ku ) * L376 ^ ( -2 / 3 ) * M376 * P376</f>
        <v>4.9280629473128293E-3</v>
      </c>
      <c r="R376" cm="1">
        <f t="array" ref="R376" xml:space="preserve"> 1.6 * ( 0.6 ) ^ ( 2 / 3 ) * ( ( 1 - alpha ) / Ku ) * ( lambda * 10^(-9) ) ^ ( -1 / 15 ) * ( kB * T / ( 3 * PI() * df * 10^(-6) * U * mu ) ) ^ ( 2 / 3 ) * ( F376 * 10^(-9) ) ^ ( -3 / 5 )  +  3.2 * 3.34 / 3 * ( 0.6 ) ^ ( 2 / 3 ) * ( ( 1 - alpha ) / Ku ) *  ( lambda * 10^(-9) ) ^ ( 14 / 15 ) * ( kB * T / ( 3 * PI() * df * 10^(-6) * U * mu ) ) ^ ( 2 / 3 ) * ( F376 * 10^(-9) ) ^ ( -8 / 5 )</f>
        <v>3.9617775041387478E-3</v>
      </c>
      <c r="S376">
        <f t="shared" si="131"/>
        <v>4.0261228615664632E-3</v>
      </c>
      <c r="T376">
        <f t="shared" si="140"/>
        <v>0.81697878144227531</v>
      </c>
      <c r="U376">
        <f t="shared" si="132"/>
        <v>9658.295053979331</v>
      </c>
      <c r="V376">
        <f t="shared" si="133"/>
        <v>1.0175336886607569E-2</v>
      </c>
      <c r="W376">
        <f t="shared" si="134"/>
        <v>1.0353732626903696E-4</v>
      </c>
      <c r="X376">
        <f t="shared" si="135"/>
        <v>1.0535240273728302E-6</v>
      </c>
      <c r="Y376" cm="1">
        <f t="array" ref="Y376" xml:space="preserve"> 4 / 3 * g / U^2 * F376 * 10^(-9) * ( rhop - rhoa ) / rhoa</f>
        <v>389.78056313566458</v>
      </c>
      <c r="Z376" cm="1">
        <f t="array" ref="Z376" xml:space="preserve"> SQRT( 4/3 * 1/U376 * g/rhoa * F376 * 10^(-9) *  ( rhop - rhoa ) )</f>
        <v>2.107221639067099E-3</v>
      </c>
      <c r="AA376" cm="1">
        <f t="array" ref="AA376" xml:space="preserve"> Z376 / U</f>
        <v>0.20089071062747846</v>
      </c>
      <c r="AB376">
        <f t="shared" si="141"/>
        <v>0.25139328662443949</v>
      </c>
      <c r="AC376">
        <f t="shared" si="142"/>
        <v>0.24935437122951801</v>
      </c>
      <c r="AD376">
        <f t="shared" si="143"/>
        <v>0.99188953920648071</v>
      </c>
      <c r="AE376" cm="1">
        <f t="array" ref="AE376">( ( F376 * 10^(-9) ) ^ 2 * rhop * H376 * U ) / ( 18 * mu * ( df * 10^(-6) ) )</f>
        <v>6.0558417538517886E-2</v>
      </c>
      <c r="AF376">
        <f t="shared" si="144"/>
        <v>3.8024404900821311E-2</v>
      </c>
      <c r="AG376" cm="1">
        <f t="array" ref="AG376">(2 * AI396*(1-alpha)*AE376*SQRT(alpha)+(1-alpha)*alpha*AE376^2)/Ku</f>
        <v>2.3213714597579836E-2</v>
      </c>
      <c r="AH376">
        <f t="shared" si="145"/>
        <v>0.61049514537118843</v>
      </c>
      <c r="AI376" cm="1">
        <f t="array" ref="AI376" xml:space="preserve"> F376 / df / 1000</f>
        <v>0.47959183673469391</v>
      </c>
      <c r="AJ376" cm="1">
        <f t="array" ref="AJ376" xml:space="preserve"> ( 1 + AI376 ) / ( 2*Ku ) * ( 2 * LN( 1 + AI376 ) - 1 + alpha + ( 1 / ( 1 + AI376 ) ) ^ 2 * ( 1 - alpha / 2 ) - ( alpha / 2) * ( 1 + AI376 ) ^ 2 )</f>
        <v>0.24640010692258721</v>
      </c>
      <c r="AK376" cm="1">
        <f t="array" ref="AK376" xml:space="preserve"> ( ( 1 - alpha ) / Ku ) * AI376 ^ 2</f>
        <v>0.32711058427295564</v>
      </c>
      <c r="AL376">
        <f t="shared" si="146"/>
        <v>1.3275586133399109</v>
      </c>
      <c r="AM376">
        <f t="shared" si="136"/>
        <v>0.45997597879296859</v>
      </c>
      <c r="AN376">
        <f t="shared" si="147"/>
        <v>0.61851548326486139</v>
      </c>
      <c r="AO376">
        <f t="shared" si="148"/>
        <v>1.344669095303453</v>
      </c>
      <c r="AP376" cm="1">
        <f t="array" ref="AP376" xml:space="preserve"> EXP( -4 * alpha * X * 10^(-6) * AM376 / ( PI() * df * 10^(-6) * ( 1 - alpha ) ) ) * 100</f>
        <v>8.1745066808603557E-3</v>
      </c>
      <c r="AQ376" cm="1">
        <f t="array" ref="AQ376" xml:space="preserve"> EXP( -4 * alpha * X * 10^(-6) * AN376 / ( PI() * df * 10^(-6) * ( 1 - alpha ) ) ) * 100</f>
        <v>3.1886978914918111E-4</v>
      </c>
      <c r="AR376">
        <f t="shared" si="149"/>
        <v>7.8556368917111746E-3</v>
      </c>
      <c r="AS376" cm="1">
        <f t="array" ref="AS376" xml:space="preserve"> ( sigave * 10^(-6) * fE *e * H376 ) / ( 3 * PI() * eps0 * ( 1 + epsF ) * mu * U * F376 * 10^(-9) )</f>
        <v>5.7335178478248256E-3</v>
      </c>
      <c r="AT376" cm="1">
        <f t="array" ref="AT376" xml:space="preserve"> PI() * AS376 / ( 1 + alpha * SQRT(AS376) )</f>
        <v>1.7918757779067394E-2</v>
      </c>
      <c r="AU376" cm="1">
        <f t="array" ref="AU376" xml:space="preserve"> PI() * AS376 * ( 1 - SQRT( AS376 ) * alpha )</f>
        <v>1.7918268645746398E-2</v>
      </c>
      <c r="AV376">
        <f t="shared" si="150"/>
        <v>0.99997270272152639</v>
      </c>
      <c r="AW376" cm="1">
        <f t="array" ref="AW376" xml:space="preserve"> 2 / 3 * ( epsP - 1 ) / ( epsP + 2 ) * ( sigave * 10^(-6) ) ^ 2 / ( eps0 * ( 1 + epsF ) ^ 2 ) * H376 * ( F376 * 10^(-9) ) ^ 2 / ( df * 10^(-6) * mu * U )</f>
        <v>48.557961049249698</v>
      </c>
      <c r="AX376" cm="1">
        <f t="array" ref="AX376" xml:space="preserve"> 0.528 * Ku ^ 0.26 * AW376 ^ 0.74 / ( 1 + 0.366 * ( Ku * AW376 ) ^ 0.63 )</f>
        <v>1.9758316881818274</v>
      </c>
      <c r="AY376" cm="1">
        <f t="array" ref="AY376" xml:space="preserve"> 0.35 * Ku ^ ( -0.5 ) * AW376 ^ 0.4</f>
        <v>2.044433068262776</v>
      </c>
      <c r="AZ376">
        <f t="shared" si="151"/>
        <v>1.0347202550152823</v>
      </c>
      <c r="BA376">
        <f t="shared" si="137"/>
        <v>0.46965253842385535</v>
      </c>
      <c r="BB376">
        <f t="shared" si="152"/>
        <v>0.6364337519106078</v>
      </c>
      <c r="BC376">
        <f t="shared" si="153"/>
        <v>1.3551161759850525</v>
      </c>
      <c r="BD376">
        <f t="shared" si="138"/>
        <v>1.5269725522731963</v>
      </c>
      <c r="BE376">
        <f t="shared" si="154"/>
        <v>2.6629485515276374</v>
      </c>
      <c r="BF376">
        <f t="shared" si="155"/>
        <v>1.7439400253549544</v>
      </c>
      <c r="BG376" cm="1">
        <f t="array" ref="BG376" xml:space="preserve"> EXP( -4 * alpha * X * 10^(-6) * BA376 / ( PI() * df * 10^(-6) * ( 1 - alpha ) ) ) * 100</f>
        <v>6.706124427811831E-3</v>
      </c>
      <c r="BH376" cm="1">
        <f t="array" ref="BH376" xml:space="preserve"> EXP( -4 * alpha * X * 10^(-6) * BB376 / ( PI() * df * 10^(-6) * ( 1 - alpha ) ) ) * 100</f>
        <v>2.2099587325904177E-4</v>
      </c>
      <c r="BI376" cm="1">
        <f t="array" ref="BI376" xml:space="preserve"> EXP( -4 * alpha * X * 10^(-6) * BD376 / ( PI() * df * 10^(-6) * ( 1 - alpha ) ) ) * 100</f>
        <v>2.6957825409863703E-12</v>
      </c>
      <c r="BJ376" cm="1">
        <f t="array" ref="BJ376" xml:space="preserve"> EXP( -4 * alpha * X * 10^(-6) * BE376 / ( PI() * df * 10^(-6) * ( 1 - alpha ) ) ) * 100</f>
        <v>2.1673457787476959E-22</v>
      </c>
      <c r="BK376" cm="1">
        <f t="array" ref="BK376">fC *  BG376 +  ( 1 - fC ) * BI376</f>
        <v>6.7061244520738746E-4</v>
      </c>
    </row>
    <row r="377" spans="6:63" x14ac:dyDescent="0.2">
      <c r="F377">
        <v>3770</v>
      </c>
      <c r="G377" cm="1">
        <f t="array" ref="G377" xml:space="preserve"> F377 * 10^(-9) * rhoa/mu * U</f>
        <v>2.4975988361649786E-3</v>
      </c>
      <c r="H377" cm="1">
        <f t="array" ref="H377">1 +  lambda/F377 * ( 2.514 + 0.8 * EXP( -0.55 * F377/lambda ) )</f>
        <v>1.0446851830238733</v>
      </c>
      <c r="I377" cm="1">
        <f t="array" ref="I377" xml:space="preserve"> 1 + 3.34 * lambda/F377</f>
        <v>1.0593669496021221</v>
      </c>
      <c r="J377">
        <f t="shared" si="139"/>
        <v>0.98614099997761584</v>
      </c>
      <c r="K377" cm="1">
        <f t="array" ref="K377" xml:space="preserve"> kB * T * H377 / ( 3 * PI() * mu * F377 * 10^(-9) )</f>
        <v>6.5421323435282365E-12</v>
      </c>
      <c r="L377" cm="1">
        <f t="array" ref="L377" xml:space="preserve"> df * 10^(-6) *U / K377</f>
        <v>12570.342173926736</v>
      </c>
      <c r="M377" cm="1">
        <f t="array" ref="M377" xml:space="preserve"> 1 + 0.388 * Kn * ( ( 1 - alpha ) * L377 / Ku ) ^ ( 1 / 3 )</f>
        <v>1.1734275093748125</v>
      </c>
      <c r="N377" cm="1">
        <f t="array" ref="N377" xml:space="preserve"> 1 + 0.388 * Kn * ( ( 1 - alpha ) / Ku ) ^ ( 1 / 3 ) * ( 3 * PI() * mu * df * 10^(-6) * U * F377 * 10^(-9) / ( kB * T ) ) ^ ( 1 / 3 ) * ( 0.6 * ( F377 / lambda ) ^ 0.1 ) ^ ( -1 / 3 ) * ( 1 + 2/3 * ( 3.34 * F377 / lambda ) ) ^ ( -1 / 2 )</f>
        <v>1.0162330829730351</v>
      </c>
      <c r="O377">
        <f t="shared" si="130"/>
        <v>0.86603822976203382</v>
      </c>
      <c r="P377" cm="1">
        <f t="array" ref="P377" xml:space="preserve"> 1 / ( 1 + 1.6 * ( ( 1 - alpha ) / Ku ) ^ ( 1 / 3 ) * L377 ^ ( -2 / 3 ) * M377 )</f>
        <v>0.99610982549752114</v>
      </c>
      <c r="Q377" cm="1">
        <f t="array" ref="Q377" xml:space="preserve"> 1.6 * ( ( 1 - alpha ) / Ku ) * L377 ^ ( -2 / 3 ) * M377 * P377</f>
        <v>4.9196752740709084E-3</v>
      </c>
      <c r="R377" cm="1">
        <f t="array" ref="R377" xml:space="preserve"> 1.6 * ( 0.6 ) ^ ( 2 / 3 ) * ( ( 1 - alpha ) / Ku ) * ( lambda * 10^(-9) ) ^ ( -1 / 15 ) * ( kB * T / ( 3 * PI() * df * 10^(-6) * U * mu ) ) ^ ( 2 / 3 ) * ( F377 * 10^(-9) ) ^ ( -3 / 5 )  +  3.2 * 3.34 / 3 * ( 0.6 ) ^ ( 2 / 3 ) * ( ( 1 - alpha ) / Ku ) *  ( lambda * 10^(-9) ) ^ ( 14 / 15 ) * ( kB * T / ( 3 * PI() * df * 10^(-6) * U * mu ) ) ^ ( 2 / 3 ) * ( F377 * 10^(-9) ) ^ ( -8 / 5 )</f>
        <v>3.9550684757010931E-3</v>
      </c>
      <c r="S377">
        <f t="shared" si="131"/>
        <v>4.0192714304311842E-3</v>
      </c>
      <c r="T377">
        <f t="shared" si="140"/>
        <v>0.81697900908515397</v>
      </c>
      <c r="U377">
        <f t="shared" si="132"/>
        <v>9632.7190568776787</v>
      </c>
      <c r="V377">
        <f t="shared" si="133"/>
        <v>1.0188836204347188E-2</v>
      </c>
      <c r="W377">
        <f t="shared" si="134"/>
        <v>1.0381222773490948E-4</v>
      </c>
      <c r="X377">
        <f t="shared" si="135"/>
        <v>1.0577226125259307E-6</v>
      </c>
      <c r="Y377" cm="1">
        <f t="array" ref="Y377" xml:space="preserve"> 4 / 3 * g / U^2 * F377 * 10^(-9) * ( rhop - rhoa ) / rhoa</f>
        <v>390.81721356953602</v>
      </c>
      <c r="Z377" cm="1">
        <f t="array" ref="Z377" xml:space="preserve"> SQRT( 4/3 * 1/U377 * g/rhoa * F377 * 10^(-9) *  ( rhop - rhoa ) )</f>
        <v>2.1128212556020556E-3</v>
      </c>
      <c r="AA377" cm="1">
        <f t="array" ref="AA377" xml:space="preserve"> Z377 / U</f>
        <v>0.20142454671006862</v>
      </c>
      <c r="AB377">
        <f t="shared" si="141"/>
        <v>0.25222982484654366</v>
      </c>
      <c r="AC377">
        <f t="shared" si="142"/>
        <v>0.25016777575501603</v>
      </c>
      <c r="AD377">
        <f t="shared" si="143"/>
        <v>0.99182472139136524</v>
      </c>
      <c r="AE377" cm="1">
        <f t="array" ref="AE377">( ( F377 * 10^(-9) ) ^ 2 * rhop * H377 * U ) / ( 18 * mu * ( df * 10^(-6) ) )</f>
        <v>6.0874040089193358E-2</v>
      </c>
      <c r="AF377">
        <f t="shared" si="144"/>
        <v>3.8343816481275675E-2</v>
      </c>
      <c r="AG377" cm="1">
        <f t="array" ref="AG377">(2 * AI397*(1-alpha)*AE377*SQRT(alpha)+(1-alpha)*alpha*AE377^2)/Ku</f>
        <v>2.3394599334872219E-2</v>
      </c>
      <c r="AH377">
        <f t="shared" si="145"/>
        <v>0.61012704216066849</v>
      </c>
      <c r="AI377" cm="1">
        <f t="array" ref="AI377" xml:space="preserve"> F377 / df / 1000</f>
        <v>0.48086734693877553</v>
      </c>
      <c r="AJ377" cm="1">
        <f t="array" ref="AJ377" xml:space="preserve"> ( 1 + AI377 ) / ( 2*Ku ) * ( 2 * LN( 1 + AI377 ) - 1 + alpha + ( 1 / ( 1 + AI377 ) ) ^ 2 * ( 1 - alpha / 2 ) - ( alpha / 2) * ( 1 + AI377 ) ^ 2 )</f>
        <v>0.247555495203789</v>
      </c>
      <c r="AK377" cm="1">
        <f t="array" ref="AK377" xml:space="preserve"> ( ( 1 - alpha ) / Ku ) * AI377 ^ 2</f>
        <v>0.32885284795248776</v>
      </c>
      <c r="AL377">
        <f t="shared" si="146"/>
        <v>1.328400517555768</v>
      </c>
      <c r="AM377">
        <f t="shared" si="136"/>
        <v>0.46158074614660372</v>
      </c>
      <c r="AN377">
        <f t="shared" si="147"/>
        <v>0.62138371161921069</v>
      </c>
      <c r="AO377">
        <f t="shared" si="148"/>
        <v>1.3462080401028069</v>
      </c>
      <c r="AP377" cm="1">
        <f t="array" ref="AP377" xml:space="preserve"> EXP( -4 * alpha * X * 10^(-6) * AM377 / ( PI() * df * 10^(-6) * ( 1 - alpha ) ) ) * 100</f>
        <v>7.9104451019273714E-3</v>
      </c>
      <c r="AQ377" cm="1">
        <f t="array" ref="AQ377" xml:space="preserve"> EXP( -4 * alpha * X * 10^(-6) * AN377 / ( PI() * df * 10^(-6) * ( 1 - alpha ) ) ) * 100</f>
        <v>3.0069423436048534E-4</v>
      </c>
      <c r="AR377">
        <f t="shared" si="149"/>
        <v>7.6097508675668857E-3</v>
      </c>
      <c r="AS377" cm="1">
        <f t="array" ref="AS377" xml:space="preserve"> ( sigave * 10^(-6) * fE *e * H377 ) / ( 3 * PI() * eps0 * ( 1 + epsF ) * mu * U * F377 * 10^(-9) )</f>
        <v>5.7176591357531708E-3</v>
      </c>
      <c r="AT377" cm="1">
        <f t="array" ref="AT377" xml:space="preserve"> PI() * AS377 / ( 1 + alpha * SQRT(AS377) )</f>
        <v>1.786932364995902E-2</v>
      </c>
      <c r="AU377" cm="1">
        <f t="array" ref="AU377" xml:space="preserve"> PI() * AS377 * ( 1 - SQRT( AS377 ) * alpha )</f>
        <v>1.7868837215248623E-2</v>
      </c>
      <c r="AV377">
        <f t="shared" si="150"/>
        <v>0.99997277822485475</v>
      </c>
      <c r="AW377" cm="1">
        <f t="array" ref="AW377" xml:space="preserve"> 2 / 3 * ( epsP - 1 ) / ( epsP + 2 ) * ( sigave * 10^(-6) ) ^ 2 / ( eps0 * ( 1 + epsF ) ^ 2 ) * H377 * ( F377 * 10^(-9) ) ^ 2 / ( df * 10^(-6) * mu * U )</f>
        <v>48.811038790460778</v>
      </c>
      <c r="AX377" cm="1">
        <f t="array" ref="AX377" xml:space="preserve"> 0.528 * Ku ^ 0.26 * AW377 ^ 0.74 / ( 1 + 0.366 * ( Ku * AW377 ) ^ 0.63 )</f>
        <v>1.9784892192255044</v>
      </c>
      <c r="AY377" cm="1">
        <f t="array" ref="AY377" xml:space="preserve"> 0.35 * Ku ^ ( -0.5 ) * AW377 ^ 0.4</f>
        <v>2.0486885497188387</v>
      </c>
      <c r="AZ377">
        <f t="shared" si="151"/>
        <v>1.0354812802673823</v>
      </c>
      <c r="BA377">
        <f t="shared" si="137"/>
        <v>0.47120193405307942</v>
      </c>
      <c r="BB377">
        <f t="shared" si="152"/>
        <v>0.63925254883445937</v>
      </c>
      <c r="BC377">
        <f t="shared" si="153"/>
        <v>1.3566424554667671</v>
      </c>
      <c r="BD377">
        <f t="shared" si="138"/>
        <v>1.5268374353189884</v>
      </c>
      <c r="BE377">
        <f t="shared" si="154"/>
        <v>2.6700722613380492</v>
      </c>
      <c r="BF377">
        <f t="shared" si="155"/>
        <v>1.7487600183055605</v>
      </c>
      <c r="BG377" cm="1">
        <f t="array" ref="BG377" xml:space="preserve"> EXP( -4 * alpha * X * 10^(-6) * BA377 / ( PI() * df * 10^(-6) * ( 1 - alpha ) ) ) * 100</f>
        <v>6.4968528635530867E-3</v>
      </c>
      <c r="BH377" cm="1">
        <f t="array" ref="BH377" xml:space="preserve"> EXP( -4 * alpha * X * 10^(-6) * BB377 / ( PI() * df * 10^(-6) * ( 1 - alpha ) ) ) * 100</f>
        <v>2.0861001704444669E-4</v>
      </c>
      <c r="BI377" cm="1">
        <f t="array" ref="BI377" xml:space="preserve"> EXP( -4 * alpha * X * 10^(-6) * BD377 / ( PI() * df * 10^(-6) * ( 1 - alpha ) ) ) * 100</f>
        <v>2.7032459558201776E-12</v>
      </c>
      <c r="BJ377" cm="1">
        <f t="array" ref="BJ377" xml:space="preserve"> EXP( -4 * alpha * X * 10^(-6) * BE377 / ( PI() * df * 10^(-6) * ( 1 - alpha ) ) ) * 100</f>
        <v>1.8733716638898028E-22</v>
      </c>
      <c r="BK377" cm="1">
        <f t="array" ref="BK377">fC *  BG377 +  ( 1 - fC ) * BI377</f>
        <v>6.4968528878823009E-4</v>
      </c>
    </row>
    <row r="378" spans="6:63" x14ac:dyDescent="0.2">
      <c r="F378">
        <v>3780</v>
      </c>
      <c r="G378" cm="1">
        <f t="array" ref="G378" xml:space="preserve"> F378 * 10^(-9) * rhoa/mu * U</f>
        <v>2.5042237667648854E-3</v>
      </c>
      <c r="H378" cm="1">
        <f t="array" ref="H378">1 +  lambda/F378 * ( 2.514 + 0.8 * EXP( -0.55 * F378/lambda ) )</f>
        <v>1.0445669682539687</v>
      </c>
      <c r="I378" cm="1">
        <f t="array" ref="I378" xml:space="preserve"> 1 + 3.34 * lambda/F378</f>
        <v>1.0592098941798942</v>
      </c>
      <c r="J378">
        <f t="shared" si="139"/>
        <v>0.98617561447793778</v>
      </c>
      <c r="K378" cm="1">
        <f t="array" ref="K378" xml:space="preserve"> kB * T * H378 / ( 3 * PI() * mu * F378 * 10^(-9) )</f>
        <v>6.524086777172266E-12</v>
      </c>
      <c r="L378" cm="1">
        <f t="array" ref="L378" xml:space="preserve"> df * 10^(-6) *U / K378</f>
        <v>12605.111629264235</v>
      </c>
      <c r="M378" cm="1">
        <f t="array" ref="M378" xml:space="preserve"> 1 + 0.388 * Kn * ( ( 1 - alpha ) * L378 / Ku ) ^ ( 1 / 3 )</f>
        <v>1.1735872618265719</v>
      </c>
      <c r="N378" cm="1">
        <f t="array" ref="N378" xml:space="preserve"> 1 + 0.388 * Kn * ( ( 1 - alpha ) / Ku ) ^ ( 1 / 3 ) * ( 3 * PI() * mu * df * 10^(-6) * U * F378 * 10^(-9) / ( kB * T ) ) ^ ( 1 / 3 ) * ( 0.6 * ( F378 / lambda ) ^ 0.1 ) ^ ( -1 / 3 ) * ( 1 + 2/3 * ( 3.34 * F378 / lambda ) ) ^ ( -1 / 2 )</f>
        <v>1.0162246548966842</v>
      </c>
      <c r="O378">
        <f t="shared" si="130"/>
        <v>0.86591316040277355</v>
      </c>
      <c r="P378" cm="1">
        <f t="array" ref="P378" xml:space="preserve"> 1 / ( 1 + 1.6 * ( ( 1 - alpha ) / Ku ) ^ ( 1 / 3 ) * L378 ^ ( -2 / 3 ) * M378 )</f>
        <v>0.99611642807986001</v>
      </c>
      <c r="Q378" cm="1">
        <f t="array" ref="Q378" xml:space="preserve"> 1.6 * ( ( 1 - alpha ) / Ku ) * L378 ^ ( -2 / 3 ) * M378 * P378</f>
        <v>4.9113253758707679E-3</v>
      </c>
      <c r="R378" cm="1">
        <f t="array" ref="R378" xml:space="preserve"> 1.6 * ( 0.6 ) ^ ( 2 / 3 ) * ( ( 1 - alpha ) / Ku ) * ( lambda * 10^(-9) ) ^ ( -1 / 15 ) * ( kB * T / ( 3 * PI() * df * 10^(-6) * U * mu ) ) ^ ( 2 / 3 ) * ( F378 * 10^(-9) ) ^ ( -3 / 5 )  +  3.2 * 3.34 / 3 * ( 0.6 ) ^ ( 2 / 3 ) * ( ( 1 - alpha ) / Ku ) *  ( lambda * 10^(-9) ) ^ ( 14 / 15 ) * ( kB * T / ( 3 * PI() * df * 10^(-6) * U * mu ) ) ^ ( 2 / 3 ) * ( F378 * 10^(-9) ) ^ ( -8 / 5 )</f>
        <v>3.9483895518102859E-3</v>
      </c>
      <c r="S378">
        <f t="shared" si="131"/>
        <v>4.0124508096860819E-3</v>
      </c>
      <c r="T378">
        <f t="shared" si="140"/>
        <v>0.81697922711436777</v>
      </c>
      <c r="U378">
        <f t="shared" si="132"/>
        <v>9607.2783470676968</v>
      </c>
      <c r="V378">
        <f t="shared" si="133"/>
        <v>1.0202317558832172E-2</v>
      </c>
      <c r="W378">
        <f t="shared" si="134"/>
        <v>1.0408712712639389E-4</v>
      </c>
      <c r="X378">
        <f t="shared" si="135"/>
        <v>1.0619267286161325E-6</v>
      </c>
      <c r="Y378" cm="1">
        <f t="array" ref="Y378" xml:space="preserve"> 4 / 3 * g / U^2 * F378 * 10^(-9) * ( rhop - rhoa ) / rhoa</f>
        <v>391.85386400340741</v>
      </c>
      <c r="Z378" cm="1">
        <f t="array" ref="Z378" xml:space="preserve"> SQRT( 4/3 * 1/U378 * g/rhoa * F378 * 10^(-9) *  ( rhop - rhoa ) )</f>
        <v>2.1184208511619337E-3</v>
      </c>
      <c r="AA378" cm="1">
        <f t="array" ref="AA378" xml:space="preserve"> Z378 / U</f>
        <v>0.20195838079301226</v>
      </c>
      <c r="AB378">
        <f t="shared" si="141"/>
        <v>0.25306747910428268</v>
      </c>
      <c r="AC378">
        <f t="shared" si="142"/>
        <v>0.25098209156991108</v>
      </c>
      <c r="AD378">
        <f t="shared" si="143"/>
        <v>0.99175955938015936</v>
      </c>
      <c r="AE378" cm="1">
        <f t="array" ref="AE378">( ( F378 * 10^(-9) ) ^ 2 * rhop * H378 * U ) / ( 18 * mu * ( df * 10^(-6) ) )</f>
        <v>6.1190482602359882E-2</v>
      </c>
      <c r="AF378">
        <f t="shared" si="144"/>
        <v>3.8664744495784102E-2</v>
      </c>
      <c r="AG378" cm="1">
        <f t="array" ref="AG378">(2 * AI398*(1-alpha)*AE378*SQRT(alpha)+(1-alpha)*alpha*AE378^2)/Ku</f>
        <v>2.3576426046375266E-2</v>
      </c>
      <c r="AH378">
        <f t="shared" si="145"/>
        <v>0.60976546861562664</v>
      </c>
      <c r="AI378" cm="1">
        <f t="array" ref="AI378" xml:space="preserve"> F378 / df / 1000</f>
        <v>0.48214285714285715</v>
      </c>
      <c r="AJ378" cm="1">
        <f t="array" ref="AJ378" xml:space="preserve"> ( 1 + AI378 ) / ( 2*Ku ) * ( 2 * LN( 1 + AI378 ) - 1 + alpha + ( 1 / ( 1 + AI378 ) ) ^ 2 * ( 1 - alpha / 2 ) - ( alpha / 2) * ( 1 + AI378 ) ^ 2 )</f>
        <v>0.24871291968744536</v>
      </c>
      <c r="AK378" cm="1">
        <f t="array" ref="AK378" xml:space="preserve"> ( ( 1 - alpha ) / Ku ) * AI378 ^ 2</f>
        <v>0.33059973915839319</v>
      </c>
      <c r="AL378">
        <f t="shared" si="146"/>
        <v>1.3292423231324455</v>
      </c>
      <c r="AM378">
        <f t="shared" si="136"/>
        <v>0.46318586565946041</v>
      </c>
      <c r="AN378">
        <f t="shared" si="147"/>
        <v>0.62425902603377448</v>
      </c>
      <c r="AO378">
        <f t="shared" si="148"/>
        <v>1.3477505949906012</v>
      </c>
      <c r="AP378" cm="1">
        <f t="array" ref="AP378" xml:space="preserve"> EXP( -4 * alpha * X * 10^(-6) * AM378 / ( PI() * df * 10^(-6) * ( 1 - alpha ) ) ) * 100</f>
        <v>7.6548583605132725E-3</v>
      </c>
      <c r="AQ378" cm="1">
        <f t="array" ref="AQ378" xml:space="preserve"> EXP( -4 * alpha * X * 10^(-6) * AN378 / ( PI() * df * 10^(-6) * ( 1 - alpha ) ) ) * 100</f>
        <v>2.8351357439080748E-4</v>
      </c>
      <c r="AR378">
        <f t="shared" si="149"/>
        <v>7.371344786122465E-3</v>
      </c>
      <c r="AS378" cm="1">
        <f t="array" ref="AS378" xml:space="preserve"> ( sigave * 10^(-6) * fE *e * H378 ) / ( 3 * PI() * eps0 * ( 1 + epsF ) * mu * U * F378 * 10^(-9) )</f>
        <v>5.7018877645981479E-3</v>
      </c>
      <c r="AT378" cm="1">
        <f t="array" ref="AT378" xml:space="preserve"> PI() * AS378 / ( 1 + alpha * SQRT(AS378) )</f>
        <v>1.7820161247497225E-2</v>
      </c>
      <c r="AU378" cm="1">
        <f t="array" ref="AU378" xml:space="preserve"> PI() * AS378 * ( 1 - SQRT( AS378 ) * alpha )</f>
        <v>1.7819677489146014E-2</v>
      </c>
      <c r="AV378">
        <f t="shared" si="150"/>
        <v>0.99997285331235264</v>
      </c>
      <c r="AW378" cm="1">
        <f t="array" ref="AW378" xml:space="preserve"> 2 / 3 * ( epsP - 1 ) / ( epsP + 2 ) * ( sigave * 10^(-6) ) ^ 2 / ( eps0 * ( 1 + epsF ) ^ 2 ) * H378 * ( F378 * 10^(-9) ) ^ 2 / ( df * 10^(-6) * mu * U )</f>
        <v>49.064774007681279</v>
      </c>
      <c r="AX378" cm="1">
        <f t="array" ref="AX378" xml:space="preserve"> 0.528 * Ku ^ 0.26 * AW378 ^ 0.74 / ( 1 + 0.366 * ( Ku * AW378 ) ^ 0.63 )</f>
        <v>1.9811396070944622</v>
      </c>
      <c r="AY378" cm="1">
        <f t="array" ref="AY378" xml:space="preserve"> 0.35 * Ku ^ ( -0.5 ) * AW378 ^ 0.4</f>
        <v>2.0529418172045824</v>
      </c>
      <c r="AZ378">
        <f t="shared" si="151"/>
        <v>1.0362428825575929</v>
      </c>
      <c r="BA378">
        <f t="shared" si="137"/>
        <v>0.4727519800933444</v>
      </c>
      <c r="BB378">
        <f t="shared" si="152"/>
        <v>0.64207870352292051</v>
      </c>
      <c r="BC378">
        <f t="shared" si="153"/>
        <v>1.3581724256261025</v>
      </c>
      <c r="BD378">
        <f t="shared" si="138"/>
        <v>1.5266896088496309</v>
      </c>
      <c r="BE378">
        <f t="shared" si="154"/>
        <v>2.6772008432383569</v>
      </c>
      <c r="BF378">
        <f t="shared" si="155"/>
        <v>1.7535986540549278</v>
      </c>
      <c r="BG378" cm="1">
        <f t="array" ref="BG378" xml:space="preserve"> EXP( -4 * alpha * X * 10^(-6) * BA378 / ( PI() * df * 10^(-6) * ( 1 - alpha ) ) ) * 100</f>
        <v>6.294028070527302E-3</v>
      </c>
      <c r="BH378" cm="1">
        <f t="array" ref="BH378" xml:space="preserve"> EXP( -4 * alpha * X * 10^(-6) * BB378 / ( PI() * df * 10^(-6) * ( 1 - alpha ) ) ) * 100</f>
        <v>1.9688868979101667E-4</v>
      </c>
      <c r="BI378" cm="1">
        <f t="array" ref="BI378" xml:space="preserve"> EXP( -4 * alpha * X * 10^(-6) * BD378 / ( PI() * df * 10^(-6) * ( 1 - alpha ) ) ) * 100</f>
        <v>2.7114350740808925E-12</v>
      </c>
      <c r="BJ378" cm="1">
        <f t="array" ref="BJ378" xml:space="preserve"> EXP( -4 * alpha * X * 10^(-6) * BE378 / ( PI() * df * 10^(-6) * ( 1 - alpha ) ) ) * 100</f>
        <v>1.6191101456099844E-22</v>
      </c>
      <c r="BK378" cm="1">
        <f t="array" ref="BK378">fC *  BG378 +  ( 1 - fC ) * BI378</f>
        <v>6.2940280949302181E-4</v>
      </c>
    </row>
    <row r="379" spans="6:63" x14ac:dyDescent="0.2">
      <c r="F379">
        <v>3790</v>
      </c>
      <c r="G379" cm="1">
        <f t="array" ref="G379" xml:space="preserve"> F379 * 10^(-9) * rhoa/mu * U</f>
        <v>2.5108486973647926E-3</v>
      </c>
      <c r="H379" cm="1">
        <f t="array" ref="H379">1 +  lambda/F379 * ( 2.514 + 0.8 * EXP( -0.55 * F379/lambda ) )</f>
        <v>1.0444493773087076</v>
      </c>
      <c r="I379" cm="1">
        <f t="array" ref="I379" xml:space="preserve"> 1 + 3.34 * lambda/F379</f>
        <v>1.0590536675461741</v>
      </c>
      <c r="J379">
        <f t="shared" si="139"/>
        <v>0.98621005650138138</v>
      </c>
      <c r="K379" cm="1">
        <f t="array" ref="K379" xml:space="preserve"> kB * T * H379 / ( 3 * PI() * mu * F379 * 10^(-9) )</f>
        <v>6.5061403240414618E-12</v>
      </c>
      <c r="L379" cm="1">
        <f t="array" ref="L379" xml:space="preserve"> df * 10^(-6) *U / K379</f>
        <v>12639.88140578246</v>
      </c>
      <c r="M379" cm="1">
        <f t="array" ref="M379" xml:space="preserve"> 1 + 0.388 * Kn * ( ( 1 - alpha ) * L379 / Ku ) ^ ( 1 / 3 )</f>
        <v>1.1737467222494042</v>
      </c>
      <c r="N379" cm="1">
        <f t="array" ref="N379" xml:space="preserve"> 1 + 0.388 * Kn * ( ( 1 - alpha ) / Ku ) ^ ( 1 / 3 ) * ( 3 * PI() * mu * df * 10^(-6) * U * F379 * 10^(-9) / ( kB * T ) ) ^ ( 1 / 3 ) * ( 0.6 * ( F379 / lambda ) ^ 0.1 ) ^ ( -1 / 3 ) * ( 1 + 2/3 * ( 3.34 * F379 / lambda ) ) ^ ( -1 / 2 )</f>
        <v>1.0162162530017751</v>
      </c>
      <c r="O379">
        <f t="shared" si="130"/>
        <v>0.86578836280306459</v>
      </c>
      <c r="P379" cm="1">
        <f t="array" ref="P379" xml:space="preserve"> 1 / ( 1 + 1.6 * ( ( 1 - alpha ) / Ku ) ^ ( 1 / 3 ) * L379 ^ ( -2 / 3 ) * M379 )</f>
        <v>0.99612300100808204</v>
      </c>
      <c r="Q379" cm="1">
        <f t="array" ref="Q379" xml:space="preserve"> 1.6 * ( ( 1 - alpha ) / Ku ) * L379 ^ ( -2 / 3 ) * M379 * P379</f>
        <v>4.9030129794904315E-3</v>
      </c>
      <c r="R379" cm="1">
        <f t="array" ref="R379" xml:space="preserve"> 1.6 * ( 0.6 ) ^ ( 2 / 3 ) * ( ( 1 - alpha ) / Ku ) * ( lambda * 10^(-9) ) ^ ( -1 / 15 ) * ( kB * T / ( 3 * PI() * df * 10^(-6) * U * mu ) ) ^ ( 2 / 3 ) * ( F379 * 10^(-9) ) ^ ( -3 / 5 )  +  3.2 * 3.34 / 3 * ( 0.6 ) ^ ( 2 / 3 ) * ( ( 1 - alpha ) / Ku ) *  ( lambda * 10^(-9) ) ^ ( 14 / 15 ) * ( kB * T / ( 3 * PI() * df * 10^(-6) * U * mu ) ) ^ ( 2 / 3 ) * ( F379 * 10^(-9) ) ^ ( -8 / 5 )</f>
        <v>3.9417405142557526E-3</v>
      </c>
      <c r="S379">
        <f t="shared" si="131"/>
        <v>4.0056607757022709E-3</v>
      </c>
      <c r="T379">
        <f t="shared" si="140"/>
        <v>0.81697943539170026</v>
      </c>
      <c r="U379">
        <f t="shared" si="132"/>
        <v>9581.9718537964673</v>
      </c>
      <c r="V379">
        <f t="shared" si="133"/>
        <v>1.0215781021262992E-2</v>
      </c>
      <c r="W379">
        <f t="shared" si="134"/>
        <v>1.043620244452095E-4</v>
      </c>
      <c r="X379">
        <f t="shared" si="135"/>
        <v>1.0661363681931884E-6</v>
      </c>
      <c r="Y379" cm="1">
        <f t="array" ref="Y379" xml:space="preserve"> 4 / 3 * g / U^2 * F379 * 10^(-9) * ( rhop - rhoa ) / rhoa</f>
        <v>392.89051443727891</v>
      </c>
      <c r="Z379" cm="1">
        <f t="array" ref="Z379" xml:space="preserve"> SQRT( 4/3 * 1/U379 * g/rhoa * F379 * 10^(-9) *  ( rhop - rhoa ) )</f>
        <v>2.124020425764313E-3</v>
      </c>
      <c r="AA379" cm="1">
        <f t="array" ref="AA379" xml:space="preserve"> Z379 / U</f>
        <v>0.20249221287798536</v>
      </c>
      <c r="AB379">
        <f t="shared" si="141"/>
        <v>0.2539062516351393</v>
      </c>
      <c r="AC379">
        <f t="shared" si="142"/>
        <v>0.25179731957915275</v>
      </c>
      <c r="AD379">
        <f t="shared" si="143"/>
        <v>0.99169405226375806</v>
      </c>
      <c r="AE379" cm="1">
        <f t="array" ref="AE379">( ( F379 * 10^(-9) ) ^ 2 * rhop * H379 * U ) / ( 18 * mu * ( df * 10^(-6) ) )</f>
        <v>6.1507745078017456E-2</v>
      </c>
      <c r="AF379">
        <f t="shared" si="144"/>
        <v>3.8987188093679119E-2</v>
      </c>
      <c r="AG379" cm="1">
        <f t="array" ref="AG379">(2 * AI399*(1-alpha)*AE379*SQRT(alpha)+(1-alpha)*alpha*AE379^2)/Ku</f>
        <v>2.3759197229114154E-2</v>
      </c>
      <c r="AH379">
        <f t="shared" si="145"/>
        <v>0.60941038302185646</v>
      </c>
      <c r="AI379" cm="1">
        <f t="array" ref="AI379" xml:space="preserve"> F379 / df / 1000</f>
        <v>0.48341836734693877</v>
      </c>
      <c r="AJ379" cm="1">
        <f t="array" ref="AJ379" xml:space="preserve"> ( 1 + AI379 ) / ( 2*Ku ) * ( 2 * LN( 1 + AI379 ) - 1 + alpha + ( 1 / ( 1 + AI379 ) ) ^ 2 * ( 1 - alpha / 2 ) - ( alpha / 2) * ( 1 + AI379 ) ^ 2 )</f>
        <v>0.24987237669523502</v>
      </c>
      <c r="AK379" cm="1">
        <f t="array" ref="AK379" xml:space="preserve"> ( ( 1 - alpha ) / Ku ) * AI379 ^ 2</f>
        <v>0.33235125789067177</v>
      </c>
      <c r="AL379">
        <f t="shared" si="146"/>
        <v>1.3300840304410071</v>
      </c>
      <c r="AM379">
        <f t="shared" si="136"/>
        <v>0.46479131974123633</v>
      </c>
      <c r="AN379">
        <f t="shared" si="147"/>
        <v>0.62714142633920589</v>
      </c>
      <c r="AO379">
        <f t="shared" si="148"/>
        <v>1.3492967697597169</v>
      </c>
      <c r="AP379" cm="1">
        <f t="array" ref="AP379" xml:space="preserve"> EXP( -4 * alpha * X * 10^(-6) * AM379 / ( PI() * df * 10^(-6) * ( 1 - alpha ) ) ) * 100</f>
        <v>7.4074789243869883E-3</v>
      </c>
      <c r="AQ379" cm="1">
        <f t="array" ref="AQ379" xml:space="preserve"> EXP( -4 * alpha * X * 10^(-6) * AN379 / ( PI() * df * 10^(-6) * ( 1 - alpha ) ) ) * 100</f>
        <v>2.6727580468381652E-4</v>
      </c>
      <c r="AR379">
        <f t="shared" si="149"/>
        <v>7.1402031197031722E-3</v>
      </c>
      <c r="AS379" cm="1">
        <f t="array" ref="AS379" xml:space="preserve"> ( sigave * 10^(-6) * fE *e * H379 ) / ( 3 * PI() * eps0 * ( 1 + epsF ) * mu * U * F379 * 10^(-9) )</f>
        <v>5.6862030159092565E-3</v>
      </c>
      <c r="AT379" cm="1">
        <f t="array" ref="AT379" xml:space="preserve"> PI() * AS379 / ( 1 + alpha * SQRT(AS379) )</f>
        <v>1.7771268340127128E-2</v>
      </c>
      <c r="AU379" cm="1">
        <f t="array" ref="AU379" xml:space="preserve"> PI() * AS379 * ( 1 - SQRT( AS379 ) * alpha )</f>
        <v>1.777078723612744E-2</v>
      </c>
      <c r="AV379">
        <f t="shared" si="150"/>
        <v>0.99997292798744131</v>
      </c>
      <c r="AW379" cm="1">
        <f t="array" ref="AW379" xml:space="preserve"> 2 / 3 * ( epsP - 1 ) / ( epsP + 2 ) * ( sigave * 10^(-6) ) ^ 2 / ( eps0 * ( 1 + epsF ) ^ 2 ) * H379 * ( F379 * 10^(-9) ) ^ 2 / ( df * 10^(-6) * mu * U )</f>
        <v>49.319166700911261</v>
      </c>
      <c r="AX379" cm="1">
        <f t="array" ref="AX379" xml:space="preserve"> 0.528 * Ku ^ 0.26 * AW379 ^ 0.74 / ( 1 + 0.366 * ( Ku * AW379 ) ^ 0.63 )</f>
        <v>1.9837828854871056</v>
      </c>
      <c r="AY379" cm="1">
        <f t="array" ref="AY379" xml:space="preserve"> 0.35 * Ku ^ ( -0.5 ) * AW379 ^ 0.4</f>
        <v>2.0571928776294159</v>
      </c>
      <c r="AZ379">
        <f t="shared" si="151"/>
        <v>1.0370050536675968</v>
      </c>
      <c r="BA379">
        <f t="shared" si="137"/>
        <v>0.47430265681608008</v>
      </c>
      <c r="BB379">
        <f t="shared" si="152"/>
        <v>0.64491221357533335</v>
      </c>
      <c r="BC379">
        <f t="shared" si="153"/>
        <v>1.3597060954803177</v>
      </c>
      <c r="BD379">
        <f t="shared" si="138"/>
        <v>1.5265291398027121</v>
      </c>
      <c r="BE379">
        <f t="shared" si="154"/>
        <v>2.6843343039686216</v>
      </c>
      <c r="BF379">
        <f t="shared" si="155"/>
        <v>1.7584559861828406</v>
      </c>
      <c r="BG379" cm="1">
        <f t="array" ref="BG379" xml:space="preserve"> EXP( -4 * alpha * X * 10^(-6) * BA379 / ( PI() * df * 10^(-6) * ( 1 - alpha ) ) ) * 100</f>
        <v>6.0974565631590361E-3</v>
      </c>
      <c r="BH379" cm="1">
        <f t="array" ref="BH379" xml:space="preserve"> EXP( -4 * alpha * X * 10^(-6) * BB379 / ( PI() * df * 10^(-6) * ( 1 - alpha ) ) ) * 100</f>
        <v>1.857979921803822E-4</v>
      </c>
      <c r="BI379" cm="1">
        <f t="array" ref="BI379" xml:space="preserve"> EXP( -4 * alpha * X * 10^(-6) * BD379 / ( PI() * df * 10^(-6) * ( 1 - alpha ) ) ) * 100</f>
        <v>2.7203526345399347E-12</v>
      </c>
      <c r="BJ379" cm="1">
        <f t="array" ref="BJ379" xml:space="preserve"> EXP( -4 * alpha * X * 10^(-6) * BE379 / ( PI() * df * 10^(-6) * ( 1 - alpha ) ) ) * 100</f>
        <v>1.3992183307276612E-22</v>
      </c>
      <c r="BK379" cm="1">
        <f t="array" ref="BK379">fC *  BG379 +  ( 1 - fC ) * BI379</f>
        <v>6.0974565876422099E-4</v>
      </c>
    </row>
    <row r="380" spans="6:63" x14ac:dyDescent="0.2">
      <c r="F380">
        <v>3800</v>
      </c>
      <c r="G380" cm="1">
        <f t="array" ref="G380" xml:space="preserve"> F380 * 10^(-9) * rhoa/mu * U</f>
        <v>2.5174736279646994E-3</v>
      </c>
      <c r="H380" cm="1">
        <f t="array" ref="H380">1 +  lambda/F380 * ( 2.514 + 0.8 * EXP( -0.55 * F380/lambda ) )</f>
        <v>1.0443324052631584</v>
      </c>
      <c r="I380" cm="1">
        <f t="array" ref="I380" xml:space="preserve"> 1 + 3.34 * lambda/F380</f>
        <v>1.0588982631578947</v>
      </c>
      <c r="J380">
        <f t="shared" si="139"/>
        <v>0.98624432733386747</v>
      </c>
      <c r="K380" cm="1">
        <f t="array" ref="K380" xml:space="preserve"> kB * T * H380 / ( 3 * PI() * mu * F380 * 10^(-9) )</f>
        <v>6.4882921710650764E-12</v>
      </c>
      <c r="L380" cm="1">
        <f t="array" ref="L380" xml:space="preserve"> df * 10^(-6) *U / K380</f>
        <v>12674.651501053424</v>
      </c>
      <c r="M380" cm="1">
        <f t="array" ref="M380" xml:space="preserve"> 1 + 0.388 * Kn * ( ( 1 - alpha ) * L380 / Ku ) ^ ( 1 / 3 )</f>
        <v>1.173905891968487</v>
      </c>
      <c r="N380" cm="1">
        <f t="array" ref="N380" xml:space="preserve"> 1 + 0.388 * Kn * ( ( 1 - alpha ) / Ku ) ^ ( 1 / 3 ) * ( 3 * PI() * mu * df * 10^(-6) * U * F380 * 10^(-9) / ( kB * T ) ) ^ ( 1 / 3 ) * ( 0.6 * ( F380 / lambda ) ^ 0.1 ) ^ ( -1 / 3 ) * ( 1 + 2/3 * ( 3.34 * F380 / lambda ) ) ^ ( -1 / 2 )</f>
        <v>1.0162078771396157</v>
      </c>
      <c r="O380">
        <f t="shared" si="130"/>
        <v>0.86566383565514582</v>
      </c>
      <c r="P380" cm="1">
        <f t="array" ref="P380" xml:space="preserve"> 1 / ( 1 + 1.6 * ( ( 1 - alpha ) / Ku ) ^ ( 1 / 3 ) * L380 ^ ( -2 / 3 ) * M380 )</f>
        <v>0.99612954449608904</v>
      </c>
      <c r="Q380" cm="1">
        <f t="array" ref="Q380" xml:space="preserve"> 1.6 * ( ( 1 - alpha ) / Ku ) * L380 ^ ( -2 / 3 ) * M380 * P380</f>
        <v>4.8947378144217407E-3</v>
      </c>
      <c r="R380" cm="1">
        <f t="array" ref="R380" xml:space="preserve"> 1.6 * ( 0.6 ) ^ ( 2 / 3 ) * ( ( 1 - alpha ) / Ku ) * ( lambda * 10^(-9) ) ^ ( -1 / 15 ) * ( kB * T / ( 3 * PI() * df * 10^(-6) * U * mu ) ) ^ ( 2 / 3 ) * ( F380 * 10^(-9) ) ^ ( -3 / 5 )  +  3.2 * 3.34 / 3 * ( 0.6 ) ^ ( 2 / 3 ) * ( ( 1 - alpha ) / Ku ) *  ( lambda * 10^(-9) ) ^ ( 14 / 15 ) * ( kB * T / ( 3 * PI() * df * 10^(-6) * U * mu ) ) ^ ( 2 / 3 ) * ( F380 * 10^(-9) ) ^ ( -8 / 5 )</f>
        <v>3.935121147004751E-3</v>
      </c>
      <c r="S380">
        <f t="shared" si="131"/>
        <v>3.9989011070849078E-3</v>
      </c>
      <c r="T380">
        <f t="shared" si="140"/>
        <v>0.81697963378194427</v>
      </c>
      <c r="U380">
        <f t="shared" si="132"/>
        <v>9556.7985175814156</v>
      </c>
      <c r="V380">
        <f t="shared" si="133"/>
        <v>1.0229226662370836E-2</v>
      </c>
      <c r="W380">
        <f t="shared" si="134"/>
        <v>1.0463691969306954E-4</v>
      </c>
      <c r="X380">
        <f t="shared" si="135"/>
        <v>1.070351523836286E-6</v>
      </c>
      <c r="Y380" cm="1">
        <f t="array" ref="Y380" xml:space="preserve"> 4 / 3 * g / U^2 * F380 * 10^(-9) * ( rhop - rhoa ) / rhoa</f>
        <v>393.92716487115035</v>
      </c>
      <c r="Z380" cm="1">
        <f t="array" ref="Z380" xml:space="preserve"> SQRT( 4/3 * 1/U380 * g/rhoa * F380 * 10^(-9) *  ( rhop - rhoa ) )</f>
        <v>2.1296199794267148E-3</v>
      </c>
      <c r="AA380" cm="1">
        <f t="array" ref="AA380" xml:space="preserve"> Z380 / U</f>
        <v>0.20302604296665822</v>
      </c>
      <c r="AB380">
        <f t="shared" si="141"/>
        <v>0.25474614468257273</v>
      </c>
      <c r="AC380">
        <f t="shared" si="142"/>
        <v>0.25261346068767204</v>
      </c>
      <c r="AD380">
        <f t="shared" si="143"/>
        <v>0.99162819913306977</v>
      </c>
      <c r="AE380" cm="1">
        <f t="array" ref="AE380">( ( F380 * 10^(-9) ) ^ 2 * rhop * H380 * U ) / ( 18 * mu * ( df * 10^(-6) ) )</f>
        <v>6.1825827516166068E-2</v>
      </c>
      <c r="AF380">
        <f t="shared" si="144"/>
        <v>3.9311146383944333E-2</v>
      </c>
      <c r="AG380" cm="1">
        <f t="array" ref="AG380">(2 * AI400*(1-alpha)*AE380*SQRT(alpha)+(1-alpha)*alpha*AE380^2)/Ku</f>
        <v>2.3942915380509962E-2</v>
      </c>
      <c r="AH380">
        <f t="shared" si="145"/>
        <v>0.60906174413394509</v>
      </c>
      <c r="AI380" cm="1">
        <f t="array" ref="AI380" xml:space="preserve"> F380 / df / 1000</f>
        <v>0.48469387755102045</v>
      </c>
      <c r="AJ380" cm="1">
        <f t="array" ref="AJ380" xml:space="preserve"> ( 1 + AI380 ) / ( 2*Ku ) * ( 2 * LN( 1 + AI380 ) - 1 + alpha + ( 1 / ( 1 + AI380 ) ) ^ 2 * ( 1 - alpha / 2 ) - ( alpha / 2) * ( 1 + AI380 ) ^ 2 )</f>
        <v>0.25103386255787064</v>
      </c>
      <c r="AK380" cm="1">
        <f t="array" ref="AK380" xml:space="preserve"> ( ( 1 - alpha ) / Ku ) * AI380 ^ 2</f>
        <v>0.33410740414932377</v>
      </c>
      <c r="AL380">
        <f t="shared" si="146"/>
        <v>1.3309256398518836</v>
      </c>
      <c r="AM380">
        <f t="shared" si="136"/>
        <v>0.4663970907955276</v>
      </c>
      <c r="AN380">
        <f t="shared" si="147"/>
        <v>0.63003091232802499</v>
      </c>
      <c r="AO380">
        <f t="shared" si="148"/>
        <v>1.3508465742215272</v>
      </c>
      <c r="AP380" cm="1">
        <f t="array" ref="AP380" xml:space="preserve"> EXP( -4 * alpha * X * 10^(-6) * AM380 / ( PI() * df * 10^(-6) * ( 1 - alpha ) ) ) * 100</f>
        <v>7.1680474740592548E-3</v>
      </c>
      <c r="AQ380" cm="1">
        <f t="array" ref="AQ380" xml:space="preserve"> EXP( -4 * alpha * X * 10^(-6) * AN380 / ( PI() * df * 10^(-6) * ( 1 - alpha ) ) ) * 100</f>
        <v>2.519314972780313E-4</v>
      </c>
      <c r="AR380">
        <f t="shared" si="149"/>
        <v>6.9161159767812232E-3</v>
      </c>
      <c r="AS380" cm="1">
        <f t="array" ref="AS380" xml:space="preserve"> ( sigave * 10^(-6) * fE *e * H380 ) / ( 3 * PI() * eps0 * ( 1 + epsF ) * mu * U * F380 * 10^(-9) )</f>
        <v>5.6706041790831113E-3</v>
      </c>
      <c r="AT380" cm="1">
        <f t="array" ref="AT380" xml:space="preserve"> PI() * AS380 / ( 1 + alpha * SQRT(AS380) )</f>
        <v>1.7722642720632936E-2</v>
      </c>
      <c r="AU380" cm="1">
        <f t="array" ref="AU380" xml:space="preserve"> PI() * AS380 * ( 1 - SQRT( AS380 ) * alpha )</f>
        <v>1.7722164249217513E-2</v>
      </c>
      <c r="AV380">
        <f t="shared" si="150"/>
        <v>0.99997300225350338</v>
      </c>
      <c r="AW380" cm="1">
        <f t="array" ref="AW380" xml:space="preserve"> 2 / 3 * ( epsP - 1 ) / ( epsP + 2 ) * ( sigave * 10^(-6) ) ^ 2 / ( eps0 * ( 1 + epsF ) ^ 2 ) * H380 * ( F380 * 10^(-9) ) ^ 2 / ( df * 10^(-6) * mu * U )</f>
        <v>49.574216870150693</v>
      </c>
      <c r="AX380" cm="1">
        <f t="array" ref="AX380" xml:space="preserve"> 0.528 * Ku ^ 0.26 * AW380 ^ 0.74 / ( 1 + 0.366 * ( Ku * AW380 ) ^ 0.63 )</f>
        <v>1.9864190878931671</v>
      </c>
      <c r="AY380" cm="1">
        <f t="array" ref="AY380" xml:space="preserve"> 0.35 * Ku ^ ( -0.5 ) * AW380 ^ 0.4</f>
        <v>2.0614417378632286</v>
      </c>
      <c r="AZ380">
        <f t="shared" si="151"/>
        <v>1.0377677854725167</v>
      </c>
      <c r="BA380">
        <f t="shared" si="137"/>
        <v>0.47585394451004881</v>
      </c>
      <c r="BB380">
        <f t="shared" si="152"/>
        <v>0.64775307657724246</v>
      </c>
      <c r="BC380">
        <f t="shared" si="153"/>
        <v>1.361243474075192</v>
      </c>
      <c r="BD380">
        <f t="shared" si="138"/>
        <v>1.526356094994616</v>
      </c>
      <c r="BE380">
        <f t="shared" si="154"/>
        <v>2.6914726501912538</v>
      </c>
      <c r="BF380">
        <f t="shared" si="155"/>
        <v>1.763332068458604</v>
      </c>
      <c r="BG380" cm="1">
        <f t="array" ref="BG380" xml:space="preserve"> EXP( -4 * alpha * X * 10^(-6) * BA380 / ( PI() * df * 10^(-6) * ( 1 - alpha ) ) ) * 100</f>
        <v>5.9069504190073126E-3</v>
      </c>
      <c r="BH380" cm="1">
        <f t="array" ref="BH380" xml:space="preserve"> EXP( -4 * alpha * X * 10^(-6) * BB380 / ( PI() * df * 10^(-6) * ( 1 - alpha ) ) ) * 100</f>
        <v>1.7530565374908888E-4</v>
      </c>
      <c r="BI380" cm="1">
        <f t="array" ref="BI380" xml:space="preserve"> EXP( -4 * alpha * X * 10^(-6) * BD380 / ( PI() * df * 10^(-6) * ( 1 - alpha ) ) ) * 100</f>
        <v>2.7300019224811492E-12</v>
      </c>
      <c r="BJ380" cm="1">
        <f t="array" ref="BJ380" xml:space="preserve"> EXP( -4 * alpha * X * 10^(-6) * BE380 / ( PI() * df * 10^(-6) * ( 1 - alpha ) ) ) * 100</f>
        <v>1.2090692151006042E-22</v>
      </c>
      <c r="BK380" cm="1">
        <f t="array" ref="BK380">fC *  BG380 +  ( 1 - fC ) * BI380</f>
        <v>5.90695044357733E-4</v>
      </c>
    </row>
    <row r="381" spans="6:63" x14ac:dyDescent="0.2">
      <c r="F381">
        <v>3810</v>
      </c>
      <c r="G381" cm="1">
        <f t="array" ref="G381" xml:space="preserve"> F381 * 10^(-9) * rhoa/mu * U</f>
        <v>2.5240985585646071E-3</v>
      </c>
      <c r="H381" cm="1">
        <f t="array" ref="H381">1 +  lambda/F381 * ( 2.514 + 0.8 * EXP( -0.55 * F381/lambda ) )</f>
        <v>1.0442160472440949</v>
      </c>
      <c r="I381" cm="1">
        <f t="array" ref="I381" xml:space="preserve"> 1 + 3.34 * lambda/F381</f>
        <v>1.0587436745406824</v>
      </c>
      <c r="J381">
        <f t="shared" si="139"/>
        <v>0.98627842824856538</v>
      </c>
      <c r="K381" cm="1">
        <f t="array" ref="K381" xml:space="preserve"> kB * T * H381 / ( 3 * PI() * mu * F381 * 10^(-9) )</f>
        <v>6.470541514028936E-12</v>
      </c>
      <c r="L381" cm="1">
        <f t="array" ref="L381" xml:space="preserve"> df * 10^(-6) *U / K381</f>
        <v>12709.421912673535</v>
      </c>
      <c r="M381" cm="1">
        <f t="array" ref="M381" xml:space="preserve"> 1 + 0.388 * Kn * ( ( 1 - alpha ) * L381 / Ku ) ^ ( 1 / 3 )</f>
        <v>1.1740647722994388</v>
      </c>
      <c r="N381" cm="1">
        <f t="array" ref="N381" xml:space="preserve"> 1 + 0.388 * Kn * ( ( 1 - alpha ) / Ku ) ^ ( 1 / 3 ) * ( 3 * PI() * mu * df * 10^(-6) * U * F381 * 10^(-9) / ( kB * T ) ) ^ ( 1 / 3 ) * ( 0.6 * ( F381 / lambda ) ^ 0.1 ) ^ ( -1 / 3 ) * ( 1 + 2/3 * ( 3.34 * F381 / lambda ) ) ^ ( -1 / 2 )</f>
        <v>1.0161995271627389</v>
      </c>
      <c r="O381">
        <f t="shared" si="130"/>
        <v>0.86553957766102085</v>
      </c>
      <c r="P381" cm="1">
        <f t="array" ref="P381" xml:space="preserve"> 1 / ( 1 + 1.6 * ( ( 1 - alpha ) / Ku ) ^ ( 1 / 3 ) * L381 ^ ( -2 / 3 ) * M381 )</f>
        <v>0.99613605875566291</v>
      </c>
      <c r="Q381" cm="1">
        <f t="array" ref="Q381" xml:space="preserve"> 1.6 * ( ( 1 - alpha ) / Ku ) * L381 ^ ( -2 / 3 ) * M381 * P381</f>
        <v>4.8864996128361836E-3</v>
      </c>
      <c r="R381" cm="1">
        <f t="array" ref="R381" xml:space="preserve"> 1.6 * ( 0.6 ) ^ ( 2 / 3 ) * ( ( 1 - alpha ) / Ku ) * ( lambda * 10^(-9) ) ^ ( -1 / 15 ) * ( kB * T / ( 3 * PI() * df * 10^(-6) * U * mu ) ) ^ ( 2 / 3 ) * ( F381 * 10^(-9) ) ^ ( -3 / 5 )  +  3.2 * 3.34 / 3 * ( 0.6 ) ^ ( 2 / 3 ) * ( ( 1 - alpha ) / Ku ) *  ( lambda * 10^(-9) ) ^ ( 14 / 15 ) * ( kB * T / ( 3 * PI() * df * 10^(-6) * U * mu ) ) ^ ( 2 / 3 ) * ( F381 * 10^(-9) ) ^ ( -8 / 5 )</f>
        <v>3.9285312361747099E-3</v>
      </c>
      <c r="S381">
        <f t="shared" si="131"/>
        <v>3.9921715846447901E-3</v>
      </c>
      <c r="T381">
        <f t="shared" si="140"/>
        <v>0.81697982215283249</v>
      </c>
      <c r="U381">
        <f t="shared" si="132"/>
        <v>9531.7572900623891</v>
      </c>
      <c r="V381">
        <f t="shared" si="133"/>
        <v>1.0242654552421949E-2</v>
      </c>
      <c r="W381">
        <f t="shared" si="134"/>
        <v>1.0491181287168144E-4</v>
      </c>
      <c r="X381">
        <f t="shared" si="135"/>
        <v>1.074572188153873E-6</v>
      </c>
      <c r="Y381" cm="1">
        <f t="array" ref="Y381" xml:space="preserve"> 4 / 3 * g / U^2 * F381 * 10^(-9) * ( rhop - rhoa ) / rhoa</f>
        <v>394.9638153050218</v>
      </c>
      <c r="Z381" cm="1">
        <f t="array" ref="Z381" xml:space="preserve"> SQRT( 4/3 * 1/U381 * g/rhoa * F381 * 10^(-9) *  ( rhop - rhoa ) )</f>
        <v>2.1352195121665972E-3</v>
      </c>
      <c r="AA381" cm="1">
        <f t="array" ref="AA381" xml:space="preserve"> Z381 / U</f>
        <v>0.20355987106069526</v>
      </c>
      <c r="AB381">
        <f t="shared" si="141"/>
        <v>0.25558716049603797</v>
      </c>
      <c r="AC381">
        <f t="shared" si="142"/>
        <v>0.25343051580038262</v>
      </c>
      <c r="AD381">
        <f t="shared" si="143"/>
        <v>0.99156199907902343</v>
      </c>
      <c r="AE381" cm="1">
        <f t="array" ref="AE381">( ( F381 * 10^(-9) ) ^ 2 * rhop * H381 * U ) / ( 18 * mu * ( df * 10^(-6) ) )</f>
        <v>6.2144729916805752E-2</v>
      </c>
      <c r="AF381">
        <f t="shared" si="144"/>
        <v>3.9636618435379134E-2</v>
      </c>
      <c r="AG381" cm="1">
        <f t="array" ref="AG381">(2 * AI401*(1-alpha)*AE381*SQRT(alpha)+(1-alpha)*alpha*AE381^2)/Ku</f>
        <v>2.4127582998379617E-2</v>
      </c>
      <c r="AH381">
        <f t="shared" si="145"/>
        <v>0.60871951116908718</v>
      </c>
      <c r="AI381" cm="1">
        <f t="array" ref="AI381" xml:space="preserve"> F381 / df / 1000</f>
        <v>0.48596938775510207</v>
      </c>
      <c r="AJ381" cm="1">
        <f t="array" ref="AJ381" xml:space="preserve"> ( 1 + AI381 ) / ( 2*Ku ) * ( 2 * LN( 1 + AI381 ) - 1 + alpha + ( 1 / ( 1 + AI381 ) ) ^ 2 * ( 1 - alpha / 2 ) - ( alpha / 2) * ( 1 + AI381 ) ^ 2 )</f>
        <v>0.25219737361506367</v>
      </c>
      <c r="AK381" cm="1">
        <f t="array" ref="AK381" xml:space="preserve"> ( ( 1 - alpha ) / Ku ) * AI381 ^ 2</f>
        <v>0.33586817793434892</v>
      </c>
      <c r="AL381">
        <f t="shared" si="146"/>
        <v>1.3317671517348728</v>
      </c>
      <c r="AM381">
        <f t="shared" si="136"/>
        <v>0.46800316122025987</v>
      </c>
      <c r="AN381">
        <f t="shared" si="147"/>
        <v>0.63292748375475538</v>
      </c>
      <c r="AO381">
        <f t="shared" si="148"/>
        <v>1.3524000182060223</v>
      </c>
      <c r="AP381" cm="1">
        <f t="array" ref="AP381" xml:space="preserve"> EXP( -4 * alpha * X * 10^(-6) * AM381 / ( PI() * df * 10^(-6) * ( 1 - alpha ) ) ) * 100</f>
        <v>6.9363126611634825E-3</v>
      </c>
      <c r="AQ381" cm="1">
        <f t="array" ref="AQ381" xml:space="preserve"> EXP( -4 * alpha * X * 10^(-6) * AN381 / ( PI() * df * 10^(-6) * ( 1 - alpha ) ) ) * 100</f>
        <v>2.3743368105010097E-4</v>
      </c>
      <c r="AR381">
        <f t="shared" si="149"/>
        <v>6.6988789801133812E-3</v>
      </c>
      <c r="AS381" cm="1">
        <f t="array" ref="AS381" xml:space="preserve"> ( sigave * 10^(-6) * fE *e * H381 ) / ( 3 * PI() * eps0 * ( 1 + epsF ) * mu * U * F381 * 10^(-9) )</f>
        <v>5.6550905512567484E-3</v>
      </c>
      <c r="AT381" cm="1">
        <f t="array" ref="AT381" xml:space="preserve"> PI() * AS381 / ( 1 + alpha * SQRT(AS381) )</f>
        <v>1.7674282205807433E-2</v>
      </c>
      <c r="AU381" cm="1">
        <f t="array" ref="AU381" xml:space="preserve"> PI() * AS381 * ( 1 - SQRT( AS381 ) * alpha )</f>
        <v>1.7673806345446168E-2</v>
      </c>
      <c r="AV381">
        <f t="shared" si="150"/>
        <v>0.99997307611388553</v>
      </c>
      <c r="AW381" cm="1">
        <f t="array" ref="AW381" xml:space="preserve"> 2 / 3 * ( epsP - 1 ) / ( epsP + 2 ) * ( sigave * 10^(-6) ) ^ 2 / ( eps0 * ( 1 + epsF ) ^ 2 ) * H381 * ( F381 * 10^(-9) ) ^ 2 / ( df * 10^(-6) * mu * U )</f>
        <v>49.829924515399583</v>
      </c>
      <c r="AX381" cm="1">
        <f t="array" ref="AX381" xml:space="preserve"> 0.528 * Ku ^ 0.26 * AW381 ^ 0.74 / ( 1 + 0.366 * ( Ku * AW381 ) ^ 0.63 )</f>
        <v>1.9890482475951965</v>
      </c>
      <c r="AY381" cm="1">
        <f t="array" ref="AY381" xml:space="preserve"> 0.35 * Ku ^ ( -0.5 ) * AW381 ^ 0.4</f>
        <v>2.065688404736719</v>
      </c>
      <c r="AZ381">
        <f t="shared" si="151"/>
        <v>1.038531069939697</v>
      </c>
      <c r="BA381">
        <f t="shared" si="137"/>
        <v>0.47740582348145044</v>
      </c>
      <c r="BB381">
        <f t="shared" si="152"/>
        <v>0.65060129010020151</v>
      </c>
      <c r="BC381">
        <f t="shared" si="153"/>
        <v>1.3627845704849904</v>
      </c>
      <c r="BD381">
        <f t="shared" si="138"/>
        <v>1.5261705411212863</v>
      </c>
      <c r="BE381">
        <f t="shared" si="154"/>
        <v>2.6986158884914744</v>
      </c>
      <c r="BF381">
        <f t="shared" si="155"/>
        <v>1.7682269548387337</v>
      </c>
      <c r="BG381" cm="1">
        <f t="array" ref="BG381" xml:space="preserve"> EXP( -4 * alpha * X * 10^(-6) * BA381 / ( PI() * df * 10^(-6) * ( 1 - alpha ) ) ) * 100</f>
        <v>5.7223271293561353E-3</v>
      </c>
      <c r="BH381" cm="1">
        <f t="array" ref="BH381" xml:space="preserve"> EXP( -4 * alpha * X * 10^(-6) * BB381 / ( PI() * df * 10^(-6) * ( 1 - alpha ) ) ) * 100</f>
        <v>1.6538096017512224E-4</v>
      </c>
      <c r="BI381" cm="1">
        <f t="array" ref="BI381" xml:space="preserve"> EXP( -4 * alpha * X * 10^(-6) * BD381 / ( PI() * df * 10^(-6) * ( 1 - alpha ) ) ) * 100</f>
        <v>2.7403867689394479E-12</v>
      </c>
      <c r="BJ381" cm="1">
        <f t="array" ref="BJ381" xml:space="preserve"> EXP( -4 * alpha * X * 10^(-6) * BE381 / ( PI() * df * 10^(-6) * ( 1 - alpha ) ) ) * 100</f>
        <v>1.0446561559062876E-22</v>
      </c>
      <c r="BK381" cm="1">
        <f t="array" ref="BK381">fC *  BG381 +  ( 1 - fC ) * BI381</f>
        <v>5.7223271540196162E-4</v>
      </c>
    </row>
    <row r="382" spans="6:63" x14ac:dyDescent="0.2">
      <c r="F382">
        <v>3820</v>
      </c>
      <c r="G382" cm="1">
        <f t="array" ref="G382" xml:space="preserve"> F382 * 10^(-9) * rhoa/mu * U</f>
        <v>2.5307234891645135E-3</v>
      </c>
      <c r="H382" cm="1">
        <f t="array" ref="H382">1 +  lambda/F382 * ( 2.514 + 0.8 * EXP( -0.55 * F382/lambda ) )</f>
        <v>1.0441002984293197</v>
      </c>
      <c r="I382" cm="1">
        <f t="array" ref="I382" xml:space="preserve"> 1 + 3.34 * lambda/F382</f>
        <v>1.0585898952879582</v>
      </c>
      <c r="J382">
        <f t="shared" si="139"/>
        <v>0.98631236050605131</v>
      </c>
      <c r="K382" cm="1">
        <f t="array" ref="K382" xml:space="preserve"> kB * T * H382 / ( 3 * PI() * mu * F382 * 10^(-9) )</f>
        <v>6.4528875574553326E-12</v>
      </c>
      <c r="L382" cm="1">
        <f t="array" ref="L382" xml:space="preserve"> df * 10^(-6) *U / K382</f>
        <v>12744.192638263308</v>
      </c>
      <c r="M382" cm="1">
        <f t="array" ref="M382" xml:space="preserve"> 1 + 0.388 * Kn * ( ( 1 - alpha ) * L382 / Ku ) ^ ( 1 / 3 )</f>
        <v>1.1742233645484119</v>
      </c>
      <c r="N382" cm="1">
        <f t="array" ref="N382" xml:space="preserve"> 1 + 0.388 * Kn * ( ( 1 - alpha ) / Ku ) ^ ( 1 / 3 ) * ( 3 * PI() * mu * df * 10^(-6) * U * F382 * 10^(-9) / ( kB * T ) ) ^ ( 1 / 3 ) * ( 0.6 * ( F382 / lambda ) ^ 0.1 ) ^ ( -1 / 3 ) * ( 1 + 2/3 * ( 3.34 * F382 / lambda ) ) ^ ( -1 / 2 )</f>
        <v>1.0161912029248896</v>
      </c>
      <c r="O382">
        <f t="shared" si="130"/>
        <v>0.86541558753236103</v>
      </c>
      <c r="P382" cm="1">
        <f t="array" ref="P382" xml:space="preserve"> 1 / ( 1 + 1.6 * ( ( 1 - alpha ) / Ku ) ^ ( 1 / 3 ) * L382 ^ ( -2 / 3 ) * M382 )</f>
        <v>0.9961425439964936</v>
      </c>
      <c r="Q382" cm="1">
        <f t="array" ref="Q382" xml:space="preserve"> 1.6 * ( ( 1 - alpha ) / Ku ) * L382 ^ ( -2 / 3 ) * M382 * P382</f>
        <v>4.878298109551195E-3</v>
      </c>
      <c r="R382" cm="1">
        <f t="array" ref="R382" xml:space="preserve"> 1.6 * ( 0.6 ) ^ ( 2 / 3 ) * ( ( 1 - alpha ) / Ku ) * ( lambda * 10^(-9) ) ^ ( -1 / 15 ) * ( kB * T / ( 3 * PI() * df * 10^(-6) * U * mu ) ) ^ ( 2 / 3 ) * ( F382 * 10^(-9) ) ^ ( -3 / 5 )  +  3.2 * 3.34 / 3 * ( 0.6 ) ^ ( 2 / 3 ) * ( ( 1 - alpha ) / Ku ) *  ( lambda * 10^(-9) ) ^ ( 14 / 15 ) * ( kB * T / ( 3 * PI() * df * 10^(-6) * U * mu ) ) ^ ( 2 / 3 ) * ( F382 * 10^(-9) ) ^ ( -8 / 5 )</f>
        <v>3.92197057000606E-3</v>
      </c>
      <c r="S382">
        <f t="shared" si="131"/>
        <v>3.9854719913704735E-3</v>
      </c>
      <c r="T382">
        <f t="shared" si="140"/>
        <v>0.81698000037499519</v>
      </c>
      <c r="U382">
        <f t="shared" si="132"/>
        <v>9506.8471338561158</v>
      </c>
      <c r="V382">
        <f t="shared" si="133"/>
        <v>1.0256064761221867E-2</v>
      </c>
      <c r="W382">
        <f t="shared" si="134"/>
        <v>1.0518670398274655E-4</v>
      </c>
      <c r="X382">
        <f t="shared" si="135"/>
        <v>1.0787983537834388E-6</v>
      </c>
      <c r="Y382" cm="1">
        <f t="array" ref="Y382" xml:space="preserve"> 4 / 3 * g / U^2 * F382 * 10^(-9) * ( rhop - rhoa ) / rhoa</f>
        <v>396.00046573889318</v>
      </c>
      <c r="Z382" cm="1">
        <f t="array" ref="Z382" xml:space="preserve"> SQRT( 4/3 * 1/U382 * g/rhoa * F382 * 10^(-9) *  ( rhop - rhoa ) )</f>
        <v>2.1408190240013599E-3</v>
      </c>
      <c r="AA382" cm="1">
        <f t="array" ref="AA382" xml:space="preserve"> Z382 / U</f>
        <v>0.20409369716175527</v>
      </c>
      <c r="AB382">
        <f t="shared" si="141"/>
        <v>0.25642930133100611</v>
      </c>
      <c r="AC382">
        <f t="shared" si="142"/>
        <v>0.25424848582217935</v>
      </c>
      <c r="AD382">
        <f t="shared" si="143"/>
        <v>0.99149545119256199</v>
      </c>
      <c r="AE382" cm="1">
        <f t="array" ref="AE382">( ( F382 * 10^(-9) ) ^ 2 * rhop * H382 * U ) / ( 18 * mu * ( df * 10^(-6) ) )</f>
        <v>6.2464452279936446E-2</v>
      </c>
      <c r="AF382">
        <f t="shared" si="144"/>
        <v>3.9963603276765097E-2</v>
      </c>
      <c r="AG382" cm="1">
        <f t="array" ref="AG382">(2 * AI402*(1-alpha)*AE382*SQRT(alpha)+(1-alpha)*alpha*AE382^2)/Ku</f>
        <v>2.4313202580935864E-2</v>
      </c>
      <c r="AH382">
        <f t="shared" si="145"/>
        <v>0.6083836438009983</v>
      </c>
      <c r="AI382" cm="1">
        <f t="array" ref="AI382" xml:space="preserve"> F382 / df / 1000</f>
        <v>0.48724489795918369</v>
      </c>
      <c r="AJ382" cm="1">
        <f t="array" ref="AJ382" xml:space="preserve"> ( 1 + AI382 ) / ( 2*Ku ) * ( 2 * LN( 1 + AI382 ) - 1 + alpha + ( 1 / ( 1 + AI382 ) ) ^ 2 * ( 1 - alpha / 2 ) - ( alpha / 2) * ( 1 + AI382 ) ^ 2 )</f>
        <v>0.25336290621548929</v>
      </c>
      <c r="AK382" cm="1">
        <f t="array" ref="AK382" xml:space="preserve"> ( ( 1 - alpha ) / Ku ) * AI382 ^ 2</f>
        <v>0.33763357924574738</v>
      </c>
      <c r="AL382">
        <f t="shared" si="146"/>
        <v>1.3326085664591505</v>
      </c>
      <c r="AM382">
        <f t="shared" si="136"/>
        <v>0.46960951340811719</v>
      </c>
      <c r="AN382">
        <f t="shared" si="147"/>
        <v>0.63583114033606236</v>
      </c>
      <c r="AO382">
        <f t="shared" si="148"/>
        <v>1.3539571115619398</v>
      </c>
      <c r="AP382" cm="1">
        <f t="array" ref="AP382" xml:space="preserve"> EXP( -4 * alpha * X * 10^(-6) * AM382 / ( PI() * df * 10^(-6) * ( 1 - alpha ) ) ) * 100</f>
        <v>6.7120308735065543E-3</v>
      </c>
      <c r="AQ382" cm="1">
        <f t="array" ref="AQ382" xml:space="preserve"> EXP( -4 * alpha * X * 10^(-6) * AN382 / ( PI() * df * 10^(-6) * ( 1 - alpha ) ) ) * 100</f>
        <v>2.2373772710029686E-4</v>
      </c>
      <c r="AR382">
        <f t="shared" si="149"/>
        <v>6.4882931464062578E-3</v>
      </c>
      <c r="AS382" cm="1">
        <f t="array" ref="AS382" xml:space="preserve"> ( sigave * 10^(-6) * fE *e * H382 ) / ( 3 * PI() * eps0 * ( 1 + epsF ) * mu * U * F382 * 10^(-9) )</f>
        <v>5.6396614372026558E-3</v>
      </c>
      <c r="AT382" cm="1">
        <f t="array" ref="AT382" xml:space="preserve"> PI() * AS382 / ( 1 + alpha * SQRT(AS382) )</f>
        <v>1.7626184636126807E-2</v>
      </c>
      <c r="AU382" cm="1">
        <f t="array" ref="AU382" xml:space="preserve"> PI() * AS382 * ( 1 - SQRT( AS382 ) * alpha )</f>
        <v>1.7625711365523513E-2</v>
      </c>
      <c r="AV382">
        <f t="shared" si="150"/>
        <v>0.99997314957189742</v>
      </c>
      <c r="AW382" cm="1">
        <f t="array" ref="AW382" xml:space="preserve"> 2 / 3 * ( epsP - 1 ) / ( epsP + 2 ) * ( sigave * 10^(-6) ) ^ 2 / ( eps0 * ( 1 + epsF ) ^ 2 ) * H382 * ( F382 * 10^(-9) ) ^ 2 / ( df * 10^(-6) * mu * U )</f>
        <v>50.086289636657902</v>
      </c>
      <c r="AX382" cm="1">
        <f t="array" ref="AX382" xml:space="preserve"> 0.528 * Ku ^ 0.26 * AW382 ^ 0.74 / ( 1 + 0.366 * ( Ku * AW382 ) ^ 0.63 )</f>
        <v>1.9916703976700545</v>
      </c>
      <c r="AY382" cm="1">
        <f t="array" ref="AY382" xml:space="preserve"> 0.35 * Ku ^ ( -0.5 ) * AW382 ^ 0.4</f>
        <v>2.0699328850417147</v>
      </c>
      <c r="AZ382">
        <f t="shared" si="151"/>
        <v>1.0392948991274937</v>
      </c>
      <c r="BA382">
        <f t="shared" si="137"/>
        <v>0.4789582740540308</v>
      </c>
      <c r="BB382">
        <f t="shared" si="152"/>
        <v>0.65345685170158585</v>
      </c>
      <c r="BC382">
        <f t="shared" si="153"/>
        <v>1.3643293938124348</v>
      </c>
      <c r="BD382">
        <f t="shared" si="138"/>
        <v>1.5259725447589862</v>
      </c>
      <c r="BE382">
        <f t="shared" si="154"/>
        <v>2.705764025377777</v>
      </c>
      <c r="BF382">
        <f t="shared" si="155"/>
        <v>1.7731406994646344</v>
      </c>
      <c r="BG382" cm="1">
        <f t="array" ref="BG382" xml:space="preserve"> EXP( -4 * alpha * X * 10^(-6) * BA382 / ( PI() * df * 10^(-6) * ( 1 - alpha ) ) ) * 100</f>
        <v>5.5434094533843015E-3</v>
      </c>
      <c r="BH382" cm="1">
        <f t="array" ref="BH382" xml:space="preserve"> EXP( -4 * alpha * X * 10^(-6) * BB382 / ( PI() * df * 10^(-6) * ( 1 - alpha ) ) ) * 100</f>
        <v>1.5599468351439744E-4</v>
      </c>
      <c r="BI382" cm="1">
        <f t="array" ref="BI382" xml:space="preserve"> EXP( -4 * alpha * X * 10^(-6) * BD382 / ( PI() * df * 10^(-6) * ( 1 - alpha ) ) ) * 100</f>
        <v>2.7515115506095497E-12</v>
      </c>
      <c r="BJ382" cm="1">
        <f t="array" ref="BJ382" xml:space="preserve"> EXP( -4 * alpha * X * 10^(-6) * BE382 / ( PI() * df * 10^(-6) * ( 1 - alpha ) ) ) * 100</f>
        <v>9.025100386300852E-23</v>
      </c>
      <c r="BK382" cm="1">
        <f t="array" ref="BK382">fC *  BG382 +  ( 1 - fC ) * BI382</f>
        <v>5.5434094781479058E-4</v>
      </c>
    </row>
    <row r="383" spans="6:63" x14ac:dyDescent="0.2">
      <c r="F383">
        <v>3830</v>
      </c>
      <c r="G383" cm="1">
        <f t="array" ref="G383" xml:space="preserve"> F383 * 10^(-9) * rhoa/mu * U</f>
        <v>2.5373484197644212E-3</v>
      </c>
      <c r="H383" cm="1">
        <f t="array" ref="H383">1 +  lambda/F383 * ( 2.514 + 0.8 * EXP( -0.55 * F383/lambda ) )</f>
        <v>1.0439851540469978</v>
      </c>
      <c r="I383" cm="1">
        <f t="array" ref="I383" xml:space="preserve"> 1 + 3.34 * lambda/F383</f>
        <v>1.0584369190600522</v>
      </c>
      <c r="J383">
        <f t="shared" si="139"/>
        <v>0.98634612535446287</v>
      </c>
      <c r="K383" cm="1">
        <f t="array" ref="K383" xml:space="preserve"> kB * T * H383 / ( 3 * PI() * mu * F383 * 10^(-9) )</f>
        <v>6.435329514484857E-12</v>
      </c>
      <c r="L383" cm="1">
        <f t="array" ref="L383" xml:space="preserve"> df * 10^(-6) *U / K383</f>
        <v>12778.963675467074</v>
      </c>
      <c r="M383" cm="1">
        <f t="array" ref="M383" xml:space="preserve"> 1 + 0.388 * Kn * ( ( 1 - alpha ) * L383 / Ku ) ^ ( 1 / 3 )</f>
        <v>1.1743816700121879</v>
      </c>
      <c r="N383" cm="1">
        <f t="array" ref="N383" xml:space="preserve"> 1 + 0.388 * Kn * ( ( 1 - alpha ) / Ku ) ^ ( 1 / 3 ) * ( 3 * PI() * mu * df * 10^(-6) * U * F383 * 10^(-9) / ( kB * T ) ) ^ ( 1 / 3 ) * ( 0.6 * ( F383 / lambda ) ^ 0.1 ) ^ ( -1 / 3 ) * ( 1 + 2/3 * ( 3.34 * F383 / lambda ) ) ^ ( -1 / 2 )</f>
        <v>1.0161829042810109</v>
      </c>
      <c r="O383">
        <f t="shared" si="130"/>
        <v>0.86529186399040514</v>
      </c>
      <c r="P383" cm="1">
        <f t="array" ref="P383" xml:space="preserve"> 1 / ( 1 + 1.6 * ( ( 1 - alpha ) / Ku ) ^ ( 1 / 3 ) * L383 ^ ( -2 / 3 ) * M383 )</f>
        <v>0.99614900042620513</v>
      </c>
      <c r="Q383" cm="1">
        <f t="array" ref="Q383" xml:space="preserve"> 1.6 * ( ( 1 - alpha ) / Ku ) * L383 ^ ( -2 / 3 ) * M383 * P383</f>
        <v>4.8701330419969463E-3</v>
      </c>
      <c r="R383" cm="1">
        <f t="array" ref="R383" xml:space="preserve"> 1.6 * ( 0.6 ) ^ ( 2 / 3 ) * ( ( 1 - alpha ) / Ku ) * ( lambda * 10^(-9) ) ^ ( -1 / 15 ) * ( kB * T / ( 3 * PI() * df * 10^(-6) * U * mu ) ) ^ ( 2 / 3 ) * ( F383 * 10^(-9) ) ^ ( -3 / 5 )  +  3.2 * 3.34 / 3 * ( 0.6 ) ^ ( 2 / 3 ) * ( ( 1 - alpha ) / Ku ) *  ( lambda * 10^(-9) ) ^ ( 14 / 15 ) * ( kB * T / ( 3 * PI() * df * 10^(-6) * U * mu ) ) ^ ( 2 / 3 ) * ( F383 * 10^(-9) ) ^ ( -8 / 5 )</f>
        <v>3.9154389388354402E-3</v>
      </c>
      <c r="S383">
        <f t="shared" si="131"/>
        <v>3.9788021124007571E-3</v>
      </c>
      <c r="T383">
        <f t="shared" si="140"/>
        <v>0.81698016832190923</v>
      </c>
      <c r="U383">
        <f t="shared" si="132"/>
        <v>9482.0670224128789</v>
      </c>
      <c r="V383">
        <f t="shared" si="133"/>
        <v>1.0269457358119679E-2</v>
      </c>
      <c r="W383">
        <f t="shared" si="134"/>
        <v>1.0546159302796063E-4</v>
      </c>
      <c r="X383">
        <f t="shared" si="135"/>
        <v>1.0830300133913512E-6</v>
      </c>
      <c r="Y383" cm="1">
        <f t="array" ref="Y383" xml:space="preserve"> 4 / 3 * g / U^2 * F383 * 10^(-9) * ( rhop - rhoa ) / rhoa</f>
        <v>397.03711617276468</v>
      </c>
      <c r="Z383" cm="1">
        <f t="array" ref="Z383" xml:space="preserve"> SQRT( 4/3 * 1/U383 * g/rhoa * F383 * 10^(-9) *  ( rhop - rhoa ) )</f>
        <v>2.1464185149483433E-3</v>
      </c>
      <c r="AA383" cm="1">
        <f t="array" ref="AA383" xml:space="preserve"> Z383 / U</f>
        <v>0.20462752127149136</v>
      </c>
      <c r="AB383">
        <f t="shared" si="141"/>
        <v>0.25727256944898474</v>
      </c>
      <c r="AC383">
        <f t="shared" si="142"/>
        <v>0.25506737165793991</v>
      </c>
      <c r="AD383">
        <f t="shared" si="143"/>
        <v>0.99142855456464785</v>
      </c>
      <c r="AE383" cm="1">
        <f t="array" ref="AE383">( ( F383 * 10^(-9) ) ^ 2 * rhop * H383 * U ) / ( 18 * mu * ( df * 10^(-6) ) )</f>
        <v>6.2784994605558225E-2</v>
      </c>
      <c r="AF383">
        <f t="shared" si="144"/>
        <v>4.0292099897034341E-2</v>
      </c>
      <c r="AG383" cm="1">
        <f t="array" ref="AG383">(2 * AI403*(1-alpha)*AE383*SQRT(alpha)+(1-alpha)*alpha*AE383^2)/Ku</f>
        <v>2.4499776626787373E-2</v>
      </c>
      <c r="AH383">
        <f t="shared" si="145"/>
        <v>0.60805410215392264</v>
      </c>
      <c r="AI383" cm="1">
        <f t="array" ref="AI383" xml:space="preserve"> F383 / df / 1000</f>
        <v>0.48852040816326531</v>
      </c>
      <c r="AJ383" cm="1">
        <f t="array" ref="AJ383" xml:space="preserve"> ( 1 + AI383 ) / ( 2*Ku ) * ( 2 * LN( 1 + AI383 ) - 1 + alpha + ( 1 / ( 1 + AI383 ) ) ^ 2 * ( 1 - alpha / 2 ) - ( alpha / 2) * ( 1 + AI383 ) ^ 2 )</f>
        <v>0.25453045671675417</v>
      </c>
      <c r="AK383" cm="1">
        <f t="array" ref="AK383" xml:space="preserve"> ( ( 1 - alpha ) / Ku ) * AI383 ^ 2</f>
        <v>0.33940360808351905</v>
      </c>
      <c r="AL383">
        <f t="shared" si="146"/>
        <v>1.3334498843932581</v>
      </c>
      <c r="AM383">
        <f t="shared" si="136"/>
        <v>0.47121612974697524</v>
      </c>
      <c r="AN383">
        <f t="shared" si="147"/>
        <v>0.63874188175089408</v>
      </c>
      <c r="AO383">
        <f t="shared" si="148"/>
        <v>1.3555178641568864</v>
      </c>
      <c r="AP383" cm="1">
        <f t="array" ref="AP383" xml:space="preserve"> EXP( -4 * alpha * X * 10^(-6) * AM383 / ( PI() * df * 10^(-6) * ( 1 - alpha ) ) ) * 100</f>
        <v>6.4949660066221902E-3</v>
      </c>
      <c r="AQ383" cm="1">
        <f t="array" ref="AQ383" xml:space="preserve"> EXP( -4 * alpha * X * 10^(-6) * AN383 / ( PI() * df * 10^(-6) * ( 1 - alpha ) ) ) * 100</f>
        <v>2.1080123908124199E-4</v>
      </c>
      <c r="AR383">
        <f t="shared" si="149"/>
        <v>6.2841647675409484E-3</v>
      </c>
      <c r="AS383" cm="1">
        <f t="array" ref="AS383" xml:space="preserve"> ( sigave * 10^(-6) * fE *e * H383 ) / ( 3 * PI() * eps0 * ( 1 + epsF ) * mu * U * F383 * 10^(-9) )</f>
        <v>5.6243161492255033E-3</v>
      </c>
      <c r="AT383" cm="1">
        <f t="array" ref="AT383" xml:space="preserve"> PI() * AS383 / ( 1 + alpha * SQRT(AS383) )</f>
        <v>1.7578347875430729E-2</v>
      </c>
      <c r="AU383" cm="1">
        <f t="array" ref="AU383" xml:space="preserve"> PI() * AS383 * ( 1 - SQRT( AS383 ) * alpha )</f>
        <v>1.7577877173519978E-2</v>
      </c>
      <c r="AV383">
        <f t="shared" si="150"/>
        <v>0.99997322263081345</v>
      </c>
      <c r="AW383" cm="1">
        <f t="array" ref="AW383" xml:space="preserve"> 2 / 3 * ( epsP - 1 ) / ( epsP + 2 ) * ( sigave * 10^(-6) ) ^ 2 / ( eps0 * ( 1 + epsF ) ^ 2 ) * H383 * ( F383 * 10^(-9) ) ^ 2 / ( df * 10^(-6) * mu * U )</f>
        <v>50.34331223392573</v>
      </c>
      <c r="AX383" cm="1">
        <f t="array" ref="AX383" xml:space="preserve"> 0.528 * Ku ^ 0.26 * AW383 ^ 0.74 / ( 1 + 0.366 * ( Ku * AW383 ) ^ 0.63 )</f>
        <v>1.9942855709903806</v>
      </c>
      <c r="AY383" cm="1">
        <f t="array" ref="AY383" xml:space="preserve"> 0.35 * Ku ^ ( -0.5 ) * AW383 ^ 0.4</f>
        <v>2.074175185531502</v>
      </c>
      <c r="AZ383">
        <f t="shared" si="151"/>
        <v>1.0400592651840967</v>
      </c>
      <c r="BA383">
        <f t="shared" si="137"/>
        <v>0.48051127656919956</v>
      </c>
      <c r="BB383">
        <f t="shared" si="152"/>
        <v>0.65631975892441408</v>
      </c>
      <c r="BC383">
        <f t="shared" si="153"/>
        <v>1.3658779531886718</v>
      </c>
      <c r="BD383">
        <f t="shared" si="138"/>
        <v>1.5257621723650321</v>
      </c>
      <c r="BE383">
        <f t="shared" si="154"/>
        <v>2.7129170672823961</v>
      </c>
      <c r="BF383">
        <f t="shared" si="155"/>
        <v>1.7780733566602949</v>
      </c>
      <c r="BG383" cm="1">
        <f t="array" ref="BG383" xml:space="preserve"> EXP( -4 * alpha * X * 10^(-6) * BA383 / ( PI() * df * 10^(-6) * ( 1 - alpha ) ) ) * 100</f>
        <v>5.3700252758457209E-3</v>
      </c>
      <c r="BH383" cm="1">
        <f t="array" ref="BH383" xml:space="preserve"> EXP( -4 * alpha * X * 10^(-6) * BB383 / ( PI() * df * 10^(-6) * ( 1 - alpha ) ) ) * 100</f>
        <v>1.4711901528277279E-4</v>
      </c>
      <c r="BI383" cm="1">
        <f t="array" ref="BI383" xml:space="preserve"> EXP( -4 * alpha * X * 10^(-6) * BD383 / ( PI() * df * 10^(-6) * ( 1 - alpha ) ) ) * 100</f>
        <v>2.763381190416656E-12</v>
      </c>
      <c r="BJ383" cm="1">
        <f t="array" ref="BJ383" xml:space="preserve"> EXP( -4 * alpha * X * 10^(-6) * BE383 / ( PI() * df * 10^(-6) * ( 1 - alpha ) ) ) * 100</f>
        <v>7.7962745870932638E-23</v>
      </c>
      <c r="BK383" cm="1">
        <f t="array" ref="BK383">fC *  BG383 +  ( 1 - fC ) * BI383</f>
        <v>5.3700253007161526E-4</v>
      </c>
    </row>
    <row r="384" spans="6:63" x14ac:dyDescent="0.2">
      <c r="F384">
        <v>3840</v>
      </c>
      <c r="G384" cm="1">
        <f t="array" ref="G384" xml:space="preserve"> F384 * 10^(-9) * rhoa/mu * U</f>
        <v>2.543973350364328E-3</v>
      </c>
      <c r="H384" cm="1">
        <f t="array" ref="H384">1 +  lambda/F384 * ( 2.514 + 0.8 * EXP( -0.55 * F384/lambda ) )</f>
        <v>1.0438706093750003</v>
      </c>
      <c r="I384" cm="1">
        <f t="array" ref="I384" xml:space="preserve"> 1 + 3.34 * lambda/F384</f>
        <v>1.0582847395833332</v>
      </c>
      <c r="J384">
        <f t="shared" si="139"/>
        <v>0.98637972402965191</v>
      </c>
      <c r="K384" cm="1">
        <f t="array" ref="K384" xml:space="preserve"> kB * T * H384 / ( 3 * PI() * mu * F384 * 10^(-9) )</f>
        <v>6.4178666067601627E-12</v>
      </c>
      <c r="L384" cm="1">
        <f t="array" ref="L384" xml:space="preserve"> df * 10^(-6) *U / K384</f>
        <v>12813.735021952656</v>
      </c>
      <c r="M384" cm="1">
        <f t="array" ref="M384" xml:space="preserve"> 1 + 0.388 * Kn * ( ( 1 - alpha ) * L384 / Ku ) ^ ( 1 / 3 )</f>
        <v>1.1745396899782674</v>
      </c>
      <c r="N384" cm="1">
        <f t="array" ref="N384" xml:space="preserve"> 1 + 0.388 * Kn * ( ( 1 - alpha ) / Ku ) ^ ( 1 / 3 ) * ( 3 * PI() * mu * df * 10^(-6) * U * F384 * 10^(-9) / ( kB * T ) ) ^ ( 1 / 3 ) * ( 0.6 * ( F384 / lambda ) ^ 0.1 ) ^ ( -1 / 3 ) * ( 1 + 2/3 * ( 3.34 * F384 / lambda ) ) ^ ( -1 / 2 )</f>
        <v>1.0161746310872317</v>
      </c>
      <c r="O384">
        <f t="shared" si="130"/>
        <v>0.86516840576586562</v>
      </c>
      <c r="P384" cm="1">
        <f t="array" ref="P384" xml:space="preserve"> 1 / ( 1 + 1.6 * ( ( 1 - alpha ) / Ku ) ^ ( 1 / 3 ) * L384 ^ ( -2 / 3 ) * M384 )</f>
        <v>0.99615542825038128</v>
      </c>
      <c r="Q384" cm="1">
        <f t="array" ref="Q384" xml:space="preserve"> 1.6 * ( ( 1 - alpha ) / Ku ) * L384 ^ ( -2 / 3 ) * M384 * P384</f>
        <v>4.8620041501836846E-3</v>
      </c>
      <c r="R384" cm="1">
        <f t="array" ref="R384" xml:space="preserve"> 1.6 * ( 0.6 ) ^ ( 2 / 3 ) * ( ( 1 - alpha ) / Ku ) * ( lambda * 10^(-9) ) ^ ( -1 / 15 ) * ( kB * T / ( 3 * PI() * df * 10^(-6) * U * mu ) ) ^ ( 2 / 3 ) * ( F384 * 10^(-9) ) ^ ( -3 / 5 )  +  3.2 * 3.34 / 3 * ( 0.6 ) ^ ( 2 / 3 ) * ( ( 1 - alpha ) / Ku ) *  ( lambda * 10^(-9) ) ^ ( 14 / 15 ) * ( kB * T / ( 3 * PI() * df * 10^(-6) * U * mu ) ) ^ ( 2 / 3 ) * ( F384 * 10^(-9) ) ^ ( -8 / 5 )</f>
        <v>3.9089361350693142E-3</v>
      </c>
      <c r="S384">
        <f t="shared" si="131"/>
        <v>3.9721617349976097E-3</v>
      </c>
      <c r="T384">
        <f t="shared" si="140"/>
        <v>0.81698032586984592</v>
      </c>
      <c r="U384">
        <f t="shared" si="132"/>
        <v>9457.4159398754855</v>
      </c>
      <c r="V384">
        <f t="shared" si="133"/>
        <v>1.0282832412012145E-2</v>
      </c>
      <c r="W384">
        <f t="shared" si="134"/>
        <v>1.0573648000901336E-4</v>
      </c>
      <c r="X384">
        <f t="shared" si="135"/>
        <v>1.0872671596726495E-6</v>
      </c>
      <c r="Y384" cm="1">
        <f t="array" ref="Y384" xml:space="preserve"> 4 / 3 * g / U^2 * F384 * 10^(-9) * ( rhop - rhoa ) / rhoa</f>
        <v>398.07376660663618</v>
      </c>
      <c r="Z384" cm="1">
        <f t="array" ref="Z384" xml:space="preserve"> SQRT( 4/3 * 1/U384 * g/rhoa * F384 * 10^(-9) *  ( rhop - rhoa ) )</f>
        <v>2.1520179850248265E-3</v>
      </c>
      <c r="AA384" cm="1">
        <f t="array" ref="AA384" xml:space="preserve"> Z384 / U</f>
        <v>0.20516134339155084</v>
      </c>
      <c r="AB384">
        <f t="shared" si="141"/>
        <v>0.25811696711753762</v>
      </c>
      <c r="AC384">
        <f t="shared" si="142"/>
        <v>0.25588717421252344</v>
      </c>
      <c r="AD384">
        <f t="shared" si="143"/>
        <v>0.99136130828625924</v>
      </c>
      <c r="AE384" cm="1">
        <f t="array" ref="AE384">( ( F384 * 10^(-9) ) ^ 2 * rhop * H384 * U ) / ( 18 * mu * ( df * 10^(-6) ) )</f>
        <v>6.3106356893671042E-2</v>
      </c>
      <c r="AF384">
        <f t="shared" si="144"/>
        <v>4.0622107245439056E-2</v>
      </c>
      <c r="AG384" cm="1">
        <f t="array" ref="AG384">(2 * AI404*(1-alpha)*AE384*SQRT(alpha)+(1-alpha)*alpha*AE384^2)/Ku</f>
        <v>2.4687307634938628E-2</v>
      </c>
      <c r="AH384">
        <f t="shared" si="145"/>
        <v>0.60773084679673905</v>
      </c>
      <c r="AI384" cm="1">
        <f t="array" ref="AI384" xml:space="preserve"> F384 / df / 1000</f>
        <v>0.48979591836734693</v>
      </c>
      <c r="AJ384" cm="1">
        <f t="array" ref="AJ384" xml:space="preserve"> ( 1 + AI384 ) / ( 2*Ku ) * ( 2 * LN( 1 + AI384 ) - 1 + alpha + ( 1 / ( 1 + AI384 ) ) ^ 2 * ( 1 - alpha / 2 ) - ( alpha / 2) * ( 1 + AI384 ) ^ 2 )</f>
        <v>0.25570002148536103</v>
      </c>
      <c r="AK384" cm="1">
        <f t="array" ref="AK384" xml:space="preserve"> ( ( 1 - alpha ) / Ku ) * AI384 ^ 2</f>
        <v>0.34117826444766397</v>
      </c>
      <c r="AL384">
        <f t="shared" si="146"/>
        <v>1.3342911059051148</v>
      </c>
      <c r="AM384">
        <f t="shared" si="136"/>
        <v>0.47282299262033045</v>
      </c>
      <c r="AN384">
        <f t="shared" si="147"/>
        <v>0.64165970764062408</v>
      </c>
      <c r="AO384">
        <f t="shared" si="148"/>
        <v>1.3570822858774698</v>
      </c>
      <c r="AP384" cm="1">
        <f t="array" ref="AP384" xml:space="preserve"> EXP( -4 * alpha * X * 10^(-6) * AM384 / ( PI() * df * 10^(-6) * ( 1 - alpha ) ) ) * 100</f>
        <v>6.284889241664874E-3</v>
      </c>
      <c r="AQ384" cm="1">
        <f t="array" ref="AQ384" xml:space="preserve"> EXP( -4 * alpha * X * 10^(-6) * AN384 / ( PI() * df * 10^(-6) * ( 1 - alpha ) ) ) * 100</f>
        <v>1.9858394827754197E-4</v>
      </c>
      <c r="AR384">
        <f t="shared" si="149"/>
        <v>6.086305293387332E-3</v>
      </c>
      <c r="AS384" cm="1">
        <f t="array" ref="AS384" xml:space="preserve"> ( sigave * 10^(-6) * fE *e * H384 ) / ( 3 * PI() * eps0 * ( 1 + epsF ) * mu * U * F384 * 10^(-9) )</f>
        <v>5.6090540070605436E-3</v>
      </c>
      <c r="AT384" cm="1">
        <f t="array" ref="AT384" xml:space="preserve"> PI() * AS384 / ( 1 + alpha * SQRT(AS384) )</f>
        <v>1.7530769810607642E-2</v>
      </c>
      <c r="AU384" cm="1">
        <f t="array" ref="AU384" xml:space="preserve"> PI() * AS384 * ( 1 - SQRT( AS384 ) * alpha )</f>
        <v>1.7530301656551658E-2</v>
      </c>
      <c r="AV384">
        <f t="shared" si="150"/>
        <v>0.99997329529387236</v>
      </c>
      <c r="AW384" cm="1">
        <f t="array" ref="AW384" xml:space="preserve"> 2 / 3 * ( epsP - 1 ) / ( epsP + 2 ) * ( sigave * 10^(-6) ) ^ 2 / ( eps0 * ( 1 + epsF ) ^ 2 ) * H384 * ( F384 * 10^(-9) ) ^ 2 / ( df * 10^(-6) * mu * U )</f>
        <v>50.600992307202972</v>
      </c>
      <c r="AX384" cm="1">
        <f t="array" ref="AX384" xml:space="preserve"> 0.528 * Ku ^ 0.26 * AW384 ^ 0.74 / ( 1 + 0.366 * ( Ku * AW384 ) ^ 0.63 )</f>
        <v>1.9968938002260554</v>
      </c>
      <c r="AY384" cm="1">
        <f t="array" ref="AY384" xml:space="preserve"> 0.35 * Ku ^ ( -0.5 ) * AW384 ^ 0.4</f>
        <v>2.0784153129211353</v>
      </c>
      <c r="AZ384">
        <f t="shared" si="151"/>
        <v>1.0408241603463597</v>
      </c>
      <c r="BA384">
        <f t="shared" si="137"/>
        <v>0.48206481138614843</v>
      </c>
      <c r="BB384">
        <f t="shared" si="152"/>
        <v>0.65919000929717575</v>
      </c>
      <c r="BC384">
        <f t="shared" si="153"/>
        <v>1.3674302577732536</v>
      </c>
      <c r="BD384">
        <f t="shared" si="138"/>
        <v>1.525539490278518</v>
      </c>
      <c r="BE384">
        <f t="shared" si="154"/>
        <v>2.7200750205617594</v>
      </c>
      <c r="BF384">
        <f t="shared" si="155"/>
        <v>1.7830249809299625</v>
      </c>
      <c r="BG384" cm="1">
        <f t="array" ref="BG384" xml:space="preserve"> EXP( -4 * alpha * X * 10^(-6) * BA384 / ( PI() * df * 10^(-6) * ( 1 - alpha ) ) ) * 100</f>
        <v>5.2020074681935653E-3</v>
      </c>
      <c r="BH384" cm="1">
        <f t="array" ref="BH384" xml:space="preserve"> EXP( -4 * alpha * X * 10^(-6) * BB384 / ( PI() * df * 10^(-6) * ( 1 - alpha ) ) ) * 100</f>
        <v>1.3872750228207772E-4</v>
      </c>
      <c r="BI384" cm="1">
        <f t="array" ref="BI384" xml:space="preserve"> EXP( -4 * alpha * X * 10^(-6) * BD384 / ( PI() * df * 10^(-6) * ( 1 - alpha ) ) ) * 100</f>
        <v>2.7760011587406488E-12</v>
      </c>
      <c r="BJ384" cm="1">
        <f t="array" ref="BJ384" xml:space="preserve"> EXP( -4 * alpha * X * 10^(-6) * BE384 / ( PI() * df * 10^(-6) * ( 1 - alpha ) ) ) * 100</f>
        <v>6.7340845920786988E-23</v>
      </c>
      <c r="BK384" cm="1">
        <f t="array" ref="BK384">fC *  BG384 +  ( 1 - fC ) * BI384</f>
        <v>5.2020074931775754E-4</v>
      </c>
    </row>
    <row r="385" spans="6:63" x14ac:dyDescent="0.2">
      <c r="F385">
        <v>3850</v>
      </c>
      <c r="G385" cm="1">
        <f t="array" ref="G385" xml:space="preserve"> F385 * 10^(-9) * rhoa/mu * U</f>
        <v>2.5505982809642352E-3</v>
      </c>
      <c r="H385" cm="1">
        <f t="array" ref="H385">1 +  lambda/F385 * ( 2.514 + 0.8 * EXP( -0.55 * F385/lambda ) )</f>
        <v>1.0437566597402601</v>
      </c>
      <c r="I385" cm="1">
        <f t="array" ref="I385" xml:space="preserve"> 1 + 3.34 * lambda/F385</f>
        <v>1.0581333506493507</v>
      </c>
      <c r="J385">
        <f t="shared" si="139"/>
        <v>0.98641315775533589</v>
      </c>
      <c r="K385" cm="1">
        <f t="array" ref="K385" xml:space="preserve"> kB * T * H385 / ( 3 * PI() * mu * F385 * 10^(-9) )</f>
        <v>6.4004980643115802E-12</v>
      </c>
      <c r="L385" cm="1">
        <f t="array" ref="L385" xml:space="preserve"> df * 10^(-6) *U / K385</f>
        <v>12848.506675411098</v>
      </c>
      <c r="M385" cm="1">
        <f t="array" ref="M385" xml:space="preserve"> 1 + 0.388 * Kn * ( ( 1 - alpha ) * L385 / Ku ) ^ ( 1 / 3 )</f>
        <v>1.1746974257249621</v>
      </c>
      <c r="N385" cm="1">
        <f t="array" ref="N385" xml:space="preserve"> 1 + 0.388 * Kn * ( ( 1 - alpha ) / Ku ) ^ ( 1 / 3 ) * ( 3 * PI() * mu * df * 10^(-6) * U * F385 * 10^(-9) / ( kB * T ) ) ^ ( 1 / 3 ) * ( 0.6 * ( F385 / lambda ) ^ 0.1 ) ^ ( -1 / 3 ) * ( 1 + 2/3 * ( 3.34 * F385 / lambda ) ) ^ ( -1 / 2 )</f>
        <v>1.0161663832008543</v>
      </c>
      <c r="O385">
        <f t="shared" si="130"/>
        <v>0.86504521159883307</v>
      </c>
      <c r="P385" cm="1">
        <f t="array" ref="P385" xml:space="preserve"> 1 / ( 1 + 1.6 * ( ( 1 - alpha ) / Ku ) ^ ( 1 / 3 ) * L385 ^ ( -2 / 3 ) * M385 )</f>
        <v>0.99616182767259109</v>
      </c>
      <c r="Q385" cm="1">
        <f t="array" ref="Q385" xml:space="preserve"> 1.6 * ( ( 1 - alpha ) / Ku ) * L385 ^ ( -2 / 3 ) * M385 * P385</f>
        <v>4.8539111766695547E-3</v>
      </c>
      <c r="R385" cm="1">
        <f t="array" ref="R385" xml:space="preserve"> 1.6 * ( 0.6 ) ^ ( 2 / 3 ) * ( ( 1 - alpha ) / Ku ) * ( lambda * 10^(-9) ) ^ ( -1 / 15 ) * ( kB * T / ( 3 * PI() * df * 10^(-6) * U * mu ) ) ^ ( 2 / 3 ) * ( F385 * 10^(-9) ) ^ ( -3 / 5 )  +  3.2 * 3.34 / 3 * ( 0.6 ) ^ ( 2 / 3 ) * ( ( 1 - alpha ) / Ku ) *  ( lambda * 10^(-9) ) ^ ( 14 / 15 ) * ( kB * T / ( 3 * PI() * df * 10^(-6) * U * mu ) ) ^ ( 2 / 3 ) * ( F385 * 10^(-9) ) ^ ( -8 / 5 )</f>
        <v>3.9024619531579843E-3</v>
      </c>
      <c r="S385">
        <f t="shared" si="131"/>
        <v>3.9655506485194907E-3</v>
      </c>
      <c r="T385">
        <f t="shared" si="140"/>
        <v>0.81698047289781672</v>
      </c>
      <c r="U385">
        <f t="shared" si="132"/>
        <v>9432.8928809403878</v>
      </c>
      <c r="V385">
        <f t="shared" si="133"/>
        <v>1.0296189991347864E-2</v>
      </c>
      <c r="W385">
        <f t="shared" si="134"/>
        <v>1.0601136492758884E-4</v>
      </c>
      <c r="X385">
        <f t="shared" si="135"/>
        <v>1.0915097853508723E-6</v>
      </c>
      <c r="Y385" cm="1">
        <f t="array" ref="Y385" xml:space="preserve"> 4 / 3 * g / U^2 * F385 * 10^(-9) * ( rhop - rhoa ) / rhoa</f>
        <v>399.11041704050757</v>
      </c>
      <c r="Z385" cm="1">
        <f t="array" ref="Z385" xml:space="preserve"> SQRT( 4/3 * 1/U385 * g/rhoa * F385 * 10^(-9) *  ( rhop - rhoa ) )</f>
        <v>2.1576174342480309E-3</v>
      </c>
      <c r="AA385" cm="1">
        <f t="array" ref="AA385" xml:space="preserve"> Z385 / U</f>
        <v>0.2056951635235755</v>
      </c>
      <c r="AB385">
        <f t="shared" si="141"/>
        <v>0.25896249661030574</v>
      </c>
      <c r="AC385">
        <f t="shared" si="142"/>
        <v>0.25670789439077141</v>
      </c>
      <c r="AD385">
        <f t="shared" si="143"/>
        <v>0.99129371144839118</v>
      </c>
      <c r="AE385" cm="1">
        <f t="array" ref="AE385">( ( F385 * 10^(-9) ) ^ 2 * rhop * H385 * U ) / ( 18 * mu * ( df * 10^(-6) ) )</f>
        <v>6.342853914427489E-2</v>
      </c>
      <c r="AF385">
        <f t="shared" si="144"/>
        <v>4.0953624231723385E-2</v>
      </c>
      <c r="AG385" cm="1">
        <f t="array" ref="AG385">(2 * AI405*(1-alpha)*AE385*SQRT(alpha)+(1-alpha)*alpha*AE385^2)/Ku</f>
        <v>2.4875798104789962E-2</v>
      </c>
      <c r="AH385">
        <f t="shared" si="145"/>
        <v>0.60741383873715238</v>
      </c>
      <c r="AI385" cm="1">
        <f t="array" ref="AI385" xml:space="preserve"> F385 / df / 1000</f>
        <v>0.49107142857142855</v>
      </c>
      <c r="AJ385" cm="1">
        <f t="array" ref="AJ385" xml:space="preserve"> ( 1 + AI385 ) / ( 2*Ku ) * ( 2 * LN( 1 + AI385 ) - 1 + alpha + ( 1 / ( 1 + AI385 ) ) ^ 2 * ( 1 - alpha / 2 ) - ( alpha / 2) * ( 1 + AI385 ) ^ 2 )</f>
        <v>0.25687159689667438</v>
      </c>
      <c r="AK385" cm="1">
        <f t="array" ref="AK385" xml:space="preserve"> ( ( 1 - alpha ) / Ku ) * AI385 ^ 2</f>
        <v>0.34295754833818221</v>
      </c>
      <c r="AL385">
        <f t="shared" si="146"/>
        <v>1.33513223136202</v>
      </c>
      <c r="AM385">
        <f t="shared" si="136"/>
        <v>0.4744300844077316</v>
      </c>
      <c r="AN385">
        <f t="shared" si="147"/>
        <v>0.6445846176091965</v>
      </c>
      <c r="AO385">
        <f t="shared" si="148"/>
        <v>1.3586503866294275</v>
      </c>
      <c r="AP385" cm="1">
        <f t="array" ref="AP385" xml:space="preserve"> EXP( -4 * alpha * X * 10^(-6) * AM385 / ( PI() * df * 10^(-6) * ( 1 - alpha ) ) ) * 100</f>
        <v>6.081578829483434E-3</v>
      </c>
      <c r="AQ385" cm="1">
        <f t="array" ref="AQ385" xml:space="preserve"> EXP( -4 * alpha * X * 10^(-6) * AN385 / ( PI() * df * 10^(-6) * ( 1 - alpha ) ) ) * 100</f>
        <v>1.8704761325042294E-4</v>
      </c>
      <c r="AR385">
        <f t="shared" si="149"/>
        <v>5.8945312162330113E-3</v>
      </c>
      <c r="AS385" cm="1">
        <f t="array" ref="AS385" xml:space="preserve"> ( sigave * 10^(-6) * fE *e * H385 ) / ( 3 * PI() * eps0 * ( 1 + epsF ) * mu * U * F385 * 10^(-9) )</f>
        <v>5.5938743377736497E-3</v>
      </c>
      <c r="AT385" cm="1">
        <f t="array" ref="AT385" xml:space="preserve"> PI() * AS385 / ( 1 + alpha * SQRT(AS385) )</f>
        <v>1.7483448351285062E-2</v>
      </c>
      <c r="AU385" cm="1">
        <f t="array" ref="AU385" xml:space="preserve"> PI() * AS385 * ( 1 - SQRT( AS385 ) * alpha )</f>
        <v>1.7482982724470644E-2</v>
      </c>
      <c r="AV385">
        <f t="shared" si="150"/>
        <v>0.99997336756427779</v>
      </c>
      <c r="AW385" cm="1">
        <f t="array" ref="AW385" xml:space="preserve"> 2 / 3 * ( epsP - 1 ) / ( epsP + 2 ) * ( sigave * 10^(-6) ) ^ 2 / ( eps0 * ( 1 + epsF ) ^ 2 ) * H385 * ( F385 * 10^(-9) ) ^ 2 / ( df * 10^(-6) * mu * U )</f>
        <v>50.85932985648968</v>
      </c>
      <c r="AX385" cm="1">
        <f t="array" ref="AX385" xml:space="preserve"> 0.528 * Ku ^ 0.26 * AW385 ^ 0.74 / ( 1 + 0.366 * ( Ku * AW385 ) ^ 0.63 )</f>
        <v>1.9994951178456515</v>
      </c>
      <c r="AY385" cm="1">
        <f t="array" ref="AY385" xml:space="preserve"> 0.35 * Ku ^ ( -0.5 ) * AW385 ^ 0.4</f>
        <v>2.082653273887761</v>
      </c>
      <c r="AZ385">
        <f t="shared" si="151"/>
        <v>1.0415895769386563</v>
      </c>
      <c r="BA385">
        <f t="shared" si="137"/>
        <v>0.4836188588819782</v>
      </c>
      <c r="BB385">
        <f t="shared" si="152"/>
        <v>0.66206760033366718</v>
      </c>
      <c r="BC385">
        <f t="shared" si="153"/>
        <v>1.3689863167541145</v>
      </c>
      <c r="BD385">
        <f t="shared" si="138"/>
        <v>1.5253045647210235</v>
      </c>
      <c r="BE385">
        <f t="shared" si="154"/>
        <v>2.7272378914969577</v>
      </c>
      <c r="BF385">
        <f t="shared" si="155"/>
        <v>1.7879956269558313</v>
      </c>
      <c r="BG385" cm="1">
        <f t="array" ref="BG385" xml:space="preserve"> EXP( -4 * alpha * X * 10^(-6) * BA385 / ( PI() * df * 10^(-6) * ( 1 - alpha ) ) ) * 100</f>
        <v>5.039193753080178E-3</v>
      </c>
      <c r="BH385" cm="1">
        <f t="array" ref="BH385" xml:space="preserve"> EXP( -4 * alpha * X * 10^(-6) * BB385 / ( PI() * df * 10^(-6) * ( 1 - alpha ) ) ) * 100</f>
        <v>1.3079498507153324E-4</v>
      </c>
      <c r="BI385" cm="1">
        <f t="array" ref="BI385" xml:space="preserve"> EXP( -4 * alpha * X * 10^(-6) * BD385 / ( PI() * df * 10^(-6) * ( 1 - alpha ) ) ) * 100</f>
        <v>2.7893774752876171E-12</v>
      </c>
      <c r="BJ385" cm="1">
        <f t="array" ref="BJ385" xml:space="preserve"> EXP( -4 * alpha * X * 10^(-6) * BE385 / ( PI() * df * 10^(-6) * ( 1 - alpha ) ) ) * 100</f>
        <v>5.8160255825801691E-23</v>
      </c>
      <c r="BK385" cm="1">
        <f t="array" ref="BK385">fC *  BG385 +  ( 1 - fC ) * BI385</f>
        <v>5.0391937781845764E-4</v>
      </c>
    </row>
    <row r="386" spans="6:63" x14ac:dyDescent="0.2">
      <c r="F386">
        <v>3860</v>
      </c>
      <c r="G386" cm="1">
        <f t="array" ref="G386" xml:space="preserve"> F386 * 10^(-9) * rhoa/mu * U</f>
        <v>2.557223211564142E-3</v>
      </c>
      <c r="H386" cm="1">
        <f t="array" ref="H386">1 +  lambda/F386 * ( 2.514 + 0.8 * EXP( -0.55 * F386/lambda ) )</f>
        <v>1.0436433005181349</v>
      </c>
      <c r="I386" cm="1">
        <f t="array" ref="I386" xml:space="preserve"> 1 + 3.34 * lambda/F386</f>
        <v>1.0579827461139897</v>
      </c>
      <c r="J386">
        <f t="shared" si="139"/>
        <v>0.9864464277432462</v>
      </c>
      <c r="K386" cm="1">
        <f t="array" ref="K386" xml:space="preserve"> kB * T * H386 / ( 3 * PI() * mu * F386 * 10^(-9) )</f>
        <v>6.3832231254445839E-12</v>
      </c>
      <c r="L386" cm="1">
        <f t="array" ref="L386" xml:space="preserve"> df * 10^(-6) *U / K386</f>
        <v>12883.278633556374</v>
      </c>
      <c r="M386" cm="1">
        <f t="array" ref="M386" xml:space="preserve"> 1 + 0.388 * Kn * ( ( 1 - alpha ) * L386 / Ku ) ^ ( 1 / 3 )</f>
        <v>1.1748548785214843</v>
      </c>
      <c r="N386" cm="1">
        <f t="array" ref="N386" xml:space="preserve"> 1 + 0.388 * Kn * ( ( 1 - alpha ) / Ku ) ^ ( 1 / 3 ) * ( 3 * PI() * mu * df * 10^(-6) * U * F386 * 10^(-9) / ( kB * T ) ) ^ ( 1 / 3 ) * ( 0.6 * ( F386 / lambda ) ^ 0.1 ) ^ ( -1 / 3 ) * ( 1 + 2/3 * ( 3.34 * F386 / lambda ) ) ^ ( -1 / 2 )</f>
        <v>1.0161581604803416</v>
      </c>
      <c r="O386">
        <f t="shared" ref="O386:O449" si="156">N386 / M386</f>
        <v>0.86492228023868167</v>
      </c>
      <c r="P386" cm="1">
        <f t="array" ref="P386" xml:space="preserve"> 1 / ( 1 + 1.6 * ( ( 1 - alpha ) / Ku ) ^ ( 1 / 3 ) * L386 ^ ( -2 / 3 ) * M386 )</f>
        <v>0.99616819889441399</v>
      </c>
      <c r="Q386" cm="1">
        <f t="array" ref="Q386" xml:space="preserve"> 1.6 * ( ( 1 - alpha ) / Ku ) * L386 ^ ( -2 / 3 ) * M386 * P386</f>
        <v>4.8458538665288849E-3</v>
      </c>
      <c r="R386" cm="1">
        <f t="array" ref="R386" xml:space="preserve"> 1.6 * ( 0.6 ) ^ ( 2 / 3 ) * ( ( 1 - alpha ) / Ku ) * ( lambda * 10^(-9) ) ^ ( -1 / 15 ) * ( kB * T / ( 3 * PI() * df * 10^(-6) * U * mu ) ) ^ ( 2 / 3 ) * ( F386 * 10^(-9) ) ^ ( -3 / 5 )  +  3.2 * 3.34 / 3 * ( 0.6 ) ^ ( 2 / 3 ) * ( ( 1 - alpha ) / Ku ) *  ( lambda * 10^(-9) ) ^ ( 14 / 15 ) * ( kB * T / ( 3 * PI() * df * 10^(-6) * U * mu ) ) ^ ( 2 / 3 ) * ( F386 * 10^(-9) ) ^ ( -8 / 5 )</f>
        <v>3.8960161895700458E-3</v>
      </c>
      <c r="S386">
        <f t="shared" ref="S386:S449" si="157" xml:space="preserve"> R386 * N386</f>
        <v>3.9589686443951277E-3</v>
      </c>
      <c r="T386">
        <f t="shared" si="140"/>
        <v>0.81698060928753546</v>
      </c>
      <c r="U386">
        <f t="shared" ref="U386:U449" si="158" xml:space="preserve"> 24 / G386 * ( 1 + 0.15 * G386 ^ 0.687 )</f>
        <v>9408.496850720996</v>
      </c>
      <c r="V386">
        <f t="shared" ref="V386:V449" si="159" xml:space="preserve"> ( G386 / 24 ) ^ 0.5 - 0.5 * 0.15 / 24 ^ 0.5 * G386 ^ ( 0.5 + 0.687 )</f>
        <v>1.0309530164131308E-2</v>
      </c>
      <c r="W386">
        <f t="shared" ref="W386:W449" si="160" xml:space="preserve"> ( G386 / 24 ) ^ 1 -1 * 0.15 / 24 ^ 1 * G386 ^ ( 1 + 0.687 )</f>
        <v>1.062862477853653E-4</v>
      </c>
      <c r="X386">
        <f t="shared" ref="X386:X449" si="161" xml:space="preserve"> ( G386 / 24 ) ^ 1.5 - 1.5 * 0.15 / 24 ^ 1.5 * G386 ^ ( 1.5 + 0.687 )</f>
        <v>1.0957578831778555E-6</v>
      </c>
      <c r="Y386" cm="1">
        <f t="array" ref="Y386" xml:space="preserve"> 4 / 3 * g / U^2 * F386 * 10^(-9) * ( rhop - rhoa ) / rhoa</f>
        <v>400.14706747437901</v>
      </c>
      <c r="Z386" cm="1">
        <f t="array" ref="Z386" xml:space="preserve"> SQRT( 4/3 * 1/U386 * g/rhoa * F386 * 10^(-9) *  ( rhop - rhoa ) )</f>
        <v>2.1632168626351208E-3</v>
      </c>
      <c r="AA386" cm="1">
        <f t="array" ref="AA386" xml:space="preserve"> Z386 / U</f>
        <v>0.20622898166920167</v>
      </c>
      <c r="AB386">
        <f t="shared" si="141"/>
        <v>0.25980916020702743</v>
      </c>
      <c r="AC386">
        <f t="shared" si="142"/>
        <v>0.25752953309750742</v>
      </c>
      <c r="AD386">
        <f t="shared" si="143"/>
        <v>0.9912257631420559</v>
      </c>
      <c r="AE386" cm="1">
        <f t="array" ref="AE386">( ( F386 * 10^(-9) ) ^ 2 * rhop * H386 * U ) / ( 18 * mu * ( df * 10^(-6) ) )</f>
        <v>6.3751541357369795E-2</v>
      </c>
      <c r="AF386">
        <f t="shared" si="144"/>
        <v>4.1286649726296358E-2</v>
      </c>
      <c r="AG386" cm="1">
        <f t="array" ref="AG386">(2 * AI406*(1-alpha)*AE386*SQRT(alpha)+(1-alpha)*alpha*AE386^2)/Ku</f>
        <v>2.5065250536137611E-2</v>
      </c>
      <c r="AH386">
        <f t="shared" si="145"/>
        <v>0.60710303941598376</v>
      </c>
      <c r="AI386" cm="1">
        <f t="array" ref="AI386" xml:space="preserve"> F386 / df / 1000</f>
        <v>0.49234693877551022</v>
      </c>
      <c r="AJ386" cm="1">
        <f t="array" ref="AJ386" xml:space="preserve"> ( 1 + AI386 ) / ( 2*Ku ) * ( 2 * LN( 1 + AI386 ) - 1 + alpha + ( 1 / ( 1 + AI386 ) ) ^ 2 * ( 1 - alpha / 2 ) - ( alpha / 2) * ( 1 + AI386 ) ^ 2 )</f>
        <v>0.25804517933488857</v>
      </c>
      <c r="AK386" cm="1">
        <f t="array" ref="AK386" xml:space="preserve"> ( ( 1 - alpha ) / Ku ) * AI386 ^ 2</f>
        <v>0.3447414597550737</v>
      </c>
      <c r="AL386">
        <f t="shared" si="146"/>
        <v>1.335973261130647</v>
      </c>
      <c r="AM386">
        <f t="shared" ref="AM386:AM449" si="162" xml:space="preserve"> 1 - ( 1 - Q386 ) * ( 1 - AB386 ) * ( 1 - AF386 ) *  ( 1 - AJ386 )</f>
        <v>0.47603738748521207</v>
      </c>
      <c r="AN386">
        <f t="shared" si="147"/>
        <v>0.64751661122327264</v>
      </c>
      <c r="AO386">
        <f t="shared" si="148"/>
        <v>1.3602221763377513</v>
      </c>
      <c r="AP386" cm="1">
        <f t="array" ref="AP386" xml:space="preserve"> EXP( -4 * alpha * X * 10^(-6) * AM386 / ( PI() * df * 10^(-6) * ( 1 - alpha ) ) ) * 100</f>
        <v>5.8848198807186546E-3</v>
      </c>
      <c r="AQ386" cm="1">
        <f t="array" ref="AQ386" xml:space="preserve"> EXP( -4 * alpha * X * 10^(-6) * AN386 / ( PI() * df * 10^(-6) * ( 1 - alpha ) ) ) * 100</f>
        <v>1.7615592386777029E-4</v>
      </c>
      <c r="AR386">
        <f t="shared" si="149"/>
        <v>5.7086639568508842E-3</v>
      </c>
      <c r="AS386" cm="1">
        <f t="array" ref="AS386" xml:space="preserve"> ( sigave * 10^(-6) * fE *e * H386 ) / ( 3 * PI() * eps0 * ( 1 + epsF ) * mu * U * F386 * 10^(-9) )</f>
        <v>5.578776475662961E-3</v>
      </c>
      <c r="AT386" cm="1">
        <f t="array" ref="AT386" xml:space="preserve"> PI() * AS386 / ( 1 + alpha * SQRT(AS386) )</f>
        <v>1.7436381429524864E-2</v>
      </c>
      <c r="AU386" cm="1">
        <f t="array" ref="AU386" xml:space="preserve"> PI() * AS386 * ( 1 - SQRT( AS386 ) * alpha )</f>
        <v>1.7435918309560382E-2</v>
      </c>
      <c r="AV386">
        <f t="shared" si="150"/>
        <v>0.99997343944519945</v>
      </c>
      <c r="AW386" cm="1">
        <f t="array" ref="AW386" xml:space="preserve"> 2 / 3 * ( epsP - 1 ) / ( epsP + 2 ) * ( sigave * 10^(-6) ) ^ 2 / ( eps0 * ( 1 + epsF ) ^ 2 ) * H386 * ( F386 * 10^(-9) ) ^ 2 / ( df * 10^(-6) * mu * U )</f>
        <v>51.118324881785831</v>
      </c>
      <c r="AX386" cm="1">
        <f t="array" ref="AX386" xml:space="preserve"> 0.528 * Ku ^ 0.26 * AW386 ^ 0.74 / ( 1 + 0.366 * ( Ku * AW386 ) ^ 0.63 )</f>
        <v>2.0020895561178795</v>
      </c>
      <c r="AY386" cm="1">
        <f t="array" ref="AY386" xml:space="preserve"> 0.35 * Ku ^ ( -0.5 ) * AW386 ^ 0.4</f>
        <v>2.0868890750709181</v>
      </c>
      <c r="AZ386">
        <f t="shared" si="151"/>
        <v>1.0423555073717421</v>
      </c>
      <c r="BA386">
        <f t="shared" ref="BA386:BA449" si="163" xml:space="preserve"> 1 - ( 1 - Q386 ) * ( 1 - AB386 ) * ( 1 - AF386 ) *  ( 1 - AJ386 ) * ( 1 - AT386 )</f>
        <v>0.48517339945183025</v>
      </c>
      <c r="BB386">
        <f t="shared" si="152"/>
        <v>0.66495252953283301</v>
      </c>
      <c r="BC386">
        <f t="shared" si="153"/>
        <v>1.3705461393475507</v>
      </c>
      <c r="BD386">
        <f t="shared" ref="BD386:BD449" si="164" xml:space="preserve"> 1 - ( 1 - Q386 ) * ( 1 - AB386 ) * ( 1 - AF386 ) *  ( 1 - AJ386 ) * ( 1 - AX386 )</f>
        <v>1.5250574617973083</v>
      </c>
      <c r="BE386">
        <f t="shared" si="154"/>
        <v>2.734405686294191</v>
      </c>
      <c r="BF386">
        <f t="shared" si="155"/>
        <v>1.7929853495957087</v>
      </c>
      <c r="BG386" cm="1">
        <f t="array" ref="BG386" xml:space="preserve"> EXP( -4 * alpha * X * 10^(-6) * BA386 / ( PI() * df * 10^(-6) * ( 1 - alpha ) ) ) * 100</f>
        <v>4.8814265721669201E-3</v>
      </c>
      <c r="BH386" cm="1">
        <f t="array" ref="BH386" xml:space="preserve"> EXP( -4 * alpha * X * 10^(-6) * BB386 / ( PI() * df * 10^(-6) * ( 1 - alpha ) ) ) * 100</f>
        <v>1.232975389887973E-4</v>
      </c>
      <c r="BI386" cm="1">
        <f t="array" ref="BI386" xml:space="preserve"> EXP( -4 * alpha * X * 10^(-6) * BD386 / ( PI() * df * 10^(-6) * ( 1 - alpha ) ) ) * 100</f>
        <v>2.8035167116029681E-12</v>
      </c>
      <c r="BJ386" cm="1">
        <f t="array" ref="BJ386" xml:space="preserve"> EXP( -4 * alpha * X * 10^(-6) * BE386 / ( PI() * df * 10^(-6) * ( 1 - alpha ) ) ) * 100</f>
        <v>5.0226196710597115E-23</v>
      </c>
      <c r="BK386" cm="1">
        <f t="array" ref="BK386">fC *  BG386 +  ( 1 - fC ) * BI386</f>
        <v>4.8814265973985709E-4</v>
      </c>
    </row>
    <row r="387" spans="6:63" x14ac:dyDescent="0.2">
      <c r="F387">
        <v>3870</v>
      </c>
      <c r="G387" cm="1">
        <f t="array" ref="G387" xml:space="preserve"> F387 * 10^(-9) * rhoa/mu * U</f>
        <v>2.5638481421640493E-3</v>
      </c>
      <c r="H387" cm="1">
        <f t="array" ref="H387">1 +  lambda/F387 * ( 2.514 + 0.8 * EXP( -0.55 * F387/lambda ) )</f>
        <v>1.0435305271317832</v>
      </c>
      <c r="I387" cm="1">
        <f t="array" ref="I387" xml:space="preserve"> 1 + 3.34 * lambda/F387</f>
        <v>1.0578329198966407</v>
      </c>
      <c r="J387">
        <f t="shared" ref="J387:J450" si="165">H387/I387</f>
        <v>0.98647953519327514</v>
      </c>
      <c r="K387" cm="1">
        <f t="array" ref="K387" xml:space="preserve"> kB * T * H387 / ( 3 * PI() * mu * F387 * 10^(-9) )</f>
        <v>6.3660410366290669E-12</v>
      </c>
      <c r="L387" cm="1">
        <f t="array" ref="L387" xml:space="preserve"> df * 10^(-6) *U / K387</f>
        <v>12918.050894125092</v>
      </c>
      <c r="M387" cm="1">
        <f t="array" ref="M387" xml:space="preserve"> 1 + 0.388 * Kn * ( ( 1 - alpha ) * L387 / Ku ) ^ ( 1 / 3 )</f>
        <v>1.1750120496280347</v>
      </c>
      <c r="N387" cm="1">
        <f t="array" ref="N387" xml:space="preserve"> 1 + 0.388 * Kn * ( ( 1 - alpha ) / Ku ) ^ ( 1 / 3 ) * ( 3 * PI() * mu * df * 10^(-6) * U * F387 * 10^(-9) / ( kB * T ) ) ^ ( 1 / 3 ) * ( 0.6 * ( F387 / lambda ) ^ 0.1 ) ^ ( -1 / 3 ) * ( 1 + 2/3 * ( 3.34 * F387 / lambda ) ) ^ ( -1 / 2 )</f>
        <v>1.0161499627853043</v>
      </c>
      <c r="O387">
        <f t="shared" si="156"/>
        <v>0.8647996104439778</v>
      </c>
      <c r="P387" cm="1">
        <f t="array" ref="P387" xml:space="preserve"> 1 / ( 1 + 1.6 * ( ( 1 - alpha ) / Ku ) ^ ( 1 / 3 ) * L387 ^ ( -2 / 3 ) * M387 )</f>
        <v>0.99617454211546463</v>
      </c>
      <c r="Q387" cm="1">
        <f t="array" ref="Q387" xml:space="preserve"> 1.6 * ( ( 1 - alpha ) / Ku ) * L387 ^ ( -2 / 3 ) * M387 * P387</f>
        <v>4.8378319673209871E-3</v>
      </c>
      <c r="R387" cm="1">
        <f t="array" ref="R387" xml:space="preserve"> 1.6 * ( 0.6 ) ^ ( 2 / 3 ) * ( ( 1 - alpha ) / Ku ) * ( lambda * 10^(-9) ) ^ ( -1 / 15 ) * ( kB * T / ( 3 * PI() * df * 10^(-6) * U * mu ) ) ^ ( 2 / 3 ) * ( F387 * 10^(-9) ) ^ ( -3 / 5 )  +  3.2 * 3.34 / 3 * ( 0.6 ) ^ ( 2 / 3 ) * ( ( 1 - alpha ) / Ku ) *  ( lambda * 10^(-9) ) ^ ( 14 / 15 ) * ( kB * T / ( 3 * PI() * df * 10^(-6) * U * mu ) ) ^ ( 2 / 3 ) * ( F387 * 10^(-9) ) ^ ( -8 / 5 )</f>
        <v>3.8895986427671682E-3</v>
      </c>
      <c r="S387">
        <f t="shared" si="157"/>
        <v>3.9524155160976281E-3</v>
      </c>
      <c r="T387">
        <f t="shared" ref="T387:T450" si="166" xml:space="preserve"> S387 / Q387</f>
        <v>0.81698073492336076</v>
      </c>
      <c r="U387">
        <f t="shared" si="158"/>
        <v>9384.2268646130997</v>
      </c>
      <c r="V387">
        <f t="shared" si="159"/>
        <v>1.0322852997926875E-2</v>
      </c>
      <c r="W387">
        <f t="shared" si="160"/>
        <v>1.065611285840153E-4</v>
      </c>
      <c r="X387">
        <f t="shared" si="161"/>
        <v>1.1000114459335601E-6</v>
      </c>
      <c r="Y387" cm="1">
        <f t="array" ref="Y387" xml:space="preserve"> 4 / 3 * g / U^2 * F387 * 10^(-9) * ( rhop - rhoa ) / rhoa</f>
        <v>401.18371790825046</v>
      </c>
      <c r="Z387" cm="1">
        <f t="array" ref="Z387" xml:space="preserve"> SQRT( 4/3 * 1/U387 * g/rhoa * F387 * 10^(-9) *  ( rhop - rhoa ) )</f>
        <v>2.1688162702031993E-3</v>
      </c>
      <c r="AA387" cm="1">
        <f t="array" ref="AA387" xml:space="preserve"> Z387 / U</f>
        <v>0.20676279783005991</v>
      </c>
      <c r="AB387">
        <f t="shared" ref="AB387:AB450" si="167">AA387 / ( 1 - AA387 )</f>
        <v>0.26065696019355866</v>
      </c>
      <c r="AC387">
        <f t="shared" ref="AC387:AC450" si="168" xml:space="preserve"> Y387 ^ 0.5 * V387 + Y387 ^ 1 * W387 + Y387 ^ 1.5 * X387</f>
        <v>0.25835209123753722</v>
      </c>
      <c r="AD387">
        <f t="shared" ref="AD387:AD450" si="169">AC387/AB387</f>
        <v>0.99115746245828273</v>
      </c>
      <c r="AE387" cm="1">
        <f t="array" ref="AE387">( ( F387 * 10^(-9) ) ^ 2 * rhop * H387 * U ) / ( 18 * mu * ( df * 10^(-6) ) )</f>
        <v>6.4075363532955745E-2</v>
      </c>
      <c r="AF387">
        <f t="shared" ref="AF387:AF450" si="170" xml:space="preserve"> AE387 ^ 2 / ( AE387 + 0.25 ) ^ 2</f>
        <v>4.1621182560406846E-2</v>
      </c>
      <c r="AG387" cm="1">
        <f t="array" ref="AG387">(2 * AI407*(1-alpha)*AE387*SQRT(alpha)+(1-alpha)*alpha*AE387^2)/Ku</f>
        <v>2.5255667429173619E-2</v>
      </c>
      <c r="AH387">
        <f t="shared" ref="AH387:AH450" si="171">AG387 / AF387</f>
        <v>0.60679841070154217</v>
      </c>
      <c r="AI387" cm="1">
        <f t="array" ref="AI387" xml:space="preserve"> F387 / df / 1000</f>
        <v>0.49362244897959184</v>
      </c>
      <c r="AJ387" cm="1">
        <f t="array" ref="AJ387" xml:space="preserve"> ( 1 + AI387 ) / ( 2*Ku ) * ( 2 * LN( 1 + AI387 ) - 1 + alpha + ( 1 / ( 1 + AI387 ) ) ^ 2 * ( 1 - alpha / 2 ) - ( alpha / 2) * ( 1 + AI387 ) ^ 2 )</f>
        <v>0.25922076519299253</v>
      </c>
      <c r="AK387" cm="1">
        <f t="array" ref="AK387" xml:space="preserve"> ( ( 1 - alpha ) / Ku ) * AI387 ^ 2</f>
        <v>0.34652999869833845</v>
      </c>
      <c r="AL387">
        <f t="shared" ref="AL387:AL450" si="172" xml:space="preserve"> AK387 /AJ387</f>
        <v>1.3368141955770529</v>
      </c>
      <c r="AM387">
        <f t="shared" si="162"/>
        <v>0.47764488422571971</v>
      </c>
      <c r="AN387">
        <f t="shared" ref="AN387:AN450" si="173" xml:space="preserve"> S387 + AC387 + AF387 + AK387</f>
        <v>0.65045568801238018</v>
      </c>
      <c r="AO387">
        <f t="shared" ref="AO387:AO450" si="174" xml:space="preserve"> AN387 / AM387</f>
        <v>1.361797664946822</v>
      </c>
      <c r="AP387" cm="1">
        <f t="array" ref="AP387" xml:space="preserve"> EXP( -4 * alpha * X * 10^(-6) * AM387 / ( PI() * df * 10^(-6) * ( 1 - alpha ) ) ) * 100</f>
        <v>5.6944041617719337E-3</v>
      </c>
      <c r="AQ387" cm="1">
        <f t="array" ref="AQ387" xml:space="preserve"> EXP( -4 * alpha * X * 10^(-6) * AN387 / ( PI() * df * 10^(-6) * ( 1 - alpha ) ) ) * 100</f>
        <v>1.6587440954606361E-4</v>
      </c>
      <c r="AR387">
        <f t="shared" ref="AR387:AR450" si="175" xml:space="preserve"> ABS(AQ387 - AP387)</f>
        <v>5.52852975222587E-3</v>
      </c>
      <c r="AS387" cm="1">
        <f t="array" ref="AS387" xml:space="preserve"> ( sigave * 10^(-6) * fE *e * H387 ) / ( 3 * PI() * eps0 * ( 1 + epsF ) * mu * U * F387 * 10^(-9) )</f>
        <v>5.5637597621621187E-3</v>
      </c>
      <c r="AT387" cm="1">
        <f t="array" ref="AT387" xml:space="preserve"> PI() * AS387 / ( 1 + alpha * SQRT(AS387) )</f>
        <v>1.7389566999523556E-2</v>
      </c>
      <c r="AU387" cm="1">
        <f t="array" ref="AU387" xml:space="preserve"> PI() * AS387 * ( 1 - SQRT( AS387 ) * alpha )</f>
        <v>1.7389106366235973E-2</v>
      </c>
      <c r="AV387">
        <f t="shared" ref="AV387:AV450" si="176" xml:space="preserve"> AU387 / AT387</f>
        <v>0.99997351093977238</v>
      </c>
      <c r="AW387" cm="1">
        <f t="array" ref="AW387" xml:space="preserve"> 2 / 3 * ( epsP - 1 ) / ( epsP + 2 ) * ( sigave * 10^(-6) ) ^ 2 / ( eps0 * ( 1 + epsF ) ^ 2 ) * H387 * ( F387 * 10^(-9) ) ^ 2 / ( df * 10^(-6) * mu * U )</f>
        <v>51.377977383091434</v>
      </c>
      <c r="AX387" cm="1">
        <f t="array" ref="AX387" xml:space="preserve"> 0.528 * Ku ^ 0.26 * AW387 ^ 0.74 / ( 1 + 0.366 * ( Ku * AW387 ) ^ 0.63 )</f>
        <v>2.004677147113016</v>
      </c>
      <c r="AY387" cm="1">
        <f t="array" ref="AY387" xml:space="preserve"> 0.35 * Ku ^ ( -0.5 ) * AW387 ^ 0.4</f>
        <v>2.091122723072858</v>
      </c>
      <c r="AZ387">
        <f t="shared" ref="AZ387:AZ450" si="177" xml:space="preserve"> AY387 / AX387</f>
        <v>1.0431219441416462</v>
      </c>
      <c r="BA387">
        <f t="shared" si="163"/>
        <v>0.48672841350902041</v>
      </c>
      <c r="BB387">
        <f t="shared" ref="BB387:BB450" si="178" xml:space="preserve"> AN387 + AU387</f>
        <v>0.6678447943786161</v>
      </c>
      <c r="BC387">
        <f t="shared" ref="BC387:BC450" si="179" xml:space="preserve"> BB387 / BA387</f>
        <v>1.3721097347982112</v>
      </c>
      <c r="BD387">
        <f t="shared" si="164"/>
        <v>1.5247982474959931</v>
      </c>
      <c r="BE387">
        <f t="shared" ref="BE387:BE450" si="180" xml:space="preserve"> AN387 + AY387</f>
        <v>2.7415784110852384</v>
      </c>
      <c r="BF387">
        <f t="shared" ref="BF387:BF450" si="181" xml:space="preserve"> BE387 / BD387</f>
        <v>1.7979942038806958</v>
      </c>
      <c r="BG387" cm="1">
        <f t="array" ref="BG387" xml:space="preserve"> EXP( -4 * alpha * X * 10^(-6) * BA387 / ( PI() * df * 10^(-6) * ( 1 - alpha ) ) ) * 100</f>
        <v>4.7285529571782147E-3</v>
      </c>
      <c r="BH387" cm="1">
        <f t="array" ref="BH387" xml:space="preserve"> EXP( -4 * alpha * X * 10^(-6) * BB387 / ( PI() * df * 10^(-6) * ( 1 - alpha ) ) ) * 100</f>
        <v>1.1621241762765096E-4</v>
      </c>
      <c r="BI387" cm="1">
        <f t="array" ref="BI387" xml:space="preserve"> EXP( -4 * alpha * X * 10^(-6) * BD387 / ( PI() * df * 10^(-6) * ( 1 - alpha ) ) ) * 100</f>
        <v>2.8184259942220225E-12</v>
      </c>
      <c r="BJ387" cm="1">
        <f t="array" ref="BJ387" xml:space="preserve"> EXP( -4 * alpha * X * 10^(-6) * BE387 / ( PI() * df * 10^(-6) * ( 1 - alpha ) ) ) * 100</f>
        <v>4.3370104473508294E-23</v>
      </c>
      <c r="BK387" cm="1">
        <f t="array" ref="BK387">fC *  BG387 +  ( 1 - fC ) * BI387</f>
        <v>4.728552982544049E-4</v>
      </c>
    </row>
    <row r="388" spans="6:63" x14ac:dyDescent="0.2">
      <c r="F388">
        <v>3880</v>
      </c>
      <c r="G388" cm="1">
        <f t="array" ref="G388" xml:space="preserve"> F388 * 10^(-9) * rhoa/mu * U</f>
        <v>2.5704730727639565E-3</v>
      </c>
      <c r="H388" cm="1">
        <f t="array" ref="H388">1 +  lambda/F388 * ( 2.514 + 0.8 * EXP( -0.55 * F388/lambda ) )</f>
        <v>1.0434183350515467</v>
      </c>
      <c r="I388" cm="1">
        <f t="array" ref="I388" xml:space="preserve"> 1 + 3.34 * lambda/F388</f>
        <v>1.0576838659793815</v>
      </c>
      <c r="J388">
        <f t="shared" si="165"/>
        <v>0.98651248129361857</v>
      </c>
      <c r="K388" cm="1">
        <f t="array" ref="K388" xml:space="preserve"> kB * T * H388 / ( 3 * PI() * mu * F388 * 10^(-9) )</f>
        <v>6.3489510523903732E-12</v>
      </c>
      <c r="L388" cm="1">
        <f t="array" ref="L388" xml:space="preserve"> df * 10^(-6) *U / K388</f>
        <v>12952.82345487623</v>
      </c>
      <c r="M388" cm="1">
        <f t="array" ref="M388" xml:space="preserve"> 1 + 0.388 * Kn * ( ( 1 - alpha ) * L388 / Ku ) ^ ( 1 / 3 )</f>
        <v>1.1751689402958909</v>
      </c>
      <c r="N388" cm="1">
        <f t="array" ref="N388" xml:space="preserve"> 1 + 0.388 * Kn * ( ( 1 - alpha ) / Ku ) ^ ( 1 / 3 ) * ( 3 * PI() * mu * df * 10^(-6) * U * F388 * 10^(-9) / ( kB * T ) ) ^ ( 1 / 3 ) * ( 0.6 * ( F388 / lambda ) ^ 0.1 ) ^ ( -1 / 3 ) * ( 1 + 2/3 * ( 3.34 * F388 / lambda ) ) ^ ( -1 / 2 )</f>
        <v>1.01614178997649</v>
      </c>
      <c r="O388">
        <f t="shared" si="156"/>
        <v>0.86467720098238798</v>
      </c>
      <c r="P388" cm="1">
        <f t="array" ref="P388" xml:space="preserve"> 1 / ( 1 + 1.6 * ( ( 1 - alpha ) / Ku ) ^ ( 1 / 3 ) * L388 ^ ( -2 / 3 ) * M388 )</f>
        <v>0.99618085753341645</v>
      </c>
      <c r="Q388" cm="1">
        <f t="array" ref="Q388" xml:space="preserve"> 1.6 * ( ( 1 - alpha ) / Ku ) * L388 ^ ( -2 / 3 ) * M388 * P388</f>
        <v>4.8298452290593706E-3</v>
      </c>
      <c r="R388" cm="1">
        <f t="array" ref="R388" xml:space="preserve"> 1.6 * ( 0.6 ) ^ ( 2 / 3 ) * ( ( 1 - alpha ) / Ku ) * ( lambda * 10^(-9) ) ^ ( -1 / 15 ) * ( kB * T / ( 3 * PI() * df * 10^(-6) * U * mu ) ) ^ ( 2 / 3 ) * ( F388 * 10^(-9) ) ^ ( -3 / 5 )  +  3.2 * 3.34 / 3 * ( 0.6 ) ^ ( 2 / 3 ) * ( ( 1 - alpha ) / Ku ) *  ( lambda * 10^(-9) ) ^ ( 14 / 15 ) * ( kB * T / ( 3 * PI() * df * 10^(-6) * U * mu ) ) ^ ( 2 / 3 ) * ( F388 * 10^(-9) ) ^ ( -8 / 5 )</f>
        <v>3.8832091131792978E-3</v>
      </c>
      <c r="S388">
        <f t="shared" si="157"/>
        <v>3.94589105911903E-3</v>
      </c>
      <c r="T388">
        <f t="shared" si="166"/>
        <v>0.81698084969225948</v>
      </c>
      <c r="U388">
        <f t="shared" si="158"/>
        <v>9360.0819481623621</v>
      </c>
      <c r="V388">
        <f t="shared" si="159"/>
        <v>1.0336158559862838E-2</v>
      </c>
      <c r="W388">
        <f t="shared" si="160"/>
        <v>1.0683600732520571E-4</v>
      </c>
      <c r="X388">
        <f t="shared" si="161"/>
        <v>1.1042704664258919E-6</v>
      </c>
      <c r="Y388" cm="1">
        <f t="array" ref="Y388" xml:space="preserve"> 4 / 3 * g / U^2 * F388 * 10^(-9) * ( rhop - rhoa ) / rhoa</f>
        <v>402.22036834212196</v>
      </c>
      <c r="Z388" cm="1">
        <f t="array" ref="Z388" xml:space="preserve"> SQRT( 4/3 * 1/U388 * g/rhoa * F388 * 10^(-9) *  ( rhop - rhoa ) )</f>
        <v>2.1744156569693139E-3</v>
      </c>
      <c r="AA388" cm="1">
        <f t="array" ref="AA388" xml:space="preserve"> Z388 / U</f>
        <v>0.20729661200777538</v>
      </c>
      <c r="AB388">
        <f t="shared" si="167"/>
        <v>0.26150589886189396</v>
      </c>
      <c r="AC388">
        <f t="shared" si="168"/>
        <v>0.25917556971564859</v>
      </c>
      <c r="AD388">
        <f t="shared" si="169"/>
        <v>0.99108880848811731</v>
      </c>
      <c r="AE388" cm="1">
        <f t="array" ref="AE388">( ( F388 * 10^(-9) ) ^ 2 * rhop * H388 * U ) / ( 18 * mu * ( df * 10^(-6) ) )</f>
        <v>6.440000567103274E-2</v>
      </c>
      <c r="AF388">
        <f t="shared" si="170"/>
        <v>4.1957221526319838E-2</v>
      </c>
      <c r="AG388" cm="1">
        <f t="array" ref="AG388">(2 * AI408*(1-alpha)*AE388*SQRT(alpha)+(1-alpha)*alpha*AE388^2)/Ku</f>
        <v>2.5447051284485926E-2</v>
      </c>
      <c r="AH388">
        <f t="shared" si="171"/>
        <v>0.60649991488409083</v>
      </c>
      <c r="AI388" cm="1">
        <f t="array" ref="AI388" xml:space="preserve"> F388 / df / 1000</f>
        <v>0.49489795918367352</v>
      </c>
      <c r="AJ388" cm="1">
        <f t="array" ref="AJ388" xml:space="preserve"> ( 1 + AI388 ) / ( 2*Ku ) * ( 2 * LN( 1 + AI388 ) - 1 + alpha + ( 1 / ( 1 + AI388 ) ) ^ 2 * ( 1 - alpha / 2 ) - ( alpha / 2) * ( 1 + AI388 ) ^ 2 )</f>
        <v>0.26039835087273733</v>
      </c>
      <c r="AK388" cm="1">
        <f t="array" ref="AK388" xml:space="preserve"> ( ( 1 - alpha ) / Ku ) * AI388 ^ 2</f>
        <v>0.34832316516797646</v>
      </c>
      <c r="AL388">
        <f t="shared" si="172"/>
        <v>1.3376550350666776</v>
      </c>
      <c r="AM388">
        <f t="shared" si="162"/>
        <v>0.47925255699954905</v>
      </c>
      <c r="AN388">
        <f t="shared" si="173"/>
        <v>0.65340184746906393</v>
      </c>
      <c r="AO388">
        <f t="shared" si="174"/>
        <v>1.3633768624205354</v>
      </c>
      <c r="AP388" cm="1">
        <f t="array" ref="AP388" xml:space="preserve"> EXP( -4 * alpha * X * 10^(-6) * AM388 / ( PI() * df * 10^(-6) * ( 1 - alpha ) ) ) * 100</f>
        <v>5.5101298964948409E-3</v>
      </c>
      <c r="AQ388" cm="1">
        <f t="array" ref="AQ388" xml:space="preserve"> EXP( -4 * alpha * X * 10^(-6) * AN388 / ( PI() * df * 10^(-6) * ( 1 - alpha ) ) ) * 100</f>
        <v>1.5617035153668343E-4</v>
      </c>
      <c r="AR388">
        <f t="shared" si="175"/>
        <v>5.3539595449581577E-3</v>
      </c>
      <c r="AS388" cm="1">
        <f t="array" ref="AS388" xml:space="preserve"> ( sigave * 10^(-6) * fE *e * H388 ) / ( 3 * PI() * eps0 * ( 1 + epsF ) * mu * U * F388 * 10^(-9) )</f>
        <v>5.5488235457450191E-3</v>
      </c>
      <c r="AT388" cm="1">
        <f t="array" ref="AT388" xml:space="preserve"> PI() * AS388 / ( 1 + alpha * SQRT(AS388) )</f>
        <v>1.7343003037317131E-2</v>
      </c>
      <c r="AU388" cm="1">
        <f t="array" ref="AU388" xml:space="preserve"> PI() * AS388 * ( 1 - SQRT( AS388 ) * alpha )</f>
        <v>1.7342544870749096E-2</v>
      </c>
      <c r="AV388">
        <f t="shared" si="176"/>
        <v>0.99997358205109865</v>
      </c>
      <c r="AW388" cm="1">
        <f t="array" ref="AW388" xml:space="preserve"> 2 / 3 * ( epsP - 1 ) / ( epsP + 2 ) * ( sigave * 10^(-6) ) ^ 2 / ( eps0 * ( 1 + epsF ) ^ 2 ) * H388 * ( F388 * 10^(-9) ) ^ 2 / ( df * 10^(-6) * mu * U )</f>
        <v>51.638287360406508</v>
      </c>
      <c r="AX388" cm="1">
        <f t="array" ref="AX388" xml:space="preserve"> 0.528 * Ku ^ 0.26 * AW388 ^ 0.74 / ( 1 + 0.366 * ( Ku * AW388 ) ^ 0.63 )</f>
        <v>2.0072579227043201</v>
      </c>
      <c r="AY388" cm="1">
        <f t="array" ref="AY388" xml:space="preserve"> 0.35 * Ku ^ ( -0.5 ) * AW388 ^ 0.4</f>
        <v>2.0953542244588372</v>
      </c>
      <c r="AZ388">
        <f t="shared" si="177"/>
        <v>1.043888879828571</v>
      </c>
      <c r="BA388">
        <f t="shared" si="163"/>
        <v>0.48828388148518098</v>
      </c>
      <c r="BB388">
        <f t="shared" si="178"/>
        <v>0.67074439233981298</v>
      </c>
      <c r="BC388">
        <f t="shared" si="179"/>
        <v>1.3736771123790814</v>
      </c>
      <c r="BD388">
        <f t="shared" si="164"/>
        <v>1.5245269876902205</v>
      </c>
      <c r="BE388">
        <f t="shared" si="180"/>
        <v>2.7487560719279012</v>
      </c>
      <c r="BF388">
        <f t="shared" si="181"/>
        <v>1.8030222450128515</v>
      </c>
      <c r="BG388" cm="1">
        <f t="array" ref="BG388" xml:space="preserve"> EXP( -4 * alpha * X * 10^(-6) * BA388 / ( PI() * df * 10^(-6) * ( 1 - alpha ) ) ) * 100</f>
        <v>4.5804244041342847E-3</v>
      </c>
      <c r="BH388" cm="1">
        <f t="array" ref="BH388" xml:space="preserve"> EXP( -4 * alpha * X * 10^(-6) * BB388 / ( PI() * df * 10^(-6) * ( 1 - alpha ) ) ) * 100</f>
        <v>1.0951799868210834E-4</v>
      </c>
      <c r="BI388" cm="1">
        <f t="array" ref="BI388" xml:space="preserve"> EXP( -4 * alpha * X * 10^(-6) * BD388 / ( PI() * df * 10^(-6) * ( 1 - alpha ) ) ) * 100</f>
        <v>2.8341130084550218E-12</v>
      </c>
      <c r="BJ388" cm="1">
        <f t="array" ref="BJ388" xml:space="preserve"> EXP( -4 * alpha * X * 10^(-6) * BE388 / ( PI() * df * 10^(-6) * ( 1 - alpha ) ) ) * 100</f>
        <v>3.7446116109542454E-23</v>
      </c>
      <c r="BK388" cm="1">
        <f t="array" ref="BK388">fC *  BG388 +  ( 1 - fC ) * BI388</f>
        <v>4.580424429641302E-4</v>
      </c>
    </row>
    <row r="389" spans="6:63" x14ac:dyDescent="0.2">
      <c r="F389">
        <v>3890</v>
      </c>
      <c r="G389" cm="1">
        <f t="array" ref="G389" xml:space="preserve"> F389 * 10^(-9) * rhoa/mu * U</f>
        <v>2.5770980033638633E-3</v>
      </c>
      <c r="H389" cm="1">
        <f t="array" ref="H389">1 +  lambda/F389 * ( 2.514 + 0.8 * EXP( -0.55 * F389/lambda ) )</f>
        <v>1.0433067197943446</v>
      </c>
      <c r="I389" cm="1">
        <f t="array" ref="I389" xml:space="preserve"> 1 + 3.34 * lambda/F389</f>
        <v>1.0575355784061697</v>
      </c>
      <c r="J389">
        <f t="shared" si="165"/>
        <v>0.98654526722091973</v>
      </c>
      <c r="K389" cm="1">
        <f t="array" ref="K389" xml:space="preserve"> kB * T * H389 / ( 3 * PI() * mu * F389 * 10^(-9) )</f>
        <v>6.3319524352020782E-12</v>
      </c>
      <c r="L389" cm="1">
        <f t="array" ref="L389" xml:space="preserve"> df * 10^(-6) *U / K389</f>
        <v>12987.596313590855</v>
      </c>
      <c r="M389" cm="1">
        <f t="array" ref="M389" xml:space="preserve"> 1 + 0.388 * Kn * ( ( 1 - alpha ) * L389 / Ku ) ^ ( 1 / 3 )</f>
        <v>1.175325551767493</v>
      </c>
      <c r="N389" cm="1">
        <f t="array" ref="N389" xml:space="preserve"> 1 + 0.388 * Kn * ( ( 1 - alpha ) / Ku ) ^ ( 1 / 3 ) * ( 3 * PI() * mu * df * 10^(-6) * U * F389 * 10^(-9) / ( kB * T ) ) ^ ( 1 / 3 ) * ( 0.6 * ( F389 / lambda ) ^ 0.1 ) ^ ( -1 / 3 ) * ( 1 + 2/3 * ( 3.34 * F389 / lambda ) ) ^ ( -1 / 2 )</f>
        <v>1.0161336419157689</v>
      </c>
      <c r="O389">
        <f t="shared" si="156"/>
        <v>0.86455505063058824</v>
      </c>
      <c r="P389" cm="1">
        <f t="array" ref="P389" xml:space="preserve"> 1 / ( 1 + 1.6 * ( ( 1 - alpha ) / Ku ) ^ ( 1 / 3 ) * L389 ^ ( -2 / 3 ) * M389 )</f>
        <v>0.99618714534402686</v>
      </c>
      <c r="Q389" cm="1">
        <f t="array" ref="Q389" xml:space="preserve"> 1.6 * ( ( 1 - alpha ) / Ku ) * L389 ^ ( -2 / 3 ) * M389 * P389</f>
        <v>4.821893404181498E-3</v>
      </c>
      <c r="R389" cm="1">
        <f t="array" ref="R389" xml:space="preserve"> 1.6 * ( 0.6 ) ^ ( 2 / 3 ) * ( ( 1 - alpha ) / Ku ) * ( lambda * 10^(-9) ) ^ ( -1 / 15 ) * ( kB * T / ( 3 * PI() * df * 10^(-6) * U * mu ) ) ^ ( 2 / 3 ) * ( F389 * 10^(-9) ) ^ ( -3 / 5 )  +  3.2 * 3.34 / 3 * ( 0.6 ) ^ ( 2 / 3 ) * ( ( 1 - alpha ) / Ku ) *  ( lambda * 10^(-9) ) ^ ( 14 / 15 ) * ( kB * T / ( 3 * PI() * df * 10^(-6) * U * mu ) ) ^ ( 2 / 3 ) * ( F389 * 10^(-9) ) ^ ( -8 / 5 )</f>
        <v>3.876847403180218E-3</v>
      </c>
      <c r="S389">
        <f t="shared" si="157"/>
        <v>3.9393950709452064E-3</v>
      </c>
      <c r="T389">
        <f t="shared" si="166"/>
        <v>0.81698095348375022</v>
      </c>
      <c r="U389">
        <f t="shared" si="158"/>
        <v>9336.0611369338694</v>
      </c>
      <c r="V389">
        <f t="shared" si="159"/>
        <v>1.0349446916635299E-2</v>
      </c>
      <c r="W389">
        <f t="shared" si="160"/>
        <v>1.0711088401059774E-4</v>
      </c>
      <c r="X389">
        <f t="shared" si="161"/>
        <v>1.108534937490519E-6</v>
      </c>
      <c r="Y389" cm="1">
        <f t="array" ref="Y389" xml:space="preserve"> 4 / 3 * g / U^2 * F389 * 10^(-9) * ( rhop - rhoa ) / rhoa</f>
        <v>403.25701877599334</v>
      </c>
      <c r="Z389" cm="1">
        <f t="array" ref="Z389" xml:space="preserve"> SQRT( 4/3 * 1/U389 * g/rhoa * F389 * 10^(-9) *  ( rhop - rhoa ) )</f>
        <v>2.1800150229504527E-3</v>
      </c>
      <c r="AA389" cm="1">
        <f t="array" ref="AA389" xml:space="preserve"> Z389 / U</f>
        <v>0.20783042420396766</v>
      </c>
      <c r="AB389">
        <f t="shared" si="167"/>
        <v>0.26235597851018683</v>
      </c>
      <c r="AC389">
        <f t="shared" si="168"/>
        <v>0.25999996943661163</v>
      </c>
      <c r="AD389">
        <f t="shared" si="169"/>
        <v>0.99101980032262271</v>
      </c>
      <c r="AE389" cm="1">
        <f t="array" ref="AE389">( ( F389 * 10^(-9) ) ^ 2 * rhop * H389 * U ) / ( 18 * mu * ( df * 10^(-6) ) )</f>
        <v>6.4725467771600792E-2</v>
      </c>
      <c r="AF389">
        <f t="shared" si="170"/>
        <v>4.2294765377494478E-2</v>
      </c>
      <c r="AG389" cm="1">
        <f t="array" ref="AG389">(2 * AI409*(1-alpha)*AE389*SQRT(alpha)+(1-alpha)*alpha*AE389^2)/Ku</f>
        <v>2.5639404603058306E-2</v>
      </c>
      <c r="AH389">
        <f t="shared" si="171"/>
        <v>0.6062075146703928</v>
      </c>
      <c r="AI389" cm="1">
        <f t="array" ref="AI389" xml:space="preserve"> F389 / df / 1000</f>
        <v>0.49617346938775514</v>
      </c>
      <c r="AJ389" cm="1">
        <f t="array" ref="AJ389" xml:space="preserve"> ( 1 + AI389 ) / ( 2*Ku ) * ( 2 * LN( 1 + AI389 ) - 1 + alpha + ( 1 / ( 1 + AI389 ) ) ^ 2 * ( 1 - alpha / 2 ) - ( alpha / 2) * ( 1 + AI389 ) ^ 2 )</f>
        <v>0.26157793278460251</v>
      </c>
      <c r="AK389" cm="1">
        <f t="array" ref="AK389" xml:space="preserve"> ( ( 1 - alpha ) / Ku ) * AI389 ^ 2</f>
        <v>0.35012095916398772</v>
      </c>
      <c r="AL389">
        <f t="shared" si="172"/>
        <v>1.3384957799643458</v>
      </c>
      <c r="AM389">
        <f t="shared" si="162"/>
        <v>0.48086038817477261</v>
      </c>
      <c r="AN389">
        <f t="shared" si="173"/>
        <v>0.65635508904903905</v>
      </c>
      <c r="AO389">
        <f t="shared" si="174"/>
        <v>1.364959778742435</v>
      </c>
      <c r="AP389" cm="1">
        <f t="array" ref="AP389" xml:space="preserve"> EXP( -4 * alpha * X * 10^(-6) * AM389 / ( PI() * df * 10^(-6) * ( 1 - alpha ) ) ) * 100</f>
        <v>5.3318015734536801E-3</v>
      </c>
      <c r="AQ389" cm="1">
        <f t="array" ref="AQ389" xml:space="preserve"> EXP( -4 * alpha * X * 10^(-6) * AN389 / ( PI() * df * 10^(-6) * ( 1 - alpha ) ) ) * 100</f>
        <v>1.4701269909484023E-4</v>
      </c>
      <c r="AR389">
        <f t="shared" si="175"/>
        <v>5.1847888743588397E-3</v>
      </c>
      <c r="AS389" cm="1">
        <f t="array" ref="AS389" xml:space="preserve"> ( sigave * 10^(-6) * fE *e * H389 ) / ( 3 * PI() * eps0 * ( 1 + epsF ) * mu * U * F389 * 10^(-9) )</f>
        <v>5.5339671818321152E-3</v>
      </c>
      <c r="AT389" cm="1">
        <f t="array" ref="AT389" xml:space="preserve"> PI() * AS389 / ( 1 + alpha * SQRT(AS389) )</f>
        <v>1.7296687540490806E-2</v>
      </c>
      <c r="AU389" cm="1">
        <f t="array" ref="AU389" xml:space="preserve"> PI() * AS389 * ( 1 - SQRT( AS389 ) * alpha )</f>
        <v>1.7296231820897776E-2</v>
      </c>
      <c r="AV389">
        <f t="shared" si="176"/>
        <v>0.99997365278224726</v>
      </c>
      <c r="AW389" cm="1">
        <f t="array" ref="AW389" xml:space="preserve"> 2 / 3 * ( epsP - 1 ) / ( epsP + 2 ) * ( sigave * 10^(-6) ) ^ 2 / ( eps0 * ( 1 + epsF ) ^ 2 ) * H389 * ( F389 * 10^(-9) ) ^ 2 / ( df * 10^(-6) * mu * U )</f>
        <v>51.899254813731034</v>
      </c>
      <c r="AX389" cm="1">
        <f t="array" ref="AX389" xml:space="preserve"> 0.528 * Ku ^ 0.26 * AW389 ^ 0.74 / ( 1 + 0.366 * ( Ku * AW389 ) ^ 0.63 )</f>
        <v>2.0098319145694492</v>
      </c>
      <c r="AY389" cm="1">
        <f t="array" ref="AY389" xml:space="preserve"> 0.35 * Ku ^ ( -0.5 ) * AW389 ^ 0.4</f>
        <v>2.0995835857574288</v>
      </c>
      <c r="AZ389">
        <f t="shared" si="177"/>
        <v>1.0446563070958133</v>
      </c>
      <c r="BA389">
        <f t="shared" si="163"/>
        <v>0.48983978383040527</v>
      </c>
      <c r="BB389">
        <f t="shared" si="178"/>
        <v>0.67365132086993684</v>
      </c>
      <c r="BC389">
        <f t="shared" si="179"/>
        <v>1.3752482813914757</v>
      </c>
      <c r="BD389">
        <f t="shared" si="164"/>
        <v>1.5242437481383102</v>
      </c>
      <c r="BE389">
        <f t="shared" si="180"/>
        <v>2.755938674806468</v>
      </c>
      <c r="BF389">
        <f t="shared" si="181"/>
        <v>1.8080695283628572</v>
      </c>
      <c r="BG389" cm="1">
        <f t="array" ref="BG389" xml:space="preserve"> EXP( -4 * alpha * X * 10^(-6) * BA389 / ( PI() * df * 10^(-6) * ( 1 - alpha ) ) ) * 100</f>
        <v>4.436896750698676E-3</v>
      </c>
      <c r="BH389" cm="1">
        <f t="array" ref="BH389" xml:space="preserve"> EXP( -4 * alpha * X * 10^(-6) * BB389 / ( PI() * df * 10^(-6) * ( 1 - alpha ) ) ) * 100</f>
        <v>1.031937320694166E-4</v>
      </c>
      <c r="BI389" cm="1">
        <f t="array" ref="BI389" xml:space="preserve"> EXP( -4 * alpha * X * 10^(-6) * BD389 / ( PI() * df * 10^(-6) * ( 1 - alpha ) ) ) * 100</f>
        <v>2.8505860028033999E-12</v>
      </c>
      <c r="BJ389" cm="1">
        <f t="array" ref="BJ389" xml:space="preserve"> EXP( -4 * alpha * X * 10^(-6) * BE389 / ( PI() * df * 10^(-6) * ( 1 - alpha ) ) ) * 100</f>
        <v>3.2328025043441517E-23</v>
      </c>
      <c r="BK389" cm="1">
        <f t="array" ref="BK389">fC *  BG389 +  ( 1 - fC ) * BI389</f>
        <v>4.4368967763539499E-4</v>
      </c>
    </row>
    <row r="390" spans="6:63" x14ac:dyDescent="0.2">
      <c r="F390">
        <v>3900</v>
      </c>
      <c r="G390" cm="1">
        <f t="array" ref="G390" xml:space="preserve"> F390 * 10^(-9) * rhoa/mu * U</f>
        <v>2.5837229339637706E-3</v>
      </c>
      <c r="H390" cm="1">
        <f t="array" ref="H390">1 +  lambda/F390 * ( 2.514 + 0.8 * EXP( -0.55 * F390/lambda ) )</f>
        <v>1.043195676923077</v>
      </c>
      <c r="I390" cm="1">
        <f t="array" ref="I390" xml:space="preserve"> 1 + 3.34 * lambda/F390</f>
        <v>1.0573880512820513</v>
      </c>
      <c r="J390">
        <f t="shared" si="165"/>
        <v>0.98657789414040908</v>
      </c>
      <c r="K390" cm="1">
        <f t="array" ref="K390" xml:space="preserve"> kB * T * H390 / ( 3 * PI() * mu * F390 * 10^(-9) )</f>
        <v>6.315044455380479E-12</v>
      </c>
      <c r="L390" cm="1">
        <f t="array" ref="L390" xml:space="preserve"> df * 10^(-6) *U / K390</f>
        <v>13022.369468071845</v>
      </c>
      <c r="M390" cm="1">
        <f t="array" ref="M390" xml:space="preserve"> 1 + 0.388 * Kn * ( ( 1 - alpha ) * L390 / Ku ) ^ ( 1 / 3 )</f>
        <v>1.1754818852765287</v>
      </c>
      <c r="N390" cm="1">
        <f t="array" ref="N390" xml:space="preserve"> 1 + 0.388 * Kn * ( ( 1 - alpha ) / Ku ) ^ ( 1 / 3 ) * ( 3 * PI() * mu * df * 10^(-6) * U * F390 * 10^(-9) / ( kB * T ) ) ^ ( 1 / 3 ) * ( 0.6 * ( F390 / lambda ) ^ 0.1 ) ^ ( -1 / 3 ) * ( 1 + 2/3 * ( 3.34 * F390 / lambda ) ) ^ ( -1 / 2 )</f>
        <v>1.0161255184661249</v>
      </c>
      <c r="O390">
        <f t="shared" si="156"/>
        <v>0.86443315817417654</v>
      </c>
      <c r="P390" cm="1">
        <f t="array" ref="P390" xml:space="preserve"> 1 / ( 1 + 1.6 * ( ( 1 - alpha ) / Ku ) ^ ( 1 / 3 ) * L390 ^ ( -2 / 3 ) * M390 )</f>
        <v>0.99619340574115978</v>
      </c>
      <c r="Q390" cm="1">
        <f t="array" ref="Q390" xml:space="preserve"> 1.6 * ( ( 1 - alpha ) / Ku ) * L390 ^ ( -2 / 3 ) * M390 * P390</f>
        <v>4.8139762475189109E-3</v>
      </c>
      <c r="R390" cm="1">
        <f t="array" ref="R390" xml:space="preserve"> 1.6 * ( 0.6 ) ^ ( 2 / 3 ) * ( ( 1 - alpha ) / Ku ) * ( lambda * 10^(-9) ) ^ ( -1 / 15 ) * ( kB * T / ( 3 * PI() * df * 10^(-6) * U * mu ) ) ^ ( 2 / 3 ) * ( F390 * 10^(-9) ) ^ ( -3 / 5 )  +  3.2 * 3.34 / 3 * ( 0.6 ) ^ ( 2 / 3 ) * ( ( 1 - alpha ) / Ku ) *  ( lambda * 10^(-9) ) ^ ( 14 / 15 ) * ( kB * T / ( 3 * PI() * df * 10^(-6) * U * mu ) ) ^ ( 2 / 3 ) * ( F390 * 10^(-9) ) ^ ( -8 / 5 )</f>
        <v>3.8705133170634752E-3</v>
      </c>
      <c r="S390">
        <f t="shared" si="157"/>
        <v>3.9329273510311643E-3</v>
      </c>
      <c r="T390">
        <f t="shared" si="166"/>
        <v>0.81698104618986578</v>
      </c>
      <c r="U390">
        <f t="shared" si="158"/>
        <v>9312.1634763836737</v>
      </c>
      <c r="V390">
        <f t="shared" si="159"/>
        <v>1.0362718134512066E-2</v>
      </c>
      <c r="W390">
        <f t="shared" si="160"/>
        <v>1.0738575864184706E-4</v>
      </c>
      <c r="X390">
        <f t="shared" si="161"/>
        <v>1.1128048519906847E-6</v>
      </c>
      <c r="Y390" cm="1">
        <f t="array" ref="Y390" xml:space="preserve"> 4 / 3 * g / U^2 * F390 * 10^(-9) * ( rhop - rhoa ) / rhoa</f>
        <v>404.29366920986479</v>
      </c>
      <c r="Z390" cm="1">
        <f t="array" ref="Z390" xml:space="preserve"> SQRT( 4/3 * 1/U390 * g/rhoa * F390 * 10^(-9) *  ( rhop - rhoa ) )</f>
        <v>2.1856143681635489E-3</v>
      </c>
      <c r="AA390" cm="1">
        <f t="array" ref="AA390" xml:space="preserve"> Z390 / U</f>
        <v>0.20836423442025107</v>
      </c>
      <c r="AB390">
        <f t="shared" si="167"/>
        <v>0.26320720144277082</v>
      </c>
      <c r="AC390">
        <f t="shared" si="168"/>
        <v>0.26082529130517884</v>
      </c>
      <c r="AD390">
        <f t="shared" si="169"/>
        <v>0.99095043705287877</v>
      </c>
      <c r="AE390" cm="1">
        <f t="array" ref="AE390">( ( F390 * 10^(-9) ) ^ 2 * rhop * H390 * U ) / ( 18 * mu * ( df * 10^(-6) ) )</f>
        <v>6.5051749834659847E-2</v>
      </c>
      <c r="AF390">
        <f t="shared" si="170"/>
        <v>4.2633812828763454E-2</v>
      </c>
      <c r="AG390" cm="1">
        <f t="array" ref="AG390">(2 * AI410*(1-alpha)*AE390*SQRT(alpha)+(1-alpha)*alpha*AE390^2)/Ku</f>
        <v>2.5832729886270396E-2</v>
      </c>
      <c r="AH390">
        <f t="shared" si="171"/>
        <v>0.60592117317834659</v>
      </c>
      <c r="AI390" cm="1">
        <f t="array" ref="AI390" xml:space="preserve"> F390 / df / 1000</f>
        <v>0.49744897959183676</v>
      </c>
      <c r="AJ390" cm="1">
        <f t="array" ref="AJ390" xml:space="preserve"> ( 1 + AI390 ) / ( 2*Ku ) * ( 2 * LN( 1 + AI390 ) - 1 + alpha + ( 1 / ( 1 + AI390 ) ) ^ 2 * ( 1 - alpha / 2 ) - ( alpha / 2) * ( 1 + AI390 ) ^ 2 )</f>
        <v>0.26275950734776399</v>
      </c>
      <c r="AK390" cm="1">
        <f t="array" ref="AK390" xml:space="preserve"> ( ( 1 - alpha ) / Ku ) * AI390 ^ 2</f>
        <v>0.35192338068637219</v>
      </c>
      <c r="AL390">
        <f t="shared" si="172"/>
        <v>1.3393364306342652</v>
      </c>
      <c r="AM390">
        <f t="shared" si="162"/>
        <v>0.48246836011767191</v>
      </c>
      <c r="AN390">
        <f t="shared" si="173"/>
        <v>0.65931541217134559</v>
      </c>
      <c r="AO390">
        <f t="shared" si="174"/>
        <v>1.3665464239158429</v>
      </c>
      <c r="AP390" cm="1">
        <f t="array" ref="AP390" xml:space="preserve"> EXP( -4 * alpha * X * 10^(-6) * AM390 / ( PI() * df * 10^(-6) * ( 1 - alpha ) ) ) * 100</f>
        <v>5.1592297586254814E-3</v>
      </c>
      <c r="AQ390" cm="1">
        <f t="array" ref="AQ390" xml:space="preserve"> EXP( -4 * alpha * X * 10^(-6) * AN390 / ( PI() * df * 10^(-6) * ( 1 - alpha ) ) ) * 100</f>
        <v>1.3837198937501931E-4</v>
      </c>
      <c r="AR390">
        <f t="shared" si="175"/>
        <v>5.020857769250462E-3</v>
      </c>
      <c r="AS390" cm="1">
        <f t="array" ref="AS390" xml:space="preserve"> ( sigave * 10^(-6) * fE *e * H390 ) / ( 3 * PI() * eps0 * ( 1 + epsF ) * mu * U * F390 * 10^(-9) )</f>
        <v>5.5191900326982063E-3</v>
      </c>
      <c r="AT390" cm="1">
        <f t="array" ref="AT390" xml:space="preserve"> PI() * AS390 / ( 1 + alpha * SQRT(AS390) )</f>
        <v>1.7250618527893329E-2</v>
      </c>
      <c r="AU390" cm="1">
        <f t="array" ref="AU390" xml:space="preserve"> PI() * AS390 * ( 1 - SQRT( AS390 ) * alpha )</f>
        <v>1.7250165235740744E-2</v>
      </c>
      <c r="AV390">
        <f t="shared" si="176"/>
        <v>0.99997372313625443</v>
      </c>
      <c r="AW390" cm="1">
        <f t="array" ref="AW390" xml:space="preserve"> 2 / 3 * ( epsP - 1 ) / ( epsP + 2 ) * ( sigave * 10^(-6) ) ^ 2 / ( eps0 * ( 1 + epsF ) ^ 2 ) * H390 * ( F390 * 10^(-9) ) ^ 2 / ( df * 10^(-6) * mu * U )</f>
        <v>52.160879743064996</v>
      </c>
      <c r="AX390" cm="1">
        <f t="array" ref="AX390" xml:space="preserve"> 0.528 * Ku ^ 0.26 * AW390 ^ 0.74 / ( 1 + 0.366 * ( Ku * AW390 ) ^ 0.63 )</f>
        <v>2.0123991541918524</v>
      </c>
      <c r="AY390" cm="1">
        <f t="array" ref="AY390" xml:space="preserve"> 0.35 * Ku ^ ( -0.5 ) * AW390 ^ 0.4</f>
        <v>2.1038108134608136</v>
      </c>
      <c r="AZ390">
        <f t="shared" si="177"/>
        <v>1.0454242186886977</v>
      </c>
      <c r="BA390">
        <f t="shared" si="163"/>
        <v>0.49139610101339704</v>
      </c>
      <c r="BB390">
        <f t="shared" si="178"/>
        <v>0.67656557740708634</v>
      </c>
      <c r="BC390">
        <f t="shared" si="179"/>
        <v>1.3768232511650331</v>
      </c>
      <c r="BD390">
        <f t="shared" si="164"/>
        <v>1.5239485944843914</v>
      </c>
      <c r="BE390">
        <f t="shared" si="180"/>
        <v>2.7631262256321589</v>
      </c>
      <c r="BF390">
        <f t="shared" si="181"/>
        <v>1.8131361094676737</v>
      </c>
      <c r="BG390" cm="1">
        <f t="array" ref="BG390" xml:space="preserve"> EXP( -4 * alpha * X * 10^(-6) * BA390 / ( PI() * df * 10^(-6) * ( 1 - alpha ) ) ) * 100</f>
        <v>4.297830056576568E-3</v>
      </c>
      <c r="BH390" cm="1">
        <f t="array" ref="BH390" xml:space="preserve"> EXP( -4 * alpha * X * 10^(-6) * BB390 / ( PI() * df * 10^(-6) * ( 1 - alpha ) ) ) * 100</f>
        <v>9.7220090247078793E-5</v>
      </c>
      <c r="BI390" cm="1">
        <f t="array" ref="BI390" xml:space="preserve"> EXP( -4 * alpha * X * 10^(-6) * BD390 / ( PI() * df * 10^(-6) * ( 1 - alpha ) ) ) * 100</f>
        <v>2.8678537940074467E-12</v>
      </c>
      <c r="BJ390" cm="1">
        <f t="array" ref="BJ390" xml:space="preserve"> EXP( -4 * alpha * X * 10^(-6) * BE390 / ( PI() * df * 10^(-6) * ( 1 - alpha ) ) ) * 100</f>
        <v>2.7906643127821478E-23</v>
      </c>
      <c r="BK390" cm="1">
        <f t="array" ref="BK390">fC *  BG390 +  ( 1 - fC ) * BI390</f>
        <v>4.2978300823872523E-4</v>
      </c>
    </row>
    <row r="391" spans="6:63" x14ac:dyDescent="0.2">
      <c r="F391">
        <v>3910</v>
      </c>
      <c r="G391" cm="1">
        <f t="array" ref="G391" xml:space="preserve"> F391 * 10^(-9) * rhoa/mu * U</f>
        <v>2.5903478645636778E-3</v>
      </c>
      <c r="H391" cm="1">
        <f t="array" ref="H391">1 +  lambda/F391 * ( 2.514 + 0.8 * EXP( -0.55 * F391/lambda ) )</f>
        <v>1.0430852020460359</v>
      </c>
      <c r="I391" cm="1">
        <f t="array" ref="I391" xml:space="preserve"> 1 + 3.34 * lambda/F391</f>
        <v>1.0572412787723786</v>
      </c>
      <c r="J391">
        <f t="shared" si="165"/>
        <v>0.98661036320604123</v>
      </c>
      <c r="K391" cm="1">
        <f t="array" ref="K391" xml:space="preserve"> kB * T * H391 / ( 3 * PI() * mu * F391 * 10^(-9) )</f>
        <v>6.298226390980752E-12</v>
      </c>
      <c r="L391" cm="1">
        <f t="array" ref="L391" xml:space="preserve"> df * 10^(-6) *U / K391</f>
        <v>13057.142916143624</v>
      </c>
      <c r="M391" cm="1">
        <f t="array" ref="M391" xml:space="preserve"> 1 + 0.388 * Kn * ( ( 1 - alpha ) * L391 / Ku ) ^ ( 1 / 3 )</f>
        <v>1.1756379420480187</v>
      </c>
      <c r="N391" cm="1">
        <f t="array" ref="N391" xml:space="preserve"> 1 + 0.388 * Kn * ( ( 1 - alpha ) / Ku ) ^ ( 1 / 3 ) * ( 3 * PI() * mu * df * 10^(-6) * U * F391 * 10^(-9) / ( kB * T ) ) ^ ( 1 / 3 ) * ( 0.6 * ( F391 / lambda ) ^ 0.1 ) ^ ( -1 / 3 ) * ( 1 + 2/3 * ( 3.34 * F391 / lambda ) ) ^ ( -1 / 2 )</f>
        <v>1.0161174194916411</v>
      </c>
      <c r="O391">
        <f t="shared" si="156"/>
        <v>0.86431152240758313</v>
      </c>
      <c r="P391" cm="1">
        <f t="array" ref="P391" xml:space="preserve"> 1 / ( 1 + 1.6 * ( ( 1 - alpha ) / Ku ) ^ ( 1 / 3 ) * L391 ^ ( -2 / 3 ) * M391 )</f>
        <v>0.9961996389168094</v>
      </c>
      <c r="Q391" cm="1">
        <f t="array" ref="Q391" xml:space="preserve"> 1.6 * ( ( 1 - alpha ) / Ku ) * L391 ^ ( -2 / 3 ) * M391 * P391</f>
        <v>4.8060935162678366E-3</v>
      </c>
      <c r="R391" cm="1">
        <f t="array" ref="R391" xml:space="preserve"> 1.6 * ( 0.6 ) ^ ( 2 / 3 ) * ( ( 1 - alpha ) / Ku ) * ( lambda * 10^(-9) ) ^ ( -1 / 15 ) * ( kB * T / ( 3 * PI() * df * 10^(-6) * U * mu ) ) ^ ( 2 / 3 ) * ( F391 * 10^(-9) ) ^ ( -3 / 5 )  +  3.2 * 3.34 / 3 * ( 0.6 ) ^ ( 2 / 3 ) * ( ( 1 - alpha ) / Ku ) *  ( lambda * 10^(-9) ) ^ ( 14 / 15 ) * ( kB * T / ( 3 * PI() * df * 10^(-6) * U * mu ) ) ^ ( 2 / 3 ) * ( F391 * 10^(-9) ) ^ ( -8 / 5 )</f>
        <v>3.8642066610186853E-3</v>
      </c>
      <c r="S391">
        <f t="shared" si="157"/>
        <v>3.9264877007767172E-3</v>
      </c>
      <c r="T391">
        <f t="shared" si="166"/>
        <v>0.81698112770511055</v>
      </c>
      <c r="U391">
        <f t="shared" si="158"/>
        <v>9288.3880217323294</v>
      </c>
      <c r="V391">
        <f t="shared" si="159"/>
        <v>1.0375972279336492E-2</v>
      </c>
      <c r="W391">
        <f t="shared" si="160"/>
        <v>1.0766063122060368E-4</v>
      </c>
      <c r="X391">
        <f t="shared" si="161"/>
        <v>1.117080202817048E-6</v>
      </c>
      <c r="Y391" cm="1">
        <f t="array" ref="Y391" xml:space="preserve"> 4 / 3 * g / U^2 * F391 * 10^(-9) * ( rhop - rhoa ) / rhoa</f>
        <v>405.33031964373629</v>
      </c>
      <c r="Z391" cm="1">
        <f t="array" ref="Z391" xml:space="preserve"> SQRT( 4/3 * 1/U391 * g/rhoa * F391 * 10^(-9) *  ( rhop - rhoa ) )</f>
        <v>2.1912136926254774E-3</v>
      </c>
      <c r="AA391" cm="1">
        <f t="array" ref="AA391" xml:space="preserve"> Z391 / U</f>
        <v>0.20889804265823433</v>
      </c>
      <c r="AB391">
        <f t="shared" si="167"/>
        <v>0.26405956997017999</v>
      </c>
      <c r="AC391">
        <f t="shared" si="168"/>
        <v>0.26165153622608461</v>
      </c>
      <c r="AD391">
        <f t="shared" si="169"/>
        <v>0.99088071776998154</v>
      </c>
      <c r="AE391" cm="1">
        <f t="array" ref="AE391">( ( F391 * 10^(-9) ) ^ 2 * rhop * H391 * U ) / ( 18 * mu * ( df * 10^(-6) ) )</f>
        <v>6.5378851860210016E-2</v>
      </c>
      <c r="AF391">
        <f t="shared" si="170"/>
        <v>4.2974362556514184E-2</v>
      </c>
      <c r="AG391" cm="1">
        <f t="array" ref="AG391">(2 * AI411*(1-alpha)*AE391*SQRT(alpha)+(1-alpha)*alpha*AE391^2)/Ku</f>
        <v>2.6027029635897734E-2</v>
      </c>
      <c r="AH391">
        <f t="shared" si="171"/>
        <v>0.6056408539317002</v>
      </c>
      <c r="AI391" cm="1">
        <f t="array" ref="AI391" xml:space="preserve"> F391 / df / 1000</f>
        <v>0.49872448979591838</v>
      </c>
      <c r="AJ391" cm="1">
        <f t="array" ref="AJ391" xml:space="preserve"> ( 1 + AI391 ) / ( 2*Ku ) * ( 2 * LN( 1 + AI391 ) - 1 + alpha + ( 1 / ( 1 + AI391 ) ) ^ 2 * ( 1 - alpha / 2 ) - ( alpha / 2) * ( 1 + AI391 ) ^ 2 )</f>
        <v>0.26394307099005937</v>
      </c>
      <c r="AK391" cm="1">
        <f t="array" ref="AK391" xml:space="preserve"> ( ( 1 - alpha ) / Ku ) * AI391 ^ 2</f>
        <v>0.35373042973512997</v>
      </c>
      <c r="AL391">
        <f t="shared" si="172"/>
        <v>1.3401769874400384</v>
      </c>
      <c r="AM391">
        <f t="shared" si="162"/>
        <v>0.48407645519316755</v>
      </c>
      <c r="AN391">
        <f t="shared" si="173"/>
        <v>0.66228281621850549</v>
      </c>
      <c r="AO391">
        <f t="shared" si="174"/>
        <v>1.3681368079639937</v>
      </c>
      <c r="AP391" cm="1">
        <f t="array" ref="AP391" xml:space="preserve"> EXP( -4 * alpha * X * 10^(-6) * AM391 / ( PI() * df * 10^(-6) * ( 1 - alpha ) ) ) * 100</f>
        <v>4.9922309133856703E-3</v>
      </c>
      <c r="AQ391" cm="1">
        <f t="array" ref="AQ391" xml:space="preserve"> EXP( -4 * alpha * X * 10^(-6) * AN391 / ( PI() * df * 10^(-6) * ( 1 - alpha ) ) ) * 100</f>
        <v>1.3022027090232096E-4</v>
      </c>
      <c r="AR391">
        <f t="shared" si="175"/>
        <v>4.8620106424833495E-3</v>
      </c>
      <c r="AS391" cm="1">
        <f t="array" ref="AS391" xml:space="preserve"> ( sigave * 10^(-6) * fE *e * H391 ) / ( 3 * PI() * eps0 * ( 1 + epsF ) * mu * U * F391 * 10^(-9) )</f>
        <v>5.5044914673816683E-3</v>
      </c>
      <c r="AT391" cm="1">
        <f t="array" ref="AT391" xml:space="preserve"> PI() * AS391 / ( 1 + alpha * SQRT(AS391) )</f>
        <v>1.7204794039355757E-2</v>
      </c>
      <c r="AU391" cm="1">
        <f t="array" ref="AU391" xml:space="preserve"> PI() * AS391 * ( 1 - SQRT( AS391 ) * alpha )</f>
        <v>1.7204343155316257E-2</v>
      </c>
      <c r="AV391">
        <f t="shared" si="176"/>
        <v>0.999973793116124</v>
      </c>
      <c r="AW391" cm="1">
        <f t="array" ref="AW391" xml:space="preserve"> 2 / 3 * ( epsP - 1 ) / ( epsP + 2 ) * ( sigave * 10^(-6) ) ^ 2 / ( eps0 * ( 1 + epsF ) ^ 2 ) * H391 * ( F391 * 10^(-9) ) ^ 2 / ( df * 10^(-6) * mu * U )</f>
        <v>52.42316214840843</v>
      </c>
      <c r="AX391" cm="1">
        <f t="array" ref="AX391" xml:space="preserve"> 0.528 * Ku ^ 0.26 * AW391 ^ 0.74 / ( 1 + 0.366 * ( Ku * AW391 ) ^ 0.63 )</f>
        <v>2.0149596728621639</v>
      </c>
      <c r="AY391" cm="1">
        <f t="array" ref="AY391" xml:space="preserve"> 0.35 * Ku ^ ( -0.5 ) * AW391 ^ 0.4</f>
        <v>2.108035914025078</v>
      </c>
      <c r="AZ391">
        <f t="shared" si="177"/>
        <v>1.046192607433529</v>
      </c>
      <c r="BA391">
        <f t="shared" si="163"/>
        <v>0.49295281352162346</v>
      </c>
      <c r="BB391">
        <f t="shared" si="178"/>
        <v>0.67948715937382176</v>
      </c>
      <c r="BC391">
        <f t="shared" si="179"/>
        <v>1.378402031057717</v>
      </c>
      <c r="BD391">
        <f t="shared" si="164"/>
        <v>1.5236415922590307</v>
      </c>
      <c r="BE391">
        <f t="shared" si="180"/>
        <v>2.7703187302435834</v>
      </c>
      <c r="BF391">
        <f t="shared" si="181"/>
        <v>1.8182220440281918</v>
      </c>
      <c r="BG391" cm="1">
        <f t="array" ref="BG391" xml:space="preserve"> EXP( -4 * alpha * X * 10^(-6) * BA391 / ( PI() * df * 10^(-6) * ( 1 - alpha ) ) ) * 100</f>
        <v>4.1630884869012941E-3</v>
      </c>
      <c r="BH391" cm="1">
        <f t="array" ref="BH391" xml:space="preserve"> EXP( -4 * alpha * X * 10^(-6) * BB391 / ( PI() * df * 10^(-6) * ( 1 - alpha ) ) ) * 100</f>
        <v>9.1578520641619277E-5</v>
      </c>
      <c r="BI391" cm="1">
        <f t="array" ref="BI391" xml:space="preserve"> EXP( -4 * alpha * X * 10^(-6) * BD391 / ( PI() * df * 10^(-6) * ( 1 - alpha ) ) ) * 100</f>
        <v>2.885925772723622E-12</v>
      </c>
      <c r="BJ391" cm="1">
        <f t="array" ref="BJ391" xml:space="preserve"> EXP( -4 * alpha * X * 10^(-6) * BE391 / ( PI() * df * 10^(-6) * ( 1 - alpha ) ) ) * 100</f>
        <v>2.4087515214414592E-23</v>
      </c>
      <c r="BK391" cm="1">
        <f t="array" ref="BK391">fC *  BG391 +  ( 1 - fC ) * BI391</f>
        <v>4.1630885128746267E-4</v>
      </c>
    </row>
    <row r="392" spans="6:63" x14ac:dyDescent="0.2">
      <c r="F392">
        <v>3920</v>
      </c>
      <c r="G392" cm="1">
        <f t="array" ref="G392" xml:space="preserve"> F392 * 10^(-9) * rhoa/mu * U</f>
        <v>2.5969727951635851E-3</v>
      </c>
      <c r="H392" cm="1">
        <f t="array" ref="H392">1 +  lambda/F392 * ( 2.514 + 0.8 * EXP( -0.55 * F392/lambda ) )</f>
        <v>1.0429752908163268</v>
      </c>
      <c r="I392" cm="1">
        <f t="array" ref="I392" xml:space="preserve"> 1 + 3.34 * lambda/F392</f>
        <v>1.0570952551020407</v>
      </c>
      <c r="J392">
        <f t="shared" si="165"/>
        <v>0.98664267556063245</v>
      </c>
      <c r="K392" cm="1">
        <f t="array" ref="K392" xml:space="preserve"> kB * T * H392 / ( 3 * PI() * mu * F392 * 10^(-9) )</f>
        <v>6.2814975276947485E-12</v>
      </c>
      <c r="L392" cm="1">
        <f t="array" ref="L392" xml:space="preserve"> df * 10^(-6) *U / K392</f>
        <v>13091.916655651907</v>
      </c>
      <c r="M392" cm="1">
        <f t="array" ref="M392" xml:space="preserve"> 1 + 0.388 * Kn * ( ( 1 - alpha ) * L392 / Ku ) ^ ( 1 / 3 )</f>
        <v>1.1757937232983993</v>
      </c>
      <c r="N392" cm="1">
        <f t="array" ref="N392" xml:space="preserve"> 1 + 0.388 * Kn * ( ( 1 - alpha ) / Ku ) ^ ( 1 / 3 ) * ( 3 * PI() * mu * df * 10^(-6) * U * F392 * 10^(-9) / ( kB * T ) ) ^ ( 1 / 3 ) * ( 0.6 * ( F392 / lambda ) ^ 0.1 ) ^ ( -1 / 3 ) * ( 1 + 2/3 * ( 3.34 * F392 / lambda ) ) ^ ( -1 / 2 )</f>
        <v>1.01610934485749</v>
      </c>
      <c r="O392">
        <f t="shared" si="156"/>
        <v>0.86419014213398415</v>
      </c>
      <c r="P392" cm="1">
        <f t="array" ref="P392" xml:space="preserve"> 1 / ( 1 + 1.6 * ( ( 1 - alpha ) / Ku ) ^ ( 1 / 3 ) * L392 ^ ( -2 / 3 ) * M392 )</f>
        <v>0.99620584506112309</v>
      </c>
      <c r="Q392" cm="1">
        <f t="array" ref="Q392" xml:space="preserve"> 1.6 * ( ( 1 - alpha ) / Ku ) * L392 ^ ( -2 / 3 ) * M392 * P392</f>
        <v>4.7982449699602624E-3</v>
      </c>
      <c r="R392" cm="1">
        <f t="array" ref="R392" xml:space="preserve"> 1.6 * ( 0.6 ) ^ ( 2 / 3 ) * ( ( 1 - alpha ) / Ku ) * ( lambda * 10^(-9) ) ^ ( -1 / 15 ) * ( kB * T / ( 3 * PI() * df * 10^(-6) * U * mu ) ) ^ ( 2 / 3 ) * ( F392 * 10^(-9) ) ^ ( -3 / 5 )  +  3.2 * 3.34 / 3 * ( 0.6 ) ^ ( 2 / 3 ) * ( ( 1 - alpha ) / Ku ) *  ( lambda * 10^(-9) ) ^ ( 14 / 15 ) * ( kB * T / ( 3 * PI() * df * 10^(-6) * U * mu ) ) ^ ( 2 / 3 ) * ( F392 * 10^(-9) ) ^ ( -8 / 5 )</f>
        <v>3.8579272431081574E-3</v>
      </c>
      <c r="S392">
        <f t="shared" si="157"/>
        <v>3.9200759235024927E-3</v>
      </c>
      <c r="T392">
        <f t="shared" si="166"/>
        <v>0.81698119792640711</v>
      </c>
      <c r="U392">
        <f t="shared" si="158"/>
        <v>9264.7338378403474</v>
      </c>
      <c r="V392">
        <f t="shared" si="159"/>
        <v>1.0389209416531275E-2</v>
      </c>
      <c r="W392">
        <f t="shared" si="160"/>
        <v>1.0793550174851208E-4</v>
      </c>
      <c r="X392">
        <f t="shared" si="161"/>
        <v>1.1213609828874895E-6</v>
      </c>
      <c r="Y392" cm="1">
        <f t="array" ref="Y392" xml:space="preserve"> 4 / 3 * g / U^2 * F392 * 10^(-9) * ( rhop - rhoa ) / rhoa</f>
        <v>406.36697007760773</v>
      </c>
      <c r="Z392" cm="1">
        <f t="array" ref="Z392" xml:space="preserve"> SQRT( 4/3 * 1/U392 * g/rhoa * F392 * 10^(-9) *  ( rhop - rhoa ) )</f>
        <v>2.1968129963530554E-3</v>
      </c>
      <c r="AA392" cm="1">
        <f t="array" ref="AA392" xml:space="preserve"> Z392 / U</f>
        <v>0.20943184891952074</v>
      </c>
      <c r="AB392">
        <f t="shared" si="167"/>
        <v>0.26491308640916994</v>
      </c>
      <c r="AC392">
        <f t="shared" si="168"/>
        <v>0.26247870510404603</v>
      </c>
      <c r="AD392">
        <f t="shared" si="169"/>
        <v>0.99081064156504561</v>
      </c>
      <c r="AE392" cm="1">
        <f t="array" ref="AE392">( ( F392 * 10^(-9) ) ^ 2 * rhop * H392 * U ) / ( 18 * mu * ( df * 10^(-6) ) )</f>
        <v>6.5706773848251229E-2</v>
      </c>
      <c r="AF392">
        <f t="shared" si="170"/>
        <v>4.3316413198871064E-2</v>
      </c>
      <c r="AG392" cm="1">
        <f t="array" ref="AG392">(2 * AI412*(1-alpha)*AE392*SQRT(alpha)+(1-alpha)*alpha*AE392^2)/Ku</f>
        <v>2.6222306354111644E-2</v>
      </c>
      <c r="AH392">
        <f t="shared" si="171"/>
        <v>0.60536652085484921</v>
      </c>
      <c r="AI392" cm="1">
        <f t="array" ref="AI392" xml:space="preserve"> F392 / df / 1000</f>
        <v>0.5</v>
      </c>
      <c r="AJ392" cm="1">
        <f t="array" ref="AJ392" xml:space="preserve"> ( 1 + AI392 ) / ( 2*Ku ) * ( 2 * LN( 1 + AI392 ) - 1 + alpha + ( 1 / ( 1 + AI392 ) ) ^ 2 * ( 1 - alpha / 2 ) - ( alpha / 2) * ( 1 + AI392 ) ^ 2 )</f>
        <v>0.26512862014795735</v>
      </c>
      <c r="AK392" cm="1">
        <f t="array" ref="AK392" xml:space="preserve"> ( ( 1 - alpha ) / Ku ) * AI392 ^ 2</f>
        <v>0.35554210631026095</v>
      </c>
      <c r="AL392">
        <f t="shared" si="172"/>
        <v>1.341017450744652</v>
      </c>
      <c r="AM392">
        <f t="shared" si="162"/>
        <v>0.48568465576525122</v>
      </c>
      <c r="AN392">
        <f t="shared" si="173"/>
        <v>0.66525730053668064</v>
      </c>
      <c r="AO392">
        <f t="shared" si="174"/>
        <v>1.3697309409301646</v>
      </c>
      <c r="AP392" cm="1">
        <f t="array" ref="AP392" xml:space="preserve"> EXP( -4 * alpha * X * 10^(-6) * AM392 / ( PI() * df * 10^(-6) * ( 1 - alpha ) ) ) * 100</f>
        <v>4.8306272176499888E-3</v>
      </c>
      <c r="AQ392" cm="1">
        <f t="array" ref="AQ392" xml:space="preserve"> EXP( -4 * alpha * X * 10^(-6) * AN392 / ( PI() * df * 10^(-6) * ( 1 - alpha ) ) ) * 100</f>
        <v>1.2253103047439601E-4</v>
      </c>
      <c r="AR392">
        <f t="shared" si="175"/>
        <v>4.7080961871755929E-3</v>
      </c>
      <c r="AS392" cm="1">
        <f t="array" ref="AS392" xml:space="preserve"> ( sigave * 10^(-6) * fE *e * H392 ) / ( 3 * PI() * eps0 * ( 1 + epsF ) * mu * U * F392 * 10^(-9) )</f>
        <v>5.4898708615951459E-3</v>
      </c>
      <c r="AT392" cm="1">
        <f t="array" ref="AT392" xml:space="preserve"> PI() * AS392 / ( 1 + alpha * SQRT(AS392) )</f>
        <v>1.7159212135414742E-2</v>
      </c>
      <c r="AU392" cm="1">
        <f t="array" ref="AU392" xml:space="preserve"> PI() * AS392 * ( 1 - SQRT( AS392 ) * alpha )</f>
        <v>1.7158763640365424E-2</v>
      </c>
      <c r="AV392">
        <f t="shared" si="176"/>
        <v>0.99997386272482802</v>
      </c>
      <c r="AW392" cm="1">
        <f t="array" ref="AW392" xml:space="preserve"> 2 / 3 * ( epsP - 1 ) / ( epsP + 2 ) * ( sigave * 10^(-6) ) ^ 2 / ( eps0 * ( 1 + epsF ) ^ 2 ) * H392 * ( F392 * 10^(-9) ) ^ 2 / ( df * 10^(-6) * mu * U )</f>
        <v>52.686102029761351</v>
      </c>
      <c r="AX392" cm="1">
        <f t="array" ref="AX392" xml:space="preserve"> 0.528 * Ku ^ 0.26 * AW392 ^ 0.74 / ( 1 + 0.366 * ( Ku * AW392 ) ^ 0.63 )</f>
        <v>2.0175135016795815</v>
      </c>
      <c r="AY392" cm="1">
        <f t="array" ref="AY392" xml:space="preserve"> 0.35 * Ku ^ ( -0.5 ) * AW392 ^ 0.4</f>
        <v>2.1122588938705067</v>
      </c>
      <c r="AZ392">
        <f t="shared" si="177"/>
        <v>1.0469614662365578</v>
      </c>
      <c r="BA392">
        <f t="shared" si="163"/>
        <v>0.49450990186147414</v>
      </c>
      <c r="BB392">
        <f t="shared" si="178"/>
        <v>0.68241606417704603</v>
      </c>
      <c r="BC392">
        <f t="shared" si="179"/>
        <v>1.3799846304558117</v>
      </c>
      <c r="BD392">
        <f t="shared" si="164"/>
        <v>1.5233228068798386</v>
      </c>
      <c r="BE392">
        <f t="shared" si="180"/>
        <v>2.7775161944071876</v>
      </c>
      <c r="BF392">
        <f t="shared" si="181"/>
        <v>1.8233273879068765</v>
      </c>
      <c r="BG392" cm="1">
        <f t="array" ref="BG392" xml:space="preserve"> EXP( -4 * alpha * X * 10^(-6) * BA392 / ( PI() * df * 10^(-6) * ( 1 - alpha ) ) ) * 100</f>
        <v>4.0325401985464989E-3</v>
      </c>
      <c r="BH392" cm="1">
        <f t="array" ref="BH392" xml:space="preserve"> EXP( -4 * alpha * X * 10^(-6) * BB392 / ( PI() * df * 10^(-6) * ( 1 - alpha ) ) ) * 100</f>
        <v>8.6251400109373027E-5</v>
      </c>
      <c r="BI392" cm="1">
        <f t="array" ref="BI392" xml:space="preserve"> EXP( -4 * alpha * X * 10^(-6) * BD392 / ( PI() * df * 10^(-6) * ( 1 - alpha ) ) ) * 100</f>
        <v>2.9048119098337011E-12</v>
      </c>
      <c r="BJ392" cm="1">
        <f t="array" ref="BJ392" xml:space="preserve"> EXP( -4 * alpha * X * 10^(-6) * BE392 / ( PI() * df * 10^(-6) * ( 1 - alpha ) ) ) * 100</f>
        <v>2.0788939371605686E-23</v>
      </c>
      <c r="BK392" cm="1">
        <f t="array" ref="BK392">fC *  BG392 +  ( 1 - fC ) * BI392</f>
        <v>4.0325402246898064E-4</v>
      </c>
    </row>
    <row r="393" spans="6:63" x14ac:dyDescent="0.2">
      <c r="F393">
        <v>3930</v>
      </c>
      <c r="G393" cm="1">
        <f t="array" ref="G393" xml:space="preserve"> F393 * 10^(-9) * rhoa/mu * U</f>
        <v>2.6035977257634919E-3</v>
      </c>
      <c r="H393" cm="1">
        <f t="array" ref="H393">1 +  lambda/F393 * ( 2.514 + 0.8 * EXP( -0.55 * F393/lambda ) )</f>
        <v>1.0428659389312978</v>
      </c>
      <c r="I393" cm="1">
        <f t="array" ref="I393" xml:space="preserve"> 1 + 3.34 * lambda/F393</f>
        <v>1.0569499745547073</v>
      </c>
      <c r="J393">
        <f t="shared" si="165"/>
        <v>0.98667483233599285</v>
      </c>
      <c r="K393" cm="1">
        <f t="array" ref="K393" xml:space="preserve"> kB * T * H393 / ( 3 * PI() * mu * F393 * 10^(-9) )</f>
        <v>6.2648571587504178E-12</v>
      </c>
      <c r="L393" cm="1">
        <f t="array" ref="L393" xml:space="preserve"> df * 10^(-6) *U / K393</f>
        <v>13126.69068446343</v>
      </c>
      <c r="M393" cm="1">
        <f t="array" ref="M393" xml:space="preserve"> 1 + 0.388 * Kn * ( ( 1 - alpha ) * L393 / Ku ) ^ ( 1 / 3 )</f>
        <v>1.175949230235604</v>
      </c>
      <c r="N393" cm="1">
        <f t="array" ref="N393" xml:space="preserve"> 1 + 0.388 * Kn * ( ( 1 - alpha ) / Ku ) ^ ( 1 / 3 ) * ( 3 * PI() * mu * df * 10^(-6) * U * F393 * 10^(-9) / ( kB * T ) ) ^ ( 1 / 3 ) * ( 0.6 * ( F393 / lambda ) ^ 0.1 ) ^ ( -1 / 3 ) * ( 1 + 2/3 * ( 3.34 * F393 / lambda ) ) ^ ( -1 / 2 )</f>
        <v>1.0161012944299217</v>
      </c>
      <c r="O393">
        <f t="shared" si="156"/>
        <v>0.86406901616521614</v>
      </c>
      <c r="P393" cm="1">
        <f t="array" ref="P393" xml:space="preserve"> 1 / ( 1 + 1.6 * ( ( 1 - alpha ) / Ku ) ^ ( 1 / 3 ) * L393 ^ ( -2 / 3 ) * M393 )</f>
        <v>0.99621202436242373</v>
      </c>
      <c r="Q393" cm="1">
        <f t="array" ref="Q393" xml:space="preserve"> 1.6 * ( ( 1 - alpha ) / Ku ) * L393 ^ ( -2 / 3 ) * M393 * P393</f>
        <v>4.7904303704353708E-3</v>
      </c>
      <c r="R393" cm="1">
        <f t="array" ref="R393" xml:space="preserve"> 1.6 * ( 0.6 ) ^ ( 2 / 3 ) * ( ( 1 - alpha ) / Ku ) * ( lambda * 10^(-9) ) ^ ( -1 / 15 ) * ( kB * T / ( 3 * PI() * df * 10^(-6) * U * mu ) ) ^ ( 2 / 3 ) * ( F393 * 10^(-9) ) ^ ( -3 / 5 )  +  3.2 * 3.34 / 3 * ( 0.6 ) ^ ( 2 / 3 ) * ( ( 1 - alpha ) / Ku ) *  ( lambda * 10^(-9) ) ^ ( 14 / 15 ) * ( kB * T / ( 3 * PI() * df * 10^(-6) * U * mu ) ) ^ ( 2 / 3 ) * ( F393 * 10^(-9) ) ^ ( -8 / 5 )</f>
        <v>3.8516748732439249E-3</v>
      </c>
      <c r="S393">
        <f t="shared" si="157"/>
        <v>3.9136918244263566E-3</v>
      </c>
      <c r="T393">
        <f t="shared" si="166"/>
        <v>0.81698125675306843</v>
      </c>
      <c r="U393">
        <f t="shared" si="158"/>
        <v>9241.1999990855475</v>
      </c>
      <c r="V393">
        <f t="shared" si="159"/>
        <v>1.0402429611102207E-2</v>
      </c>
      <c r="W393">
        <f t="shared" si="160"/>
        <v>1.0821037022721124E-4</v>
      </c>
      <c r="X393">
        <f t="shared" si="161"/>
        <v>1.1256471851469556E-6</v>
      </c>
      <c r="Y393" cm="1">
        <f t="array" ref="Y393" xml:space="preserve"> 4 / 3 * g / U^2 * F393 * 10^(-9) * ( rhop - rhoa ) / rhoa</f>
        <v>407.40362051147918</v>
      </c>
      <c r="Z393" cm="1">
        <f t="array" ref="Z393" xml:space="preserve"> SQRT( 4/3 * 1/U393 * g/rhoa * F393 * 10^(-9) *  ( rhop - rhoa ) )</f>
        <v>2.2024122793630452E-3</v>
      </c>
      <c r="AA393" cm="1">
        <f t="array" ref="AA393" xml:space="preserve"> Z393 / U</f>
        <v>0.20996565320570831</v>
      </c>
      <c r="AB393">
        <f t="shared" si="167"/>
        <v>0.26576775308273903</v>
      </c>
      <c r="AC393">
        <f t="shared" si="168"/>
        <v>0.26330679884376212</v>
      </c>
      <c r="AD393">
        <f t="shared" si="169"/>
        <v>0.99074020752920022</v>
      </c>
      <c r="AE393" cm="1">
        <f t="array" ref="AE393">( ( F393 * 10^(-9) ) ^ 2 * rhop * H393 * U ) / ( 18 * mu * ( df * 10^(-6) ) )</f>
        <v>6.6035515798783459E-2</v>
      </c>
      <c r="AF393">
        <f t="shared" si="170"/>
        <v>4.3659963355879579E-2</v>
      </c>
      <c r="AG393" cm="1">
        <f t="array" ref="AG393">(2 * AI413*(1-alpha)*AE393*SQRT(alpha)+(1-alpha)*alpha*AE393^2)/Ku</f>
        <v>2.6418562543479331E-2</v>
      </c>
      <c r="AH393">
        <f t="shared" si="171"/>
        <v>0.60509813826771364</v>
      </c>
      <c r="AI393" cm="1">
        <f t="array" ref="AI393" xml:space="preserve"> F393 / df / 1000</f>
        <v>0.50127551020408168</v>
      </c>
      <c r="AJ393" cm="1">
        <f t="array" ref="AJ393" xml:space="preserve"> ( 1 + AI393 ) / ( 2*Ku ) * ( 2 * LN( 1 + AI393 ) - 1 + alpha + ( 1 / ( 1 + AI393 ) ) ^ 2 * ( 1 - alpha / 2 ) - ( alpha / 2) * ( 1 + AI393 ) ^ 2 )</f>
        <v>0.26631615126652375</v>
      </c>
      <c r="AK393" cm="1">
        <f t="array" ref="AK393" xml:space="preserve"> ( ( 1 - alpha ) / Ku ) * AI393 ^ 2</f>
        <v>0.35735841041176525</v>
      </c>
      <c r="AL393">
        <f t="shared" si="172"/>
        <v>1.3418578209104872</v>
      </c>
      <c r="AM393">
        <f t="shared" si="162"/>
        <v>0.48729294419741587</v>
      </c>
      <c r="AN393">
        <f t="shared" si="173"/>
        <v>0.66823886443583325</v>
      </c>
      <c r="AO393">
        <f t="shared" si="174"/>
        <v>1.3713288328778082</v>
      </c>
      <c r="AP393" cm="1">
        <f t="array" ref="AP393" xml:space="preserve"> EXP( -4 * alpha * X * 10^(-6) * AM393 / ( PI() * df * 10^(-6) * ( 1 - alpha ) ) ) * 100</f>
        <v>4.6742463980371267E-3</v>
      </c>
      <c r="AQ393" cm="1">
        <f t="array" ref="AQ393" xml:space="preserve"> EXP( -4 * alpha * X * 10^(-6) * AN393 / ( PI() * df * 10^(-6) * ( 1 - alpha ) ) ) * 100</f>
        <v>1.1527912335385205E-4</v>
      </c>
      <c r="AR393">
        <f t="shared" si="175"/>
        <v>4.558967274683275E-3</v>
      </c>
      <c r="AS393" cm="1">
        <f t="array" ref="AS393" xml:space="preserve"> ( sigave * 10^(-6) * fE *e * H393 ) / ( 3 * PI() * eps0 * ( 1 + epsF ) * mu * U * F393 * 10^(-9) )</f>
        <v>5.4753275976376402E-3</v>
      </c>
      <c r="AT393" cm="1">
        <f t="array" ref="AT393" xml:space="preserve"> PI() * AS393 / ( 1 + alpha * SQRT(AS393) )</f>
        <v>1.7113870897040126E-2</v>
      </c>
      <c r="AU393" cm="1">
        <f t="array" ref="AU393" xml:space="preserve"> PI() * AS393 * ( 1 - SQRT( AS393 ) * alpha )</f>
        <v>1.7113424772059863E-2</v>
      </c>
      <c r="AV393">
        <f t="shared" si="176"/>
        <v>0.99997393196530771</v>
      </c>
      <c r="AW393" cm="1">
        <f t="array" ref="AW393" xml:space="preserve"> 2 / 3 * ( epsP - 1 ) / ( epsP + 2 ) * ( sigave * 10^(-6) ) ^ 2 / ( eps0 * ( 1 + epsF ) ^ 2 ) * H393 * ( F393 * 10^(-9) ) ^ 2 / ( df * 10^(-6) * mu * U )</f>
        <v>52.949699387123687</v>
      </c>
      <c r="AX393" cm="1">
        <f t="array" ref="AX393" xml:space="preserve"> 0.528 * Ku ^ 0.26 * AW393 ^ 0.74 / ( 1 + 0.366 * ( Ku * AW393 ) ^ 0.63 )</f>
        <v>2.0200606715532263</v>
      </c>
      <c r="AY393" cm="1">
        <f t="array" ref="AY393" xml:space="preserve"> 0.35 * Ku ^ ( -0.5 ) * AW393 ^ 0.4</f>
        <v>2.1164797593818672</v>
      </c>
      <c r="AZ393">
        <f t="shared" si="177"/>
        <v>1.0477307880829658</v>
      </c>
      <c r="BA393">
        <f t="shared" si="163"/>
        <v>0.49606734655842277</v>
      </c>
      <c r="BB393">
        <f t="shared" si="178"/>
        <v>0.68535228920789315</v>
      </c>
      <c r="BC393">
        <f t="shared" si="179"/>
        <v>1.3815710587739278</v>
      </c>
      <c r="BD393">
        <f t="shared" si="164"/>
        <v>1.5229923036520616</v>
      </c>
      <c r="BE393">
        <f t="shared" si="180"/>
        <v>2.7847186238177004</v>
      </c>
      <c r="BF393">
        <f t="shared" si="181"/>
        <v>1.8284521971254091</v>
      </c>
      <c r="BG393" cm="1">
        <f t="array" ref="BG393" xml:space="preserve"> EXP( -4 * alpha * X * 10^(-6) * BA393 / ( PI() * df * 10^(-6) * ( 1 - alpha ) ) ) * 100</f>
        <v>3.9060572293029483E-3</v>
      </c>
      <c r="BH393" cm="1">
        <f t="array" ref="BH393" xml:space="preserve"> EXP( -4 * alpha * X * 10^(-6) * BB393 / ( PI() * df * 10^(-6) * ( 1 - alpha ) ) ) * 100</f>
        <v>8.1221991352064187E-5</v>
      </c>
      <c r="BI393" cm="1">
        <f t="array" ref="BI393" xml:space="preserve"> EXP( -4 * alpha * X * 10^(-6) * BD393 / ( PI() * df * 10^(-6) * ( 1 - alpha ) ) ) * 100</f>
        <v>2.9245227633867002E-12</v>
      </c>
      <c r="BJ393" cm="1">
        <f t="array" ref="BJ393" xml:space="preserve"> EXP( -4 * alpha * X * 10^(-6) * BE393 / ( PI() * df * 10^(-6) * ( 1 - alpha ) ) ) * 100</f>
        <v>1.7940252041388356E-23</v>
      </c>
      <c r="BK393" cm="1">
        <f t="array" ref="BK393">fC *  BG393 +  ( 1 - fC ) * BI393</f>
        <v>3.9060572556236538E-4</v>
      </c>
    </row>
    <row r="394" spans="6:63" x14ac:dyDescent="0.2">
      <c r="F394">
        <v>3940</v>
      </c>
      <c r="G394" cm="1">
        <f t="array" ref="G394" xml:space="preserve"> F394 * 10^(-9) * rhoa/mu * U</f>
        <v>2.6102226563633991E-3</v>
      </c>
      <c r="H394" cm="1">
        <f t="array" ref="H394">1 +  lambda/F394 * ( 2.514 + 0.8 * EXP( -0.55 * F394/lambda ) )</f>
        <v>1.0427571421319799</v>
      </c>
      <c r="I394" cm="1">
        <f t="array" ref="I394" xml:space="preserve"> 1 + 3.34 * lambda/F394</f>
        <v>1.0568054314720812</v>
      </c>
      <c r="J394">
        <f t="shared" si="165"/>
        <v>0.9867068346530613</v>
      </c>
      <c r="K394" cm="1">
        <f t="array" ref="K394" xml:space="preserve"> kB * T * H394 / ( 3 * PI() * mu * F394 * 10^(-9) )</f>
        <v>6.2483045848128062E-12</v>
      </c>
      <c r="L394" cm="1">
        <f t="array" ref="L394" xml:space="preserve"> df * 10^(-6) *U / K394</f>
        <v>13161.465000465705</v>
      </c>
      <c r="M394" cm="1">
        <f t="array" ref="M394" xml:space="preserve"> 1 + 0.388 * Kn * ( ( 1 - alpha ) * L394 / Ku ) ^ ( 1 / 3 )</f>
        <v>1.1761044640591458</v>
      </c>
      <c r="N394" cm="1">
        <f t="array" ref="N394" xml:space="preserve"> 1 + 0.388 * Kn * ( ( 1 - alpha ) / Ku ) ^ ( 1 / 3 ) * ( 3 * PI() * mu * df * 10^(-6) * U * F394 * 10^(-9) / ( kB * T ) ) ^ ( 1 / 3 ) * ( 0.6 * ( F394 / lambda ) ^ 0.1 ) ^ ( -1 / 3 ) * ( 1 + 2/3 * ( 3.34 * F394 / lambda ) ) ^ ( -1 / 2 )</f>
        <v>1.016093268076252</v>
      </c>
      <c r="O394">
        <f t="shared" si="156"/>
        <v>0.86394814332169145</v>
      </c>
      <c r="P394" cm="1">
        <f t="array" ref="P394" xml:space="preserve"> 1 / ( 1 + 1.6 * ( ( 1 - alpha ) / Ku ) ^ ( 1 / 3 ) * L394 ^ ( -2 / 3 ) * M394 )</f>
        <v>0.99621817700723148</v>
      </c>
      <c r="Q394" cm="1">
        <f t="array" ref="Q394" xml:space="preserve"> 1.6 * ( ( 1 - alpha ) / Ku ) * L394 ^ ( -2 / 3 ) * M394 * P394</f>
        <v>4.7826494818114578E-3</v>
      </c>
      <c r="R394" cm="1">
        <f t="array" ref="R394" xml:space="preserve"> 1.6 * ( 0.6 ) ^ ( 2 / 3 ) * ( ( 1 - alpha ) / Ku ) * ( lambda * 10^(-9) ) ^ ( -1 / 15 ) * ( kB * T / ( 3 * PI() * df * 10^(-6) * U * mu ) ) ^ ( 2 / 3 ) * ( F394 * 10^(-9) ) ^ ( -3 / 5 )  +  3.2 * 3.34 / 3 * ( 0.6 ) ^ ( 2 / 3 ) * ( ( 1 - alpha ) / Ku ) *  ( lambda * 10^(-9) ) ^ ( 14 / 15 ) * ( kB * T / ( 3 * PI() * df * 10^(-6) * U * mu ) ) ^ ( 2 / 3 ) * ( F394 * 10^(-9) ) ^ ( -8 / 5 )</f>
        <v>3.8454493631650474E-3</v>
      </c>
      <c r="S394">
        <f t="shared" si="157"/>
        <v>3.9073352106401152E-3</v>
      </c>
      <c r="T394">
        <f t="shared" si="166"/>
        <v>0.81698130408674396</v>
      </c>
      <c r="U394">
        <f t="shared" si="158"/>
        <v>9217.7855892422867</v>
      </c>
      <c r="V394">
        <f t="shared" si="159"/>
        <v>1.041563292764189E-2</v>
      </c>
      <c r="W394">
        <f t="shared" si="160"/>
        <v>1.0848523665833468E-4</v>
      </c>
      <c r="X394">
        <f t="shared" si="161"/>
        <v>1.1299388025672735E-6</v>
      </c>
      <c r="Y394" cm="1">
        <f t="array" ref="Y394" xml:space="preserve"> 4 / 3 * g / U^2 * F394 * 10^(-9) * ( rhop - rhoa ) / rhoa</f>
        <v>408.44027094535056</v>
      </c>
      <c r="Z394" cm="1">
        <f t="array" ref="Z394" xml:space="preserve"> SQRT( 4/3 * 1/U394 * g/rhoa * F394 * 10^(-9) *  ( rhop - rhoa ) )</f>
        <v>2.2080115416721548E-3</v>
      </c>
      <c r="AA394" cm="1">
        <f t="array" ref="AA394" xml:space="preserve"> Z394 / U</f>
        <v>0.21049945551838989</v>
      </c>
      <c r="AB394">
        <f t="shared" si="167"/>
        <v>0.26662357232014938</v>
      </c>
      <c r="AC394">
        <f t="shared" si="168"/>
        <v>0.26413581834991468</v>
      </c>
      <c r="AD394">
        <f t="shared" si="169"/>
        <v>0.99066941475359305</v>
      </c>
      <c r="AE394" cm="1">
        <f t="array" ref="AE394">( ( F394 * 10^(-9) ) ^ 2 * rhop * H394 * U ) / ( 18 * mu * ( df * 10^(-6) ) )</f>
        <v>6.6365077711806733E-2</v>
      </c>
      <c r="AF394">
        <f t="shared" si="170"/>
        <v>4.4005011589691709E-2</v>
      </c>
      <c r="AG394" cm="1">
        <f t="array" ref="AG394">(2 * AI414*(1-alpha)*AE394*SQRT(alpha)+(1-alpha)*alpha*AE394^2)/Ku</f>
        <v>2.6615800706963878E-2</v>
      </c>
      <c r="AH394">
        <f t="shared" si="171"/>
        <v>0.60483567088069357</v>
      </c>
      <c r="AI394" cm="1">
        <f t="array" ref="AI394" xml:space="preserve"> F394 / df / 1000</f>
        <v>0.50255102040816324</v>
      </c>
      <c r="AJ394" cm="1">
        <f t="array" ref="AJ394" xml:space="preserve"> ( 1 + AI394 ) / ( 2*Ku ) * ( 2 * LN( 1 + AI394 ) - 1 + alpha + ( 1 / ( 1 + AI394 ) ) ^ 2 * ( 1 - alpha / 2 ) - ( alpha / 2) * ( 1 + AI394 ) ^ 2 )</f>
        <v>0.26750566079938876</v>
      </c>
      <c r="AK394" cm="1">
        <f t="array" ref="AK394" xml:space="preserve"> ( ( 1 - alpha ) / Ku ) * AI394 ^ 2</f>
        <v>0.35917934203964269</v>
      </c>
      <c r="AL394">
        <f t="shared" si="172"/>
        <v>1.3426980982993217</v>
      </c>
      <c r="AM394">
        <f t="shared" si="162"/>
        <v>0.48890130285308464</v>
      </c>
      <c r="AN394">
        <f t="shared" si="173"/>
        <v>0.67122750718988922</v>
      </c>
      <c r="AO394">
        <f t="shared" si="174"/>
        <v>1.3729304938906939</v>
      </c>
      <c r="AP394" cm="1">
        <f t="array" ref="AP394" xml:space="preserve"> EXP( -4 * alpha * X * 10^(-6) * AM394 / ( PI() * df * 10^(-6) * ( 1 - alpha ) ) ) * 100</f>
        <v>4.5229215609211941E-3</v>
      </c>
      <c r="AQ394" cm="1">
        <f t="array" ref="AQ394" xml:space="preserve"> EXP( -4 * alpha * X * 10^(-6) * AN394 / ( PI() * df * 10^(-6) * ( 1 - alpha ) ) ) * 100</f>
        <v>1.0844070661603206E-4</v>
      </c>
      <c r="AR394">
        <f t="shared" si="175"/>
        <v>4.4144808543051623E-3</v>
      </c>
      <c r="AS394" cm="1">
        <f t="array" ref="AS394" xml:space="preserve"> ( sigave * 10^(-6) * fE *e * H394 ) / ( 3 * PI() * eps0 * ( 1 + epsF ) * mu * U * F394 * 10^(-9) )</f>
        <v>5.4608610643079947E-3</v>
      </c>
      <c r="AT394" cm="1">
        <f t="array" ref="AT394" xml:space="preserve"> PI() * AS394 / ( 1 + alpha * SQRT(AS394) )</f>
        <v>1.7068768425366927E-2</v>
      </c>
      <c r="AU394" cm="1">
        <f t="array" ref="AU394" xml:space="preserve"> PI() * AS394 * ( 1 - SQRT( AS394 ) * alpha )</f>
        <v>1.7068324651733701E-2</v>
      </c>
      <c r="AV394">
        <f t="shared" si="176"/>
        <v>0.99997400084047272</v>
      </c>
      <c r="AW394" cm="1">
        <f t="array" ref="AW394" xml:space="preserve"> 2 / 3 * ( epsP - 1 ) / ( epsP + 2 ) * ( sigave * 10^(-6) ) ^ 2 / ( eps0 * ( 1 + epsF ) ^ 2 ) * H394 * ( F394 * 10^(-9) ) ^ 2 / ( df * 10^(-6) * mu * U )</f>
        <v>53.213954220495481</v>
      </c>
      <c r="AX394" cm="1">
        <f t="array" ref="AX394" xml:space="preserve"> 0.528 * Ku ^ 0.26 * AW394 ^ 0.74 / ( 1 + 0.366 * ( Ku * AW394 ) ^ 0.63 )</f>
        <v>2.0226012132035147</v>
      </c>
      <c r="AY394" cm="1">
        <f t="array" ref="AY394" xml:space="preserve"> 0.35 * Ku ^ ( -0.5 ) * AW394 ^ 0.4</f>
        <v>2.1206985169087011</v>
      </c>
      <c r="AZ394">
        <f t="shared" si="177"/>
        <v>1.0485005660358595</v>
      </c>
      <c r="BA394">
        <f t="shared" si="163"/>
        <v>0.49762512815719206</v>
      </c>
      <c r="BB394">
        <f t="shared" si="178"/>
        <v>0.68829583184162291</v>
      </c>
      <c r="BC394">
        <f t="shared" si="179"/>
        <v>1.3831613254550139</v>
      </c>
      <c r="BD394">
        <f t="shared" si="164"/>
        <v>1.5226501477691714</v>
      </c>
      <c r="BE394">
        <f t="shared" si="180"/>
        <v>2.7919260240985904</v>
      </c>
      <c r="BF394">
        <f t="shared" si="181"/>
        <v>1.833596527862313</v>
      </c>
      <c r="BG394" cm="1">
        <f t="array" ref="BG394" xml:space="preserve"> EXP( -4 * alpha * X * 10^(-6) * BA394 / ( PI() * df * 10^(-6) * ( 1 - alpha ) ) ) * 100</f>
        <v>3.7835153898592632E-3</v>
      </c>
      <c r="BH394" cm="1">
        <f t="array" ref="BH394" xml:space="preserve"> EXP( -4 * alpha * X * 10^(-6) * BB394 / ( PI() * df * 10^(-6) * ( 1 - alpha ) ) ) * 100</f>
        <v>7.6474401212393278E-5</v>
      </c>
      <c r="BI394" cm="1">
        <f t="array" ref="BI394" xml:space="preserve"> EXP( -4 * alpha * X * 10^(-6) * BD394 / ( PI() * df * 10^(-6) * ( 1 - alpha ) ) ) * 100</f>
        <v>2.9450694861758727E-12</v>
      </c>
      <c r="BJ394" cm="1">
        <f t="array" ref="BJ394" xml:space="preserve"> EXP( -4 * alpha * X * 10^(-6) * BE394 / ( PI() * df * 10^(-6) * ( 1 - alpha ) ) ) * 100</f>
        <v>1.5480342827806102E-23</v>
      </c>
      <c r="BK394" cm="1">
        <f t="array" ref="BK394">fC *  BG394 +  ( 1 - fC ) * BI394</f>
        <v>3.7835154163648888E-4</v>
      </c>
    </row>
    <row r="395" spans="6:63" x14ac:dyDescent="0.2">
      <c r="F395">
        <v>3950</v>
      </c>
      <c r="G395" cm="1">
        <f t="array" ref="G395" xml:space="preserve"> F395 * 10^(-9) * rhoa/mu * U</f>
        <v>2.6168475869633064E-3</v>
      </c>
      <c r="H395" cm="1">
        <f t="array" ref="H395">1 +  lambda/F395 * ( 2.514 + 0.8 * EXP( -0.55 * F395/lambda ) )</f>
        <v>1.0426488962025318</v>
      </c>
      <c r="I395" cm="1">
        <f t="array" ref="I395" xml:space="preserve"> 1 + 3.34 * lambda/F395</f>
        <v>1.0566616202531645</v>
      </c>
      <c r="J395">
        <f t="shared" si="165"/>
        <v>0.98673868362203276</v>
      </c>
      <c r="K395" cm="1">
        <f t="array" ref="K395" xml:space="preserve"> kB * T * H395 / ( 3 * PI() * mu * F395 * 10^(-9) )</f>
        <v>6.2318391138866089E-12</v>
      </c>
      <c r="L395" cm="1">
        <f t="array" ref="L395" xml:space="preserve"> df * 10^(-6) *U / K395</f>
        <v>13196.239601566756</v>
      </c>
      <c r="M395" cm="1">
        <f t="array" ref="M395" xml:space="preserve"> 1 + 0.388 * Kn * ( ( 1 - alpha ) * L395 / Ku ) ^ ( 1 / 3 )</f>
        <v>1.1762594259601968</v>
      </c>
      <c r="N395" cm="1">
        <f t="array" ref="N395" xml:space="preserve"> 1 + 0.388 * Kn * ( ( 1 - alpha ) / Ku ) ^ ( 1 / 3 ) * ( 3 * PI() * mu * df * 10^(-6) * U * F395 * 10^(-9) / ( kB * T ) ) ^ ( 1 / 3 ) * ( 0.6 * ( F395 / lambda ) ^ 0.1 ) ^ ( -1 / 3 ) * ( 1 + 2/3 * ( 3.34 * F395 / lambda ) ) ^ ( -1 / 2 )</f>
        <v>1.016085265664852</v>
      </c>
      <c r="O395">
        <f t="shared" si="156"/>
        <v>0.86382752243231342</v>
      </c>
      <c r="P395" cm="1">
        <f t="array" ref="P395" xml:space="preserve"> 1 / ( 1 + 1.6 * ( ( 1 - alpha ) / Ku ) ^ ( 1 / 3 ) * L395 ^ ( -2 / 3 ) * M395 )</f>
        <v>0.99622430318028721</v>
      </c>
      <c r="Q395" cm="1">
        <f t="array" ref="Q395" xml:space="preserve"> 1.6 * ( ( 1 - alpha ) / Ku ) * L395 ^ ( -2 / 3 ) * M395 * P395</f>
        <v>4.7749020704582392E-3</v>
      </c>
      <c r="R395" cm="1">
        <f t="array" ref="R395" xml:space="preserve"> 1.6 * ( 0.6 ) ^ ( 2 / 3 ) * ( ( 1 - alpha ) / Ku ) * ( lambda * 10^(-9) ) ^ ( -1 / 15 ) * ( kB * T / ( 3 * PI() * df * 10^(-6) * U * mu ) ) ^ ( 2 / 3 ) * ( F395 * 10^(-9) ) ^ ( -3 / 5 )  +  3.2 * 3.34 / 3 * ( 0.6 ) ^ ( 2 / 3 ) * ( ( 1 - alpha ) / Ku ) *  ( lambda * 10^(-9) ) ^ ( 14 / 15 ) * ( kB * T / ( 3 * PI() * df * 10^(-6) * U * mu ) ) ^ ( 2 / 3 ) * ( F395 * 10^(-9) ) ^ ( -8 / 5 )</f>
        <v>3.8392505264152952E-3</v>
      </c>
      <c r="S395">
        <f t="shared" si="157"/>
        <v>3.9010058910866081E-3</v>
      </c>
      <c r="T395">
        <f t="shared" si="166"/>
        <v>0.8169813398313811</v>
      </c>
      <c r="U395">
        <f t="shared" si="158"/>
        <v>9194.4897013625268</v>
      </c>
      <c r="V395">
        <f t="shared" si="159"/>
        <v>1.0428819430333405E-2</v>
      </c>
      <c r="W395">
        <f t="shared" si="160"/>
        <v>1.0876010104351043E-4</v>
      </c>
      <c r="X395">
        <f t="shared" si="161"/>
        <v>1.1342358281469823E-6</v>
      </c>
      <c r="Y395" cm="1">
        <f t="array" ref="Y395" xml:space="preserve"> 4 / 3 * g / U^2 * F395 * 10^(-9) * ( rhop - rhoa ) / rhoa</f>
        <v>409.47692137922206</v>
      </c>
      <c r="Z395" cm="1">
        <f t="array" ref="Z395" xml:space="preserve"> SQRT( 4/3 * 1/U395 * g/rhoa * F395 * 10^(-9) *  ( rhop - rhoa ) )</f>
        <v>2.2136107832970348E-3</v>
      </c>
      <c r="AA395" cm="1">
        <f t="array" ref="AA395" xml:space="preserve"> Z395 / U</f>
        <v>0.21103325585915286</v>
      </c>
      <c r="AB395">
        <f t="shared" si="167"/>
        <v>0.26748054645694802</v>
      </c>
      <c r="AC395">
        <f t="shared" si="168"/>
        <v>0.26496576452716758</v>
      </c>
      <c r="AD395">
        <f t="shared" si="169"/>
        <v>0.99059826232938697</v>
      </c>
      <c r="AE395" cm="1">
        <f t="array" ref="AE395">( ( F395 * 10^(-9) ) ^ 2 * rhop * H395 * U ) / ( 18 * mu * ( df * 10^(-6) ) )</f>
        <v>6.6695459587321065E-2</v>
      </c>
      <c r="AF395">
        <f t="shared" si="170"/>
        <v>4.4351556424752622E-2</v>
      </c>
      <c r="AG395" cm="1">
        <f t="array" ref="AG395">(2 * AI415*(1-alpha)*AE395*SQRT(alpha)+(1-alpha)*alpha*AE395^2)/Ku</f>
        <v>2.681402334792422E-2</v>
      </c>
      <c r="AH395">
        <f t="shared" si="171"/>
        <v>0.60457908378970215</v>
      </c>
      <c r="AI395" cm="1">
        <f t="array" ref="AI395" xml:space="preserve"> F395 / df / 1000</f>
        <v>0.50382653061224492</v>
      </c>
      <c r="AJ395" cm="1">
        <f t="array" ref="AJ395" xml:space="preserve"> ( 1 + AI395 ) / ( 2*Ku ) * ( 2 * LN( 1 + AI395 ) - 1 + alpha + ( 1 / ( 1 + AI395 ) ) ^ 2 * ( 1 - alpha / 2 ) - ( alpha / 2) * ( 1 + AI395 ) ^ 2 )</f>
        <v>0.26869714520871657</v>
      </c>
      <c r="AK395" cm="1">
        <f t="array" ref="AK395" xml:space="preserve"> ( ( 1 - alpha ) / Ku ) * AI395 ^ 2</f>
        <v>0.36100490119389361</v>
      </c>
      <c r="AL395">
        <f t="shared" si="172"/>
        <v>1.3435382832723248</v>
      </c>
      <c r="AM395">
        <f t="shared" si="162"/>
        <v>0.49050971409604294</v>
      </c>
      <c r="AN395">
        <f t="shared" si="173"/>
        <v>0.67422322803690049</v>
      </c>
      <c r="AO395">
        <f t="shared" si="174"/>
        <v>1.3745359340730325</v>
      </c>
      <c r="AP395" cm="1">
        <f t="array" ref="AP395" xml:space="preserve"> EXP( -4 * alpha * X * 10^(-6) * AM395 / ( PI() * df * 10^(-6) * ( 1 - alpha ) ) ) * 100</f>
        <v>4.3764910302456139E-3</v>
      </c>
      <c r="AQ395" cm="1">
        <f t="array" ref="AQ395" xml:space="preserve"> EXP( -4 * alpha * X * 10^(-6) * AN395 / ( PI() * df * 10^(-6) * ( 1 - alpha ) ) ) * 100</f>
        <v>1.0199317552196691E-4</v>
      </c>
      <c r="AR395">
        <f t="shared" si="175"/>
        <v>4.2744978547236473E-3</v>
      </c>
      <c r="AS395" cm="1">
        <f t="array" ref="AS395" xml:space="preserve"> ( sigave * 10^(-6) * fE *e * H395 ) / ( 3 * PI() * eps0 * ( 1 + epsF ) * mu * U * F395 * 10^(-9) )</f>
        <v>5.4464706568197107E-3</v>
      </c>
      <c r="AT395" cm="1">
        <f t="array" ref="AT395" xml:space="preserve"> PI() * AS395 / ( 1 + alpha * SQRT(AS395) )</f>
        <v>1.7023902841431338E-2</v>
      </c>
      <c r="AU395" cm="1">
        <f t="array" ref="AU395" xml:space="preserve"> PI() * AS395 * ( 1 - SQRT( AS395 ) * alpha )</f>
        <v>1.7023461400619652E-2</v>
      </c>
      <c r="AV395">
        <f t="shared" si="176"/>
        <v>0.9999740693532031</v>
      </c>
      <c r="AW395" cm="1">
        <f t="array" ref="AW395" xml:space="preserve"> 2 / 3 * ( epsP - 1 ) / ( epsP + 2 ) * ( sigave * 10^(-6) ) ^ 2 / ( eps0 * ( 1 + epsF ) ^ 2 ) * H395 * ( F395 * 10^(-9) ) ^ 2 / ( df * 10^(-6) * mu * U )</f>
        <v>53.478866529876726</v>
      </c>
      <c r="AX395" cm="1">
        <f t="array" ref="AX395" xml:space="preserve"> 0.528 * Ku ^ 0.26 * AW395 ^ 0.74 / ( 1 + 0.366 * ( Ku * AW395 ) ^ 0.63 )</f>
        <v>2.0251351571634952</v>
      </c>
      <c r="AY395" cm="1">
        <f t="array" ref="AY395" xml:space="preserve"> 0.35 * Ku ^ ( -0.5 ) * AW395 ^ 0.4</f>
        <v>2.1249151727656015</v>
      </c>
      <c r="AZ395">
        <f t="shared" si="177"/>
        <v>1.0492707932352836</v>
      </c>
      <c r="BA395">
        <f t="shared" si="163"/>
        <v>0.49918322722192499</v>
      </c>
      <c r="BB395">
        <f t="shared" si="178"/>
        <v>0.6912466894375201</v>
      </c>
      <c r="BC395">
        <f t="shared" si="179"/>
        <v>1.3847554399703583</v>
      </c>
      <c r="BD395">
        <f t="shared" si="164"/>
        <v>1.5222964043134271</v>
      </c>
      <c r="BE395">
        <f t="shared" si="180"/>
        <v>2.799138400802502</v>
      </c>
      <c r="BF395">
        <f t="shared" si="181"/>
        <v>1.8387604364505776</v>
      </c>
      <c r="BG395" cm="1">
        <f t="array" ref="BG395" xml:space="preserve"> EXP( -4 * alpha * X * 10^(-6) * BA395 / ( PI() * df * 10^(-6) * ( 1 - alpha ) ) ) * 100</f>
        <v>3.6647941585266548E-3</v>
      </c>
      <c r="BH395" cm="1">
        <f t="array" ref="BH395" xml:space="preserve"> EXP( -4 * alpha * X * 10^(-6) * BB395 / ( PI() * df * 10^(-6) * ( 1 - alpha ) ) ) * 100</f>
        <v>7.1993540777240926E-5</v>
      </c>
      <c r="BI395" cm="1">
        <f t="array" ref="BI395" xml:space="preserve"> EXP( -4 * alpha * X * 10^(-6) * BD395 / ( PI() * df * 10^(-6) * ( 1 - alpha ) ) ) * 100</f>
        <v>2.9664638339556337E-12</v>
      </c>
      <c r="BJ395" cm="1">
        <f t="array" ref="BJ395" xml:space="preserve"> EXP( -4 * alpha * X * 10^(-6) * BE395 / ( PI() * df * 10^(-6) * ( 1 - alpha ) ) ) * 100</f>
        <v>1.3356368294837872E-23</v>
      </c>
      <c r="BK395" cm="1">
        <f t="array" ref="BK395">fC *  BG395 +  ( 1 - fC ) * BI395</f>
        <v>3.6647941852248296E-4</v>
      </c>
    </row>
    <row r="396" spans="6:63" x14ac:dyDescent="0.2">
      <c r="F396">
        <v>3960</v>
      </c>
      <c r="G396" cm="1">
        <f t="array" ref="G396" xml:space="preserve"> F396 * 10^(-9) * rhoa/mu * U</f>
        <v>2.6234725175632132E-3</v>
      </c>
      <c r="H396" cm="1">
        <f t="array" ref="H396">1 +  lambda/F396 * ( 2.514 + 0.8 * EXP( -0.55 * F396/lambda ) )</f>
        <v>1.0425411969696972</v>
      </c>
      <c r="I396" cm="1">
        <f t="array" ref="I396" xml:space="preserve"> 1 + 3.34 * lambda/F396</f>
        <v>1.0565185353535353</v>
      </c>
      <c r="J396">
        <f t="shared" si="165"/>
        <v>0.98677038034248865</v>
      </c>
      <c r="K396" cm="1">
        <f t="array" ref="K396" xml:space="preserve"> kB * T * H396 / ( 3 * PI() * mu * F396 * 10^(-9) )</f>
        <v>6.2154600612202554E-12</v>
      </c>
      <c r="L396" cm="1">
        <f t="array" ref="L396" xml:space="preserve"> df * 10^(-6) *U / K396</f>
        <v>13231.014485694874</v>
      </c>
      <c r="M396" cm="1">
        <f t="array" ref="M396" xml:space="preserve"> 1 + 0.388 * Kn * ( ( 1 - alpha ) * L396 / Ku ) ^ ( 1 / 3 )</f>
        <v>1.1764141171216684</v>
      </c>
      <c r="N396" cm="1">
        <f t="array" ref="N396" xml:space="preserve"> 1 + 0.388 * Kn * ( ( 1 - alpha ) / Ku ) ^ ( 1 / 3 ) * ( 3 * PI() * mu * df * 10^(-6) * U * F396 * 10^(-9) / ( kB * T ) ) ^ ( 1 / 3 ) * ( 0.6 * ( F396 / lambda ) ^ 0.1 ) ^ ( -1 / 3 ) * ( 1 + 2/3 * ( 3.34 * F396 / lambda ) ) ^ ( -1 / 2 )</f>
        <v>1.0160772870651367</v>
      </c>
      <c r="O396">
        <f t="shared" si="156"/>
        <v>0.8637071523343941</v>
      </c>
      <c r="P396" cm="1">
        <f t="array" ref="P396" xml:space="preserve"> 1 / ( 1 + 1.6 * ( ( 1 - alpha ) / Ku ) ^ ( 1 / 3 ) * L396 ^ ( -2 / 3 ) * M396 )</f>
        <v>0.99623040306457211</v>
      </c>
      <c r="Q396" cm="1">
        <f t="array" ref="Q396" xml:space="preserve"> 1.6 * ( ( 1 - alpha ) / Ku ) * L396 ^ ( -2 / 3 ) * M396 * P396</f>
        <v>4.7671879049695411E-3</v>
      </c>
      <c r="R396" cm="1">
        <f t="array" ref="R396" xml:space="preserve"> 1.6 * ( 0.6 ) ^ ( 2 / 3 ) * ( ( 1 - alpha ) / Ku ) * ( lambda * 10^(-9) ) ^ ( -1 / 15 ) * ( kB * T / ( 3 * PI() * df * 10^(-6) * U * mu ) ) ^ ( 2 / 3 ) * ( F396 * 10^(-9) ) ^ ( -3 / 5 )  +  3.2 * 3.34 / 3 * ( 0.6 ) ^ ( 2 / 3 ) * ( ( 1 - alpha ) / Ku ) *  ( lambda * 10^(-9) ) ^ ( 14 / 15 ) * ( kB * T / ( 3 * PI() * df * 10^(-6) * U * mu ) ) ^ ( 2 / 3 ) * ( F396 * 10^(-9) ) ^ ( -8 / 5 )</f>
        <v>3.8330781783211783E-3</v>
      </c>
      <c r="S396">
        <f t="shared" si="157"/>
        <v>3.894703676537159E-3</v>
      </c>
      <c r="T396">
        <f t="shared" si="166"/>
        <v>0.81698136389319509</v>
      </c>
      <c r="U396">
        <f t="shared" si="158"/>
        <v>9171.3114376587091</v>
      </c>
      <c r="V396">
        <f t="shared" si="159"/>
        <v>1.0441989182953923E-2</v>
      </c>
      <c r="W396">
        <f t="shared" si="160"/>
        <v>1.0903496338436112E-4</v>
      </c>
      <c r="X396">
        <f t="shared" si="161"/>
        <v>1.138538254911175E-6</v>
      </c>
      <c r="Y396" cm="1">
        <f t="array" ref="Y396" xml:space="preserve"> 4 / 3 * g / U^2 * F396 * 10^(-9) * ( rhop - rhoa ) / rhoa</f>
        <v>410.51357181309351</v>
      </c>
      <c r="Z396" cm="1">
        <f t="array" ref="Z396" xml:space="preserve"> SQRT( 4/3 * 1/U396 * g/rhoa * F396 * 10^(-9) *  ( rhop - rhoa ) )</f>
        <v>2.2192100042542793E-3</v>
      </c>
      <c r="AA396" cm="1">
        <f t="array" ref="AA396" xml:space="preserve"> Z396 / U</f>
        <v>0.21156705422957919</v>
      </c>
      <c r="AB396">
        <f t="shared" si="167"/>
        <v>0.2683386778349876</v>
      </c>
      <c r="AC396">
        <f t="shared" si="168"/>
        <v>0.26579663828016731</v>
      </c>
      <c r="AD396">
        <f t="shared" si="169"/>
        <v>0.99052674934776452</v>
      </c>
      <c r="AE396" cm="1">
        <f t="array" ref="AE396">( ( F396 * 10^(-9) ) ^ 2 * rhop * H396 * U ) / ( 18 * mu * ( df * 10^(-6) ) )</f>
        <v>6.7026661425326442E-2</v>
      </c>
      <c r="AF396">
        <f t="shared" si="170"/>
        <v>4.4699596347988944E-2</v>
      </c>
      <c r="AG396" cm="1">
        <f t="array" ref="AG396">(2 * AI416*(1-alpha)*AE396*SQRT(alpha)+(1-alpha)*alpha*AE396^2)/Ku</f>
        <v>2.7013232970115143E-2</v>
      </c>
      <c r="AH396">
        <f t="shared" si="171"/>
        <v>0.60432834247127332</v>
      </c>
      <c r="AI396" cm="1">
        <f t="array" ref="AI396" xml:space="preserve"> F396 / df / 1000</f>
        <v>0.50510204081632659</v>
      </c>
      <c r="AJ396" cm="1">
        <f t="array" ref="AJ396" xml:space="preserve"> ( 1 + AI396 ) / ( 2*Ku ) * ( 2 * LN( 1 + AI396 ) - 1 + alpha + ( 1 / ( 1 + AI396 ) ) ^ 2 * ( 1 - alpha / 2 ) - ( alpha / 2) * ( 1 + AI396 ) ^ 2 )</f>
        <v>0.26989060096517165</v>
      </c>
      <c r="AK396" cm="1">
        <f t="array" ref="AK396" xml:space="preserve"> ( ( 1 - alpha ) / Ku ) * AI396 ^ 2</f>
        <v>0.36283508787451774</v>
      </c>
      <c r="AL396">
        <f t="shared" si="172"/>
        <v>1.3443783761900632</v>
      </c>
      <c r="AM396">
        <f t="shared" si="162"/>
        <v>0.49211816029086508</v>
      </c>
      <c r="AN396">
        <f t="shared" si="173"/>
        <v>0.67722602617921113</v>
      </c>
      <c r="AO396">
        <f t="shared" si="174"/>
        <v>1.3761451635496209</v>
      </c>
      <c r="AP396" cm="1">
        <f t="array" ref="AP396" xml:space="preserve"> EXP( -4 * alpha * X * 10^(-6) * AM396 / ( PI() * df * 10^(-6) * ( 1 - alpha ) ) ) * 100</f>
        <v>4.2347981899741012E-3</v>
      </c>
      <c r="AQ396" cm="1">
        <f t="array" ref="AQ396" xml:space="preserve"> EXP( -4 * alpha * X * 10^(-6) * AN396 / ( PI() * df * 10^(-6) * ( 1 - alpha ) ) ) * 100</f>
        <v>9.5915102791004433E-5</v>
      </c>
      <c r="AR396">
        <f t="shared" si="175"/>
        <v>4.138883087183097E-3</v>
      </c>
      <c r="AS396" cm="1">
        <f t="array" ref="AS396" xml:space="preserve"> ( sigave * 10^(-6) * fE *e * H396 ) / ( 3 * PI() * eps0 * ( 1 + epsF ) * mu * U * F396 * 10^(-9) )</f>
        <v>5.4321557767171404E-3</v>
      </c>
      <c r="AT396" cm="1">
        <f t="array" ref="AT396" xml:space="preserve"> PI() * AS396 / ( 1 + alpha * SQRT(AS396) )</f>
        <v>1.69792722859111E-2</v>
      </c>
      <c r="AU396" cm="1">
        <f t="array" ref="AU396" xml:space="preserve"> PI() * AS396 * ( 1 - SQRT( AS396 ) * alpha )</f>
        <v>1.6978833159589372E-2</v>
      </c>
      <c r="AV396">
        <f t="shared" si="176"/>
        <v>0.99997413750634689</v>
      </c>
      <c r="AW396" cm="1">
        <f t="array" ref="AW396" xml:space="preserve"> 2 / 3 * ( epsP - 1 ) / ( epsP + 2 ) * ( sigave * 10^(-6) ) ^ 2 / ( eps0 * ( 1 + epsF ) ^ 2 ) * H396 * ( F396 * 10^(-9) ) ^ 2 / ( df * 10^(-6) * mu * U )</f>
        <v>53.744436315267421</v>
      </c>
      <c r="AX396" cm="1">
        <f t="array" ref="AX396" xml:space="preserve"> 0.528 * Ku ^ 0.26 * AW396 ^ 0.74 / ( 1 + 0.366 * ( Ku * AW396 ) ^ 0.63 )</f>
        <v>2.0276625337801937</v>
      </c>
      <c r="AY396" cm="1">
        <f t="array" ref="AY396" xml:space="preserve"> 0.35 * Ku ^ ( -0.5 ) * AW396 ^ 0.4</f>
        <v>2.1291297332324981</v>
      </c>
      <c r="AZ396">
        <f t="shared" si="177"/>
        <v>1.0500414628972494</v>
      </c>
      <c r="BA396">
        <f t="shared" si="163"/>
        <v>0.50074162433635594</v>
      </c>
      <c r="BB396">
        <f t="shared" si="178"/>
        <v>0.6942048593388005</v>
      </c>
      <c r="BC396">
        <f t="shared" si="179"/>
        <v>1.3863534118196099</v>
      </c>
      <c r="BD396">
        <f t="shared" si="164"/>
        <v>1.5219311382564358</v>
      </c>
      <c r="BE396">
        <f t="shared" si="180"/>
        <v>2.8063557594117094</v>
      </c>
      <c r="BF396">
        <f t="shared" si="181"/>
        <v>1.8439439793752721</v>
      </c>
      <c r="BG396" cm="1">
        <f t="array" ref="BG396" xml:space="preserve"> EXP( -4 * alpha * X * 10^(-6) * BA396 / ( PI() * df * 10^(-6) * ( 1 - alpha ) ) ) * 100</f>
        <v>3.5497765786490464E-3</v>
      </c>
      <c r="BH396" cm="1">
        <f t="array" ref="BH396" xml:space="preserve"> EXP( -4 * alpha * X * 10^(-6) * BB396 / ( PI() * df * 10^(-6) * ( 1 - alpha ) ) ) * 100</f>
        <v>6.7765087218437278E-5</v>
      </c>
      <c r="BI396" cm="1">
        <f t="array" ref="BI396" xml:space="preserve"> EXP( -4 * alpha * X * 10^(-6) * BD396 / ( PI() * df * 10^(-6) * ( 1 - alpha ) ) ) * 100</f>
        <v>2.9887181743014306E-12</v>
      </c>
      <c r="BJ396" cm="1">
        <f t="array" ref="BJ396" xml:space="preserve"> EXP( -4 * alpha * X * 10^(-6) * BE396 / ( PI() * df * 10^(-6) * ( 1 - alpha ) ) ) * 100</f>
        <v>1.1522638218223159E-23</v>
      </c>
      <c r="BK396" cm="1">
        <f t="array" ref="BK396">fC *  BG396 +  ( 1 - fC ) * BI396</f>
        <v>3.5497766055475101E-4</v>
      </c>
    </row>
    <row r="397" spans="6:63" x14ac:dyDescent="0.2">
      <c r="F397">
        <v>3970</v>
      </c>
      <c r="G397" cm="1">
        <f t="array" ref="G397" xml:space="preserve"> F397 * 10^(-9) * rhoa/mu * U</f>
        <v>2.6300974481631208E-3</v>
      </c>
      <c r="H397" cm="1">
        <f t="array" ref="H397">1 +  lambda/F397 * ( 2.514 + 0.8 * EXP( -0.55 * F397/lambda ) )</f>
        <v>1.0424340403022672</v>
      </c>
      <c r="I397" cm="1">
        <f t="array" ref="I397" xml:space="preserve"> 1 + 3.34 * lambda/F397</f>
        <v>1.0563761712846347</v>
      </c>
      <c r="J397">
        <f t="shared" si="165"/>
        <v>0.98680192590352278</v>
      </c>
      <c r="K397" cm="1">
        <f t="array" ref="K397" xml:space="preserve"> kB * T * H397 / ( 3 * PI() * mu * F397 * 10^(-9) )</f>
        <v>6.1991667492114859E-12</v>
      </c>
      <c r="L397" cm="1">
        <f t="array" ref="L397" xml:space="preserve"> df * 10^(-6) *U / K397</f>
        <v>13265.789650798377</v>
      </c>
      <c r="M397" cm="1">
        <f t="array" ref="M397" xml:space="preserve"> 1 + 0.388 * Kn * ( ( 1 - alpha ) * L397 / Ku ) ^ ( 1 / 3 )</f>
        <v>1.1765685387182878</v>
      </c>
      <c r="N397" cm="1">
        <f t="array" ref="N397" xml:space="preserve"> 1 + 0.388 * Kn * ( ( 1 - alpha ) / Ku ) ^ ( 1 / 3 ) * ( 3 * PI() * mu * df * 10^(-6) * U * F397 * 10^(-9) / ( kB * T ) ) ^ ( 1 / 3 ) * ( 0.6 * ( F397 / lambda ) ^ 0.1 ) ^ ( -1 / 3 ) * ( 1 + 2/3 * ( 3.34 * F397 / lambda ) ) ^ ( -1 / 2 )</f>
        <v>1.0160693321475545</v>
      </c>
      <c r="O397">
        <f t="shared" si="156"/>
        <v>0.863587031873574</v>
      </c>
      <c r="P397" cm="1">
        <f t="array" ref="P397" xml:space="preserve"> 1 / ( 1 + 1.6 * ( ( 1 - alpha ) / Ku ) ^ ( 1 / 3 ) * L397 ^ ( -2 / 3 ) * M397 )</f>
        <v>0.99623647684133099</v>
      </c>
      <c r="Q397" cm="1">
        <f t="array" ref="Q397" xml:space="preserve"> 1.6 * ( ( 1 - alpha ) / Ku ) * L397 ^ ( -2 / 3 ) * M397 * P397</f>
        <v>4.7595067561364635E-3</v>
      </c>
      <c r="R397" cm="1">
        <f t="array" ref="R397" xml:space="preserve"> 1.6 * ( 0.6 ) ^ ( 2 / 3 ) * ( ( 1 - alpha ) / Ku ) * ( lambda * 10^(-9) ) ^ ( -1 / 15 ) * ( kB * T / ( 3 * PI() * df * 10^(-6) * U * mu ) ) ^ ( 2 / 3 ) * ( F397 * 10^(-9) ) ^ ( -3 / 5 )  +  3.2 * 3.34 / 3 * ( 0.6 ) ^ ( 2 / 3 ) * ( ( 1 - alpha ) / Ku ) *  ( lambda * 10^(-9) ) ^ ( 14 / 15 ) * ( kB * T / ( 3 * PI() * df * 10^(-6) * U * mu ) ) ^ ( 2 / 3 ) * ( F397 * 10^(-9) ) ^ ( -8 / 5 )</f>
        <v>3.8269321359702319E-3</v>
      </c>
      <c r="S397">
        <f t="shared" si="157"/>
        <v>3.8884283795692877E-3</v>
      </c>
      <c r="T397">
        <f t="shared" si="166"/>
        <v>0.81698137618061184</v>
      </c>
      <c r="U397">
        <f t="shared" si="158"/>
        <v>9148.2499093883562</v>
      </c>
      <c r="V397">
        <f t="shared" si="159"/>
        <v>1.0455142248878316E-2</v>
      </c>
      <c r="W397">
        <f t="shared" si="160"/>
        <v>1.0930982368250403E-4</v>
      </c>
      <c r="X397">
        <f t="shared" si="161"/>
        <v>1.1428460759113118E-6</v>
      </c>
      <c r="Y397" cm="1">
        <f t="array" ref="Y397" xml:space="preserve"> 4 / 3 * g / U^2 * F397 * 10^(-9) * ( rhop - rhoa ) / rhoa</f>
        <v>411.55022224696495</v>
      </c>
      <c r="Z397" cm="1">
        <f t="array" ref="Z397" xml:space="preserve"> SQRT( 4/3 * 1/U397 * g/rhoa * F397 * 10^(-9) *  ( rhop - rhoa ) )</f>
        <v>2.2248092045604306E-3</v>
      </c>
      <c r="AA397" cm="1">
        <f t="array" ref="AA397" xml:space="preserve"> Z397 / U</f>
        <v>0.21210085063124592</v>
      </c>
      <c r="AB397">
        <f t="shared" si="167"/>
        <v>0.26919796880244895</v>
      </c>
      <c r="AC397">
        <f t="shared" si="168"/>
        <v>0.26662844051354267</v>
      </c>
      <c r="AD397">
        <f t="shared" si="169"/>
        <v>0.99045487489992201</v>
      </c>
      <c r="AE397" cm="1">
        <f t="array" ref="AE397">( ( F397 * 10^(-9) ) ^ 2 * rhop * H397 * U ) / ( 18 * mu * ( df * 10^(-6) ) )</f>
        <v>6.7358683225822863E-2</v>
      </c>
      <c r="AF397">
        <f t="shared" si="170"/>
        <v>4.504912980899823E-2</v>
      </c>
      <c r="AG397" cm="1">
        <f t="array" ref="AG397">(2 * AI417*(1-alpha)*AE397*SQRT(alpha)+(1-alpha)*alpha*AE397^2)/Ku</f>
        <v>2.7213432077687304E-2</v>
      </c>
      <c r="AH397">
        <f t="shared" si="171"/>
        <v>0.60408341277774524</v>
      </c>
      <c r="AI397" cm="1">
        <f t="array" ref="AI397" xml:space="preserve"> F397 / df / 1000</f>
        <v>0.50637755102040816</v>
      </c>
      <c r="AJ397" cm="1">
        <f t="array" ref="AJ397" xml:space="preserve"> ( 1 + AI397 ) / ( 2*Ku ) * ( 2 * LN( 1 + AI397 ) - 1 + alpha + ( 1 / ( 1 + AI397 ) ) ^ 2 * ( 1 - alpha / 2 ) - ( alpha / 2) * ( 1 + AI397 ) ^ 2 )</f>
        <v>0.27108602454788566</v>
      </c>
      <c r="AK397" cm="1">
        <f t="array" ref="AK397" xml:space="preserve"> ( ( 1 - alpha ) / Ku ) * AI397 ^ 2</f>
        <v>0.36466990208151495</v>
      </c>
      <c r="AL397">
        <f t="shared" si="172"/>
        <v>1.3452183774125113</v>
      </c>
      <c r="AM397">
        <f t="shared" si="162"/>
        <v>0.49372662380334453</v>
      </c>
      <c r="AN397">
        <f t="shared" si="173"/>
        <v>0.68023590078362517</v>
      </c>
      <c r="AO397">
        <f t="shared" si="174"/>
        <v>1.3777581924659765</v>
      </c>
      <c r="AP397" cm="1">
        <f t="array" ref="AP397" xml:space="preserve"> EXP( -4 * alpha * X * 10^(-6) * AM397 / ( PI() * df * 10^(-6) * ( 1 - alpha ) ) ) * 100</f>
        <v>4.0976913310558352E-3</v>
      </c>
      <c r="AQ397" cm="1">
        <f t="array" ref="AQ397" xml:space="preserve"> EXP( -4 * alpha * X * 10^(-6) * AN397 / ( PI() * df * 10^(-6) * ( 1 - alpha ) ) ) * 100</f>
        <v>9.0186180652247129E-5</v>
      </c>
      <c r="AR397">
        <f t="shared" si="175"/>
        <v>4.0075051504035878E-3</v>
      </c>
      <c r="AS397" cm="1">
        <f t="array" ref="AS397" xml:space="preserve"> ( sigave * 10^(-6) * fE *e * H397 ) / ( 3 * PI() * eps0 * ( 1 + epsF ) * mu * U * F397 * 10^(-9) )</f>
        <v>5.4179158317929467E-3</v>
      </c>
      <c r="AT397" cm="1">
        <f t="array" ref="AT397" xml:space="preserve"> PI() * AS397 / ( 1 + alpha * SQRT(AS397) )</f>
        <v>1.6934874918869691E-2</v>
      </c>
      <c r="AU397" cm="1">
        <f t="array" ref="AU397" xml:space="preserve"> PI() * AS397 * ( 1 - SQRT( AS397 ) * alpha )</f>
        <v>1.6934438088897767E-2</v>
      </c>
      <c r="AV397">
        <f t="shared" si="176"/>
        <v>0.99997420530272485</v>
      </c>
      <c r="AW397" cm="1">
        <f t="array" ref="AW397" xml:space="preserve"> 2 / 3 * ( epsP - 1 ) / ( epsP + 2 ) * ( sigave * 10^(-6) ) ^ 2 / ( eps0 * ( 1 + epsF ) ^ 2 ) * H397 * ( F397 * 10^(-9) ) ^ 2 / ( df * 10^(-6) * mu * U )</f>
        <v>54.010663576667596</v>
      </c>
      <c r="AX397" cm="1">
        <f t="array" ref="AX397" xml:space="preserve"> 0.528 * Ku ^ 0.26 * AW397 ^ 0.74 / ( 1 + 0.366 * ( Ku * AW397 ) ^ 0.63 )</f>
        <v>2.0301833732159329</v>
      </c>
      <c r="AY397" cm="1">
        <f t="array" ref="AY397" xml:space="preserve"> 0.35 * Ku ^ ( -0.5 ) * AW397 ^ 0.4</f>
        <v>2.1333422045549275</v>
      </c>
      <c r="AZ397">
        <f t="shared" si="177"/>
        <v>1.0508125683127749</v>
      </c>
      <c r="BA397">
        <f t="shared" si="163"/>
        <v>0.50230030010398874</v>
      </c>
      <c r="BB397">
        <f t="shared" si="178"/>
        <v>0.69717033887252289</v>
      </c>
      <c r="BC397">
        <f t="shared" si="179"/>
        <v>1.3879552505307904</v>
      </c>
      <c r="BD397">
        <f t="shared" si="164"/>
        <v>1.5215544144596895</v>
      </c>
      <c r="BE397">
        <f t="shared" si="180"/>
        <v>2.8135781053385527</v>
      </c>
      <c r="BF397">
        <f t="shared" si="181"/>
        <v>1.8491472132711508</v>
      </c>
      <c r="BG397" cm="1">
        <f t="array" ref="BG397" xml:space="preserve"> EXP( -4 * alpha * X * 10^(-6) * BA397 / ( PI() * df * 10^(-6) * ( 1 - alpha ) ) ) * 100</f>
        <v>3.438349158640048E-3</v>
      </c>
      <c r="BH397" cm="1">
        <f t="array" ref="BH397" xml:space="preserve"> EXP( -4 * alpha * X * 10^(-6) * BB397 / ( PI() * df * 10^(-6) * ( 1 - alpha ) ) ) * 100</f>
        <v>6.3775447303327019E-5</v>
      </c>
      <c r="BI397" cm="1">
        <f t="array" ref="BI397" xml:space="preserve"> EXP( -4 * alpha * X * 10^(-6) * BD397 / ( PI() * df * 10^(-6) * ( 1 - alpha ) ) ) * 100</f>
        <v>3.0118454961194944E-12</v>
      </c>
      <c r="BJ397" cm="1">
        <f t="array" ref="BJ397" xml:space="preserve"> EXP( -4 * alpha * X * 10^(-6) * BE397 / ( PI() * df * 10^(-6) * ( 1 - alpha ) ) ) * 100</f>
        <v>9.9396512645352767E-24</v>
      </c>
      <c r="BK397" cm="1">
        <f t="array" ref="BK397">fC *  BG397 +  ( 1 - fC ) * BI397</f>
        <v>3.4383491857466577E-4</v>
      </c>
    </row>
    <row r="398" spans="6:63" x14ac:dyDescent="0.2">
      <c r="F398">
        <v>3980</v>
      </c>
      <c r="G398" cm="1">
        <f t="array" ref="G398" xml:space="preserve"> F398 * 10^(-9) * rhoa/mu * U</f>
        <v>2.6367223787630272E-3</v>
      </c>
      <c r="H398" cm="1">
        <f t="array" ref="H398">1 +  lambda/F398 * ( 2.514 + 0.8 * EXP( -0.55 * F398/lambda ) )</f>
        <v>1.042327422110553</v>
      </c>
      <c r="I398" cm="1">
        <f t="array" ref="I398" xml:space="preserve"> 1 + 3.34 * lambda/F398</f>
        <v>1.0562345226130654</v>
      </c>
      <c r="J398">
        <f t="shared" si="165"/>
        <v>0.98683332138386559</v>
      </c>
      <c r="K398" cm="1">
        <f t="array" ref="K398" xml:space="preserve"> kB * T * H398 / ( 3 * PI() * mu * F398 * 10^(-9) )</f>
        <v>6.182958507314402E-12</v>
      </c>
      <c r="L398" cm="1">
        <f t="array" ref="L398" xml:space="preserve"> df * 10^(-6) *U / K398</f>
        <v>13300.565094845368</v>
      </c>
      <c r="M398" cm="1">
        <f t="array" ref="M398" xml:space="preserve"> 1 + 0.388 * Kn * ( ( 1 - alpha ) * L398 / Ku ) ^ ( 1 / 3 )</f>
        <v>1.1767226919166776</v>
      </c>
      <c r="N398" cm="1">
        <f t="array" ref="N398" xml:space="preserve"> 1 + 0.388 * Kn * ( ( 1 - alpha ) / Ku ) ^ ( 1 / 3 ) * ( 3 * PI() * mu * df * 10^(-6) * U * F398 * 10^(-9) / ( kB * T ) ) ^ ( 1 / 3 ) * ( 0.6 * ( F398 / lambda ) ^ 0.1 ) ^ ( -1 / 3 ) * ( 1 + 2/3 * ( 3.34 * F398 / lambda ) ) ^ ( -1 / 2 )</f>
        <v>1.016061400783576</v>
      </c>
      <c r="O398">
        <f t="shared" si="156"/>
        <v>0.86346715990373901</v>
      </c>
      <c r="P398" cm="1">
        <f t="array" ref="P398" xml:space="preserve"> 1 / ( 1 + 1.6 * ( ( 1 - alpha ) / Ku ) ^ ( 1 / 3 ) * L398 ^ ( -2 / 3 ) * M398 )</f>
        <v>0.996242524690091</v>
      </c>
      <c r="Q398" cm="1">
        <f t="array" ref="Q398" xml:space="preserve"> 1.6 * ( ( 1 - alpha ) / Ku ) * L398 ^ ( -2 / 3 ) * M398 * P398</f>
        <v>4.7518583969208454E-3</v>
      </c>
      <c r="R398" cm="1">
        <f t="array" ref="R398" xml:space="preserve"> 1.6 * ( 0.6 ) ^ ( 2 / 3 ) * ( ( 1 - alpha ) / Ku ) * ( lambda * 10^(-9) ) ^ ( -1 / 15 ) * ( kB * T / ( 3 * PI() * df * 10^(-6) * U * mu ) ) ^ ( 2 / 3 ) * ( F398 * 10^(-9) ) ^ ( -3 / 5 )  +  3.2 * 3.34 / 3 * ( 0.6 ) ^ ( 2 / 3 ) * ( ( 1 - alpha ) / Ku ) *  ( lambda * 10^(-9) ) ^ ( 14 / 15 ) * ( kB * T / ( 3 * PI() * df * 10^(-6) * U * mu ) ) ^ ( 2 / 3 ) * ( F398 * 10^(-9) ) ^ ( -8 / 5 )</f>
        <v>3.8208122181897122E-3</v>
      </c>
      <c r="S398">
        <f t="shared" si="157"/>
        <v>3.8821798145448412E-3</v>
      </c>
      <c r="T398">
        <f t="shared" si="166"/>
        <v>0.81698137660424675</v>
      </c>
      <c r="U398">
        <f t="shared" si="158"/>
        <v>9125.3042367404796</v>
      </c>
      <c r="V398">
        <f t="shared" si="159"/>
        <v>1.046827869108267E-2</v>
      </c>
      <c r="W398">
        <f t="shared" si="160"/>
        <v>1.09584681939551E-4</v>
      </c>
      <c r="X398">
        <f t="shared" si="161"/>
        <v>1.1471592842250739E-6</v>
      </c>
      <c r="Y398" cm="1">
        <f t="array" ref="Y398" xml:space="preserve"> 4 / 3 * g / U^2 * F398 * 10^(-9) * ( rhop - rhoa ) / rhoa</f>
        <v>412.58687268083639</v>
      </c>
      <c r="Z398" cm="1">
        <f t="array" ref="Z398" xml:space="preserve"> SQRT( 4/3 * 1/U398 * g/rhoa * F398 * 10^(-9) *  ( rhop - rhoa ) )</f>
        <v>2.2304083842319736E-3</v>
      </c>
      <c r="AA398" cm="1">
        <f t="array" ref="AA398" xml:space="preserve"> Z398 / U</f>
        <v>0.21263464506572469</v>
      </c>
      <c r="AB398">
        <f t="shared" si="167"/>
        <v>0.27005842171386141</v>
      </c>
      <c r="AC398">
        <f t="shared" si="168"/>
        <v>0.2674611721319049</v>
      </c>
      <c r="AD398">
        <f t="shared" si="169"/>
        <v>0.9903826380770735</v>
      </c>
      <c r="AE398" cm="1">
        <f t="array" ref="AE398">( ( F398 * 10^(-9) ) ^ 2 * rhop * H398 * U ) / ( 18 * mu * ( df * 10^(-6) ) )</f>
        <v>6.7691524988810328E-2</v>
      </c>
      <c r="AF398">
        <f t="shared" si="170"/>
        <v>4.5400155220239879E-2</v>
      </c>
      <c r="AG398" cm="1">
        <f t="array" ref="AG398">(2 * AI418*(1-alpha)*AE398*SQRT(alpha)+(1-alpha)*alpha*AE398^2)/Ku</f>
        <v>2.741462317518718E-2</v>
      </c>
      <c r="AH398">
        <f t="shared" si="171"/>
        <v>0.60384426093251431</v>
      </c>
      <c r="AI398" cm="1">
        <f t="array" ref="AI398" xml:space="preserve"> F398 / df / 1000</f>
        <v>0.50765306122448983</v>
      </c>
      <c r="AJ398" cm="1">
        <f t="array" ref="AJ398" xml:space="preserve"> ( 1 + AI398 ) / ( 2*Ku ) * ( 2 * LN( 1 + AI398 ) - 1 + alpha + ( 1 / ( 1 + AI398 ) ) ^ 2 * ( 1 - alpha / 2 ) - ( alpha / 2) * ( 1 + AI398 ) ^ 2 )</f>
        <v>0.27228341244443005</v>
      </c>
      <c r="AK398" cm="1">
        <f t="array" ref="AK398" xml:space="preserve"> ( ( 1 - alpha ) / Ku ) * AI398 ^ 2</f>
        <v>0.36650934381488559</v>
      </c>
      <c r="AL398">
        <f t="shared" si="172"/>
        <v>1.3460582872990325</v>
      </c>
      <c r="AM398">
        <f t="shared" si="162"/>
        <v>0.49533508700092344</v>
      </c>
      <c r="AN398">
        <f t="shared" si="173"/>
        <v>0.68325285098157518</v>
      </c>
      <c r="AO398">
        <f t="shared" si="174"/>
        <v>1.3793750309884698</v>
      </c>
      <c r="AP398" cm="1">
        <f t="array" ref="AP398" xml:space="preserve"> EXP( -4 * alpha * X * 10^(-6) * AM398 / ( PI() * df * 10^(-6) * ( 1 - alpha ) ) ) * 100</f>
        <v>3.9650235027857599E-3</v>
      </c>
      <c r="AQ398" cm="1">
        <f t="array" ref="AQ398" xml:space="preserve"> EXP( -4 * alpha * X * 10^(-6) * AN398 / ( PI() * df * 10^(-6) * ( 1 - alpha ) ) ) * 100</f>
        <v>8.4787165558376632E-5</v>
      </c>
      <c r="AR398">
        <f t="shared" si="175"/>
        <v>3.8802363372273832E-3</v>
      </c>
      <c r="AS398" cm="1">
        <f t="array" ref="AS398" xml:space="preserve"> ( sigave * 10^(-6) * fE *e * H398 ) / ( 3 * PI() * eps0 * ( 1 + epsF ) * mu * U * F398 * 10^(-9) )</f>
        <v>5.403750236006883E-3</v>
      </c>
      <c r="AT398" cm="1">
        <f t="array" ref="AT398" xml:space="preserve"> PI() * AS398 / ( 1 + alpha * SQRT(AS398) )</f>
        <v>1.6890708919504685E-2</v>
      </c>
      <c r="AU398" cm="1">
        <f t="array" ref="AU398" xml:space="preserve"> PI() * AS398 * ( 1 - SQRT( AS398 ) * alpha )</f>
        <v>1.6890274367931318E-2</v>
      </c>
      <c r="AV398">
        <f t="shared" si="176"/>
        <v>0.9999742727451264</v>
      </c>
      <c r="AW398" cm="1">
        <f t="array" ref="AW398" xml:space="preserve"> 2 / 3 * ( epsP - 1 ) / ( epsP + 2 ) * ( sigave * 10^(-6) ) ^ 2 / ( eps0 * ( 1 + epsF ) ^ 2 ) * H398 * ( F398 * 10^(-9) ) ^ 2 / ( df * 10^(-6) * mu * U )</f>
        <v>54.277548314077208</v>
      </c>
      <c r="AX398" cm="1">
        <f t="array" ref="AX398" xml:space="preserve"> 0.528 * Ku ^ 0.26 * AW398 ^ 0.74 / ( 1 + 0.366 * ( Ku * AW398 ) ^ 0.63 )</f>
        <v>2.0326977054496593</v>
      </c>
      <c r="AY398" cm="1">
        <f t="array" ref="AY398" xml:space="preserve"> 0.35 * Ku ^ ( -0.5 ) * AW398 ^ 0.4</f>
        <v>2.1375525929443118</v>
      </c>
      <c r="AZ398">
        <f t="shared" si="177"/>
        <v>1.051584102846939</v>
      </c>
      <c r="BA398">
        <f t="shared" si="163"/>
        <v>0.50385923514827802</v>
      </c>
      <c r="BB398">
        <f t="shared" si="178"/>
        <v>0.70014312534950651</v>
      </c>
      <c r="BC398">
        <f t="shared" si="179"/>
        <v>1.3895609656603103</v>
      </c>
      <c r="BD398">
        <f t="shared" si="164"/>
        <v>1.5211662976750984</v>
      </c>
      <c r="BE398">
        <f t="shared" si="180"/>
        <v>2.8208054439258872</v>
      </c>
      <c r="BF398">
        <f t="shared" si="181"/>
        <v>1.85437019492025</v>
      </c>
      <c r="BG398" cm="1">
        <f t="array" ref="BG398" xml:space="preserve"> EXP( -4 * alpha * X * 10^(-6) * BA398 / ( PI() * df * 10^(-6) * ( 1 - alpha ) ) ) * 100</f>
        <v>3.3304017745895689E-3</v>
      </c>
      <c r="BH398" cm="1">
        <f t="array" ref="BH398" xml:space="preserve"> EXP( -4 * alpha * X * 10^(-6) * BB398 / ( PI() * df * 10^(-6) * ( 1 - alpha ) ) ) * 100</f>
        <v>6.0011722509602811E-5</v>
      </c>
      <c r="BI398" cm="1">
        <f t="array" ref="BI398" xml:space="preserve"> EXP( -4 * alpha * X * 10^(-6) * BD398 / ( PI() * df * 10^(-6) * ( 1 - alpha ) ) ) * 100</f>
        <v>3.0358594198114915E-12</v>
      </c>
      <c r="BJ398" cm="1">
        <f t="array" ref="BJ398" xml:space="preserve"> EXP( -4 * alpha * X * 10^(-6) * BE398 / ( PI() * df * 10^(-6) * ( 1 - alpha ) ) ) * 100</f>
        <v>8.5732601326088037E-24</v>
      </c>
      <c r="BK398" cm="1">
        <f t="array" ref="BK398">fC *  BG398 +  ( 1 - fC ) * BI398</f>
        <v>3.3304018019123042E-4</v>
      </c>
    </row>
    <row r="399" spans="6:63" x14ac:dyDescent="0.2">
      <c r="F399">
        <v>3990</v>
      </c>
      <c r="G399" cm="1">
        <f t="array" ref="G399" xml:space="preserve"> F399 * 10^(-9) * rhoa/mu * U</f>
        <v>2.643347309362934E-3</v>
      </c>
      <c r="H399" cm="1">
        <f t="array" ref="H399">1 +  lambda/F399 * ( 2.514 + 0.8 * EXP( -0.55 * F399/lambda ) )</f>
        <v>1.0422213383458647</v>
      </c>
      <c r="I399" cm="1">
        <f t="array" ref="I399" xml:space="preserve"> 1 + 3.34 * lambda/F399</f>
        <v>1.0560935839598997</v>
      </c>
      <c r="J399">
        <f t="shared" si="165"/>
        <v>0.98686456785200793</v>
      </c>
      <c r="K399" cm="1">
        <f t="array" ref="K399" xml:space="preserve"> kB * T * H399 / ( 3 * PI() * mu * F399 * 10^(-9) )</f>
        <v>6.1668346719479626E-12</v>
      </c>
      <c r="L399" cm="1">
        <f t="array" ref="L399" xml:space="preserve"> df * 10^(-6) *U / K399</f>
        <v>13335.340815823492</v>
      </c>
      <c r="M399" cm="1">
        <f t="array" ref="M399" xml:space="preserve"> 1 + 0.388 * Kn * ( ( 1 - alpha ) * L399 / Ku ) ^ ( 1 / 3 )</f>
        <v>1.1768765778754302</v>
      </c>
      <c r="N399" cm="1">
        <f t="array" ref="N399" xml:space="preserve"> 1 + 0.388 * Kn * ( ( 1 - alpha ) / Ku ) ^ ( 1 / 3 ) * ( 3 * PI() * mu * df * 10^(-6) * U * F399 * 10^(-9) / ( kB * T ) ) ^ ( 1 / 3 ) * ( 0.6 * ( F399 / lambda ) ^ 0.1 ) ^ ( -1 / 3 ) * ( 1 + 2/3 * ( 3.34 * F399 / lambda ) ) ^ ( -1 / 2 )</f>
        <v>1.0160534928456839</v>
      </c>
      <c r="O399">
        <f t="shared" si="156"/>
        <v>0.8633475352869423</v>
      </c>
      <c r="P399" cm="1">
        <f t="array" ref="P399" xml:space="preserve"> 1 / ( 1 + 1.6 * ( ( 1 - alpha ) / Ku ) ^ ( 1 / 3 ) * L399 ^ ( -2 / 3 ) * M399 )</f>
        <v>0.99624854678868435</v>
      </c>
      <c r="Q399" cm="1">
        <f t="array" ref="Q399" xml:space="preserve"> 1.6 * ( ( 1 - alpha ) / Ku ) * L399 ^ ( -2 / 3 ) * M399 * P399</f>
        <v>4.7442426024291804E-3</v>
      </c>
      <c r="R399" cm="1">
        <f t="array" ref="R399" xml:space="preserve"> 1.6 * ( 0.6 ) ^ ( 2 / 3 ) * ( ( 1 - alpha ) / Ku ) * ( lambda * 10^(-9) ) ^ ( -1 / 15 ) * ( kB * T / ( 3 * PI() * df * 10^(-6) * U * mu ) ) ^ ( 2 / 3 ) * ( F399 * 10^(-9) ) ^ ( -3 / 5 )  +  3.2 * 3.34 / 3 * ( 0.6 ) ^ ( 2 / 3 ) * ( ( 1 - alpha ) / Ku ) *  ( lambda * 10^(-9) ) ^ ( 14 / 15 ) * ( kB * T / ( 3 * PI() * df * 10^(-6) * U * mu ) ) ^ ( 2 / 3 ) * ( F399 * 10^(-9) ) ^ ( -8 / 5 )</f>
        <v>3.8147182455255287E-3</v>
      </c>
      <c r="S399">
        <f t="shared" si="157"/>
        <v>3.8759577975883727E-3</v>
      </c>
      <c r="T399">
        <f t="shared" si="166"/>
        <v>0.81698136507685704</v>
      </c>
      <c r="U399">
        <f t="shared" si="158"/>
        <v>9102.4735487236358</v>
      </c>
      <c r="V399">
        <f t="shared" si="159"/>
        <v>1.0481398572147818E-2</v>
      </c>
      <c r="W399">
        <f t="shared" si="160"/>
        <v>1.0985953815710864E-4</v>
      </c>
      <c r="X399">
        <f t="shared" si="161"/>
        <v>1.1514778729561874E-6</v>
      </c>
      <c r="Y399" cm="1">
        <f t="array" ref="Y399" xml:space="preserve"> 4 / 3 * g / U^2 * F399 * 10^(-9) * ( rhop - rhoa ) / rhoa</f>
        <v>413.62352311470784</v>
      </c>
      <c r="Z399" cm="1">
        <f t="array" ref="Z399" xml:space="preserve"> SQRT( 4/3 * 1/U399 * g/rhoa * F399 * 10^(-9) *  ( rhop - rhoa ) )</f>
        <v>2.2360075432853407E-3</v>
      </c>
      <c r="AA399" cm="1">
        <f t="array" ref="AA399" xml:space="preserve"> Z399 / U</f>
        <v>0.21316843753458201</v>
      </c>
      <c r="AB399">
        <f t="shared" si="167"/>
        <v>0.27092003893012484</v>
      </c>
      <c r="AC399">
        <f t="shared" si="168"/>
        <v>0.268294834039848</v>
      </c>
      <c r="AD399">
        <f t="shared" si="169"/>
        <v>0.99031003797045103</v>
      </c>
      <c r="AE399" cm="1">
        <f t="array" ref="AE399">( ( F399 * 10^(-9) ) ^ 2 * rhop * H399 * U ) / ( 18 * mu * ( df * 10^(-6) ) )</f>
        <v>6.8025186714288838E-2</v>
      </c>
      <c r="AF399">
        <f t="shared" si="170"/>
        <v>4.5752670957227286E-2</v>
      </c>
      <c r="AG399" cm="1">
        <f t="array" ref="AG399">(2 * AI419*(1-alpha)*AE399*SQRT(alpha)+(1-alpha)*alpha*AE399^2)/Ku</f>
        <v>2.7616808767557163E-2</v>
      </c>
      <c r="AH399">
        <f t="shared" si="171"/>
        <v>0.60361085352536548</v>
      </c>
      <c r="AI399" cm="1">
        <f t="array" ref="AI399" xml:space="preserve"> F399 / df / 1000</f>
        <v>0.5089285714285714</v>
      </c>
      <c r="AJ399" cm="1">
        <f t="array" ref="AJ399" xml:space="preserve"> ( 1 + AI399 ) / ( 2*Ku ) * ( 2 * LN( 1 + AI399 ) - 1 + alpha + ( 1 / ( 1 + AI399 ) ) ^ 2 * ( 1 - alpha / 2 ) - ( alpha / 2) * ( 1 + AI399 ) ^ 2 )</f>
        <v>0.27348276115077924</v>
      </c>
      <c r="AK399" cm="1">
        <f t="array" ref="AK399" xml:space="preserve"> ( ( 1 - alpha ) / Ku ) * AI399 ^ 2</f>
        <v>0.36835341307462932</v>
      </c>
      <c r="AL399">
        <f t="shared" si="172"/>
        <v>1.346898106208402</v>
      </c>
      <c r="AM399">
        <f t="shared" si="162"/>
        <v>0.4969435322531176</v>
      </c>
      <c r="AN399">
        <f t="shared" si="173"/>
        <v>0.68627687586929298</v>
      </c>
      <c r="AO399">
        <f t="shared" si="174"/>
        <v>1.3809956893044715</v>
      </c>
      <c r="AP399" cm="1">
        <f t="array" ref="AP399" xml:space="preserve"> EXP( -4 * alpha * X * 10^(-6) * AM399 / ( PI() * df * 10^(-6) * ( 1 - alpha ) ) ) * 100</f>
        <v>3.8366523684437853E-3</v>
      </c>
      <c r="AQ399" cm="1">
        <f t="array" ref="AQ399" xml:space="preserve"> EXP( -4 * alpha * X * 10^(-6) * AN399 / ( PI() * df * 10^(-6) * ( 1 - alpha ) ) ) * 100</f>
        <v>7.9699825449759757E-5</v>
      </c>
      <c r="AR399">
        <f t="shared" si="175"/>
        <v>3.7569525429940256E-3</v>
      </c>
      <c r="AS399" cm="1">
        <f t="array" ref="AS399" xml:space="preserve"> ( sigave * 10^(-6) * fE *e * H399 ) / ( 3 * PI() * eps0 * ( 1 + epsF ) * mu * U * F399 * 10^(-9) )</f>
        <v>5.3896584094058064E-3</v>
      </c>
      <c r="AT399" cm="1">
        <f t="array" ref="AT399" xml:space="preserve"> PI() * AS399 / ( 1 + alpha * SQRT(AS399) )</f>
        <v>1.6846772485899889E-2</v>
      </c>
      <c r="AU399" cm="1">
        <f t="array" ref="AU399" xml:space="preserve"> PI() * AS399 * ( 1 - SQRT( AS399 ) * alpha )</f>
        <v>1.6846340194960299E-2</v>
      </c>
      <c r="AV399">
        <f t="shared" si="176"/>
        <v>0.99997433983631279</v>
      </c>
      <c r="AW399" cm="1">
        <f t="array" ref="AW399" xml:space="preserve"> 2 / 3 * ( epsP - 1 ) / ( epsP + 2 ) * ( sigave * 10^(-6) ) ^ 2 / ( eps0 * ( 1 + epsF ) ^ 2 ) * H399 * ( F399 * 10^(-9) ) ^ 2 / ( df * 10^(-6) * mu * U )</f>
        <v>54.545090527496257</v>
      </c>
      <c r="AX399" cm="1">
        <f t="array" ref="AX399" xml:space="preserve"> 0.528 * Ku ^ 0.26 * AW399 ^ 0.74 / ( 1 + 0.366 * ( Ku * AW399 ) ^ 0.63 )</f>
        <v>2.0352055602782468</v>
      </c>
      <c r="AY399" cm="1">
        <f t="array" ref="AY399" xml:space="preserve"> 0.35 * Ku ^ ( -0.5 ) * AW399 ^ 0.4</f>
        <v>2.1417609045782284</v>
      </c>
      <c r="AZ399">
        <f t="shared" si="177"/>
        <v>1.0523560599379522</v>
      </c>
      <c r="BA399">
        <f t="shared" si="163"/>
        <v>0.50541841011280986</v>
      </c>
      <c r="BB399">
        <f t="shared" si="178"/>
        <v>0.70312321606425332</v>
      </c>
      <c r="BC399">
        <f t="shared" si="179"/>
        <v>1.3911705667929974</v>
      </c>
      <c r="BD399">
        <f t="shared" si="164"/>
        <v>1.5207668525455071</v>
      </c>
      <c r="BE399">
        <f t="shared" si="180"/>
        <v>2.8280377804475214</v>
      </c>
      <c r="BF399">
        <f t="shared" si="181"/>
        <v>1.8596129812494686</v>
      </c>
      <c r="BG399" cm="1">
        <f t="array" ref="BG399" xml:space="preserve"> EXP( -4 * alpha * X * 10^(-6) * BA399 / ( PI() * df * 10^(-6) * ( 1 - alpha ) ) ) * 100</f>
        <v>3.225827575384037E-3</v>
      </c>
      <c r="BH399" cm="1">
        <f t="array" ref="BH399" xml:space="preserve"> EXP( -4 * alpha * X * 10^(-6) * BB399 / ( PI() * df * 10^(-6) * ( 1 - alpha ) ) ) * 100</f>
        <v>5.6461675681054022E-5</v>
      </c>
      <c r="BI399" cm="1">
        <f t="array" ref="BI399" xml:space="preserve"> EXP( -4 * alpha * X * 10^(-6) * BD399 / ( PI() * df * 10^(-6) * ( 1 - alpha ) ) ) * 100</f>
        <v>3.0607742081021445E-12</v>
      </c>
      <c r="BJ399" cm="1">
        <f t="array" ref="BJ399" xml:space="preserve"> EXP( -4 * alpha * X * 10^(-6) * BE399 / ( PI() * df * 10^(-6) * ( 1 - alpha ) ) ) * 100</f>
        <v>7.3939488488377226E-24</v>
      </c>
      <c r="BK399" cm="1">
        <f t="array" ref="BK399">fC *  BG399 +  ( 1 - fC ) * BI399</f>
        <v>3.2258276029310053E-4</v>
      </c>
    </row>
    <row r="400" spans="6:63" x14ac:dyDescent="0.2">
      <c r="F400">
        <v>4000</v>
      </c>
      <c r="G400" cm="1">
        <f t="array" ref="G400" xml:space="preserve"> F400 * 10^(-9) * rhoa/mu * U</f>
        <v>2.6499722399628421E-3</v>
      </c>
      <c r="H400" cm="1">
        <f t="array" ref="H400">1 +  lambda/F400 * ( 2.514 + 0.8 * EXP( -0.55 * F400/lambda ) )</f>
        <v>1.042115785</v>
      </c>
      <c r="I400" cm="1">
        <f t="array" ref="I400" xml:space="preserve"> 1 + 3.34 * lambda/F400</f>
        <v>1.05595335</v>
      </c>
      <c r="J400">
        <f t="shared" si="165"/>
        <v>0.98689566636632198</v>
      </c>
      <c r="K400" cm="1">
        <f t="array" ref="K400" xml:space="preserve"> kB * T * H400 / ( 3 * PI() * mu * F400 * 10^(-9) )</f>
        <v>6.1507945864059063E-12</v>
      </c>
      <c r="L400" cm="1">
        <f t="array" ref="L400" xml:space="preserve"> df * 10^(-6) *U / K400</f>
        <v>13370.116811739701</v>
      </c>
      <c r="M400" cm="1">
        <f t="array" ref="M400" xml:space="preserve"> 1 + 0.388 * Kn * ( ( 1 - alpha ) * L400 / Ku ) ^ ( 1 / 3 )</f>
        <v>1.1770301977451854</v>
      </c>
      <c r="N400" cm="1">
        <f t="array" ref="N400" xml:space="preserve"> 1 + 0.388 * Kn * ( ( 1 - alpha ) / Ku ) ^ ( 1 / 3 ) * ( 3 * PI() * mu * df * 10^(-6) * U * F400 * 10^(-9) / ( kB * T ) ) ^ ( 1 / 3 ) * ( 0.6 * ( F400 / lambda ) ^ 0.1 ) ^ ( -1 / 3 ) * ( 1 + 2/3 * ( 3.34 * F400 / lambda ) ) ^ ( -1 / 2 )</f>
        <v>1.0160456082073628</v>
      </c>
      <c r="O400">
        <f t="shared" si="156"/>
        <v>0.86322815689332544</v>
      </c>
      <c r="P400" cm="1">
        <f t="array" ref="P400" xml:space="preserve"> 1 / ( 1 + 1.6 * ( ( 1 - alpha ) / Ku ) ^ ( 1 / 3 ) * L400 ^ ( -2 / 3 ) * M400 )</f>
        <v>0.99625454331326724</v>
      </c>
      <c r="Q400" cm="1">
        <f t="array" ref="Q400" xml:space="preserve"> 1.6 * ( ( 1 - alpha ) / Ku ) * L400 ^ ( -2 / 3 ) * M400 * P400</f>
        <v>4.7366591498869057E-3</v>
      </c>
      <c r="R400" cm="1">
        <f t="array" ref="R400" xml:space="preserve"> 1.6 * ( 0.6 ) ^ ( 2 / 3 ) * ( ( 1 - alpha ) / Ku ) * ( lambda * 10^(-9) ) ^ ( -1 / 15 ) * ( kB * T / ( 3 * PI() * df * 10^(-6) * U * mu ) ) ^ ( 2 / 3 ) * ( F400 * 10^(-9) ) ^ ( -3 / 5 )  +  3.2 * 3.34 / 3 * ( 0.6 ) ^ ( 2 / 3 ) * ( ( 1 - alpha ) / Ku ) *  ( lambda * 10^(-9) ) ^ ( 14 / 15 ) * ( kB * T / ( 3 * PI() * df * 10^(-6) * U * mu ) ) ^ ( 2 / 3 ) * ( F400 * 10^(-9) ) ^ ( -8 / 5 )</f>
        <v>3.8086500402215078E-3</v>
      </c>
      <c r="S400">
        <f t="shared" si="157"/>
        <v>3.8697621465658585E-3</v>
      </c>
      <c r="T400">
        <f t="shared" si="166"/>
        <v>0.81698134151330148</v>
      </c>
      <c r="U400">
        <f t="shared" si="158"/>
        <v>9079.7569830556968</v>
      </c>
      <c r="V400">
        <f t="shared" si="159"/>
        <v>1.0494501954262794E-2</v>
      </c>
      <c r="W400">
        <f t="shared" si="160"/>
        <v>1.1013439233677829E-4</v>
      </c>
      <c r="X400">
        <f t="shared" si="161"/>
        <v>1.1558018352342622E-6</v>
      </c>
      <c r="Y400" cm="1">
        <f t="array" ref="Y400" xml:space="preserve"> 4 / 3 * g / U^2 * F400 * 10^(-9) * ( rhop - rhoa ) / rhoa</f>
        <v>414.66017354857934</v>
      </c>
      <c r="Z400" cm="1">
        <f t="array" ref="Z400" xml:space="preserve"> SQRT( 4/3 * 1/U400 * g/rhoa * F400 * 10^(-9) *  ( rhop - rhoa ) )</f>
        <v>2.2416066817369114E-3</v>
      </c>
      <c r="AA400" cm="1">
        <f t="array" ref="AA400" xml:space="preserve"> Z400 / U</f>
        <v>0.21370222803937944</v>
      </c>
      <c r="AB400">
        <f t="shared" si="167"/>
        <v>0.2717828228185315</v>
      </c>
      <c r="AC400">
        <f t="shared" si="168"/>
        <v>0.26912942714194837</v>
      </c>
      <c r="AD400">
        <f t="shared" si="169"/>
        <v>0.9902370736713012</v>
      </c>
      <c r="AE400" cm="1">
        <f t="array" ref="AE400">( ( F400 * 10^(-9) ) ^ 2 * rhop * H400 * U ) / ( 18 * mu * ( df * 10^(-6) ) )</f>
        <v>6.8359668402258433E-2</v>
      </c>
      <c r="AF400">
        <f t="shared" si="170"/>
        <v>4.6106675358721351E-2</v>
      </c>
      <c r="AG400" cm="1">
        <f t="array" ref="AG400">(2 * AI420*(1-alpha)*AE400*SQRT(alpha)+(1-alpha)*alpha*AE400^2)/Ku</f>
        <v>2.7819991360135472E-2</v>
      </c>
      <c r="AH400">
        <f t="shared" si="171"/>
        <v>0.60338315750786742</v>
      </c>
      <c r="AI400" cm="1">
        <f t="array" ref="AI400" xml:space="preserve"> F400 / df / 1000</f>
        <v>0.51020408163265307</v>
      </c>
      <c r="AJ400" cm="1">
        <f t="array" ref="AJ400" xml:space="preserve"> ( 1 + AI400 ) / ( 2*Ku ) * ( 2 * LN( 1 + AI400 ) - 1 + alpha + ( 1 / ( 1 + AI400 ) ) ^ 2 * ( 1 - alpha / 2 ) - ( alpha / 2) * ( 1 + AI400 ) ^ 2 )</f>
        <v>0.27468406717128191</v>
      </c>
      <c r="AK400" cm="1">
        <f t="array" ref="AK400" xml:space="preserve"> ( ( 1 - alpha ) / Ku ) * AI400 ^ 2</f>
        <v>0.37020210986074653</v>
      </c>
      <c r="AL400">
        <f t="shared" si="172"/>
        <v>1.3477378344988005</v>
      </c>
      <c r="AM400">
        <f t="shared" si="162"/>
        <v>0.49855194193194574</v>
      </c>
      <c r="AN400">
        <f t="shared" si="173"/>
        <v>0.6893079745079822</v>
      </c>
      <c r="AO400">
        <f t="shared" si="174"/>
        <v>1.382620177622486</v>
      </c>
      <c r="AP400" cm="1">
        <f t="array" ref="AP400" xml:space="preserve"> EXP( -4 * alpha * X * 10^(-6) * AM400 / ( PI() * df * 10^(-6) * ( 1 - alpha ) ) ) * 100</f>
        <v>3.7124400650981344E-3</v>
      </c>
      <c r="AQ400" cm="1">
        <f t="array" ref="AQ400" xml:space="preserve"> EXP( -4 * alpha * X * 10^(-6) * AN400 / ( PI() * df * 10^(-6) * ( 1 - alpha ) ) ) * 100</f>
        <v>7.4906889460932957E-5</v>
      </c>
      <c r="AR400">
        <f t="shared" si="175"/>
        <v>3.6375331756372015E-3</v>
      </c>
      <c r="AS400" cm="1">
        <f t="array" ref="AS400" xml:space="preserve"> ( sigave * 10^(-6) * fE *e * H400 ) / ( 3 * PI() * eps0 * ( 1 + epsF ) * mu * U * F400 * 10^(-9) )</f>
        <v>5.375639778044959E-3</v>
      </c>
      <c r="AT400" cm="1">
        <f t="array" ref="AT400" xml:space="preserve"> PI() * AS400 / ( 1 + alpha * SQRT(AS400) )</f>
        <v>1.680306383478139E-2</v>
      </c>
      <c r="AU400" cm="1">
        <f t="array" ref="AU400" xml:space="preserve"> PI() * AS400 * ( 1 - SQRT( AS400 ) * alpha )</f>
        <v>1.6802633786894856E-2</v>
      </c>
      <c r="AV400">
        <f t="shared" si="176"/>
        <v>0.99997440657901659</v>
      </c>
      <c r="AW400" cm="1">
        <f t="array" ref="AW400" xml:space="preserve"> 2 / 3 * ( epsP - 1 ) / ( epsP + 2 ) * ( sigave * 10^(-6) ) ^ 2 / ( eps0 * ( 1 + epsF ) ^ 2 ) * H400 * ( F400 * 10^(-9) ) ^ 2 / ( df * 10^(-6) * mu * U )</f>
        <v>54.81329021692482</v>
      </c>
      <c r="AX400" cm="1">
        <f t="array" ref="AX400" xml:space="preserve"> 0.528 * Ku ^ 0.26 * AW400 ^ 0.74 / ( 1 + 0.366 * ( Ku * AW400 ) ^ 0.63 )</f>
        <v>2.0377069673177952</v>
      </c>
      <c r="AY400" cm="1">
        <f t="array" ref="AY400" xml:space="preserve"> 0.35 * Ku ^ ( -0.5 ) * AW400 ^ 0.4</f>
        <v>2.1459671456006784</v>
      </c>
      <c r="AZ400">
        <f t="shared" si="177"/>
        <v>1.0531284330962387</v>
      </c>
      <c r="BA400">
        <f t="shared" si="163"/>
        <v>0.50697780566149042</v>
      </c>
      <c r="BB400">
        <f t="shared" si="178"/>
        <v>0.70611060829487704</v>
      </c>
      <c r="BC400">
        <f t="shared" si="179"/>
        <v>1.3927840635421185</v>
      </c>
      <c r="BD400">
        <f t="shared" si="164"/>
        <v>1.5203561436051982</v>
      </c>
      <c r="BE400">
        <f t="shared" si="180"/>
        <v>2.8352751201086606</v>
      </c>
      <c r="BF400">
        <f t="shared" si="181"/>
        <v>1.8648756293281483</v>
      </c>
      <c r="BG400" cm="1">
        <f t="array" ref="BG400" xml:space="preserve"> EXP( -4 * alpha * X * 10^(-6) * BA400 / ( PI() * df * 10^(-6) * ( 1 - alpha ) ) ) * 100</f>
        <v>3.124522890283859E-3</v>
      </c>
      <c r="BH400" cm="1">
        <f t="array" ref="BH400" xml:space="preserve"> EXP( -4 * alpha * X * 10^(-6) * BB400 / ( PI() * df * 10^(-6) * ( 1 - alpha ) ) ) * 100</f>
        <v>5.311369916300711E-5</v>
      </c>
      <c r="BI400" cm="1">
        <f t="array" ref="BI400" xml:space="preserve"> EXP( -4 * alpha * X * 10^(-6) * BD400 / ( PI() * df * 10^(-6) * ( 1 - alpha ) ) ) * 100</f>
        <v>3.0866047775378702E-12</v>
      </c>
      <c r="BJ400" cm="1">
        <f t="array" ref="BJ400" xml:space="preserve"> EXP( -4 * alpha * X * 10^(-6) * BE400 / ( PI() * df * 10^(-6) * ( 1 - alpha ) ) ) * 100</f>
        <v>6.3762072122739385E-24</v>
      </c>
      <c r="BK400" cm="1">
        <f t="array" ref="BK400">fC *  BG400 +  ( 1 - fC ) * BI400</f>
        <v>3.1245229180633025E-4</v>
      </c>
    </row>
    <row r="401" spans="6:63" x14ac:dyDescent="0.2">
      <c r="F401">
        <v>4010</v>
      </c>
      <c r="G401" cm="1">
        <f t="array" ref="G401" xml:space="preserve"> F401 * 10^(-9) * rhoa/mu * U</f>
        <v>2.6565971705627489E-3</v>
      </c>
      <c r="H401" cm="1">
        <f t="array" ref="H401">1 +  lambda/F401 * ( 2.514 + 0.8 * EXP( -0.55 * F401/lambda ) )</f>
        <v>1.0420107581047382</v>
      </c>
      <c r="I401" cm="1">
        <f t="array" ref="I401" xml:space="preserve"> 1 + 3.34 * lambda/F401</f>
        <v>1.0558138154613466</v>
      </c>
      <c r="J401">
        <f t="shared" si="165"/>
        <v>0.98692661797518055</v>
      </c>
      <c r="K401" cm="1">
        <f t="array" ref="K401" xml:space="preserve"> kB * T * H401 / ( 3 * PI() * mu * F401 * 10^(-9) )</f>
        <v>6.1348376007680461E-12</v>
      </c>
      <c r="L401" cm="1">
        <f t="array" ref="L401" xml:space="preserve"> df * 10^(-6) *U / K401</f>
        <v>13404.893080620026</v>
      </c>
      <c r="M401" cm="1">
        <f t="array" ref="M401" xml:space="preserve"> 1 + 0.388 * Kn * ( ( 1 - alpha ) * L401 / Ku ) ^ ( 1 / 3 )</f>
        <v>1.1771835526687029</v>
      </c>
      <c r="N401" cm="1">
        <f t="array" ref="N401" xml:space="preserve"> 1 + 0.388 * Kn * ( ( 1 - alpha ) / Ku ) ^ ( 1 / 3 ) * ( 3 * PI() * mu * df * 10^(-6) * U * F401 * 10^(-9) / ( kB * T ) ) ^ ( 1 / 3 ) * ( 0.6 * ( F401 / lambda ) ^ 0.1 ) ^ ( -1 / 3 ) * ( 1 + 2/3 * ( 3.34 * F401 / lambda ) ) ^ ( -1 / 2 )</f>
        <v>1.0160377467430879</v>
      </c>
      <c r="O401">
        <f t="shared" si="156"/>
        <v>0.86310902360104025</v>
      </c>
      <c r="P401" cm="1">
        <f t="array" ref="P401" xml:space="preserve"> 1 / ( 1 + 1.6 * ( ( 1 - alpha ) / Ku ) ^ ( 1 / 3 ) * L401 ^ ( -2 / 3 ) * M401 )</f>
        <v>0.99626051443834041</v>
      </c>
      <c r="Q401" cm="1">
        <f t="array" ref="Q401" xml:space="preserve"> 1.6 * ( ( 1 - alpha ) / Ku ) * L401 ^ ( -2 / 3 ) * M401 * P401</f>
        <v>4.7291078186130322E-3</v>
      </c>
      <c r="R401" cm="1">
        <f t="array" ref="R401" xml:space="preserve"> 1.6 * ( 0.6 ) ^ ( 2 / 3 ) * ( ( 1 - alpha ) / Ku ) * ( lambda * 10^(-9) ) ^ ( -1 / 15 ) * ( kB * T / ( 3 * PI() * df * 10^(-6) * U * mu ) ) ^ ( 2 / 3 ) * ( F401 * 10^(-9) ) ^ ( -3 / 5 )  +  3.2 * 3.34 / 3 * ( 0.6 ) ^ ( 2 / 3 ) * ( ( 1 - alpha ) / Ku ) *  ( lambda * 10^(-9) ) ^ ( 14 / 15 ) * ( kB * T / ( 3 * PI() * df * 10^(-6) * U * mu ) ) ^ ( 2 / 3 ) * ( F401 * 10^(-9) ) ^ ( -8 / 5 )</f>
        <v>3.8026074261990066E-3</v>
      </c>
      <c r="S401">
        <f t="shared" si="157"/>
        <v>3.8635926810637717E-3</v>
      </c>
      <c r="T401">
        <f t="shared" si="166"/>
        <v>0.81698130583051465</v>
      </c>
      <c r="U401">
        <f t="shared" si="158"/>
        <v>9057.1536860552787</v>
      </c>
      <c r="V401">
        <f t="shared" si="159"/>
        <v>1.0507588899228242E-2</v>
      </c>
      <c r="W401">
        <f t="shared" si="160"/>
        <v>1.1040924448015584E-4</v>
      </c>
      <c r="X401">
        <f t="shared" si="161"/>
        <v>1.160131164214623E-6</v>
      </c>
      <c r="Y401" cm="1">
        <f t="array" ref="Y401" xml:space="preserve"> 4 / 3 * g / U^2 * F401 * 10^(-9) * ( rhop - rhoa ) / rhoa</f>
        <v>415.69682398245072</v>
      </c>
      <c r="Z401" cm="1">
        <f t="array" ref="Z401" xml:space="preserve"> SQRT( 4/3 * 1/U401 * g/rhoa * F401 * 10^(-9) *  ( rhop - rhoa ) )</f>
        <v>2.2472057996030079E-3</v>
      </c>
      <c r="AA401" cm="1">
        <f t="array" ref="AA401" xml:space="preserve"> Z401 / U</f>
        <v>0.21423601658167302</v>
      </c>
      <c r="AB401">
        <f t="shared" si="167"/>
        <v>0.27264677575278673</v>
      </c>
      <c r="AC401">
        <f t="shared" si="168"/>
        <v>0.26996495234276469</v>
      </c>
      <c r="AD401">
        <f t="shared" si="169"/>
        <v>0.99016374427088882</v>
      </c>
      <c r="AE401" cm="1">
        <f t="array" ref="AE401">( ( F401 * 10^(-9) ) ^ 2 * rhop * H401 * U ) / ( 18 * mu * ( df * 10^(-6) ) )</f>
        <v>6.8694970052719045E-2</v>
      </c>
      <c r="AF401">
        <f t="shared" si="170"/>
        <v>4.6462166726925061E-2</v>
      </c>
      <c r="AG401" cm="1">
        <f t="array" ref="AG401">(2 * AI421*(1-alpha)*AE401*SQRT(alpha)+(1-alpha)*alpha*AE401^2)/Ku</f>
        <v>2.8024173458656158E-2</v>
      </c>
      <c r="AH401">
        <f t="shared" si="171"/>
        <v>0.60316114018884115</v>
      </c>
      <c r="AI401" cm="1">
        <f t="array" ref="AI401" xml:space="preserve"> F401 / df / 1000</f>
        <v>0.51147959183673475</v>
      </c>
      <c r="AJ401" cm="1">
        <f t="array" ref="AJ401" xml:space="preserve"> ( 1 + AI401 ) / ( 2*Ku ) * ( 2 * LN( 1 + AI401 ) - 1 + alpha + ( 1 / ( 1 + AI401 ) ) ^ 2 * ( 1 - alpha / 2 ) - ( alpha / 2) * ( 1 + AI401 ) ^ 2 )</f>
        <v>0.27588732701863006</v>
      </c>
      <c r="AK401" cm="1">
        <f t="array" ref="AK401" xml:space="preserve"> ( ( 1 - alpha ) / Ku ) * AI401 ^ 2</f>
        <v>0.37205543417323694</v>
      </c>
      <c r="AL401">
        <f t="shared" si="172"/>
        <v>1.3485774725278079</v>
      </c>
      <c r="AM401">
        <f t="shared" si="162"/>
        <v>0.50016029841235543</v>
      </c>
      <c r="AN401">
        <f t="shared" si="173"/>
        <v>0.69234614592399046</v>
      </c>
      <c r="AO401">
        <f t="shared" si="174"/>
        <v>1.3842485061722913</v>
      </c>
      <c r="AP401" cm="1">
        <f t="array" ref="AP401" xml:space="preserve"> EXP( -4 * alpha * X * 10^(-6) * AM401 / ( PI() * df * 10^(-6) * ( 1 - alpha ) ) ) * 100</f>
        <v>3.5922530674623154E-3</v>
      </c>
      <c r="AQ401" cm="1">
        <f t="array" ref="AQ401" xml:space="preserve"> EXP( -4 * alpha * X * 10^(-6) * AN401 / ( PI() * df * 10^(-6) * ( 1 - alpha ) ) ) * 100</f>
        <v>7.0391999965615815E-5</v>
      </c>
      <c r="AR401">
        <f t="shared" si="175"/>
        <v>3.5218610674966995E-3</v>
      </c>
      <c r="AS401" cm="1">
        <f t="array" ref="AS401" xml:space="preserve"> ( sigave * 10^(-6) * fE *e * H401 ) / ( 3 * PI() * eps0 * ( 1 + epsF ) * mu * U * F401 * 10^(-9) )</f>
        <v>5.3616937739104425E-3</v>
      </c>
      <c r="AT401" cm="1">
        <f t="array" ref="AT401" xml:space="preserve"> PI() * AS401 / ( 1 + alpha * SQRT(AS401) )</f>
        <v>1.6759581201277338E-2</v>
      </c>
      <c r="AU401" cm="1">
        <f t="array" ref="AU401" xml:space="preserve"> PI() * AS401 * ( 1 - SQRT( AS401 ) * alpha )</f>
        <v>1.6759153379044819E-2</v>
      </c>
      <c r="AV401">
        <f t="shared" si="176"/>
        <v>0.99997447297594244</v>
      </c>
      <c r="AW401" cm="1">
        <f t="array" ref="AW401" xml:space="preserve"> 2 / 3 * ( epsP - 1 ) / ( epsP + 2 ) * ( sigave * 10^(-6) ) ^ 2 / ( eps0 * ( 1 + epsF ) ^ 2 ) * H401 * ( F401 * 10^(-9) ) ^ 2 / ( df * 10^(-6) * mu * U )</f>
        <v>55.082147382362791</v>
      </c>
      <c r="AX401" cm="1">
        <f t="array" ref="AX401" xml:space="preserve"> 0.528 * Ku ^ 0.26 * AW401 ^ 0.74 / ( 1 + 0.366 * ( Ku * AW401 ) ^ 0.63 )</f>
        <v>2.0402019560049167</v>
      </c>
      <c r="AY401" cm="1">
        <f t="array" ref="AY401" xml:space="preserve"> 0.35 * Ku ^ ( -0.5 ) * AW401 ^ 0.4</f>
        <v>2.1501713221223495</v>
      </c>
      <c r="AZ401">
        <f t="shared" si="177"/>
        <v>1.0539012159035337</v>
      </c>
      <c r="BA401">
        <f t="shared" si="163"/>
        <v>0.5085374024787358</v>
      </c>
      <c r="BB401">
        <f t="shared" si="178"/>
        <v>0.70910529930303523</v>
      </c>
      <c r="BC401">
        <f t="shared" si="179"/>
        <v>1.3944014655494019</v>
      </c>
      <c r="BD401">
        <f t="shared" si="164"/>
        <v>1.5199342352803817</v>
      </c>
      <c r="BE401">
        <f t="shared" si="180"/>
        <v>2.8425174680463399</v>
      </c>
      <c r="BF401">
        <f t="shared" si="181"/>
        <v>1.8701581963656353</v>
      </c>
      <c r="BG401" cm="1">
        <f t="array" ref="BG401" xml:space="preserve"> EXP( -4 * alpha * X * 10^(-6) * BA401 / ( PI() * df * 10^(-6) * ( 1 - alpha ) ) ) * 100</f>
        <v>3.0263871389038595E-3</v>
      </c>
      <c r="BH401" cm="1">
        <f t="array" ref="BH401" xml:space="preserve"> EXP( -4 * alpha * X * 10^(-6) * BB401 / ( PI() * df * 10^(-6) * ( 1 - alpha ) ) ) * 100</f>
        <v>4.9956784358312859E-5</v>
      </c>
      <c r="BI401" cm="1">
        <f t="array" ref="BI401" xml:space="preserve"> EXP( -4 * alpha * X * 10^(-6) * BD401 / ( PI() * df * 10^(-6) * ( 1 - alpha ) ) ) * 100</f>
        <v>3.1133667106654845E-12</v>
      </c>
      <c r="BJ401" cm="1">
        <f t="array" ref="BJ401" xml:space="preserve"> EXP( -4 * alpha * X * 10^(-6) * BE401 / ( PI() * df * 10^(-6) * ( 1 - alpha ) ) ) * 100</f>
        <v>5.4979893843609254E-24</v>
      </c>
      <c r="BK401" cm="1">
        <f t="array" ref="BK401">fC *  BG401 +  ( 1 - fC ) * BI401</f>
        <v>3.0263871669241601E-4</v>
      </c>
    </row>
    <row r="402" spans="6:63" x14ac:dyDescent="0.2">
      <c r="F402">
        <v>4020</v>
      </c>
      <c r="G402" cm="1">
        <f t="array" ref="G402" xml:space="preserve"> F402 * 10^(-9) * rhoa/mu * U</f>
        <v>2.6632221011626558E-3</v>
      </c>
      <c r="H402" cm="1">
        <f t="array" ref="H402">1 +  lambda/F402 * ( 2.514 + 0.8 * EXP( -0.55 * F402/lambda ) )</f>
        <v>1.0419062537313433</v>
      </c>
      <c r="I402" cm="1">
        <f t="array" ref="I402" xml:space="preserve"> 1 + 3.34 * lambda/F402</f>
        <v>1.0556749751243781</v>
      </c>
      <c r="J402">
        <f t="shared" si="165"/>
        <v>0.98695742371707484</v>
      </c>
      <c r="K402" cm="1">
        <f t="array" ref="K402" xml:space="preserve"> kB * T * H402 / ( 3 * PI() * mu * F402 * 10^(-9) )</f>
        <v>6.1189630718129504E-12</v>
      </c>
      <c r="L402" cm="1">
        <f t="array" ref="L402" xml:space="preserve"> df * 10^(-6) *U / K402</f>
        <v>13439.669620509361</v>
      </c>
      <c r="M402" cm="1">
        <f t="array" ref="M402" xml:space="preserve"> 1 + 0.388 * Kn * ( ( 1 - alpha ) * L402 / Ku ) ^ ( 1 / 3 )</f>
        <v>1.1773366437809383</v>
      </c>
      <c r="N402" cm="1">
        <f t="array" ref="N402" xml:space="preserve"> 1 + 0.388 * Kn * ( ( 1 - alpha ) / Ku ) ^ ( 1 / 3 ) * ( 3 * PI() * mu * df * 10^(-6) * U * F402 * 10^(-9) / ( kB * T ) ) ^ ( 1 / 3 ) * ( 0.6 * ( F402 / lambda ) ^ 0.1 ) ^ ( -1 / 3 ) * ( 1 + 2/3 * ( 3.34 * F402 / lambda ) ) ^ ( -1 / 2 )</f>
        <v>1.0160299083283157</v>
      </c>
      <c r="O402">
        <f t="shared" si="156"/>
        <v>0.86299013429617155</v>
      </c>
      <c r="P402" cm="1">
        <f t="array" ref="P402" xml:space="preserve"> 1 / ( 1 + 1.6 * ( ( 1 - alpha ) / Ku ) ^ ( 1 / 3 ) * L402 ^ ( -2 / 3 ) * M402 )</f>
        <v>0.99626646033676924</v>
      </c>
      <c r="Q402" cm="1">
        <f t="array" ref="Q402" xml:space="preserve"> 1.6 * ( ( 1 - alpha ) / Ku ) * L402 ^ ( -2 / 3 ) * M402 * P402</f>
        <v>4.7215883899951686E-3</v>
      </c>
      <c r="R402" cm="1">
        <f t="array" ref="R402" xml:space="preserve"> 1.6 * ( 0.6 ) ^ ( 2 / 3 ) * ( ( 1 - alpha ) / Ku ) * ( lambda * 10^(-9) ) ^ ( -1 / 15 ) * ( kB * T / ( 3 * PI() * df * 10^(-6) * U * mu ) ) ^ ( 2 / 3 ) * ( F402 * 10^(-9) ) ^ ( -3 / 5 )  +  3.2 * 3.34 / 3 * ( 0.6 ) ^ ( 2 / 3 ) * ( ( 1 - alpha ) / Ku ) *  ( lambda * 10^(-9) ) ^ ( 14 / 15 ) * ( kB * T / ( 3 * PI() * df * 10^(-6) * U * mu ) ) ^ ( 2 / 3 ) * ( F402 * 10^(-9) ) ^ ( -8 / 5 )</f>
        <v>3.7965902290367426E-3</v>
      </c>
      <c r="S402">
        <f t="shared" si="157"/>
        <v>3.8574492223683809E-3</v>
      </c>
      <c r="T402">
        <f t="shared" si="166"/>
        <v>0.81698125794746124</v>
      </c>
      <c r="U402">
        <f t="shared" si="158"/>
        <v>9034.6628125347361</v>
      </c>
      <c r="V402">
        <f t="shared" si="159"/>
        <v>1.0520659468459835E-2</v>
      </c>
      <c r="W402">
        <f t="shared" si="160"/>
        <v>1.1068409458883217E-4</v>
      </c>
      <c r="X402">
        <f t="shared" si="161"/>
        <v>1.1644658530781701E-6</v>
      </c>
      <c r="Y402" cm="1">
        <f t="array" ref="Y402" xml:space="preserve"> 4 / 3 * g / U^2 * F402 * 10^(-9) * ( rhop - rhoa ) / rhoa</f>
        <v>416.73347441632217</v>
      </c>
      <c r="Z402" cm="1">
        <f t="array" ref="Z402" xml:space="preserve"> SQRT( 4/3 * 1/U402 * g/rhoa * F402 * 10^(-9) *  ( rhop - rhoa ) )</f>
        <v>2.2528048968999022E-3</v>
      </c>
      <c r="AA402" cm="1">
        <f t="array" ref="AA402" xml:space="preserve"> Z402 / U</f>
        <v>0.21476980316301406</v>
      </c>
      <c r="AB402">
        <f t="shared" si="167"/>
        <v>0.27351190011303189</v>
      </c>
      <c r="AC402">
        <f t="shared" si="168"/>
        <v>0.27080141054683871</v>
      </c>
      <c r="AD402">
        <f t="shared" si="169"/>
        <v>0.99009004886049545</v>
      </c>
      <c r="AE402" cm="1">
        <f t="array" ref="AE402">( ( F402 * 10^(-9) ) ^ 2 * rhop * H402 * U ) / ( 18 * mu * ( df * 10^(-6) ) )</f>
        <v>6.9031091665670688E-2</v>
      </c>
      <c r="AF402">
        <f t="shared" si="170"/>
        <v>4.6819143327679599E-2</v>
      </c>
      <c r="AG402" cm="1">
        <f t="array" ref="AG402">(2 * AI422*(1-alpha)*AE402*SQRT(alpha)+(1-alpha)*alpha*AE402^2)/Ku</f>
        <v>2.8229357569249165E-2</v>
      </c>
      <c r="AH402">
        <f t="shared" si="171"/>
        <v>0.60294476922989526</v>
      </c>
      <c r="AI402" cm="1">
        <f t="array" ref="AI402" xml:space="preserve"> F402 / df / 1000</f>
        <v>0.51275510204081642</v>
      </c>
      <c r="AJ402" cm="1">
        <f t="array" ref="AJ402" xml:space="preserve"> ( 1 + AI402 ) / ( 2*Ku ) * ( 2 * LN( 1 + AI402 ) - 1 + alpha + ( 1 / ( 1 + AI402 ) ) ^ 2 * ( 1 - alpha / 2 ) - ( alpha / 2) * ( 1 + AI402 ) ^ 2 )</f>
        <v>0.27709253721382615</v>
      </c>
      <c r="AK402" cm="1">
        <f t="array" ref="AK402" xml:space="preserve"> ( ( 1 - alpha ) / Ku ) * AI402 ^ 2</f>
        <v>0.37391338601210061</v>
      </c>
      <c r="AL402">
        <f t="shared" si="172"/>
        <v>1.3494170206524183</v>
      </c>
      <c r="AM402">
        <f t="shared" si="162"/>
        <v>0.5017685840726489</v>
      </c>
      <c r="AN402">
        <f t="shared" si="173"/>
        <v>0.69539138910898735</v>
      </c>
      <c r="AO402">
        <f t="shared" si="174"/>
        <v>1.3858806852050838</v>
      </c>
      <c r="AP402" cm="1">
        <f t="array" ref="AP402" xml:space="preserve"> EXP( -4 * alpha * X * 10^(-6) * AM402 / ( PI() * df * 10^(-6) * ( 1 - alpha ) ) ) * 100</f>
        <v>3.4759620556968451E-3</v>
      </c>
      <c r="AQ402" cm="1">
        <f t="array" ref="AQ402" xml:space="preserve"> EXP( -4 * alpha * X * 10^(-6) * AN402 / ( PI() * df * 10^(-6) * ( 1 - alpha ) ) ) * 100</f>
        <v>6.6139666860325598E-5</v>
      </c>
      <c r="AR402">
        <f t="shared" si="175"/>
        <v>3.4098223888365197E-3</v>
      </c>
      <c r="AS402" cm="1">
        <f t="array" ref="AS402" xml:space="preserve"> ( sigave * 10^(-6) * fE *e * H402 ) / ( 3 * PI() * eps0 * ( 1 + epsF ) * mu * U * F402 * 10^(-9) )</f>
        <v>5.3478198348429033E-3</v>
      </c>
      <c r="AT402" cm="1">
        <f t="array" ref="AT402" xml:space="preserve"> PI() * AS402 / ( 1 + alpha * SQRT(AS402) )</f>
        <v>1.6716322838681439E-2</v>
      </c>
      <c r="AU402" cm="1">
        <f t="array" ref="AU402" xml:space="preserve"> PI() * AS402 * ( 1 - SQRT( AS402 ) * alpha )</f>
        <v>1.671589722488323E-2</v>
      </c>
      <c r="AV402">
        <f t="shared" si="176"/>
        <v>0.99997453902976652</v>
      </c>
      <c r="AW402" cm="1">
        <f t="array" ref="AW402" xml:space="preserve"> 2 / 3 * ( epsP - 1 ) / ( epsP + 2 ) * ( sigave * 10^(-6) ) ^ 2 / ( eps0 * ( 1 + epsF ) ^ 2 ) * H402 * ( F402 * 10^(-9) ) ^ 2 / ( df * 10^(-6) * mu * U )</f>
        <v>55.351662023810221</v>
      </c>
      <c r="AX402" cm="1">
        <f t="array" ref="AX402" xml:space="preserve"> 0.528 * Ku ^ 0.26 * AW402 ^ 0.74 / ( 1 + 0.366 * ( Ku * AW402 ) ^ 0.63 )</f>
        <v>2.0426905555980222</v>
      </c>
      <c r="AY402" cm="1">
        <f t="array" ref="AY402" xml:space="preserve"> 0.35 * Ku ^ ( -0.5 ) * AW402 ^ 0.4</f>
        <v>2.1543734402208807</v>
      </c>
      <c r="AZ402">
        <f t="shared" si="177"/>
        <v>1.0546744020119885</v>
      </c>
      <c r="BA402">
        <f t="shared" si="163"/>
        <v>0.51009718126966375</v>
      </c>
      <c r="BB402">
        <f t="shared" si="178"/>
        <v>0.71210728633387055</v>
      </c>
      <c r="BC402">
        <f t="shared" si="179"/>
        <v>1.3960227824850768</v>
      </c>
      <c r="BD402">
        <f t="shared" si="164"/>
        <v>1.519501191889679</v>
      </c>
      <c r="BE402">
        <f t="shared" si="180"/>
        <v>2.8497648293298683</v>
      </c>
      <c r="BF402">
        <f t="shared" si="181"/>
        <v>1.8754607397088314</v>
      </c>
      <c r="BG402" cm="1">
        <f t="array" ref="BG402" xml:space="preserve"> EXP( -4 * alpha * X * 10^(-6) * BA402 / ( PI() * df * 10^(-6) * ( 1 - alpha ) ) ) * 100</f>
        <v>2.9313227435427192E-3</v>
      </c>
      <c r="BH402" cm="1">
        <f t="array" ref="BH402" xml:space="preserve"> EXP( -4 * alpha * X * 10^(-6) * BB402 / ( PI() * df * 10^(-6) * ( 1 - alpha ) ) ) * 100</f>
        <v>4.698049264675261E-5</v>
      </c>
      <c r="BI402" cm="1">
        <f t="array" ref="BI402" xml:space="preserve"> EXP( -4 * alpha * X * 10^(-6) * BD402 / ( PI() * df * 10^(-6) * ( 1 - alpha ) ) ) * 100</f>
        <v>3.1410762689003145E-12</v>
      </c>
      <c r="BJ402" cm="1">
        <f t="array" ref="BJ402" xml:space="preserve"> EXP( -4 * alpha * X * 10^(-6) * BE402 / ( PI() * df * 10^(-6) * ( 1 - alpha ) ) ) * 100</f>
        <v>4.7402453518434804E-24</v>
      </c>
      <c r="BK402" cm="1">
        <f t="array" ref="BK402">fC *  BG402 +  ( 1 - fC ) * BI402</f>
        <v>2.9313227718124056E-4</v>
      </c>
    </row>
    <row r="403" spans="6:63" x14ac:dyDescent="0.2">
      <c r="F403">
        <v>4030</v>
      </c>
      <c r="G403" cm="1">
        <f t="array" ref="G403" xml:space="preserve"> F403 * 10^(-9) * rhoa/mu * U</f>
        <v>2.669847031762563E-3</v>
      </c>
      <c r="H403" cm="1">
        <f t="array" ref="H403">1 +  lambda/F403 * ( 2.514 + 0.8 * EXP( -0.55 * F403/lambda ) )</f>
        <v>1.0418022679900745</v>
      </c>
      <c r="I403" cm="1">
        <f t="array" ref="I403" xml:space="preserve"> 1 + 3.34 * lambda/F403</f>
        <v>1.0555368238213401</v>
      </c>
      <c r="J403">
        <f t="shared" si="165"/>
        <v>0.98698808462073107</v>
      </c>
      <c r="K403" cm="1">
        <f t="array" ref="K403" xml:space="preserve"> kB * T * H403 / ( 3 * PI() * mu * F403 * 10^(-9) )</f>
        <v>6.1031703629319655E-12</v>
      </c>
      <c r="L403" cm="1">
        <f t="array" ref="L403" xml:space="preserve"> df * 10^(-6) *U / K403</f>
        <v>13474.446429471212</v>
      </c>
      <c r="M403" cm="1">
        <f t="array" ref="M403" xml:space="preserve"> 1 + 0.388 * Kn * ( ( 1 - alpha ) * L403 / Ku ) ^ ( 1 / 3 )</f>
        <v>1.177489472209114</v>
      </c>
      <c r="N403" cm="1">
        <f t="array" ref="N403" xml:space="preserve"> 1 + 0.388 * Kn * ( ( 1 - alpha ) / Ku ) ^ ( 1 / 3 ) * ( 3 * PI() * mu * df * 10^(-6) * U * F403 * 10^(-9) / ( kB * T ) ) ^ ( 1 / 3 ) * ( 0.6 * ( F403 / lambda ) ^ 0.1 ) ^ ( -1 / 3 ) * ( 1 + 2/3 * ( 3.34 * F403 / lambda ) ) ^ ( -1 / 2 )</f>
        <v>1.0160220928394741</v>
      </c>
      <c r="O403">
        <f t="shared" si="156"/>
        <v>0.86287148787266232</v>
      </c>
      <c r="P403" cm="1">
        <f t="array" ref="P403" xml:space="preserve"> 1 / ( 1 + 1.6 * ( ( 1 - alpha ) / Ku ) ^ ( 1 / 3 ) * L403 ^ ( -2 / 3 ) * M403 )</f>
        <v>0.99627238117980266</v>
      </c>
      <c r="Q403" cm="1">
        <f t="array" ref="Q403" xml:space="preserve"> 1.6 * ( ( 1 - alpha ) / Ku ) * L403 ^ ( -2 / 3 ) * M403 * P403</f>
        <v>4.7141006474648852E-3</v>
      </c>
      <c r="R403" cm="1">
        <f t="array" ref="R403" xml:space="preserve"> 1.6 * ( 0.6 ) ^ ( 2 / 3 ) * ( ( 1 - alpha ) / Ku ) * ( lambda * 10^(-9) ) ^ ( -1 / 15 ) * ( kB * T / ( 3 * PI() * df * 10^(-6) * U * mu ) ) ^ ( 2 / 3 ) * ( F403 * 10^(-9) ) ^ ( -3 / 5 )  +  3.2 * 3.34 / 3 * ( 0.6 ) ^ ( 2 / 3 ) * ( ( 1 - alpha ) / Ku ) *  ( lambda * 10^(-9) ) ^ ( 14 / 15 ) * ( kB * T / ( 3 * PI() * df * 10^(-6) * U * mu ) ) ^ ( 2 / 3 ) * ( F403 * 10^(-9) ) ^ ( -8 / 5 )</f>
        <v>3.7905982759509718E-3</v>
      </c>
      <c r="S403">
        <f t="shared" si="157"/>
        <v>3.8513315934454086E-3</v>
      </c>
      <c r="T403">
        <f t="shared" si="166"/>
        <v>0.81698119778510658</v>
      </c>
      <c r="U403">
        <f t="shared" si="158"/>
        <v>9012.283525694811</v>
      </c>
      <c r="V403">
        <f t="shared" si="159"/>
        <v>1.0533713722991601E-2</v>
      </c>
      <c r="W403">
        <f t="shared" si="160"/>
        <v>1.1095894266439285E-4</v>
      </c>
      <c r="X403">
        <f t="shared" si="161"/>
        <v>1.1688058950311967E-6</v>
      </c>
      <c r="Y403" cm="1">
        <f t="array" ref="Y403" xml:space="preserve"> 4 / 3 * g / U^2 * F403 * 10^(-9) * ( rhop - rhoa ) / rhoa</f>
        <v>417.77012485019367</v>
      </c>
      <c r="Z403" cm="1">
        <f t="array" ref="Z403" xml:space="preserve"> SQRT( 4/3 * 1/U403 * g/rhoa * F403 * 10^(-9) *  ( rhop - rhoa ) )</f>
        <v>2.2584039736438114E-3</v>
      </c>
      <c r="AA403" cm="1">
        <f t="array" ref="AA403" xml:space="preserve"> Z403 / U</f>
        <v>0.2153035877849486</v>
      </c>
      <c r="AB403">
        <f t="shared" si="167"/>
        <v>0.27437819828586546</v>
      </c>
      <c r="AC403">
        <f t="shared" si="168"/>
        <v>0.2716388026586945</v>
      </c>
      <c r="AD403">
        <f t="shared" si="169"/>
        <v>0.99001598653141942</v>
      </c>
      <c r="AE403" cm="1">
        <f t="array" ref="AE403">( ( F403 * 10^(-9) ) ^ 2 * rhop * H403 * U ) / ( 18 * mu * ( df * 10^(-6) ) )</f>
        <v>6.9368033241113417E-2</v>
      </c>
      <c r="AF403">
        <f t="shared" si="170"/>
        <v>4.7177603390661439E-2</v>
      </c>
      <c r="AG403" cm="1">
        <f t="array" ref="AG403">(2 * AI423*(1-alpha)*AE403*SQRT(alpha)+(1-alpha)*alpha*AE403^2)/Ku</f>
        <v>2.8435546198440319E-2</v>
      </c>
      <c r="AH403">
        <f t="shared" si="171"/>
        <v>0.60273401264102766</v>
      </c>
      <c r="AI403" cm="1">
        <f t="array" ref="AI403" xml:space="preserve"> F403 / df / 1000</f>
        <v>0.51403061224489799</v>
      </c>
      <c r="AJ403" cm="1">
        <f t="array" ref="AJ403" xml:space="preserve"> ( 1 + AI403 ) / ( 2*Ku ) * ( 2 * LN( 1 + AI403 ) - 1 + alpha + ( 1 / ( 1 + AI403 ) ) ^ 2 * ( 1 - alpha / 2 ) - ( alpha / 2) * ( 1 + AI403 ) ^ 2 )</f>
        <v>0.27829969428615181</v>
      </c>
      <c r="AK403" cm="1">
        <f t="array" ref="AK403" xml:space="preserve"> ( ( 1 - alpha ) / Ku ) * AI403 ^ 2</f>
        <v>0.37577596537733737</v>
      </c>
      <c r="AL403">
        <f t="shared" si="172"/>
        <v>1.3502564792290395</v>
      </c>
      <c r="AM403">
        <f t="shared" si="162"/>
        <v>0.50337678129490659</v>
      </c>
      <c r="AN403">
        <f t="shared" si="173"/>
        <v>0.6984437030201387</v>
      </c>
      <c r="AO403">
        <f t="shared" si="174"/>
        <v>1.3875167249936204</v>
      </c>
      <c r="AP403" cm="1">
        <f t="array" ref="AP403" xml:space="preserve"> EXP( -4 * alpha * X * 10^(-6) * AM403 / ( PI() * df * 10^(-6) * ( 1 - alpha ) ) ) * 100</f>
        <v>3.3634417870496984E-3</v>
      </c>
      <c r="AQ403" cm="1">
        <f t="array" ref="AQ403" xml:space="preserve"> EXP( -4 * alpha * X * 10^(-6) * AN403 / ( PI() * df * 10^(-6) * ( 1 - alpha ) ) ) * 100</f>
        <v>6.213522399050491E-5</v>
      </c>
      <c r="AR403">
        <f t="shared" si="175"/>
        <v>3.3013065630591934E-3</v>
      </c>
      <c r="AS403" cm="1">
        <f t="array" ref="AS403" xml:space="preserve"> ( sigave * 10^(-6) * fE *e * H403 ) / ( 3 * PI() * eps0 * ( 1 + epsF ) * mu * U * F403 * 10^(-9) )</f>
        <v>5.3340174044623897E-3</v>
      </c>
      <c r="AT403" cm="1">
        <f t="array" ref="AT403" xml:space="preserve"> PI() * AS403 / ( 1 + alpha * SQRT(AS403) )</f>
        <v>1.6673287018220111E-2</v>
      </c>
      <c r="AU403" cm="1">
        <f t="array" ref="AU403" xml:space="preserve"> PI() * AS403 * ( 1 - SQRT( AS403 ) * alpha )</f>
        <v>1.667286359581354E-2</v>
      </c>
      <c r="AV403">
        <f t="shared" si="176"/>
        <v>0.99997460474313749</v>
      </c>
      <c r="AW403" cm="1">
        <f t="array" ref="AW403" xml:space="preserve"> 2 / 3 * ( epsP - 1 ) / ( epsP + 2 ) * ( sigave * 10^(-6) ) ^ 2 / ( eps0 * ( 1 + epsF ) ^ 2 ) * H403 * ( F403 * 10^(-9) ) ^ 2 / ( df * 10^(-6) * mu * U )</f>
        <v>55.621834141267108</v>
      </c>
      <c r="AX403" cm="1">
        <f t="array" ref="AX403" xml:space="preserve"> 0.528 * Ku ^ 0.26 * AW403 ^ 0.74 / ( 1 + 0.366 * ( Ku * AW403 ) ^ 0.63 )</f>
        <v>2.0451727951785799</v>
      </c>
      <c r="AY403" cm="1">
        <f t="array" ref="AY403" xml:space="preserve"> 0.35 * Ku ^ ( -0.5 ) * AW403 ^ 0.4</f>
        <v>2.1585735059411233</v>
      </c>
      <c r="AZ403">
        <f t="shared" si="177"/>
        <v>1.0554479851433001</v>
      </c>
      <c r="BA403">
        <f t="shared" si="163"/>
        <v>0.51165712276028885</v>
      </c>
      <c r="BB403">
        <f t="shared" si="178"/>
        <v>0.71511656661595224</v>
      </c>
      <c r="BC403">
        <f t="shared" si="179"/>
        <v>1.3976480240479014</v>
      </c>
      <c r="BD403">
        <f t="shared" si="164"/>
        <v>1.5190570776445855</v>
      </c>
      <c r="BE403">
        <f t="shared" si="180"/>
        <v>2.857017208961262</v>
      </c>
      <c r="BF403">
        <f t="shared" si="181"/>
        <v>1.8807833168397374</v>
      </c>
      <c r="BG403" cm="1">
        <f t="array" ref="BG403" xml:space="preserve"> EXP( -4 * alpha * X * 10^(-6) * BA403 / ( PI() * df * 10^(-6) * ( 1 - alpha ) ) ) * 100</f>
        <v>2.839235043808223E-3</v>
      </c>
      <c r="BH403" cm="1">
        <f t="array" ref="BH403" xml:space="preserve"> EXP( -4 * alpha * X * 10^(-6) * BB403 / ( PI() * df * 10^(-6) * ( 1 - alpha ) ) ) * 100</f>
        <v>4.4174927612720164E-5</v>
      </c>
      <c r="BI403" cm="1">
        <f t="array" ref="BI403" xml:space="preserve"> EXP( -4 * alpha * X * 10^(-6) * BD403 / ( PI() * df * 10^(-6) * ( 1 - alpha ) ) ) * 100</f>
        <v>3.1697504060959719E-12</v>
      </c>
      <c r="BJ403" cm="1">
        <f t="array" ref="BJ403" xml:space="preserve"> EXP( -4 * alpha * X * 10^(-6) * BE403 / ( PI() * df * 10^(-6) * ( 1 - alpha ) ) ) * 100</f>
        <v>4.0865154949524822E-24</v>
      </c>
      <c r="BK403" cm="1">
        <f t="array" ref="BK403">fC *  BG403 +  ( 1 - fC ) * BI403</f>
        <v>2.8392350723359768E-4</v>
      </c>
    </row>
    <row r="404" spans="6:63" x14ac:dyDescent="0.2">
      <c r="F404">
        <v>4040</v>
      </c>
      <c r="G404" cm="1">
        <f t="array" ref="G404" xml:space="preserve"> F404 * 10^(-9) * rhoa/mu * U</f>
        <v>2.6764719623624702E-3</v>
      </c>
      <c r="H404" cm="1">
        <f t="array" ref="H404">1 +  lambda/F404 * ( 2.514 + 0.8 * EXP( -0.55 * F404/lambda ) )</f>
        <v>1.0416987970297029</v>
      </c>
      <c r="I404" cm="1">
        <f t="array" ref="I404" xml:space="preserve"> 1 + 3.34 * lambda/F404</f>
        <v>1.0553993564356436</v>
      </c>
      <c r="J404">
        <f t="shared" si="165"/>
        <v>0.9870186017052246</v>
      </c>
      <c r="K404" cm="1">
        <f t="array" ref="K404" xml:space="preserve"> kB * T * H404 / ( 3 * PI() * mu * F404 * 10^(-9) )</f>
        <v>6.0874588440445477E-12</v>
      </c>
      <c r="L404" cm="1">
        <f t="array" ref="L404" xml:space="preserve"> df * 10^(-6) *U / K404</f>
        <v>13509.223505587504</v>
      </c>
      <c r="M404" cm="1">
        <f t="array" ref="M404" xml:space="preserve"> 1 + 0.388 * Kn * ( ( 1 - alpha ) * L404 / Ku ) ^ ( 1 / 3 )</f>
        <v>1.1776420390727926</v>
      </c>
      <c r="N404" cm="1">
        <f t="array" ref="N404" xml:space="preserve"> 1 + 0.388 * Kn * ( ( 1 - alpha ) / Ku ) ^ ( 1 / 3 ) * ( 3 * PI() * mu * df * 10^(-6) * U * F404 * 10^(-9) / ( kB * T ) ) ^ ( 1 / 3 ) * ( 0.6 * ( F404 / lambda ) ^ 0.1 ) ^ ( -1 / 3 ) * ( 1 + 2/3 * ( 3.34 * F404 / lambda ) ) ^ ( -1 / 2 )</f>
        <v>1.0160143001539512</v>
      </c>
      <c r="O404">
        <f t="shared" si="156"/>
        <v>0.86275308323223776</v>
      </c>
      <c r="P404" cm="1">
        <f t="array" ref="P404" xml:space="preserve"> 1 / ( 1 + 1.6 * ( ( 1 - alpha ) / Ku ) ^ ( 1 / 3 ) * L404 ^ ( -2 / 3 ) * M404 )</f>
        <v>0.99627827713709205</v>
      </c>
      <c r="Q404" cm="1">
        <f t="array" ref="Q404" xml:space="preserve"> 1.6 * ( ( 1 - alpha ) / Ku ) * L404 ^ ( -2 / 3 ) * M404 * P404</f>
        <v>4.7066443764734872E-3</v>
      </c>
      <c r="R404" cm="1">
        <f t="array" ref="R404" xml:space="preserve"> 1.6 * ( 0.6 ) ^ ( 2 / 3 ) * ( ( 1 - alpha ) / Ku ) * ( lambda * 10^(-9) ) ^ ( -1 / 15 ) * ( kB * T / ( 3 * PI() * df * 10^(-6) * U * mu ) ) ^ ( 2 / 3 ) * ( F404 * 10^(-9) ) ^ ( -3 / 5 )  +  3.2 * 3.34 / 3 * ( 0.6 ) ^ ( 2 / 3 ) * ( ( 1 - alpha ) / Ku ) *  ( lambda * 10^(-9) ) ^ ( 14 / 15 ) * ( kB * T / ( 3 * PI() * df * 10^(-6) * U * mu ) ) ^ ( 2 / 3 ) * ( F404 * 10^(-9) ) ^ ( -8 / 5 )</f>
        <v>3.7846313957759542E-3</v>
      </c>
      <c r="S404">
        <f t="shared" si="157"/>
        <v>3.8452396189199776E-3</v>
      </c>
      <c r="T404">
        <f t="shared" si="166"/>
        <v>0.81698112526637756</v>
      </c>
      <c r="U404">
        <f t="shared" si="158"/>
        <v>8990.0149970208095</v>
      </c>
      <c r="V404">
        <f t="shared" si="159"/>
        <v>1.054675172347924E-2</v>
      </c>
      <c r="W404">
        <f t="shared" si="160"/>
        <v>1.1123378870841832E-4</v>
      </c>
      <c r="X404">
        <f t="shared" si="161"/>
        <v>1.1731512833052409E-6</v>
      </c>
      <c r="Y404" cm="1">
        <f t="array" ref="Y404" xml:space="preserve"> 4 / 3 * g / U^2 * F404 * 10^(-9) * ( rhop - rhoa ) / rhoa</f>
        <v>418.80677528406517</v>
      </c>
      <c r="Z404" cm="1">
        <f t="array" ref="Z404" xml:space="preserve"> SQRT( 4/3 * 1/U404 * g/rhoa * F404 * 10^(-9) *  ( rhop - rhoa ) )</f>
        <v>2.2640030298509022E-3</v>
      </c>
      <c r="AA404" cm="1">
        <f t="array" ref="AA404" xml:space="preserve"> Z404 / U</f>
        <v>0.21583737044901788</v>
      </c>
      <c r="AB404">
        <f t="shared" si="167"/>
        <v>0.27524567266436567</v>
      </c>
      <c r="AC404">
        <f t="shared" si="168"/>
        <v>0.27247712958283882</v>
      </c>
      <c r="AD404">
        <f t="shared" si="169"/>
        <v>0.98994155637497405</v>
      </c>
      <c r="AE404" cm="1">
        <f t="array" ref="AE404">( ( F404 * 10^(-9) ) ^ 2 * rhop * H404 * U ) / ( 18 * mu * ( df * 10^(-6) ) )</f>
        <v>6.9705794779047134E-2</v>
      </c>
      <c r="AF404">
        <f t="shared" si="170"/>
        <v>4.7537545109580512E-2</v>
      </c>
      <c r="AG404" cm="1">
        <f t="array" ref="AG404">(2 * AI424*(1-alpha)*AE404*SQRT(alpha)+(1-alpha)*alpha*AE404^2)/Ku</f>
        <v>2.8642741853151226E-2</v>
      </c>
      <c r="AH404">
        <f t="shared" si="171"/>
        <v>0.60252883877629371</v>
      </c>
      <c r="AI404" cm="1">
        <f t="array" ref="AI404" xml:space="preserve"> F404 / df / 1000</f>
        <v>0.51530612244897966</v>
      </c>
      <c r="AJ404" cm="1">
        <f t="array" ref="AJ404" xml:space="preserve"> ( 1 + AI404 ) / ( 2*Ku ) * ( 2 * LN( 1 + AI404 ) - 1 + alpha + ( 1 / ( 1 + AI404 ) ) ^ 2 * ( 1 - alpha / 2 ) - ( alpha / 2) * ( 1 + AI404 ) ^ 2 )</f>
        <v>0.27950879477314028</v>
      </c>
      <c r="AK404" cm="1">
        <f t="array" ref="AK404" xml:space="preserve"> ( ( 1 - alpha ) / Ku ) * AI404 ^ 2</f>
        <v>0.37764317226894761</v>
      </c>
      <c r="AL404">
        <f t="shared" si="172"/>
        <v>1.3510958486134823</v>
      </c>
      <c r="AM404">
        <f t="shared" si="162"/>
        <v>0.5049848724654149</v>
      </c>
      <c r="AN404">
        <f t="shared" si="173"/>
        <v>0.70150308658028693</v>
      </c>
      <c r="AO404">
        <f t="shared" si="174"/>
        <v>1.3891566358323557</v>
      </c>
      <c r="AP404" cm="1">
        <f t="array" ref="AP404" xml:space="preserve"> EXP( -4 * alpha * X * 10^(-6) * AM404 / ( PI() * df * 10^(-6) * ( 1 - alpha ) ) ) * 100</f>
        <v>3.2545709712316425E-3</v>
      </c>
      <c r="AQ404" cm="1">
        <f t="array" ref="AQ404" xml:space="preserve"> EXP( -4 * alpha * X * 10^(-6) * AN404 / ( PI() * df * 10^(-6) * ( 1 - alpha ) ) ) * 100</f>
        <v>5.8364787626717128E-5</v>
      </c>
      <c r="AR404">
        <f t="shared" si="175"/>
        <v>3.1962061836049251E-3</v>
      </c>
      <c r="AS404" cm="1">
        <f t="array" ref="AS404" xml:space="preserve"> ( sigave * 10^(-6) * fE *e * H404 ) / ( 3 * PI() * eps0 * ( 1 + epsF ) * mu * U * F404 * 10^(-9) )</f>
        <v>5.3202859320943532E-3</v>
      </c>
      <c r="AT404" cm="1">
        <f t="array" ref="AT404" xml:space="preserve"> PI() * AS404 / ( 1 + alpha * SQRT(AS404) )</f>
        <v>1.6630472028823128E-2</v>
      </c>
      <c r="AU404" cm="1">
        <f t="array" ref="AU404" xml:space="preserve"> PI() * AS404 * ( 1 - SQRT( AS404 ) * alpha )</f>
        <v>1.6630050780940295E-2</v>
      </c>
      <c r="AV404">
        <f t="shared" si="176"/>
        <v>0.99997467011867713</v>
      </c>
      <c r="AW404" cm="1">
        <f t="array" ref="AW404" xml:space="preserve"> 2 / 3 * ( epsP - 1 ) / ( epsP + 2 ) * ( sigave * 10^(-6) ) ^ 2 / ( eps0 * ( 1 + epsF ) ^ 2 ) * H404 * ( F404 * 10^(-9) ) ^ 2 / ( df * 10^(-6) * mu * U )</f>
        <v>55.892663734733453</v>
      </c>
      <c r="AX404" cm="1">
        <f t="array" ref="AX404" xml:space="preserve"> 0.528 * Ku ^ 0.26 * AW404 ^ 0.74 / ( 1 + 0.366 * ( Ku * AW404 ) ^ 0.63 )</f>
        <v>2.0476487036523849</v>
      </c>
      <c r="AY404" cm="1">
        <f t="array" ref="AY404" xml:space="preserve"> 0.35 * Ku ^ ( -0.5 ) * AW404 ^ 0.4</f>
        <v>2.1627715252953967</v>
      </c>
      <c r="AZ404">
        <f t="shared" si="177"/>
        <v>1.0562219590878394</v>
      </c>
      <c r="BA404">
        <f t="shared" si="163"/>
        <v>0.51321720769772305</v>
      </c>
      <c r="BB404">
        <f t="shared" si="178"/>
        <v>0.71813313736122719</v>
      </c>
      <c r="BC404">
        <f t="shared" si="179"/>
        <v>1.3992771999651976</v>
      </c>
      <c r="BD404">
        <f t="shared" si="164"/>
        <v>1.518601956649928</v>
      </c>
      <c r="BE404">
        <f t="shared" si="180"/>
        <v>2.8642746118756834</v>
      </c>
      <c r="BF404">
        <f t="shared" si="181"/>
        <v>1.8861259853729817</v>
      </c>
      <c r="BG404" cm="1">
        <f t="array" ref="BG404" xml:space="preserve"> EXP( -4 * alpha * X * 10^(-6) * BA404 / ( PI() * df * 10^(-6) * ( 1 - alpha ) ) ) * 100</f>
        <v>2.7500322134860118E-3</v>
      </c>
      <c r="BH404" cm="1">
        <f t="array" ref="BH404" xml:space="preserve"> EXP( -4 * alpha * X * 10^(-6) * BB404 / ( PI() * df * 10^(-6) * ( 1 - alpha ) ) ) * 100</f>
        <v>4.1530708527938012E-5</v>
      </c>
      <c r="BI404" cm="1">
        <f t="array" ref="BI404" xml:space="preserve"> EXP( -4 * alpha * X * 10^(-6) * BD404 / ( PI() * df * 10^(-6) * ( 1 - alpha ) ) ) * 100</f>
        <v>3.1994067828261046E-12</v>
      </c>
      <c r="BJ404" cm="1">
        <f t="array" ref="BJ404" xml:space="preserve"> EXP( -4 * alpha * X * 10^(-6) * BE404 / ( PI() * df * 10^(-6) * ( 1 - alpha ) ) ) * 100</f>
        <v>3.5225797967897777E-24</v>
      </c>
      <c r="BK404" cm="1">
        <f t="array" ref="BK404">fC *  BG404 +  ( 1 - fC ) * BI404</f>
        <v>2.7500322422806728E-4</v>
      </c>
    </row>
    <row r="405" spans="6:63" x14ac:dyDescent="0.2">
      <c r="F405">
        <v>4050</v>
      </c>
      <c r="G405" cm="1">
        <f t="array" ref="G405" xml:space="preserve"> F405 * 10^(-9) * rhoa/mu * U</f>
        <v>2.6830968929623771E-3</v>
      </c>
      <c r="H405" cm="1">
        <f t="array" ref="H405">1 +  lambda/F405 * ( 2.514 + 0.8 * EXP( -0.55 * F405/lambda ) )</f>
        <v>1.0415958370370371</v>
      </c>
      <c r="I405" cm="1">
        <f t="array" ref="I405" xml:space="preserve"> 1 + 3.34 * lambda/F405</f>
        <v>1.0552625679012346</v>
      </c>
      <c r="J405">
        <f t="shared" si="165"/>
        <v>0.98704897598009311</v>
      </c>
      <c r="K405" cm="1">
        <f t="array" ref="K405" xml:space="preserve"> kB * T * H405 / ( 3 * PI() * mu * F405 * 10^(-9) )</f>
        <v>6.0718278915149049E-12</v>
      </c>
      <c r="L405" cm="1">
        <f t="array" ref="L405" xml:space="preserve"> df * 10^(-6) *U / K405</f>
        <v>13544.000846958341</v>
      </c>
      <c r="M405" cm="1">
        <f t="array" ref="M405" xml:space="preserve"> 1 + 0.388 * Kn * ( ( 1 - alpha ) * L405 / Ku ) ^ ( 1 / 3 )</f>
        <v>1.1777943454839475</v>
      </c>
      <c r="N405" cm="1">
        <f t="array" ref="N405" xml:space="preserve"> 1 + 0.388 * Kn * ( ( 1 - alpha ) / Ku ) ^ ( 1 / 3 ) * ( 3 * PI() * mu * df * 10^(-6) * U * F405 * 10^(-9) / ( kB * T ) ) ^ ( 1 / 3 ) * ( 0.6 * ( F405 / lambda ) ^ 0.1 ) ^ ( -1 / 3 ) * ( 1 + 2/3 * ( 3.34 * F405 / lambda ) ) ^ ( -1 / 2 )</f>
        <v>1.0160065301500874</v>
      </c>
      <c r="O405">
        <f t="shared" si="156"/>
        <v>0.86263491928433178</v>
      </c>
      <c r="P405" cm="1">
        <f t="array" ref="P405" xml:space="preserve"> 1 / ( 1 + 1.6 * ( ( 1 - alpha ) / Ku ) ^ ( 1 / 3 ) * L405 ^ ( -2 / 3 ) * M405 )</f>
        <v>0.99628414837671164</v>
      </c>
      <c r="Q405" cm="1">
        <f t="array" ref="Q405" xml:space="preserve"> 1.6 * ( ( 1 - alpha ) / Ku ) * L405 ^ ( -2 / 3 ) * M405 * P405</f>
        <v>4.699219364468054E-3</v>
      </c>
      <c r="R405" cm="1">
        <f t="array" ref="R405" xml:space="preserve"> 1.6 * ( 0.6 ) ^ ( 2 / 3 ) * ( ( 1 - alpha ) / Ku ) * ( lambda * 10^(-9) ) ^ ( -1 / 15 ) * ( kB * T / ( 3 * PI() * df * 10^(-6) * U * mu ) ) ^ ( 2 / 3 ) * ( F405 * 10^(-9) ) ^ ( -3 / 5 )  +  3.2 * 3.34 / 3 * ( 0.6 ) ^ ( 2 / 3 ) * ( ( 1 - alpha ) / Ku ) *  ( lambda * 10^(-9) ) ^ ( 14 / 15 ) * ( kB * T / ( 3 * PI() * df * 10^(-6) * U * mu ) ) ^ ( 2 / 3 ) * ( F405 * 10^(-9) ) ^ ( -8 / 5 )</f>
        <v>3.7786894189446572E-3</v>
      </c>
      <c r="S405">
        <f t="shared" si="157"/>
        <v>3.8391731250568108E-3</v>
      </c>
      <c r="T405">
        <f t="shared" si="166"/>
        <v>0.81698104031612928</v>
      </c>
      <c r="U405">
        <f t="shared" si="158"/>
        <v>8967.856406180339</v>
      </c>
      <c r="V405">
        <f t="shared" si="159"/>
        <v>1.0559773530203409E-2</v>
      </c>
      <c r="W405">
        <f t="shared" si="160"/>
        <v>1.115086327224838E-4</v>
      </c>
      <c r="X405">
        <f t="shared" si="161"/>
        <v>1.1775020111569439E-6</v>
      </c>
      <c r="Y405" cm="1">
        <f t="array" ref="Y405" xml:space="preserve"> 4 / 3 * g / U^2 * F405 * 10^(-9) * ( rhop - rhoa ) / rhoa</f>
        <v>419.84342571793655</v>
      </c>
      <c r="Z405" cm="1">
        <f t="array" ref="Z405" xml:space="preserve"> SQRT( 4/3 * 1/U405 * g/rhoa * F405 * 10^(-9) *  ( rhop - rhoa ) )</f>
        <v>2.2696020655372869E-3</v>
      </c>
      <c r="AA405" cm="1">
        <f t="array" ref="AA405" xml:space="preserve"> Z405 / U</f>
        <v>0.21637115115675795</v>
      </c>
      <c r="AB405">
        <f t="shared" si="167"/>
        <v>0.27611432564811184</v>
      </c>
      <c r="AC405">
        <f t="shared" si="168"/>
        <v>0.27331639222376114</v>
      </c>
      <c r="AD405">
        <f t="shared" si="169"/>
        <v>0.98986675748249131</v>
      </c>
      <c r="AE405" cm="1">
        <f t="array" ref="AE405">( ( F405 * 10^(-9) ) ^ 2 * rhop * H405 * U ) / ( 18 * mu * ( df * 10^(-6) ) )</f>
        <v>7.0044376279471965E-2</v>
      </c>
      <c r="AF405">
        <f t="shared" si="170"/>
        <v>4.7898966642380122E-2</v>
      </c>
      <c r="AG405" cm="1">
        <f t="array" ref="AG405">(2 * AI425*(1-alpha)*AE405*SQRT(alpha)+(1-alpha)*alpha*AE405^2)/Ku</f>
        <v>2.8850947040699435E-2</v>
      </c>
      <c r="AH405">
        <f t="shared" si="171"/>
        <v>0.60232921632953662</v>
      </c>
      <c r="AI405" cm="1">
        <f t="array" ref="AI405" xml:space="preserve"> F405 / df / 1000</f>
        <v>0.51658163265306123</v>
      </c>
      <c r="AJ405" cm="1">
        <f t="array" ref="AJ405" xml:space="preserve"> ( 1 + AI405 ) / ( 2*Ku ) * ( 2 * LN( 1 + AI405 ) - 1 + alpha + ( 1 / ( 1 + AI405 ) ) ^ 2 * ( 1 - alpha / 2 ) - ( alpha / 2) * ( 1 + AI405 ) ^ 2 )</f>
        <v>0.28071983522054117</v>
      </c>
      <c r="AK405" cm="1">
        <f t="array" ref="AK405" xml:space="preserve"> ( ( 1 - alpha ) / Ku ) * AI405 ^ 2</f>
        <v>0.37951500668693089</v>
      </c>
      <c r="AL405">
        <f t="shared" si="172"/>
        <v>1.3519351291609785</v>
      </c>
      <c r="AM405">
        <f t="shared" si="162"/>
        <v>0.50659283997508542</v>
      </c>
      <c r="AN405">
        <f t="shared" si="173"/>
        <v>0.70456953867812899</v>
      </c>
      <c r="AO405">
        <f t="shared" si="174"/>
        <v>1.3908004280375936</v>
      </c>
      <c r="AP405" cm="1">
        <f t="array" ref="AP405" xml:space="preserve"> EXP( -4 * alpha * X * 10^(-6) * AM405 / ( PI() * df * 10^(-6) * ( 1 - alpha ) ) ) * 100</f>
        <v>3.1492321494262189E-3</v>
      </c>
      <c r="AQ405" cm="1">
        <f t="array" ref="AQ405" xml:space="preserve"> EXP( -4 * alpha * X * 10^(-6) * AN405 / ( PI() * df * 10^(-6) * ( 1 - alpha ) ) ) * 100</f>
        <v>5.4815216902069008E-5</v>
      </c>
      <c r="AR405">
        <f t="shared" si="175"/>
        <v>3.0944169325241499E-3</v>
      </c>
      <c r="AS405" cm="1">
        <f t="array" ref="AS405" xml:space="preserve"> ( sigave * 10^(-6) * fE *e * H405 ) / ( 3 * PI() * eps0 * ( 1 + epsF ) * mu * U * F405 * 10^(-9) )</f>
        <v>5.3066248726967944E-3</v>
      </c>
      <c r="AT405" cm="1">
        <f t="array" ref="AT405" xml:space="preserve"> PI() * AS405 / ( 1 + alpha * SQRT(AS405) )</f>
        <v>1.6587876176897862E-2</v>
      </c>
      <c r="AU405" cm="1">
        <f t="array" ref="AU405" xml:space="preserve"> PI() * AS405 * ( 1 - SQRT( AS405 ) * alpha )</f>
        <v>1.6587457086843414E-2</v>
      </c>
      <c r="AV405">
        <f t="shared" si="176"/>
        <v>0.99997473515898128</v>
      </c>
      <c r="AW405" cm="1">
        <f t="array" ref="AW405" xml:space="preserve"> 2 / 3 * ( epsP - 1 ) / ( epsP + 2 ) * ( sigave * 10^(-6) ) ^ 2 / ( eps0 * ( 1 + epsF ) ^ 2 ) * H405 * ( F405 * 10^(-9) ) ^ 2 / ( df * 10^(-6) * mu * U )</f>
        <v>56.16415080420925</v>
      </c>
      <c r="AX405" cm="1">
        <f t="array" ref="AX405" xml:space="preserve"> 0.528 * Ku ^ 0.26 * AW405 ^ 0.74 / ( 1 + 0.366 * ( Ku * AW405 ) ^ 0.63 )</f>
        <v>2.0501183097508022</v>
      </c>
      <c r="AY405" cm="1">
        <f t="array" ref="AY405" xml:space="preserve"> 0.35 * Ku ^ ( -0.5 ) * AW405 ^ 0.4</f>
        <v>2.166967504263742</v>
      </c>
      <c r="AZ405">
        <f t="shared" si="177"/>
        <v>1.0569963177038026</v>
      </c>
      <c r="BA405">
        <f t="shared" si="163"/>
        <v>0.51477741685037359</v>
      </c>
      <c r="BB405">
        <f t="shared" si="178"/>
        <v>0.72115699576497239</v>
      </c>
      <c r="BC405">
        <f t="shared" si="179"/>
        <v>1.4009103199928943</v>
      </c>
      <c r="BD405">
        <f t="shared" si="164"/>
        <v>1.5181358929043069</v>
      </c>
      <c r="BE405">
        <f t="shared" si="180"/>
        <v>2.871537042941871</v>
      </c>
      <c r="BF405">
        <f t="shared" si="181"/>
        <v>1.8914888030533332</v>
      </c>
      <c r="BG405" cm="1">
        <f t="array" ref="BG405" xml:space="preserve"> EXP( -4 * alpha * X * 10^(-6) * BA405 / ( PI() * df * 10^(-6) * ( 1 - alpha ) ) ) * 100</f>
        <v>2.6636251796009359E-3</v>
      </c>
      <c r="BH405" cm="1">
        <f t="array" ref="BH405" xml:space="preserve"> EXP( -4 * alpha * X * 10^(-6) * BB405 / ( PI() * df * 10^(-6) * ( 1 - alpha ) ) ) * 100</f>
        <v>3.903894503785748E-5</v>
      </c>
      <c r="BI405" cm="1">
        <f t="array" ref="BI405" xml:space="preserve"> EXP( -4 * alpha * X * 10^(-6) * BD405 / ( PI() * df * 10^(-6) * ( 1 - alpha ) ) ) * 100</f>
        <v>3.2300637813916765E-12</v>
      </c>
      <c r="BJ405" cm="1">
        <f t="array" ref="BJ405" xml:space="preserve"> EXP( -4 * alpha * X * 10^(-6) * BE405 / ( PI() * df * 10^(-6) * ( 1 - alpha ) ) ) * 100</f>
        <v>3.0361543603589145E-24</v>
      </c>
      <c r="BK405" cm="1">
        <f t="array" ref="BK405">fC *  BG405 +  ( 1 - fC ) * BI405</f>
        <v>2.6636252086715103E-4</v>
      </c>
    </row>
    <row r="406" spans="6:63" x14ac:dyDescent="0.2">
      <c r="F406">
        <v>4060</v>
      </c>
      <c r="G406" cm="1">
        <f t="array" ref="G406" xml:space="preserve"> F406 * 10^(-9) * rhoa/mu * U</f>
        <v>2.6897218235622843E-3</v>
      </c>
      <c r="H406" cm="1">
        <f t="array" ref="H406">1 +  lambda/F406 * ( 2.514 + 0.8 * EXP( -0.55 * F406/lambda ) )</f>
        <v>1.0414933842364533</v>
      </c>
      <c r="I406" cm="1">
        <f t="array" ref="I406" xml:space="preserve"> 1 + 3.34 * lambda/F406</f>
        <v>1.0551264532019704</v>
      </c>
      <c r="J406">
        <f t="shared" si="165"/>
        <v>0.98707920844544739</v>
      </c>
      <c r="K406" cm="1">
        <f t="array" ref="K406" xml:space="preserve"> kB * T * H406 / ( 3 * PI() * mu * F406 * 10^(-9) )</f>
        <v>6.0562768880698979E-12</v>
      </c>
      <c r="L406" cm="1">
        <f t="array" ref="L406" xml:space="preserve"> df * 10^(-6) *U / K406</f>
        <v>13578.778451701797</v>
      </c>
      <c r="M406" cm="1">
        <f t="array" ref="M406" xml:space="preserve"> 1 + 0.388 * Kn * ( ( 1 - alpha ) * L406 / Ku ) ^ ( 1 / 3 )</f>
        <v>1.1779463925470333</v>
      </c>
      <c r="N406" cm="1">
        <f t="array" ref="N406" xml:space="preserve"> 1 + 0.388 * Kn * ( ( 1 - alpha ) / Ku ) ^ ( 1 / 3 ) * ( 3 * PI() * mu * df * 10^(-6) * U * F406 * 10^(-9) / ( kB * T ) ) ^ ( 1 / 3 ) * ( 0.6 * ( F406 / lambda ) ^ 0.1 ) ^ ( -1 / 3 ) * ( 1 + 2/3 * ( 3.34 * F406 / lambda ) ) ^ ( -1 / 2 )</f>
        <v>1.0159987827071641</v>
      </c>
      <c r="O406">
        <f t="shared" si="156"/>
        <v>0.8625169949460133</v>
      </c>
      <c r="P406" cm="1">
        <f t="array" ref="P406" xml:space="preserve"> 1 / ( 1 + 1.6 * ( ( 1 - alpha ) / Ku ) ^ ( 1 / 3 ) * L406 ^ ( -2 / 3 ) * M406 )</f>
        <v>0.99628999506517513</v>
      </c>
      <c r="Q406" cm="1">
        <f t="array" ref="Q406" xml:space="preserve"> 1.6 * ( ( 1 - alpha ) / Ku ) * L406 ^ ( -2 / 3 ) * M406 * P406</f>
        <v>4.6918254008678894E-3</v>
      </c>
      <c r="R406" cm="1">
        <f t="array" ref="R406" xml:space="preserve"> 1.6 * ( 0.6 ) ^ ( 2 / 3 ) * ( ( 1 - alpha ) / Ku ) * ( lambda * 10^(-9) ) ^ ( -1 / 15 ) * ( kB * T / ( 3 * PI() * df * 10^(-6) * U * mu ) ) ^ ( 2 / 3 ) * ( F406 * 10^(-9) ) ^ ( -3 / 5 )  +  3.2 * 3.34 / 3 * ( 0.6 ) ^ ( 2 / 3 ) * ( ( 1 - alpha ) / Ku ) *  ( lambda * 10^(-9) ) ^ ( 14 / 15 ) * ( kB * T / ( 3 * PI() * df * 10^(-6) * U * mu ) ) ^ ( 2 / 3 ) * ( F406 * 10^(-9) ) ^ ( -8 / 5 )</f>
        <v>3.7727721774698116E-3</v>
      </c>
      <c r="S406">
        <f t="shared" si="157"/>
        <v>3.8331319397407857E-3</v>
      </c>
      <c r="T406">
        <f t="shared" si="166"/>
        <v>0.81698094286111678</v>
      </c>
      <c r="U406">
        <f t="shared" si="158"/>
        <v>8945.8069409225318</v>
      </c>
      <c r="V406">
        <f t="shared" si="159"/>
        <v>1.0572779203072948E-2</v>
      </c>
      <c r="W406">
        <f t="shared" si="160"/>
        <v>1.1178347470815952E-4</v>
      </c>
      <c r="X406">
        <f t="shared" si="161"/>
        <v>1.1818580718678591E-6</v>
      </c>
      <c r="Y406" cm="1">
        <f t="array" ref="Y406" xml:space="preserve"> 4 / 3 * g / U^2 * F406 * 10^(-9) * ( rhop - rhoa ) / rhoa</f>
        <v>420.880076151808</v>
      </c>
      <c r="Z406" cm="1">
        <f t="array" ref="Z406" xml:space="preserve"> SQRT( 4/3 * 1/U406 * g/rhoa * F406 * 10^(-9) *  ( rhop - rhoa ) )</f>
        <v>2.2752010807190258E-3</v>
      </c>
      <c r="AA406" cm="1">
        <f t="array" ref="AA406" xml:space="preserve"> Z406 / U</f>
        <v>0.21690492990969992</v>
      </c>
      <c r="AB406">
        <f t="shared" si="167"/>
        <v>0.27698415964320683</v>
      </c>
      <c r="AC406">
        <f t="shared" si="168"/>
        <v>0.27415659148593363</v>
      </c>
      <c r="AD406">
        <f t="shared" si="169"/>
        <v>0.98979158894531916</v>
      </c>
      <c r="AE406" cm="1">
        <f t="array" ref="AE406">( ( F406 * 10^(-9) ) ^ 2 * rhop * H406 * U ) / ( 18 * mu * ( df * 10^(-6) ) )</f>
        <v>7.0383777742387799E-2</v>
      </c>
      <c r="AF406">
        <f t="shared" si="170"/>
        <v>4.8261866111436971E-2</v>
      </c>
      <c r="AG406" cm="1">
        <f t="array" ref="AG406">(2 * AI426*(1-alpha)*AE406*SQRT(alpha)+(1-alpha)*alpha*AE406^2)/Ku</f>
        <v>2.9060164268798296E-2</v>
      </c>
      <c r="AH406">
        <f t="shared" si="171"/>
        <v>0.6021351143301874</v>
      </c>
      <c r="AI406" cm="1">
        <f t="array" ref="AI406" xml:space="preserve"> F406 / df / 1000</f>
        <v>0.5178571428571429</v>
      </c>
      <c r="AJ406" cm="1">
        <f t="array" ref="AJ406" xml:space="preserve"> ( 1 + AI406 ) / ( 2*Ku ) * ( 2 * LN( 1 + AI406 ) - 1 + alpha + ( 1 / ( 1 + AI406 ) ) ^ 2 * ( 1 - alpha / 2 ) - ( alpha / 2) * ( 1 + AI406 ) ^ 2 )</f>
        <v>0.28193281218229282</v>
      </c>
      <c r="AK406" cm="1">
        <f t="array" ref="AK406" xml:space="preserve"> ( ( 1 - alpha ) / Ku ) * AI406 ^ 2</f>
        <v>0.38139146863128764</v>
      </c>
      <c r="AL406">
        <f t="shared" si="172"/>
        <v>1.3527743212261742</v>
      </c>
      <c r="AM406">
        <f t="shared" si="162"/>
        <v>0.50820066621988058</v>
      </c>
      <c r="AN406">
        <f t="shared" si="173"/>
        <v>0.70764305816839901</v>
      </c>
      <c r="AO406">
        <f t="shared" si="174"/>
        <v>1.3924481119476273</v>
      </c>
      <c r="AP406" cm="1">
        <f t="array" ref="AP406" xml:space="preserve"> EXP( -4 * alpha * X * 10^(-6) * AM406 / ( PI() * df * 10^(-6) * ( 1 - alpha ) ) ) * 100</f>
        <v>3.0473115768346816E-3</v>
      </c>
      <c r="AQ406" cm="1">
        <f t="array" ref="AQ406" xml:space="preserve"> EXP( -4 * alpha * X * 10^(-6) * AN406 / ( PI() * df * 10^(-6) * ( 1 - alpha ) ) ) * 100</f>
        <v>5.1474076125447501E-5</v>
      </c>
      <c r="AR406">
        <f t="shared" si="175"/>
        <v>2.9958375007092339E-3</v>
      </c>
      <c r="AS406" cm="1">
        <f t="array" ref="AS406" xml:space="preserve"> ( sigave * 10^(-6) * fE *e * H406 ) / ( 3 * PI() * eps0 * ( 1 + epsF ) * mu * U * F406 * 10^(-9) )</f>
        <v>5.2930336867885123E-3</v>
      </c>
      <c r="AT406" cm="1">
        <f t="array" ref="AT406" xml:space="preserve"> PI() * AS406 / ( 1 + alpha * SQRT(AS406) )</f>
        <v>1.6545497786106925E-2</v>
      </c>
      <c r="AU406" cm="1">
        <f t="array" ref="AU406" xml:space="preserve"> PI() * AS406 * ( 1 - SQRT( AS406 ) * alpha )</f>
        <v>1.6545080837355834E-2</v>
      </c>
      <c r="AV406">
        <f t="shared" si="176"/>
        <v>0.99997479986661741</v>
      </c>
      <c r="AW406" cm="1">
        <f t="array" ref="AW406" xml:space="preserve"> 2 / 3 * ( epsP - 1 ) / ( epsP + 2 ) * ( sigave * 10^(-6) ) ^ 2 / ( eps0 * ( 1 + epsF ) ^ 2 ) * H406 * ( F406 * 10^(-9) ) ^ 2 / ( df * 10^(-6) * mu * U )</f>
        <v>56.436295349694518</v>
      </c>
      <c r="AX406" cm="1">
        <f t="array" ref="AX406" xml:space="preserve"> 0.528 * Ku ^ 0.26 * AW406 ^ 0.74 / ( 1 + 0.366 * ( Ku * AW406 ) ^ 0.63 )</f>
        <v>2.0525816420320111</v>
      </c>
      <c r="AY406" cm="1">
        <f t="array" ref="AY406" xml:space="preserve"> 0.35 * Ku ^ ( -0.5 ) * AW406 ^ 0.4</f>
        <v>2.1711614487941744</v>
      </c>
      <c r="AZ406">
        <f t="shared" si="177"/>
        <v>1.0577710549163695</v>
      </c>
      <c r="BA406">
        <f t="shared" si="163"/>
        <v>0.5163377310081485</v>
      </c>
      <c r="BB406">
        <f t="shared" si="178"/>
        <v>0.72418813900575485</v>
      </c>
      <c r="BC406">
        <f t="shared" si="179"/>
        <v>1.4025473939155653</v>
      </c>
      <c r="BD406">
        <f t="shared" si="164"/>
        <v>1.5176589503005271</v>
      </c>
      <c r="BE406">
        <f t="shared" si="180"/>
        <v>2.8788045069625734</v>
      </c>
      <c r="BF406">
        <f t="shared" si="181"/>
        <v>1.8968718277532064</v>
      </c>
      <c r="BG406" cm="1">
        <f t="array" ref="BG406" xml:space="preserve"> EXP( -4 * alpha * X * 10^(-6) * BA406 / ( PI() * df * 10^(-6) * ( 1 - alpha ) ) ) * 100</f>
        <v>2.5799275436199599E-3</v>
      </c>
      <c r="BH406" cm="1">
        <f t="array" ref="BH406" xml:space="preserve"> EXP( -4 * alpha * X * 10^(-6) * BB406 / ( PI() * df * 10^(-6) * ( 1 - alpha ) ) ) * 100</f>
        <v>3.6691213002191743E-5</v>
      </c>
      <c r="BI406" cm="1">
        <f t="array" ref="BI406" xml:space="preserve"> EXP( -4 * alpha * X * 10^(-6) * BD406 / ( PI() * df * 10^(-6) * ( 1 - alpha ) ) ) * 100</f>
        <v>3.2617405215672684E-12</v>
      </c>
      <c r="BJ406" cm="1">
        <f t="array" ref="BJ406" xml:space="preserve"> EXP( -4 * alpha * X * 10^(-6) * BE406 / ( PI() * df * 10^(-6) * ( 1 - alpha ) ) ) * 100</f>
        <v>2.6166288798360211E-24</v>
      </c>
      <c r="BK406" cm="1">
        <f t="array" ref="BK406">fC *  BG406 +  ( 1 - fC ) * BI406</f>
        <v>2.5799275729756246E-4</v>
      </c>
    </row>
    <row r="407" spans="6:63" x14ac:dyDescent="0.2">
      <c r="F407">
        <v>4070</v>
      </c>
      <c r="G407" cm="1">
        <f t="array" ref="G407" xml:space="preserve"> F407 * 10^(-9) * rhoa/mu * U</f>
        <v>2.6963467541621911E-3</v>
      </c>
      <c r="H407" cm="1">
        <f t="array" ref="H407">1 +  lambda/F407 * ( 2.514 + 0.8 * EXP( -0.55 * F407/lambda ) )</f>
        <v>1.0413914348894349</v>
      </c>
      <c r="I407" cm="1">
        <f t="array" ref="I407" xml:space="preserve"> 1 + 3.34 * lambda/F407</f>
        <v>1.0549910073710074</v>
      </c>
      <c r="J407">
        <f t="shared" si="165"/>
        <v>0.98710930009208131</v>
      </c>
      <c r="K407" cm="1">
        <f t="array" ref="K407" xml:space="preserve"> kB * T * H407 / ( 3 * PI() * mu * F407 * 10^(-9) )</f>
        <v>6.0408052227182001E-12</v>
      </c>
      <c r="L407" cm="1">
        <f t="array" ref="L407" xml:space="preserve"> df * 10^(-6) *U / K407</f>
        <v>13613.556317953715</v>
      </c>
      <c r="M407" cm="1">
        <f t="array" ref="M407" xml:space="preserve"> 1 + 0.388 * Kn * ( ( 1 - alpha ) * L407 / Ku ) ^ ( 1 / 3 )</f>
        <v>1.178098181359055</v>
      </c>
      <c r="N407" cm="1">
        <f t="array" ref="N407" xml:space="preserve"> 1 + 0.388 * Kn * ( ( 1 - alpha ) / Ku ) ^ ( 1 / 3 ) * ( 3 * PI() * mu * df * 10^(-6) * U * F407 * 10^(-9) / ( kB * T ) ) ^ ( 1 / 3 ) * ( 0.6 * ( F407 / lambda ) ^ 0.1 ) ^ ( -1 / 3 ) * ( 1 + 2/3 * ( 3.34 * F407 / lambda ) ) ^ ( -1 / 2 )</f>
        <v>1.0159910577053952</v>
      </c>
      <c r="O407">
        <f t="shared" si="156"/>
        <v>0.86239930914191476</v>
      </c>
      <c r="P407" cm="1">
        <f t="array" ref="P407" xml:space="preserve"> 1 / ( 1 + 1.6 * ( ( 1 - alpha ) / Ku ) ^ ( 1 / 3 ) * L407 ^ ( -2 / 3 ) * M407 )</f>
        <v>0.99629581736745609</v>
      </c>
      <c r="Q407" cm="1">
        <f t="array" ref="Q407" xml:space="preserve"> 1.6 * ( ( 1 - alpha ) / Ku ) * L407 ^ ( -2 / 3 ) * M407 * P407</f>
        <v>4.6844622770412713E-3</v>
      </c>
      <c r="R407" cm="1">
        <f t="array" ref="R407" xml:space="preserve"> 1.6 * ( 0.6 ) ^ ( 2 / 3 ) * ( ( 1 - alpha ) / Ku ) * ( lambda * 10^(-9) ) ^ ( -1 / 15 ) * ( kB * T / ( 3 * PI() * df * 10^(-6) * U * mu ) ) ^ ( 2 / 3 ) * ( F407 * 10^(-9) ) ^ ( -3 / 5 )  +  3.2 * 3.34 / 3 * ( 0.6 ) ^ ( 2 / 3 ) * ( ( 1 - alpha ) / Ku ) *  ( lambda * 10^(-9) ) ^ ( 14 / 15 ) * ( kB * T / ( 3 * PI() * df * 10^(-6) * U * mu ) ) ^ ( 2 / 3 ) * ( F407 * 10^(-9) ) ^ ( -8 / 5 )</f>
        <v>3.7668795049251558E-3</v>
      </c>
      <c r="S407">
        <f t="shared" si="157"/>
        <v>3.8271158924576844E-3</v>
      </c>
      <c r="T407">
        <f t="shared" si="166"/>
        <v>0.81698083282995482</v>
      </c>
      <c r="U407">
        <f t="shared" si="158"/>
        <v>8923.8657969787819</v>
      </c>
      <c r="V407">
        <f t="shared" si="159"/>
        <v>1.0585768801628089E-2</v>
      </c>
      <c r="W407">
        <f t="shared" si="160"/>
        <v>1.1205831466701052E-4</v>
      </c>
      <c r="X407">
        <f t="shared" si="161"/>
        <v>1.1862194587443368E-6</v>
      </c>
      <c r="Y407" cm="1">
        <f t="array" ref="Y407" xml:space="preserve"> 4 / 3 * g / U^2 * F407 * 10^(-9) * ( rhop - rhoa ) / rhoa</f>
        <v>421.9167265856795</v>
      </c>
      <c r="Z407" cm="1">
        <f t="array" ref="Z407" xml:space="preserve"> SQRT( 4/3 * 1/U407 * g/rhoa * F407 * 10^(-9) *  ( rhop - rhoa ) )</f>
        <v>2.2808000754121279E-3</v>
      </c>
      <c r="AA407" cm="1">
        <f t="array" ref="AA407" xml:space="preserve"> Z407 / U</f>
        <v>0.21743870670936999</v>
      </c>
      <c r="AB407">
        <f t="shared" si="167"/>
        <v>0.27785517706229934</v>
      </c>
      <c r="AC407">
        <f t="shared" si="168"/>
        <v>0.27499772827381119</v>
      </c>
      <c r="AD407">
        <f t="shared" si="169"/>
        <v>0.98971604985482253</v>
      </c>
      <c r="AE407" cm="1">
        <f t="array" ref="AE407">( ( F407 * 10^(-9) ) ^ 2 * rhop * H407 * U ) / ( 18 * mu * ( df * 10^(-6) ) )</f>
        <v>7.0723999167794691E-2</v>
      </c>
      <c r="AF407">
        <f t="shared" si="170"/>
        <v>4.8626241603763394E-2</v>
      </c>
      <c r="AG407" cm="1">
        <f t="array" ref="AG407">(2 * AI427*(1-alpha)*AE407*SQRT(alpha)+(1-alpha)*alpha*AE407^2)/Ku</f>
        <v>2.9270396045557028E-2</v>
      </c>
      <c r="AH407">
        <f t="shared" si="171"/>
        <v>0.60194650213911793</v>
      </c>
      <c r="AI407" cm="1">
        <f t="array" ref="AI407" xml:space="preserve"> F407 / df / 1000</f>
        <v>0.51913265306122447</v>
      </c>
      <c r="AJ407" cm="1">
        <f t="array" ref="AJ407" xml:space="preserve"> ( 1 + AI407 ) / ( 2*Ku ) * ( 2 * LN( 1 + AI407 ) - 1 + alpha + ( 1 / ( 1 + AI407 ) ) ^ 2 * ( 1 - alpha / 2 ) - ( alpha / 2) * ( 1 + AI407 ) ^ 2 )</f>
        <v>0.28314772222049112</v>
      </c>
      <c r="AK407" cm="1">
        <f t="array" ref="AK407" xml:space="preserve"> ( ( 1 - alpha ) / Ku ) * AI407 ^ 2</f>
        <v>0.38327255810201744</v>
      </c>
      <c r="AL407">
        <f t="shared" si="172"/>
        <v>1.3536134251631298</v>
      </c>
      <c r="AM407">
        <f t="shared" si="162"/>
        <v>0.50980833360123368</v>
      </c>
      <c r="AN407">
        <f t="shared" si="173"/>
        <v>0.71072364387204967</v>
      </c>
      <c r="AO407">
        <f t="shared" si="174"/>
        <v>1.3940996979228859</v>
      </c>
      <c r="AP407" cm="1">
        <f t="array" ref="AP407" xml:space="preserve"> EXP( -4 * alpha * X * 10^(-6) * AM407 / ( PI() * df * 10^(-6) * ( 1 - alpha ) ) ) * 100</f>
        <v>2.9486991086605371E-3</v>
      </c>
      <c r="AQ407" cm="1">
        <f t="array" ref="AQ407" xml:space="preserve"> EXP( -4 * alpha * X * 10^(-6) * AN407 / ( PI() * df * 10^(-6) * ( 1 - alpha ) ) ) * 100</f>
        <v>4.8329598888503531E-5</v>
      </c>
      <c r="AR407">
        <f t="shared" si="175"/>
        <v>2.9003695097720335E-3</v>
      </c>
      <c r="AS407" cm="1">
        <f t="array" ref="AS407" xml:space="preserve"> ( sigave * 10^(-6) * fE *e * H407 ) / ( 3 * PI() * eps0 * ( 1 + epsF ) * mu * U * F407 * 10^(-9) )</f>
        <v>5.2795118403784558E-3</v>
      </c>
      <c r="AT407" cm="1">
        <f t="array" ref="AT407" xml:space="preserve"> PI() * AS407 / ( 1 + alpha * SQRT(AS407) )</f>
        <v>1.6503335197149204E-2</v>
      </c>
      <c r="AU407" cm="1">
        <f t="array" ref="AU407" xml:space="preserve"> PI() * AS407 * ( 1 - SQRT( AS407 ) * alpha )</f>
        <v>1.6502920373344613E-2</v>
      </c>
      <c r="AV407">
        <f t="shared" si="176"/>
        <v>0.99997486424412785</v>
      </c>
      <c r="AW407" cm="1">
        <f t="array" ref="AW407" xml:space="preserve"> 2 / 3 * ( epsP - 1 ) / ( epsP + 2 ) * ( sigave * 10^(-6) ) ^ 2 / ( eps0 * ( 1 + epsF ) ^ 2 ) * H407 * ( F407 * 10^(-9) ) ^ 2 / ( df * 10^(-6) * mu * U )</f>
        <v>56.709097371189209</v>
      </c>
      <c r="AX407" cm="1">
        <f t="array" ref="AX407" xml:space="preserve"> 0.528 * Ku ^ 0.26 * AW407 ^ 0.74 / ( 1 + 0.366 * ( Ku * AW407 ) ^ 0.63 )</f>
        <v>2.0550387288822365</v>
      </c>
      <c r="AY407" cm="1">
        <f t="array" ref="AY407" xml:space="preserve"> 0.35 * Ku ^ ( -0.5 ) * AW407 ^ 0.4</f>
        <v>2.1753533648029348</v>
      </c>
      <c r="AZ407">
        <f t="shared" si="177"/>
        <v>1.0585461647168757</v>
      </c>
      <c r="BA407">
        <f t="shared" si="163"/>
        <v>0.51789813098266158</v>
      </c>
      <c r="BB407">
        <f t="shared" si="178"/>
        <v>0.72722656424539434</v>
      </c>
      <c r="BC407">
        <f t="shared" si="179"/>
        <v>1.4041884315464748</v>
      </c>
      <c r="BD407">
        <f t="shared" si="164"/>
        <v>1.5171711926260198</v>
      </c>
      <c r="BE407">
        <f t="shared" si="180"/>
        <v>2.8860770086749845</v>
      </c>
      <c r="BF407">
        <f t="shared" si="181"/>
        <v>1.9022751174701467</v>
      </c>
      <c r="BG407" cm="1">
        <f t="array" ref="BG407" xml:space="preserve"> EXP( -4 * alpha * X * 10^(-6) * BA407 / ( PI() * df * 10^(-6) * ( 1 - alpha ) ) ) * 100</f>
        <v>2.4988555047474408E-3</v>
      </c>
      <c r="BH407" cm="1">
        <f t="array" ref="BH407" xml:space="preserve"> EXP( -4 * alpha * X * 10^(-6) * BB407 / ( PI() * df * 10^(-6) * ( 1 - alpha ) ) ) * 100</f>
        <v>3.4479531441815061E-5</v>
      </c>
      <c r="BI407" cm="1">
        <f t="array" ref="BI407" xml:space="preserve"> EXP( -4 * alpha * X * 10^(-6) * BD407 / ( PI() * df * 10^(-6) * ( 1 - alpha ) ) ) * 100</f>
        <v>3.2944568771005431E-12</v>
      </c>
      <c r="BJ407" cm="1">
        <f t="array" ref="BJ407" xml:space="preserve"> EXP( -4 * alpha * X * 10^(-6) * BE407 / ( PI() * df * 10^(-6) * ( 1 - alpha ) ) ) * 100</f>
        <v>2.254839562378555E-24</v>
      </c>
      <c r="BK407" cm="1">
        <f t="array" ref="BK407">fC *  BG407 +  ( 1 - fC ) * BI407</f>
        <v>2.4988555343975532E-4</v>
      </c>
    </row>
    <row r="408" spans="6:63" x14ac:dyDescent="0.2">
      <c r="F408">
        <v>4080</v>
      </c>
      <c r="G408" cm="1">
        <f t="array" ref="G408" xml:space="preserve"> F408 * 10^(-9) * rhoa/mu * U</f>
        <v>2.7029716847620979E-3</v>
      </c>
      <c r="H408" cm="1">
        <f t="array" ref="H408">1 +  lambda/F408 * ( 2.514 + 0.8 * EXP( -0.55 * F408/lambda ) )</f>
        <v>1.0412899852941178</v>
      </c>
      <c r="I408" cm="1">
        <f t="array" ref="I408" xml:space="preserve"> 1 + 3.34 * lambda/F408</f>
        <v>1.0548562254901961</v>
      </c>
      <c r="J408">
        <f t="shared" si="165"/>
        <v>0.98713925190158114</v>
      </c>
      <c r="K408" cm="1">
        <f t="array" ref="K408" xml:space="preserve"> kB * T * H408 / ( 3 * PI() * mu * F408 * 10^(-9) )</f>
        <v>6.0254122906706842E-12</v>
      </c>
      <c r="L408" cm="1">
        <f t="array" ref="L408" xml:space="preserve"> df * 10^(-6) *U / K408</f>
        <v>13648.334443867479</v>
      </c>
      <c r="M408" cm="1">
        <f t="array" ref="M408" xml:space="preserve"> 1 + 0.388 * Kn * ( ( 1 - alpha ) * L408 / Ku ) ^ ( 1 / 3 )</f>
        <v>1.1782497130096374</v>
      </c>
      <c r="N408" cm="1">
        <f t="array" ref="N408" xml:space="preserve"> 1 + 0.388 * Kn * ( ( 1 - alpha ) / Ku ) ^ ( 1 / 3 ) * ( 3 * PI() * mu * df * 10^(-6) * U * F408 * 10^(-9) / ( kB * T ) ) ^ ( 1 / 3 ) * ( 0.6 * ( F408 / lambda ) ^ 0.1 ) ^ ( -1 / 3 ) * ( 1 + 2/3 * ( 3.34 * F408 / lambda ) ) ^ ( -1 / 2 )</f>
        <v>1.0159833550259167</v>
      </c>
      <c r="O408">
        <f t="shared" si="156"/>
        <v>0.86228186080415925</v>
      </c>
      <c r="P408" cm="1">
        <f t="array" ref="P408" xml:space="preserve"> 1 / ( 1 + 1.6 * ( ( 1 - alpha ) / Ku ) ^ ( 1 / 3 ) * L408 ^ ( -2 / 3 ) * M408 )</f>
        <v>0.99630161544700402</v>
      </c>
      <c r="Q408" cm="1">
        <f t="array" ref="Q408" xml:space="preserve"> 1.6 * ( ( 1 - alpha ) / Ku ) * L408 ^ ( -2 / 3 ) * M408 * P408</f>
        <v>4.6771297862825507E-3</v>
      </c>
      <c r="R408" cm="1">
        <f t="array" ref="R408" xml:space="preserve"> 1.6 * ( 0.6 ) ^ ( 2 / 3 ) * ( ( 1 - alpha ) / Ku ) * ( lambda * 10^(-9) ) ^ ( -1 / 15 ) * ( kB * T / ( 3 * PI() * df * 10^(-6) * U * mu ) ) ^ ( 2 / 3 ) * ( F408 * 10^(-9) ) ^ ( -3 / 5 )  +  3.2 * 3.34 / 3 * ( 0.6 ) ^ ( 2 / 3 ) * ( ( 1 - alpha ) / Ku ) *  ( lambda * 10^(-9) ) ^ ( 14 / 15 ) * ( kB * T / ( 3 * PI() * df * 10^(-6) * U * mu ) ) ^ ( 2 / 3 ) * ( F408 * 10^(-9) ) ^ ( -8 / 5 )</f>
        <v>3.7610112364270054E-3</v>
      </c>
      <c r="S408">
        <f t="shared" si="157"/>
        <v>3.8211248142752804E-3</v>
      </c>
      <c r="T408">
        <f t="shared" si="166"/>
        <v>0.81698071015308826</v>
      </c>
      <c r="U408">
        <f t="shared" si="158"/>
        <v>8902.0321779649148</v>
      </c>
      <c r="V408">
        <f t="shared" si="159"/>
        <v>1.0598742385043627E-2</v>
      </c>
      <c r="W408">
        <f t="shared" si="160"/>
        <v>1.1233315260059687E-4</v>
      </c>
      <c r="X408">
        <f t="shared" si="161"/>
        <v>1.1905861651173581E-6</v>
      </c>
      <c r="Y408" cm="1">
        <f t="array" ref="Y408" xml:space="preserve"> 4 / 3 * g / U^2 * F408 * 10^(-9) * ( rhop - rhoa ) / rhoa</f>
        <v>422.95337701955089</v>
      </c>
      <c r="Z408" cm="1">
        <f t="array" ref="Z408" xml:space="preserve"> SQRT( 4/3 * 1/U408 * g/rhoa * F408 * 10^(-9) *  ( rhop - rhoa ) )</f>
        <v>2.2863990496325513E-3</v>
      </c>
      <c r="AA408" cm="1">
        <f t="array" ref="AA408" xml:space="preserve"> Z408 / U</f>
        <v>0.21797248155728952</v>
      </c>
      <c r="AB408">
        <f t="shared" si="167"/>
        <v>0.27872738032460642</v>
      </c>
      <c r="AC408">
        <f t="shared" si="168"/>
        <v>0.27583980349183129</v>
      </c>
      <c r="AD408">
        <f t="shared" si="169"/>
        <v>0.98964013930238126</v>
      </c>
      <c r="AE408" cm="1">
        <f t="array" ref="AE408">( ( F408 * 10^(-9) ) ^ 2 * rhop * H408 * U ) / ( 18 * mu * ( df * 10^(-6) ) )</f>
        <v>7.1065040555692627E-2</v>
      </c>
      <c r="AF408">
        <f t="shared" si="170"/>
        <v>4.8992091171209916E-2</v>
      </c>
      <c r="AG408" cm="1">
        <f t="array" ref="AG408">(2 * AI428*(1-alpha)*AE408*SQRT(alpha)+(1-alpha)*alpha*AE408^2)/Ku</f>
        <v>2.9481644879480729E-2</v>
      </c>
      <c r="AH408">
        <f t="shared" si="171"/>
        <v>0.601763349444564</v>
      </c>
      <c r="AI408" cm="1">
        <f t="array" ref="AI408" xml:space="preserve"> F408 / df / 1000</f>
        <v>0.52040816326530615</v>
      </c>
      <c r="AJ408" cm="1">
        <f t="array" ref="AJ408" xml:space="preserve"> ( 1 + AI408 ) / ( 2*Ku ) * ( 2 * LN( 1 + AI408 ) - 1 + alpha + ( 1 / ( 1 + AI408 ) ) ^ 2 * ( 1 - alpha / 2 ) - ( alpha / 2) * ( 1 + AI408 ) ^ 2 )</f>
        <v>0.28436456190535797</v>
      </c>
      <c r="AK408" cm="1">
        <f t="array" ref="AK408" xml:space="preserve"> ( ( 1 - alpha ) / Ku ) * AI408 ^ 2</f>
        <v>0.38515827509912071</v>
      </c>
      <c r="AL408">
        <f t="shared" si="172"/>
        <v>1.3544524413253323</v>
      </c>
      <c r="AM408">
        <f t="shared" si="162"/>
        <v>0.51141582452646916</v>
      </c>
      <c r="AN408">
        <f t="shared" si="173"/>
        <v>0.71381129457643722</v>
      </c>
      <c r="AO408">
        <f t="shared" si="174"/>
        <v>1.3957551963460855</v>
      </c>
      <c r="AP408" cm="1">
        <f t="array" ref="AP408" xml:space="preserve"> EXP( -4 * alpha * X * 10^(-6) * AM408 / ( PI() * df * 10^(-6) * ( 1 - alpha ) ) ) * 100</f>
        <v>2.8532880894392909E-3</v>
      </c>
      <c r="AQ408" cm="1">
        <f t="array" ref="AQ408" xml:space="preserve"> EXP( -4 * alpha * X * 10^(-6) * AN408 / ( PI() * df * 10^(-6) * ( 1 - alpha ) ) ) * 100</f>
        <v>4.5370653887539947E-5</v>
      </c>
      <c r="AR408">
        <f t="shared" si="175"/>
        <v>2.807917435551751E-3</v>
      </c>
      <c r="AS408" cm="1">
        <f t="array" ref="AS408" xml:space="preserve"> ( sigave * 10^(-6) * fE *e * H408 ) / ( 3 * PI() * eps0 * ( 1 + epsF ) * mu * U * F408 * 10^(-9) )</f>
        <v>5.2660588048961373E-3</v>
      </c>
      <c r="AT408" cm="1">
        <f t="array" ref="AT408" xml:space="preserve"> PI() * AS408 / ( 1 + alpha * SQRT(AS408) )</f>
        <v>1.6461386767544182E-2</v>
      </c>
      <c r="AU408" cm="1">
        <f t="array" ref="AU408" xml:space="preserve"> PI() * AS408 * ( 1 - SQRT( AS408 ) * alpha )</f>
        <v>1.6460974052495286E-2</v>
      </c>
      <c r="AV408">
        <f t="shared" si="176"/>
        <v>0.9999749282940299</v>
      </c>
      <c r="AW408" cm="1">
        <f t="array" ref="AW408" xml:space="preserve"> 2 / 3 * ( epsP - 1 ) / ( epsP + 2 ) * ( sigave * 10^(-6) ) ^ 2 / ( eps0 * ( 1 + epsF ) ^ 2 ) * H408 * ( F408 * 10^(-9) ) ^ 2 / ( df * 10^(-6) * mu * U )</f>
        <v>56.982556868693379</v>
      </c>
      <c r="AX408" cm="1">
        <f t="array" ref="AX408" xml:space="preserve"> 0.528 * Ku ^ 0.26 * AW408 ^ 0.74 / ( 1 + 0.366 * ( Ku * AW408 ) ^ 0.63 )</f>
        <v>2.0574895985169692</v>
      </c>
      <c r="AY408" cm="1">
        <f t="array" ref="AY408" xml:space="preserve"> 0.35 * Ku ^ ( -0.5 ) * AW408 ^ 0.4</f>
        <v>2.1795432581747338</v>
      </c>
      <c r="AZ408">
        <f t="shared" si="177"/>
        <v>1.0593216411619968</v>
      </c>
      <c r="BA408">
        <f t="shared" si="163"/>
        <v>0.51945859760744062</v>
      </c>
      <c r="BB408">
        <f t="shared" si="178"/>
        <v>0.73027226862893246</v>
      </c>
      <c r="BC408">
        <f t="shared" si="179"/>
        <v>1.4058334427276253</v>
      </c>
      <c r="BD408">
        <f t="shared" si="164"/>
        <v>1.5166726835632485</v>
      </c>
      <c r="BE408">
        <f t="shared" si="180"/>
        <v>2.893354552751171</v>
      </c>
      <c r="BF408">
        <f t="shared" si="181"/>
        <v>1.9076987303243087</v>
      </c>
      <c r="BG408" cm="1">
        <f t="array" ref="BG408" xml:space="preserve"> EXP( -4 * alpha * X * 10^(-6) * BA408 / ( PI() * df * 10^(-6) * ( 1 - alpha ) ) ) * 100</f>
        <v>2.4203277852637537E-3</v>
      </c>
      <c r="BH408" cm="1">
        <f t="array" ref="BH408" xml:space="preserve"> EXP( -4 * alpha * X * 10^(-6) * BB408 / ( PI() * df * 10^(-6) * ( 1 - alpha ) ) ) * 100</f>
        <v>3.2396340545973554E-5</v>
      </c>
      <c r="BI408" cm="1">
        <f t="array" ref="BI408" xml:space="preserve"> EXP( -4 * alpha * X * 10^(-6) * BD408 / ( PI() * df * 10^(-6) * ( 1 - alpha ) ) ) * 100</f>
        <v>3.3282334929808537E-12</v>
      </c>
      <c r="BJ408" cm="1">
        <f t="array" ref="BJ408" xml:space="preserve"> EXP( -4 * alpha * X * 10^(-6) * BE408 / ( PI() * df * 10^(-6) * ( 1 - alpha ) ) ) * 100</f>
        <v>1.9428727333039472E-24</v>
      </c>
      <c r="BK408" cm="1">
        <f t="array" ref="BK408">fC *  BG408 +  ( 1 - fC ) * BI408</f>
        <v>2.4203278152178554E-4</v>
      </c>
    </row>
    <row r="409" spans="6:63" x14ac:dyDescent="0.2">
      <c r="F409">
        <v>4090</v>
      </c>
      <c r="G409" cm="1">
        <f t="array" ref="G409" xml:space="preserve"> F409 * 10^(-9) * rhoa/mu * U</f>
        <v>2.709596615362006E-3</v>
      </c>
      <c r="H409" cm="1">
        <f t="array" ref="H409">1 +  lambda/F409 * ( 2.514 + 0.8 * EXP( -0.55 * F409/lambda ) )</f>
        <v>1.0411890317848411</v>
      </c>
      <c r="I409" cm="1">
        <f t="array" ref="I409" xml:space="preserve"> 1 + 3.34 * lambda/F409</f>
        <v>1.0547221026894866</v>
      </c>
      <c r="J409">
        <f t="shared" si="165"/>
        <v>0.9871690648464303</v>
      </c>
      <c r="K409" cm="1">
        <f t="array" ref="K409" xml:space="preserve"> kB * T * H409 / ( 3 * PI() * mu * F409 * 10^(-9) )</f>
        <v>6.0100974932620082E-12</v>
      </c>
      <c r="L409" cm="1">
        <f t="array" ref="L409" xml:space="preserve"> df * 10^(-6) *U / K409</f>
        <v>13683.112827613837</v>
      </c>
      <c r="M409" cm="1">
        <f t="array" ref="M409" xml:space="preserve"> 1 + 0.388 * Kn * ( ( 1 - alpha ) * L409 / Ku ) ^ ( 1 / 3 )</f>
        <v>1.1784009885810929</v>
      </c>
      <c r="N409" cm="1">
        <f t="array" ref="N409" xml:space="preserve"> 1 + 0.388 * Kn * ( ( 1 - alpha ) / Ku ) ^ ( 1 / 3 ) * ( 3 * PI() * mu * df * 10^(-6) * U * F409 * 10^(-9) / ( kB * T ) ) ^ ( 1 / 3 ) * ( 0.6 * ( F409 / lambda ) ^ 0.1 ) ^ ( -1 / 3 ) * ( 1 + 2/3 * ( 3.34 * F409 / lambda ) ) ^ ( -1 / 2 )</f>
        <v>1.0159756745507791</v>
      </c>
      <c r="O409">
        <f t="shared" si="156"/>
        <v>0.86216464887229149</v>
      </c>
      <c r="P409" cm="1">
        <f t="array" ref="P409" xml:space="preserve"> 1 / ( 1 + 1.6 * ( ( 1 - alpha ) / Ku ) ^ ( 1 / 3 ) * L409 ^ ( -2 / 3 ) * M409 )</f>
        <v>0.99630738946576403</v>
      </c>
      <c r="Q409" cm="1">
        <f t="array" ref="Q409" xml:space="preserve"> 1.6 * ( ( 1 - alpha ) / Ku ) * L409 ^ ( -2 / 3 ) * M409 * P409</f>
        <v>4.6698277237895757E-3</v>
      </c>
      <c r="R409" cm="1">
        <f t="array" ref="R409" xml:space="preserve"> 1.6 * ( 0.6 ) ^ ( 2 / 3 ) * ( ( 1 - alpha ) / Ku ) * ( lambda * 10^(-9) ) ^ ( -1 / 15 ) * ( kB * T / ( 3 * PI() * df * 10^(-6) * U * mu ) ) ^ ( 2 / 3 ) * ( F409 * 10^(-9) ) ^ ( -3 / 5 )  +  3.2 * 3.34 / 3 * ( 0.6 ) ^ ( 2 / 3 ) * ( ( 1 - alpha ) / Ku ) *  ( lambda * 10^(-9) ) ^ ( 14 / 15 ) * ( kB * T / ( 3 * PI() * df * 10^(-6) * U * mu ) ) ^ ( 2 / 3 ) * ( F409 * 10^(-9) ) ^ ( -8 / 5 )</f>
        <v>3.7551672086160895E-3</v>
      </c>
      <c r="S409">
        <f t="shared" si="157"/>
        <v>3.8151585378246975E-3</v>
      </c>
      <c r="T409">
        <f t="shared" si="166"/>
        <v>0.81698057476276398</v>
      </c>
      <c r="U409">
        <f t="shared" si="158"/>
        <v>8880.3052952848066</v>
      </c>
      <c r="V409">
        <f t="shared" si="159"/>
        <v>1.0611700012132045E-2</v>
      </c>
      <c r="W409">
        <f t="shared" si="160"/>
        <v>1.1260798851047362E-4</v>
      </c>
      <c r="X409">
        <f t="shared" si="161"/>
        <v>1.1949581843423647E-6</v>
      </c>
      <c r="Y409" cm="1">
        <f t="array" ref="Y409" xml:space="preserve"> 4 / 3 * g / U^2 * F409 * 10^(-9) * ( rhop - rhoa ) / rhoa</f>
        <v>423.99002745342233</v>
      </c>
      <c r="Z409" cm="1">
        <f t="array" ref="Z409" xml:space="preserve"> SQRT( 4/3 * 1/U409 * g/rhoa * F409 * 10^(-9) *  ( rhop - rhoa ) )</f>
        <v>2.2919980033962025E-3</v>
      </c>
      <c r="AA409" cm="1">
        <f t="array" ref="AA409" xml:space="preserve"> Z409 / U</f>
        <v>0.21850625445497496</v>
      </c>
      <c r="AB409">
        <f t="shared" si="167"/>
        <v>0.27960077185593535</v>
      </c>
      <c r="AC409">
        <f t="shared" si="168"/>
        <v>0.27668281804441475</v>
      </c>
      <c r="AD409">
        <f t="shared" si="169"/>
        <v>0.98956385637939481</v>
      </c>
      <c r="AE409" cm="1">
        <f t="array" ref="AE409">( ( F409 * 10^(-9) ) ^ 2 * rhop * H409 * U ) / ( 18 * mu * ( df * 10^(-6) ) )</f>
        <v>7.1406901906081649E-2</v>
      </c>
      <c r="AF409">
        <f t="shared" si="170"/>
        <v>4.9359412830669178E-2</v>
      </c>
      <c r="AG409" cm="1">
        <f t="array" ref="AG409">(2 * AI429*(1-alpha)*AE409*SQRT(alpha)+(1-alpha)*alpha*AE409^2)/Ku</f>
        <v>2.9693913279470345E-2</v>
      </c>
      <c r="AH409">
        <f t="shared" si="171"/>
        <v>0.60158562625810263</v>
      </c>
      <c r="AI409" cm="1">
        <f t="array" ref="AI409" xml:space="preserve"> F409 / df / 1000</f>
        <v>0.52168367346938771</v>
      </c>
      <c r="AJ409" cm="1">
        <f t="array" ref="AJ409" xml:space="preserve"> ( 1 + AI409 ) / ( 2*Ku ) * ( 2 * LN( 1 + AI409 ) - 1 + alpha + ( 1 / ( 1 + AI409 ) ) ^ 2 * ( 1 - alpha / 2 ) - ( alpha / 2) * ( 1 + AI409 ) ^ 2 )</f>
        <v>0.28558332781521362</v>
      </c>
      <c r="AK409" cm="1">
        <f t="array" ref="AK409" xml:space="preserve"> ( ( 1 - alpha ) / Ku ) * AI409 ^ 2</f>
        <v>0.38704861962259701</v>
      </c>
      <c r="AL409">
        <f t="shared" si="172"/>
        <v>1.3552913700656797</v>
      </c>
      <c r="AM409">
        <f t="shared" si="162"/>
        <v>0.51302312140922368</v>
      </c>
      <c r="AN409">
        <f t="shared" si="173"/>
        <v>0.71690600903550572</v>
      </c>
      <c r="AO409">
        <f t="shared" si="174"/>
        <v>1.3974146176223714</v>
      </c>
      <c r="AP409" cm="1">
        <f t="array" ref="AP409" xml:space="preserve"> EXP( -4 * alpha * X * 10^(-6) * AM409 / ( PI() * df * 10^(-6) * ( 1 - alpha ) ) ) * 100</f>
        <v>2.7609752456218047E-3</v>
      </c>
      <c r="AQ409" cm="1">
        <f t="array" ref="AQ409" xml:space="preserve"> EXP( -4 * alpha * X * 10^(-6) * AN409 / ( PI() * df * 10^(-6) * ( 1 - alpha ) ) ) * 100</f>
        <v>4.2586712384579802E-5</v>
      </c>
      <c r="AR409">
        <f t="shared" si="175"/>
        <v>2.7183885332372247E-3</v>
      </c>
      <c r="AS409" cm="1">
        <f t="array" ref="AS409" xml:space="preserve"> ( sigave * 10^(-6) * fE *e * H409 ) / ( 3 * PI() * eps0 * ( 1 + epsF ) * mu * U * F409 * 10^(-9) )</f>
        <v>5.2526740571231054E-3</v>
      </c>
      <c r="AT409" cm="1">
        <f t="array" ref="AT409" xml:space="preserve"> PI() * AS409 / ( 1 + alpha * SQRT(AS409) )</f>
        <v>1.6419650871419594E-2</v>
      </c>
      <c r="AU409" cm="1">
        <f t="array" ref="AU409" xml:space="preserve"> PI() * AS409 * ( 1 - SQRT( AS409 ) * alpha )</f>
        <v>1.641924024909952E-2</v>
      </c>
      <c r="AV409">
        <f t="shared" si="176"/>
        <v>0.99997499201881401</v>
      </c>
      <c r="AW409" cm="1">
        <f t="array" ref="AW409" xml:space="preserve"> 2 / 3 * ( epsP - 1 ) / ( epsP + 2 ) * ( sigave * 10^(-6) ) ^ 2 / ( eps0 * ( 1 + epsF ) ^ 2 ) * H409 * ( F409 * 10^(-9) ) ^ 2 / ( df * 10^(-6) * mu * U )</f>
        <v>57.256673842207007</v>
      </c>
      <c r="AX409" cm="1">
        <f t="array" ref="AX409" xml:space="preserve"> 0.528 * Ku ^ 0.26 * AW409 ^ 0.74 / ( 1 + 0.366 * ( Ku * AW409 ) ^ 0.63 )</f>
        <v>2.0599342789821766</v>
      </c>
      <c r="AY409" cm="1">
        <f t="array" ref="AY409" xml:space="preserve"> 0.35 * Ku ^ ( -0.5 ) * AW409 ^ 0.4</f>
        <v>2.1837311347629975</v>
      </c>
      <c r="AZ409">
        <f t="shared" si="177"/>
        <v>1.0600974783729458</v>
      </c>
      <c r="BA409">
        <f t="shared" si="163"/>
        <v>0.52101911173813797</v>
      </c>
      <c r="BB409">
        <f t="shared" si="178"/>
        <v>0.73332524928460519</v>
      </c>
      <c r="BC409">
        <f t="shared" si="179"/>
        <v>1.4074824373298065</v>
      </c>
      <c r="BD409">
        <f t="shared" si="164"/>
        <v>1.5161634866901055</v>
      </c>
      <c r="BE409">
        <f t="shared" si="180"/>
        <v>2.9006371437985035</v>
      </c>
      <c r="BF409">
        <f t="shared" si="181"/>
        <v>1.9131427245559145</v>
      </c>
      <c r="BG409" cm="1">
        <f t="array" ref="BG409" xml:space="preserve"> EXP( -4 * alpha * X * 10^(-6) * BA409 / ( PI() * df * 10^(-6) * ( 1 - alpha ) ) ) * 100</f>
        <v>2.3442655578594738E-3</v>
      </c>
      <c r="BH409" cm="1">
        <f t="array" ref="BH409" xml:space="preserve"> EXP( -4 * alpha * X * 10^(-6) * BB409 / ( PI() * df * 10^(-6) * ( 1 - alpha ) ) ) * 100</f>
        <v>3.0434480695426376E-5</v>
      </c>
      <c r="BI409" cm="1">
        <f t="array" ref="BI409" xml:space="preserve"> EXP( -4 * alpha * X * 10^(-6) * BD409 / ( PI() * df * 10^(-6) * ( 1 - alpha ) ) ) * 100</f>
        <v>3.3630918034931936E-12</v>
      </c>
      <c r="BJ409" cm="1">
        <f t="array" ref="BJ409" xml:space="preserve"> EXP( -4 * alpha * X * 10^(-6) * BE409 / ( PI() * df * 10^(-6) * ( 1 - alpha ) ) ) * 100</f>
        <v>1.6738949958542164E-24</v>
      </c>
      <c r="BK409" cm="1">
        <f t="array" ref="BK409">fC *  BG409 +  ( 1 - fC ) * BI409</f>
        <v>2.3442655881273001E-4</v>
      </c>
    </row>
    <row r="410" spans="6:63" x14ac:dyDescent="0.2">
      <c r="F410">
        <v>4100</v>
      </c>
      <c r="G410" cm="1">
        <f t="array" ref="G410" xml:space="preserve"> F410 * 10^(-9) * rhoa/mu * U</f>
        <v>2.7162215459619128E-3</v>
      </c>
      <c r="H410" cm="1">
        <f t="array" ref="H410">1 +  lambda/F410 * ( 2.514 + 0.8 * EXP( -0.55 * F410/lambda ) )</f>
        <v>1.0410885707317072</v>
      </c>
      <c r="I410" cm="1">
        <f t="array" ref="I410" xml:space="preserve"> 1 + 3.34 * lambda/F410</f>
        <v>1.0545886341463415</v>
      </c>
      <c r="J410">
        <f t="shared" si="165"/>
        <v>0.98719873989011631</v>
      </c>
      <c r="K410" cm="1">
        <f t="array" ref="K410" xml:space="preserve"> kB * T * H410 / ( 3 * PI() * mu * F410 * 10^(-9) )</f>
        <v>5.9948602378734049E-12</v>
      </c>
      <c r="L410" cm="1">
        <f t="array" ref="L410" xml:space="preserve"> df * 10^(-6) *U / K410</f>
        <v>13717.891467380656</v>
      </c>
      <c r="M410" cm="1">
        <f t="array" ref="M410" xml:space="preserve"> 1 + 0.388 * Kn * ( ( 1 - alpha ) * L410 / Ku ) ^ ( 1 / 3 )</f>
        <v>1.1785520091484878</v>
      </c>
      <c r="N410" cm="1">
        <f t="array" ref="N410" xml:space="preserve"> 1 + 0.388 * Kn * ( ( 1 - alpha ) / Ku ) ^ ( 1 / 3 ) * ( 3 * PI() * mu * df * 10^(-6) * U * F410 * 10^(-9) / ( kB * T ) ) ^ ( 1 / 3 ) * ( 0.6 * ( F410 / lambda ) ^ 0.1 ) ^ ( -1 / 3 ) * ( 1 + 2/3 * ( 3.34 * F410 / lambda ) ) ^ ( -1 / 2 )</f>
        <v>1.0159680161629359</v>
      </c>
      <c r="O410">
        <f t="shared" si="156"/>
        <v>0.86204767229320667</v>
      </c>
      <c r="P410" cm="1">
        <f t="array" ref="P410" xml:space="preserve"> 1 / ( 1 + 1.6 * ( ( 1 - alpha ) / Ku ) ^ ( 1 / 3 ) * L410 ^ ( -2 / 3 ) * M410 )</f>
        <v>0.99631313958419343</v>
      </c>
      <c r="Q410" cm="1">
        <f t="array" ref="Q410" xml:space="preserve"> 1.6 * ( ( 1 - alpha ) / Ku ) * L410 ^ ( -2 / 3 ) * M410 * P410</f>
        <v>4.6625558866414179E-3</v>
      </c>
      <c r="R410" cm="1">
        <f t="array" ref="R410" xml:space="preserve"> 1.6 * ( 0.6 ) ^ ( 2 / 3 ) * ( ( 1 - alpha ) / Ku ) * ( lambda * 10^(-9) ) ^ ( -1 / 15 ) * ( kB * T / ( 3 * PI() * df * 10^(-6) * U * mu ) ) ^ ( 2 / 3 ) * ( F410 * 10^(-9) ) ^ ( -3 / 5 )  +  3.2 * 3.34 / 3 * ( 0.6 ) ^ ( 2 / 3 ) * ( ( 1 - alpha ) / Ku ) *  ( lambda * 10^(-9) ) ^ ( 14 / 15 ) * ( kB * T / ( 3 * PI() * df * 10^(-6) * U * mu ) ) ^ ( 2 / 3 ) * ( F410 * 10^(-9) ) ^ ( -8 / 5 )</f>
        <v>3.7493472596395868E-3</v>
      </c>
      <c r="S410">
        <f t="shared" si="157"/>
        <v>3.8092168972819712E-3</v>
      </c>
      <c r="T410">
        <f t="shared" si="166"/>
        <v>0.81698042659299186</v>
      </c>
      <c r="U410">
        <f t="shared" si="158"/>
        <v>8858.6843680354359</v>
      </c>
      <c r="V410">
        <f t="shared" si="159"/>
        <v>1.0624641741346615E-2</v>
      </c>
      <c r="W410">
        <f t="shared" si="160"/>
        <v>1.1288282239819064E-4</v>
      </c>
      <c r="X410">
        <f t="shared" si="161"/>
        <v>1.199335509799146E-6</v>
      </c>
      <c r="Y410" cm="1">
        <f t="array" ref="Y410" xml:space="preserve"> 4 / 3 * g / U^2 * F410 * 10^(-9) * ( rhop - rhoa ) / rhoa</f>
        <v>425.02667788729377</v>
      </c>
      <c r="Z410" cm="1">
        <f t="array" ref="Z410" xml:space="preserve"> SQRT( 4/3 * 1/U410 * g/rhoa * F410 * 10^(-9) *  ( rhop - rhoa ) )</f>
        <v>2.2975969367189349E-3</v>
      </c>
      <c r="AA410" cm="1">
        <f t="array" ref="AA410" xml:space="preserve"> Z410 / U</f>
        <v>0.21904002540393766</v>
      </c>
      <c r="AB410">
        <f t="shared" si="167"/>
        <v>0.28047535408870627</v>
      </c>
      <c r="AC410">
        <f t="shared" si="168"/>
        <v>0.27752677283596433</v>
      </c>
      <c r="AD410">
        <f t="shared" si="169"/>
        <v>0.98948720017727687</v>
      </c>
      <c r="AE410" cm="1">
        <f t="array" ref="AE410">( ( F410 * 10^(-9) ) ^ 2 * rhop * H410 * U ) / ( 18 * mu * ( df * 10^(-6) ) )</f>
        <v>7.1749583218961688E-2</v>
      </c>
      <c r="AF410">
        <f t="shared" si="170"/>
        <v>4.9728204564280766E-2</v>
      </c>
      <c r="AG410" cm="1">
        <f t="array" ref="AG410">(2 * AI430*(1-alpha)*AE410*SQRT(alpha)+(1-alpha)*alpha*AE410^2)/Ku</f>
        <v>2.9907203754822656E-2</v>
      </c>
      <c r="AH410">
        <f t="shared" si="171"/>
        <v>0.60141330291069217</v>
      </c>
      <c r="AI410" cm="1">
        <f t="array" ref="AI410" xml:space="preserve"> F410 / df / 1000</f>
        <v>0.52295918367346939</v>
      </c>
      <c r="AJ410" cm="1">
        <f t="array" ref="AJ410" xml:space="preserve"> ( 1 + AI410 ) / ( 2*Ku ) * ( 2 * LN( 1 + AI410 ) - 1 + alpha + ( 1 / ( 1 + AI410 ) ) ^ 2 * ( 1 - alpha / 2 ) - ( alpha / 2) * ( 1 + AI410 ) ^ 2 )</f>
        <v>0.28680401653644394</v>
      </c>
      <c r="AK410" cm="1">
        <f t="array" ref="AK410" xml:space="preserve"> ( ( 1 - alpha ) / Ku ) * AI410 ^ 2</f>
        <v>0.3889435916724468</v>
      </c>
      <c r="AL410">
        <f t="shared" si="172"/>
        <v>1.3561302117365015</v>
      </c>
      <c r="AM410">
        <f t="shared" si="162"/>
        <v>0.51463020666986303</v>
      </c>
      <c r="AN410">
        <f t="shared" si="173"/>
        <v>0.72000778596997383</v>
      </c>
      <c r="AO410">
        <f t="shared" si="174"/>
        <v>1.3990779721794706</v>
      </c>
      <c r="AP410" cm="1">
        <f t="array" ref="AP410" xml:space="preserve"> EXP( -4 * alpha * X * 10^(-6) * AM410 / ( PI() * df * 10^(-6) * ( 1 - alpha ) ) ) * 100</f>
        <v>2.6716605813222162E-3</v>
      </c>
      <c r="AQ410" cm="1">
        <f t="array" ref="AQ410" xml:space="preserve"> EXP( -4 * alpha * X * 10^(-6) * AN410 / ( PI() * df * 10^(-6) * ( 1 - alpha ) ) ) * 100</f>
        <v>3.9967817234901278E-5</v>
      </c>
      <c r="AR410">
        <f t="shared" si="175"/>
        <v>2.6316927640873148E-3</v>
      </c>
      <c r="AS410" cm="1">
        <f t="array" ref="AS410" xml:space="preserve"> ( sigave * 10^(-6) * fE *e * H410 ) / ( 3 * PI() * eps0 * ( 1 + epsF ) * mu * U * F410 * 10^(-9) )</f>
        <v>5.2393570791254588E-3</v>
      </c>
      <c r="AT410" cm="1">
        <f t="array" ref="AT410" xml:space="preserve"> PI() * AS410 / ( 1 + alpha * SQRT(AS410) )</f>
        <v>1.637812589930222E-2</v>
      </c>
      <c r="AU410" cm="1">
        <f t="array" ref="AU410" xml:space="preserve"> PI() * AS410 * ( 1 - SQRT( AS410 ) * alpha )</f>
        <v>1.6377717353845973E-2</v>
      </c>
      <c r="AV410">
        <f t="shared" si="176"/>
        <v>0.99997505542094633</v>
      </c>
      <c r="AW410" cm="1">
        <f t="array" ref="AW410" xml:space="preserve"> 2 / 3 * ( epsP - 1 ) / ( epsP + 2 ) * ( sigave * 10^(-6) ) ^ 2 / ( eps0 * ( 1 + epsF ) ^ 2 ) * H410 * ( F410 * 10^(-9) ) ^ 2 / ( df * 10^(-6) * mu * U )</f>
        <v>57.531448291730079</v>
      </c>
      <c r="AX410" cm="1">
        <f t="array" ref="AX410" xml:space="preserve"> 0.528 * Ku ^ 0.26 * AW410 ^ 0.74 / ( 1 + 0.366 * ( Ku * AW410 ) ^ 0.63 )</f>
        <v>2.0623727981555113</v>
      </c>
      <c r="AY410" cm="1">
        <f t="array" ref="AY410" xml:space="preserve"> 0.35 * Ku ^ ( -0.5 ) * AW410 ^ 0.4</f>
        <v>2.1879170003901081</v>
      </c>
      <c r="AZ410">
        <f t="shared" si="177"/>
        <v>1.0608736705346762</v>
      </c>
      <c r="BA410">
        <f t="shared" si="163"/>
        <v>0.52257965425274233</v>
      </c>
      <c r="BB410">
        <f t="shared" si="178"/>
        <v>0.7363855033238198</v>
      </c>
      <c r="BC410">
        <f t="shared" si="179"/>
        <v>1.409135425252648</v>
      </c>
      <c r="BD410">
        <f t="shared" si="164"/>
        <v>1.5156436654802998</v>
      </c>
      <c r="BE410">
        <f t="shared" si="180"/>
        <v>2.9079247863600819</v>
      </c>
      <c r="BF410">
        <f t="shared" si="181"/>
        <v>1.9186071585226963</v>
      </c>
      <c r="BG410" cm="1">
        <f t="array" ref="BG410" xml:space="preserve"> EXP( -4 * alpha * X * 10^(-6) * BA410 / ( PI() * df * 10^(-6) * ( 1 - alpha ) ) ) * 100</f>
        <v>2.2705923749180624E-3</v>
      </c>
      <c r="BH410" cm="1">
        <f t="array" ref="BH410" xml:space="preserve"> EXP( -4 * alpha * X * 10^(-6) * BB410 / ( PI() * df * 10^(-6) * ( 1 - alpha ) ) ) * 100</f>
        <v>2.8587172458761762E-5</v>
      </c>
      <c r="BI410" cm="1">
        <f t="array" ref="BI410" xml:space="preserve"> EXP( -4 * alpha * X * 10^(-6) * BD410 / ( PI() * df * 10^(-6) * ( 1 - alpha ) ) ) * 100</f>
        <v>3.3990540510746502E-12</v>
      </c>
      <c r="BJ410" cm="1">
        <f t="array" ref="BJ410" xml:space="preserve"> EXP( -4 * alpha * X * 10^(-6) * BE410 / ( PI() * df * 10^(-6) * ( 1 - alpha ) ) ) * 100</f>
        <v>1.4420063700152497E-24</v>
      </c>
      <c r="BK410" cm="1">
        <f t="array" ref="BK410">fC *  BG410 +  ( 1 - fC ) * BI410</f>
        <v>2.2705924055095488E-4</v>
      </c>
    </row>
    <row r="411" spans="6:63" x14ac:dyDescent="0.2">
      <c r="F411">
        <v>4110</v>
      </c>
      <c r="G411" cm="1">
        <f t="array" ref="G411" xml:space="preserve"> F411 * 10^(-9) * rhoa/mu * U</f>
        <v>2.7228464765618201E-3</v>
      </c>
      <c r="H411" cm="1">
        <f t="array" ref="H411">1 +  lambda/F411 * ( 2.514 + 0.8 * EXP( -0.55 * F411/lambda ) )</f>
        <v>1.0409885985401459</v>
      </c>
      <c r="I411" cm="1">
        <f t="array" ref="I411" xml:space="preserve"> 1 + 3.34 * lambda/F411</f>
        <v>1.0544558150851582</v>
      </c>
      <c r="J411">
        <f t="shared" si="165"/>
        <v>0.987228277987234</v>
      </c>
      <c r="K411" cm="1">
        <f t="array" ref="K411" xml:space="preserve"> kB * T * H411 / ( 3 * PI() * mu * F411 * 10^(-9) )</f>
        <v>5.9796999378566126E-12</v>
      </c>
      <c r="L411" cm="1">
        <f t="array" ref="L411" xml:space="preserve"> df * 10^(-6) *U / K411</f>
        <v>13752.670361372755</v>
      </c>
      <c r="M411" cm="1">
        <f t="array" ref="M411" xml:space="preserve"> 1 + 0.388 * Kn * ( ( 1 - alpha ) * L411 / Ku ) ^ ( 1 / 3 )</f>
        <v>1.1787027757797095</v>
      </c>
      <c r="N411" cm="1">
        <f t="array" ref="N411" xml:space="preserve"> 1 + 0.388 * Kn * ( ( 1 - alpha ) / Ku ) ^ ( 1 / 3 ) * ( 3 * PI() * mu * df * 10^(-6) * U * F411 * 10^(-9) / ( kB * T ) ) ^ ( 1 / 3 ) * ( 0.6 * ( F411 / lambda ) ^ 0.1 ) ^ ( -1 / 3 ) * ( 1 + 2/3 * ( 3.34 * F411 / lambda ) ) ^ ( -1 / 2 )</f>
        <v>1.0159603797462362</v>
      </c>
      <c r="O411">
        <f t="shared" si="156"/>
        <v>0.86193093002108223</v>
      </c>
      <c r="P411" cm="1">
        <f t="array" ref="P411" xml:space="preserve"> 1 / ( 1 + 1.6 * ( ( 1 - alpha ) / Ku ) ^ ( 1 / 3 ) * L411 ^ ( -2 / 3 ) * M411 )</f>
        <v>0.99631886596127917</v>
      </c>
      <c r="Q411" cm="1">
        <f t="array" ref="Q411" xml:space="preserve"> 1.6 * ( ( 1 - alpha ) / Ku ) * L411 ^ ( -2 / 3 ) * M411 * P411</f>
        <v>4.6553140737764405E-3</v>
      </c>
      <c r="R411" cm="1">
        <f t="array" ref="R411" xml:space="preserve"> 1.6 * ( 0.6 ) ^ ( 2 / 3 ) * ( ( 1 - alpha ) / Ku ) * ( lambda * 10^(-9) ) ^ ( -1 / 15 ) * ( kB * T / ( 3 * PI() * df * 10^(-6) * U * mu ) ) ^ ( 2 / 3 ) * ( F411 * 10^(-9) ) ^ ( -3 / 5 )  +  3.2 * 3.34 / 3 * ( 0.6 ) ^ ( 2 / 3 ) * ( ( 1 - alpha ) / Ku ) *  ( lambda * 10^(-9) ) ^ ( 14 / 15 ) * ( kB * T / ( 3 * PI() * df * 10^(-6) * U * mu ) ) ^ ( 2 / 3 ) * ( F411 * 10^(-9) ) ^ ( -8 / 5 )</f>
        <v>3.7435512291335077E-3</v>
      </c>
      <c r="S411">
        <f t="shared" si="157"/>
        <v>3.8032997283499676E-3</v>
      </c>
      <c r="T411">
        <f t="shared" si="166"/>
        <v>0.81698026557952297</v>
      </c>
      <c r="U411">
        <f t="shared" si="158"/>
        <v>8837.1686229132592</v>
      </c>
      <c r="V411">
        <f t="shared" si="159"/>
        <v>1.063756763078447E-2</v>
      </c>
      <c r="W411">
        <f t="shared" si="160"/>
        <v>1.1315765426529309E-4</v>
      </c>
      <c r="X411">
        <f t="shared" si="161"/>
        <v>1.2037181348916586E-6</v>
      </c>
      <c r="Y411" cm="1">
        <f t="array" ref="Y411" xml:space="preserve"> 4 / 3 * g / U^2 * F411 * 10^(-9) * ( rhop - rhoa ) / rhoa</f>
        <v>426.06332832116527</v>
      </c>
      <c r="Z411" cm="1">
        <f t="array" ref="Z411" xml:space="preserve"> SQRT( 4/3 * 1/U411 * g/rhoa * F411 * 10^(-9) *  ( rhop - rhoa ) )</f>
        <v>2.3031958496165551E-3</v>
      </c>
      <c r="AA411" cm="1">
        <f t="array" ref="AA411" xml:space="preserve"> Z411 / U</f>
        <v>0.21957379440568453</v>
      </c>
      <c r="AB411">
        <f t="shared" si="167"/>
        <v>0.28135112946197549</v>
      </c>
      <c r="AC411">
        <f t="shared" si="168"/>
        <v>0.27837166877086644</v>
      </c>
      <c r="AD411">
        <f t="shared" si="169"/>
        <v>0.98941016978745866</v>
      </c>
      <c r="AE411" cm="1">
        <f t="array" ref="AE411">( ( F411 * 10^(-9) ) ^ 2 * rhop * H411 * U ) / ( 18 * mu * ( df * 10^(-6) ) )</f>
        <v>7.2093084494332771E-2</v>
      </c>
      <c r="AF411">
        <f t="shared" si="170"/>
        <v>5.0098464319637222E-2</v>
      </c>
      <c r="AG411" cm="1">
        <f t="array" ref="AG411">(2 * AI431*(1-alpha)*AE411*SQRT(alpha)+(1-alpha)*alpha*AE411^2)/Ku</f>
        <v>3.0121518815230324E-2</v>
      </c>
      <c r="AH411">
        <f t="shared" si="171"/>
        <v>0.60124635004876814</v>
      </c>
      <c r="AI411" cm="1">
        <f t="array" ref="AI411" xml:space="preserve"> F411 / df / 1000</f>
        <v>0.52423469387755106</v>
      </c>
      <c r="AJ411" cm="1">
        <f t="array" ref="AJ411" xml:space="preserve"> ( 1 + AI411 ) / ( 2*Ku ) * ( 2 * LN( 1 + AI411 ) - 1 + alpha + ( 1 / ( 1 + AI411 ) ) ^ 2 * ( 1 - alpha / 2 ) - ( alpha / 2) * ( 1 + AI411 ) ^ 2 )</f>
        <v>0.28802662466347201</v>
      </c>
      <c r="AK411" cm="1">
        <f t="array" ref="AK411" xml:space="preserve"> ( ( 1 - alpha ) / Ku ) * AI411 ^ 2</f>
        <v>0.39084319124866984</v>
      </c>
      <c r="AL411">
        <f t="shared" si="172"/>
        <v>1.3569689666895479</v>
      </c>
      <c r="AM411">
        <f t="shared" si="162"/>
        <v>0.51623706273590064</v>
      </c>
      <c r="AN411">
        <f t="shared" si="173"/>
        <v>0.72311662406752353</v>
      </c>
      <c r="AO411">
        <f t="shared" si="174"/>
        <v>1.400745270467842</v>
      </c>
      <c r="AP411" cm="1">
        <f t="array" ref="AP411" xml:space="preserve"> EXP( -4 * alpha * X * 10^(-6) * AM411 / ( PI() * df * 10^(-6) * ( 1 - alpha ) ) ) * 100</f>
        <v>2.5852472771427906E-3</v>
      </c>
      <c r="AQ411" cm="1">
        <f t="array" ref="AQ411" xml:space="preserve"> EXP( -4 * alpha * X * 10^(-6) * AN411 / ( PI() * df * 10^(-6) * ( 1 - alpha ) ) ) * 100</f>
        <v>3.7504553411234047E-5</v>
      </c>
      <c r="AR411">
        <f t="shared" si="175"/>
        <v>2.5477427237315564E-3</v>
      </c>
      <c r="AS411" cm="1">
        <f t="array" ref="AS411" xml:space="preserve"> ( sigave * 10^(-6) * fE *e * H411 ) / ( 3 * PI() * eps0 * ( 1 + epsF ) * mu * U * F411 * 10^(-9) )</f>
        <v>5.2261073581873728E-3</v>
      </c>
      <c r="AT411" cm="1">
        <f t="array" ref="AT411" xml:space="preserve"> PI() * AS411 / ( 1 + alpha * SQRT(AS411) )</f>
        <v>1.633681025791189E-2</v>
      </c>
      <c r="AU411" cm="1">
        <f t="array" ref="AU411" xml:space="preserve"> PI() * AS411 * ( 1 - SQRT( AS411 ) * alpha )</f>
        <v>1.6336403773614304E-2</v>
      </c>
      <c r="AV411">
        <f t="shared" si="176"/>
        <v>0.99997511850286758</v>
      </c>
      <c r="AW411" cm="1">
        <f t="array" ref="AW411" xml:space="preserve"> 2 / 3 * ( epsP - 1 ) / ( epsP + 2 ) * ( sigave * 10^(-6) ) ^ 2 / ( eps0 * ( 1 + epsF ) ^ 2 ) * H411 * ( F411 * 10^(-9) ) ^ 2 / ( df * 10^(-6) * mu * U )</f>
        <v>57.806880217262609</v>
      </c>
      <c r="AX411" cm="1">
        <f t="array" ref="AX411" xml:space="preserve"> 0.528 * Ku ^ 0.26 * AW411 ^ 0.74 / ( 1 + 0.366 * ( Ku * AW411 ) ^ 0.63 )</f>
        <v>2.0648051837475045</v>
      </c>
      <c r="AY411" cm="1">
        <f t="array" ref="AY411" xml:space="preserve"> 0.35 * Ku ^ ( -0.5 ) * AW411 ^ 0.4</f>
        <v>2.1921008608476451</v>
      </c>
      <c r="AZ411">
        <f t="shared" si="177"/>
        <v>1.061650211895103</v>
      </c>
      <c r="BA411">
        <f t="shared" si="163"/>
        <v>0.52414020605179434</v>
      </c>
      <c r="BB411">
        <f t="shared" si="178"/>
        <v>0.73945302784113787</v>
      </c>
      <c r="BC411">
        <f t="shared" si="179"/>
        <v>1.4107924164246748</v>
      </c>
      <c r="BD411">
        <f t="shared" si="164"/>
        <v>1.515113283303732</v>
      </c>
      <c r="BE411">
        <f t="shared" si="180"/>
        <v>2.9152174849151686</v>
      </c>
      <c r="BF411">
        <f t="shared" si="181"/>
        <v>1.9240920906973267</v>
      </c>
      <c r="BG411" cm="1">
        <f t="array" ref="BG411" xml:space="preserve"> EXP( -4 * alpha * X * 10^(-6) * BA411 / ( PI() * df * 10^(-6) * ( 1 - alpha ) ) ) * 100</f>
        <v>2.1992340997007091E-3</v>
      </c>
      <c r="BH411" cm="1">
        <f t="array" ref="BH411" xml:space="preserve"> EXP( -4 * alpha * X * 10^(-6) * BB411 / ( PI() * df * 10^(-6) * ( 1 - alpha ) ) ) * 100</f>
        <v>2.6847997520704776E-5</v>
      </c>
      <c r="BI411" cm="1">
        <f t="array" ref="BI411" xml:space="preserve"> EXP( -4 * alpha * X * 10^(-6) * BD411 / ( PI() * df * 10^(-6) * ( 1 - alpha ) ) ) * 100</f>
        <v>3.4361433059918017E-12</v>
      </c>
      <c r="BJ411" cm="1">
        <f t="array" ref="BJ411" xml:space="preserve"> EXP( -4 * alpha * X * 10^(-6) * BE411 / ( PI() * df * 10^(-6) * ( 1 - alpha ) ) ) * 100</f>
        <v>1.2421133142886374E-24</v>
      </c>
      <c r="BK411" cm="1">
        <f t="array" ref="BK411">fC *  BG411 +  ( 1 - fC ) * BI411</f>
        <v>2.199234130625999E-4</v>
      </c>
    </row>
    <row r="412" spans="6:63" x14ac:dyDescent="0.2">
      <c r="F412">
        <v>4120</v>
      </c>
      <c r="G412" cm="1">
        <f t="array" ref="G412" xml:space="preserve"> F412 * 10^(-9) * rhoa/mu * U</f>
        <v>2.7294714071617273E-3</v>
      </c>
      <c r="H412" cm="1">
        <f t="array" ref="H412">1 +  lambda/F412 * ( 2.514 + 0.8 * EXP( -0.55 * F412/lambda ) )</f>
        <v>1.0408891116504855</v>
      </c>
      <c r="I412" cm="1">
        <f t="array" ref="I412" xml:space="preserve"> 1 + 3.34 * lambda/F412</f>
        <v>1.0543236407766989</v>
      </c>
      <c r="J412">
        <f t="shared" si="165"/>
        <v>0.9872576800835875</v>
      </c>
      <c r="K412" cm="1">
        <f t="array" ref="K412" xml:space="preserve"> kB * T * H412 / ( 3 * PI() * mu * F412 * 10^(-9) )</f>
        <v>5.9646160124589631E-12</v>
      </c>
      <c r="L412" cm="1">
        <f t="array" ref="L412" xml:space="preserve"> df * 10^(-6) *U / K412</f>
        <v>13787.449507811705</v>
      </c>
      <c r="M412" cm="1">
        <f t="array" ref="M412" xml:space="preserve"> 1 + 0.388 * Kn * ( ( 1 - alpha ) * L412 / Ku ) ^ ( 1 / 3 )</f>
        <v>1.1788532895355317</v>
      </c>
      <c r="N412" cm="1">
        <f t="array" ref="N412" xml:space="preserve"> 1 + 0.388 * Kn * ( ( 1 - alpha ) / Ku ) ^ ( 1 / 3 ) * ( 3 * PI() * mu * df * 10^(-6) * U * F412 * 10^(-9) / ( kB * T ) ) ^ ( 1 / 3 ) * ( 0.6 * ( F412 / lambda ) ^ 0.1 ) ^ ( -1 / 3 ) * ( 1 + 2/3 * ( 3.34 * F412 / lambda ) ) ^ ( -1 / 2 )</f>
        <v>1.0159527651854157</v>
      </c>
      <c r="O412">
        <f t="shared" si="156"/>
        <v>0.86181442101731009</v>
      </c>
      <c r="P412" cm="1">
        <f t="array" ref="P412" xml:space="preserve"> 1 / ( 1 + 1.6 * ( ( 1 - alpha ) / Ku ) ^ ( 1 / 3 ) * L412 ^ ( -2 / 3 ) * M412 )</f>
        <v>0.99632456875455544</v>
      </c>
      <c r="Q412" cm="1">
        <f t="array" ref="Q412" xml:space="preserve"> 1.6 * ( ( 1 - alpha ) / Ku ) * L412 ^ ( -2 / 3 ) * M412 * P412</f>
        <v>4.6481020859706753E-3</v>
      </c>
      <c r="R412" cm="1">
        <f t="array" ref="R412" xml:space="preserve"> 1.6 * ( 0.6 ) ^ ( 2 / 3 ) * ( ( 1 - alpha ) / Ku ) * ( lambda * 10^(-9) ) ^ ( -1 / 15 ) * ( kB * T / ( 3 * PI() * df * 10^(-6) * U * mu ) ) ^ ( 2 / 3 ) * ( F412 * 10^(-9) ) ^ ( -3 / 5 )  +  3.2 * 3.34 / 3 * ( 0.6 ) ^ ( 2 / 3 ) * ( ( 1 - alpha ) / Ku ) *  ( lambda * 10^(-9) ) ^ ( 14 / 15 ) * ( kB * T / ( 3 * PI() * df * 10^(-6) * U * mu ) ) ^ ( 2 / 3 ) * ( F412 * 10^(-9) ) ^ ( -8 / 5 )</f>
        <v>3.7377789582052493E-3</v>
      </c>
      <c r="S412">
        <f t="shared" si="157"/>
        <v>3.7974068682404853E-3</v>
      </c>
      <c r="T412">
        <f t="shared" si="166"/>
        <v>0.81698009165981189</v>
      </c>
      <c r="U412">
        <f t="shared" si="158"/>
        <v>8815.7572941220151</v>
      </c>
      <c r="V412">
        <f t="shared" si="159"/>
        <v>1.0650477738189621E-2</v>
      </c>
      <c r="W412">
        <f t="shared" si="160"/>
        <v>1.1343248411332104E-4</v>
      </c>
      <c r="X412">
        <f t="shared" si="161"/>
        <v>1.2081060530478944E-6</v>
      </c>
      <c r="Y412" cm="1">
        <f t="array" ref="Y412" xml:space="preserve"> 4 / 3 * g / U^2 * F412 * 10^(-9) * ( rhop - rhoa ) / rhoa</f>
        <v>427.09997875503672</v>
      </c>
      <c r="Z412" cm="1">
        <f t="array" ref="Z412" xml:space="preserve"> SQRT( 4/3 * 1/U412 * g/rhoa * F412 * 10^(-9) *  ( rhop - rhoa ) )</f>
        <v>2.3087947421048163E-3</v>
      </c>
      <c r="AA412" cm="1">
        <f t="array" ref="AA412" xml:space="preserve"> Z412 / U</f>
        <v>0.22010756146171742</v>
      </c>
      <c r="AB412">
        <f t="shared" si="167"/>
        <v>0.28222810042145702</v>
      </c>
      <c r="AC412">
        <f t="shared" si="168"/>
        <v>0.27921750675348966</v>
      </c>
      <c r="AD412">
        <f t="shared" si="169"/>
        <v>0.9893327643013875</v>
      </c>
      <c r="AE412" cm="1">
        <f t="array" ref="AE412">( ( F412 * 10^(-9) ) ^ 2 * rhop * H412 * U ) / ( 18 * mu * ( df * 10^(-6) ) )</f>
        <v>7.2437405732194898E-2</v>
      </c>
      <c r="AF412">
        <f t="shared" si="170"/>
        <v>5.0470190009990833E-2</v>
      </c>
      <c r="AG412" cm="1">
        <f t="array" ref="AG412">(2 * AI432*(1-alpha)*AE412*SQRT(alpha)+(1-alpha)*alpha*AE412^2)/Ku</f>
        <v>3.0336860970781879E-2</v>
      </c>
      <c r="AH412">
        <f t="shared" si="171"/>
        <v>0.60108473863039824</v>
      </c>
      <c r="AI412" cm="1">
        <f t="array" ref="AI412" xml:space="preserve"> F412 / df / 1000</f>
        <v>0.52551020408163263</v>
      </c>
      <c r="AJ412" cm="1">
        <f t="array" ref="AJ412" xml:space="preserve"> ( 1 + AI412 ) / ( 2*Ku ) * ( 2 * LN( 1 + AI412 ) - 1 + alpha + ( 1 / ( 1 + AI412 ) ) ^ 2 * ( 1 - alpha / 2 ) - ( alpha / 2) * ( 1 + AI412 ) ^ 2 )</f>
        <v>0.28925114879872804</v>
      </c>
      <c r="AK412" cm="1">
        <f t="array" ref="AK412" xml:space="preserve"> ( ( 1 - alpha ) / Ku ) * AI412 ^ 2</f>
        <v>0.39274741835126598</v>
      </c>
      <c r="AL412">
        <f t="shared" si="172"/>
        <v>1.3578076352759954</v>
      </c>
      <c r="AM412">
        <f t="shared" si="162"/>
        <v>0.51784367204241311</v>
      </c>
      <c r="AN412">
        <f t="shared" si="173"/>
        <v>0.72623252198298693</v>
      </c>
      <c r="AO412">
        <f t="shared" si="174"/>
        <v>1.4024165229608254</v>
      </c>
      <c r="AP412" cm="1">
        <f t="array" ref="AP412" xml:space="preserve"> EXP( -4 * alpha * X * 10^(-6) * AM412 / ( PI() * df * 10^(-6) * ( 1 - alpha ) ) ) * 100</f>
        <v>2.501641591991084E-3</v>
      </c>
      <c r="AQ412" cm="1">
        <f t="array" ref="AQ412" xml:space="preserve"> EXP( -4 * alpha * X * 10^(-6) * AN412 / ( PI() * df * 10^(-6) * ( 1 - alpha ) ) ) * 100</f>
        <v>3.5188019957630508E-5</v>
      </c>
      <c r="AR412">
        <f t="shared" si="175"/>
        <v>2.4664535720334536E-3</v>
      </c>
      <c r="AS412" cm="1">
        <f t="array" ref="AS412" xml:space="preserve"> ( sigave * 10^(-6) * fE *e * H412 ) / ( 3 * PI() * eps0 * ( 1 + epsF ) * mu * U * F412 * 10^(-9) )</f>
        <v>5.2129243867456224E-3</v>
      </c>
      <c r="AT412" cm="1">
        <f t="array" ref="AT412" xml:space="preserve"> PI() * AS412 / ( 1 + alpha * SQRT(AS412) )</f>
        <v>1.6295702369958524E-2</v>
      </c>
      <c r="AU412" cm="1">
        <f t="array" ref="AU412" xml:space="preserve"> PI() * AS412 * ( 1 - SQRT( AS412 ) * alpha )</f>
        <v>1.6295297931272271E-2</v>
      </c>
      <c r="AV412">
        <f t="shared" si="176"/>
        <v>0.99997518126699481</v>
      </c>
      <c r="AW412" cm="1">
        <f t="array" ref="AW412" xml:space="preserve"> 2 / 3 * ( epsP - 1 ) / ( epsP + 2 ) * ( sigave * 10^(-6) ) ^ 2 / ( eps0 * ( 1 + epsF ) ^ 2 ) * H412 * ( F412 * 10^(-9) ) ^ 2 / ( df * 10^(-6) * mu * U )</f>
        <v>58.082969618804597</v>
      </c>
      <c r="AX412" cm="1">
        <f t="array" ref="AX412" xml:space="preserve"> 0.528 * Ku ^ 0.26 * AW412 ^ 0.74 / ( 1 + 0.366 * ( Ku * AW412 ) ^ 0.63 )</f>
        <v>2.0672314633027478</v>
      </c>
      <c r="AY412" cm="1">
        <f t="array" ref="AY412" xml:space="preserve"> 0.35 * Ku ^ ( -0.5 ) * AW412 ^ 0.4</f>
        <v>2.1962827218966203</v>
      </c>
      <c r="AZ412">
        <f t="shared" si="177"/>
        <v>1.0624270967643321</v>
      </c>
      <c r="BA412">
        <f t="shared" si="163"/>
        <v>0.52570074805860201</v>
      </c>
      <c r="BB412">
        <f t="shared" si="178"/>
        <v>0.7425278199142592</v>
      </c>
      <c r="BC412">
        <f t="shared" si="179"/>
        <v>1.4124534208033628</v>
      </c>
      <c r="BD412">
        <f t="shared" si="164"/>
        <v>1.5145724034268548</v>
      </c>
      <c r="BE412">
        <f t="shared" si="180"/>
        <v>2.9225152438796074</v>
      </c>
      <c r="BF412">
        <f t="shared" si="181"/>
        <v>1.9295975796648326</v>
      </c>
      <c r="BG412" cm="1">
        <f t="array" ref="BG412" xml:space="preserve"> EXP( -4 * alpha * X * 10^(-6) * BA412 / ( PI() * df * 10^(-6) * ( 1 - alpha ) ) ) * 100</f>
        <v>2.1301188393881973E-3</v>
      </c>
      <c r="BH412" cm="1">
        <f t="array" ref="BH412" xml:space="preserve"> EXP( -4 * alpha * X * 10^(-6) * BB412 / ( PI() * df * 10^(-6) * ( 1 - alpha ) ) ) * 100</f>
        <v>2.5210880502768994E-5</v>
      </c>
      <c r="BI412" cm="1">
        <f t="array" ref="BI412" xml:space="preserve"> EXP( -4 * alpha * X * 10^(-6) * BD412 / ( PI() * df * 10^(-6) * ( 1 - alpha ) ) ) * 100</f>
        <v>3.4743834868589673E-12</v>
      </c>
      <c r="BJ412" cm="1">
        <f t="array" ref="BJ412" xml:space="preserve"> EXP( -4 * alpha * X * 10^(-6) * BE412 / ( PI() * df * 10^(-6) * ( 1 - alpha ) ) ) * 100</f>
        <v>1.0698189497280509E-24</v>
      </c>
      <c r="BK412" cm="1">
        <f t="array" ref="BK412">fC *  BG412 +  ( 1 - fC ) * BI412</f>
        <v>2.1301188706576488E-4</v>
      </c>
    </row>
    <row r="413" spans="6:63" x14ac:dyDescent="0.2">
      <c r="F413">
        <v>4130</v>
      </c>
      <c r="G413" cm="1">
        <f t="array" ref="G413" xml:space="preserve"> F413 * 10^(-9) * rhoa/mu * U</f>
        <v>2.7360963377616341E-3</v>
      </c>
      <c r="H413" cm="1">
        <f t="array" ref="H413">1 +  lambda/F413 * ( 2.514 + 0.8 * EXP( -0.55 * F413/lambda ) )</f>
        <v>1.0407901065375302</v>
      </c>
      <c r="I413" cm="1">
        <f t="array" ref="I413" xml:space="preserve"> 1 + 3.34 * lambda/F413</f>
        <v>1.0541921065375304</v>
      </c>
      <c r="J413">
        <f t="shared" si="165"/>
        <v>0.98728694711629106</v>
      </c>
      <c r="K413" cm="1">
        <f t="array" ref="K413" xml:space="preserve"> kB * T * H413 / ( 3 * PI() * mu * F413 * 10^(-9) )</f>
        <v>5.9496078867495958E-12</v>
      </c>
      <c r="L413" cm="1">
        <f t="array" ref="L413" xml:space="preserve"> df * 10^(-6) *U / K413</f>
        <v>13822.228904935611</v>
      </c>
      <c r="M413" cm="1">
        <f t="array" ref="M413" xml:space="preserve"> 1 + 0.388 * Kn * ( ( 1 - alpha ) * L413 / Ku ) ^ ( 1 / 3 )</f>
        <v>1.1790035514696795</v>
      </c>
      <c r="N413" cm="1">
        <f t="array" ref="N413" xml:space="preserve"> 1 + 0.388 * Kn * ( ( 1 - alpha ) / Ku ) ^ ( 1 / 3 ) * ( 3 * PI() * mu * df * 10^(-6) * U * F413 * 10^(-9) / ( kB * T ) ) ^ ( 1 / 3 ) * ( 0.6 * ( F413 / lambda ) ^ 0.1 ) ^ ( -1 / 3 ) * ( 1 + 2/3 * ( 3.34 * F413 / lambda ) ) ^ ( -1 / 2 )</f>
        <v>1.0159451723660866</v>
      </c>
      <c r="O413">
        <f t="shared" si="156"/>
        <v>0.86169814425042779</v>
      </c>
      <c r="P413" cm="1">
        <f t="array" ref="P413" xml:space="preserve"> 1 / ( 1 + 1.6 * ( ( 1 - alpha ) / Ku ) ^ ( 1 / 3 ) * L413 ^ ( -2 / 3 ) * M413 )</f>
        <v>0.99633024812011994</v>
      </c>
      <c r="Q413" cm="1">
        <f t="array" ref="Q413" xml:space="preserve"> 1.6 * ( ( 1 - alpha ) / Ku ) * L413 ^ ( -2 / 3 ) * M413 * P413</f>
        <v>4.640919725816448E-3</v>
      </c>
      <c r="R413" cm="1">
        <f t="array" ref="R413" xml:space="preserve"> 1.6 * ( 0.6 ) ^ ( 2 / 3 ) * ( ( 1 - alpha ) / Ku ) * ( lambda * 10^(-9) ) ^ ( -1 / 15 ) * ( kB * T / ( 3 * PI() * df * 10^(-6) * U * mu ) ) ^ ( 2 / 3 ) * ( F413 * 10^(-9) ) ^ ( -3 / 5 )  +  3.2 * 3.34 / 3 * ( 0.6 ) ^ ( 2 / 3 ) * ( ( 1 - alpha ) / Ku ) *  ( lambda * 10^(-9) ) ^ ( 14 / 15 ) * ( kB * T / ( 3 * PI() * df * 10^(-6) * U * mu ) ) ^ ( 2 / 3 ) * ( F413 * 10^(-9) ) ^ ( -8 / 5 )</f>
        <v>3.7320302894164265E-3</v>
      </c>
      <c r="S413">
        <f t="shared" si="157"/>
        <v>3.7915381556566275E-3</v>
      </c>
      <c r="T413">
        <f t="shared" si="166"/>
        <v>0.8169799047729932</v>
      </c>
      <c r="U413">
        <f t="shared" si="158"/>
        <v>8794.4496232818346</v>
      </c>
      <c r="V413">
        <f t="shared" si="159"/>
        <v>1.0663372120955967E-2</v>
      </c>
      <c r="W413">
        <f t="shared" si="160"/>
        <v>1.1370731194380968E-4</v>
      </c>
      <c r="X413">
        <f t="shared" si="161"/>
        <v>1.212499257719733E-6</v>
      </c>
      <c r="Y413" cm="1">
        <f t="array" ref="Y413" xml:space="preserve"> 4 / 3 * g / U^2 * F413 * 10^(-9) * ( rhop - rhoa ) / rhoa</f>
        <v>428.1366291889081</v>
      </c>
      <c r="Z413" cm="1">
        <f t="array" ref="Z413" xml:space="preserve"> SQRT( 4/3 * 1/U413 * g/rhoa * F413 * 10^(-9) *  ( rhop - rhoa ) )</f>
        <v>2.3143936141994232E-3</v>
      </c>
      <c r="AA413" cm="1">
        <f t="array" ref="AA413" xml:space="preserve"> Z413 / U</f>
        <v>0.2206413265735335</v>
      </c>
      <c r="AB413">
        <f t="shared" si="167"/>
        <v>0.28310626941954642</v>
      </c>
      <c r="AC413">
        <f t="shared" si="168"/>
        <v>0.28006428768818609</v>
      </c>
      <c r="AD413">
        <f t="shared" si="169"/>
        <v>0.98925498281052793</v>
      </c>
      <c r="AE413" cm="1">
        <f t="array" ref="AE413">( ( F413 * 10^(-9) ) ^ 2 * rhop * H413 * U ) / ( 18 * mu * ( df * 10^(-6) ) )</f>
        <v>7.2782546932548084E-2</v>
      </c>
      <c r="AF413">
        <f t="shared" si="170"/>
        <v>5.0843379514461627E-2</v>
      </c>
      <c r="AG413" cm="1">
        <f t="array" ref="AG413">(2 * AI433*(1-alpha)*AE413*SQRT(alpha)+(1-alpha)*alpha*AE413^2)/Ku</f>
        <v>3.0553232731961685E-2</v>
      </c>
      <c r="AH413">
        <f t="shared" si="171"/>
        <v>0.60092843992149036</v>
      </c>
      <c r="AI413" cm="1">
        <f t="array" ref="AI413" xml:space="preserve"> F413 / df / 1000</f>
        <v>0.5267857142857143</v>
      </c>
      <c r="AJ413" cm="1">
        <f t="array" ref="AJ413" xml:space="preserve"> ( 1 + AI413 ) / ( 2*Ku ) * ( 2 * LN( 1 + AI413 ) - 1 + alpha + ( 1 / ( 1 + AI413 ) ) ^ 2 * ( 1 - alpha / 2 ) - ( alpha / 2) * ( 1 + AI413 ) ^ 2 )</f>
        <v>0.29047758555262038</v>
      </c>
      <c r="AK413" cm="1">
        <f t="array" ref="AK413" xml:space="preserve"> ( ( 1 - alpha ) / Ku ) * AI413 ^ 2</f>
        <v>0.39465627298023548</v>
      </c>
      <c r="AL413">
        <f t="shared" si="172"/>
        <v>1.3586462178464473</v>
      </c>
      <c r="AM413">
        <f t="shared" si="162"/>
        <v>0.51945001703245641</v>
      </c>
      <c r="AN413">
        <f t="shared" si="173"/>
        <v>0.72935547833853986</v>
      </c>
      <c r="AO413">
        <f t="shared" si="174"/>
        <v>1.4040917401547954</v>
      </c>
      <c r="AP413" cm="1">
        <f t="array" ref="AP413" xml:space="preserve"> EXP( -4 * alpha * X * 10^(-6) * AM413 / ( PI() * df * 10^(-6) * ( 1 - alpha ) ) ) * 100</f>
        <v>2.4207527678061871E-3</v>
      </c>
      <c r="AQ413" cm="1">
        <f t="array" ref="AQ413" xml:space="preserve"> EXP( -4 * alpha * X * 10^(-6) * AN413 / ( PI() * df * 10^(-6) * ( 1 - alpha ) ) ) * 100</f>
        <v>3.3009803308719994E-5</v>
      </c>
      <c r="AR413">
        <f t="shared" si="175"/>
        <v>2.3877429644974671E-3</v>
      </c>
      <c r="AS413" cm="1">
        <f t="array" ref="AS413" xml:space="preserve"> ( sigave * 10^(-6) * fE *e * H413 ) / ( 3 * PI() * eps0 * ( 1 + epsF ) * mu * U * F413 * 10^(-9) )</f>
        <v>5.1998076623250913E-3</v>
      </c>
      <c r="AT413" cm="1">
        <f t="array" ref="AT413" xml:space="preserve"> PI() * AS413 / ( 1 + alpha * SQRT(AS413) )</f>
        <v>1.6254800673942246E-2</v>
      </c>
      <c r="AU413" cm="1">
        <f t="array" ref="AU413" xml:space="preserve"> PI() * AS413 * ( 1 - SQRT( AS413 ) * alpha )</f>
        <v>1.6254398265475842E-2</v>
      </c>
      <c r="AV413">
        <f t="shared" si="176"/>
        <v>0.99997524371571977</v>
      </c>
      <c r="AW413" cm="1">
        <f t="array" ref="AW413" xml:space="preserve"> 2 / 3 * ( epsP - 1 ) / ( epsP + 2 ) * ( sigave * 10^(-6) ) ^ 2 / ( eps0 * ( 1 + epsF ) ^ 2 ) * H413 * ( F413 * 10^(-9) ) ^ 2 / ( df * 10^(-6) * mu * U )</f>
        <v>58.359716496356022</v>
      </c>
      <c r="AX413" cm="1">
        <f t="array" ref="AX413" xml:space="preserve"> 0.528 * Ku ^ 0.26 * AW413 ^ 0.74 / ( 1 + 0.366 * ( Ku * AW413 ) ^ 0.63 )</f>
        <v>2.0696516642010723</v>
      </c>
      <c r="AY413" cm="1">
        <f t="array" ref="AY413" xml:space="preserve"> 0.35 * Ku ^ ( -0.5 ) * AW413 ^ 0.4</f>
        <v>2.2004625892677141</v>
      </c>
      <c r="AZ413">
        <f t="shared" si="177"/>
        <v>1.0632043195139012</v>
      </c>
      <c r="BA413">
        <f t="shared" si="163"/>
        <v>0.52726126121946015</v>
      </c>
      <c r="BB413">
        <f t="shared" si="178"/>
        <v>0.74560987660401568</v>
      </c>
      <c r="BC413">
        <f t="shared" si="179"/>
        <v>1.4141184483752032</v>
      </c>
      <c r="BD413">
        <f t="shared" si="164"/>
        <v>1.5140210890130299</v>
      </c>
      <c r="BE413">
        <f t="shared" si="180"/>
        <v>2.929818067606254</v>
      </c>
      <c r="BF413">
        <f t="shared" si="181"/>
        <v>1.9351236841199901</v>
      </c>
      <c r="BG413" cm="1">
        <f t="array" ref="BG413" xml:space="preserve"> EXP( -4 * alpha * X * 10^(-6) * BA413 / ( PI() * df * 10^(-6) * ( 1 - alpha ) ) ) * 100</f>
        <v>2.0631768799350509E-3</v>
      </c>
      <c r="BH413" cm="1">
        <f t="array" ref="BH413" xml:space="preserve"> EXP( -4 * alpha * X * 10^(-6) * BB413 / ( PI() * df * 10^(-6) * ( 1 - alpha ) ) ) * 100</f>
        <v>2.3670071638081171E-5</v>
      </c>
      <c r="BI413" cm="1">
        <f t="array" ref="BI413" xml:space="preserve"> EXP( -4 * alpha * X * 10^(-6) * BD413 / ( PI() * df * 10^(-6) * ( 1 - alpha ) ) ) * 100</f>
        <v>3.5137993820165049E-12</v>
      </c>
      <c r="BJ413" cm="1">
        <f t="array" ref="BJ413" xml:space="preserve"> EXP( -4 * alpha * X * 10^(-6) * BE413 / ( PI() * df * 10^(-6) * ( 1 - alpha ) ) ) * 100</f>
        <v>9.2132816546091722E-25</v>
      </c>
      <c r="BK413" cm="1">
        <f t="array" ref="BK413">fC *  BG413 +  ( 1 - fC ) * BI413</f>
        <v>2.0631769115592454E-4</v>
      </c>
    </row>
    <row r="414" spans="6:63" x14ac:dyDescent="0.2">
      <c r="F414">
        <v>4140</v>
      </c>
      <c r="G414" cm="1">
        <f t="array" ref="G414" xml:space="preserve"> F414 * 10^(-9) * rhoa/mu * U</f>
        <v>2.7427212683615409E-3</v>
      </c>
      <c r="H414" cm="1">
        <f t="array" ref="H414">1 +  lambda/F414 * ( 2.514 + 0.8 * EXP( -0.55 * F414/lambda ) )</f>
        <v>1.040691579710145</v>
      </c>
      <c r="I414" cm="1">
        <f t="array" ref="I414" xml:space="preserve"> 1 + 3.34 * lambda/F414</f>
        <v>1.0540612077294687</v>
      </c>
      <c r="J414">
        <f t="shared" si="165"/>
        <v>0.9873160800138705</v>
      </c>
      <c r="K414" cm="1">
        <f t="array" ref="K414" xml:space="preserve"> kB * T * H414 / ( 3 * PI() * mu * F414 * 10^(-9) )</f>
        <v>5.9346749915467633E-12</v>
      </c>
      <c r="L414" cm="1">
        <f t="array" ref="L414" xml:space="preserve"> df * 10^(-6) *U / K414</f>
        <v>13857.008550998955</v>
      </c>
      <c r="M414" cm="1">
        <f t="array" ref="M414" xml:space="preserve"> 1 + 0.388 * Kn * ( ( 1 - alpha ) * L414 / Ku ) ^ ( 1 / 3 )</f>
        <v>1.1791535626288929</v>
      </c>
      <c r="N414" cm="1">
        <f t="array" ref="N414" xml:space="preserve"> 1 + 0.388 * Kn * ( ( 1 - alpha ) / Ku ) ^ ( 1 / 3 ) * ( 3 * PI() * mu * df * 10^(-6) * U * F414 * 10^(-9) / ( kB * T ) ) ^ ( 1 / 3 ) * ( 0.6 * ( F414 / lambda ) ^ 0.1 ) ^ ( -1 / 3 ) * ( 1 + 2/3 * ( 3.34 * F414 / lambda ) ) ^ ( -1 / 2 )</f>
        <v>1.0159376011747305</v>
      </c>
      <c r="O414">
        <f t="shared" si="156"/>
        <v>0.86158209869605407</v>
      </c>
      <c r="P414" cm="1">
        <f t="array" ref="P414" xml:space="preserve"> 1 / ( 1 + 1.6 * ( ( 1 - alpha ) / Ku ) ^ ( 1 / 3 ) * L414 ^ ( -2 / 3 ) * M414 )</f>
        <v>0.9963359042126505</v>
      </c>
      <c r="Q414" cm="1">
        <f t="array" ref="Q414" xml:space="preserve"> 1.6 * ( ( 1 - alpha ) / Ku ) * L414 ^ ( -2 / 3 ) * M414 * P414</f>
        <v>4.6337667977013981E-3</v>
      </c>
      <c r="R414" cm="1">
        <f t="array" ref="R414" xml:space="preserve"> 1.6 * ( 0.6 ) ^ ( 2 / 3 ) * ( ( 1 - alpha ) / Ku ) * ( lambda * 10^(-9) ) ^ ( -1 / 15 ) * ( kB * T / ( 3 * PI() * df * 10^(-6) * U * mu ) ) ^ ( 2 / 3 ) * ( F414 * 10^(-9) ) ^ ( -3 / 5 )  +  3.2 * 3.34 / 3 * ( 0.6 ) ^ ( 2 / 3 ) * ( ( 1 - alpha ) / Ku ) *  ( lambda * 10^(-9) ) ^ ( 14 / 15 ) * ( kB * T / ( 3 * PI() * df * 10^(-6) * U * mu ) ) ^ ( 2 / 3 ) * ( F414 * 10^(-9) ) ^ ( -8 / 5 )</f>
        <v>3.7263050667659509E-3</v>
      </c>
      <c r="S414">
        <f t="shared" si="157"/>
        <v>3.7856934307754441E-3</v>
      </c>
      <c r="T414">
        <f t="shared" si="166"/>
        <v>0.8169797048598465</v>
      </c>
      <c r="U414">
        <f t="shared" si="158"/>
        <v>8773.2448593396784</v>
      </c>
      <c r="V414">
        <f t="shared" si="159"/>
        <v>1.0676250836130252E-2</v>
      </c>
      <c r="W414">
        <f t="shared" si="160"/>
        <v>1.1398213775828931E-4</v>
      </c>
      <c r="X414">
        <f t="shared" si="161"/>
        <v>1.2168977423828026E-6</v>
      </c>
      <c r="Y414" cm="1">
        <f t="array" ref="Y414" xml:space="preserve"> 4 / 3 * g / U^2 * F414 * 10^(-9) * ( rhop - rhoa ) / rhoa</f>
        <v>429.1732796227796</v>
      </c>
      <c r="Z414" cm="1">
        <f t="array" ref="Z414" xml:space="preserve"> SQRT( 4/3 * 1/U414 * g/rhoa * F414 * 10^(-9) *  ( rhop - rhoa ) )</f>
        <v>2.3199924659160296E-3</v>
      </c>
      <c r="AA414" cm="1">
        <f t="array" ref="AA414" xml:space="preserve"> Z414 / U</f>
        <v>0.22117508974262515</v>
      </c>
      <c r="AB414">
        <f t="shared" si="167"/>
        <v>0.28398563891534284</v>
      </c>
      <c r="AC414">
        <f t="shared" si="168"/>
        <v>0.28091201247929026</v>
      </c>
      <c r="AD414">
        <f t="shared" si="169"/>
        <v>0.98917682440636079</v>
      </c>
      <c r="AE414" cm="1">
        <f t="array" ref="AE414">( ( F414 * 10^(-9) ) ^ 2 * rhop * H414 * U ) / ( 18 * mu * ( df * 10^(-6) ) )</f>
        <v>7.3128508095392314E-2</v>
      </c>
      <c r="AF414">
        <f t="shared" si="170"/>
        <v>5.1218030678245978E-2</v>
      </c>
      <c r="AG414" cm="1">
        <f t="array" ref="AG414">(2 * AI434*(1-alpha)*AE414*SQRT(alpha)+(1-alpha)*alpha*AE414^2)/Ku</f>
        <v>3.0770636609649963E-2</v>
      </c>
      <c r="AH414">
        <f t="shared" si="171"/>
        <v>0.60077742549205992</v>
      </c>
      <c r="AI414" cm="1">
        <f t="array" ref="AI414" xml:space="preserve"> F414 / df / 1000</f>
        <v>0.52806122448979587</v>
      </c>
      <c r="AJ414" cm="1">
        <f t="array" ref="AJ414" xml:space="preserve"> ( 1 + AI414 ) / ( 2*Ku ) * ( 2 * LN( 1 + AI414 ) - 1 + alpha + ( 1 / ( 1 + AI414 ) ) ^ 2 * ( 1 - alpha / 2 ) - ( alpha / 2) * ( 1 + AI414 ) ^ 2 )</f>
        <v>0.2917059315435036</v>
      </c>
      <c r="AK414" cm="1">
        <f t="array" ref="AK414" xml:space="preserve"> ( ( 1 - alpha ) / Ku ) * AI414 ^ 2</f>
        <v>0.39656975513557813</v>
      </c>
      <c r="AL414">
        <f t="shared" si="172"/>
        <v>1.359484714750943</v>
      </c>
      <c r="AM414">
        <f t="shared" si="162"/>
        <v>0.52105608015747729</v>
      </c>
      <c r="AN414">
        <f t="shared" si="173"/>
        <v>0.73248549172388988</v>
      </c>
      <c r="AO414">
        <f t="shared" si="174"/>
        <v>1.4057709325693175</v>
      </c>
      <c r="AP414" cm="1">
        <f t="array" ref="AP414" xml:space="preserve"> EXP( -4 * alpha * X * 10^(-6) * AM414 / ( PI() * df * 10^(-6) * ( 1 - alpha ) ) ) * 100</f>
        <v>2.342492937113594E-3</v>
      </c>
      <c r="AQ414" cm="1">
        <f t="array" ref="AQ414" xml:space="preserve"> EXP( -4 * alpha * X * 10^(-6) * AN414 / ( PI() * df * 10^(-6) * ( 1 - alpha ) ) ) * 100</f>
        <v>3.0961951912692548E-5</v>
      </c>
      <c r="AR414">
        <f t="shared" si="175"/>
        <v>2.3115309852009013E-3</v>
      </c>
      <c r="AS414" cm="1">
        <f t="array" ref="AS414" xml:space="preserve"> ( sigave * 10^(-6) * fE *e * H414 ) / ( 3 * PI() * eps0 * ( 1 + epsF ) * mu * U * F414 * 10^(-9) )</f>
        <v>5.1867566874752519E-3</v>
      </c>
      <c r="AT414" cm="1">
        <f t="array" ref="AT414" xml:space="preserve"> PI() * AS414 / ( 1 + alpha * SQRT(AS414) )</f>
        <v>1.6214103623956502E-2</v>
      </c>
      <c r="AU414" cm="1">
        <f t="array" ref="AU414" xml:space="preserve"> PI() * AS414 * ( 1 - SQRT( AS414 ) * alpha )</f>
        <v>1.6213703230472373E-2</v>
      </c>
      <c r="AV414">
        <f t="shared" si="176"/>
        <v>0.99997530585141092</v>
      </c>
      <c r="AW414" cm="1">
        <f t="array" ref="AW414" xml:space="preserve"> 2 / 3 * ( epsP - 1 ) / ( epsP + 2 ) * ( sigave * 10^(-6) ) ^ 2 / ( eps0 * ( 1 + epsF ) ^ 2 ) * H414 * ( F414 * 10^(-9) ) ^ 2 / ( df * 10^(-6) * mu * U )</f>
        <v>58.637120849916919</v>
      </c>
      <c r="AX414" cm="1">
        <f t="array" ref="AX414" xml:space="preserve"> 0.528 * Ku ^ 0.26 * AW414 ^ 0.74 / ( 1 + 0.366 * ( Ku * AW414 ) ^ 0.63 )</f>
        <v>2.0720658136587149</v>
      </c>
      <c r="AY414" cm="1">
        <f t="array" ref="AY414" xml:space="preserve"> 0.35 * Ku ^ ( -0.5 ) * AW414 ^ 0.4</f>
        <v>2.2046404686615051</v>
      </c>
      <c r="AZ414">
        <f t="shared" si="177"/>
        <v>1.0639818745760294</v>
      </c>
      <c r="BA414">
        <f t="shared" si="163"/>
        <v>0.52882172650386794</v>
      </c>
      <c r="BB414">
        <f t="shared" si="178"/>
        <v>0.74869919495436221</v>
      </c>
      <c r="BC414">
        <f t="shared" si="179"/>
        <v>1.4157875091557646</v>
      </c>
      <c r="BD414">
        <f t="shared" si="164"/>
        <v>1.5134594031228685</v>
      </c>
      <c r="BE414">
        <f t="shared" si="180"/>
        <v>2.9371259603853952</v>
      </c>
      <c r="BF414">
        <f t="shared" si="181"/>
        <v>1.9406704628647036</v>
      </c>
      <c r="BG414" cm="1">
        <f t="array" ref="BG414" xml:space="preserve"> EXP( -4 * alpha * X * 10^(-6) * BA414 / ( PI() * df * 10^(-6) * ( 1 - alpha ) ) ) * 100</f>
        <v>1.9983406226925324E-3</v>
      </c>
      <c r="BH414" cm="1">
        <f t="array" ref="BH414" xml:space="preserve"> EXP( -4 * alpha * X * 10^(-6) * BB414 / ( PI() * df * 10^(-6) * ( 1 - alpha ) ) ) * 100</f>
        <v>2.2220130263657507E-5</v>
      </c>
      <c r="BI414" cm="1">
        <f t="array" ref="BI414" xml:space="preserve"> EXP( -4 * alpha * X * 10^(-6) * BD414 / ( PI() * df * 10^(-6) * ( 1 - alpha ) ) ) * 100</f>
        <v>3.5544166717914353E-12</v>
      </c>
      <c r="BJ414" cm="1">
        <f t="array" ref="BJ414" xml:space="preserve"> EXP( -4 * alpha * X * 10^(-6) * BE414 / ( PI() * df * 10^(-6) * ( 1 - alpha ) ) ) * 100</f>
        <v>7.9336559670869903E-25</v>
      </c>
      <c r="BK414" cm="1">
        <f t="array" ref="BK414">fC *  BG414 +  ( 1 - fC ) * BI414</f>
        <v>1.9983406546822825E-4</v>
      </c>
    </row>
    <row r="415" spans="6:63" x14ac:dyDescent="0.2">
      <c r="F415">
        <v>4150</v>
      </c>
      <c r="G415" cm="1">
        <f t="array" ref="G415" xml:space="preserve"> F415 * 10^(-9) * rhoa/mu * U</f>
        <v>2.7493461989614482E-3</v>
      </c>
      <c r="H415" cm="1">
        <f t="array" ref="H415">1 +  lambda/F415 * ( 2.514 + 0.8 * EXP( -0.55 * F415/lambda ) )</f>
        <v>1.0405935277108433</v>
      </c>
      <c r="I415" cm="1">
        <f t="array" ref="I415" xml:space="preserve"> 1 + 3.34 * lambda/F415</f>
        <v>1.0539309397590362</v>
      </c>
      <c r="J415">
        <f t="shared" si="165"/>
        <v>0.98734507969635832</v>
      </c>
      <c r="K415" cm="1">
        <f t="array" ref="K415" xml:space="preserve"> kB * T * H415 / ( 3 * PI() * mu * F415 * 10^(-9) )</f>
        <v>5.9198167633462424E-12</v>
      </c>
      <c r="L415" cm="1">
        <f t="array" ref="L415" xml:space="preserve"> df * 10^(-6) *U / K415</f>
        <v>13891.788444272363</v>
      </c>
      <c r="M415" cm="1">
        <f t="array" ref="M415" xml:space="preserve"> 1 + 0.388 * Kn * ( ( 1 - alpha ) * L415 / Ku ) ^ ( 1 / 3 )</f>
        <v>1.1793033240529904</v>
      </c>
      <c r="N415" cm="1">
        <f t="array" ref="N415" xml:space="preserve"> 1 + 0.388 * Kn * ( ( 1 - alpha ) / Ku ) ^ ( 1 / 3 ) * ( 3 * PI() * mu * df * 10^(-6) * U * F415 * 10^(-9) / ( kB * T ) ) ^ ( 1 / 3 ) * ( 0.6 * ( F415 / lambda ) ^ 0.1 ) ^ ( -1 / 3 ) * ( 1 + 2/3 * ( 3.34 * F415 / lambda ) ) ^ ( -1 / 2 )</f>
        <v>1.0159300514986882</v>
      </c>
      <c r="O415">
        <f t="shared" si="156"/>
        <v>0.86146628333682096</v>
      </c>
      <c r="P415" cm="1">
        <f t="array" ref="P415" xml:space="preserve"> 1 / ( 1 + 1.6 * ( ( 1 - alpha ) / Ku ) ^ ( 1 / 3 ) * L415 ^ ( -2 / 3 ) * M415 )</f>
        <v>0.9963415371854224</v>
      </c>
      <c r="Q415" cm="1">
        <f t="array" ref="Q415" xml:space="preserve"> 1.6 * ( ( 1 - alpha ) / Ku ) * L415 ^ ( -2 / 3 ) * M415 * P415</f>
        <v>4.6266431077877229E-3</v>
      </c>
      <c r="R415" cm="1">
        <f t="array" ref="R415" xml:space="preserve"> 1.6 * ( 0.6 ) ^ ( 2 / 3 ) * ( ( 1 - alpha ) / Ku ) * ( lambda * 10^(-9) ) ^ ( -1 / 15 ) * ( kB * T / ( 3 * PI() * df * 10^(-6) * U * mu ) ) ^ ( 2 / 3 ) * ( F415 * 10^(-9) ) ^ ( -3 / 5 )  +  3.2 * 3.34 / 3 * ( 0.6 ) ^ ( 2 / 3 ) * ( ( 1 - alpha ) / Ku ) *  ( lambda * 10^(-9) ) ^ ( 14 / 15 ) * ( kB * T / ( 3 * PI() * df * 10^(-6) * U * mu ) ) ^ ( 2 / 3 ) * ( F415 * 10^(-9) ) ^ ( -8 / 5 )</f>
        <v>3.720603135673366E-3</v>
      </c>
      <c r="S415">
        <f t="shared" si="157"/>
        <v>3.7798725352308237E-3</v>
      </c>
      <c r="T415">
        <f t="shared" si="166"/>
        <v>0.81697949186277496</v>
      </c>
      <c r="U415">
        <f t="shared" si="158"/>
        <v>8752.1422584810571</v>
      </c>
      <c r="V415">
        <f t="shared" si="159"/>
        <v>1.0689113940415005E-2</v>
      </c>
      <c r="W415">
        <f t="shared" si="160"/>
        <v>1.142569615582854E-4</v>
      </c>
      <c r="X415">
        <f t="shared" si="161"/>
        <v>1.221301500536319E-6</v>
      </c>
      <c r="Y415" cm="1">
        <f t="array" ref="Y415" xml:space="preserve"> 4 / 3 * g / U^2 * F415 * 10^(-9) * ( rhop - rhoa ) / rhoa</f>
        <v>430.20993005665105</v>
      </c>
      <c r="Z415" cm="1">
        <f t="array" ref="Z415" xml:space="preserve"> SQRT( 4/3 * 1/U415 * g/rhoa * F415 * 10^(-9) *  ( rhop - rhoa ) )</f>
        <v>2.3255912972702407E-3</v>
      </c>
      <c r="AA415" cm="1">
        <f t="array" ref="AA415" xml:space="preserve"> Z415 / U</f>
        <v>0.22170885097048004</v>
      </c>
      <c r="AB415">
        <f t="shared" si="167"/>
        <v>0.28486621137467261</v>
      </c>
      <c r="AC415">
        <f t="shared" si="168"/>
        <v>0.28176068203111992</v>
      </c>
      <c r="AD415">
        <f t="shared" si="169"/>
        <v>0.98909828818038337</v>
      </c>
      <c r="AE415" cm="1">
        <f t="array" ref="AE415">( ( F415 * 10^(-9) ) ^ 2 * rhop * H415 * U ) / ( 18 * mu * ( df * 10^(-6) ) )</f>
        <v>7.3475289220727574E-2</v>
      </c>
      <c r="AF415">
        <f t="shared" si="170"/>
        <v>5.159414131282633E-2</v>
      </c>
      <c r="AG415" cm="1">
        <f t="array" ref="AG415">(2 * AI435*(1-alpha)*AE415*SQRT(alpha)+(1-alpha)*alpha*AE415^2)/Ku</f>
        <v>3.0989075115122822E-2</v>
      </c>
      <c r="AH415">
        <f t="shared" si="171"/>
        <v>0.60063166721255079</v>
      </c>
      <c r="AI415" cm="1">
        <f t="array" ref="AI415" xml:space="preserve"> F415 / df / 1000</f>
        <v>0.52933673469387754</v>
      </c>
      <c r="AJ415" cm="1">
        <f t="array" ref="AJ415" xml:space="preserve"> ( 1 + AI415 ) / ( 2*Ku ) * ( 2 * LN( 1 + AI415 ) - 1 + alpha + ( 1 / ( 1 + AI415 ) ) ^ 2 * ( 1 - alpha / 2 ) - ( alpha / 2) * ( 1 + AI415 ) ^ 2 )</f>
        <v>0.29293618339765365</v>
      </c>
      <c r="AK415" cm="1">
        <f t="array" ref="AK415" xml:space="preserve"> ( ( 1 - alpha ) / Ku ) * AI415 ^ 2</f>
        <v>0.3984878648172942</v>
      </c>
      <c r="AL415">
        <f t="shared" si="172"/>
        <v>1.360323126338943</v>
      </c>
      <c r="AM415">
        <f t="shared" si="162"/>
        <v>0.5226618438777304</v>
      </c>
      <c r="AN415">
        <f t="shared" si="173"/>
        <v>0.73562256069647125</v>
      </c>
      <c r="AO415">
        <f t="shared" si="174"/>
        <v>1.4074541107472924</v>
      </c>
      <c r="AP415" cm="1">
        <f t="array" ref="AP415" xml:space="preserve"> EXP( -4 * alpha * X * 10^(-6) * AM415 / ( PI() * df * 10^(-6) * ( 1 - alpha ) ) ) * 100</f>
        <v>2.266777033329274E-3</v>
      </c>
      <c r="AQ415" cm="1">
        <f t="array" ref="AQ415" xml:space="preserve"> EXP( -4 * alpha * X * 10^(-6) * AN415 / ( PI() * df * 10^(-6) * ( 1 - alpha ) ) ) * 100</f>
        <v>2.9036952098862889E-5</v>
      </c>
      <c r="AR415">
        <f t="shared" si="175"/>
        <v>2.2377400812304111E-3</v>
      </c>
      <c r="AS415" cm="1">
        <f t="array" ref="AS415" xml:space="preserve"> ( sigave * 10^(-6) * fE *e * H415 ) / ( 3 * PI() * eps0 * ( 1 + epsF ) * mu * U * F415 * 10^(-9) )</f>
        <v>5.1737709697075793E-3</v>
      </c>
      <c r="AT415" cm="1">
        <f t="array" ref="AT415" xml:space="preserve"> PI() * AS415 / ( 1 + alpha * SQRT(AS415) )</f>
        <v>1.6173609689494068E-2</v>
      </c>
      <c r="AU415" cm="1">
        <f t="array" ref="AU415" xml:space="preserve"> PI() * AS415 * ( 1 - SQRT( AS415 ) * alpha )</f>
        <v>1.6173211295906629E-2</v>
      </c>
      <c r="AV415">
        <f t="shared" si="176"/>
        <v>0.99997536767641315</v>
      </c>
      <c r="AW415" cm="1">
        <f t="array" ref="AW415" xml:space="preserve"> 2 / 3 * ( epsP - 1 ) / ( epsP + 2 ) * ( sigave * 10^(-6) ) ^ 2 / ( eps0 * ( 1 + epsF ) ^ 2 ) * H415 * ( F415 * 10^(-9) ) ^ 2 / ( df * 10^(-6) * mu * U )</f>
        <v>58.915182679487259</v>
      </c>
      <c r="AX415" cm="1">
        <f t="array" ref="AX415" xml:space="preserve"> 0.528 * Ku ^ 0.26 * AW415 ^ 0.74 / ( 1 + 0.366 * ( Ku * AW415 ) ^ 0.63 )</f>
        <v>2.0744739387294779</v>
      </c>
      <c r="AY415" cm="1">
        <f t="array" ref="AY415" xml:space="preserve"> 0.35 * Ku ^ ( -0.5 ) * AW415 ^ 0.4</f>
        <v>2.2088163657487052</v>
      </c>
      <c r="AZ415">
        <f t="shared" si="177"/>
        <v>1.0647597564428821</v>
      </c>
      <c r="BA415">
        <f t="shared" si="163"/>
        <v>0.53038212490475467</v>
      </c>
      <c r="BB415">
        <f t="shared" si="178"/>
        <v>0.7517957719923779</v>
      </c>
      <c r="BC415">
        <f t="shared" si="179"/>
        <v>1.4174606131897534</v>
      </c>
      <c r="BD415">
        <f t="shared" si="164"/>
        <v>1.5128874087145614</v>
      </c>
      <c r="BE415">
        <f t="shared" si="180"/>
        <v>2.9444389264451765</v>
      </c>
      <c r="BF415">
        <f t="shared" si="181"/>
        <v>1.9462379748053729</v>
      </c>
      <c r="BG415" cm="1">
        <f t="array" ref="BG415" xml:space="preserve"> EXP( -4 * alpha * X * 10^(-6) * BA415 / ( PI() * df * 10^(-6) * ( 1 - alpha ) ) ) * 100</f>
        <v>1.9355445227571984E-3</v>
      </c>
      <c r="BH415" cm="1">
        <f t="array" ref="BH415" xml:space="preserve"> EXP( -4 * alpha * X * 10^(-6) * BB415 / ( PI() * df * 10^(-6) * ( 1 - alpha ) ) ) * 100</f>
        <v>2.0855909094792683E-5</v>
      </c>
      <c r="BI415" cm="1">
        <f t="array" ref="BI415" xml:space="preserve"> EXP( -4 * alpha * X * 10^(-6) * BD415 / ( PI() * df * 10^(-6) * ( 1 - alpha ) ) ) * 100</f>
        <v>3.5962619516626825E-12</v>
      </c>
      <c r="BJ415" cm="1">
        <f t="array" ref="BJ415" xml:space="preserve"> EXP( -4 * alpha * X * 10^(-6) * BE415 / ( PI() * df * 10^(-6) * ( 1 - alpha ) ) ) * 100</f>
        <v>6.8310473639663506E-25</v>
      </c>
      <c r="BK415" cm="1">
        <f t="array" ref="BK415">fC *  BG415 +  ( 1 - fC ) * BI415</f>
        <v>1.9355445551235562E-4</v>
      </c>
    </row>
    <row r="416" spans="6:63" x14ac:dyDescent="0.2">
      <c r="F416">
        <v>4160</v>
      </c>
      <c r="G416" cm="1">
        <f t="array" ref="G416" xml:space="preserve"> F416 * 10^(-9) * rhoa/mu * U</f>
        <v>2.755971129561355E-3</v>
      </c>
      <c r="H416" cm="1">
        <f t="array" ref="H416">1 +  lambda/F416 * ( 2.514 + 0.8 * EXP( -0.55 * F416/lambda ) )</f>
        <v>1.0404959471153847</v>
      </c>
      <c r="I416" cm="1">
        <f t="array" ref="I416" xml:space="preserve"> 1 + 3.34 * lambda/F416</f>
        <v>1.0538012980769231</v>
      </c>
      <c r="J416">
        <f t="shared" si="165"/>
        <v>0.98737394707539339</v>
      </c>
      <c r="K416" cm="1">
        <f t="array" ref="K416" xml:space="preserve"> kB * T * H416 / ( 3 * PI() * mu * F416 * 10^(-9) )</f>
        <v>5.9050326442507868E-12</v>
      </c>
      <c r="L416" cm="1">
        <f t="array" ref="L416" xml:space="preserve"> df * 10^(-6) *U / K416</f>
        <v>13926.568583042459</v>
      </c>
      <c r="M416" cm="1">
        <f t="array" ref="M416" xml:space="preserve"> 1 + 0.388 * Kn * ( ( 1 - alpha ) * L416 / Ku ) ^ ( 1 / 3 )</f>
        <v>1.179452836774932</v>
      </c>
      <c r="N416" cm="1">
        <f t="array" ref="N416" xml:space="preserve"> 1 + 0.388 * Kn * ( ( 1 - alpha ) / Ku ) ^ ( 1 / 3 ) * ( 3 * PI() * mu * df * 10^(-6) * U * F416 * 10^(-9) / ( kB * T ) ) ^ ( 1 / 3 ) * ( 0.6 * ( F416 / lambda ) ^ 0.1 ) ^ ( -1 / 3 ) * ( 1 + 2/3 * ( 3.34 * F416 / lambda ) ) ^ ( -1 / 2 )</f>
        <v>1.0159225232261526</v>
      </c>
      <c r="O416">
        <f t="shared" si="156"/>
        <v>0.86135069716231061</v>
      </c>
      <c r="P416" cm="1">
        <f t="array" ref="P416" xml:space="preserve"> 1 / ( 1 + 1.6 * ( ( 1 - alpha ) / Ku ) ^ ( 1 / 3 ) * L416 ^ ( -2 / 3 ) * M416 )</f>
        <v>0.99634714719032358</v>
      </c>
      <c r="Q416" cm="1">
        <f t="array" ref="Q416" xml:space="preserve"> 1.6 * ( ( 1 - alpha ) / Ku ) * L416 ^ ( -2 / 3 ) * M416 * P416</f>
        <v>4.6195484639917324E-3</v>
      </c>
      <c r="R416" cm="1">
        <f t="array" ref="R416" xml:space="preserve"> 1.6 * ( 0.6 ) ^ ( 2 / 3 ) * ( ( 1 - alpha ) / Ku ) * ( lambda * 10^(-9) ) ^ ( -1 / 15 ) * ( kB * T / ( 3 * PI() * df * 10^(-6) * U * mu ) ) ^ ( 2 / 3 ) * ( F416 * 10^(-9) ) ^ ( -3 / 5 )  +  3.2 * 3.34 / 3 * ( 0.6 ) ^ ( 2 / 3 ) * ( ( 1 - alpha ) / Ku ) *  ( lambda * 10^(-9) ) ^ ( 14 / 15 ) * ( kB * T / ( 3 * PI() * df * 10^(-6) * U * mu ) ) ^ ( 2 / 3 ) * ( F416 * 10^(-9) ) ^ ( -8 / 5 )</f>
        <v>3.714924342962347E-3</v>
      </c>
      <c r="S416">
        <f t="shared" si="157"/>
        <v>3.7740753120965647E-3</v>
      </c>
      <c r="T416">
        <f t="shared" si="166"/>
        <v>0.81697926572576796</v>
      </c>
      <c r="U416">
        <f t="shared" si="158"/>
        <v>8731.1410840430417</v>
      </c>
      <c r="V416">
        <f t="shared" si="159"/>
        <v>1.0701961490171429E-2</v>
      </c>
      <c r="W416">
        <f t="shared" si="160"/>
        <v>1.1453178334531852E-4</v>
      </c>
      <c r="X416">
        <f t="shared" si="161"/>
        <v>1.2257105257029651E-6</v>
      </c>
      <c r="Y416" cm="1">
        <f t="array" ref="Y416" xml:space="preserve"> 4 / 3 * g / U^2 * F416 * 10^(-9) * ( rhop - rhoa ) / rhoa</f>
        <v>431.24658049052249</v>
      </c>
      <c r="Z416" cm="1">
        <f t="array" ref="Z416" xml:space="preserve"> SQRT( 4/3 * 1/U416 * g/rhoa * F416 * 10^(-9) *  ( rhop - rhoa ) )</f>
        <v>2.331190108277612E-3</v>
      </c>
      <c r="AA416" cm="1">
        <f t="array" ref="AA416" xml:space="preserve"> Z416 / U</f>
        <v>0.22224261025858119</v>
      </c>
      <c r="AB416">
        <f t="shared" si="167"/>
        <v>0.28574798927011191</v>
      </c>
      <c r="AC416">
        <f t="shared" si="168"/>
        <v>0.28261029724797565</v>
      </c>
      <c r="AD416">
        <f t="shared" si="169"/>
        <v>0.98901937322410949</v>
      </c>
      <c r="AE416" cm="1">
        <f t="array" ref="AE416">( ( F416 * 10^(-9) ) ^ 2 * rhop * H416 * U ) / ( 18 * mu * ( df * 10^(-6) ) )</f>
        <v>7.3822890308553907E-2</v>
      </c>
      <c r="AF416">
        <f t="shared" si="170"/>
        <v>5.1971709196181964E-2</v>
      </c>
      <c r="AG416" cm="1">
        <f t="array" ref="AG416">(2 * AI436*(1-alpha)*AE416*SQRT(alpha)+(1-alpha)*alpha*AE416^2)/Ku</f>
        <v>3.1208550760052193E-2</v>
      </c>
      <c r="AH416">
        <f t="shared" si="171"/>
        <v>0.60049113725020398</v>
      </c>
      <c r="AI416" cm="1">
        <f t="array" ref="AI416" xml:space="preserve"> F416 / df / 1000</f>
        <v>0.53061224489795911</v>
      </c>
      <c r="AJ416" cm="1">
        <f t="array" ref="AJ416" xml:space="preserve"> ( 1 + AI416 ) / ( 2*Ku ) * ( 2 * LN( 1 + AI416 ) - 1 + alpha + ( 1 / ( 1 + AI416 ) ) ^ 2 * ( 1 - alpha / 2 ) - ( alpha / 2) * ( 1 + AI416 ) ^ 2 )</f>
        <v>0.29416833774923312</v>
      </c>
      <c r="AK416" cm="1">
        <f t="array" ref="AK416" xml:space="preserve"> ( ( 1 - alpha ) / Ku ) * AI416 ^ 2</f>
        <v>0.40041060202538331</v>
      </c>
      <c r="AL416">
        <f t="shared" si="172"/>
        <v>1.3611614529593512</v>
      </c>
      <c r="AM416">
        <f t="shared" si="162"/>
        <v>0.52426729066268396</v>
      </c>
      <c r="AN416">
        <f t="shared" si="173"/>
        <v>0.73876668378163757</v>
      </c>
      <c r="AO416">
        <f t="shared" si="174"/>
        <v>1.4091412852551266</v>
      </c>
      <c r="AP416" cm="1">
        <f t="array" ref="AP416" xml:space="preserve"> EXP( -4 * alpha * X * 10^(-6) * AM416 / ( PI() * df * 10^(-6) * ( 1 - alpha ) ) ) * 100</f>
        <v>2.1935227037370637E-3</v>
      </c>
      <c r="AQ416" cm="1">
        <f t="array" ref="AQ416" xml:space="preserve"> EXP( -4 * alpha * X * 10^(-6) * AN416 / ( PI() * df * 10^(-6) * ( 1 - alpha ) ) ) * 100</f>
        <v>2.7227705133115795E-5</v>
      </c>
      <c r="AR416">
        <f t="shared" si="175"/>
        <v>2.1662949986039478E-3</v>
      </c>
      <c r="AS416" cm="1">
        <f t="array" ref="AS416" xml:space="preserve"> ( sigave * 10^(-6) * fE *e * H416 ) / ( 3 * PI() * eps0 * ( 1 + epsF ) * mu * U * F416 * 10^(-9) )</f>
        <v>5.1608500214339152E-3</v>
      </c>
      <c r="AT416" cm="1">
        <f t="array" ref="AT416" xml:space="preserve"> PI() * AS416 / ( 1 + alpha * SQRT(AS416) )</f>
        <v>1.6133317355255992E-2</v>
      </c>
      <c r="AU416" cm="1">
        <f t="array" ref="AU416" xml:space="preserve"> PI() * AS416 * ( 1 - SQRT( AS416 ) * alpha )</f>
        <v>1.6132920946629763E-2</v>
      </c>
      <c r="AV416">
        <f t="shared" si="176"/>
        <v>0.99997542919304805</v>
      </c>
      <c r="AW416" cm="1">
        <f t="array" ref="AW416" xml:space="preserve"> 2 / 3 * ( epsP - 1 ) / ( epsP + 2 ) * ( sigave * 10^(-6) ) ^ 2 / ( eps0 * ( 1 + epsF ) ^ 2 ) * H416 * ( F416 * 10^(-9) ) ^ 2 / ( df * 10^(-6) * mu * U )</f>
        <v>59.193901985067058</v>
      </c>
      <c r="AX416" cm="1">
        <f t="array" ref="AX416" xml:space="preserve"> 0.528 * Ku ^ 0.26 * AW416 ^ 0.74 / ( 1 + 0.366 * ( Ku * AW416 ) ^ 0.63 )</f>
        <v>2.0768760663058767</v>
      </c>
      <c r="AY416" cm="1">
        <f t="array" ref="AY416" xml:space="preserve"> 0.35 * Ku ^ ( -0.5 ) * AW416 ^ 0.4</f>
        <v>2.2129902861703785</v>
      </c>
      <c r="AZ416">
        <f t="shared" si="177"/>
        <v>1.0655379596658394</v>
      </c>
      <c r="BA416">
        <f t="shared" si="163"/>
        <v>0.53194243743869862</v>
      </c>
      <c r="BB416">
        <f t="shared" si="178"/>
        <v>0.75489960472826734</v>
      </c>
      <c r="BC416">
        <f t="shared" si="179"/>
        <v>1.4191377705510899</v>
      </c>
      <c r="BD416">
        <f t="shared" si="164"/>
        <v>1.5123051686442059</v>
      </c>
      <c r="BE416">
        <f t="shared" si="180"/>
        <v>2.9517569699520161</v>
      </c>
      <c r="BF416">
        <f t="shared" si="181"/>
        <v>1.951826278950227</v>
      </c>
      <c r="BG416" cm="1">
        <f t="array" ref="BG416" xml:space="preserve"> EXP( -4 * alpha * X * 10^(-6) * BA416 / ( PI() * df * 10^(-6) * ( 1 - alpha ) ) ) * 100</f>
        <v>1.874725029003642E-3</v>
      </c>
      <c r="BH416" cm="1">
        <f t="array" ref="BH416" xml:space="preserve"> EXP( -4 * alpha * X * 10^(-6) * BB416 / ( PI() * df * 10^(-6) * ( 1 - alpha ) ) ) * 100</f>
        <v>1.9572539247586395E-5</v>
      </c>
      <c r="BI416" cm="1">
        <f t="array" ref="BI416" xml:space="preserve"> EXP( -4 * alpha * X * 10^(-6) * BD416 / ( PI() * df * 10^(-6) * ( 1 - alpha ) ) ) * 100</f>
        <v>3.6393627563532668E-12</v>
      </c>
      <c r="BJ416" cm="1">
        <f t="array" ref="BJ416" xml:space="preserve"> EXP( -4 * alpha * X * 10^(-6) * BE416 / ( PI() * df * 10^(-6) * ( 1 - alpha ) ) ) * 100</f>
        <v>5.8810667536731908E-25</v>
      </c>
      <c r="BK416" cm="1">
        <f t="array" ref="BK416">fC *  BG416 +  ( 1 - fC ) * BI416</f>
        <v>1.8747250617579068E-4</v>
      </c>
    </row>
    <row r="417" spans="6:63" x14ac:dyDescent="0.2">
      <c r="F417">
        <v>4170</v>
      </c>
      <c r="G417" cm="1">
        <f t="array" ref="G417" xml:space="preserve"> F417 * 10^(-9) * rhoa/mu * U</f>
        <v>2.7625960601612622E-3</v>
      </c>
      <c r="H417" cm="1">
        <f t="array" ref="H417">1 +  lambda/F417 * ( 2.514 + 0.8 * EXP( -0.55 * F417/lambda ) )</f>
        <v>1.040398834532374</v>
      </c>
      <c r="I417" cm="1">
        <f t="array" ref="I417" xml:space="preserve"> 1 + 3.34 * lambda/F417</f>
        <v>1.0536722781774581</v>
      </c>
      <c r="J417">
        <f t="shared" si="165"/>
        <v>0.98740268305431433</v>
      </c>
      <c r="K417" cm="1">
        <f t="array" ref="K417" xml:space="preserve"> kB * T * H417 / ( 3 * PI() * mu * F417 * 10^(-9) )</f>
        <v>5.8903220819006463E-12</v>
      </c>
      <c r="L417" cm="1">
        <f t="array" ref="L417" xml:space="preserve"> df * 10^(-6) *U / K417</f>
        <v>13961.348965611667</v>
      </c>
      <c r="M417" cm="1">
        <f t="array" ref="M417" xml:space="preserve"> 1 + 0.388 * Kn * ( ( 1 - alpha ) * L417 / Ku ) ^ ( 1 / 3 )</f>
        <v>1.17960210182088</v>
      </c>
      <c r="N417" cm="1">
        <f t="array" ref="N417" xml:space="preserve"> 1 + 0.388 * Kn * ( ( 1 - alpha ) / Ku ) ^ ( 1 / 3 ) * ( 3 * PI() * mu * df * 10^(-6) * U * F417 * 10^(-9) / ( kB * T ) ) ^ ( 1 / 3 ) * ( 0.6 * ( F417 / lambda ) ^ 0.1 ) ^ ( -1 / 3 ) * ( 1 + 2/3 * ( 3.34 * F417 / lambda ) ) ^ ( -1 / 2 )</f>
        <v>1.0159150162461588</v>
      </c>
      <c r="O417">
        <f t="shared" si="156"/>
        <v>0.86123533916898976</v>
      </c>
      <c r="P417" cm="1">
        <f t="array" ref="P417" xml:space="preserve"> 1 / ( 1 + 1.6 * ( ( 1 - alpha ) / Ku ) ^ ( 1 / 3 ) * L417 ^ ( -2 / 3 ) * M417 )</f>
        <v>0.99635273437787053</v>
      </c>
      <c r="Q417" cm="1">
        <f t="array" ref="Q417" xml:space="preserve"> 1.6 * ( ( 1 - alpha ) / Ku ) * L417 ^ ( -2 / 3 ) * M417 * P417</f>
        <v>4.6124826759636819E-3</v>
      </c>
      <c r="R417" cm="1">
        <f t="array" ref="R417" xml:space="preserve"> 1.6 * ( 0.6 ) ^ ( 2 / 3 ) * ( ( 1 - alpha ) / Ku ) * ( lambda * 10^(-9) ) ^ ( -1 / 15 ) * ( kB * T / ( 3 * PI() * df * 10^(-6) * U * mu ) ) ^ ( 2 / 3 ) * ( F417 * 10^(-9) ) ^ ( -3 / 5 )  +  3.2 * 3.34 / 3 * ( 0.6 ) ^ ( 2 / 3 ) * ( ( 1 - alpha ) / Ku ) *  ( lambda * 10^(-9) ) ^ ( 14 / 15 ) * ( kB * T / ( 3 * PI() * df * 10^(-6) * U * mu ) ) ^ ( 2 / 3 ) * ( F417 * 10^(-9) ) ^ ( -8 / 5 )</f>
        <v>3.7092685368445267E-3</v>
      </c>
      <c r="S417">
        <f t="shared" si="157"/>
        <v>3.7683016058697727E-3</v>
      </c>
      <c r="T417">
        <f t="shared" si="166"/>
        <v>0.81697902639438413</v>
      </c>
      <c r="U417">
        <f t="shared" si="158"/>
        <v>8710.2406064285115</v>
      </c>
      <c r="V417">
        <f t="shared" si="159"/>
        <v>1.0714793541422291E-2</v>
      </c>
      <c r="W417">
        <f t="shared" si="160"/>
        <v>1.1480660312090456E-4</v>
      </c>
      <c r="X417">
        <f t="shared" si="161"/>
        <v>1.2301248114287291E-6</v>
      </c>
      <c r="Y417" cm="1">
        <f t="array" ref="Y417" xml:space="preserve"> 4 / 3 * g / U^2 * F417 * 10^(-9) * ( rhop - rhoa ) / rhoa</f>
        <v>432.28323092439393</v>
      </c>
      <c r="Z417" cm="1">
        <f t="array" ref="Z417" xml:space="preserve"> SQRT( 4/3 * 1/U417 * g/rhoa * F417 * 10^(-9) *  ( rhop - rhoa ) )</f>
        <v>2.3367888989536509E-3</v>
      </c>
      <c r="AA417" cm="1">
        <f t="array" ref="AA417" xml:space="preserve"> Z417 / U</f>
        <v>0.22277636760840697</v>
      </c>
      <c r="AB417">
        <f t="shared" si="167"/>
        <v>0.28663097508101021</v>
      </c>
      <c r="AC417">
        <f t="shared" si="168"/>
        <v>0.28346085903414103</v>
      </c>
      <c r="AD417">
        <f t="shared" si="169"/>
        <v>0.9889400786290693</v>
      </c>
      <c r="AE417" cm="1">
        <f t="array" ref="AE417">( ( F417 * 10^(-9) ) ^ 2 * rhop * H417 * U ) / ( 18 * mu * ( df * 10^(-6) ) )</f>
        <v>7.4171311358871242E-2</v>
      </c>
      <c r="AF417">
        <f t="shared" si="170"/>
        <v>5.2350732073000221E-2</v>
      </c>
      <c r="AG417" cm="1">
        <f t="array" ref="AG417">(2 * AI437*(1-alpha)*AE417*SQRT(alpha)+(1-alpha)*alpha*AE417^2)/Ku</f>
        <v>3.1429066056505868E-2</v>
      </c>
      <c r="AH417">
        <f t="shared" si="171"/>
        <v>0.60035580806548727</v>
      </c>
      <c r="AI417" cm="1">
        <f t="array" ref="AI417" xml:space="preserve"> F417 / df / 1000</f>
        <v>0.53188775510204089</v>
      </c>
      <c r="AJ417" cm="1">
        <f t="array" ref="AJ417" xml:space="preserve"> ( 1 + AI417 ) / ( 2*Ku ) * ( 2 * LN( 1 + AI417 ) - 1 + alpha + ( 1 / ( 1 + AI417 ) ) ^ 2 * ( 1 - alpha / 2 ) - ( alpha / 2) * ( 1 + AI417 ) ^ 2 )</f>
        <v>0.2954023912402674</v>
      </c>
      <c r="AK417" cm="1">
        <f t="array" ref="AK417" xml:space="preserve"> ( ( 1 - alpha ) / Ku ) * AI417 ^ 2</f>
        <v>0.40233796675984607</v>
      </c>
      <c r="AL417">
        <f t="shared" si="172"/>
        <v>1.3619996949604987</v>
      </c>
      <c r="AM417">
        <f t="shared" si="162"/>
        <v>0.5258724029914349</v>
      </c>
      <c r="AN417">
        <f t="shared" si="173"/>
        <v>0.74191785947285704</v>
      </c>
      <c r="AO417">
        <f t="shared" si="174"/>
        <v>1.4108324666828751</v>
      </c>
      <c r="AP417" cm="1">
        <f t="array" ref="AP417" xml:space="preserve"> EXP( -4 * alpha * X * 10^(-6) * AM417 / ( PI() * df * 10^(-6) * ( 1 - alpha ) ) ) * 100</f>
        <v>2.1226502250633449E-3</v>
      </c>
      <c r="AQ417" cm="1">
        <f t="array" ref="AQ417" xml:space="preserve"> EXP( -4 * alpha * X * 10^(-6) * AN417 / ( PI() * df * 10^(-6) * ( 1 - alpha ) ) ) * 100</f>
        <v>2.5527505406872777E-5</v>
      </c>
      <c r="AR417">
        <f t="shared" si="175"/>
        <v>2.0971227196564723E-3</v>
      </c>
      <c r="AS417" cm="1">
        <f t="array" ref="AS417" xml:space="preserve"> ( sigave * 10^(-6) * fE *e * H417 ) / ( 3 * PI() * eps0 * ( 1 + epsF ) * mu * U * F417 * 10^(-9) )</f>
        <v>5.1479933599057268E-3</v>
      </c>
      <c r="AT417" cm="1">
        <f t="array" ref="AT417" xml:space="preserve"> PI() * AS417 / ( 1 + alpha * SQRT(AS417) )</f>
        <v>1.6093225120963332E-2</v>
      </c>
      <c r="AU417" cm="1">
        <f t="array" ref="AU417" xml:space="preserve"> PI() * AS417 * ( 1 - SQRT( AS417 ) * alpha )</f>
        <v>1.6092830682511064E-2</v>
      </c>
      <c r="AV417">
        <f t="shared" si="176"/>
        <v>0.99997549040361378</v>
      </c>
      <c r="AW417" cm="1">
        <f t="array" ref="AW417" xml:space="preserve"> 2 / 3 * ( epsP - 1 ) / ( epsP + 2 ) * ( sigave * 10^(-6) ) ^ 2 / ( eps0 * ( 1 + epsF ) ^ 2 ) * H417 * ( F417 * 10^(-9) ) ^ 2 / ( df * 10^(-6) * mu * U )</f>
        <v>59.473278766656307</v>
      </c>
      <c r="AX417" cm="1">
        <f t="array" ref="AX417" xml:space="preserve"> 0.528 * Ku ^ 0.26 * AW417 ^ 0.74 / ( 1 + 0.366 * ( Ku * AW417 ) ^ 0.63 )</f>
        <v>2.0792722231202827</v>
      </c>
      <c r="AY417" cm="1">
        <f t="array" ref="AY417" xml:space="preserve"> 0.35 * Ku ^ ( -0.5 ) * AW417 ^ 0.4</f>
        <v>2.217162235538177</v>
      </c>
      <c r="AZ417">
        <f t="shared" si="177"/>
        <v>1.0663164788547832</v>
      </c>
      <c r="BA417">
        <f t="shared" si="163"/>
        <v>0.53350264514615509</v>
      </c>
      <c r="BB417">
        <f t="shared" si="178"/>
        <v>0.75801069015536815</v>
      </c>
      <c r="BC417">
        <f t="shared" si="179"/>
        <v>1.420818991342973</v>
      </c>
      <c r="BD417">
        <f t="shared" si="164"/>
        <v>1.5117127456661117</v>
      </c>
      <c r="BE417">
        <f t="shared" si="180"/>
        <v>2.9590800950110339</v>
      </c>
      <c r="BF417">
        <f t="shared" si="181"/>
        <v>1.9574354344066625</v>
      </c>
      <c r="BG417" cm="1">
        <f t="array" ref="BG417" xml:space="preserve"> EXP( -4 * alpha * X * 10^(-6) * BA417 / ( PI() * df * 10^(-6) * ( 1 - alpha ) ) ) * 100</f>
        <v>1.8158205257595111E-3</v>
      </c>
      <c r="BH417" cm="1">
        <f t="array" ref="BH417" xml:space="preserve"> EXP( -4 * alpha * X * 10^(-6) * BB417 / ( PI() * df * 10^(-6) * ( 1 - alpha ) ) ) * 100</f>
        <v>1.8365415976933879E-5</v>
      </c>
      <c r="BI417" cm="1">
        <f t="array" ref="BI417" xml:space="preserve"> EXP( -4 * alpha * X * 10^(-6) * BD417 / ( PI() * df * 10^(-6) * ( 1 - alpha ) ) ) * 100</f>
        <v>3.6837475848759248E-12</v>
      </c>
      <c r="BJ417" cm="1">
        <f t="array" ref="BJ417" xml:space="preserve"> EXP( -4 * alpha * X * 10^(-6) * BE417 / ( PI() * df * 10^(-6) * ( 1 - alpha ) ) ) * 100</f>
        <v>5.0626716879866809E-25</v>
      </c>
      <c r="BK417" cm="1">
        <f t="array" ref="BK417">fC *  BG417 +  ( 1 - fC ) * BI417</f>
        <v>1.8158205589132394E-4</v>
      </c>
    </row>
    <row r="418" spans="6:63" x14ac:dyDescent="0.2">
      <c r="F418">
        <v>4180</v>
      </c>
      <c r="G418" cm="1">
        <f t="array" ref="G418" xml:space="preserve"> F418 * 10^(-9) * rhoa/mu * U</f>
        <v>2.7692209907611695E-3</v>
      </c>
      <c r="H418" cm="1">
        <f t="array" ref="H418">1 +  lambda/F418 * ( 2.514 + 0.8 * EXP( -0.55 * F418/lambda ) )</f>
        <v>1.0403021866028708</v>
      </c>
      <c r="I418" cm="1">
        <f t="array" ref="I418" xml:space="preserve"> 1 + 3.34 * lambda/F418</f>
        <v>1.0535438755980862</v>
      </c>
      <c r="J418">
        <f t="shared" si="165"/>
        <v>0.9874312885282559</v>
      </c>
      <c r="K418" cm="1">
        <f t="array" ref="K418" xml:space="preserve"> kB * T * H418 / ( 3 * PI() * mu * F418 * 10^(-9) )</f>
        <v>5.8756845294051132E-12</v>
      </c>
      <c r="L418" cm="1">
        <f t="array" ref="L418" xml:space="preserve"> df * 10^(-6) *U / K418</f>
        <v>13996.129590298011</v>
      </c>
      <c r="M418" cm="1">
        <f t="array" ref="M418" xml:space="preserve"> 1 + 0.388 * Kn * ( ( 1 - alpha ) * L418 / Ku ) ^ ( 1 / 3 )</f>
        <v>1.179751120210262</v>
      </c>
      <c r="N418" cm="1">
        <f t="array" ref="N418" xml:space="preserve"> 1 + 0.388 * Kn * ( ( 1 - alpha ) / Ku ) ^ ( 1 / 3 ) * ( 3 * PI() * mu * df * 10^(-6) * U * F418 * 10^(-9) / ( kB * T ) ) ^ ( 1 / 3 ) * ( 0.6 * ( F418 / lambda ) ^ 0.1 ) ^ ( -1 / 3 ) * ( 1 + 2/3 * ( 3.34 * F418 / lambda ) ) ^ ( -1 / 2 )</f>
        <v>1.0159075304485772</v>
      </c>
      <c r="O418">
        <f t="shared" si="156"/>
        <v>0.86112020836014669</v>
      </c>
      <c r="P418" cm="1">
        <f t="array" ref="P418" xml:space="preserve"> 1 / ( 1 + 1.6 * ( ( 1 - alpha ) / Ku ) ^ ( 1 / 3 ) * L418 ^ ( -2 / 3 ) * M418 )</f>
        <v>0.99635829889722494</v>
      </c>
      <c r="Q418" cm="1">
        <f t="array" ref="Q418" xml:space="preserve"> 1.6 * ( ( 1 - alpha ) / Ku ) * L418 ^ ( -2 / 3 ) * M418 * P418</f>
        <v>4.6054455550679158E-3</v>
      </c>
      <c r="R418" cm="1">
        <f t="array" ref="R418" xml:space="preserve"> 1.6 * ( 0.6 ) ^ ( 2 / 3 ) * ( ( 1 - alpha ) / Ku ) * ( lambda * 10^(-9) ) ^ ( -1 / 15 ) * ( kB * T / ( 3 * PI() * df * 10^(-6) * U * mu ) ) ^ ( 2 / 3 ) * ( F418 * 10^(-9) ) ^ ( -3 / 5 )  +  3.2 * 3.34 / 3 * ( 0.6 ) ^ ( 2 / 3 ) * ( ( 1 - alpha ) / Ku ) *  ( lambda * 10^(-9) ) ^ ( 14 / 15 ) * ( kB * T / ( 3 * PI() * df * 10^(-6) * U * mu ) ) ^ ( 2 / 3 ) * ( F418 * 10^(-9) ) ^ ( -8 / 5 )</f>
        <v>3.7036355669034689E-3</v>
      </c>
      <c r="S418">
        <f t="shared" si="157"/>
        <v>3.7625512624544191E-3</v>
      </c>
      <c r="T418">
        <f t="shared" si="166"/>
        <v>0.8169787738157146</v>
      </c>
      <c r="U418">
        <f t="shared" si="158"/>
        <v>8689.4401030216468</v>
      </c>
      <c r="V418">
        <f t="shared" si="159"/>
        <v>1.0727610149854737E-2</v>
      </c>
      <c r="W418">
        <f t="shared" si="160"/>
        <v>1.1508142088655451E-4</v>
      </c>
      <c r="X418">
        <f t="shared" si="161"/>
        <v>1.2345443512827911E-6</v>
      </c>
      <c r="Y418" cm="1">
        <f t="array" ref="Y418" xml:space="preserve"> 4 / 3 * g / U^2 * F418 * 10^(-9) * ( rhop - rhoa ) / rhoa</f>
        <v>433.31988135826538</v>
      </c>
      <c r="Z418" cm="1">
        <f t="array" ref="Z418" xml:space="preserve"> SQRT( 4/3 * 1/U418 * g/rhoa * F418 * 10^(-9) *  ( rhop - rhoa ) )</f>
        <v>2.3423876693138145E-3</v>
      </c>
      <c r="AA418" cm="1">
        <f t="array" ref="AA418" xml:space="preserve"> Z418 / U</f>
        <v>0.22331012302143094</v>
      </c>
      <c r="AB418">
        <f t="shared" si="167"/>
        <v>0.28751517129351317</v>
      </c>
      <c r="AC418">
        <f t="shared" si="168"/>
        <v>0.28431236829388273</v>
      </c>
      <c r="AD418">
        <f t="shared" si="169"/>
        <v>0.98886040348681004</v>
      </c>
      <c r="AE418" cm="1">
        <f t="array" ref="AE418">( ( F418 * 10^(-9) ) ^ 2 * rhop * H418 * U ) / ( 18 * mu * ( df * 10^(-6) ) )</f>
        <v>7.4520552371679705E-2</v>
      </c>
      <c r="AF418">
        <f t="shared" si="170"/>
        <v>5.2731207654889013E-2</v>
      </c>
      <c r="AG418" cm="1">
        <f t="array" ref="AG418">(2 * AI438*(1-alpha)*AE418*SQRT(alpha)+(1-alpha)*alpha*AE418^2)/Ku</f>
        <v>3.1650623516947571E-2</v>
      </c>
      <c r="AH418">
        <f t="shared" si="171"/>
        <v>0.60022565240857062</v>
      </c>
      <c r="AI418" cm="1">
        <f t="array" ref="AI418" xml:space="preserve"> F418 / df / 1000</f>
        <v>0.53316326530612246</v>
      </c>
      <c r="AJ418" cm="1">
        <f t="array" ref="AJ418" xml:space="preserve"> ( 1 + AI418 ) / ( 2*Ku ) * ( 2 * LN( 1 + AI418 ) - 1 + alpha + ( 1 / ( 1 + AI418 ) ) ^ 2 * ( 1 - alpha / 2 ) - ( alpha / 2) * ( 1 + AI418 ) ^ 2 )</f>
        <v>0.29663834052061122</v>
      </c>
      <c r="AK418" cm="1">
        <f t="array" ref="AK418" xml:space="preserve"> ( ( 1 - alpha ) / Ku ) * AI418 ^ 2</f>
        <v>0.40426995902068175</v>
      </c>
      <c r="AL418">
        <f t="shared" si="172"/>
        <v>1.3628378526901581</v>
      </c>
      <c r="AM418">
        <f t="shared" si="162"/>
        <v>0.52747716335311334</v>
      </c>
      <c r="AN418">
        <f t="shared" si="173"/>
        <v>0.74507608623190791</v>
      </c>
      <c r="AO418">
        <f t="shared" si="174"/>
        <v>1.4125276656444092</v>
      </c>
      <c r="AP418" cm="1">
        <f t="array" ref="AP418" xml:space="preserve"> EXP( -4 * alpha * X * 10^(-6) * AM418 / ( PI() * df * 10^(-6) * ( 1 - alpha ) ) ) * 100</f>
        <v>2.0540824215771296E-3</v>
      </c>
      <c r="AQ418" cm="1">
        <f t="array" ref="AQ418" xml:space="preserve"> EXP( -4 * alpha * X * 10^(-6) * AN418 / ( PI() * df * 10^(-6) * ( 1 - alpha ) ) ) * 100</f>
        <v>2.3930019707486544E-5</v>
      </c>
      <c r="AR418">
        <f t="shared" si="175"/>
        <v>2.0301524018696429E-3</v>
      </c>
      <c r="AS418" cm="1">
        <f t="array" ref="AS418" xml:space="preserve"> ( sigave * 10^(-6) * fE *e * H418 ) / ( 3 * PI() * eps0 * ( 1 + epsF ) * mu * U * F418 * 10^(-9) )</f>
        <v>5.1352005071542929E-3</v>
      </c>
      <c r="AT418" cm="1">
        <f t="array" ref="AT418" xml:space="preserve"> PI() * AS418 / ( 1 + alpha * SQRT(AS418) )</f>
        <v>1.6053331501171726E-2</v>
      </c>
      <c r="AU418" cm="1">
        <f t="array" ref="AU418" xml:space="preserve"> PI() * AS418 * ( 1 - SQRT( AS418 ) * alpha )</f>
        <v>1.6052939018252575E-2</v>
      </c>
      <c r="AV418">
        <f t="shared" si="176"/>
        <v>0.99997555131038551</v>
      </c>
      <c r="AW418" cm="1">
        <f t="array" ref="AW418" xml:space="preserve"> 2 / 3 * ( epsP - 1 ) / ( epsP + 2 ) * ( sigave * 10^(-6) ) ^ 2 / ( eps0 * ( 1 + epsF ) ^ 2 ) * H418 * ( F418 * 10^(-9) ) ^ 2 / ( df * 10^(-6) * mu * U )</f>
        <v>59.753313024255029</v>
      </c>
      <c r="AX418" cm="1">
        <f t="array" ref="AX418" xml:space="preserve"> 0.528 * Ku ^ 0.26 * AW418 ^ 0.74 / ( 1 + 0.366 * ( Ku * AW418 ) ^ 0.63 )</f>
        <v>2.0816624357460549</v>
      </c>
      <c r="AY418" cm="1">
        <f t="array" ref="AY418" xml:space="preserve"> 0.35 * Ku ^ ( -0.5 ) * AW418 ^ 0.4</f>
        <v>2.2213322194345553</v>
      </c>
      <c r="AZ418">
        <f t="shared" si="177"/>
        <v>1.0670953086773858</v>
      </c>
      <c r="BA418">
        <f t="shared" si="163"/>
        <v>0.53506272909167985</v>
      </c>
      <c r="BB418">
        <f t="shared" si="178"/>
        <v>0.76112902525016046</v>
      </c>
      <c r="BC418">
        <f t="shared" si="179"/>
        <v>1.4225042856979588</v>
      </c>
      <c r="BD418">
        <f t="shared" si="164"/>
        <v>1.5111102024331067</v>
      </c>
      <c r="BE418">
        <f t="shared" si="180"/>
        <v>2.9664083056664632</v>
      </c>
      <c r="BF418">
        <f t="shared" si="181"/>
        <v>1.9630655003785398</v>
      </c>
      <c r="BG418" cm="1">
        <f t="array" ref="BG418" xml:space="preserve"> EXP( -4 * alpha * X * 10^(-6) * BA418 / ( PI() * df * 10^(-6) * ( 1 - alpha ) ) ) * 100</f>
        <v>1.7587712760829737E-3</v>
      </c>
      <c r="BH418" cm="1">
        <f t="array" ref="BH418" xml:space="preserve"> EXP( -4 * alpha * X * 10^(-6) * BB418 / ( PI() * df * 10^(-6) * ( 1 - alpha ) ) ) * 100</f>
        <v>1.7230185098577486E-5</v>
      </c>
      <c r="BI418" cm="1">
        <f t="array" ref="BI418" xml:space="preserve"> EXP( -4 * alpha * X * 10^(-6) * BD418 / ( PI() * df * 10^(-6) * ( 1 - alpha ) ) ) * 100</f>
        <v>3.7294459265556526E-12</v>
      </c>
      <c r="BJ418" cm="1">
        <f t="array" ref="BJ418" xml:space="preserve"> EXP( -4 * alpha * X * 10^(-6) * BE418 / ( PI() * df * 10^(-6) * ( 1 - alpha ) ) ) * 100</f>
        <v>4.3577090185913196E-25</v>
      </c>
      <c r="BK418" cm="1">
        <f t="array" ref="BK418">fC *  BG418 +  ( 1 - fC ) * BI418</f>
        <v>1.7587713096479869E-4</v>
      </c>
    </row>
    <row r="419" spans="6:63" x14ac:dyDescent="0.2">
      <c r="F419">
        <v>4190</v>
      </c>
      <c r="G419" cm="1">
        <f t="array" ref="G419" xml:space="preserve"> F419 * 10^(-9) * rhoa/mu * U</f>
        <v>2.7758459213610772E-3</v>
      </c>
      <c r="H419" cm="1">
        <f t="array" ref="H419">1 +  lambda/F419 * ( 2.514 + 0.8 * EXP( -0.55 * F419/lambda ) )</f>
        <v>1.040206</v>
      </c>
      <c r="I419" cm="1">
        <f t="array" ref="I419" xml:space="preserve"> 1 + 3.34 * lambda/F419</f>
        <v>1.0534160859188544</v>
      </c>
      <c r="J419">
        <f t="shared" si="165"/>
        <v>0.98745976438423966</v>
      </c>
      <c r="K419" cm="1">
        <f t="array" ref="K419" xml:space="preserve"> kB * T * H419 / ( 3 * PI() * mu * F419 * 10^(-9) )</f>
        <v>5.8611194452750689E-12</v>
      </c>
      <c r="L419" cm="1">
        <f t="array" ref="L419" xml:space="preserve"> df * 10^(-6) *U / K419</f>
        <v>14030.910455434965</v>
      </c>
      <c r="M419" cm="1">
        <f t="array" ref="M419" xml:space="preserve"> 1 + 0.388 * Kn * ( ( 1 - alpha ) * L419 / Ku ) ^ ( 1 / 3 )</f>
        <v>1.1798998929558291</v>
      </c>
      <c r="N419" cm="1">
        <f t="array" ref="N419" xml:space="preserve"> 1 + 0.388 * Kn * ( ( 1 - alpha ) / Ku ) ^ ( 1 / 3 ) * ( 3 * PI() * mu * df * 10^(-6) * U * F419 * 10^(-9) / ( kB * T ) ) ^ ( 1 / 3 ) * ( 0.6 * ( F419 / lambda ) ^ 0.1 ) ^ ( -1 / 3 ) * ( 1 + 2/3 * ( 3.34 * F419 / lambda ) ) ^ ( -1 / 2 )</f>
        <v>1.0159000657241046</v>
      </c>
      <c r="O419">
        <f t="shared" si="156"/>
        <v>0.86100530374582895</v>
      </c>
      <c r="P419" cm="1">
        <f t="array" ref="P419" xml:space="preserve"> 1 / ( 1 + 1.6 * ( ( 1 - alpha ) / Ku ) ^ ( 1 / 3 ) * L419 ^ ( -2 / 3 ) * M419 )</f>
        <v>0.996363840896208</v>
      </c>
      <c r="Q419" cm="1">
        <f t="array" ref="Q419" xml:space="preserve"> 1.6 * ( ( 1 - alpha ) / Ku ) * L419 ^ ( -2 / 3 ) * M419 * P419</f>
        <v>4.5984369143632405E-3</v>
      </c>
      <c r="R419" cm="1">
        <f t="array" ref="R419" xml:space="preserve"> 1.6 * ( 0.6 ) ^ ( 2 / 3 ) * ( ( 1 - alpha ) / Ku ) * ( lambda * 10^(-9) ) ^ ( -1 / 15 ) * ( kB * T / ( 3 * PI() * df * 10^(-6) * U * mu ) ) ^ ( 2 / 3 ) * ( F419 * 10^(-9) ) ^ ( -3 / 5 )  +  3.2 * 3.34 / 3 * ( 0.6 ) ^ ( 2 / 3 ) * ( ( 1 - alpha ) / Ku ) *  ( lambda * 10^(-9) ) ^ ( 14 / 15 ) * ( kB * T / ( 3 * PI() * df * 10^(-6) * U * mu ) ) ^ ( 2 / 3 ) * ( F419 * 10^(-9) ) ^ ( -8 / 5 )</f>
        <v>3.698025284078919E-3</v>
      </c>
      <c r="S419">
        <f t="shared" si="157"/>
        <v>3.7568241291451743E-3</v>
      </c>
      <c r="T419">
        <f t="shared" si="166"/>
        <v>0.81697850793836391</v>
      </c>
      <c r="U419">
        <f t="shared" si="158"/>
        <v>8668.7388581046198</v>
      </c>
      <c r="V419">
        <f t="shared" si="159"/>
        <v>1.0740411370823115E-2</v>
      </c>
      <c r="W419">
        <f t="shared" si="160"/>
        <v>1.153562366437747E-4</v>
      </c>
      <c r="X419">
        <f t="shared" si="161"/>
        <v>1.2389691388573511E-6</v>
      </c>
      <c r="Y419" cm="1">
        <f t="array" ref="Y419" xml:space="preserve"> 4 / 3 * g / U^2 * F419 * 10^(-9) * ( rhop - rhoa ) / rhoa</f>
        <v>434.35653179213688</v>
      </c>
      <c r="Z419" cm="1">
        <f t="array" ref="Z419" xml:space="preserve"> SQRT( 4/3 * 1/U419 * g/rhoa * F419 * 10^(-9) *  ( rhop - rhoa ) )</f>
        <v>2.3479864193735119E-3</v>
      </c>
      <c r="AA419" cm="1">
        <f t="array" ref="AA419" xml:space="preserve"> Z419 / U</f>
        <v>0.22384387649912216</v>
      </c>
      <c r="AB419">
        <f t="shared" si="167"/>
        <v>0.28840058040058614</v>
      </c>
      <c r="AC419">
        <f t="shared" si="168"/>
        <v>0.28516482593145032</v>
      </c>
      <c r="AD419">
        <f t="shared" si="169"/>
        <v>0.98878034688889538</v>
      </c>
      <c r="AE419" cm="1">
        <f t="array" ref="AE419">( ( F419 * 10^(-9) ) ^ 2 * rhop * H419 * U ) / ( 18 * mu * ( df * 10^(-6) ) )</f>
        <v>7.487061334697917E-2</v>
      </c>
      <c r="AF419">
        <f t="shared" si="170"/>
        <v>5.3113133620589614E-2</v>
      </c>
      <c r="AG419" cm="1">
        <f t="array" ref="AG419">(2 * AI439*(1-alpha)*AE419*SQRT(alpha)+(1-alpha)*alpha*AE419^2)/Ku</f>
        <v>3.187322565423676E-2</v>
      </c>
      <c r="AH419">
        <f t="shared" si="171"/>
        <v>0.60010064331585433</v>
      </c>
      <c r="AI419" cm="1">
        <f t="array" ref="AI419" xml:space="preserve"> F419 / df / 1000</f>
        <v>0.53443877551020413</v>
      </c>
      <c r="AJ419" cm="1">
        <f t="array" ref="AJ419" xml:space="preserve"> ( 1 + AI419 ) / ( 2*Ku ) * ( 2 * LN( 1 + AI419 ) - 1 + alpha + ( 1 / ( 1 + AI419 ) ) ^ 2 * ( 1 - alpha / 2 ) - ( alpha / 2) * ( 1 + AI419 ) ^ 2 )</f>
        <v>0.29787618224792345</v>
      </c>
      <c r="AK419" cm="1">
        <f t="array" ref="AK419" xml:space="preserve"> ( ( 1 - alpha ) / Ku ) * AI419 ^ 2</f>
        <v>0.40620657880789085</v>
      </c>
      <c r="AL419">
        <f t="shared" si="172"/>
        <v>1.3636759264955385</v>
      </c>
      <c r="AM419">
        <f t="shared" si="162"/>
        <v>0.52908155424729342</v>
      </c>
      <c r="AN419">
        <f t="shared" si="173"/>
        <v>0.74824136248907602</v>
      </c>
      <c r="AO419">
        <f t="shared" si="174"/>
        <v>1.4142268927775679</v>
      </c>
      <c r="AP419" cm="1">
        <f t="array" ref="AP419" xml:space="preserve"> EXP( -4 * alpha * X * 10^(-6) * AM419 / ( PI() * df * 10^(-6) * ( 1 - alpha ) ) ) * 100</f>
        <v>1.9877445856435715E-3</v>
      </c>
      <c r="AQ419" cm="1">
        <f t="array" ref="AQ419" xml:space="preserve"> EXP( -4 * alpha * X * 10^(-6) * AN419 / ( PI() * df * 10^(-6) * ( 1 - alpha ) ) ) * 100</f>
        <v>2.2429267520148671E-5</v>
      </c>
      <c r="AR419">
        <f t="shared" si="175"/>
        <v>1.9653153181234226E-3</v>
      </c>
      <c r="AS419" cm="1">
        <f t="array" ref="AS419" xml:space="preserve"> ( sigave * 10^(-6) * fE *e * H419 ) / ( 3 * PI() * eps0 * ( 1 + epsF ) * mu * U * F419 * 10^(-9) )</f>
        <v>5.1224709899317404E-3</v>
      </c>
      <c r="AT419" cm="1">
        <f t="array" ref="AT419" xml:space="preserve"> PI() * AS419 / ( 1 + alpha * SQRT(AS419) )</f>
        <v>1.6013635025088627E-2</v>
      </c>
      <c r="AU419" cm="1">
        <f t="array" ref="AU419" xml:space="preserve"> PI() * AS419 * ( 1 - SQRT( AS419 ) * alpha )</f>
        <v>1.6013244483206353E-2</v>
      </c>
      <c r="AV419">
        <f t="shared" si="176"/>
        <v>0.99997561191561679</v>
      </c>
      <c r="AW419" cm="1">
        <f t="array" ref="AW419" xml:space="preserve"> 2 / 3 * ( epsP - 1 ) / ( epsP + 2 ) * ( sigave * 10^(-6) ) ^ 2 / ( eps0 * ( 1 + epsF ) ^ 2 ) * H419 * ( F419 * 10^(-9) ) ^ 2 / ( df * 10^(-6) * mu * U )</f>
        <v>60.034004757863208</v>
      </c>
      <c r="AX419" cm="1">
        <f t="array" ref="AX419" xml:space="preserve"> 0.528 * Ku ^ 0.26 * AW419 ^ 0.74 / ( 1 + 0.366 * ( Ku * AW419 ) ^ 0.63 )</f>
        <v>2.0840467305986627</v>
      </c>
      <c r="AY419" cm="1">
        <f t="array" ref="AY419" xml:space="preserve"> 0.35 * Ku ^ ( -0.5 ) * AW419 ^ 0.4</f>
        <v>2.2255002434129945</v>
      </c>
      <c r="AZ419">
        <f t="shared" si="177"/>
        <v>1.0678744438584147</v>
      </c>
      <c r="BA419">
        <f t="shared" si="163"/>
        <v>0.53662267036415923</v>
      </c>
      <c r="BB419">
        <f t="shared" si="178"/>
        <v>0.76425460697228242</v>
      </c>
      <c r="BC419">
        <f t="shared" si="179"/>
        <v>1.4241936637780308</v>
      </c>
      <c r="BD419">
        <f t="shared" si="164"/>
        <v>1.5104976014968252</v>
      </c>
      <c r="BE419">
        <f t="shared" si="180"/>
        <v>2.9737416059020703</v>
      </c>
      <c r="BF419">
        <f t="shared" si="181"/>
        <v>1.9687165361634773</v>
      </c>
      <c r="BG419" cm="1">
        <f t="array" ref="BG419" xml:space="preserve"> EXP( -4 * alpha * X * 10^(-6) * BA419 / ( PI() * df * 10^(-6) * ( 1 - alpha ) ) ) * 100</f>
        <v>1.7035193666025575E-3</v>
      </c>
      <c r="BH419" cm="1">
        <f t="array" ref="BH419" xml:space="preserve"> EXP( -4 * alpha * X * 10^(-6) * BB419 / ( PI() * df * 10^(-6) * ( 1 - alpha ) ) ) * 100</f>
        <v>1.6162730065043069E-5</v>
      </c>
      <c r="BI419" cm="1">
        <f t="array" ref="BI419" xml:space="preserve"> EXP( -4 * alpha * X * 10^(-6) * BD419 / ( PI() * df * 10^(-6) * ( 1 - alpha ) ) ) * 100</f>
        <v>3.7764882880576938E-12</v>
      </c>
      <c r="BJ419" cm="1">
        <f t="array" ref="BJ419" xml:space="preserve"> EXP( -4 * alpha * X * 10^(-6) * BE419 / ( PI() * df * 10^(-6) * ( 1 - alpha ) ) ) * 100</f>
        <v>3.7505197953179195E-25</v>
      </c>
      <c r="BK419" cm="1">
        <f t="array" ref="BK419">fC *  BG419 +  ( 1 - fC ) * BI419</f>
        <v>1.7035194005909522E-4</v>
      </c>
    </row>
    <row r="420" spans="6:63" x14ac:dyDescent="0.2">
      <c r="F420">
        <v>4200</v>
      </c>
      <c r="G420" cm="1">
        <f t="array" ref="G420" xml:space="preserve"> F420 * 10^(-9) * rhoa/mu * U</f>
        <v>2.7824708519609844E-3</v>
      </c>
      <c r="H420" cm="1">
        <f t="array" ref="H420">1 +  lambda/F420 * ( 2.514 + 0.8 * EXP( -0.55 * F420/lambda ) )</f>
        <v>1.0401102714285715</v>
      </c>
      <c r="I420" cm="1">
        <f t="array" ref="I420" xml:space="preserve"> 1 + 3.34 * lambda/F420</f>
        <v>1.0532889047619047</v>
      </c>
      <c r="J420">
        <f t="shared" si="165"/>
        <v>0.98748811150126725</v>
      </c>
      <c r="K420" cm="1">
        <f t="array" ref="K420" xml:space="preserve"> kB * T * H420 / ( 3 * PI() * mu * F420 * 10^(-9) )</f>
        <v>5.8466262933565397E-12</v>
      </c>
      <c r="L420" cm="1">
        <f t="array" ref="L420" xml:space="preserve"> df * 10^(-6) *U / K420</f>
        <v>14065.691559371258</v>
      </c>
      <c r="M420" cm="1">
        <f t="array" ref="M420" xml:space="preserve"> 1 + 0.388 * Kn * ( ( 1 - alpha ) * L420 / Ku ) ^ ( 1 / 3 )</f>
        <v>1.1800484210637177</v>
      </c>
      <c r="N420" cm="1">
        <f t="array" ref="N420" xml:space="preserve"> 1 + 0.388 * Kn * ( ( 1 - alpha ) / Ku ) ^ ( 1 / 3 ) * ( 3 * PI() * mu * df * 10^(-6) * U * F420 * 10^(-9) / ( kB * T ) ) ^ ( 1 / 3 ) * ( 0.6 * ( F420 / lambda ) ^ 0.1 ) ^ ( -1 / 3 ) * ( 1 + 2/3 * ( 3.34 * F420 / lambda ) ) ^ ( -1 / 2 )</f>
        <v>1.0158926219642557</v>
      </c>
      <c r="O420">
        <f t="shared" si="156"/>
        <v>0.86089062434278008</v>
      </c>
      <c r="P420" cm="1">
        <f t="array" ref="P420" xml:space="preserve"> 1 / ( 1 + 1.6 * ( ( 1 - alpha ) / Ku ) ^ ( 1 / 3 ) * L420 ^ ( -2 / 3 ) * M420 )</f>
        <v>0.99636936052131697</v>
      </c>
      <c r="Q420" cm="1">
        <f t="array" ref="Q420" xml:space="preserve"> 1.6 * ( ( 1 - alpha ) / Ku ) * L420 ^ ( -2 / 3 ) * M420 * P420</f>
        <v>4.5914565685836045E-3</v>
      </c>
      <c r="R420" cm="1">
        <f t="array" ref="R420" xml:space="preserve"> 1.6 * ( 0.6 ) ^ ( 2 / 3 ) * ( ( 1 - alpha ) / Ku ) * ( lambda * 10^(-9) ) ^ ( -1 / 15 ) * ( kB * T / ( 3 * PI() * df * 10^(-6) * U * mu ) ) ^ ( 2 / 3 ) * ( F420 * 10^(-9) ) ^ ( -3 / 5 )  +  3.2 * 3.34 / 3 * ( 0.6 ) ^ ( 2 / 3 ) * ( ( 1 - alpha ) / Ku ) *  ( lambda * 10^(-9) ) ^ ( 14 / 15 ) * ( kB * T / ( 3 * PI() * df * 10^(-6) * U * mu ) ) ^ ( 2 / 3 ) * ( F420 * 10^(-9) ) ^ ( -8 / 5 )</f>
        <v>3.6924375406512371E-3</v>
      </c>
      <c r="S420">
        <f t="shared" si="157"/>
        <v>3.7511200546114331E-3</v>
      </c>
      <c r="T420">
        <f t="shared" si="166"/>
        <v>0.81697822871241865</v>
      </c>
      <c r="U420">
        <f t="shared" si="158"/>
        <v>8648.1361627754759</v>
      </c>
      <c r="V420">
        <f t="shared" si="159"/>
        <v>1.0753197259351753E-2</v>
      </c>
      <c r="W420">
        <f t="shared" si="160"/>
        <v>1.1563105039406664E-4</v>
      </c>
      <c r="X420">
        <f t="shared" si="161"/>
        <v>1.2433991677675214E-6</v>
      </c>
      <c r="Y420" cm="1">
        <f t="array" ref="Y420" xml:space="preserve"> 4 / 3 * g / U^2 * F420 * 10^(-9) * ( rhop - rhoa ) / rhoa</f>
        <v>435.39318222600826</v>
      </c>
      <c r="Z420" cm="1">
        <f t="array" ref="Z420" xml:space="preserve"> SQRT( 4/3 * 1/U420 * g/rhoa * F420 * 10^(-9) *  ( rhop - rhoa ) )</f>
        <v>2.3535851491481049E-3</v>
      </c>
      <c r="AA420" cm="1">
        <f t="array" ref="AA420" xml:space="preserve"> Z420 / U</f>
        <v>0.22437762804294512</v>
      </c>
      <c r="AB420">
        <f t="shared" si="167"/>
        <v>0.2892872049020378</v>
      </c>
      <c r="AC420">
        <f t="shared" si="168"/>
        <v>0.28601823285107641</v>
      </c>
      <c r="AD420">
        <f t="shared" si="169"/>
        <v>0.98869990792690476</v>
      </c>
      <c r="AE420" cm="1">
        <f t="array" ref="AE420">( ( F420 * 10^(-9) ) ^ 2 * rhop * H420 * U ) / ( 18 * mu * ( df * 10^(-6) ) )</f>
        <v>7.5221494284769666E-2</v>
      </c>
      <c r="AF420">
        <f t="shared" si="170"/>
        <v>5.3496507616190951E-2</v>
      </c>
      <c r="AG420" cm="1">
        <f t="array" ref="AG420">(2 * AI440*(1-alpha)*AE420*SQRT(alpha)+(1-alpha)*alpha*AE420^2)/Ku</f>
        <v>3.2096874981628824E-2</v>
      </c>
      <c r="AH420">
        <f t="shared" si="171"/>
        <v>0.59998075410654594</v>
      </c>
      <c r="AI420" cm="1">
        <f t="array" ref="AI420" xml:space="preserve"> F420 / df / 1000</f>
        <v>0.53571428571428581</v>
      </c>
      <c r="AJ420" cm="1">
        <f t="array" ref="AJ420" xml:space="preserve"> ( 1 + AI420 ) / ( 2*Ku ) * ( 2 * LN( 1 + AI420 ) - 1 + alpha + ( 1 / ( 1 + AI420 ) ) ^ 2 * ( 1 - alpha / 2 ) - ( alpha / 2) * ( 1 + AI420 ) ^ 2 )</f>
        <v>0.29911591308763624</v>
      </c>
      <c r="AK420" cm="1">
        <f t="array" ref="AK420" xml:space="preserve"> ( ( 1 - alpha ) / Ku ) * AI420 ^ 2</f>
        <v>0.40814782612147316</v>
      </c>
      <c r="AL420">
        <f t="shared" si="172"/>
        <v>1.364513916723288</v>
      </c>
      <c r="AM420">
        <f t="shared" si="162"/>
        <v>0.53068555818439633</v>
      </c>
      <c r="AN420">
        <f t="shared" si="173"/>
        <v>0.75141368664335195</v>
      </c>
      <c r="AO420">
        <f t="shared" si="174"/>
        <v>1.4159301587443229</v>
      </c>
      <c r="AP420" cm="1">
        <f t="array" ref="AP420" xml:space="preserve"> EXP( -4 * alpha * X * 10^(-6) * AM420 / ( PI() * df * 10^(-6) * ( 1 - alpha ) ) ) * 100</f>
        <v>1.9235644006622141E-3</v>
      </c>
      <c r="AQ420" cm="1">
        <f t="array" ref="AQ420" xml:space="preserve"> EXP( -4 * alpha * X * 10^(-6) * AN420 / ( PI() * df * 10^(-6) * ( 1 - alpha ) ) ) * 100</f>
        <v>2.101960231349756E-5</v>
      </c>
      <c r="AR420">
        <f t="shared" si="175"/>
        <v>1.9025447983487165E-3</v>
      </c>
      <c r="AS420" cm="1">
        <f t="array" ref="AS420" xml:space="preserve"> ( sigave * 10^(-6) * fE *e * H420 ) / ( 3 * PI() * eps0 * ( 1 + epsF ) * mu * U * F420 * 10^(-9) )</f>
        <v>5.109804339652981E-3</v>
      </c>
      <c r="AT420" cm="1">
        <f t="array" ref="AT420" xml:space="preserve"> PI() * AS420 / ( 1 + alpha * SQRT(AS420) )</f>
        <v>1.5974134236393312E-2</v>
      </c>
      <c r="AU420" cm="1">
        <f t="array" ref="AU420" xml:space="preserve"> PI() * AS420 * ( 1 - SQRT( AS420 ) * alpha )</f>
        <v>1.5973745621194503E-2</v>
      </c>
      <c r="AV420">
        <f t="shared" si="176"/>
        <v>0.99997567222153905</v>
      </c>
      <c r="AW420" cm="1">
        <f t="array" ref="AW420" xml:space="preserve"> 2 / 3 * ( epsP - 1 ) / ( epsP + 2 ) * ( sigave * 10^(-6) ) ^ 2 / ( eps0 * ( 1 + epsF ) ^ 2 ) * H420 * ( F420 * 10^(-9) ) ^ 2 / ( df * 10^(-6) * mu * U )</f>
        <v>60.315353967480824</v>
      </c>
      <c r="AX420" cm="1">
        <f t="array" ref="AX420" xml:space="preserve"> 0.528 * Ku ^ 0.26 * AW420 ^ 0.74 / ( 1 + 0.366 * ( Ku * AW420 ) ^ 0.63 )</f>
        <v>2.086425133936797</v>
      </c>
      <c r="AY420" cm="1">
        <f t="array" ref="AY420" xml:space="preserve"> 0.35 * Ku ^ ( -0.5 ) * AW420 ^ 0.4</f>
        <v>2.2296663129982206</v>
      </c>
      <c r="AZ420">
        <f t="shared" si="177"/>
        <v>1.068653879179047</v>
      </c>
      <c r="BA420">
        <f t="shared" si="163"/>
        <v>0.53818245007703669</v>
      </c>
      <c r="BB420">
        <f t="shared" si="178"/>
        <v>0.76738743226454642</v>
      </c>
      <c r="BC420">
        <f t="shared" si="179"/>
        <v>1.4258871357746816</v>
      </c>
      <c r="BD420">
        <f t="shared" si="164"/>
        <v>1.5098750053079903</v>
      </c>
      <c r="BE420">
        <f t="shared" si="180"/>
        <v>2.9810799996415724</v>
      </c>
      <c r="BF420">
        <f t="shared" si="181"/>
        <v>1.9743886011501195</v>
      </c>
      <c r="BG420" cm="1">
        <f t="array" ref="BG420" xml:space="preserve"> EXP( -4 * alpha * X * 10^(-6) * BA420 / ( PI() * df * 10^(-6) * ( 1 - alpha ) ) ) * 100</f>
        <v>1.6500086538810031E-3</v>
      </c>
      <c r="BH420" cm="1">
        <f t="array" ref="BH420" xml:space="preserve"> EXP( -4 * alpha * X * 10^(-6) * BB420 / ( PI() * df * 10^(-6) * ( 1 - alpha ) ) ) * 100</f>
        <v>1.5159159666472309E-5</v>
      </c>
      <c r="BI420" cm="1">
        <f t="array" ref="BI420" xml:space="preserve"> EXP( -4 * alpha * X * 10^(-6) * BD420 / ( PI() * df * 10^(-6) * ( 1 - alpha ) ) ) * 100</f>
        <v>3.824906221447552E-12</v>
      </c>
      <c r="BJ420" cm="1">
        <f t="array" ref="BJ420" xml:space="preserve"> EXP( -4 * alpha * X * 10^(-6) * BE420 / ( PI() * df * 10^(-6) * ( 1 - alpha ) ) ) * 100</f>
        <v>3.2275979705185876E-25</v>
      </c>
      <c r="BK420" cm="1">
        <f t="array" ref="BK420">fC *  BG420 +  ( 1 - fC ) * BI420</f>
        <v>1.6500086883051591E-4</v>
      </c>
    </row>
    <row r="421" spans="6:63" x14ac:dyDescent="0.2">
      <c r="F421">
        <v>4210</v>
      </c>
      <c r="G421" cm="1">
        <f t="array" ref="G421" xml:space="preserve"> F421 * 10^(-9) * rhoa/mu * U</f>
        <v>2.7890957825608912E-3</v>
      </c>
      <c r="H421" cm="1">
        <f t="array" ref="H421">1 +  lambda/F421 * ( 2.514 + 0.8 * EXP( -0.55 * F421/lambda ) )</f>
        <v>1.0400149976247031</v>
      </c>
      <c r="I421" cm="1">
        <f t="array" ref="I421" xml:space="preserve"> 1 + 3.34 * lambda/F421</f>
        <v>1.0531623277909739</v>
      </c>
      <c r="J421">
        <f t="shared" si="165"/>
        <v>0.98751633075041001</v>
      </c>
      <c r="K421" cm="1">
        <f t="array" ref="K421" xml:space="preserve"> kB * T * H421 / ( 3 * PI() * mu * F421 * 10^(-9) )</f>
        <v>5.8322045427652242E-12</v>
      </c>
      <c r="L421" cm="1">
        <f t="array" ref="L421" xml:space="preserve"> df * 10^(-6) *U / K421</f>
        <v>14100.472900470699</v>
      </c>
      <c r="M421" cm="1">
        <f t="array" ref="M421" xml:space="preserve"> 1 + 0.388 * Kn * ( ( 1 - alpha ) * L421 / Ku ) ^ ( 1 / 3 )</f>
        <v>1.180196705533507</v>
      </c>
      <c r="N421" cm="1">
        <f t="array" ref="N421" xml:space="preserve"> 1 + 0.388 * Kn * ( ( 1 - alpha ) / Ku ) ^ ( 1 / 3 ) * ( 3 * PI() * mu * df * 10^(-6) * U * F421 * 10^(-9) / ( kB * T ) ) ^ ( 1 / 3 ) * ( 0.6 * ( F421 / lambda ) ^ 0.1 ) ^ ( -1 / 3 ) * ( 1 + 2/3 * ( 3.34 * F421 / lambda ) ) ^ ( -1 / 2 )</f>
        <v>1.0158851990613558</v>
      </c>
      <c r="O421">
        <f t="shared" si="156"/>
        <v>0.86077616917437982</v>
      </c>
      <c r="P421" cm="1">
        <f t="array" ref="P421" xml:space="preserve"> 1 / ( 1 + 1.6 * ( ( 1 - alpha ) / Ku ) ^ ( 1 / 3 ) * L421 ^ ( -2 / 3 ) * M421 )</f>
        <v>0.99637485791773905</v>
      </c>
      <c r="Q421" cm="1">
        <f t="array" ref="Q421" xml:space="preserve"> 1.6 * ( ( 1 - alpha ) / Ku ) * L421 ^ ( -2 / 3 ) * M421 * P421</f>
        <v>4.5845043341190342E-3</v>
      </c>
      <c r="R421" cm="1">
        <f t="array" ref="R421" xml:space="preserve"> 1.6 * ( 0.6 ) ^ ( 2 / 3 ) * ( ( 1 - alpha ) / Ku ) * ( lambda * 10^(-9) ) ^ ( -1 / 15 ) * ( kB * T / ( 3 * PI() * df * 10^(-6) * U * mu ) ) ^ ( 2 / 3 ) * ( F421 * 10^(-9) ) ^ ( -3 / 5 )  +  3.2 * 3.34 / 3 * ( 0.6 ) ^ ( 2 / 3 ) * ( ( 1 - alpha ) / Ku ) *  ( lambda * 10^(-9) ) ^ ( 14 / 15 ) * ( kB * T / ( 3 * PI() * df * 10^(-6) * U * mu ) ) ^ ( 2 / 3 ) * ( F421 * 10^(-9) ) ^ ( -8 / 5 )</f>
        <v>3.6868721902260778E-3</v>
      </c>
      <c r="S421">
        <f t="shared" si="157"/>
        <v>3.7454388888815957E-3</v>
      </c>
      <c r="T421">
        <f t="shared" si="166"/>
        <v>0.81697793608942582</v>
      </c>
      <c r="U421">
        <f t="shared" si="158"/>
        <v>8627.6313148671907</v>
      </c>
      <c r="V421">
        <f t="shared" si="159"/>
        <v>1.0765967870137694E-2</v>
      </c>
      <c r="W421">
        <f t="shared" si="160"/>
        <v>1.1590586213892718E-4</v>
      </c>
      <c r="X421">
        <f t="shared" si="161"/>
        <v>1.2478344316511695E-6</v>
      </c>
      <c r="Y421" cm="1">
        <f t="array" ref="Y421" xml:space="preserve"> 4 / 3 * g / U^2 * F421 * 10^(-9) * ( rhop - rhoa ) / rhoa</f>
        <v>436.42983265987971</v>
      </c>
      <c r="Z421" cm="1">
        <f t="array" ref="Z421" xml:space="preserve"> SQRT( 4/3 * 1/U421 * g/rhoa * F421 * 10^(-9) *  ( rhop - rhoa ) )</f>
        <v>2.3591838586529074E-3</v>
      </c>
      <c r="AA421" cm="1">
        <f t="array" ref="AA421" xml:space="preserve"> Z421 / U</f>
        <v>0.22491137765435976</v>
      </c>
      <c r="AB421">
        <f t="shared" si="167"/>
        <v>0.29017504730454369</v>
      </c>
      <c r="AC421">
        <f t="shared" si="168"/>
        <v>0.28687258995697684</v>
      </c>
      <c r="AD421">
        <f t="shared" si="169"/>
        <v>0.98861908569243429</v>
      </c>
      <c r="AE421" cm="1">
        <f t="array" ref="AE421">( ( F421 * 10^(-9) ) ^ 2 * rhop * H421 * U ) / ( 18 * mu * ( df * 10^(-6) ) )</f>
        <v>7.557319518505122E-2</v>
      </c>
      <c r="AF421">
        <f t="shared" si="170"/>
        <v>5.3881327255343968E-2</v>
      </c>
      <c r="AG421" cm="1">
        <f t="array" ref="AG421">(2 * AI441*(1-alpha)*AE421*SQRT(alpha)+(1-alpha)*alpha*AE421^2)/Ku</f>
        <v>3.2321574012775023E-2</v>
      </c>
      <c r="AH421">
        <f t="shared" si="171"/>
        <v>0.59986595837928913</v>
      </c>
      <c r="AI421" cm="1">
        <f t="array" ref="AI421" xml:space="preserve"> F421 / df / 1000</f>
        <v>0.53698979591836737</v>
      </c>
      <c r="AJ421" cm="1">
        <f t="array" ref="AJ421" xml:space="preserve"> ( 1 + AI421 ) / ( 2*Ku ) * ( 2 * LN( 1 + AI421 ) - 1 + alpha + ( 1 / ( 1 + AI421 ) ) ^ 2 * ( 1 - alpha / 2 ) - ( alpha / 2) * ( 1 + AI421 ) ^ 2 )</f>
        <v>0.30035752971292723</v>
      </c>
      <c r="AK421" cm="1">
        <f t="array" ref="AK421" xml:space="preserve"> ( ( 1 - alpha ) / Ku ) * AI421 ^ 2</f>
        <v>0.41009370096142866</v>
      </c>
      <c r="AL421">
        <f t="shared" si="172"/>
        <v>1.3653518237194986</v>
      </c>
      <c r="AM421">
        <f t="shared" si="162"/>
        <v>0.53228915768609619</v>
      </c>
      <c r="AN421">
        <f t="shared" si="173"/>
        <v>0.75459305706263102</v>
      </c>
      <c r="AO421">
        <f t="shared" si="174"/>
        <v>1.4176374742309383</v>
      </c>
      <c r="AP421" cm="1">
        <f t="array" ref="AP421" xml:space="preserve"> EXP( -4 * alpha * X * 10^(-6) * AM421 / ( PI() * df * 10^(-6) * ( 1 - alpha ) ) ) * 100</f>
        <v>1.8614718663220895E-3</v>
      </c>
      <c r="AQ421" cm="1">
        <f t="array" ref="AQ421" xml:space="preserve"> EXP( -4 * alpha * X * 10^(-6) * AN421 / ( PI() * df * 10^(-6) * ( 1 - alpha ) ) ) * 100</f>
        <v>1.9695693763134499E-5</v>
      </c>
      <c r="AR421">
        <f t="shared" si="175"/>
        <v>1.841776172558955E-3</v>
      </c>
      <c r="AS421" cm="1">
        <f t="array" ref="AS421" xml:space="preserve"> ( sigave * 10^(-6) * fE *e * H421 ) / ( 3 * PI() * eps0 * ( 1 + epsF ) * mu * U * F421 * 10^(-9) )</f>
        <v>5.0972000923384855E-3</v>
      </c>
      <c r="AT421" cm="1">
        <f t="array" ref="AT421" xml:space="preserve"> PI() * AS421 / ( 1 + alpha * SQRT(AS421) )</f>
        <v>1.5934827693059487E-2</v>
      </c>
      <c r="AU421" cm="1">
        <f t="array" ref="AU421" xml:space="preserve"> PI() * AS421 * ( 1 - SQRT( AS421 ) * alpha )</f>
        <v>1.5934440990331786E-2</v>
      </c>
      <c r="AV421">
        <f t="shared" si="176"/>
        <v>0.99997573223036051</v>
      </c>
      <c r="AW421" cm="1">
        <f t="array" ref="AW421" xml:space="preserve"> 2 / 3 * ( epsP - 1 ) / ( epsP + 2 ) * ( sigave * 10^(-6) ) ^ 2 / ( eps0 * ( 1 + epsF ) ^ 2 ) * H421 * ( F421 * 10^(-9) ) ^ 2 / ( df * 10^(-6) * mu * U )</f>
        <v>60.597360653107891</v>
      </c>
      <c r="AX421" cm="1">
        <f t="array" ref="AX421" xml:space="preserve"> 0.528 * Ku ^ 0.26 * AW421 ^ 0.74 / ( 1 + 0.366 * ( Ku * AW421 ) ^ 0.63 )</f>
        <v>2.0887976718634897</v>
      </c>
      <c r="AY421" cm="1">
        <f t="array" ref="AY421" xml:space="preserve"> 0.35 * Ku ^ ( -0.5 ) * AW421 ^ 0.4</f>
        <v>2.2338304336864234</v>
      </c>
      <c r="AZ421">
        <f t="shared" si="177"/>
        <v>1.0694336094761849</v>
      </c>
      <c r="BA421">
        <f t="shared" si="163"/>
        <v>0.53974204936854386</v>
      </c>
      <c r="BB421">
        <f t="shared" si="178"/>
        <v>0.77052749805296283</v>
      </c>
      <c r="BC421">
        <f t="shared" si="179"/>
        <v>1.4275847119089942</v>
      </c>
      <c r="BD421">
        <f t="shared" si="164"/>
        <v>1.5092424762166903</v>
      </c>
      <c r="BE421">
        <f t="shared" si="180"/>
        <v>2.9884234907490543</v>
      </c>
      <c r="BF421">
        <f t="shared" si="181"/>
        <v>1.9800817548153806</v>
      </c>
      <c r="BG421" cm="1">
        <f t="array" ref="BG421" xml:space="preserve"> EXP( -4 * alpha * X * 10^(-6) * BA421 / ( PI() * df * 10^(-6) * ( 1 - alpha ) ) ) * 100</f>
        <v>1.5981847122647475E-3</v>
      </c>
      <c r="BH421" cm="1">
        <f t="array" ref="BH421" xml:space="preserve"> EXP( -4 * alpha * X * 10^(-6) * BB421 / ( PI() * df * 10^(-6) * ( 1 - alpha ) ) ) * 100</f>
        <v>1.4215796328508299E-5</v>
      </c>
      <c r="BI421" cm="1">
        <f t="array" ref="BI421" xml:space="preserve"> EXP( -4 * alpha * X * 10^(-6) * BD421 / ( PI() * df * 10^(-6) * ( 1 - alpha ) ) ) * 100</f>
        <v>3.8747323533124336E-12</v>
      </c>
      <c r="BJ421" cm="1">
        <f t="array" ref="BJ421" xml:space="preserve"> EXP( -4 * alpha * X * 10^(-6) * BE421 / ( PI() * df * 10^(-6) * ( 1 - alpha ) ) ) * 100</f>
        <v>2.7772956125050972E-25</v>
      </c>
      <c r="BK421" cm="1">
        <f t="array" ref="BK421">fC *  BG421 +  ( 1 - fC ) * BI421</f>
        <v>1.5981847471373389E-4</v>
      </c>
    </row>
    <row r="422" spans="6:63" x14ac:dyDescent="0.2">
      <c r="F422">
        <v>4220</v>
      </c>
      <c r="G422" cm="1">
        <f t="array" ref="G422" xml:space="preserve"> F422 * 10^(-9) * rhoa/mu * U</f>
        <v>2.795720713160798E-3</v>
      </c>
      <c r="H422" cm="1">
        <f t="array" ref="H422">1 +  lambda/F422 * ( 2.514 + 0.8 * EXP( -0.55 * F422/lambda ) )</f>
        <v>1.0399201753554503</v>
      </c>
      <c r="I422" cm="1">
        <f t="array" ref="I422" xml:space="preserve"> 1 + 3.34 * lambda/F422</f>
        <v>1.0530363507109004</v>
      </c>
      <c r="J422">
        <f t="shared" si="165"/>
        <v>0.98754442299489908</v>
      </c>
      <c r="K422" cm="1">
        <f t="array" ref="K422" xml:space="preserve"> kB * T * H422 / ( 3 * PI() * mu * F422 * 10^(-9) )</f>
        <v>5.8178536678219762E-12</v>
      </c>
      <c r="L422" cm="1">
        <f t="array" ref="L422" xml:space="preserve"> df * 10^(-6) *U / K422</f>
        <v>14135.254477112016</v>
      </c>
      <c r="M422" cm="1">
        <f t="array" ref="M422" xml:space="preserve"> 1 + 0.388 * Kn * ( ( 1 - alpha ) * L422 / Ku ) ^ ( 1 / 3 )</f>
        <v>1.1803447473582789</v>
      </c>
      <c r="N422" cm="1">
        <f t="array" ref="N422" xml:space="preserve"> 1 + 0.388 * Kn * ( ( 1 - alpha ) / Ku ) ^ ( 1 / 3 ) * ( 3 * PI() * mu * df * 10^(-6) * U * F422 * 10^(-9) / ( kB * T ) ) ^ ( 1 / 3 ) * ( 0.6 * ( F422 / lambda ) ^ 0.1 ) ^ ( -1 / 3 ) * ( 1 + 2/3 * ( 3.34 * F422 / lambda ) ) ^ ( -1 / 2 )</f>
        <v>1.0158777969085329</v>
      </c>
      <c r="O422">
        <f t="shared" si="156"/>
        <v>0.86066193727058271</v>
      </c>
      <c r="P422" cm="1">
        <f t="array" ref="P422" xml:space="preserve"> 1 / ( 1 + 1.6 * ( ( 1 - alpha ) / Ku ) ^ ( 1 / 3 ) * L422 ^ ( -2 / 3 ) * M422 )</f>
        <v>0.99638033322936692</v>
      </c>
      <c r="Q422" cm="1">
        <f t="array" ref="Q422" xml:space="preserve"> 1.6 * ( ( 1 - alpha ) / Ku ) * L422 ^ ( -2 / 3 ) * M422 * P422</f>
        <v>4.5775800289968322E-3</v>
      </c>
      <c r="R422" cm="1">
        <f t="array" ref="R422" xml:space="preserve"> 1.6 * ( 0.6 ) ^ ( 2 / 3 ) * ( ( 1 - alpha ) / Ku ) * ( lambda * 10^(-9) ) ^ ( -1 / 15 ) * ( kB * T / ( 3 * PI() * df * 10^(-6) * U * mu ) ) ^ ( 2 / 3 ) * ( F422 * 10^(-9) ) ^ ( -3 / 5 )  +  3.2 * 3.34 / 3 * ( 0.6 ) ^ ( 2 / 3 ) * ( ( 1 - alpha ) / Ku ) *  ( lambda * 10^(-9) ) ^ ( 14 / 15 ) * ( kB * T / ( 3 * PI() * df * 10^(-6) * U * mu ) ) ^ ( 2 / 3 ) * ( F422 * 10^(-9) ) ^ ( -8 / 5 )</f>
        <v>3.6813290877192456E-3</v>
      </c>
      <c r="S422">
        <f t="shared" si="157"/>
        <v>3.7397804833275263E-3</v>
      </c>
      <c r="T422">
        <f t="shared" si="166"/>
        <v>0.81697763002236179</v>
      </c>
      <c r="U422">
        <f t="shared" si="158"/>
        <v>8607.2236188678798</v>
      </c>
      <c r="V422">
        <f t="shared" si="159"/>
        <v>1.0778723257553441E-2</v>
      </c>
      <c r="W422">
        <f t="shared" si="160"/>
        <v>1.1618067187984857E-4</v>
      </c>
      <c r="X422">
        <f t="shared" si="161"/>
        <v>1.2522749241688018E-6</v>
      </c>
      <c r="Y422" cm="1">
        <f t="array" ref="Y422" xml:space="preserve"> 4 / 3 * g / U^2 * F422 * 10^(-9) * ( rhop - rhoa ) / rhoa</f>
        <v>437.46648309375109</v>
      </c>
      <c r="Z422" cm="1">
        <f t="array" ref="Z422" xml:space="preserve"> SQRT( 4/3 * 1/U422 * g/rhoa * F422 * 10^(-9) *  ( rhop - rhoa ) )</f>
        <v>2.3647825479031844E-3</v>
      </c>
      <c r="AA422" cm="1">
        <f t="array" ref="AA422" xml:space="preserve"> Z422 / U</f>
        <v>0.22544512533482136</v>
      </c>
      <c r="AB422">
        <f t="shared" si="167"/>
        <v>0.29106411012166933</v>
      </c>
      <c r="AC422">
        <f t="shared" si="168"/>
        <v>0.28772789815335076</v>
      </c>
      <c r="AD422">
        <f t="shared" si="169"/>
        <v>0.98853787927709813</v>
      </c>
      <c r="AE422" cm="1">
        <f t="array" ref="AE422">( ( F422 * 10^(-9) ) ^ 2 * rhop * H422 * U ) / ( 18 * mu * ( df * 10^(-6) ) )</f>
        <v>7.5925716047823832E-2</v>
      </c>
      <c r="AF422">
        <f t="shared" si="170"/>
        <v>5.4267590119477301E-2</v>
      </c>
      <c r="AG422" cm="1">
        <f t="array" ref="AG422">(2 * AI442*(1-alpha)*AE422*SQRT(alpha)+(1-alpha)*alpha*AE422^2)/Ku</f>
        <v>3.2547325261722451E-2</v>
      </c>
      <c r="AH422">
        <f t="shared" si="171"/>
        <v>0.59975623000883582</v>
      </c>
      <c r="AI422" cm="1">
        <f t="array" ref="AI422" xml:space="preserve"> F422 / df / 1000</f>
        <v>0.53826530612244905</v>
      </c>
      <c r="AJ422" cm="1">
        <f t="array" ref="AJ422" xml:space="preserve"> ( 1 + AI422 ) / ( 2*Ku ) * ( 2 * LN( 1 + AI422 ) - 1 + alpha + ( 1 / ( 1 + AI422 ) ) ^ 2 * ( 1 - alpha / 2 ) - ( alpha / 2) * ( 1 + AI422 ) ^ 2 )</f>
        <v>0.30160102880469131</v>
      </c>
      <c r="AK422" cm="1">
        <f t="array" ref="AK422" xml:space="preserve"> ( ( 1 - alpha ) / Ku ) * AI422 ^ 2</f>
        <v>0.41204420332775754</v>
      </c>
      <c r="AL422">
        <f t="shared" si="172"/>
        <v>1.3661896478297038</v>
      </c>
      <c r="AM422">
        <f t="shared" si="162"/>
        <v>0.53389233528572211</v>
      </c>
      <c r="AN422">
        <f t="shared" si="173"/>
        <v>0.75777947208391305</v>
      </c>
      <c r="AO422">
        <f t="shared" si="174"/>
        <v>1.4193488499481337</v>
      </c>
      <c r="AP422" cm="1">
        <f t="array" ref="AP422" xml:space="preserve"> EXP( -4 * alpha * X * 10^(-6) * AM422 / ( PI() * df * 10^(-6) * ( 1 - alpha ) ) ) * 100</f>
        <v>1.8013992261080806E-3</v>
      </c>
      <c r="AQ422" cm="1">
        <f t="array" ref="AQ422" xml:space="preserve"> EXP( -4 * alpha * X * 10^(-6) * AN422 / ( PI() * df * 10^(-6) * ( 1 - alpha ) ) ) * 100</f>
        <v>1.8452510869206532E-5</v>
      </c>
      <c r="AR422">
        <f t="shared" si="175"/>
        <v>1.7829467152388741E-3</v>
      </c>
      <c r="AS422" cm="1">
        <f t="array" ref="AS422" xml:space="preserve"> ( sigave * 10^(-6) * fE *e * H422 ) / ( 3 * PI() * eps0 * ( 1 + epsF ) * mu * U * F422 * 10^(-9) )</f>
        <v>5.0846577885579015E-3</v>
      </c>
      <c r="AT422" cm="1">
        <f t="array" ref="AT422" xml:space="preserve"> PI() * AS422 / ( 1 + alpha * SQRT(AS422) )</f>
        <v>1.5895713967180508E-2</v>
      </c>
      <c r="AU422" cm="1">
        <f t="array" ref="AU422" xml:space="preserve"> PI() * AS422 * ( 1 - SQRT( AS422 ) * alpha )</f>
        <v>1.5895329162850903E-2</v>
      </c>
      <c r="AV422">
        <f t="shared" si="176"/>
        <v>0.99997579194426878</v>
      </c>
      <c r="AW422" cm="1">
        <f t="array" ref="AW422" xml:space="preserve"> 2 / 3 * ( epsP - 1 ) / ( epsP + 2 ) * ( sigave * 10^(-6) ) ^ 2 / ( eps0 * ( 1 + epsF ) ^ 2 ) * H422 * ( F422 * 10^(-9) ) ^ 2 / ( df * 10^(-6) * mu * U )</f>
        <v>60.880024814744417</v>
      </c>
      <c r="AX422" cm="1">
        <f t="array" ref="AX422" xml:space="preserve"> 0.528 * Ku ^ 0.26 * AW422 ^ 0.74 / ( 1 + 0.366 * ( Ku * AW422 ) ^ 0.63 )</f>
        <v>2.0911643703271965</v>
      </c>
      <c r="AY422" cm="1">
        <f t="array" ref="AY422" xml:space="preserve"> 0.35 * Ku ^ ( -0.5 ) * AW422 ^ 0.4</f>
        <v>2.2379926109454664</v>
      </c>
      <c r="AZ422">
        <f t="shared" si="177"/>
        <v>1.0702136296417943</v>
      </c>
      <c r="BA422">
        <f t="shared" si="163"/>
        <v>0.54130144940193081</v>
      </c>
      <c r="BB422">
        <f t="shared" si="178"/>
        <v>0.77367480124676391</v>
      </c>
      <c r="BC422">
        <f t="shared" si="179"/>
        <v>1.4292864024317247</v>
      </c>
      <c r="BD422">
        <f t="shared" si="164"/>
        <v>1.5086000764726351</v>
      </c>
      <c r="BE422">
        <f t="shared" si="180"/>
        <v>2.9957720830293795</v>
      </c>
      <c r="BF422">
        <f t="shared" si="181"/>
        <v>1.9857960567216772</v>
      </c>
      <c r="BG422" cm="1">
        <f t="array" ref="BG422" xml:space="preserve"> EXP( -4 * alpha * X * 10^(-6) * BA422 / ( PI() * df * 10^(-6) * ( 1 - alpha ) ) ) * 100</f>
        <v>1.5479947831820177E-3</v>
      </c>
      <c r="BH422" cm="1">
        <f t="array" ref="BH422" xml:space="preserve"> EXP( -4 * alpha * X * 10^(-6) * BB422 / ( PI() * df * 10^(-6) * ( 1 - alpha ) ) ) * 100</f>
        <v>1.3329164980504695E-5</v>
      </c>
      <c r="BI422" cm="1">
        <f t="array" ref="BI422" xml:space="preserve"> EXP( -4 * alpha * X * 10^(-6) * BD422 / ( PI() * df * 10^(-6) * ( 1 - alpha ) ) ) * 100</f>
        <v>3.9260004149753669E-12</v>
      </c>
      <c r="BJ422" cm="1">
        <f t="array" ref="BJ422" xml:space="preserve"> EXP( -4 * alpha * X * 10^(-6) * BE422 / ( PI() * df * 10^(-6) * ( 1 - alpha ) ) ) * 100</f>
        <v>2.3895683164600643E-25</v>
      </c>
      <c r="BK422" cm="1">
        <f t="array" ref="BK422">fC *  BG422 +  ( 1 - fC ) * BI422</f>
        <v>1.5479948185160216E-4</v>
      </c>
    </row>
    <row r="423" spans="6:63" x14ac:dyDescent="0.2">
      <c r="F423">
        <v>4230</v>
      </c>
      <c r="G423" cm="1">
        <f t="array" ref="G423" xml:space="preserve"> F423 * 10^(-9) * rhoa/mu * U</f>
        <v>2.8023456437607044E-3</v>
      </c>
      <c r="H423" cm="1">
        <f t="array" ref="H423">1 +  lambda/F423 * ( 2.514 + 0.8 * EXP( -0.55 * F423/lambda ) )</f>
        <v>1.0398258014184398</v>
      </c>
      <c r="I423" cm="1">
        <f t="array" ref="I423" xml:space="preserve"> 1 + 3.34 * lambda/F423</f>
        <v>1.0529109692671395</v>
      </c>
      <c r="J423">
        <f t="shared" si="165"/>
        <v>0.98757238909021217</v>
      </c>
      <c r="K423" cm="1">
        <f t="array" ref="K423" xml:space="preserve"> kB * T * H423 / ( 3 * PI() * mu * F423 * 10^(-9) )</f>
        <v>5.8035731479892369E-12</v>
      </c>
      <c r="L423" cm="1">
        <f t="array" ref="L423" xml:space="preserve"> df * 10^(-6) *U / K423</f>
        <v>14170.036287688687</v>
      </c>
      <c r="M423" cm="1">
        <f t="array" ref="M423" xml:space="preserve"> 1 + 0.388 * Kn * ( ( 1 - alpha ) * L423 / Ku ) ^ ( 1 / 3 )</f>
        <v>1.1804925475246746</v>
      </c>
      <c r="N423" cm="1">
        <f t="array" ref="N423" xml:space="preserve"> 1 + 0.388 * Kn * ( ( 1 - alpha ) / Ku ) ^ ( 1 / 3 ) * ( 3 * PI() * mu * df * 10^(-6) * U * F423 * 10^(-9) / ( kB * T ) ) ^ ( 1 / 3 ) * ( 0.6 * ( F423 / lambda ) ^ 0.1 ) ^ ( -1 / 3 ) * ( 1 + 2/3 * ( 3.34 * F423 / lambda ) ) ^ ( -1 / 2 )</f>
        <v>1.0158704153997087</v>
      </c>
      <c r="O423">
        <f t="shared" si="156"/>
        <v>0.8605479276678577</v>
      </c>
      <c r="P423" cm="1">
        <f t="array" ref="P423" xml:space="preserve"> 1 / ( 1 + 1.6 * ( ( 1 - alpha ) / Ku ) ^ ( 1 / 3 ) * L423 ^ ( -2 / 3 ) * M423 )</f>
        <v>0.99638578659881361</v>
      </c>
      <c r="Q423" cm="1">
        <f t="array" ref="Q423" xml:space="preserve"> 1.6 * ( ( 1 - alpha ) / Ku ) * L423 ^ ( -2 / 3 ) * M423 * P423</f>
        <v>4.5706834728630186E-3</v>
      </c>
      <c r="R423" cm="1">
        <f t="array" ref="R423" xml:space="preserve"> 1.6 * ( 0.6 ) ^ ( 2 / 3 ) * ( ( 1 - alpha ) / Ku ) * ( lambda * 10^(-9) ) ^ ( -1 / 15 ) * ( kB * T / ( 3 * PI() * df * 10^(-6) * U * mu ) ) ^ ( 2 / 3 ) * ( F423 * 10^(-9) ) ^ ( -3 / 5 )  +  3.2 * 3.34 / 3 * ( 0.6 ) ^ ( 2 / 3 ) * ( ( 1 - alpha ) / Ku ) *  ( lambda * 10^(-9) ) ^ ( 14 / 15 ) * ( kB * T / ( 3 * PI() * df * 10^(-6) * U * mu ) ) ^ ( 2 / 3 ) * ( F423 * 10^(-9) ) ^ ( -8 / 5 )</f>
        <v>3.6758080893418048E-3</v>
      </c>
      <c r="S423">
        <f t="shared" si="157"/>
        <v>3.7341446906492687E-3</v>
      </c>
      <c r="T423">
        <f t="shared" si="166"/>
        <v>0.81697731046561561</v>
      </c>
      <c r="U423">
        <f t="shared" si="158"/>
        <v>8586.9123858421335</v>
      </c>
      <c r="V423">
        <f t="shared" si="159"/>
        <v>1.0791463475649618E-2</v>
      </c>
      <c r="W423">
        <f t="shared" si="160"/>
        <v>1.1645547961831831E-4</v>
      </c>
      <c r="X423">
        <f t="shared" si="161"/>
        <v>1.2567206390034116E-6</v>
      </c>
      <c r="Y423" cm="1">
        <f t="array" ref="Y423" xml:space="preserve"> 4 / 3 * g / U^2 * F423 * 10^(-9) * ( rhop - rhoa ) / rhoa</f>
        <v>438.50313352762265</v>
      </c>
      <c r="Z423" cm="1">
        <f t="array" ref="Z423" xml:space="preserve"> SQRT( 4/3 * 1/U423 * g/rhoa * F423 * 10^(-9) *  ( rhop - rhoa ) )</f>
        <v>2.3703812169141546E-3</v>
      </c>
      <c r="AA423" cm="1">
        <f t="array" ref="AA423" xml:space="preserve"> Z423 / U</f>
        <v>0.2259788710857808</v>
      </c>
      <c r="AB423">
        <f t="shared" si="167"/>
        <v>0.29195439587389466</v>
      </c>
      <c r="AC423">
        <f t="shared" si="168"/>
        <v>0.28858415834437984</v>
      </c>
      <c r="AD423">
        <f t="shared" si="169"/>
        <v>0.98845628777252414</v>
      </c>
      <c r="AE423" cm="1">
        <f t="array" ref="AE423">( ( F423 * 10^(-9) ) ^ 2 * rhop * H423 * U ) / ( 18 * mu * ( df * 10^(-6) ) )</f>
        <v>7.6279056873087489E-2</v>
      </c>
      <c r="AF423">
        <f t="shared" si="170"/>
        <v>5.4655293758013195E-2</v>
      </c>
      <c r="AG423" cm="1">
        <f t="array" ref="AG423">(2 * AI443*(1-alpha)*AE423*SQRT(alpha)+(1-alpha)*alpha*AE423^2)/Ku</f>
        <v>3.2774131242914027E-2</v>
      </c>
      <c r="AH423">
        <f t="shared" si="171"/>
        <v>0.59965154314277014</v>
      </c>
      <c r="AI423" cm="1">
        <f t="array" ref="AI423" xml:space="preserve"> F423 / df / 1000</f>
        <v>0.53954081632653061</v>
      </c>
      <c r="AJ423" cm="1">
        <f t="array" ref="AJ423" xml:space="preserve"> ( 1 + AI423 ) / ( 2*Ku ) * ( 2 * LN( 1 + AI423 ) - 1 + alpha + ( 1 / ( 1 + AI423 ) ) ^ 2 * ( 1 - alpha / 2 ) - ( alpha / 2) * ( 1 + AI423 ) ^ 2 )</f>
        <v>0.30284640705151133</v>
      </c>
      <c r="AK423" cm="1">
        <f t="array" ref="AK423" xml:space="preserve"> ( ( 1 - alpha ) / Ku ) * AI423 ^ 2</f>
        <v>0.41399933322045945</v>
      </c>
      <c r="AL423">
        <f t="shared" si="172"/>
        <v>1.3670273893988845</v>
      </c>
      <c r="AM423">
        <f t="shared" si="162"/>
        <v>0.53549507352865944</v>
      </c>
      <c r="AN423">
        <f t="shared" si="173"/>
        <v>0.76097293001350175</v>
      </c>
      <c r="AO423">
        <f t="shared" si="174"/>
        <v>1.4210642966312459</v>
      </c>
      <c r="AP423" cm="1">
        <f t="array" ref="AP423" xml:space="preserve"> EXP( -4 * alpha * X * 10^(-6) * AM423 / ( PI() * df * 10^(-6) * ( 1 - alpha ) ) ) * 100</f>
        <v>1.7432808969944434E-3</v>
      </c>
      <c r="AQ423" cm="1">
        <f t="array" ref="AQ423" xml:space="preserve"> EXP( -4 * alpha * X * 10^(-6) * AN423 / ( PI() * df * 10^(-6) * ( 1 - alpha ) ) ) * 100</f>
        <v>1.728530592608627E-5</v>
      </c>
      <c r="AR423">
        <f t="shared" si="175"/>
        <v>1.7259955910683572E-3</v>
      </c>
      <c r="AS423" cm="1">
        <f t="array" ref="AS423" xml:space="preserve"> ( sigave * 10^(-6) * fE *e * H423 ) / ( 3 * PI() * eps0 * ( 1 + epsF ) * mu * U * F423 * 10^(-9) )</f>
        <v>5.0721769733744941E-3</v>
      </c>
      <c r="AT423" cm="1">
        <f t="array" ref="AT423" xml:space="preserve"> PI() * AS423 / ( 1 + alpha * SQRT(AS423) )</f>
        <v>1.5856791644797134E-2</v>
      </c>
      <c r="AU423" cm="1">
        <f t="array" ref="AU423" xml:space="preserve"> PI() * AS423 * ( 1 - SQRT( AS423 ) * alpha )</f>
        <v>1.5856408724930247E-2</v>
      </c>
      <c r="AV423">
        <f t="shared" si="176"/>
        <v>0.99997585136542966</v>
      </c>
      <c r="AW423" cm="1">
        <f t="array" ref="AW423" xml:space="preserve"> 2 / 3 * ( epsP - 1 ) / ( epsP + 2 ) * ( sigave * 10^(-6) ) ^ 2 / ( eps0 * ( 1 + epsF ) ^ 2 ) * H423 * ( F423 * 10^(-9) ) ^ 2 / ( df * 10^(-6) * mu * U )</f>
        <v>61.163346452390407</v>
      </c>
      <c r="AX423" cm="1">
        <f t="array" ref="AX423" xml:space="preserve"> 0.528 * Ku ^ 0.26 * AW423 ^ 0.74 / ( 1 + 0.366 * ( Ku * AW423 ) ^ 0.63 )</f>
        <v>2.0935252551228913</v>
      </c>
      <c r="AY423" cm="1">
        <f t="array" ref="AY423" xml:space="preserve"> 0.35 * Ku ^ ( -0.5 ) * AW423 ^ 0.4</f>
        <v>2.2421528502151009</v>
      </c>
      <c r="AZ423">
        <f t="shared" si="177"/>
        <v>1.0709939346222432</v>
      </c>
      <c r="BA423">
        <f t="shared" si="163"/>
        <v>0.54286063136569718</v>
      </c>
      <c r="BB423">
        <f t="shared" si="178"/>
        <v>0.77682933873843196</v>
      </c>
      <c r="BC423">
        <f t="shared" si="179"/>
        <v>1.4309922176233887</v>
      </c>
      <c r="BD423">
        <f t="shared" si="164"/>
        <v>1.5079478682254126</v>
      </c>
      <c r="BE423">
        <f t="shared" si="180"/>
        <v>3.0031257802286024</v>
      </c>
      <c r="BF423">
        <f t="shared" si="181"/>
        <v>1.9915315665141324</v>
      </c>
      <c r="BG423" cm="1">
        <f t="array" ref="BG423" xml:space="preserve"> EXP( -4 * alpha * X * 10^(-6) * BA423 / ( PI() * df * 10^(-6) * ( 1 - alpha ) ) ) * 100</f>
        <v>1.499387725852999E-3</v>
      </c>
      <c r="BH423" cm="1">
        <f t="array" ref="BH423" xml:space="preserve"> EXP( -4 * alpha * X * 10^(-6) * BB423 / ( PI() * df * 10^(-6) * ( 1 - alpha ) ) ) * 100</f>
        <v>1.2495982468398982E-5</v>
      </c>
      <c r="BI423" cm="1">
        <f t="array" ref="BI423" xml:space="preserve"> EXP( -4 * alpha * X * 10^(-6) * BD423 / ( PI() * df * 10^(-6) * ( 1 - alpha ) ) ) * 100</f>
        <v>3.9787452738317607E-12</v>
      </c>
      <c r="BJ423" cm="1">
        <f t="array" ref="BJ423" xml:space="preserve"> EXP( -4 * alpha * X * 10^(-6) * BE423 / ( PI() * df * 10^(-6) * ( 1 - alpha ) ) ) * 100</f>
        <v>2.0557553541788043E-25</v>
      </c>
      <c r="BK423" cm="1">
        <f t="array" ref="BK423">fC *  BG423 +  ( 1 - fC ) * BI423</f>
        <v>1.4993877616617066E-4</v>
      </c>
    </row>
    <row r="424" spans="6:63" x14ac:dyDescent="0.2">
      <c r="F424">
        <v>4240</v>
      </c>
      <c r="G424" cm="1">
        <f t="array" ref="G424" xml:space="preserve"> F424 * 10^(-9) * rhoa/mu * U</f>
        <v>2.8089705743606121E-3</v>
      </c>
      <c r="H424" cm="1">
        <f t="array" ref="H424">1 +  lambda/F424 * ( 2.514 + 0.8 * EXP( -0.55 * F424/lambda ) )</f>
        <v>1.0397318726415095</v>
      </c>
      <c r="I424" cm="1">
        <f t="array" ref="I424" xml:space="preserve"> 1 + 3.34 * lambda/F424</f>
        <v>1.0527861792452831</v>
      </c>
      <c r="J424">
        <f t="shared" si="165"/>
        <v>0.98760022988416141</v>
      </c>
      <c r="K424" cm="1">
        <f t="array" ref="K424" xml:space="preserve"> kB * T * H424 / ( 3 * PI() * mu * F424 * 10^(-9) )</f>
        <v>5.7893624678084034E-12</v>
      </c>
      <c r="L424" cm="1">
        <f t="array" ref="L424" xml:space="preserve"> df * 10^(-6) *U / K424</f>
        <v>14204.818330608756</v>
      </c>
      <c r="M424" cm="1">
        <f t="array" ref="M424" xml:space="preserve"> 1 + 0.388 * Kn * ( ( 1 - alpha ) * L424 / Ku ) ^ ( 1 / 3 )</f>
        <v>1.180640107012952</v>
      </c>
      <c r="N424" cm="1">
        <f t="array" ref="N424" xml:space="preserve"> 1 + 0.388 * Kn * ( ( 1 - alpha ) / Ku ) ^ ( 1 / 3 ) * ( 3 * PI() * mu * df * 10^(-6) * U * F424 * 10^(-9) / ( kB * T ) ) ^ ( 1 / 3 ) * ( 0.6 * ( F424 / lambda ) ^ 0.1 ) ^ ( -1 / 3 ) * ( 1 + 2/3 * ( 3.34 * F424 / lambda ) ) ^ ( -1 / 2 )</f>
        <v>1.0158630544295923</v>
      </c>
      <c r="O424">
        <f t="shared" si="156"/>
        <v>0.86043413940912994</v>
      </c>
      <c r="P424" cm="1">
        <f t="array" ref="P424" xml:space="preserve"> 1 / ( 1 + 1.6 * ( ( 1 - alpha ) / Ku ) ^ ( 1 / 3 ) * L424 ^ ( -2 / 3 ) * M424 )</f>
        <v>0.99639121816742593</v>
      </c>
      <c r="Q424" cm="1">
        <f t="array" ref="Q424" xml:space="preserve"> 1.6 * ( ( 1 - alpha ) / Ku ) * L424 ^ ( -2 / 3 ) * M424 * P424</f>
        <v>4.5638144869640717E-3</v>
      </c>
      <c r="R424" cm="1">
        <f t="array" ref="R424" xml:space="preserve"> 1.6 * ( 0.6 ) ^ ( 2 / 3 ) * ( ( 1 - alpha ) / Ku ) * ( lambda * 10^(-9) ) ^ ( -1 / 15 ) * ( kB * T / ( 3 * PI() * df * 10^(-6) * U * mu ) ) ^ ( 2 / 3 ) * ( F424 * 10^(-9) ) ^ ( -3 / 5 )  +  3.2 * 3.34 / 3 * ( 0.6 ) ^ ( 2 / 3 ) * ( ( 1 - alpha ) / Ku ) *  ( lambda * 10^(-9) ) ^ ( 14 / 15 ) * ( kB * T / ( 3 * PI() * df * 10^(-6) * U * mu ) ) ^ ( 2 / 3 ) * ( F424 * 10^(-9) ) ^ ( -8 / 5 )</f>
        <v>3.6703090525853602E-3</v>
      </c>
      <c r="S424">
        <f t="shared" si="157"/>
        <v>3.7285313648599471E-3</v>
      </c>
      <c r="T424">
        <f t="shared" si="166"/>
        <v>0.81697697737495689</v>
      </c>
      <c r="U424">
        <f t="shared" si="158"/>
        <v>8566.6969333534598</v>
      </c>
      <c r="V424">
        <f t="shared" si="159"/>
        <v>1.0804188578157651E-2</v>
      </c>
      <c r="W424">
        <f t="shared" si="160"/>
        <v>1.1673028535581943E-4</v>
      </c>
      <c r="X424">
        <f t="shared" si="161"/>
        <v>1.2611715698603585E-6</v>
      </c>
      <c r="Y424" cm="1">
        <f t="array" ref="Y424" xml:space="preserve"> 4 / 3 * g / U^2 * F424 * 10^(-9) * ( rhop - rhoa ) / rhoa</f>
        <v>439.53978396149409</v>
      </c>
      <c r="Z424" cm="1">
        <f t="array" ref="Z424" xml:space="preserve"> SQRT( 4/3 * 1/U424 * g/rhoa * F424 * 10^(-9) *  ( rhop - rhoa ) )</f>
        <v>2.3759798657009895E-3</v>
      </c>
      <c r="AA424" cm="1">
        <f t="array" ref="AA424" xml:space="preserve"> Z424 / U</f>
        <v>0.22651261490868443</v>
      </c>
      <c r="AB424">
        <f t="shared" si="167"/>
        <v>0.29284590708863734</v>
      </c>
      <c r="AC424">
        <f t="shared" si="168"/>
        <v>0.28944137143422954</v>
      </c>
      <c r="AD424">
        <f t="shared" si="169"/>
        <v>0.98837431027035894</v>
      </c>
      <c r="AE424" cm="1">
        <f t="array" ref="AE424">( ( F424 * 10^(-9) ) ^ 2 * rhop * H424 * U ) / ( 18 * mu * ( df * 10^(-6) ) )</f>
        <v>7.6633217660842176E-2</v>
      </c>
      <c r="AF424">
        <f t="shared" si="170"/>
        <v>5.5044435688584525E-2</v>
      </c>
      <c r="AG424" cm="1">
        <f t="array" ref="AG424">(2 * AI444*(1-alpha)*AE424*SQRT(alpha)+(1-alpha)*alpha*AE424^2)/Ku</f>
        <v>3.3001994471188588E-2</v>
      </c>
      <c r="AH424">
        <f t="shared" si="171"/>
        <v>0.59955187219827843</v>
      </c>
      <c r="AI424" cm="1">
        <f t="array" ref="AI424" xml:space="preserve"> F424 / df / 1000</f>
        <v>0.54081632653061229</v>
      </c>
      <c r="AJ424" cm="1">
        <f t="array" ref="AJ424" xml:space="preserve"> ( 1 + AI424 ) / ( 2*Ku ) * ( 2 * LN( 1 + AI424 ) - 1 + alpha + ( 1 / ( 1 + AI424 ) ) ^ 2 * ( 1 - alpha / 2 ) - ( alpha / 2) * ( 1 + AI424 ) ^ 2 )</f>
        <v>0.30409366114963243</v>
      </c>
      <c r="AK424" cm="1">
        <f t="array" ref="AK424" xml:space="preserve"> ( ( 1 - alpha ) / Ku ) * AI424 ^ 2</f>
        <v>0.41595909063953485</v>
      </c>
      <c r="AL424">
        <f t="shared" si="172"/>
        <v>1.3678650487714634</v>
      </c>
      <c r="AM424">
        <f t="shared" si="162"/>
        <v>0.53709735497275113</v>
      </c>
      <c r="AN424">
        <f t="shared" si="173"/>
        <v>0.76417342912720887</v>
      </c>
      <c r="AO424">
        <f t="shared" si="174"/>
        <v>1.4227838250403935</v>
      </c>
      <c r="AP424" cm="1">
        <f t="array" ref="AP424" xml:space="preserve"> EXP( -4 * alpha * X * 10^(-6) * AM424 / ( PI() * df * 10^(-6) * ( 1 - alpha ) ) ) * 100</f>
        <v>1.6870534012629948E-3</v>
      </c>
      <c r="AQ424" cm="1">
        <f t="array" ref="AQ424" xml:space="preserve"> EXP( -4 * alpha * X * 10^(-6) * AN424 / ( PI() * df * 10^(-6) * ( 1 - alpha ) ) ) * 100</f>
        <v>1.6189599303982051E-5</v>
      </c>
      <c r="AR424">
        <f t="shared" si="175"/>
        <v>1.6708638019590127E-3</v>
      </c>
      <c r="AS424" cm="1">
        <f t="array" ref="AS424" xml:space="preserve"> ( sigave * 10^(-6) * fE *e * H424 ) / ( 3 * PI() * eps0 * ( 1 + epsF ) * mu * U * F424 * 10^(-9) )</f>
        <v>5.0597571962904082E-3</v>
      </c>
      <c r="AT424" cm="1">
        <f t="array" ref="AT424" xml:space="preserve"> PI() * AS424 / ( 1 + alpha * SQRT(AS424) )</f>
        <v>1.5818059325727853E-2</v>
      </c>
      <c r="AU424" cm="1">
        <f t="array" ref="AU424" xml:space="preserve"> PI() * AS424 * ( 1 - SQRT( AS424 ) * alpha )</f>
        <v>1.581767827652427E-2</v>
      </c>
      <c r="AV424">
        <f t="shared" si="176"/>
        <v>0.99997591049598844</v>
      </c>
      <c r="AW424" cm="1">
        <f t="array" ref="AW424" xml:space="preserve"> 2 / 3 * ( epsP - 1 ) / ( epsP + 2 ) * ( sigave * 10^(-6) ) ^ 2 / ( eps0 * ( 1 + epsF ) ^ 2 ) * H424 * ( F424 * 10^(-9) ) ^ 2 / ( df * 10^(-6) * mu * U )</f>
        <v>61.447325566045826</v>
      </c>
      <c r="AX424" cm="1">
        <f t="array" ref="AX424" xml:space="preserve"> 0.528 * Ku ^ 0.26 * AW424 ^ 0.74 / ( 1 + 0.366 * ( Ku * AW424 ) ^ 0.63 )</f>
        <v>2.0958803518931526</v>
      </c>
      <c r="AY424" cm="1">
        <f t="array" ref="AY424" xml:space="preserve"> 0.35 * Ku ^ ( -0.5 ) * AW424 ^ 0.4</f>
        <v>2.2463111569071783</v>
      </c>
      <c r="AZ424">
        <f t="shared" si="177"/>
        <v>1.0717745194176498</v>
      </c>
      <c r="BA424">
        <f t="shared" si="163"/>
        <v>0.54441957647382855</v>
      </c>
      <c r="BB424">
        <f t="shared" si="178"/>
        <v>0.77999110740373312</v>
      </c>
      <c r="BC424">
        <f t="shared" si="179"/>
        <v>1.4327021677943446</v>
      </c>
      <c r="BD424">
        <f t="shared" si="164"/>
        <v>1.5072859135247325</v>
      </c>
      <c r="BE424">
        <f t="shared" si="180"/>
        <v>3.0104845860343872</v>
      </c>
      <c r="BF424">
        <f t="shared" si="181"/>
        <v>1.997288343917764</v>
      </c>
      <c r="BG424" cm="1">
        <f t="array" ref="BG424" xml:space="preserve"> EXP( -4 * alpha * X * 10^(-6) * BA424 / ( PI() * df * 10^(-6) * ( 1 - alpha ) ) ) * 100</f>
        <v>1.4523139693762379E-3</v>
      </c>
      <c r="BH424" cm="1">
        <f t="array" ref="BH424" xml:space="preserve"> EXP( -4 * alpha * X * 10^(-6) * BB424 / ( PI() * df * 10^(-6) * ( 1 - alpha ) ) ) * 100</f>
        <v>1.1713147487625953E-5</v>
      </c>
      <c r="BI424" cm="1">
        <f t="array" ref="BI424" xml:space="preserve"> EXP( -4 * alpha * X * 10^(-6) * BD424 / ( PI() * df * 10^(-6) * ( 1 - alpha ) ) ) * 100</f>
        <v>4.0330029658425488E-12</v>
      </c>
      <c r="BJ424" cm="1">
        <f t="array" ref="BJ424" xml:space="preserve"> EXP( -4 * alpha * X * 10^(-6) * BE424 / ( PI() * df * 10^(-6) * ( 1 - alpha ) ) ) * 100</f>
        <v>1.7683898421642817E-25</v>
      </c>
      <c r="BK424" cm="1">
        <f t="array" ref="BK424">fC *  BG424 +  ( 1 - fC ) * BI424</f>
        <v>1.4523140056732647E-4</v>
      </c>
    </row>
    <row r="425" spans="6:63" x14ac:dyDescent="0.2">
      <c r="F425">
        <v>4250</v>
      </c>
      <c r="G425" cm="1">
        <f t="array" ref="G425" xml:space="preserve"> F425 * 10^(-9) * rhoa/mu * U</f>
        <v>2.8155955049605193E-3</v>
      </c>
      <c r="H425" cm="1">
        <f t="array" ref="H425">1 +  lambda/F425 * ( 2.514 + 0.8 * EXP( -0.55 * F425/lambda ) )</f>
        <v>1.039638385882353</v>
      </c>
      <c r="I425" cm="1">
        <f t="array" ref="I425" xml:space="preserve"> 1 + 3.34 * lambda/F425</f>
        <v>1.0526619764705882</v>
      </c>
      <c r="J425">
        <f t="shared" si="165"/>
        <v>0.98762794621697914</v>
      </c>
      <c r="K425" cm="1">
        <f t="array" ref="K425" xml:space="preserve"> kB * T * H425 / ( 3 * PI() * mu * F425 * 10^(-9) )</f>
        <v>5.7752211168380958E-12</v>
      </c>
      <c r="L425" cm="1">
        <f t="array" ref="L425" xml:space="preserve"> df * 10^(-6) *U / K425</f>
        <v>14239.600604294681</v>
      </c>
      <c r="M425" cm="1">
        <f t="array" ref="M425" xml:space="preserve"> 1 + 0.388 * Kn * ( ( 1 - alpha ) * L425 / Ku ) ^ ( 1 / 3 )</f>
        <v>1.1807874267970431</v>
      </c>
      <c r="N425" cm="1">
        <f t="array" ref="N425" xml:space="preserve"> 1 + 0.388 * Kn * ( ( 1 - alpha ) / Ku ) ^ ( 1 / 3 ) * ( 3 * PI() * mu * df * 10^(-6) * U * F425 * 10^(-9) / ( kB * T ) ) ^ ( 1 / 3 ) * ( 0.6 * ( F425 / lambda ) ^ 0.1 ) ^ ( -1 / 3 ) * ( 1 + 2/3 * ( 3.34 * F425 / lambda ) ) ^ ( -1 / 2 )</f>
        <v>1.0158557138936724</v>
      </c>
      <c r="O425">
        <f t="shared" si="156"/>
        <v>0.86032057154372155</v>
      </c>
      <c r="P425" cm="1">
        <f t="array" ref="P425" xml:space="preserve"> 1 / ( 1 + 1.6 * ( ( 1 - alpha ) / Ku ) ^ ( 1 / 3 ) * L425 ^ ( -2 / 3 ) * M425 )</f>
        <v>0.99639662807530016</v>
      </c>
      <c r="Q425" cm="1">
        <f t="array" ref="Q425" xml:space="preserve"> 1.6 * ( ( 1 - alpha ) / Ku ) * L425 ^ ( -2 / 3 ) * M425 * P425</f>
        <v>4.5569728941288702E-3</v>
      </c>
      <c r="R425" cm="1">
        <f t="array" ref="R425" xml:space="preserve"> 1.6 * ( 0.6 ) ^ ( 2 / 3 ) * ( ( 1 - alpha ) / Ku ) * ( lambda * 10^(-9) ) ^ ( -1 / 15 ) * ( kB * T / ( 3 * PI() * df * 10^(-6) * U * mu ) ) ^ ( 2 / 3 ) * ( F425 * 10^(-9) ) ^ ( -3 / 5 )  +  3.2 * 3.34 / 3 * ( 0.6 ) ^ ( 2 / 3 ) * ( ( 1 - alpha ) / Ku ) *  ( lambda * 10^(-9) ) ^ ( 14 / 15 ) * ( kB * T / ( 3 * PI() * df * 10^(-6) * U * mu ) ) ^ ( 2 / 3 ) * ( F425 * 10^(-9) ) ^ ( -8 / 5 )</f>
        <v>3.6648318362075653E-3</v>
      </c>
      <c r="S425">
        <f t="shared" si="157"/>
        <v>3.7229403612708944E-3</v>
      </c>
      <c r="T425">
        <f t="shared" si="166"/>
        <v>0.81697663070751858</v>
      </c>
      <c r="U425">
        <f t="shared" si="158"/>
        <v>8546.5765853878529</v>
      </c>
      <c r="V425">
        <f t="shared" si="159"/>
        <v>1.0816898618492391E-2</v>
      </c>
      <c r="W425">
        <f t="shared" si="160"/>
        <v>1.1700508909383015E-4</v>
      </c>
      <c r="X425">
        <f t="shared" si="161"/>
        <v>1.265627710467221E-6</v>
      </c>
      <c r="Y425" cm="1">
        <f t="array" ref="Y425" xml:space="preserve"> 4 / 3 * g / U^2 * F425 * 10^(-9) * ( rhop - rhoa ) / rhoa</f>
        <v>440.57643439536548</v>
      </c>
      <c r="Z425" cm="1">
        <f t="array" ref="Z425" xml:space="preserve"> SQRT( 4/3 * 1/U425 * g/rhoa * F425 * 10^(-9) *  ( rhop - rhoa ) )</f>
        <v>2.3815784942788133E-3</v>
      </c>
      <c r="AA425" cm="1">
        <f t="array" ref="AA425" xml:space="preserve"> Z425 / U</f>
        <v>0.22704635680497412</v>
      </c>
      <c r="AB425">
        <f t="shared" si="167"/>
        <v>0.29373864630027685</v>
      </c>
      <c r="AC425">
        <f t="shared" si="168"/>
        <v>0.29029953832704797</v>
      </c>
      <c r="AD425">
        <f t="shared" si="169"/>
        <v>0.9882919458622641</v>
      </c>
      <c r="AE425" cm="1">
        <f t="array" ref="AE425">( ( F425 * 10^(-9) ) ^ 2 * rhop * H425 * U ) / ( 18 * mu * ( df * 10^(-6) ) )</f>
        <v>7.6988198411087921E-2</v>
      </c>
      <c r="AF425">
        <f t="shared" si="170"/>
        <v>5.5435013397252292E-2</v>
      </c>
      <c r="AG425" cm="1">
        <f t="array" ref="AG425">(2 * AI445*(1-alpha)*AE425*SQRT(alpha)+(1-alpha)*alpha*AE425^2)/Ku</f>
        <v>3.3230917461780793E-2</v>
      </c>
      <c r="AH425">
        <f t="shared" si="171"/>
        <v>0.59945719185896196</v>
      </c>
      <c r="AI425" cm="1">
        <f t="array" ref="AI425" xml:space="preserve"> F425 / df / 1000</f>
        <v>0.54209183673469385</v>
      </c>
      <c r="AJ425" cm="1">
        <f t="array" ref="AJ425" xml:space="preserve"> ( 1 + AI425 ) / ( 2*Ku ) * ( 2 * LN( 1 + AI425 ) - 1 + alpha + ( 1 / ( 1 + AI425 ) ) ^ 2 * ( 1 - alpha / 2 ) - ( alpha / 2) * ( 1 + AI425 ) ^ 2 )</f>
        <v>0.3053427878029305</v>
      </c>
      <c r="AK425" cm="1">
        <f t="array" ref="AK425" xml:space="preserve"> ( ( 1 - alpha ) / Ku ) * AI425 ^ 2</f>
        <v>0.41792347558498333</v>
      </c>
      <c r="AL425">
        <f t="shared" si="172"/>
        <v>1.3687026262913171</v>
      </c>
      <c r="AM425">
        <f t="shared" si="162"/>
        <v>0.53869916218869274</v>
      </c>
      <c r="AN425">
        <f t="shared" si="173"/>
        <v>0.76738096767055453</v>
      </c>
      <c r="AO425">
        <f t="shared" si="174"/>
        <v>1.4245074459606462</v>
      </c>
      <c r="AP425" cm="1">
        <f t="array" ref="AP425" xml:space="preserve"> EXP( -4 * alpha * X * 10^(-6) * AM425 / ( PI() * df * 10^(-6) * ( 1 - alpha ) ) ) * 100</f>
        <v>1.6326553003854574E-3</v>
      </c>
      <c r="AQ425" cm="1">
        <f t="array" ref="AQ425" xml:space="preserve"> EXP( -4 * alpha * X * 10^(-6) * AN425 / ( PI() * df * 10^(-6) * ( 1 - alpha ) ) ) * 100</f>
        <v>1.5161165004051874E-5</v>
      </c>
      <c r="AR425">
        <f t="shared" si="175"/>
        <v>1.6174941353814054E-3</v>
      </c>
      <c r="AS425" cm="1">
        <f t="array" ref="AS425" xml:space="preserve"> ( sigave * 10^(-6) * fE *e * H425 ) / ( 3 * PI() * eps0 * ( 1 + epsF ) * mu * U * F425 * 10^(-9) )</f>
        <v>5.047398011192715E-3</v>
      </c>
      <c r="AT425" cm="1">
        <f t="array" ref="AT425" xml:space="preserve"> PI() * AS425 / ( 1 + alpha * SQRT(AS425) )</f>
        <v>1.5779515623401599E-2</v>
      </c>
      <c r="AU425" cm="1">
        <f t="array" ref="AU425" xml:space="preserve"> PI() * AS425 * ( 1 - SQRT( AS425 ) * alpha )</f>
        <v>1.5779136431196213E-2</v>
      </c>
      <c r="AV425">
        <f t="shared" si="176"/>
        <v>0.99997596933806876</v>
      </c>
      <c r="AW425" cm="1">
        <f t="array" ref="AW425" xml:space="preserve"> 2 / 3 * ( epsP - 1 ) / ( epsP + 2 ) * ( sigave * 10^(-6) ) ^ 2 / ( eps0 * ( 1 + epsF ) ^ 2 ) * H425 * ( F425 * 10^(-9) ) ^ 2 / ( df * 10^(-6) * mu * U )</f>
        <v>61.731962155710733</v>
      </c>
      <c r="AX425" cm="1">
        <f t="array" ref="AX425" xml:space="preserve"> 0.528 * Ku ^ 0.26 * AW425 ^ 0.74 / ( 1 + 0.366 * ( Ku * AW425 ) ^ 0.63 )</f>
        <v>2.0982296861292316</v>
      </c>
      <c r="AY425" cm="1">
        <f t="array" ref="AY425" xml:space="preserve"> 0.35 * Ku ^ ( -0.5 ) * AW425 ^ 0.4</f>
        <v>2.2504675364058548</v>
      </c>
      <c r="AZ425">
        <f t="shared" si="177"/>
        <v>1.0725553790812428</v>
      </c>
      <c r="BA425">
        <f t="shared" si="163"/>
        <v>0.54597826596602439</v>
      </c>
      <c r="BB425">
        <f t="shared" si="178"/>
        <v>0.78316010410175074</v>
      </c>
      <c r="BC425">
        <f t="shared" si="179"/>
        <v>1.434416263284894</v>
      </c>
      <c r="BD425">
        <f t="shared" si="164"/>
        <v>1.5066142743206636</v>
      </c>
      <c r="BE425">
        <f t="shared" si="180"/>
        <v>3.0178485040764094</v>
      </c>
      <c r="BF425">
        <f t="shared" si="181"/>
        <v>2.0030664487346406</v>
      </c>
      <c r="BG425" cm="1">
        <f t="array" ref="BG425" xml:space="preserve"> EXP( -4 * alpha * X * 10^(-6) * BA425 / ( PI() * df * 10^(-6) * ( 1 - alpha ) ) ) * 100</f>
        <v>1.4067254661567438E-3</v>
      </c>
      <c r="BH425" cm="1">
        <f t="array" ref="BH425" xml:space="preserve"> EXP( -4 * alpha * X * 10^(-6) * BB425 / ( PI() * df * 10^(-6) * ( 1 - alpha ) ) ) * 100</f>
        <v>1.0977731012452273E-5</v>
      </c>
      <c r="BI425" cm="1">
        <f t="array" ref="BI425" xml:space="preserve"> EXP( -4 * alpha * X * 10^(-6) * BD425 / ( PI() * df * 10^(-6) * ( 1 - alpha ) ) ) * 100</f>
        <v>4.0888107292171379E-12</v>
      </c>
      <c r="BJ425" cm="1">
        <f t="array" ref="BJ425" xml:space="preserve"> EXP( -4 * alpha * X * 10^(-6) * BE425 / ( PI() * df * 10^(-6) * ( 1 - alpha ) ) ) * 100</f>
        <v>1.5210348463618719E-25</v>
      </c>
      <c r="BK425" cm="1">
        <f t="array" ref="BK425">fC *  BG425 +  ( 1 - fC ) * BI425</f>
        <v>1.4067255029560403E-4</v>
      </c>
    </row>
    <row r="426" spans="6:63" x14ac:dyDescent="0.2">
      <c r="F426">
        <v>4260</v>
      </c>
      <c r="G426" cm="1">
        <f t="array" ref="G426" xml:space="preserve"> F426 * 10^(-9) * rhoa/mu * U</f>
        <v>2.8222204355604261E-3</v>
      </c>
      <c r="H426" cm="1">
        <f t="array" ref="H426">1 +  lambda/F426 * ( 2.514 + 0.8 * EXP( -0.55 * F426/lambda ) )</f>
        <v>1.039545338028169</v>
      </c>
      <c r="I426" cm="1">
        <f t="array" ref="I426" xml:space="preserve"> 1 + 3.34 * lambda/F426</f>
        <v>1.0525383568075117</v>
      </c>
      <c r="J426">
        <f t="shared" si="165"/>
        <v>0.98765553892140112</v>
      </c>
      <c r="K426" cm="1">
        <f t="array" ref="K426" xml:space="preserve"> kB * T * H426 / ( 3 * PI() * mu * F426 * 10^(-9) )</f>
        <v>5.7611485895933251E-12</v>
      </c>
      <c r="L426" cm="1">
        <f t="array" ref="L426" xml:space="preserve"> df * 10^(-6) *U / K426</f>
        <v>14274.383107183177</v>
      </c>
      <c r="M426" cm="1">
        <f t="array" ref="M426" xml:space="preserve"> 1 + 0.388 * Kn * ( ( 1 - alpha ) * L426 / Ku ) ^ ( 1 / 3 )</f>
        <v>1.1809345078446083</v>
      </c>
      <c r="N426" cm="1">
        <f t="array" ref="N426" xml:space="preserve"> 1 + 0.388 * Kn * ( ( 1 - alpha ) / Ku ) ^ ( 1 / 3 ) * ( 3 * PI() * mu * df * 10^(-6) * U * F426 * 10^(-9) / ( kB * T ) ) ^ ( 1 / 3 ) * ( 0.6 * ( F426 / lambda ) ^ 0.1 ) ^ ( -1 / 3 ) * ( 1 + 2/3 * ( 3.34 * F426 / lambda ) ) ^ ( -1 / 2 )</f>
        <v>1.0158483936882083</v>
      </c>
      <c r="O426">
        <f t="shared" si="156"/>
        <v>0.86020722312729425</v>
      </c>
      <c r="P426" cm="1">
        <f t="array" ref="P426" xml:space="preserve"> 1 / ( 1 + 1.6 * ( ( 1 - alpha ) / Ku ) ^ ( 1 / 3 ) * L426 ^ ( -2 / 3 ) * M426 )</f>
        <v>0.996402016461295</v>
      </c>
      <c r="Q426" cm="1">
        <f t="array" ref="Q426" xml:space="preserve"> 1.6 * ( ( 1 - alpha ) / Ku ) * L426 ^ ( -2 / 3 ) * M426 * P426</f>
        <v>4.5501585187508863E-3</v>
      </c>
      <c r="R426" cm="1">
        <f t="array" ref="R426" xml:space="preserve"> 1.6 * ( 0.6 ) ^ ( 2 / 3 ) * ( ( 1 - alpha ) / Ku ) * ( lambda * 10^(-9) ) ^ ( -1 / 15 ) * ( kB * T / ( 3 * PI() * df * 10^(-6) * U * mu ) ) ^ ( 2 / 3 ) * ( F426 * 10^(-9) ) ^ ( -3 / 5 )  +  3.2 * 3.34 / 3 * ( 0.6 ) ^ ( 2 / 3 ) * ( ( 1 - alpha ) / Ku ) *  ( lambda * 10^(-9) ) ^ ( 14 / 15 ) * ( kB * T / ( 3 * PI() * df * 10^(-6) * U * mu ) ) ^ ( 2 / 3 ) * ( F426 * 10^(-9) ) ^ ( -8 / 5 )</f>
        <v>3.6593763002177771E-3</v>
      </c>
      <c r="S426">
        <f t="shared" si="157"/>
        <v>3.7173715364769277E-3</v>
      </c>
      <c r="T426">
        <f t="shared" si="166"/>
        <v>0.81697627042176635</v>
      </c>
      <c r="U426">
        <f t="shared" si="158"/>
        <v>8526.5506722783957</v>
      </c>
      <c r="V426">
        <f t="shared" si="159"/>
        <v>1.0829593649754722E-2</v>
      </c>
      <c r="W426">
        <f t="shared" si="160"/>
        <v>1.1727989083382424E-4</v>
      </c>
      <c r="X426">
        <f t="shared" si="161"/>
        <v>1.2700890545736976E-6</v>
      </c>
      <c r="Y426" cm="1">
        <f t="array" ref="Y426" xml:space="preserve"> 4 / 3 * g / U^2 * F426 * 10^(-9) * ( rhop - rhoa ) / rhoa</f>
        <v>441.61308482923693</v>
      </c>
      <c r="Z426" cm="1">
        <f t="array" ref="Z426" xml:space="preserve"> SQRT( 4/3 * 1/U426 * g/rhoa * F426 * 10^(-9) *  ( rhop - rhoa ) )</f>
        <v>2.3871771026627037E-3</v>
      </c>
      <c r="AA426" cm="1">
        <f t="array" ref="AA426" xml:space="preserve"> Z426 / U</f>
        <v>0.22758009677608729</v>
      </c>
      <c r="AB426">
        <f t="shared" si="167"/>
        <v>0.29463261605017871</v>
      </c>
      <c r="AC426">
        <f t="shared" si="168"/>
        <v>0.29115865992696699</v>
      </c>
      <c r="AD426">
        <f t="shared" si="169"/>
        <v>0.9882091936399191</v>
      </c>
      <c r="AE426" cm="1">
        <f t="array" ref="AE426">( ( F426 * 10^(-9) ) ^ 2 * rhop * H426 * U ) / ( 18 * mu * ( df * 10^(-6) ) )</f>
        <v>7.7343999123824697E-2</v>
      </c>
      <c r="AF426">
        <f t="shared" si="170"/>
        <v>5.5827024338723753E-2</v>
      </c>
      <c r="AG426" cm="1">
        <f t="array" ref="AG426">(2 * AI446*(1-alpha)*AE426*SQRT(alpha)+(1-alpha)*alpha*AE426^2)/Ku</f>
        <v>3.3460902730321186E-2</v>
      </c>
      <c r="AH426">
        <f t="shared" si="171"/>
        <v>0.59936747707169891</v>
      </c>
      <c r="AI426" cm="1">
        <f t="array" ref="AI426" xml:space="preserve"> F426 / df / 1000</f>
        <v>0.54336734693877553</v>
      </c>
      <c r="AJ426" cm="1">
        <f t="array" ref="AJ426" xml:space="preserve"> ( 1 + AI426 ) / ( 2*Ku ) * ( 2 * LN( 1 + AI426 ) - 1 + alpha + ( 1 / ( 1 + AI426 ) ) ^ 2 * ( 1 - alpha / 2 ) - ( alpha / 2) * ( 1 + AI426 ) ^ 2 )</f>
        <v>0.30659378372288715</v>
      </c>
      <c r="AK426" cm="1">
        <f t="array" ref="AK426" xml:space="preserve"> ( ( 1 - alpha ) / Ku ) * AI426 ^ 2</f>
        <v>0.41989248805680524</v>
      </c>
      <c r="AL426">
        <f t="shared" si="172"/>
        <v>1.3695401223017698</v>
      </c>
      <c r="AM426">
        <f t="shared" si="162"/>
        <v>0.54030047776043122</v>
      </c>
      <c r="AN426">
        <f t="shared" si="173"/>
        <v>0.77059554385897289</v>
      </c>
      <c r="AO426">
        <f t="shared" si="174"/>
        <v>1.4262351702021894</v>
      </c>
      <c r="AP426" cm="1">
        <f t="array" ref="AP426" xml:space="preserve"> EXP( -4 * alpha * X * 10^(-6) * AM426 / ( PI() * df * 10^(-6) * ( 1 - alpha ) ) ) * 100</f>
        <v>1.5800271309104671E-3</v>
      </c>
      <c r="AQ426" cm="1">
        <f t="array" ref="AQ426" xml:space="preserve"> EXP( -4 * alpha * X * 10^(-6) * AN426 / ( PI() * df * 10^(-6) * ( 1 - alpha ) ) ) * 100</f>
        <v>1.4196016950255553E-5</v>
      </c>
      <c r="AR426">
        <f t="shared" si="175"/>
        <v>1.5658311139602114E-3</v>
      </c>
      <c r="AS426" cm="1">
        <f t="array" ref="AS426" xml:space="preserve"> ( sigave * 10^(-6) * fE *e * H426 ) / ( 3 * PI() * eps0 * ( 1 + epsF ) * mu * U * F426 * 10^(-9) )</f>
        <v>5.0350989763002472E-3</v>
      </c>
      <c r="AT426" cm="1">
        <f t="array" ref="AT426" xml:space="preserve"> PI() * AS426 / ( 1 + alpha * SQRT(AS426) )</f>
        <v>1.5741159164692948E-2</v>
      </c>
      <c r="AU426" cm="1">
        <f t="array" ref="AU426" xml:space="preserve"> PI() * AS426 * ( 1 - SQRT( AS426 ) * alpha )</f>
        <v>1.5740781815953332E-2</v>
      </c>
      <c r="AV426">
        <f t="shared" si="176"/>
        <v>0.99997602789377404</v>
      </c>
      <c r="AW426" cm="1">
        <f t="array" ref="AW426" xml:space="preserve"> 2 / 3 * ( epsP - 1 ) / ( epsP + 2 ) * ( sigave * 10^(-6) ) ^ 2 / ( eps0 * ( 1 + epsF ) ^ 2 ) * H426 * ( F426 * 10^(-9) ) ^ 2 / ( df * 10^(-6) * mu * U )</f>
        <v>62.017256221385075</v>
      </c>
      <c r="AX426" cm="1">
        <f t="array" ref="AX426" xml:space="preserve"> 0.528 * Ku ^ 0.26 * AW426 ^ 0.74 / ( 1 + 0.366 * ( Ku * AW426 ) ^ 0.63 )</f>
        <v>2.1005732831721171</v>
      </c>
      <c r="AY426" cm="1">
        <f t="array" ref="AY426" xml:space="preserve"> 0.35 * Ku ^ ( -0.5 ) * AW426 ^ 0.4</f>
        <v>2.2546219940677994</v>
      </c>
      <c r="AZ426">
        <f t="shared" si="177"/>
        <v>1.0733365087187294</v>
      </c>
      <c r="BA426">
        <f t="shared" si="163"/>
        <v>0.54753668110793752</v>
      </c>
      <c r="BB426">
        <f t="shared" si="178"/>
        <v>0.78633632567492617</v>
      </c>
      <c r="BC426">
        <f t="shared" si="179"/>
        <v>1.4361345144653668</v>
      </c>
      <c r="BD426">
        <f t="shared" si="164"/>
        <v>1.5059330124638559</v>
      </c>
      <c r="BE426">
        <f t="shared" si="180"/>
        <v>3.0252175379267721</v>
      </c>
      <c r="BF426">
        <f t="shared" si="181"/>
        <v>2.008865940841031</v>
      </c>
      <c r="BG426" cm="1">
        <f t="array" ref="BG426" xml:space="preserve"> EXP( -4 * alpha * X * 10^(-6) * BA426 / ( PI() * df * 10^(-6) * ( 1 - alpha ) ) ) * 100</f>
        <v>1.3625756466409207E-3</v>
      </c>
      <c r="BH426" cm="1">
        <f t="array" ref="BH426" xml:space="preserve"> EXP( -4 * alpha * X * 10^(-6) * BB426 / ( PI() * df * 10^(-6) * ( 1 - alpha ) ) ) * 100</f>
        <v>1.028696719907343E-5</v>
      </c>
      <c r="BI426" cm="1">
        <f t="array" ref="BI426" xml:space="preserve"> EXP( -4 * alpha * X * 10^(-6) * BD426 / ( PI() * df * 10^(-6) * ( 1 - alpha ) ) ) * 100</f>
        <v>4.1462070393223935E-12</v>
      </c>
      <c r="BJ426" cm="1">
        <f t="array" ref="BJ426" xml:space="preserve"> EXP( -4 * alpha * X * 10^(-6) * BE426 / ( PI() * df * 10^(-6) * ( 1 - alpha ) ) ) * 100</f>
        <v>1.308141894509034E-25</v>
      </c>
      <c r="BK426" cm="1">
        <f t="array" ref="BK426">fC *  BG426 +  ( 1 - fC ) * BI426</f>
        <v>1.362575683956784E-4</v>
      </c>
    </row>
    <row r="427" spans="6:63" x14ac:dyDescent="0.2">
      <c r="F427">
        <v>4270</v>
      </c>
      <c r="G427" cm="1">
        <f t="array" ref="G427" xml:space="preserve"> F427 * 10^(-9) * rhoa/mu * U</f>
        <v>2.8288453661603338E-3</v>
      </c>
      <c r="H427" cm="1">
        <f t="array" ref="H427">1 +  lambda/F427 * ( 2.514 + 0.8 * EXP( -0.55 * F427/lambda ) )</f>
        <v>1.0394527259953161</v>
      </c>
      <c r="I427" cm="1">
        <f t="array" ref="I427" xml:space="preserve"> 1 + 3.34 * lambda/F427</f>
        <v>1.0524153161592507</v>
      </c>
      <c r="J427">
        <f t="shared" si="165"/>
        <v>0.98768300882275162</v>
      </c>
      <c r="K427" cm="1">
        <f t="array" ref="K427" xml:space="preserve"> kB * T * H427 / ( 3 * PI() * mu * F427 * 10^(-9) )</f>
        <v>5.7471443854855553E-12</v>
      </c>
      <c r="L427" cm="1">
        <f t="array" ref="L427" xml:space="preserve"> df * 10^(-6) *U / K427</f>
        <v>14309.165837725035</v>
      </c>
      <c r="M427" cm="1">
        <f t="array" ref="M427" xml:space="preserve"> 1 + 0.388 * Kn * ( ( 1 - alpha ) * L427 / Ku ) ^ ( 1 / 3 )</f>
        <v>1.1810813511170932</v>
      </c>
      <c r="N427" cm="1">
        <f t="array" ref="N427" xml:space="preserve"> 1 + 0.388 * Kn * ( ( 1 - alpha ) / Ku ) ^ ( 1 / 3 ) * ( 3 * PI() * mu * df * 10^(-6) * U * F427 * 10^(-9) / ( kB * T ) ) ^ ( 1 / 3 ) * ( 0.6 * ( F427 / lambda ) ^ 0.1 ) ^ ( -1 / 3 ) * ( 1 + 2/3 * ( 3.34 * F427 / lambda ) ) ^ ( -1 / 2 )</f>
        <v>1.015841093710224</v>
      </c>
      <c r="O427">
        <f t="shared" si="156"/>
        <v>0.86009409322179098</v>
      </c>
      <c r="P427" cm="1">
        <f t="array" ref="P427" xml:space="preserve"> 1 / ( 1 + 1.6 * ( ( 1 - alpha ) / Ku ) ^ ( 1 / 3 ) * L427 ^ ( -2 / 3 ) * M427 )</f>
        <v>0.9964073834630458</v>
      </c>
      <c r="Q427" cm="1">
        <f t="array" ref="Q427" xml:space="preserve"> 1.6 * ( ( 1 - alpha ) / Ku ) * L427 ^ ( -2 / 3 ) * M427 * P427</f>
        <v>4.5433711867706814E-3</v>
      </c>
      <c r="R427" cm="1">
        <f t="array" ref="R427" xml:space="preserve"> 1.6 * ( 0.6 ) ^ ( 2 / 3 ) * ( ( 1 - alpha ) / Ku ) * ( lambda * 10^(-9) ) ^ ( -1 / 15 ) * ( kB * T / ( 3 * PI() * df * 10^(-6) * U * mu ) ) ^ ( 2 / 3 ) * ( F427 * 10^(-9) ) ^ ( -3 / 5 )  +  3.2 * 3.34 / 3 * ( 0.6 ) ^ ( 2 / 3 ) * ( ( 1 - alpha ) / Ku ) *  ( lambda * 10^(-9) ) ^ ( 14 / 15 ) * ( kB * T / ( 3 * PI() * df * 10^(-6) * U * mu ) ) ^ ( 2 / 3 ) * ( F427 * 10^(-9) ) ^ ( -8 / 5 )</f>
        <v>3.6539423058630058E-3</v>
      </c>
      <c r="S427">
        <f t="shared" si="157"/>
        <v>3.7118247483419338E-3</v>
      </c>
      <c r="T427">
        <f t="shared" si="166"/>
        <v>0.81697589647748092</v>
      </c>
      <c r="U427">
        <f t="shared" si="158"/>
        <v>8506.6185306309344</v>
      </c>
      <c r="V427">
        <f t="shared" si="159"/>
        <v>1.0842273724734142E-2</v>
      </c>
      <c r="W427">
        <f t="shared" si="160"/>
        <v>1.1755469057727099E-4</v>
      </c>
      <c r="X427">
        <f t="shared" si="161"/>
        <v>1.2745555959514372E-6</v>
      </c>
      <c r="Y427" cm="1">
        <f t="array" ref="Y427" xml:space="preserve"> 4 / 3 * g / U^2 * F427 * 10^(-9) * ( rhop - rhoa ) / rhoa</f>
        <v>442.64973526310848</v>
      </c>
      <c r="Z427" cm="1">
        <f t="array" ref="Z427" xml:space="preserve"> SQRT( 4/3 * 1/U427 * g/rhoa * F427 * 10^(-9) *  ( rhop - rhoa ) )</f>
        <v>2.3927756908676935E-3</v>
      </c>
      <c r="AA427" cm="1">
        <f t="array" ref="AA427" xml:space="preserve"> Z427 / U</f>
        <v>0.22811383482345707</v>
      </c>
      <c r="AB427">
        <f t="shared" si="167"/>
        <v>0.29552781888671847</v>
      </c>
      <c r="AC427">
        <f t="shared" si="168"/>
        <v>0.29201873713810128</v>
      </c>
      <c r="AD427">
        <f t="shared" si="169"/>
        <v>0.98812605269501785</v>
      </c>
      <c r="AE427" cm="1">
        <f t="array" ref="AE427">( ( F427 * 10^(-9) ) ^ 2 * rhop * H427 * U ) / ( 18 * mu * ( df * 10^(-6) ) )</f>
        <v>7.7700619799052587E-2</v>
      </c>
      <c r="AF427">
        <f t="shared" si="170"/>
        <v>5.622046593657147E-2</v>
      </c>
      <c r="AG427" cm="1">
        <f t="array" ref="AG427">(2 * AI447*(1-alpha)*AE427*SQRT(alpha)+(1-alpha)*alpha*AE427^2)/Ku</f>
        <v>3.3691952792836148E-2</v>
      </c>
      <c r="AH427">
        <f t="shared" si="171"/>
        <v>0.59928270304354592</v>
      </c>
      <c r="AI427" cm="1">
        <f t="array" ref="AI427" xml:space="preserve"> F427 / df / 1000</f>
        <v>0.5446428571428571</v>
      </c>
      <c r="AJ427" cm="1">
        <f t="array" ref="AJ427" xml:space="preserve"> ( 1 + AI427 ) / ( 2*Ku ) * ( 2 * LN( 1 + AI427 ) - 1 + alpha + ( 1 / ( 1 + AI427 ) ) ^ 2 * ( 1 - alpha / 2 ) - ( alpha / 2) * ( 1 + AI427 ) ^ 2 )</f>
        <v>0.3078466456285609</v>
      </c>
      <c r="AK427" cm="1">
        <f t="array" ref="AK427" xml:space="preserve"> ( ( 1 - alpha ) / Ku ) * AI427 ^ 2</f>
        <v>0.42186612805500023</v>
      </c>
      <c r="AL427">
        <f t="shared" si="172"/>
        <v>1.3703775371455957</v>
      </c>
      <c r="AM427">
        <f t="shared" si="162"/>
        <v>0.54190128428555928</v>
      </c>
      <c r="AN427">
        <f t="shared" si="173"/>
        <v>0.77381715587801492</v>
      </c>
      <c r="AO427">
        <f t="shared" si="174"/>
        <v>1.4279670086004921</v>
      </c>
      <c r="AP427" cm="1">
        <f t="array" ref="AP427" xml:space="preserve"> EXP( -4 * alpha * X * 10^(-6) * AM427 / ( PI() * df * 10^(-6) * ( 1 - alpha ) ) ) * 100</f>
        <v>1.5291113422978267E-3</v>
      </c>
      <c r="AQ427" cm="1">
        <f t="array" ref="AQ427" xml:space="preserve"> EXP( -4 * alpha * X * 10^(-6) * AN427 / ( PI() * df * 10^(-6) * ( 1 - alpha ) ) ) * 100</f>
        <v>1.3290395982791443E-5</v>
      </c>
      <c r="AR427">
        <f t="shared" si="175"/>
        <v>1.5158209463150352E-3</v>
      </c>
      <c r="AS427" cm="1">
        <f t="array" ref="AS427" xml:space="preserve"> ( sigave * 10^(-6) * fE *e * H427 ) / ( 3 * PI() * eps0 * ( 1 + epsF ) * mu * U * F427 * 10^(-9) )</f>
        <v>5.0228596541112124E-3</v>
      </c>
      <c r="AT427" cm="1">
        <f t="array" ref="AT427" xml:space="preserve"> PI() * AS427 / ( 1 + alpha * SQRT(AS427) )</f>
        <v>1.5702988589759707E-2</v>
      </c>
      <c r="AU427" cm="1">
        <f t="array" ref="AU427" xml:space="preserve"> PI() * AS427 * ( 1 - SQRT( AS427 ) * alpha )</f>
        <v>1.57026130710845E-2</v>
      </c>
      <c r="AV427">
        <f t="shared" si="176"/>
        <v>0.99997608616518696</v>
      </c>
      <c r="AW427" cm="1">
        <f t="array" ref="AW427" xml:space="preserve"> 2 / 3 * ( epsP - 1 ) / ( epsP + 2 ) * ( sigave * 10^(-6) ) ^ 2 / ( eps0 * ( 1 + epsF ) ^ 2 ) * H427 * ( F427 * 10^(-9) ) ^ 2 / ( df * 10^(-6) * mu * U )</f>
        <v>62.30320776306889</v>
      </c>
      <c r="AX427" cm="1">
        <f t="array" ref="AX427" xml:space="preserve"> 0.528 * Ku ^ 0.26 * AW427 ^ 0.74 / ( 1 + 0.366 * ( Ku * AW427 ) ^ 0.63 )</f>
        <v>2.1029111682135939</v>
      </c>
      <c r="AY427" cm="1">
        <f t="array" ref="AY427" xml:space="preserve"> 0.35 * Ku ^ ( -0.5 ) * AW427 ^ 0.4</f>
        <v>2.2587745352223965</v>
      </c>
      <c r="AZ427">
        <f t="shared" si="177"/>
        <v>1.074117903487672</v>
      </c>
      <c r="BA427">
        <f t="shared" si="163"/>
        <v>0.5490948031914068</v>
      </c>
      <c r="BB427">
        <f t="shared" si="178"/>
        <v>0.78951976894909937</v>
      </c>
      <c r="BC427">
        <f t="shared" si="179"/>
        <v>1.4378569317362193</v>
      </c>
      <c r="BD427">
        <f t="shared" si="164"/>
        <v>1.5052421897057608</v>
      </c>
      <c r="BE427">
        <f t="shared" si="180"/>
        <v>3.0325916911004116</v>
      </c>
      <c r="BF427">
        <f t="shared" si="181"/>
        <v>2.0146868801845179</v>
      </c>
      <c r="BG427" cm="1">
        <f t="array" ref="BG427" xml:space="preserve"> EXP( -4 * alpha * X * 10^(-6) * BA427 / ( PI() * df * 10^(-6) * ( 1 - alpha ) ) ) * 100</f>
        <v>1.3198193753254884E-3</v>
      </c>
      <c r="BH427" cm="1">
        <f t="array" ref="BH427" xml:space="preserve"> EXP( -4 * alpha * X * 10^(-6) * BB427 / ( PI() * df * 10^(-6) * ( 1 - alpha ) ) ) * 100</f>
        <v>9.6382447407522936E-6</v>
      </c>
      <c r="BI427" cm="1">
        <f t="array" ref="BI427" xml:space="preserve"> EXP( -4 * alpha * X * 10^(-6) * BD427 / ( PI() * df * 10^(-6) * ( 1 - alpha ) ) ) * 100</f>
        <v>4.2052316448534361E-12</v>
      </c>
      <c r="BJ427" cm="1">
        <f t="array" ref="BJ427" xml:space="preserve"> EXP( -4 * alpha * X * 10^(-6) * BE427 / ( PI() * df * 10^(-6) * ( 1 - alpha ) ) ) * 100</f>
        <v>1.1249288452434129E-25</v>
      </c>
      <c r="BK427" cm="1">
        <f t="array" ref="BK427">fC *  BG427 +  ( 1 - fC ) * BI427</f>
        <v>1.319819413172573E-4</v>
      </c>
    </row>
    <row r="428" spans="6:63" x14ac:dyDescent="0.2">
      <c r="F428">
        <v>4280</v>
      </c>
      <c r="G428" cm="1">
        <f t="array" ref="G428" xml:space="preserve"> F428 * 10^(-9) * rhoa/mu * U</f>
        <v>2.8354702967602406E-3</v>
      </c>
      <c r="H428" cm="1">
        <f t="array" ref="H428">1 +  lambda/F428 * ( 2.514 + 0.8 * EXP( -0.55 * F428/lambda ) )</f>
        <v>1.0393605467289719</v>
      </c>
      <c r="I428" cm="1">
        <f t="array" ref="I428" xml:space="preserve"> 1 + 3.34 * lambda/F428</f>
        <v>1.0522928504672897</v>
      </c>
      <c r="J428">
        <f t="shared" si="165"/>
        <v>0.98771035673902474</v>
      </c>
      <c r="K428" cm="1">
        <f t="array" ref="K428" xml:space="preserve"> kB * T * H428 / ( 3 * PI() * mu * F428 * 10^(-9) )</f>
        <v>5.7332080087636099E-12</v>
      </c>
      <c r="L428" cm="1">
        <f t="array" ref="L428" xml:space="preserve"> df * 10^(-6) *U / K428</f>
        <v>14343.948794384989</v>
      </c>
      <c r="M428" cm="1">
        <f t="array" ref="M428" xml:space="preserve"> 1 + 0.388 * Kn * ( ( 1 - alpha ) * L428 / Ku ) ^ ( 1 / 3 )</f>
        <v>1.1812279575697817</v>
      </c>
      <c r="N428" cm="1">
        <f t="array" ref="N428" xml:space="preserve"> 1 + 0.388 * Kn * ( ( 1 - alpha ) / Ku ) ^ ( 1 / 3 ) * ( 3 * PI() * mu * df * 10^(-6) * U * F428 * 10^(-9) / ( kB * T ) ) ^ ( 1 / 3 ) * ( 0.6 * ( F428 / lambda ) ^ 0.1 ) ^ ( -1 / 3 ) * ( 1 + 2/3 * ( 3.34 * F428 / lambda ) ) ^ ( -1 / 2 )</f>
        <v>1.0158338138575007</v>
      </c>
      <c r="O428">
        <f t="shared" si="156"/>
        <v>0.85998118089538167</v>
      </c>
      <c r="P428" cm="1">
        <f t="array" ref="P428" xml:space="preserve"> 1 / ( 1 + 1.6 * ( ( 1 - alpha ) / Ku ) ^ ( 1 / 3 ) * L428 ^ ( -2 / 3 ) * M428 )</f>
        <v>0.99641272921697832</v>
      </c>
      <c r="Q428" cm="1">
        <f t="array" ref="Q428" xml:space="preserve"> 1.6 * ( ( 1 - alpha ) / Ku ) * L428 ^ ( -2 / 3 ) * M428 * P428</f>
        <v>4.5366107256585445E-3</v>
      </c>
      <c r="R428" cm="1">
        <f t="array" ref="R428" xml:space="preserve"> 1.6 * ( 0.6 ) ^ ( 2 / 3 ) * ( ( 1 - alpha ) / Ku ) * ( lambda * 10^(-9) ) ^ ( -1 / 15 ) * ( kB * T / ( 3 * PI() * df * 10^(-6) * U * mu ) ) ^ ( 2 / 3 ) * ( F428 * 10^(-9) ) ^ ( -3 / 5 )  +  3.2 * 3.34 / 3 * ( 0.6 ) ^ ( 2 / 3 ) * ( ( 1 - alpha ) / Ku ) *  ( lambda * 10^(-9) ) ^ ( 14 / 15 ) * ( kB * T / ( 3 * PI() * df * 10^(-6) * U * mu ) ) ^ ( 2 / 3 ) * ( F428 * 10^(-9) ) ^ ( -8 / 5 )</f>
        <v>3.6485297156139389E-3</v>
      </c>
      <c r="S428">
        <f t="shared" si="157"/>
        <v>3.7062998559845299E-3</v>
      </c>
      <c r="T428">
        <f t="shared" si="166"/>
        <v>0.81697550883573222</v>
      </c>
      <c r="U428">
        <f t="shared" si="158"/>
        <v>8486.7795032508384</v>
      </c>
      <c r="V428">
        <f t="shared" si="159"/>
        <v>1.0854938895911308E-2</v>
      </c>
      <c r="W428">
        <f t="shared" si="160"/>
        <v>1.17829488325635E-4</v>
      </c>
      <c r="X428">
        <f t="shared" si="161"/>
        <v>1.2790273283939389E-6</v>
      </c>
      <c r="Y428" cm="1">
        <f t="array" ref="Y428" xml:space="preserve"> 4 / 3 * g / U^2 * F428 * 10^(-9) * ( rhop - rhoa ) / rhoa</f>
        <v>443.68638569697993</v>
      </c>
      <c r="Z428" cm="1">
        <f t="array" ref="Z428" xml:space="preserve"> SQRT( 4/3 * 1/U428 * g/rhoa * F428 * 10^(-9) *  ( rhop - rhoa ) )</f>
        <v>2.3983742589087655E-3</v>
      </c>
      <c r="AA428" cm="1">
        <f t="array" ref="AA428" xml:space="preserve"> Z428 / U</f>
        <v>0.22864757094851185</v>
      </c>
      <c r="AB428">
        <f t="shared" si="167"/>
        <v>0.29642425736530548</v>
      </c>
      <c r="AC428">
        <f t="shared" si="168"/>
        <v>0.29287977086454881</v>
      </c>
      <c r="AD428">
        <f t="shared" si="169"/>
        <v>0.98804252211927268</v>
      </c>
      <c r="AE428" cm="1">
        <f t="array" ref="AE428">( ( F428 * 10^(-9) ) ^ 2 * rhop * H428 * U ) / ( 18 * mu * ( df * 10^(-6) ) )</f>
        <v>7.8058060436771479E-2</v>
      </c>
      <c r="AF428">
        <f t="shared" si="170"/>
        <v>5.6615335583452268E-2</v>
      </c>
      <c r="AG428" cm="1">
        <f t="array" ref="AG428">(2 * AI448*(1-alpha)*AE428*SQRT(alpha)+(1-alpha)*alpha*AE428^2)/Ku</f>
        <v>3.3924070165747909E-2</v>
      </c>
      <c r="AH428">
        <f t="shared" si="171"/>
        <v>0.59920284523869105</v>
      </c>
      <c r="AI428" cm="1">
        <f t="array" ref="AI428" xml:space="preserve"> F428 / df / 1000</f>
        <v>0.54591836734693877</v>
      </c>
      <c r="AJ428" cm="1">
        <f t="array" ref="AJ428" xml:space="preserve"> ( 1 + AI428 ) / ( 2*Ku ) * ( 2 * LN( 1 + AI428 ) - 1 + alpha + ( 1 / ( 1 + AI428 ) ) ^ 2 * ( 1 - alpha / 2 ) - ( alpha / 2) * ( 1 + AI428 ) ^ 2 )</f>
        <v>0.30910137024655887</v>
      </c>
      <c r="AK428" cm="1">
        <f t="array" ref="AK428" xml:space="preserve"> ( ( 1 - alpha ) / Ku ) * AI428 ^ 2</f>
        <v>0.42384439557956871</v>
      </c>
      <c r="AL428">
        <f t="shared" si="172"/>
        <v>1.3712148711650276</v>
      </c>
      <c r="AM428">
        <f t="shared" si="162"/>
        <v>0.54350156437570718</v>
      </c>
      <c r="AN428">
        <f t="shared" si="173"/>
        <v>0.77704580188355432</v>
      </c>
      <c r="AO428">
        <f t="shared" si="174"/>
        <v>1.4297029720164791</v>
      </c>
      <c r="AP428" cm="1">
        <f t="array" ref="AP428" xml:space="preserve"> EXP( -4 * alpha * X * 10^(-6) * AM428 / ( PI() * df * 10^(-6) * ( 1 - alpha ) ) ) * 100</f>
        <v>1.4798522366439564E-3</v>
      </c>
      <c r="AQ428" cm="1">
        <f t="array" ref="AQ428" xml:space="preserve"> EXP( -4 * alpha * X * 10^(-6) * AN428 / ( PI() * df * 10^(-6) * ( 1 - alpha ) ) ) * 100</f>
        <v>1.2440757519499727E-5</v>
      </c>
      <c r="AR428">
        <f t="shared" si="175"/>
        <v>1.4674114791244568E-3</v>
      </c>
      <c r="AS428" cm="1">
        <f t="array" ref="AS428" xml:space="preserve"> ( sigave * 10^(-6) * fE *e * H428 ) / ( 3 * PI() * eps0 * ( 1 + epsF ) * mu * U * F428 * 10^(-9) )</f>
        <v>5.0106796113515532E-3</v>
      </c>
      <c r="AT428" cm="1">
        <f t="array" ref="AT428" xml:space="preserve"> PI() * AS428 / ( 1 + alpha * SQRT(AS428) )</f>
        <v>1.5665002551882808E-2</v>
      </c>
      <c r="AU428" cm="1">
        <f t="array" ref="AU428" xml:space="preserve"> PI() * AS428 * ( 1 - SQRT( AS428 ) * alpha )</f>
        <v>1.566462885000014E-2</v>
      </c>
      <c r="AV428">
        <f t="shared" si="176"/>
        <v>0.99997614415437019</v>
      </c>
      <c r="AW428" cm="1">
        <f t="array" ref="AW428" xml:space="preserve"> 2 / 3 * ( epsP - 1 ) / ( epsP + 2 ) * ( sigave * 10^(-6) ) ^ 2 / ( eps0 * ( 1 + epsF ) ^ 2 ) * H428 * ( F428 * 10^(-9) ) ^ 2 / ( df * 10^(-6) * mu * U )</f>
        <v>62.589816780762156</v>
      </c>
      <c r="AX428" cm="1">
        <f t="array" ref="AX428" xml:space="preserve"> 0.528 * Ku ^ 0.26 * AW428 ^ 0.74 / ( 1 + 0.366 * ( Ku * AW428 ) ^ 0.63 )</f>
        <v>2.1052433662972865</v>
      </c>
      <c r="AY428" cm="1">
        <f t="array" ref="AY428" xml:space="preserve"> 0.35 * Ku ^ ( -0.5 ) * AW428 ^ 0.4</f>
        <v>2.2629251651719522</v>
      </c>
      <c r="AZ428">
        <f t="shared" si="177"/>
        <v>1.0748995585968748</v>
      </c>
      <c r="BA428">
        <f t="shared" si="163"/>
        <v>0.5506526135346923</v>
      </c>
      <c r="BB428">
        <f t="shared" si="178"/>
        <v>0.79271043073355441</v>
      </c>
      <c r="BC428">
        <f t="shared" si="179"/>
        <v>1.4395835255281357</v>
      </c>
      <c r="BD428">
        <f t="shared" si="164"/>
        <v>1.5045418676988385</v>
      </c>
      <c r="BE428">
        <f t="shared" si="180"/>
        <v>3.0399709670555066</v>
      </c>
      <c r="BF428">
        <f t="shared" si="181"/>
        <v>2.0205293267810958</v>
      </c>
      <c r="BG428" cm="1">
        <f t="array" ref="BG428" xml:space="preserve"> EXP( -4 * alpha * X * 10^(-6) * BA428 / ( PI() * df * 10^(-6) * ( 1 - alpha ) ) ) * 100</f>
        <v>1.2784129080072636E-3</v>
      </c>
      <c r="BH428" cm="1">
        <f t="array" ref="BH428" xml:space="preserve"> EXP( -4 * alpha * X * 10^(-6) * BB428 / ( PI() * df * 10^(-6) * ( 1 - alpha ) ) ) * 100</f>
        <v>9.0290986541734072E-6</v>
      </c>
      <c r="BI428" cm="1">
        <f t="array" ref="BI428" xml:space="preserve"> EXP( -4 * alpha * X * 10^(-6) * BD428 / ( PI() * df * 10^(-6) * ( 1 - alpha ) ) ) * 100</f>
        <v>4.2659256053052598E-12</v>
      </c>
      <c r="BJ428" cm="1">
        <f t="array" ref="BJ428" xml:space="preserve"> EXP( -4 * alpha * X * 10^(-6) * BE428 / ( PI() * df * 10^(-6) * ( 1 - alpha ) ) ) * 100</f>
        <v>9.6727447676136271E-26</v>
      </c>
      <c r="BK428" cm="1">
        <f t="array" ref="BK428">fC *  BG428 +  ( 1 - fC ) * BI428</f>
        <v>1.2784129464005941E-4</v>
      </c>
    </row>
    <row r="429" spans="6:63" x14ac:dyDescent="0.2">
      <c r="F429">
        <v>4290</v>
      </c>
      <c r="G429" cm="1">
        <f t="array" ref="G429" xml:space="preserve"> F429 * 10^(-9) * rhoa/mu * U</f>
        <v>2.8420952273601483E-3</v>
      </c>
      <c r="H429" cm="1">
        <f t="array" ref="H429">1 +  lambda/F429 * ( 2.514 + 0.8 * EXP( -0.55 * F429/lambda ) )</f>
        <v>1.0392687972027972</v>
      </c>
      <c r="I429" cm="1">
        <f t="array" ref="I429" xml:space="preserve"> 1 + 3.34 * lambda/F429</f>
        <v>1.0521709557109558</v>
      </c>
      <c r="J429">
        <f t="shared" si="165"/>
        <v>0.9877375834809653</v>
      </c>
      <c r="K429" cm="1">
        <f t="array" ref="K429" xml:space="preserve"> kB * T * H429 / ( 3 * PI() * mu * F429 * 10^(-9) )</f>
        <v>5.7193389684554556E-12</v>
      </c>
      <c r="L429" cm="1">
        <f t="array" ref="L429" xml:space="preserve"> df * 10^(-6) *U / K429</f>
        <v>14378.731975641538</v>
      </c>
      <c r="M429" cm="1">
        <f t="array" ref="M429" xml:space="preserve"> 1 + 0.388 * Kn * ( ( 1 - alpha ) * L429 / Ku ) ^ ( 1 / 3 )</f>
        <v>1.1813743281518514</v>
      </c>
      <c r="N429" cm="1">
        <f t="array" ref="N429" xml:space="preserve"> 1 + 0.388 * Kn * ( ( 1 - alpha ) / Ku ) ^ ( 1 / 3 ) * ( 3 * PI() * mu * df * 10^(-6) * U * F429 * 10^(-9) / ( kB * T ) ) ^ ( 1 / 3 ) * ( 0.6 * ( F429 / lambda ) ^ 0.1 ) ^ ( -1 / 3 ) * ( 1 + 2/3 * ( 3.34 * F429 / lambda ) ) ^ ( -1 / 2 )</f>
        <v>1.0158265540285685</v>
      </c>
      <c r="O429">
        <f t="shared" si="156"/>
        <v>0.85986848522240467</v>
      </c>
      <c r="P429" cm="1">
        <f t="array" ref="P429" xml:space="preserve"> 1 / ( 1 + 1.6 * ( ( 1 - alpha ) / Ku ) ^ ( 1 / 3 ) * L429 ^ ( -2 / 3 ) * M429 )</f>
        <v>0.99641805385832249</v>
      </c>
      <c r="Q429" cm="1">
        <f t="array" ref="Q429" xml:space="preserve"> 1.6 * ( ( 1 - alpha ) / Ku ) * L429 ^ ( -2 / 3 ) * M429 * P429</f>
        <v>4.529876964397439E-3</v>
      </c>
      <c r="R429" cm="1">
        <f t="array" ref="R429" xml:space="preserve"> 1.6 * ( 0.6 ) ^ ( 2 / 3 ) * ( ( 1 - alpha ) / Ku ) * ( lambda * 10^(-9) ) ^ ( -1 / 15 ) * ( kB * T / ( 3 * PI() * df * 10^(-6) * U * mu ) ) ^ ( 2 / 3 ) * ( F429 * 10^(-9) ) ^ ( -3 / 5 )  +  3.2 * 3.34 / 3 * ( 0.6 ) ^ ( 2 / 3 ) * ( ( 1 - alpha ) / Ku ) *  ( lambda * 10^(-9) ) ^ ( 14 / 15 ) * ( kB * T / ( 3 * PI() * df * 10^(-6) * U * mu ) ) ^ ( 2 / 3 ) * ( F429 * 10^(-9) ) ^ ( -8 / 5 )</f>
        <v>3.6431383931512652E-3</v>
      </c>
      <c r="S429">
        <f t="shared" si="157"/>
        <v>3.7007967197640258E-3</v>
      </c>
      <c r="T429">
        <f t="shared" si="166"/>
        <v>0.81697510745886304</v>
      </c>
      <c r="U429">
        <f t="shared" si="158"/>
        <v>8467.0329390706993</v>
      </c>
      <c r="V429">
        <f t="shared" si="159"/>
        <v>1.0867589215460573E-2</v>
      </c>
      <c r="W429">
        <f t="shared" si="160"/>
        <v>1.1810428408037655E-4</v>
      </c>
      <c r="X429">
        <f t="shared" si="161"/>
        <v>1.2835042457164098E-6</v>
      </c>
      <c r="Y429" cm="1">
        <f t="array" ref="Y429" xml:space="preserve"> 4 / 3 * g / U^2 * F429 * 10^(-9) * ( rhop - rhoa ) / rhoa</f>
        <v>444.72303613085131</v>
      </c>
      <c r="Z429" cm="1">
        <f t="array" ref="Z429" xml:space="preserve"> SQRT( 4/3 * 1/U429 * g/rhoa * F429 * 10^(-9) *  ( rhop - rhoa ) )</f>
        <v>2.4039728068008617E-3</v>
      </c>
      <c r="AA429" cm="1">
        <f t="array" ref="AA429" xml:space="preserve"> Z429 / U</f>
        <v>0.2291813051526761</v>
      </c>
      <c r="AB429">
        <f t="shared" si="167"/>
        <v>0.29732193404840818</v>
      </c>
      <c r="AC429">
        <f t="shared" si="168"/>
        <v>0.29374176201039098</v>
      </c>
      <c r="AD429">
        <f t="shared" si="169"/>
        <v>0.98795860100441057</v>
      </c>
      <c r="AE429" cm="1">
        <f t="array" ref="AE429">( ( F429 * 10^(-9) ) ^ 2 * rhop * H429 * U ) / ( 18 * mu * ( df * 10^(-6) ) )</f>
        <v>7.8416321036981415E-2</v>
      </c>
      <c r="AF429">
        <f t="shared" si="170"/>
        <v>5.7011630641327894E-2</v>
      </c>
      <c r="AG429" cm="1">
        <f t="array" ref="AG429">(2 * AI449*(1-alpha)*AE429*SQRT(alpha)+(1-alpha)*alpha*AE429^2)/Ku</f>
        <v>3.4157257365874556E-2</v>
      </c>
      <c r="AH429">
        <f t="shared" si="171"/>
        <v>0.59912787937543854</v>
      </c>
      <c r="AI429" cm="1">
        <f t="array" ref="AI429" xml:space="preserve"> F429 / df / 1000</f>
        <v>0.54719387755102034</v>
      </c>
      <c r="AJ429" cm="1">
        <f t="array" ref="AJ429" xml:space="preserve"> ( 1 + AI429 ) / ( 2*Ku ) * ( 2 * LN( 1 + AI429 ) - 1 + alpha + ( 1 / ( 1 + AI429 ) ) ^ 2 * ( 1 - alpha / 2 ) - ( alpha / 2) * ( 1 + AI429 ) ^ 2 )</f>
        <v>0.31035795431101065</v>
      </c>
      <c r="AK429" cm="1">
        <f t="array" ref="AK429" xml:space="preserve"> ( ( 1 - alpha ) / Ku ) * AI429 ^ 2</f>
        <v>0.42582729063051022</v>
      </c>
      <c r="AL429">
        <f t="shared" si="172"/>
        <v>1.3720521247017481</v>
      </c>
      <c r="AM429">
        <f t="shared" si="162"/>
        <v>0.54510130065693574</v>
      </c>
      <c r="AN429">
        <f t="shared" si="173"/>
        <v>0.78028148000199316</v>
      </c>
      <c r="AO429">
        <f t="shared" si="174"/>
        <v>1.4314430713366983</v>
      </c>
      <c r="AP429" cm="1">
        <f t="array" ref="AP429" xml:space="preserve"> EXP( -4 * alpha * X * 10^(-6) * AM429 / ( PI() * df * 10^(-6) * ( 1 - alpha ) ) ) * 100</f>
        <v>1.4321959102437073E-3</v>
      </c>
      <c r="AQ429" cm="1">
        <f t="array" ref="AQ429" xml:space="preserve"> EXP( -4 * alpha * X * 10^(-6) * AN429 / ( PI() * df * 10^(-6) * ( 1 - alpha ) ) ) * 100</f>
        <v>1.16437598531002E-5</v>
      </c>
      <c r="AR429">
        <f t="shared" si="175"/>
        <v>1.4205521503906071E-3</v>
      </c>
      <c r="AS429" cm="1">
        <f t="array" ref="AS429" xml:space="preserve"> ( sigave * 10^(-6) * fE *e * H429 ) / ( 3 * PI() * eps0 * ( 1 + epsF ) * mu * U * F429 * 10^(-9) )</f>
        <v>4.9985584189240588E-3</v>
      </c>
      <c r="AT429" cm="1">
        <f t="array" ref="AT429" xml:space="preserve"> PI() * AS429 / ( 1 + alpha * SQRT(AS429) )</f>
        <v>1.5627199717308526E-2</v>
      </c>
      <c r="AU429" cm="1">
        <f t="array" ref="AU429" xml:space="preserve"> PI() * AS429 * ( 1 - SQRT( AS429 ) * alpha )</f>
        <v>1.5626827819074471E-2</v>
      </c>
      <c r="AV429">
        <f t="shared" si="176"/>
        <v>0.99997620186336755</v>
      </c>
      <c r="AW429" cm="1">
        <f t="array" ref="AW429" xml:space="preserve"> 2 / 3 * ( epsP - 1 ) / ( epsP + 2 ) * ( sigave * 10^(-6) ) ^ 2 / ( eps0 * ( 1 + epsF ) ^ 2 ) * H429 * ( F429 * 10^(-9) ) ^ 2 / ( df * 10^(-6) * mu * U )</f>
        <v>62.877083274464866</v>
      </c>
      <c r="AX429" cm="1">
        <f t="array" ref="AX429" xml:space="preserve"> 0.528 * Ku ^ 0.26 * AW429 ^ 0.74 / ( 1 + 0.366 * ( Ku * AW429 ) ^ 0.63 )</f>
        <v>2.1075699023197072</v>
      </c>
      <c r="AY429" cm="1">
        <f t="array" ref="AY429" xml:space="preserve"> 0.35 * Ku ^ ( -0.5 ) * AW429 ^ 0.4</f>
        <v>2.2670738891918853</v>
      </c>
      <c r="AZ429">
        <f t="shared" si="177"/>
        <v>1.0756814693057721</v>
      </c>
      <c r="BA429">
        <f t="shared" si="163"/>
        <v>0.55221009348271366</v>
      </c>
      <c r="BB429">
        <f t="shared" si="178"/>
        <v>0.79590830782106758</v>
      </c>
      <c r="BC429">
        <f t="shared" si="179"/>
        <v>1.4413143063021223</v>
      </c>
      <c r="BD429">
        <f t="shared" si="164"/>
        <v>1.5038321079967596</v>
      </c>
      <c r="BE429">
        <f t="shared" si="180"/>
        <v>3.0473553691938786</v>
      </c>
      <c r="BF429">
        <f t="shared" si="181"/>
        <v>2.0263933407122368</v>
      </c>
      <c r="BG429" cm="1">
        <f t="array" ref="BG429" xml:space="preserve"> EXP( -4 * alpha * X * 10^(-6) * BA429 / ( PI() * df * 10^(-6) * ( 1 - alpha ) ) ) * 100</f>
        <v>1.2383138502417611E-3</v>
      </c>
      <c r="BH429" cm="1">
        <f t="array" ref="BH429" xml:space="preserve"> EXP( -4 * alpha * X * 10^(-6) * BB429 / ( PI() * df * 10^(-6) * ( 1 - alpha ) ) ) * 100</f>
        <v>8.4572024770579613E-6</v>
      </c>
      <c r="BI429" cm="1">
        <f t="array" ref="BI429" xml:space="preserve"> EXP( -4 * alpha * X * 10^(-6) * BD429 / ( PI() * df * 10^(-6) * ( 1 - alpha ) ) ) * 100</f>
        <v>4.3283313297839207E-12</v>
      </c>
      <c r="BJ429" cm="1">
        <f t="array" ref="BJ429" xml:space="preserve"> EXP( -4 * alpha * X * 10^(-6) * BE429 / ( PI() * df * 10^(-6) * ( 1 - alpha ) ) ) * 100</f>
        <v>8.3162751561956171E-26</v>
      </c>
      <c r="BK429" cm="1">
        <f t="array" ref="BK429">fC *  BG429 +  ( 1 - fC ) * BI429</f>
        <v>1.2383138891967433E-4</v>
      </c>
    </row>
    <row r="430" spans="6:63" x14ac:dyDescent="0.2">
      <c r="F430">
        <v>4300</v>
      </c>
      <c r="G430" cm="1">
        <f t="array" ref="G430" xml:space="preserve"> F430 * 10^(-9) * rhoa/mu * U</f>
        <v>2.8487201579600547E-3</v>
      </c>
      <c r="H430" cm="1">
        <f t="array" ref="H430">1 +  lambda/F430 * ( 2.514 + 0.8 * EXP( -0.55 * F430/lambda ) )</f>
        <v>1.0391774744186046</v>
      </c>
      <c r="I430" cm="1">
        <f t="array" ref="I430" xml:space="preserve"> 1 + 3.34 * lambda/F430</f>
        <v>1.0520496279069766</v>
      </c>
      <c r="J430">
        <f t="shared" si="165"/>
        <v>0.98776468985215005</v>
      </c>
      <c r="K430" cm="1">
        <f t="array" ref="K430" xml:space="preserve"> kB * T * H430 / ( 3 * PI() * mu * F430 * 10^(-9) )</f>
        <v>5.7055367783108058E-12</v>
      </c>
      <c r="L430" cm="1">
        <f t="array" ref="L430" xml:space="preserve"> df * 10^(-6) *U / K430</f>
        <v>14413.515379986802</v>
      </c>
      <c r="M430" cm="1">
        <f t="array" ref="M430" xml:space="preserve"> 1 + 0.388 * Kn * ( ( 1 - alpha ) * L430 / Ku ) ^ ( 1 / 3 )</f>
        <v>1.1815204638064261</v>
      </c>
      <c r="N430" cm="1">
        <f t="array" ref="N430" xml:space="preserve"> 1 + 0.388 * Kn * ( ( 1 - alpha ) / Ku ) ^ ( 1 / 3 ) * ( 3 * PI() * mu * df * 10^(-6) * U * F430 * 10^(-9) / ( kB * T ) ) ^ ( 1 / 3 ) * ( 0.6 * ( F430 / lambda ) ^ 0.1 ) ^ ( -1 / 3 ) * ( 1 + 2/3 * ( 3.34 * F430 / lambda ) ) ^ ( -1 / 2 )</f>
        <v>1.0158193141226999</v>
      </c>
      <c r="O430">
        <f t="shared" si="156"/>
        <v>0.85975600528331286</v>
      </c>
      <c r="P430" cm="1">
        <f t="array" ref="P430" xml:space="preserve"> 1 / ( 1 + 1.6 * ( ( 1 - alpha ) / Ku ) ^ ( 1 / 3 ) * L430 ^ ( -2 / 3 ) * M430 )</f>
        <v>0.99642335752112499</v>
      </c>
      <c r="Q430" cm="1">
        <f t="array" ref="Q430" xml:space="preserve"> 1.6 * ( ( 1 - alpha ) / Ku ) * L430 ^ ( -2 / 3 ) * M430 * P430</f>
        <v>4.5231697334661546E-3</v>
      </c>
      <c r="R430" cm="1">
        <f t="array" ref="R430" xml:space="preserve"> 1.6 * ( 0.6 ) ^ ( 2 / 3 ) * ( ( 1 - alpha ) / Ku ) * ( lambda * 10^(-9) ) ^ ( -1 / 15 ) * ( kB * T / ( 3 * PI() * df * 10^(-6) * U * mu ) ) ^ ( 2 / 3 ) * ( F430 * 10^(-9) ) ^ ( -3 / 5 )  +  3.2 * 3.34 / 3 * ( 0.6 ) ^ ( 2 / 3 ) * ( ( 1 - alpha ) / Ku ) *  ( lambda * 10^(-9) ) ^ ( 14 / 15 ) * ( kB * T / ( 3 * PI() * df * 10^(-6) * U * mu ) ) ^ ( 2 / 3 ) * ( F430 * 10^(-9) ) ^ ( -8 / 5 )</f>
        <v>3.6377682033520899E-3</v>
      </c>
      <c r="S430">
        <f t="shared" si="157"/>
        <v>3.6953152012664863E-3</v>
      </c>
      <c r="T430">
        <f t="shared" si="166"/>
        <v>0.81697469231045761</v>
      </c>
      <c r="U430">
        <f t="shared" si="158"/>
        <v>8447.3781930791338</v>
      </c>
      <c r="V430">
        <f t="shared" si="159"/>
        <v>1.0880224735252457E-2</v>
      </c>
      <c r="W430">
        <f t="shared" si="160"/>
        <v>1.1837907784295124E-4</v>
      </c>
      <c r="X430">
        <f t="shared" si="161"/>
        <v>1.2879863417556481E-6</v>
      </c>
      <c r="Y430" cm="1">
        <f t="array" ref="Y430" xml:space="preserve"> 4 / 3 * g / U^2 * F430 * 10^(-9) * ( rhop - rhoa ) / rhoa</f>
        <v>445.75968656472276</v>
      </c>
      <c r="Z430" cm="1">
        <f t="array" ref="Z430" xml:space="preserve"> SQRT( 4/3 * 1/U430 * g/rhoa * F430 * 10^(-9) *  ( rhop - rhoa ) )</f>
        <v>2.4095713345588738E-3</v>
      </c>
      <c r="AA430" cm="1">
        <f t="array" ref="AA430" xml:space="preserve"> Z430 / U</f>
        <v>0.22971503743736951</v>
      </c>
      <c r="AB430">
        <f t="shared" si="167"/>
        <v>0.29822085150557748</v>
      </c>
      <c r="AC430">
        <f t="shared" si="168"/>
        <v>0.29460471147969236</v>
      </c>
      <c r="AD430">
        <f t="shared" si="169"/>
        <v>0.98787428844217662</v>
      </c>
      <c r="AE430" cm="1">
        <f t="array" ref="AE430">( ( F430 * 10^(-9) ) ^ 2 * rhop * H430 * U ) / ( 18 * mu * ( df * 10^(-6) ) )</f>
        <v>7.8775401599682368E-2</v>
      </c>
      <c r="AF430">
        <f t="shared" si="170"/>
        <v>5.7409348441685153E-2</v>
      </c>
      <c r="AG430" cm="1">
        <f t="array" ref="AG430">(2 * AI450*(1-alpha)*AE430*SQRT(alpha)+(1-alpha)*alpha*AE430^2)/Ku</f>
        <v>3.4391516910430062E-2</v>
      </c>
      <c r="AH430">
        <f t="shared" si="171"/>
        <v>0.59905778142324717</v>
      </c>
      <c r="AI430" cm="1">
        <f t="array" ref="AI430" xml:space="preserve"> F430 / df / 1000</f>
        <v>0.54846938775510201</v>
      </c>
      <c r="AJ430" cm="1">
        <f t="array" ref="AJ430" xml:space="preserve"> ( 1 + AI430 ) / ( 2*Ku ) * ( 2 * LN( 1 + AI430 ) - 1 + alpha + ( 1 / ( 1 + AI430 ) ) ^ 2 * ( 1 - alpha / 2 ) - ( alpha / 2) * ( 1 + AI430 ) ^ 2 )</f>
        <v>0.31161639456354084</v>
      </c>
      <c r="AK430" cm="1">
        <f t="array" ref="AK430" xml:space="preserve"> ( ( 1 - alpha ) / Ku ) * AI430 ^ 2</f>
        <v>0.42781481320782516</v>
      </c>
      <c r="AL430">
        <f t="shared" si="172"/>
        <v>1.3728892980968965</v>
      </c>
      <c r="AM430">
        <f t="shared" si="162"/>
        <v>0.54670047577012537</v>
      </c>
      <c r="AN430">
        <f t="shared" si="173"/>
        <v>0.78352418833046911</v>
      </c>
      <c r="AO430">
        <f t="shared" si="174"/>
        <v>1.4331873174734944</v>
      </c>
      <c r="AP430" cm="1">
        <f t="array" ref="AP430" xml:space="preserve"> EXP( -4 * alpha * X * 10^(-6) * AM430 / ( PI() * df * 10^(-6) * ( 1 - alpha ) ) ) * 100</f>
        <v>1.3860901969356273E-3</v>
      </c>
      <c r="AQ430" cm="1">
        <f t="array" ref="AQ430" xml:space="preserve"> EXP( -4 * alpha * X * 10^(-6) * AN430 / ( PI() * df * 10^(-6) * ( 1 - alpha ) ) ) * 100</f>
        <v>1.0896253053553723E-5</v>
      </c>
      <c r="AR430">
        <f t="shared" si="175"/>
        <v>1.3751939438820737E-3</v>
      </c>
      <c r="AS430" cm="1">
        <f t="array" ref="AS430" xml:space="preserve"> ( sigave * 10^(-6) * fE *e * H430 ) / ( 3 * PI() * eps0 * ( 1 + epsF ) * mu * U * F430 * 10^(-9) )</f>
        <v>4.9864956518582059E-3</v>
      </c>
      <c r="AT430" cm="1">
        <f t="array" ref="AT430" xml:space="preserve"> PI() * AS430 / ( 1 + alpha * SQRT(AS430) )</f>
        <v>1.5589578765093015E-2</v>
      </c>
      <c r="AU430" cm="1">
        <f t="array" ref="AU430" xml:space="preserve"> PI() * AS430 * ( 1 - SQRT( AS430 ) * alpha )</f>
        <v>1.5589208657490031E-2</v>
      </c>
      <c r="AV430">
        <f t="shared" si="176"/>
        <v>0.99997625929420153</v>
      </c>
      <c r="AW430" cm="1">
        <f t="array" ref="AW430" xml:space="preserve"> 2 / 3 * ( epsP - 1 ) / ( epsP + 2 ) * ( sigave * 10^(-6) ) ^ 2 / ( eps0 * ( 1 + epsF ) ^ 2 ) * H430 * ( F430 * 10^(-9) ) ^ 2 / ( df * 10^(-6) * mu * U )</f>
        <v>63.165007244177026</v>
      </c>
      <c r="AX430" cm="1">
        <f t="array" ref="AX430" xml:space="preserve"> 0.528 * Ku ^ 0.26 * AW430 ^ 0.74 / ( 1 + 0.366 * ( Ku * AW430 ) ^ 0.63 )</f>
        <v>2.1098908010312836</v>
      </c>
      <c r="AY430" cm="1">
        <f t="array" ref="AY430" xml:space="preserve"> 0.35 * Ku ^ ( -0.5 ) * AW430 ^ 0.4</f>
        <v>2.271220712530936</v>
      </c>
      <c r="AZ430">
        <f t="shared" si="177"/>
        <v>1.0764636309238358</v>
      </c>
      <c r="BA430">
        <f t="shared" si="163"/>
        <v>0.55376722440728621</v>
      </c>
      <c r="BB430">
        <f t="shared" si="178"/>
        <v>0.79911339698795913</v>
      </c>
      <c r="BC430">
        <f t="shared" si="179"/>
        <v>1.4430492845496126</v>
      </c>
      <c r="BD430">
        <f t="shared" si="164"/>
        <v>1.5031129720545953</v>
      </c>
      <c r="BE430">
        <f t="shared" si="180"/>
        <v>3.0547449008614054</v>
      </c>
      <c r="BF430">
        <f t="shared" si="181"/>
        <v>2.0322789821219458</v>
      </c>
      <c r="BG430" cm="1">
        <f t="array" ref="BG430" xml:space="preserve"> EXP( -4 * alpha * X * 10^(-6) * BA430 / ( PI() * df * 10^(-6) * ( 1 - alpha ) ) ) * 100</f>
        <v>1.1994811169794932E-3</v>
      </c>
      <c r="BH430" cm="1">
        <f t="array" ref="BH430" xml:space="preserve"> EXP( -4 * alpha * X * 10^(-6) * BB430 / ( PI() * df * 10^(-6) * ( 1 - alpha ) ) ) * 100</f>
        <v>7.9203608579184186E-6</v>
      </c>
      <c r="BI430" cm="1">
        <f t="array" ref="BI430" xml:space="preserve"> EXP( -4 * alpha * X * 10^(-6) * BD430 / ( PI() * df * 10^(-6) * ( 1 - alpha ) ) ) * 100</f>
        <v>4.3924926171995179E-12</v>
      </c>
      <c r="BJ430" cm="1">
        <f t="array" ref="BJ430" xml:space="preserve"> EXP( -4 * alpha * X * 10^(-6) * BE430 / ( PI() * df * 10^(-6) * ( 1 - alpha ) ) ) * 100</f>
        <v>7.1492813573214092E-26</v>
      </c>
      <c r="BK430" cm="1">
        <f t="array" ref="BK430">fC *  BG430 +  ( 1 - fC ) * BI430</f>
        <v>1.1994811565119268E-4</v>
      </c>
    </row>
    <row r="431" spans="6:63" x14ac:dyDescent="0.2">
      <c r="F431">
        <v>4310</v>
      </c>
      <c r="G431" cm="1">
        <f t="array" ref="G431" xml:space="preserve"> F431 * 10^(-9) * rhoa/mu * U</f>
        <v>2.8553450885599615E-3</v>
      </c>
      <c r="H431" cm="1">
        <f t="array" ref="H431">1 +  lambda/F431 * ( 2.514 + 0.8 * EXP( -0.55 * F431/lambda ) )</f>
        <v>1.0390865754060326</v>
      </c>
      <c r="I431" cm="1">
        <f t="array" ref="I431" xml:space="preserve"> 1 + 3.34 * lambda/F431</f>
        <v>1.0519288631090487</v>
      </c>
      <c r="J431">
        <f t="shared" si="165"/>
        <v>0.98779167664906553</v>
      </c>
      <c r="K431" cm="1">
        <f t="array" ref="K431" xml:space="preserve"> kB * T * H431 / ( 3 * PI() * mu * F431 * 10^(-9) )</f>
        <v>5.6918009567445563E-12</v>
      </c>
      <c r="L431" cm="1">
        <f t="array" ref="L431" xml:space="preserve"> df * 10^(-6) *U / K431</f>
        <v>14448.299005926372</v>
      </c>
      <c r="M431" cm="1">
        <f t="array" ref="M431" xml:space="preserve"> 1 + 0.388 * Kn * ( ( 1 - alpha ) * L431 / Ku ) ^ ( 1 / 3 )</f>
        <v>1.1816663654706285</v>
      </c>
      <c r="N431" cm="1">
        <f t="array" ref="N431" xml:space="preserve"> 1 + 0.388 * Kn * ( ( 1 - alpha ) / Ku ) ^ ( 1 / 3 ) * ( 3 * PI() * mu * df * 10^(-6) * U * F431 * 10^(-9) / ( kB * T ) ) ^ ( 1 / 3 ) * ( 0.6 * ( F431 / lambda ) ^ 0.1 ) ^ ( -1 / 3 ) * ( 1 + 2/3 * ( 3.34 * F431 / lambda ) ) ^ ( -1 / 2 )</f>
        <v>1.0158120940399031</v>
      </c>
      <c r="O431">
        <f t="shared" si="156"/>
        <v>0.85964374016461931</v>
      </c>
      <c r="P431" cm="1">
        <f t="array" ref="P431" xml:space="preserve"> 1 / ( 1 + 1.6 * ( ( 1 - alpha ) / Ku ) ^ ( 1 / 3 ) * L431 ^ ( -2 / 3 ) * M431 )</f>
        <v>0.99642864033826284</v>
      </c>
      <c r="Q431" cm="1">
        <f t="array" ref="Q431" xml:space="preserve"> 1.6 * ( ( 1 - alpha ) / Ku ) * L431 ^ ( -2 / 3 ) * M431 * P431</f>
        <v>4.5164888648226986E-3</v>
      </c>
      <c r="R431" cm="1">
        <f t="array" ref="R431" xml:space="preserve"> 1.6 * ( 0.6 ) ^ ( 2 / 3 ) * ( ( 1 - alpha ) / Ku ) * ( lambda * 10^(-9) ) ^ ( -1 / 15 ) * ( kB * T / ( 3 * PI() * df * 10^(-6) * U * mu ) ) ^ ( 2 / 3 ) * ( F431 * 10^(-9) ) ^ ( -3 / 5 )  +  3.2 * 3.34 / 3 * ( 0.6 ) ^ ( 2 / 3 ) * ( ( 1 - alpha ) / Ku ) *  ( lambda * 10^(-9) ) ^ ( 14 / 15 ) * ( kB * T / ( 3 * PI() * df * 10^(-6) * U * mu ) ) ^ ( 2 / 3 ) * ( F431 * 10^(-9) ) ^ ( -8 / 5 )</f>
        <v>3.6324190122766047E-3</v>
      </c>
      <c r="S431">
        <f t="shared" si="157"/>
        <v>3.6898551632910544E-3</v>
      </c>
      <c r="T431">
        <f t="shared" si="166"/>
        <v>0.81697426335532553</v>
      </c>
      <c r="U431">
        <f t="shared" si="158"/>
        <v>8427.8146262504943</v>
      </c>
      <c r="V431">
        <f t="shared" si="159"/>
        <v>1.0892845506856149E-2</v>
      </c>
      <c r="W431">
        <f t="shared" si="160"/>
        <v>1.1865386961481046E-4</v>
      </c>
      <c r="X431">
        <f t="shared" si="161"/>
        <v>1.2924736103699157E-6</v>
      </c>
      <c r="Y431" cm="1">
        <f t="array" ref="Y431" xml:space="preserve"> 4 / 3 * g / U^2 * F431 * 10^(-9) * ( rhop - rhoa ) / rhoa</f>
        <v>446.7963369985942</v>
      </c>
      <c r="Z431" cm="1">
        <f t="array" ref="Z431" xml:space="preserve"> SQRT( 4/3 * 1/U431 * g/rhoa * F431 * 10^(-9) *  ( rhop - rhoa ) )</f>
        <v>2.4151698421976519E-3</v>
      </c>
      <c r="AA431" cm="1">
        <f t="array" ref="AA431" xml:space="preserve"> Z431 / U</f>
        <v>0.23024876780400785</v>
      </c>
      <c r="AB431">
        <f t="shared" si="167"/>
        <v>0.29912101231347232</v>
      </c>
      <c r="AC431">
        <f t="shared" si="168"/>
        <v>0.29546862017650105</v>
      </c>
      <c r="AD431">
        <f t="shared" si="169"/>
        <v>0.98778958352433077</v>
      </c>
      <c r="AE431" cm="1">
        <f t="array" ref="AE431">( ( F431 * 10^(-9) ) ^ 2 * rhop * H431 * U ) / ( 18 * mu * ( df * 10^(-6) ) )</f>
        <v>7.9135302124874407E-2</v>
      </c>
      <c r="AF431">
        <f t="shared" si="170"/>
        <v>5.7808486285757375E-2</v>
      </c>
      <c r="AG431" cm="1">
        <f t="array" ref="AG431">(2 * AI451*(1-alpha)*AE431*SQRT(alpha)+(1-alpha)*alpha*AE431^2)/Ku</f>
        <v>3.4626851317024268E-2</v>
      </c>
      <c r="AH431">
        <f t="shared" si="171"/>
        <v>0.59899252759980148</v>
      </c>
      <c r="AI431" cm="1">
        <f t="array" ref="AI431" xml:space="preserve"> F431 / df / 1000</f>
        <v>0.54974489795918369</v>
      </c>
      <c r="AJ431" cm="1">
        <f t="array" ref="AJ431" xml:space="preserve"> ( 1 + AI431 ) / ( 2*Ku ) * ( 2 * LN( 1 + AI431 ) - 1 + alpha + ( 1 / ( 1 + AI431 ) ) ^ 2 * ( 1 - alpha / 2 ) - ( alpha / 2) * ( 1 + AI431 ) ^ 2 )</f>
        <v>0.31287668775324007</v>
      </c>
      <c r="AK431" cm="1">
        <f t="array" ref="AK431" xml:space="preserve"> ( ( 1 - alpha ) / Ku ) * AI431 ^ 2</f>
        <v>0.42980696331151336</v>
      </c>
      <c r="AL431">
        <f t="shared" si="172"/>
        <v>1.373726391691074</v>
      </c>
      <c r="AM431">
        <f t="shared" si="162"/>
        <v>0.54829907237136277</v>
      </c>
      <c r="AN431">
        <f t="shared" si="173"/>
        <v>0.78677392493706289</v>
      </c>
      <c r="AO431">
        <f t="shared" si="174"/>
        <v>1.4349357213651843</v>
      </c>
      <c r="AP431" cm="1">
        <f t="array" ref="AP431" xml:space="preserve"> EXP( -4 * alpha * X * 10^(-6) * AM431 / ( PI() * df * 10^(-6) * ( 1 - alpha ) ) ) * 100</f>
        <v>1.3414846131788855E-3</v>
      </c>
      <c r="AQ431" cm="1">
        <f t="array" ref="AQ431" xml:space="preserve"> EXP( -4 * alpha * X * 10^(-6) * AN431 / ( PI() * df * 10^(-6) * ( 1 - alpha ) ) ) * 100</f>
        <v>1.0195268446203937E-5</v>
      </c>
      <c r="AR431">
        <f t="shared" si="175"/>
        <v>1.3312893447326815E-3</v>
      </c>
      <c r="AS431" cm="1">
        <f t="array" ref="AS431" xml:space="preserve"> ( sigave * 10^(-6) * fE *e * H431 ) / ( 3 * PI() * eps0 * ( 1 + epsF ) * mu * U * F431 * 10^(-9) )</f>
        <v>4.9744908892607274E-3</v>
      </c>
      <c r="AT431" cm="1">
        <f t="array" ref="AT431" xml:space="preserve"> PI() * AS431 / ( 1 + alpha * SQRT(AS431) )</f>
        <v>1.5552138386948983E-2</v>
      </c>
      <c r="AU431" cm="1">
        <f t="array" ref="AU431" xml:space="preserve"> PI() * AS431 * ( 1 - SQRT( AS431 ) * alpha )</f>
        <v>1.5551770057084411E-2</v>
      </c>
      <c r="AV431">
        <f t="shared" si="176"/>
        <v>0.99997631644887619</v>
      </c>
      <c r="AW431" cm="1">
        <f t="array" ref="AW431" xml:space="preserve"> 2 / 3 * ( epsP - 1 ) / ( epsP + 2 ) * ( sigave * 10^(-6) ) ^ 2 / ( eps0 * ( 1 + epsF ) ^ 2 ) * H431 * ( F431 * 10^(-9) ) ^ 2 / ( df * 10^(-6) * mu * U )</f>
        <v>63.453588689898659</v>
      </c>
      <c r="AX431" cm="1">
        <f t="array" ref="AX431" xml:space="preserve"> 0.528 * Ku ^ 0.26 * AW431 ^ 0.74 / ( 1 + 0.366 * ( Ku * AW431 ) ^ 0.63 )</f>
        <v>2.11220608703738</v>
      </c>
      <c r="AY431" cm="1">
        <f t="array" ref="AY431" xml:space="preserve"> 0.35 * Ku ^ ( -0.5 ) * AW431 ^ 0.4</f>
        <v>2.2753656404113545</v>
      </c>
      <c r="AZ431">
        <f t="shared" si="177"/>
        <v>1.0772460388099843</v>
      </c>
      <c r="BA431">
        <f t="shared" si="163"/>
        <v>0.55532398770735658</v>
      </c>
      <c r="BB431">
        <f t="shared" si="178"/>
        <v>0.8023256949941473</v>
      </c>
      <c r="BC431">
        <f t="shared" si="179"/>
        <v>1.4447884707925767</v>
      </c>
      <c r="BD431">
        <f t="shared" si="164"/>
        <v>1.5023845212290015</v>
      </c>
      <c r="BE431">
        <f t="shared" si="180"/>
        <v>3.0621395653484171</v>
      </c>
      <c r="BF431">
        <f t="shared" si="181"/>
        <v>2.0381863112137784</v>
      </c>
      <c r="BG431" cm="1">
        <f t="array" ref="BG431" xml:space="preserve"> EXP( -4 * alpha * X * 10^(-6) * BA431 / ( PI() * df * 10^(-6) * ( 1 - alpha ) ) ) * 100</f>
        <v>1.1618748933491442E-3</v>
      </c>
      <c r="BH431" cm="1">
        <f t="array" ref="BH431" xml:space="preserve"> EXP( -4 * alpha * X * 10^(-6) * BB431 / ( PI() * df * 10^(-6) * ( 1 - alpha ) ) ) * 100</f>
        <v>7.4165025196397466E-6</v>
      </c>
      <c r="BI431" cm="1">
        <f t="array" ref="BI431" xml:space="preserve"> EXP( -4 * alpha * X * 10^(-6) * BD431 / ( PI() * df * 10^(-6) * ( 1 - alpha ) ) ) * 100</f>
        <v>4.4584546978824351E-12</v>
      </c>
      <c r="BJ431" cm="1">
        <f t="array" ref="BJ431" xml:space="preserve"> EXP( -4 * alpha * X * 10^(-6) * BE431 / ( PI() * df * 10^(-6) * ( 1 - alpha ) ) ) * 100</f>
        <v>6.1454022523936627E-26</v>
      </c>
      <c r="BK431" cm="1">
        <f t="array" ref="BK431">fC *  BG431 +  ( 1 - fC ) * BI431</f>
        <v>1.1618749334752366E-4</v>
      </c>
    </row>
    <row r="432" spans="6:63" x14ac:dyDescent="0.2">
      <c r="F432">
        <v>4320</v>
      </c>
      <c r="G432" cm="1">
        <f t="array" ref="G432" xml:space="preserve"> F432 * 10^(-9) * rhoa/mu * U</f>
        <v>2.8619700191598691E-3</v>
      </c>
      <c r="H432" cm="1">
        <f t="array" ref="H432">1 +  lambda/F432 * ( 2.514 + 0.8 * EXP( -0.55 * F432/lambda ) )</f>
        <v>1.0389960972222223</v>
      </c>
      <c r="I432" cm="1">
        <f t="array" ref="I432" xml:space="preserve"> 1 + 3.34 * lambda/F432</f>
        <v>1.0518086574074075</v>
      </c>
      <c r="J432">
        <f t="shared" si="165"/>
        <v>0.98781854466118701</v>
      </c>
      <c r="K432" cm="1">
        <f t="array" ref="K432" xml:space="preserve"> kB * T * H432 / ( 3 * PI() * mu * F432 * 10^(-9) )</f>
        <v>5.6781310267810309E-12</v>
      </c>
      <c r="L432" cm="1">
        <f t="array" ref="L432" xml:space="preserve"> df * 10^(-6) *U / K432</f>
        <v>14483.082851979156</v>
      </c>
      <c r="M432" cm="1">
        <f t="array" ref="M432" xml:space="preserve"> 1 + 0.388 * Kn * ( ( 1 - alpha ) * L432 / Ku ) ^ ( 1 / 3 )</f>
        <v>1.1818120340756337</v>
      </c>
      <c r="N432" cm="1">
        <f t="array" ref="N432" xml:space="preserve"> 1 + 0.388 * Kn * ( ( 1 - alpha ) / Ku ) ^ ( 1 / 3 ) * ( 3 * PI() * mu * df * 10^(-6) * U * F432 * 10^(-9) / ( kB * T ) ) ^ ( 1 / 3 ) * ( 0.6 * ( F432 / lambda ) ^ 0.1 ) ^ ( -1 / 3 ) * ( 1 + 2/3 * ( 3.34 * F432 / lambda ) ) ^ ( -1 / 2 )</f>
        <v>1.0158048936809136</v>
      </c>
      <c r="O432">
        <f t="shared" si="156"/>
        <v>0.85953168895884169</v>
      </c>
      <c r="P432" cm="1">
        <f t="array" ref="P432" xml:space="preserve"> 1 / ( 1 + 1.6 * ( ( 1 - alpha ) / Ku ) ^ ( 1 / 3 ) * L432 ^ ( -2 / 3 ) * M432 )</f>
        <v>0.99643390244145691</v>
      </c>
      <c r="Q432" cm="1">
        <f t="array" ref="Q432" xml:space="preserve"> 1.6 * ( ( 1 - alpha ) / Ku ) * L432 ^ ( -2 / 3 ) * M432 * P432</f>
        <v>4.5098341918878831E-3</v>
      </c>
      <c r="R432" cm="1">
        <f t="array" ref="R432" xml:space="preserve"> 1.6 * ( 0.6 ) ^ ( 2 / 3 ) * ( ( 1 - alpha ) / Ku ) * ( lambda * 10^(-9) ) ^ ( -1 / 15 ) * ( kB * T / ( 3 * PI() * df * 10^(-6) * U * mu ) ) ^ ( 2 / 3 ) * ( F432 * 10^(-9) ) ^ ( -3 / 5 )  +  3.2 * 3.34 / 3 * ( 0.6 ) ^ ( 2 / 3 ) * ( ( 1 - alpha ) / Ku ) *  ( lambda * 10^(-9) ) ^ ( 14 / 15 ) * ( kB * T / ( 3 * PI() * df * 10^(-6) * U * mu ) ) ^ ( 2 / 3 ) * ( F432 * 10^(-9) ) ^ ( -8 / 5 )</f>
        <v>3.6270906871549032E-3</v>
      </c>
      <c r="S432">
        <f t="shared" si="157"/>
        <v>3.6844164698364183E-3</v>
      </c>
      <c r="T432">
        <f t="shared" si="166"/>
        <v>0.81697382055947987</v>
      </c>
      <c r="U432">
        <f t="shared" si="158"/>
        <v>8408.3416054756108</v>
      </c>
      <c r="V432">
        <f t="shared" si="159"/>
        <v>1.0905451581541934E-2</v>
      </c>
      <c r="W432">
        <f t="shared" si="160"/>
        <v>1.1892865939740104E-4</v>
      </c>
      <c r="X432">
        <f t="shared" si="161"/>
        <v>1.2969660454388056E-6</v>
      </c>
      <c r="Y432" cm="1">
        <f t="array" ref="Y432" xml:space="preserve"> 4 / 3 * g / U^2 * F432 * 10^(-9) * ( rhop - rhoa ) / rhoa</f>
        <v>447.83298743246564</v>
      </c>
      <c r="Z432" cm="1">
        <f t="array" ref="Z432" xml:space="preserve"> SQRT( 4/3 * 1/U432 * g/rhoa * F432 * 10^(-9) *  ( rhop - rhoa ) )</f>
        <v>2.4207683297320002E-3</v>
      </c>
      <c r="AA432" cm="1">
        <f t="array" ref="AA432" xml:space="preserve"> Z432 / U</f>
        <v>0.23078249625400241</v>
      </c>
      <c r="AB432">
        <f t="shared" si="167"/>
        <v>0.30002241905588362</v>
      </c>
      <c r="AC432">
        <f t="shared" si="168"/>
        <v>0.29633348900484829</v>
      </c>
      <c r="AD432">
        <f t="shared" si="169"/>
        <v>0.98770448534264965</v>
      </c>
      <c r="AE432" cm="1">
        <f t="array" ref="AE432">( ( F432 * 10^(-9) ) ^ 2 * rhop * H432 * U ) / ( 18 * mu * ( df * 10^(-6) ) )</f>
        <v>7.9496022612557476E-2</v>
      </c>
      <c r="AF432">
        <f t="shared" si="170"/>
        <v>5.8209041444745806E-2</v>
      </c>
      <c r="AG432" cm="1">
        <f t="array" ref="AG432">(2 * AI452*(1-alpha)*AE432*SQRT(alpha)+(1-alpha)*alpha*AE432^2)/Ku</f>
        <v>3.4863263103662799E-2</v>
      </c>
      <c r="AH432">
        <f t="shared" si="171"/>
        <v>0.59893209436812855</v>
      </c>
      <c r="AI432" cm="1">
        <f t="array" ref="AI432" xml:space="preserve"> F432 / df / 1000</f>
        <v>0.55102040816326525</v>
      </c>
      <c r="AJ432" cm="1">
        <f t="array" ref="AJ432" xml:space="preserve"> ( 1 + AI432 ) / ( 2*Ku ) * ( 2 * LN( 1 + AI432 ) - 1 + alpha + ( 1 / ( 1 + AI432 ) ) ^ 2 * ( 1 - alpha / 2 ) - ( alpha / 2) * ( 1 + AI432 ) ^ 2 )</f>
        <v>0.31413883063663978</v>
      </c>
      <c r="AK432" cm="1">
        <f t="array" ref="AK432" xml:space="preserve"> ( ( 1 - alpha ) / Ku ) * AI432 ^ 2</f>
        <v>0.43180374094157464</v>
      </c>
      <c r="AL432">
        <f t="shared" si="172"/>
        <v>1.3745634058243386</v>
      </c>
      <c r="AM432">
        <f t="shared" si="162"/>
        <v>0.54989707313232816</v>
      </c>
      <c r="AN432">
        <f t="shared" si="173"/>
        <v>0.79003068786100517</v>
      </c>
      <c r="AO432">
        <f t="shared" si="174"/>
        <v>1.4366882939762271</v>
      </c>
      <c r="AP432" cm="1">
        <f t="array" ref="AP432" xml:space="preserve"> EXP( -4 * alpha * X * 10^(-6) * AM432 / ( PI() * df * 10^(-6) * ( 1 - alpha ) ) ) * 100</f>
        <v>1.2983303048113924E-3</v>
      </c>
      <c r="AQ432" cm="1">
        <f t="array" ref="AQ432" xml:space="preserve"> EXP( -4 * alpha * X * 10^(-6) * AN432 / ( PI() * df * 10^(-6) * ( 1 - alpha ) ) ) * 100</f>
        <v>9.5380086376692347E-6</v>
      </c>
      <c r="AR432">
        <f t="shared" si="175"/>
        <v>1.2887922961737231E-3</v>
      </c>
      <c r="AS432" cm="1">
        <f t="array" ref="AS432" xml:space="preserve"> ( sigave * 10^(-6) * fE *e * H432 ) / ( 3 * PI() * eps0 * ( 1 + epsF ) * mu * U * F432 * 10^(-9) )</f>
        <v>4.9625437142668764E-3</v>
      </c>
      <c r="AT432" cm="1">
        <f t="array" ref="AT432" xml:space="preserve"> PI() * AS432 / ( 1 + alpha * SQRT(AS432) )</f>
        <v>1.5514877287094634E-2</v>
      </c>
      <c r="AU432" cm="1">
        <f t="array" ref="AU432" xml:space="preserve"> PI() * AS432 * ( 1 - SQRT( AS432 ) * alpha )</f>
        <v>1.5514510722199207E-2</v>
      </c>
      <c r="AV432">
        <f t="shared" si="176"/>
        <v>0.99997637332937639</v>
      </c>
      <c r="AW432" cm="1">
        <f t="array" ref="AW432" xml:space="preserve"> 2 / 3 * ( epsP - 1 ) / ( epsP + 2 ) * ( sigave * 10^(-6) ) ^ 2 / ( eps0 * ( 1 + epsF ) ^ 2 ) * H432 * ( F432 * 10^(-9) ) ^ 2 / ( df * 10^(-6) * mu * U )</f>
        <v>63.742827611629728</v>
      </c>
      <c r="AX432" cm="1">
        <f t="array" ref="AX432" xml:space="preserve"> 0.528 * Ku ^ 0.26 * AW432 ^ 0.74 / ( 1 + 0.366 * ( Ku * AW432 ) ^ 0.63 )</f>
        <v>2.1145157847993232</v>
      </c>
      <c r="AY432" cm="1">
        <f t="array" ref="AY432" xml:space="preserve"> 0.35 * Ku ^ ( -0.5 ) * AW432 ^ 0.4</f>
        <v>2.2795086780290998</v>
      </c>
      <c r="AZ432">
        <f t="shared" si="177"/>
        <v>1.0780286883719978</v>
      </c>
      <c r="BA432">
        <f t="shared" si="163"/>
        <v>0.55688036480924219</v>
      </c>
      <c r="BB432">
        <f t="shared" si="178"/>
        <v>0.80554519858320439</v>
      </c>
      <c r="BC432">
        <f t="shared" si="179"/>
        <v>1.4465318755836214</v>
      </c>
      <c r="BD432">
        <f t="shared" si="164"/>
        <v>1.5016468167783956</v>
      </c>
      <c r="BE432">
        <f t="shared" si="180"/>
        <v>3.0695393658901051</v>
      </c>
      <c r="BF432">
        <f t="shared" si="181"/>
        <v>2.0441153882478411</v>
      </c>
      <c r="BG432" cm="1">
        <f t="array" ref="BG432" xml:space="preserve"> EXP( -4 * alpha * X * 10^(-6) * BA432 / ( PI() * df * 10^(-6) * ( 1 - alpha ) ) ) * 100</f>
        <v>1.1254565965576335E-3</v>
      </c>
      <c r="BH432" cm="1">
        <f t="array" ref="BH432" xml:space="preserve"> EXP( -4 * alpha * X * 10^(-6) * BB432 / ( PI() * df * 10^(-6) * ( 1 - alpha ) ) ) * 100</f>
        <v>6.9436735793488735E-6</v>
      </c>
      <c r="BI432" cm="1">
        <f t="array" ref="BI432" xml:space="preserve"> EXP( -4 * alpha * X * 10^(-6) * BD432 / ( PI() * df * 10^(-6) * ( 1 - alpha ) ) ) * 100</f>
        <v>4.5262642766674537E-12</v>
      </c>
      <c r="BJ432" cm="1">
        <f t="array" ref="BJ432" xml:space="preserve"> EXP( -4 * alpha * X * 10^(-6) * BE432 / ( PI() * df * 10^(-6) * ( 1 - alpha ) ) ) * 100</f>
        <v>5.28192950341181E-26</v>
      </c>
      <c r="BK432" cm="1">
        <f t="array" ref="BK432">fC *  BG432 +  ( 1 - fC ) * BI432</f>
        <v>1.1254566372940121E-4</v>
      </c>
    </row>
    <row r="433" spans="6:63" x14ac:dyDescent="0.2">
      <c r="F433">
        <v>4330</v>
      </c>
      <c r="G433" cm="1">
        <f t="array" ref="G433" xml:space="preserve"> F433 * 10^(-9) * rhoa/mu * U</f>
        <v>2.8685949497597764E-3</v>
      </c>
      <c r="H433" cm="1">
        <f t="array" ref="H433">1 +  lambda/F433 * ( 2.514 + 0.8 * EXP( -0.55 * F433/lambda ) )</f>
        <v>1.0389060369515011</v>
      </c>
      <c r="I433" cm="1">
        <f t="array" ref="I433" xml:space="preserve"> 1 + 3.34 * lambda/F433</f>
        <v>1.0516890069284064</v>
      </c>
      <c r="J433">
        <f t="shared" si="165"/>
        <v>0.9878452946710552</v>
      </c>
      <c r="K433" cm="1">
        <f t="array" ref="K433" xml:space="preserve"> kB * T * H433 / ( 3 * PI() * mu * F433 * 10^(-9) )</f>
        <v>5.6645265159990199E-12</v>
      </c>
      <c r="L433" cm="1">
        <f t="array" ref="L433" xml:space="preserve"> df * 10^(-6) *U / K433</f>
        <v>14517.866916677238</v>
      </c>
      <c r="M433" cm="1">
        <f t="array" ref="M433" xml:space="preserve"> 1 + 0.388 * Kn * ( ( 1 - alpha ) * L433 / Ku ) ^ ( 1 / 3 )</f>
        <v>1.1819574705467195</v>
      </c>
      <c r="N433" cm="1">
        <f t="array" ref="N433" xml:space="preserve"> 1 + 0.388 * Kn * ( ( 1 - alpha ) / Ku ) ^ ( 1 / 3 ) * ( 3 * PI() * mu * df * 10^(-6) * U * F433 * 10^(-9) / ( kB * T ) ) ^ ( 1 / 3 ) * ( 0.6 * ( F433 / lambda ) ^ 0.1 ) ^ ( -1 / 3 ) * ( 1 + 2/3 * ( 3.34 * F433 / lambda ) ) ^ ( -1 / 2 )</f>
        <v>1.0157977129471893</v>
      </c>
      <c r="O433">
        <f t="shared" si="156"/>
        <v>0.85941985076445071</v>
      </c>
      <c r="P433" cm="1">
        <f t="array" ref="P433" xml:space="preserve"> 1 / ( 1 + 1.6 * ( ( 1 - alpha ) / Ku ) ^ ( 1 / 3 ) * L433 ^ ( -2 / 3 ) * M433 )</f>
        <v>0.99643914396128352</v>
      </c>
      <c r="Q433" cm="1">
        <f t="array" ref="Q433" xml:space="preserve"> 1.6 * ( ( 1 - alpha ) / Ku ) * L433 ^ ( -2 / 3 ) * M433 * P433</f>
        <v>4.5032055495291467E-3</v>
      </c>
      <c r="R433" cm="1">
        <f t="array" ref="R433" xml:space="preserve"> 1.6 * ( 0.6 ) ^ ( 2 / 3 ) * ( ( 1 - alpha ) / Ku ) * ( lambda * 10^(-9) ) ^ ( -1 / 15 ) * ( kB * T / ( 3 * PI() * df * 10^(-6) * U * mu ) ) ^ ( 2 / 3 ) * ( F433 * 10^(-9) ) ^ ( -3 / 5 )  +  3.2 * 3.34 / 3 * ( 0.6 ) ^ ( 2 / 3 ) * ( ( 1 - alpha ) / Ku ) *  ( lambda * 10^(-9) ) ^ ( 14 / 15 ) * ( kB * T / ( 3 * PI() * df * 10^(-6) * U * mu ) ) ^ ( 2 / 3 ) * ( F433 * 10^(-9) ) ^ ( -8 / 5 )</f>
        <v>3.6217830963739812E-3</v>
      </c>
      <c r="S433">
        <f t="shared" si="157"/>
        <v>3.6789989860874801E-3</v>
      </c>
      <c r="T433">
        <f t="shared" si="166"/>
        <v>0.81697336389011921</v>
      </c>
      <c r="U433">
        <f t="shared" si="158"/>
        <v>8388.9585034934807</v>
      </c>
      <c r="V433">
        <f t="shared" si="159"/>
        <v>1.0918043010283613E-2</v>
      </c>
      <c r="W433">
        <f t="shared" si="160"/>
        <v>1.1920344719216541E-4</v>
      </c>
      <c r="X433">
        <f t="shared" si="161"/>
        <v>1.3014636408631225E-6</v>
      </c>
      <c r="Y433" cm="1">
        <f t="array" ref="Y433" xml:space="preserve"> 4 / 3 * g / U^2 * F433 * 10^(-9) * ( rhop - rhoa ) / rhoa</f>
        <v>448.86963786633714</v>
      </c>
      <c r="Z433" cm="1">
        <f t="array" ref="Z433" xml:space="preserve"> SQRT( 4/3 * 1/U433 * g/rhoa * F433 * 10^(-9) *  ( rhop - rhoa ) )</f>
        <v>2.4263667971766755E-3</v>
      </c>
      <c r="AA433" cm="1">
        <f t="array" ref="AA433" xml:space="preserve"> Z433 / U</f>
        <v>0.23131622278876007</v>
      </c>
      <c r="AB433">
        <f t="shared" si="167"/>
        <v>0.30092507432375887</v>
      </c>
      <c r="AC433">
        <f t="shared" si="168"/>
        <v>0.29719931886874873</v>
      </c>
      <c r="AD433">
        <f t="shared" si="169"/>
        <v>0.98761899298892697</v>
      </c>
      <c r="AE433" cm="1">
        <f t="array" ref="AE433">( ( F433 * 10^(-9) ) ^ 2 * rhop * H433 * U ) / ( 18 * mu * ( df * 10^(-6) ) )</f>
        <v>7.9857563062731576E-2</v>
      </c>
      <c r="AF433">
        <f t="shared" si="170"/>
        <v>5.8611011160042026E-2</v>
      </c>
      <c r="AG433" cm="1">
        <f t="array" ref="AG433">(2 * AI453*(1-alpha)*AE433*SQRT(alpha)+(1-alpha)*alpha*AE433^2)/Ku</f>
        <v>3.5100754788747211E-2</v>
      </c>
      <c r="AH433">
        <f t="shared" si="171"/>
        <v>0.59887645843375414</v>
      </c>
      <c r="AI433" cm="1">
        <f t="array" ref="AI433" xml:space="preserve"> F433 / df / 1000</f>
        <v>0.55229591836734704</v>
      </c>
      <c r="AJ433" cm="1">
        <f t="array" ref="AJ433" xml:space="preserve"> ( 1 + AI433 ) / ( 2*Ku ) * ( 2 * LN( 1 + AI433 ) - 1 + alpha + ( 1 / ( 1 + AI433 ) ) ^ 2 * ( 1 - alpha / 2 ) - ( alpha / 2) * ( 1 + AI433 ) ^ 2 )</f>
        <v>0.31540281997768443</v>
      </c>
      <c r="AK433" cm="1">
        <f t="array" ref="AK433" xml:space="preserve"> ( ( 1 - alpha ) / Ku ) * AI433 ^ 2</f>
        <v>0.43380514609800958</v>
      </c>
      <c r="AL433">
        <f t="shared" si="172"/>
        <v>1.3754003408362119</v>
      </c>
      <c r="AM433">
        <f t="shared" si="162"/>
        <v>0.55149446074067843</v>
      </c>
      <c r="AN433">
        <f t="shared" si="173"/>
        <v>0.79329447511288786</v>
      </c>
      <c r="AO433">
        <f t="shared" si="174"/>
        <v>1.4384450462974054</v>
      </c>
      <c r="AP433" cm="1">
        <f t="array" ref="AP433" xml:space="preserve"> EXP( -4 * alpha * X * 10^(-6) * AM433 / ( PI() * df * 10^(-6) * ( 1 - alpha ) ) ) * 100</f>
        <v>1.2565799954402706E-3</v>
      </c>
      <c r="AQ433" cm="1">
        <f t="array" ref="AQ433" xml:space="preserve"> EXP( -4 * alpha * X * 10^(-6) * AN433 / ( PI() * df * 10^(-6) * ( 1 - alpha ) ) ) * 100</f>
        <v>8.9218380627122294E-6</v>
      </c>
      <c r="AR433">
        <f t="shared" si="175"/>
        <v>1.2476581573775585E-3</v>
      </c>
      <c r="AS433" cm="1">
        <f t="array" ref="AS433" xml:space="preserve"> ( sigave * 10^(-6) * fE *e * H433 ) / ( 3 * PI() * eps0 * ( 1 + epsF ) * mu * U * F433 * 10^(-9) )</f>
        <v>4.9506537139924001E-3</v>
      </c>
      <c r="AT433" cm="1">
        <f t="array" ref="AT433" xml:space="preserve"> PI() * AS433 / ( 1 + alpha * SQRT(AS433) )</f>
        <v>1.5477794182104756E-2</v>
      </c>
      <c r="AU433" cm="1">
        <f t="array" ref="AU433" xml:space="preserve"> PI() * AS433 * ( 1 - SQRT( AS433 ) * alpha )</f>
        <v>1.5477429369531115E-2</v>
      </c>
      <c r="AV433">
        <f t="shared" si="176"/>
        <v>0.99997642993766755</v>
      </c>
      <c r="AW433" cm="1">
        <f t="array" ref="AW433" xml:space="preserve"> 2 / 3 * ( epsP - 1 ) / ( epsP + 2 ) * ( sigave * 10^(-6) ) ^ 2 / ( eps0 * ( 1 + epsF ) ^ 2 ) * H433 * ( F433 * 10^(-9) ) ^ 2 / ( df * 10^(-6) * mu * U )</f>
        <v>64.032724009370256</v>
      </c>
      <c r="AX433" cm="1">
        <f t="array" ref="AX433" xml:space="preserve"> 0.528 * Ku ^ 0.26 * AW433 ^ 0.74 / ( 1 + 0.366 * ( Ku * AW433 ) ^ 0.63 )</f>
        <v>2.1168199186354006</v>
      </c>
      <c r="AY433" cm="1">
        <f t="array" ref="AY433" xml:space="preserve"> 0.35 * Ku ^ ( -0.5 ) * AW433 ^ 0.4</f>
        <v>2.28364983055403</v>
      </c>
      <c r="AZ433">
        <f t="shared" si="177"/>
        <v>1.0788115750659488</v>
      </c>
      <c r="BA433">
        <f t="shared" si="163"/>
        <v>0.55843633716686814</v>
      </c>
      <c r="BB433">
        <f t="shared" si="178"/>
        <v>0.80877190448241898</v>
      </c>
      <c r="BC433">
        <f t="shared" si="179"/>
        <v>1.4482795095061074</v>
      </c>
      <c r="BD433">
        <f t="shared" si="164"/>
        <v>1.5008999198631221</v>
      </c>
      <c r="BE433">
        <f t="shared" si="180"/>
        <v>3.0769443056669177</v>
      </c>
      <c r="BF433">
        <f t="shared" si="181"/>
        <v>2.0500662735377628</v>
      </c>
      <c r="BG433" cm="1">
        <f t="array" ref="BG433" xml:space="preserve"> EXP( -4 * alpha * X * 10^(-6) * BA433 / ( PI() * df * 10^(-6) * ( 1 - alpha ) ) ) * 100</f>
        <v>1.0901888388779009E-3</v>
      </c>
      <c r="BH433" cm="1">
        <f t="array" ref="BH433" xml:space="preserve"> EXP( -4 * alpha * X * 10^(-6) * BB433 / ( PI() * df * 10^(-6) * ( 1 - alpha ) ) ) * 100</f>
        <v>6.500031207783324E-6</v>
      </c>
      <c r="BI433" cm="1">
        <f t="array" ref="BI433" xml:space="preserve"> EXP( -4 * alpha * X * 10^(-6) * BD433 / ( PI() * df * 10^(-6) * ( 1 - alpha ) ) ) * 100</f>
        <v>4.5959695774920621E-12</v>
      </c>
      <c r="BJ433" cm="1">
        <f t="array" ref="BJ433" xml:space="preserve"> EXP( -4 * alpha * X * 10^(-6) * BE433 / ( PI() * df * 10^(-6) * ( 1 - alpha ) ) ) * 100</f>
        <v>4.5393034528069364E-26</v>
      </c>
      <c r="BK433" cm="1">
        <f t="array" ref="BK433">fC *  BG433 +  ( 1 - fC ) * BI433</f>
        <v>1.0901888802416271E-4</v>
      </c>
    </row>
    <row r="434" spans="6:63" x14ac:dyDescent="0.2">
      <c r="F434">
        <v>4340</v>
      </c>
      <c r="G434" cm="1">
        <f t="array" ref="G434" xml:space="preserve"> F434 * 10^(-9) * rhoa/mu * U</f>
        <v>2.8752198803596832E-3</v>
      </c>
      <c r="H434" cm="1">
        <f t="array" ref="H434">1 +  lambda/F434 * ( 2.514 + 0.8 * EXP( -0.55 * F434/lambda ) )</f>
        <v>1.0388163917050692</v>
      </c>
      <c r="I434" cm="1">
        <f t="array" ref="I434" xml:space="preserve"> 1 + 3.34 * lambda/F434</f>
        <v>1.0515699078341014</v>
      </c>
      <c r="J434">
        <f t="shared" si="165"/>
        <v>0.98787192745435215</v>
      </c>
      <c r="K434" cm="1">
        <f t="array" ref="K434" xml:space="preserve"> kB * T * H434 / ( 3 * PI() * mu * F434 * 10^(-9) )</f>
        <v>5.6509869564776148E-12</v>
      </c>
      <c r="L434" cm="1">
        <f t="array" ref="L434" xml:space="preserve"> df * 10^(-6) *U / K434</f>
        <v>14552.651198565709</v>
      </c>
      <c r="M434" cm="1">
        <f t="array" ref="M434" xml:space="preserve"> 1 + 0.388 * Kn * ( ( 1 - alpha ) * L434 / Ku ) ^ ( 1 / 3 )</f>
        <v>1.1821026758033175</v>
      </c>
      <c r="N434" cm="1">
        <f t="array" ref="N434" xml:space="preserve"> 1 + 0.388 * Kn * ( ( 1 - alpha ) / Ku ) ^ ( 1 / 3 ) * ( 3 * PI() * mu * df * 10^(-6) * U * F434 * 10^(-9) / ( kB * T ) ) ^ ( 1 / 3 ) * ( 0.6 * ( F434 / lambda ) ^ 0.1 ) ^ ( -1 / 3 ) * ( 1 + 2/3 * ( 3.34 * F434 / lambda ) ) ^ ( -1 / 2 )</f>
        <v>1.0157905517409016</v>
      </c>
      <c r="O434">
        <f t="shared" si="156"/>
        <v>0.85930822468581614</v>
      </c>
      <c r="P434" cm="1">
        <f t="array" ref="P434" xml:space="preserve"> 1 / ( 1 + 1.6 * ( ( 1 - alpha ) / Ku ) ^ ( 1 / 3 ) * L434 ^ ( -2 / 3 ) * M434 )</f>
        <v>0.99644436502718825</v>
      </c>
      <c r="Q434" cm="1">
        <f t="array" ref="Q434" xml:space="preserve"> 1.6 * ( ( 1 - alpha ) / Ku ) * L434 ^ ( -2 / 3 ) * M434 * P434</f>
        <v>4.4966027740446276E-3</v>
      </c>
      <c r="R434" cm="1">
        <f t="array" ref="R434" xml:space="preserve"> 1.6 * ( 0.6 ) ^ ( 2 / 3 ) * ( ( 1 - alpha ) / Ku ) * ( lambda * 10^(-9) ) ^ ( -1 / 15 ) * ( kB * T / ( 3 * PI() * df * 10^(-6) * U * mu ) ) ^ ( 2 / 3 ) * ( F434 * 10^(-9) ) ^ ( -3 / 5 )  +  3.2 * 3.34 / 3 * ( 0.6 ) ^ ( 2 / 3 ) * ( ( 1 - alpha ) / Ku ) *  ( lambda * 10^(-9) ) ^ ( 14 / 15 ) * ( kB * T / ( 3 * PI() * df * 10^(-6) * U * mu ) ) ^ ( 2 / 3 ) * ( F434 * 10^(-9) ) ^ ( -8 / 5 )</f>
        <v>3.6164961094649097E-3</v>
      </c>
      <c r="S434">
        <f t="shared" si="157"/>
        <v>3.6736025784021849E-3</v>
      </c>
      <c r="T434">
        <f t="shared" si="166"/>
        <v>0.8169728933155983</v>
      </c>
      <c r="U434">
        <f t="shared" si="158"/>
        <v>8369.6646988238881</v>
      </c>
      <c r="V434">
        <f t="shared" si="159"/>
        <v>1.0930619843760906E-2</v>
      </c>
      <c r="W434">
        <f t="shared" si="160"/>
        <v>1.1947823300054161E-4</v>
      </c>
      <c r="X434">
        <f t="shared" si="161"/>
        <v>1.3059663905647723E-6</v>
      </c>
      <c r="Y434" cm="1">
        <f t="array" ref="Y434" xml:space="preserve"> 4 / 3 * g / U^2 * F434 * 10^(-9) * ( rhop - rhoa ) / rhoa</f>
        <v>449.90628830020847</v>
      </c>
      <c r="Z434" cm="1">
        <f t="array" ref="Z434" xml:space="preserve"> SQRT( 4/3 * 1/U434 * g/rhoa * F434 * 10^(-9) *  ( rhop - rhoa ) )</f>
        <v>2.4319652445463917E-3</v>
      </c>
      <c r="AA434" cm="1">
        <f t="array" ref="AA434" xml:space="preserve"> Z434 / U</f>
        <v>0.23184994740968354</v>
      </c>
      <c r="AB434">
        <f t="shared" si="167"/>
        <v>0.3018289807152274</v>
      </c>
      <c r="AC434">
        <f t="shared" si="168"/>
        <v>0.29806611067220035</v>
      </c>
      <c r="AD434">
        <f t="shared" si="169"/>
        <v>0.9875331055549722</v>
      </c>
      <c r="AE434" cm="1">
        <f t="array" ref="AE434">( ( F434 * 10^(-9) ) ^ 2 * rhop * H434 * U ) / ( 18 * mu * ( df * 10^(-6) ) )</f>
        <v>8.0219923475396776E-2</v>
      </c>
      <c r="AF434">
        <f t="shared" si="170"/>
        <v>5.9014392643450583E-2</v>
      </c>
      <c r="AG434" cm="1">
        <f t="array" ref="AG434">(2 * AI454*(1-alpha)*AE434*SQRT(alpha)+(1-alpha)*alpha*AE434^2)/Ku</f>
        <v>3.5339328891074911E-2</v>
      </c>
      <c r="AH434">
        <f t="shared" si="171"/>
        <v>0.59882559674189695</v>
      </c>
      <c r="AI434" cm="1">
        <f t="array" ref="AI434" xml:space="preserve"> F434 / df / 1000</f>
        <v>0.5535714285714286</v>
      </c>
      <c r="AJ434" cm="1">
        <f t="array" ref="AJ434" xml:space="preserve"> ( 1 + AI434 ) / ( 2*Ku ) * ( 2 * LN( 1 + AI434 ) - 1 + alpha + ( 1 / ( 1 + AI434 ) ) ^ 2 * ( 1 - alpha / 2 ) - ( alpha / 2) * ( 1 + AI434 ) ^ 2 )</f>
        <v>0.31666865254770465</v>
      </c>
      <c r="AK434" cm="1">
        <f t="array" ref="AK434" xml:space="preserve"> ( ( 1 - alpha ) / Ku ) * AI434 ^ 2</f>
        <v>0.43581117878081738</v>
      </c>
      <c r="AL434">
        <f t="shared" si="172"/>
        <v>1.3762371970656757</v>
      </c>
      <c r="AM434">
        <f t="shared" si="162"/>
        <v>0.55309121790043025</v>
      </c>
      <c r="AN434">
        <f t="shared" si="173"/>
        <v>0.79656528467487053</v>
      </c>
      <c r="AO434">
        <f t="shared" si="174"/>
        <v>1.4402059893459951</v>
      </c>
      <c r="AP434" cm="1">
        <f t="array" ref="AP434" xml:space="preserve"> EXP( -4 * alpha * X * 10^(-6) * AM434 / ( PI() * df * 10^(-6) * ( 1 - alpha ) ) ) * 100</f>
        <v>1.2161879364169337E-3</v>
      </c>
      <c r="AQ434" cm="1">
        <f t="array" ref="AQ434" xml:space="preserve"> EXP( -4 * alpha * X * 10^(-6) * AN434 / ( PI() * df * 10^(-6) * ( 1 - alpha ) ) ) * 100</f>
        <v>8.3442740265271386E-6</v>
      </c>
      <c r="AR434">
        <f t="shared" si="175"/>
        <v>1.2078436623904065E-3</v>
      </c>
      <c r="AS434" cm="1">
        <f t="array" ref="AS434" xml:space="preserve"> ( sigave * 10^(-6) * fE *e * H434 ) / ( 3 * PI() * eps0 * ( 1 + epsF ) * mu * U * F434 * 10^(-9) )</f>
        <v>4.9388204794861904E-3</v>
      </c>
      <c r="AT434" cm="1">
        <f t="array" ref="AT434" xml:space="preserve"> PI() * AS434 / ( 1 + alpha * SQRT(AS434) )</f>
        <v>1.5440887800763886E-2</v>
      </c>
      <c r="AU434" cm="1">
        <f t="array" ref="AU434" xml:space="preserve"> PI() * AS434 * ( 1 - SQRT( AS434 ) * alpha )</f>
        <v>1.5440524727985148E-2</v>
      </c>
      <c r="AV434">
        <f t="shared" si="176"/>
        <v>0.99997648627569724</v>
      </c>
      <c r="AW434" cm="1">
        <f t="array" ref="AW434" xml:space="preserve"> 2 / 3 * ( epsP - 1 ) / ( epsP + 2 ) * ( sigave * 10^(-6) ) ^ 2 / ( eps0 * ( 1 + epsF ) ^ 2 ) * H434 * ( F434 * 10^(-9) ) ^ 2 / ( df * 10^(-6) * mu * U )</f>
        <v>64.323277883120241</v>
      </c>
      <c r="AX434" cm="1">
        <f t="array" ref="AX434" xml:space="preserve"> 0.528 * Ku ^ 0.26 * AW434 ^ 0.74 / ( 1 + 0.366 * ( Ku * AW434 ) ^ 0.63 )</f>
        <v>2.1191185127218706</v>
      </c>
      <c r="AY434" cm="1">
        <f t="array" ref="AY434" xml:space="preserve"> 0.35 * Ku ^ ( -0.5 ) * AW434 ^ 0.4</f>
        <v>2.2877891031300921</v>
      </c>
      <c r="AZ434">
        <f t="shared" si="177"/>
        <v>1.0795946943956312</v>
      </c>
      <c r="BA434">
        <f t="shared" si="163"/>
        <v>0.55999188626200569</v>
      </c>
      <c r="BB434">
        <f t="shared" si="178"/>
        <v>0.81200580940285572</v>
      </c>
      <c r="BC434">
        <f t="shared" si="179"/>
        <v>1.4500313831742542</v>
      </c>
      <c r="BD434">
        <f t="shared" si="164"/>
        <v>1.5001438915456129</v>
      </c>
      <c r="BE434">
        <f t="shared" si="180"/>
        <v>3.0843543878049626</v>
      </c>
      <c r="BF434">
        <f t="shared" si="181"/>
        <v>2.0560390274476417</v>
      </c>
      <c r="BG434" cm="1">
        <f t="array" ref="BG434" xml:space="preserve"> EXP( -4 * alpha * X * 10^(-6) * BA434 / ( PI() * df * 10^(-6) * ( 1 - alpha ) ) ) * 100</f>
        <v>1.0560353916956842E-3</v>
      </c>
      <c r="BH434" cm="1">
        <f t="array" ref="BH434" xml:space="preserve"> EXP( -4 * alpha * X * 10^(-6) * BB434 / ( PI() * df * 10^(-6) * ( 1 - alpha ) ) ) * 100</f>
        <v>6.0838376120902223E-6</v>
      </c>
      <c r="BI434" cm="1">
        <f t="array" ref="BI434" xml:space="preserve"> EXP( -4 * alpha * X * 10^(-6) * BD434 / ( PI() * df * 10^(-6) * ( 1 - alpha ) ) ) * 100</f>
        <v>4.6676203895553185E-12</v>
      </c>
      <c r="BJ434" cm="1">
        <f t="array" ref="BJ434" xml:space="preserve"> EXP( -4 * alpha * X * 10^(-6) * BE434 / ( PI() * df * 10^(-6) * ( 1 - alpha ) ) ) * 100</f>
        <v>3.9006783064776262E-26</v>
      </c>
      <c r="BK434" cm="1">
        <f t="array" ref="BK434">fC *  BG434 +  ( 1 - fC ) * BI434</f>
        <v>1.0560354337042679E-4</v>
      </c>
    </row>
    <row r="435" spans="6:63" x14ac:dyDescent="0.2">
      <c r="F435">
        <v>4350</v>
      </c>
      <c r="G435" cm="1">
        <f t="array" ref="G435" xml:space="preserve"> F435 * 10^(-9) * rhoa/mu * U</f>
        <v>2.88184481095959E-3</v>
      </c>
      <c r="H435" cm="1">
        <f t="array" ref="H435">1 +  lambda/F435 * ( 2.514 + 0.8 * EXP( -0.55 * F435/lambda ) )</f>
        <v>1.0387271586206897</v>
      </c>
      <c r="I435" cm="1">
        <f t="array" ref="I435" xml:space="preserve"> 1 + 3.34 * lambda/F435</f>
        <v>1.0514513563218391</v>
      </c>
      <c r="J435">
        <f t="shared" si="165"/>
        <v>0.98789844377997582</v>
      </c>
      <c r="K435" cm="1">
        <f t="array" ref="K435" xml:space="preserve"> kB * T * H435 / ( 3 * PI() * mu * F435 * 10^(-9) )</f>
        <v>5.6375118847427927E-12</v>
      </c>
      <c r="L435" cm="1">
        <f t="array" ref="L435" xml:space="preserve"> df * 10^(-6) *U / K435</f>
        <v>14587.435696202552</v>
      </c>
      <c r="M435" cm="1">
        <f t="array" ref="M435" xml:space="preserve"> 1 + 0.388 * Kn * ( ( 1 - alpha ) * L435 / Ku ) ^ ( 1 / 3 )</f>
        <v>1.1822476507590647</v>
      </c>
      <c r="N435" cm="1">
        <f t="array" ref="N435" xml:space="preserve"> 1 + 0.388 * Kn * ( ( 1 - alpha ) / Ku ) ^ ( 1 / 3 ) * ( 3 * PI() * mu * df * 10^(-6) * U * F435 * 10^(-9) / ( kB * T ) ) ^ ( 1 / 3 ) * ( 0.6 * ( F435 / lambda ) ^ 0.1 ) ^ ( -1 / 3 ) * ( 1 + 2/3 * ( 3.34 * F435 / lambda ) ) ^ ( -1 / 2 )</f>
        <v>1.0157834099649294</v>
      </c>
      <c r="O435">
        <f t="shared" si="156"/>
        <v>0.85919680983315427</v>
      </c>
      <c r="P435" cm="1">
        <f t="array" ref="P435" xml:space="preserve"> 1 / ( 1 + 1.6 * ( ( 1 - alpha ) / Ku ) ^ ( 1 / 3 ) * L435 ^ ( -2 / 3 ) * M435 )</f>
        <v>0.99644956576749744</v>
      </c>
      <c r="Q435" cm="1">
        <f t="array" ref="Q435" xml:space="preserve"> 1.6 * ( ( 1 - alpha ) / Ku ) * L435 ^ ( -2 / 3 ) * M435 * P435</f>
        <v>4.4900257031473736E-3</v>
      </c>
      <c r="R435" cm="1">
        <f t="array" ref="R435" xml:space="preserve"> 1.6 * ( 0.6 ) ^ ( 2 / 3 ) * ( ( 1 - alpha ) / Ku ) * ( lambda * 10^(-9) ) ^ ( -1 / 15 ) * ( kB * T / ( 3 * PI() * df * 10^(-6) * U * mu ) ) ^ ( 2 / 3 ) * ( F435 * 10^(-9) ) ^ ( -3 / 5 )  +  3.2 * 3.34 / 3 * ( 0.6 ) ^ ( 2 / 3 ) * ( ( 1 - alpha ) / Ku ) *  ( lambda * 10^(-9) ) ^ ( 14 / 15 ) * ( kB * T / ( 3 * PI() * df * 10^(-6) * U * mu ) ) ^ ( 2 / 3 ) * ( F435 * 10^(-9) ) ^ ( -8 / 5 )</f>
        <v>3.6112295970901964E-3</v>
      </c>
      <c r="S435">
        <f t="shared" si="157"/>
        <v>3.6682271142985581E-3</v>
      </c>
      <c r="T435">
        <f t="shared" si="166"/>
        <v>0.81697240880541966</v>
      </c>
      <c r="U435">
        <f t="shared" si="158"/>
        <v>8350.459575700952</v>
      </c>
      <c r="V435">
        <f t="shared" si="159"/>
        <v>1.0943182132361815E-2</v>
      </c>
      <c r="W435">
        <f t="shared" si="160"/>
        <v>1.1975301682396338E-4</v>
      </c>
      <c r="X435">
        <f t="shared" si="161"/>
        <v>1.3104742884866201E-6</v>
      </c>
      <c r="Y435" cm="1">
        <f t="array" ref="Y435" xml:space="preserve"> 4 / 3 * g / U^2 * F435 * 10^(-9) * ( rhop - rhoa ) / rhoa</f>
        <v>450.94293873408003</v>
      </c>
      <c r="Z435" cm="1">
        <f t="array" ref="Z435" xml:space="preserve"> SQRT( 4/3 * 1/U435 * g/rhoa * F435 * 10^(-9) *  ( rhop - rhoa ) )</f>
        <v>2.4375636718558195E-3</v>
      </c>
      <c r="AA435" cm="1">
        <f t="array" ref="AA435" xml:space="preserve"> Z435 / U</f>
        <v>0.23238367011817146</v>
      </c>
      <c r="AB435">
        <f t="shared" si="167"/>
        <v>0.3027341408356255</v>
      </c>
      <c r="AC435">
        <f t="shared" si="168"/>
        <v>0.29893386531918464</v>
      </c>
      <c r="AD435">
        <f t="shared" si="169"/>
        <v>0.98744682213261081</v>
      </c>
      <c r="AE435" cm="1">
        <f t="array" ref="AE435">( ( F435 * 10^(-9) ) ^ 2 * rhop * H435 * U ) / ( 18 * mu * ( df * 10^(-6) ) )</f>
        <v>8.0583103850552978E-2</v>
      </c>
      <c r="AF435">
        <f t="shared" si="170"/>
        <v>5.9419183077411883E-2</v>
      </c>
      <c r="AG435" cm="1">
        <f t="array" ref="AG435">(2 * AI455*(1-alpha)*AE435*SQRT(alpha)+(1-alpha)*alpha*AE435^2)/Ku</f>
        <v>3.5578987929839122E-2</v>
      </c>
      <c r="AH435">
        <f t="shared" si="171"/>
        <v>0.59877948647470425</v>
      </c>
      <c r="AI435" cm="1">
        <f t="array" ref="AI435" xml:space="preserve"> F435 / df / 1000</f>
        <v>0.55484693877551028</v>
      </c>
      <c r="AJ435" cm="1">
        <f t="array" ref="AJ435" xml:space="preserve"> ( 1 + AI435 ) / ( 2*Ku ) * ( 2 * LN( 1 + AI435 ) - 1 + alpha + ( 1 / ( 1 + AI435 ) ) ^ 2 * ( 1 - alpha / 2 ) - ( alpha / 2) * ( 1 + AI435 ) ^ 2 )</f>
        <v>0.31793632512539044</v>
      </c>
      <c r="AK435" cm="1">
        <f t="array" ref="AK435" xml:space="preserve"> ( ( 1 - alpha ) / Ku ) * AI435 ^ 2</f>
        <v>0.43782183898999866</v>
      </c>
      <c r="AL435">
        <f t="shared" si="172"/>
        <v>1.3770739748511804</v>
      </c>
      <c r="AM435">
        <f t="shared" si="162"/>
        <v>0.55468732733233828</v>
      </c>
      <c r="AN435">
        <f t="shared" si="173"/>
        <v>0.79984311450089374</v>
      </c>
      <c r="AO435">
        <f t="shared" si="174"/>
        <v>1.4419711341659542</v>
      </c>
      <c r="AP435" cm="1">
        <f t="array" ref="AP435" xml:space="preserve"> EXP( -4 * alpha * X * 10^(-6) * AM435 / ( PI() * df * 10^(-6) * ( 1 - alpha ) ) ) * 100</f>
        <v>1.1771098583504606E-3</v>
      </c>
      <c r="AQ435" cm="1">
        <f t="array" ref="AQ435" xml:space="preserve"> EXP( -4 * alpha * X * 10^(-6) * AN435 / ( PI() * df * 10^(-6) * ( 1 - alpha ) ) ) * 100</f>
        <v>7.8029782180402494E-6</v>
      </c>
      <c r="AR435">
        <f t="shared" si="175"/>
        <v>1.1693068801324202E-3</v>
      </c>
      <c r="AS435" cm="1">
        <f t="array" ref="AS435" xml:space="preserve"> ( sigave * 10^(-6) * fE *e * H435 ) / ( 3 * PI() * eps0 * ( 1 + epsF ) * mu * U * F435 * 10^(-9) )</f>
        <v>4.9270436056836056E-3</v>
      </c>
      <c r="AT435" cm="1">
        <f t="array" ref="AT435" xml:space="preserve"> PI() * AS435 / ( 1 + alpha * SQRT(AS435) )</f>
        <v>1.540415688392161E-2</v>
      </c>
      <c r="AU435" cm="1">
        <f t="array" ref="AU435" xml:space="preserve"> PI() * AS435 * ( 1 - SQRT( AS435 ) * alpha )</f>
        <v>1.5403795538529918E-2</v>
      </c>
      <c r="AV435">
        <f t="shared" si="176"/>
        <v>0.99997654234539324</v>
      </c>
      <c r="AW435" cm="1">
        <f t="array" ref="AW435" xml:space="preserve"> 2 / 3 * ( epsP - 1 ) / ( epsP + 2 ) * ( sigave * 10^(-6) ) ^ 2 / ( eps0 * ( 1 + epsF ) ^ 2 ) * H435 * ( F435 * 10^(-9) ) ^ 2 / ( df * 10^(-6) * mu * U )</f>
        <v>64.614489232879663</v>
      </c>
      <c r="AX435" cm="1">
        <f t="array" ref="AX435" xml:space="preserve"> 0.528 * Ku ^ 0.26 * AW435 ^ 0.74 / ( 1 + 0.366 * ( Ku * AW435 ) ^ 0.63 )</f>
        <v>2.1214115910939495</v>
      </c>
      <c r="AY435" cm="1">
        <f t="array" ref="AY435" xml:space="preserve"> 0.35 * Ku ^ ( -0.5 ) * AW435 ^ 0.4</f>
        <v>2.2919265008755141</v>
      </c>
      <c r="AZ435">
        <f t="shared" si="177"/>
        <v>1.0803780419120059</v>
      </c>
      <c r="BA435">
        <f t="shared" si="163"/>
        <v>0.56154699360450933</v>
      </c>
      <c r="BB435">
        <f t="shared" si="178"/>
        <v>0.81524691003942362</v>
      </c>
      <c r="BC435">
        <f t="shared" si="179"/>
        <v>1.4517875072332629</v>
      </c>
      <c r="BD435">
        <f t="shared" si="164"/>
        <v>1.4993787927905418</v>
      </c>
      <c r="BE435">
        <f t="shared" si="180"/>
        <v>3.0917696153764078</v>
      </c>
      <c r="BF435">
        <f t="shared" si="181"/>
        <v>2.062033710388965</v>
      </c>
      <c r="BG435" cm="1">
        <f t="array" ref="BG435" xml:space="preserve"> EXP( -4 * alpha * X * 10^(-6) * BA435 / ( PI() * df * 10^(-6) * ( 1 - alpha ) ) ) * 100</f>
        <v>1.0229611505873511E-3</v>
      </c>
      <c r="BH435" cm="1">
        <f t="array" ref="BH435" xml:space="preserve"> EXP( -4 * alpha * X * 10^(-6) * BB435 / ( PI() * df * 10^(-6) * ( 1 - alpha ) ) ) * 100</f>
        <v>5.6934543266783221E-6</v>
      </c>
      <c r="BI435" cm="1">
        <f t="array" ref="BI435" xml:space="preserve"> EXP( -4 * alpha * X * 10^(-6) * BD435 / ( PI() * df * 10^(-6) * ( 1 - alpha ) ) ) * 100</f>
        <v>4.7412681150872749E-12</v>
      </c>
      <c r="BJ435" cm="1">
        <f t="array" ref="BJ435" xml:space="preserve"> EXP( -4 * alpha * X * 10^(-6) * BE435 / ( PI() * df * 10^(-6) * ( 1 - alpha ) ) ) * 100</f>
        <v>3.3515471171125586E-26</v>
      </c>
      <c r="BK435" cm="1">
        <f t="array" ref="BK435">fC *  BG435 +  ( 1 - fC ) * BI435</f>
        <v>1.0229611932587642E-4</v>
      </c>
    </row>
    <row r="436" spans="6:63" x14ac:dyDescent="0.2">
      <c r="F436">
        <v>4360</v>
      </c>
      <c r="G436" cm="1">
        <f t="array" ref="G436" xml:space="preserve"> F436 * 10^(-9) * rhoa/mu * U</f>
        <v>2.8884697415594977E-3</v>
      </c>
      <c r="H436" cm="1">
        <f t="array" ref="H436">1 +  lambda/F436 * ( 2.514 + 0.8 * EXP( -0.55 * F436/lambda ) )</f>
        <v>1.0386383348623853</v>
      </c>
      <c r="I436" cm="1">
        <f t="array" ref="I436" xml:space="preserve"> 1 + 3.34 * lambda/F436</f>
        <v>1.0513333486238532</v>
      </c>
      <c r="J436">
        <f t="shared" si="165"/>
        <v>0.98792484441011497</v>
      </c>
      <c r="K436" cm="1">
        <f t="array" ref="K436" xml:space="preserve"> kB * T * H436 / ( 3 * PI() * mu * F436 * 10^(-9) )</f>
        <v>5.6241008417147784E-12</v>
      </c>
      <c r="L436" cm="1">
        <f t="array" ref="L436" xml:space="preserve"> df * 10^(-6) *U / K436</f>
        <v>14622.220408158486</v>
      </c>
      <c r="M436" cm="1">
        <f t="array" ref="M436" xml:space="preserve"> 1 + 0.388 * Kn * ( ( 1 - alpha ) * L436 / Ku ) ^ ( 1 / 3 )</f>
        <v>1.1823923963218528</v>
      </c>
      <c r="N436" cm="1">
        <f t="array" ref="N436" xml:space="preserve"> 1 + 0.388 * Kn * ( ( 1 - alpha ) / Ku ) ^ ( 1 / 3 ) * ( 3 * PI() * mu * df * 10^(-6) * U * F436 * 10^(-9) / ( kB * T ) ) ^ ( 1 / 3 ) * ( 0.6 * ( F436 / lambda ) ^ 0.1 ) ^ ( -1 / 3 ) * ( 1 + 2/3 * ( 3.34 * F436 / lambda ) ) ^ ( -1 / 2 )</f>
        <v>1.0157762875228535</v>
      </c>
      <c r="O436">
        <f t="shared" si="156"/>
        <v>0.85908560532247746</v>
      </c>
      <c r="P436" cm="1">
        <f t="array" ref="P436" xml:space="preserve"> 1 / ( 1 + 1.6 * ( ( 1 - alpha ) / Ku ) ^ ( 1 / 3 ) * L436 ^ ( -2 / 3 ) * M436 )</f>
        <v>0.99645474630943076</v>
      </c>
      <c r="Q436" cm="1">
        <f t="array" ref="Q436" xml:space="preserve"> 1.6 * ( ( 1 - alpha ) / Ku ) * L436 ^ ( -2 / 3 ) * M436 * P436</f>
        <v>4.4834741759498444E-3</v>
      </c>
      <c r="R436" cm="1">
        <f t="array" ref="R436" xml:space="preserve"> 1.6 * ( 0.6 ) ^ ( 2 / 3 ) * ( ( 1 - alpha ) / Ku ) * ( lambda * 10^(-9) ) ^ ( -1 / 15 ) * ( kB * T / ( 3 * PI() * df * 10^(-6) * U * mu ) ) ^ ( 2 / 3 ) * ( F436 * 10^(-9) ) ^ ( -3 / 5 )  +  3.2 * 3.34 / 3 * ( 0.6 ) ^ ( 2 / 3 ) * ( ( 1 - alpha ) / Ku ) *  ( lambda * 10^(-9) ) ^ ( 14 / 15 ) * ( kB * T / ( 3 * PI() * df * 10^(-6) * U * mu ) ) ^ ( 2 / 3 ) * ( F436 * 10^(-9) ) ^ ( -8 / 5 )</f>
        <v>3.6059834310312876E-3</v>
      </c>
      <c r="S436">
        <f t="shared" si="157"/>
        <v>3.6628724624418831E-3</v>
      </c>
      <c r="T436">
        <f t="shared" si="166"/>
        <v>0.81697191033020433</v>
      </c>
      <c r="U436">
        <f t="shared" si="158"/>
        <v>8331.3425240076158</v>
      </c>
      <c r="V436">
        <f t="shared" si="159"/>
        <v>1.0955729926184982E-2</v>
      </c>
      <c r="W436">
        <f t="shared" si="160"/>
        <v>1.2002779866386017E-4</v>
      </c>
      <c r="X436">
        <f t="shared" si="161"/>
        <v>1.3149873285923883E-6</v>
      </c>
      <c r="Y436" cm="1">
        <f t="array" ref="Y436" xml:space="preserve"> 4 / 3 * g / U^2 * F436 * 10^(-9) * ( rhop - rhoa ) / rhoa</f>
        <v>451.97958916795147</v>
      </c>
      <c r="Z436" cm="1">
        <f t="array" ref="Z436" xml:space="preserve"> SQRT( 4/3 * 1/U436 * g/rhoa * F436 * 10^(-9) *  ( rhop - rhoa ) )</f>
        <v>2.4431620791195842E-3</v>
      </c>
      <c r="AA436" cm="1">
        <f t="array" ref="AA436" xml:space="preserve"> Z436 / U</f>
        <v>0.23291739091561811</v>
      </c>
      <c r="AB436">
        <f t="shared" si="167"/>
        <v>0.30364055729752093</v>
      </c>
      <c r="AC436">
        <f t="shared" si="168"/>
        <v>0.29980258371366669</v>
      </c>
      <c r="AD436">
        <f t="shared" si="169"/>
        <v>0.98736014181368525</v>
      </c>
      <c r="AE436" cm="1">
        <f t="array" ref="AE436">( ( F436 * 10^(-9) ) ^ 2 * rhop * H436 * U ) / ( 18 * mu * ( df * 10^(-6) ) )</f>
        <v>8.0947104188200267E-2</v>
      </c>
      <c r="AF436">
        <f t="shared" si="170"/>
        <v>5.9825379615226236E-2</v>
      </c>
      <c r="AG436" cm="1">
        <f t="array" ref="AG436">(2 * AI456*(1-alpha)*AE436*SQRT(alpha)+(1-alpha)*alpha*AE436^2)/Ku</f>
        <v>3.5819734424628977E-2</v>
      </c>
      <c r="AH436">
        <f t="shared" si="171"/>
        <v>0.5987381050485211</v>
      </c>
      <c r="AI436" cm="1">
        <f t="array" ref="AI436" xml:space="preserve"> F436 / df / 1000</f>
        <v>0.55612244897959184</v>
      </c>
      <c r="AJ436" cm="1">
        <f t="array" ref="AJ436" xml:space="preserve"> ( 1 + AI436 ) / ( 2*Ku ) * ( 2 * LN( 1 + AI436 ) - 1 + alpha + ( 1 / ( 1 + AI436 ) ) ^ 2 * ( 1 - alpha / 2 ) - ( alpha / 2) * ( 1 + AI436 ) ^ 2 )</f>
        <v>0.31920583449676532</v>
      </c>
      <c r="AK436" cm="1">
        <f t="array" ref="AK436" xml:space="preserve"> ( ( 1 - alpha ) / Ku ) * AI436 ^ 2</f>
        <v>0.43983712672555292</v>
      </c>
      <c r="AL436">
        <f t="shared" si="172"/>
        <v>1.3779106745306375</v>
      </c>
      <c r="AM436">
        <f t="shared" si="162"/>
        <v>0.55628277177427699</v>
      </c>
      <c r="AN436">
        <f t="shared" si="173"/>
        <v>0.80312796251688767</v>
      </c>
      <c r="AO436">
        <f t="shared" si="174"/>
        <v>1.4437404918280898</v>
      </c>
      <c r="AP436" cm="1">
        <f t="array" ref="AP436" xml:space="preserve"> EXP( -4 * alpha * X * 10^(-6) * AM436 / ( PI() * df * 10^(-6) * ( 1 - alpha ) ) ) * 100</f>
        <v>1.139302924113995E-3</v>
      </c>
      <c r="AQ436" cm="1">
        <f t="array" ref="AQ436" xml:space="preserve"> EXP( -4 * alpha * X * 10^(-6) * AN436 / ( PI() * df * 10^(-6) * ( 1 - alpha ) ) ) * 100</f>
        <v>7.2957486709358673E-6</v>
      </c>
      <c r="AR436">
        <f t="shared" si="175"/>
        <v>1.1320071754430591E-3</v>
      </c>
      <c r="AS436" cm="1">
        <f t="array" ref="AS436" xml:space="preserve"> ( sigave * 10^(-6) * fE *e * H436 ) / ( 3 * PI() * eps0 * ( 1 + epsF ) * mu * U * F436 * 10^(-9) )</f>
        <v>4.9153226913604704E-3</v>
      </c>
      <c r="AT436" cm="1">
        <f t="array" ref="AT436" xml:space="preserve"> PI() * AS436 / ( 1 + alpha * SQRT(AS436) )</f>
        <v>1.5367600184349905E-2</v>
      </c>
      <c r="AU436" cm="1">
        <f t="array" ref="AU436" xml:space="preserve"> PI() * AS436 * ( 1 - SQRT( AS436 ) * alpha )</f>
        <v>1.536724055405504E-2</v>
      </c>
      <c r="AV436">
        <f t="shared" si="176"/>
        <v>0.99997659814866657</v>
      </c>
      <c r="AW436" cm="1">
        <f t="array" ref="AW436" xml:space="preserve"> 2 / 3 * ( epsP - 1 ) / ( epsP + 2 ) * ( sigave * 10^(-6) ) ^ 2 / ( eps0 * ( 1 + epsF ) ^ 2 ) * H436 * ( F436 * 10^(-9) ) ^ 2 / ( df * 10^(-6) * mu * U )</f>
        <v>64.906358058648607</v>
      </c>
      <c r="AX436" cm="1">
        <f t="array" ref="AX436" xml:space="preserve"> 0.528 * Ku ^ 0.26 * AW436 ^ 0.74 / ( 1 + 0.366 * ( Ku * AW436 ) ^ 0.63 )</f>
        <v>2.1236991776467993</v>
      </c>
      <c r="AY436" cm="1">
        <f t="array" ref="AY436" xml:space="preserve"> 0.35 * Ku ^ ( -0.5 ) * AW436 ^ 0.4</f>
        <v>2.2960620288829889</v>
      </c>
      <c r="AZ436">
        <f t="shared" si="177"/>
        <v>1.0811616132126487</v>
      </c>
      <c r="BA436">
        <f t="shared" si="163"/>
        <v>0.56310164073255786</v>
      </c>
      <c r="BB436">
        <f t="shared" si="178"/>
        <v>0.8184952030709427</v>
      </c>
      <c r="BC436">
        <f t="shared" si="179"/>
        <v>1.4535478923594234</v>
      </c>
      <c r="BD436">
        <f t="shared" si="164"/>
        <v>1.4986046844649621</v>
      </c>
      <c r="BE436">
        <f t="shared" si="180"/>
        <v>3.0991899913998768</v>
      </c>
      <c r="BF436">
        <f t="shared" si="181"/>
        <v>2.0680503828175087</v>
      </c>
      <c r="BG436" cm="1">
        <f t="array" ref="BG436" xml:space="preserve"> EXP( -4 * alpha * X * 10^(-6) * BA436 / ( PI() * df * 10^(-6) * ( 1 - alpha ) ) ) * 100</f>
        <v>9.9093210140136509E-4</v>
      </c>
      <c r="BH436" cm="1">
        <f t="array" ref="BH436" xml:space="preserve"> EXP( -4 * alpha * X * 10^(-6) * BB436 / ( PI() * df * 10^(-6) * ( 1 - alpha ) ) ) * 100</f>
        <v>5.3273367974153648E-6</v>
      </c>
      <c r="BI436" cm="1">
        <f t="array" ref="BI436" xml:space="preserve"> EXP( -4 * alpha * X * 10^(-6) * BD436 / ( PI() * df * 10^(-6) * ( 1 - alpha ) ) ) * 100</f>
        <v>4.8169658187800289E-12</v>
      </c>
      <c r="BJ436" cm="1">
        <f t="array" ref="BJ436" xml:space="preserve"> EXP( -4 * alpha * X * 10^(-6) * BE436 / ( PI() * df * 10^(-6) * ( 1 - alpha ) ) ) * 100</f>
        <v>2.8794183774235141E-26</v>
      </c>
      <c r="BK436" cm="1">
        <f t="array" ref="BK436">fC *  BG436 +  ( 1 - fC ) * BI436</f>
        <v>9.9093214475405746E-5</v>
      </c>
    </row>
    <row r="437" spans="6:63" x14ac:dyDescent="0.2">
      <c r="F437">
        <v>4370</v>
      </c>
      <c r="G437" cm="1">
        <f t="array" ref="G437" xml:space="preserve"> F437 * 10^(-9) * rhoa/mu * U</f>
        <v>2.8950946721594045E-3</v>
      </c>
      <c r="H437" cm="1">
        <f t="array" ref="H437">1 +  lambda/F437 * ( 2.514 + 0.8 * EXP( -0.55 * F437/lambda ) )</f>
        <v>1.0385499176201374</v>
      </c>
      <c r="I437" cm="1">
        <f t="array" ref="I437" xml:space="preserve"> 1 + 3.34 * lambda/F437</f>
        <v>1.051215881006865</v>
      </c>
      <c r="J437">
        <f t="shared" si="165"/>
        <v>0.98795113010032143</v>
      </c>
      <c r="K437" cm="1">
        <f t="array" ref="K437" xml:space="preserve"> kB * T * H437 / ( 3 * PI() * mu * F437 * 10^(-9) )</f>
        <v>5.6107533726561385E-12</v>
      </c>
      <c r="L437" cm="1">
        <f t="array" ref="L437" xml:space="preserve"> df * 10^(-6) *U / K437</f>
        <v>14657.005333016823</v>
      </c>
      <c r="M437" cm="1">
        <f t="array" ref="M437" xml:space="preserve"> 1 + 0.388 * Kn * ( ( 1 - alpha ) * L437 / Ku ) ^ ( 1 / 3 )</f>
        <v>1.1825369133938775</v>
      </c>
      <c r="N437" cm="1">
        <f t="array" ref="N437" xml:space="preserve"> 1 + 0.388 * Kn * ( ( 1 - alpha ) / Ku ) ^ ( 1 / 3 ) * ( 3 * PI() * mu * df * 10^(-6) * U * F437 * 10^(-9) / ( kB * T ) ) ^ ( 1 / 3 ) * ( 0.6 * ( F437 / lambda ) ^ 0.1 ) ^ ( -1 / 3 ) * ( 1 + 2/3 * ( 3.34 * F437 / lambda ) ) ^ ( -1 / 2 )</f>
        <v>1.015769184318948</v>
      </c>
      <c r="O437">
        <f t="shared" si="156"/>
        <v>0.85897461027554178</v>
      </c>
      <c r="P437" cm="1">
        <f t="array" ref="P437" xml:space="preserve"> 1 / ( 1 + 1.6 * ( ( 1 - alpha ) / Ku ) ^ ( 1 / 3 ) * L437 ^ ( -2 / 3 ) * M437 )</f>
        <v>0.996459906779114</v>
      </c>
      <c r="Q437" cm="1">
        <f t="array" ref="Q437" xml:space="preserve"> 1.6 * ( ( 1 - alpha ) / Ku ) * L437 ^ ( -2 / 3 ) * M437 * P437</f>
        <v>4.4769480329485611E-3</v>
      </c>
      <c r="R437" cm="1">
        <f t="array" ref="R437" xml:space="preserve"> 1.6 * ( 0.6 ) ^ ( 2 / 3 ) * ( ( 1 - alpha ) / Ku ) * ( lambda * 10^(-9) ) ^ ( -1 / 15 ) * ( kB * T / ( 3 * PI() * df * 10^(-6) * U * mu ) ) ^ ( 2 / 3 ) * ( F437 * 10^(-9) ) ^ ( -3 / 5 )  +  3.2 * 3.34 / 3 * ( 0.6 ) ^ ( 2 / 3 ) * ( ( 1 - alpha ) / Ku ) *  ( lambda * 10^(-9) ) ^ ( 14 / 15 ) * ( kB * T / ( 3 * PI() * df * 10^(-6) * U * mu ) ) ^ ( 2 / 3 ) * ( F437 * 10^(-9) ) ^ ( -8 / 5 )</f>
        <v>3.6007574841762707E-3</v>
      </c>
      <c r="S437">
        <f t="shared" si="157"/>
        <v>3.657538492632078E-3</v>
      </c>
      <c r="T437">
        <f t="shared" si="166"/>
        <v>0.81697139786167849</v>
      </c>
      <c r="U437">
        <f t="shared" si="158"/>
        <v>8312.3129392110095</v>
      </c>
      <c r="V437">
        <f t="shared" si="159"/>
        <v>1.0968263275041988E-2</v>
      </c>
      <c r="W437">
        <f t="shared" si="160"/>
        <v>1.2030257852165693E-4</v>
      </c>
      <c r="X437">
        <f t="shared" si="161"/>
        <v>1.3195055048665201E-6</v>
      </c>
      <c r="Y437" cm="1">
        <f t="array" ref="Y437" xml:space="preserve"> 4 / 3 * g / U^2 * F437 * 10^(-9) * ( rhop - rhoa ) / rhoa</f>
        <v>453.01623960182286</v>
      </c>
      <c r="Z437" cm="1">
        <f t="array" ref="Z437" xml:space="preserve"> SQRT( 4/3 * 1/U437 * g/rhoa * F437 * 10^(-9) *  ( rhop - rhoa ) )</f>
        <v>2.4487604663522662E-3</v>
      </c>
      <c r="AA437" cm="1">
        <f t="array" ref="AA437" xml:space="preserve"> Z437 / U</f>
        <v>0.23345110980341349</v>
      </c>
      <c r="AB437">
        <f t="shared" si="167"/>
        <v>0.30454823272073805</v>
      </c>
      <c r="AC437">
        <f t="shared" si="168"/>
        <v>0.30067226675959446</v>
      </c>
      <c r="AD437">
        <f t="shared" si="169"/>
        <v>0.98727306369005352</v>
      </c>
      <c r="AE437" cm="1">
        <f t="array" ref="AE437">( ( F437 * 10^(-9) ) ^ 2 * rhop * H437 * U ) / ( 18 * mu * ( df * 10^(-6) ) )</f>
        <v>8.1311924488338599E-2</v>
      </c>
      <c r="AF437">
        <f t="shared" si="170"/>
        <v>6.0232979381277384E-2</v>
      </c>
      <c r="AG437" cm="1">
        <f t="array" ref="AG437">(2 * AI457*(1-alpha)*AE437*SQRT(alpha)+(1-alpha)*alpha*AE437^2)/Ku</f>
        <v>3.6061570895429419E-2</v>
      </c>
      <c r="AH437">
        <f t="shared" si="171"/>
        <v>0.5987014301112038</v>
      </c>
      <c r="AI437" cm="1">
        <f t="array" ref="AI437" xml:space="preserve"> F437 / df / 1000</f>
        <v>0.55739795918367352</v>
      </c>
      <c r="AJ437" cm="1">
        <f t="array" ref="AJ437" xml:space="preserve"> ( 1 + AI437 ) / ( 2*Ku ) * ( 2 * LN( 1 + AI437 ) - 1 + alpha + ( 1 / ( 1 + AI437 ) ) ^ 2 * ( 1 - alpha / 2 ) - ( alpha / 2) * ( 1 + AI437 ) ^ 2 )</f>
        <v>0.32047717745515797</v>
      </c>
      <c r="AK437" cm="1">
        <f t="array" ref="AK437" xml:space="preserve"> ( ( 1 - alpha ) / Ku ) * AI437 ^ 2</f>
        <v>0.44185704198748066</v>
      </c>
      <c r="AL437">
        <f t="shared" si="172"/>
        <v>1.3787472964414338</v>
      </c>
      <c r="AM437">
        <f t="shared" si="162"/>
        <v>0.55787753398161266</v>
      </c>
      <c r="AN437">
        <f t="shared" si="173"/>
        <v>0.80641982662098455</v>
      </c>
      <c r="AO437">
        <f t="shared" si="174"/>
        <v>1.4455140734302516</v>
      </c>
      <c r="AP437" cm="1">
        <f t="array" ref="AP437" xml:space="preserve"> EXP( -4 * alpha * X * 10^(-6) * AM437 / ( PI() * df * 10^(-6) * ( 1 - alpha ) ) ) * 100</f>
        <v>1.1027256833005667E-3</v>
      </c>
      <c r="AQ437" cm="1">
        <f t="array" ref="AQ437" xml:space="preserve"> EXP( -4 * alpha * X * 10^(-6) * AN437 / ( PI() * df * 10^(-6) * ( 1 - alpha ) ) ) * 100</f>
        <v>6.8205121501832695E-6</v>
      </c>
      <c r="AR437">
        <f t="shared" si="175"/>
        <v>1.0959051711503835E-3</v>
      </c>
      <c r="AS437" cm="1">
        <f t="array" ref="AS437" xml:space="preserve"> ( sigave * 10^(-6) * fE *e * H437 ) / ( 3 * PI() * eps0 * ( 1 + epsF ) * mu * U * F437 * 10^(-9) )</f>
        <v>4.9036573390877046E-3</v>
      </c>
      <c r="AT437" cm="1">
        <f t="array" ref="AT437" xml:space="preserve"> PI() * AS437 / ( 1 + alpha * SQRT(AS437) )</f>
        <v>1.5331216466602482E-2</v>
      </c>
      <c r="AU437" cm="1">
        <f t="array" ref="AU437" xml:space="preserve"> PI() * AS437 * ( 1 - SQRT( AS437 ) * alpha )</f>
        <v>1.5330858539230446E-2</v>
      </c>
      <c r="AV437">
        <f t="shared" si="176"/>
        <v>0.99997665368740851</v>
      </c>
      <c r="AW437" cm="1">
        <f t="array" ref="AW437" xml:space="preserve"> 2 / 3 * ( epsP - 1 ) / ( epsP + 2 ) * ( sigave * 10^(-6) ) ^ 2 / ( eps0 * ( 1 + epsF ) ^ 2 ) * H437 * ( F437 * 10^(-9) ) ^ 2 / ( df * 10^(-6) * mu * U )</f>
        <v>65.198884360426945</v>
      </c>
      <c r="AX437" cm="1">
        <f t="array" ref="AX437" xml:space="preserve"> 0.528 * Ku ^ 0.26 * AW437 ^ 0.74 / ( 1 + 0.366 * ( Ku * AW437 ) ^ 0.63 )</f>
        <v>2.1259812961365077</v>
      </c>
      <c r="AY437" cm="1">
        <f t="array" ref="AY437" xml:space="preserve"> 0.35 * Ku ^ ( -0.5 ) * AW437 ^ 0.4</f>
        <v>2.3001956922198583</v>
      </c>
      <c r="AZ437">
        <f t="shared" si="177"/>
        <v>1.081945403941204</v>
      </c>
      <c r="BA437">
        <f t="shared" si="163"/>
        <v>0.5646558092128886</v>
      </c>
      <c r="BB437">
        <f t="shared" si="178"/>
        <v>0.82175068516021499</v>
      </c>
      <c r="BC437">
        <f t="shared" si="179"/>
        <v>1.4553125492602441</v>
      </c>
      <c r="BD437">
        <f t="shared" si="164"/>
        <v>1.4978216273384528</v>
      </c>
      <c r="BE437">
        <f t="shared" si="180"/>
        <v>3.1066155188408429</v>
      </c>
      <c r="BF437">
        <f t="shared" si="181"/>
        <v>2.0740891052301929</v>
      </c>
      <c r="BG437" cm="1">
        <f t="array" ref="BG437" xml:space="preserve"> EXP( -4 * alpha * X * 10^(-6) * BA437 / ( PI() * df * 10^(-6) * ( 1 - alpha ) ) ) * 100</f>
        <v>9.5991528731687687E-4</v>
      </c>
      <c r="BH437" cm="1">
        <f t="array" ref="BH437" xml:space="preserve"> EXP( -4 * alpha * X * 10^(-6) * BB437 / ( PI() * df * 10^(-6) * ( 1 - alpha ) ) ) * 100</f>
        <v>4.9840292451023895E-6</v>
      </c>
      <c r="BI437" cm="1">
        <f t="array" ref="BI437" xml:space="preserve"> EXP( -4 * alpha * X * 10^(-6) * BD437 / ( PI() * df * 10^(-6) * ( 1 - alpha ) ) ) * 100</f>
        <v>4.8947682789314763E-12</v>
      </c>
      <c r="BJ437" cm="1">
        <f t="array" ref="BJ437" xml:space="preserve"> EXP( -4 * alpha * X * 10^(-6) * BE437 / ( PI() * df * 10^(-6) * ( 1 - alpha ) ) ) * 100</f>
        <v>2.4735371500176995E-26</v>
      </c>
      <c r="BK437" cm="1">
        <f t="array" ref="BK437">fC *  BG437 +  ( 1 - fC ) * BI437</f>
        <v>9.599153313697914E-5</v>
      </c>
    </row>
    <row r="438" spans="6:63" x14ac:dyDescent="0.2">
      <c r="F438">
        <v>4380</v>
      </c>
      <c r="G438" cm="1">
        <f t="array" ref="G438" xml:space="preserve"> F438 * 10^(-9) * rhoa/mu * U</f>
        <v>2.9017196027593117E-3</v>
      </c>
      <c r="H438" cm="1">
        <f t="array" ref="H438">1 +  lambda/F438 * ( 2.514 + 0.8 * EXP( -0.55 * F438/lambda ) )</f>
        <v>1.0384619041095891</v>
      </c>
      <c r="I438" cm="1">
        <f t="array" ref="I438" xml:space="preserve"> 1 + 3.34 * lambda/F438</f>
        <v>1.0510989497716894</v>
      </c>
      <c r="J438">
        <f t="shared" si="165"/>
        <v>0.98797730159958275</v>
      </c>
      <c r="K438" cm="1">
        <f t="array" ref="K438" xml:space="preserve"> kB * T * H438 / ( 3 * PI() * mu * F438 * 10^(-9) )</f>
        <v>5.5974690271206155E-12</v>
      </c>
      <c r="L438" cm="1">
        <f t="array" ref="L438" xml:space="preserve"> df * 10^(-6) *U / K438</f>
        <v>14691.790469373345</v>
      </c>
      <c r="M438" cm="1">
        <f t="array" ref="M438" xml:space="preserve"> 1 + 0.388 * Kn * ( ( 1 - alpha ) * L438 / Ku ) ^ ( 1 / 3 )</f>
        <v>1.1826812028716873</v>
      </c>
      <c r="N438" cm="1">
        <f t="array" ref="N438" xml:space="preserve"> 1 + 0.388 * Kn * ( ( 1 - alpha ) / Ku ) ^ ( 1 / 3 ) * ( 3 * PI() * mu * df * 10^(-6) * U * F438 * 10^(-9) / ( kB * T ) ) ^ ( 1 / 3 ) * ( 0.6 * ( F438 / lambda ) ^ 0.1 ) ^ ( -1 / 3 ) * ( 1 + 2/3 * ( 3.34 * F438 / lambda ) ) ^ ( -1 / 2 )</f>
        <v>1.0157621002581751</v>
      </c>
      <c r="O438">
        <f t="shared" si="156"/>
        <v>0.85886382381979753</v>
      </c>
      <c r="P438" cm="1">
        <f t="array" ref="P438" xml:space="preserve"> 1 / ( 1 + 1.6 * ( ( 1 - alpha ) / Ku ) ^ ( 1 / 3 ) * L438 ^ ( -2 / 3 ) * M438 )</f>
        <v>0.99646504730158991</v>
      </c>
      <c r="Q438" cm="1">
        <f t="array" ref="Q438" xml:space="preserve"> 1.6 * ( ( 1 - alpha ) / Ku ) * L438 ^ ( -2 / 3 ) * M438 * P438</f>
        <v>4.4704471160089895E-3</v>
      </c>
      <c r="R438" cm="1">
        <f t="array" ref="R438" xml:space="preserve"> 1.6 * ( 0.6 ) ^ ( 2 / 3 ) * ( ( 1 - alpha ) / Ku ) * ( lambda * 10^(-9) ) ^ ( -1 / 15 ) * ( kB * T / ( 3 * PI() * df * 10^(-6) * U * mu ) ) ^ ( 2 / 3 ) * ( F438 * 10^(-9) ) ^ ( -3 / 5 )  +  3.2 * 3.34 / 3 * ( 0.6 ) ^ ( 2 / 3 ) * ( ( 1 - alpha ) / Ku ) *  ( lambda * 10^(-9) ) ^ ( 14 / 15 ) * ( kB * T / ( 3 * PI() * df * 10^(-6) * U * mu ) ) ^ ( 2 / 3 ) * ( F438 * 10^(-9) ) ^ ( -8 / 5 )</f>
        <v>3.5955516305077114E-3</v>
      </c>
      <c r="S438">
        <f t="shared" si="157"/>
        <v>3.652225075791219E-3</v>
      </c>
      <c r="T438">
        <f t="shared" si="166"/>
        <v>0.81697087137265101</v>
      </c>
      <c r="U438">
        <f t="shared" si="158"/>
        <v>8293.3702222987049</v>
      </c>
      <c r="V438">
        <f t="shared" si="159"/>
        <v>1.0980782228459673E-2</v>
      </c>
      <c r="W438">
        <f t="shared" si="160"/>
        <v>1.2057735639877455E-4</v>
      </c>
      <c r="X438">
        <f t="shared" si="161"/>
        <v>1.3240288113140755E-6</v>
      </c>
      <c r="Y438" cm="1">
        <f t="array" ref="Y438" xml:space="preserve"> 4 / 3 * g / U^2 * F438 * 10^(-9) * ( rhop - rhoa ) / rhoa</f>
        <v>454.0528900356943</v>
      </c>
      <c r="Z438" cm="1">
        <f t="array" ref="Z438" xml:space="preserve"> SQRT( 4/3 * 1/U438 * g/rhoa * F438 * 10^(-9) *  ( rhop - rhoa ) )</f>
        <v>2.4543588335684042E-3</v>
      </c>
      <c r="AA438" cm="1">
        <f t="array" ref="AA438" xml:space="preserve"> Z438 / U</f>
        <v>0.23398482678294369</v>
      </c>
      <c r="AB438">
        <f t="shared" si="167"/>
        <v>0.30545716973238368</v>
      </c>
      <c r="AC438">
        <f t="shared" si="168"/>
        <v>0.30154291536090011</v>
      </c>
      <c r="AD438">
        <f t="shared" si="169"/>
        <v>0.98718558685359092</v>
      </c>
      <c r="AE438" cm="1">
        <f t="array" ref="AE438">( ( F438 * 10^(-9) ) ^ 2 * rhop * H438 * U ) / ( 18 * mu * ( df * 10^(-6) ) )</f>
        <v>8.1677564750967935E-2</v>
      </c>
      <c r="AF438">
        <f t="shared" si="170"/>
        <v>6.0641979471257046E-2</v>
      </c>
      <c r="AG438" cm="1">
        <f t="array" ref="AG438">(2 * AI458*(1-alpha)*AE438*SQRT(alpha)+(1-alpha)*alpha*AE438^2)/Ku</f>
        <v>3.6304499862621235E-2</v>
      </c>
      <c r="AH438">
        <f t="shared" si="171"/>
        <v>0.59866943953946561</v>
      </c>
      <c r="AI438" cm="1">
        <f t="array" ref="AI438" xml:space="preserve"> F438 / df / 1000</f>
        <v>0.55867346938775508</v>
      </c>
      <c r="AJ438" cm="1">
        <f t="array" ref="AJ438" xml:space="preserve"> ( 1 + AI438 ) / ( 2*Ku ) * ( 2 * LN( 1 + AI438 ) - 1 + alpha + ( 1 / ( 1 + AI438 ) ) ^ 2 * ( 1 - alpha / 2 ) - ( alpha / 2) * ( 1 + AI438 ) ^ 2 )</f>
        <v>0.32175035080117848</v>
      </c>
      <c r="AK438" cm="1">
        <f t="array" ref="AK438" xml:space="preserve"> ( ( 1 - alpha ) / Ku ) * AI438 ^ 2</f>
        <v>0.44388158477578155</v>
      </c>
      <c r="AL438">
        <f t="shared" si="172"/>
        <v>1.3795838409204175</v>
      </c>
      <c r="AM438">
        <f t="shared" si="162"/>
        <v>0.55947159672758162</v>
      </c>
      <c r="AN438">
        <f t="shared" si="173"/>
        <v>0.80971870468372997</v>
      </c>
      <c r="AO438">
        <f t="shared" si="174"/>
        <v>1.4472918900975038</v>
      </c>
      <c r="AP438" cm="1">
        <f t="array" ref="AP438" xml:space="preserve"> EXP( -4 * alpha * X * 10^(-6) * AM438 / ( PI() * df * 10^(-6) * ( 1 - alpha ) ) ) * 100</f>
        <v>1.067338028085271E-3</v>
      </c>
      <c r="AQ438" cm="1">
        <f t="array" ref="AQ438" xml:space="preserve"> EXP( -4 * alpha * X * 10^(-6) * AN438 / ( PI() * df * 10^(-6) * ( 1 - alpha ) ) ) * 100</f>
        <v>6.3753169428644162E-6</v>
      </c>
      <c r="AR438">
        <f t="shared" si="175"/>
        <v>1.0609627111424066E-3</v>
      </c>
      <c r="AS438" cm="1">
        <f t="array" ref="AS438" xml:space="preserve"> ( sigave * 10^(-6) * fE *e * H438 ) / ( 3 * PI() * eps0 * ( 1 + epsF ) * mu * U * F438 * 10^(-9) )</f>
        <v>4.8920471551866067E-3</v>
      </c>
      <c r="AT438" cm="1">
        <f t="array" ref="AT438" xml:space="preserve"> PI() * AS438 / ( 1 + alpha * SQRT(AS438) )</f>
        <v>1.5295004506876099E-2</v>
      </c>
      <c r="AU438" cm="1">
        <f t="array" ref="AU438" xml:space="preserve"> PI() * AS438 * ( 1 - SQRT( AS438 ) * alpha )</f>
        <v>1.5294648270367771E-2</v>
      </c>
      <c r="AV438">
        <f t="shared" si="176"/>
        <v>0.999976708963494</v>
      </c>
      <c r="AW438" cm="1">
        <f t="array" ref="AW438" xml:space="preserve"> 2 / 3 * ( epsP - 1 ) / ( epsP + 2 ) * ( sigave * 10^(-6) ) ^ 2 / ( eps0 * ( 1 + epsF ) ^ 2 ) * H438 * ( F438 * 10^(-9) ) ^ 2 / ( df * 10^(-6) * mu * U )</f>
        <v>65.492068138214734</v>
      </c>
      <c r="AX438" cm="1">
        <f t="array" ref="AX438" xml:space="preserve"> 0.528 * Ku ^ 0.26 * AW438 ^ 0.74 / ( 1 + 0.366 * ( Ku * AW438 ) ^ 0.63 )</f>
        <v>2.1282579701810538</v>
      </c>
      <c r="AY438" cm="1">
        <f t="array" ref="AY438" xml:space="preserve"> 0.35 * Ku ^ ( -0.5 ) * AW438 ^ 0.4</f>
        <v>2.3043274959283018</v>
      </c>
      <c r="AZ438">
        <f t="shared" si="177"/>
        <v>1.0827294097868547</v>
      </c>
      <c r="BA438">
        <f t="shared" si="163"/>
        <v>0.56620948064104026</v>
      </c>
      <c r="BB438">
        <f t="shared" si="178"/>
        <v>0.82501335295409772</v>
      </c>
      <c r="BC438">
        <f t="shared" si="179"/>
        <v>1.4570814886745622</v>
      </c>
      <c r="BD438">
        <f t="shared" si="164"/>
        <v>1.4970296820832394</v>
      </c>
      <c r="BE438">
        <f t="shared" si="180"/>
        <v>3.114046200612032</v>
      </c>
      <c r="BF438">
        <f t="shared" si="181"/>
        <v>2.0801499381619353</v>
      </c>
      <c r="BG438" cm="1">
        <f t="array" ref="BG438" xml:space="preserve"> EXP( -4 * alpha * X * 10^(-6) * BA438 / ( PI() * df * 10^(-6) * ( 1 - alpha ) ) ) * 100</f>
        <v>9.2987877685304476E-4</v>
      </c>
      <c r="BH438" cm="1">
        <f t="array" ref="BH438" xml:space="preserve"> EXP( -4 * alpha * X * 10^(-6) * BB438 / ( PI() * df * 10^(-6) * ( 1 - alpha ) ) ) * 100</f>
        <v>4.6621597947747544E-6</v>
      </c>
      <c r="BI438" cm="1">
        <f t="array" ref="BI438" xml:space="preserve"> EXP( -4 * alpha * X * 10^(-6) * BD438 / ( PI() * df * 10^(-6) * ( 1 - alpha ) ) ) * 100</f>
        <v>4.9747320403592452E-12</v>
      </c>
      <c r="BJ438" cm="1">
        <f t="array" ref="BJ438" xml:space="preserve"> EXP( -4 * alpha * X * 10^(-6) * BE438 / ( PI() * df * 10^(-6) * ( 1 - alpha ) ) ) * 100</f>
        <v>2.1246446260167065E-26</v>
      </c>
      <c r="BK438" cm="1">
        <f t="array" ref="BK438">fC *  BG438 +  ( 1 - fC ) * BI438</f>
        <v>9.2987882162563317E-5</v>
      </c>
    </row>
    <row r="439" spans="6:63" x14ac:dyDescent="0.2">
      <c r="F439">
        <v>4390</v>
      </c>
      <c r="G439" cm="1">
        <f t="array" ref="G439" xml:space="preserve"> F439 * 10^(-9) * rhoa/mu * U</f>
        <v>2.9083445333592185E-3</v>
      </c>
      <c r="H439" cm="1">
        <f t="array" ref="H439">1 +  lambda/F439 * ( 2.514 + 0.8 * EXP( -0.55 * F439/lambda ) )</f>
        <v>1.038374291571754</v>
      </c>
      <c r="I439" cm="1">
        <f t="array" ref="I439" xml:space="preserve"> 1 + 3.34 * lambda/F439</f>
        <v>1.0509825512528475</v>
      </c>
      <c r="J439">
        <f t="shared" si="165"/>
        <v>0.98800335965039243</v>
      </c>
      <c r="K439" cm="1">
        <f t="array" ref="K439" xml:space="preserve"> kB * T * H439 / ( 3 * PI() * mu * F439 * 10^(-9) )</f>
        <v>5.5842473589026875E-12</v>
      </c>
      <c r="L439" cm="1">
        <f t="array" ref="L439" xml:space="preserve"> df * 10^(-6) *U / K439</f>
        <v>14726.575815836139</v>
      </c>
      <c r="M439" cm="1">
        <f t="array" ref="M439" xml:space="preserve"> 1 + 0.388 * Kn * ( ( 1 - alpha ) * L439 / Ku ) ^ ( 1 / 3 )</f>
        <v>1.1828252656462326</v>
      </c>
      <c r="N439" cm="1">
        <f t="array" ref="N439" xml:space="preserve"> 1 + 0.388 * Kn * ( ( 1 - alpha ) / Ku ) ^ ( 1 / 3 ) * ( 3 * PI() * mu * df * 10^(-6) * U * F439 * 10^(-9) / ( kB * T ) ) ^ ( 1 / 3 ) * ( 0.6 * ( F439 / lambda ) ^ 0.1 ) ^ ( -1 / 3 ) * ( 1 + 2/3 * ( 3.34 * F439 / lambda ) ) ^ ( -1 / 2 )</f>
        <v>1.0157550352461782</v>
      </c>
      <c r="O439">
        <f t="shared" si="156"/>
        <v>0.85875324508833839</v>
      </c>
      <c r="P439" cm="1">
        <f t="array" ref="P439" xml:space="preserve"> 1 / ( 1 + 1.6 * ( ( 1 - alpha ) / Ku ) ^ ( 1 / 3 ) * L439 ^ ( -2 / 3 ) * M439 )</f>
        <v>0.99647016800083121</v>
      </c>
      <c r="Q439" cm="1">
        <f t="array" ref="Q439" xml:space="preserve"> 1.6 * ( ( 1 - alpha ) / Ku ) * L439 ^ ( -2 / 3 ) * M439 * P439</f>
        <v>4.4639712683506166E-3</v>
      </c>
      <c r="R439" cm="1">
        <f t="array" ref="R439" xml:space="preserve"> 1.6 * ( 0.6 ) ^ ( 2 / 3 ) * ( ( 1 - alpha ) / Ku ) * ( lambda * 10^(-9) ) ^ ( -1 / 15 ) * ( kB * T / ( 3 * PI() * df * 10^(-6) * U * mu ) ) ^ ( 2 / 3 ) * ( F439 * 10^(-9) ) ^ ( -3 / 5 )  +  3.2 * 3.34 / 3 * ( 0.6 ) ^ ( 2 / 3 ) * ( ( 1 - alpha ) / Ku ) *  ( lambda * 10^(-9) ) ^ ( 14 / 15 ) * ( kB * T / ( 3 * PI() * df * 10^(-6) * U * mu ) ) ^ ( 2 / 3 ) * ( F439 * 10^(-9) ) ^ ( -8 / 5 )</f>
        <v>3.5903657450906592E-3</v>
      </c>
      <c r="S439">
        <f t="shared" si="157"/>
        <v>3.6469320839512334E-3</v>
      </c>
      <c r="T439">
        <f t="shared" si="166"/>
        <v>0.81697033083699278</v>
      </c>
      <c r="U439">
        <f t="shared" si="158"/>
        <v>8274.5137797158495</v>
      </c>
      <c r="V439">
        <f t="shared" si="159"/>
        <v>1.0993286835682396E-2</v>
      </c>
      <c r="W439">
        <f t="shared" si="160"/>
        <v>1.2085213229662953E-4</v>
      </c>
      <c r="X439">
        <f t="shared" si="161"/>
        <v>1.3285572419606108E-6</v>
      </c>
      <c r="Y439" cm="1">
        <f t="array" ref="Y439" xml:space="preserve"> 4 / 3 * g / U^2 * F439 * 10^(-9) * ( rhop - rhoa ) / rhoa</f>
        <v>455.08954046956586</v>
      </c>
      <c r="Z439" cm="1">
        <f t="array" ref="Z439" xml:space="preserve"> SQRT( 4/3 * 1/U439 * g/rhoa * F439 * 10^(-9) *  ( rhop - rhoa ) )</f>
        <v>2.4599571807824914E-3</v>
      </c>
      <c r="AA439" cm="1">
        <f t="array" ref="AA439" xml:space="preserve"> Z439 / U</f>
        <v>0.23451854185559037</v>
      </c>
      <c r="AB439">
        <f t="shared" si="167"/>
        <v>0.30636737096687194</v>
      </c>
      <c r="AC439">
        <f t="shared" si="168"/>
        <v>0.30241453042149891</v>
      </c>
      <c r="AD439">
        <f t="shared" si="169"/>
        <v>0.98709771039618821</v>
      </c>
      <c r="AE439" cm="1">
        <f t="array" ref="AE439">( ( F439 * 10^(-9) ) ^ 2 * rhop * H439 * U ) / ( 18 * mu * ( df * 10^(-6) ) )</f>
        <v>8.2044024976088342E-2</v>
      </c>
      <c r="AF439">
        <f t="shared" si="170"/>
        <v>6.1052376952389978E-2</v>
      </c>
      <c r="AG439" cm="1">
        <f t="array" ref="AG439">(2 * AI459*(1-alpha)*AE439*SQRT(alpha)+(1-alpha)*alpha*AE439^2)/Ku</f>
        <v>3.6548523846981165E-2</v>
      </c>
      <c r="AH439">
        <f t="shared" si="171"/>
        <v>0.59864211143625956</v>
      </c>
      <c r="AI439" cm="1">
        <f t="array" ref="AI439" xml:space="preserve"> F439 / df / 1000</f>
        <v>0.55994897959183676</v>
      </c>
      <c r="AJ439" cm="1">
        <f t="array" ref="AJ439" xml:space="preserve"> ( 1 + AI439 ) / ( 2*Ku ) * ( 2 * LN( 1 + AI439 ) - 1 + alpha + ( 1 / ( 1 + AI439 ) ) ^ 2 * ( 1 - alpha / 2 ) - ( alpha / 2) * ( 1 + AI439 ) ^ 2 )</f>
        <v>0.32302535134268984</v>
      </c>
      <c r="AK439" cm="1">
        <f t="array" ref="AK439" xml:space="preserve"> ( ( 1 - alpha ) / Ku ) * AI439 ^ 2</f>
        <v>0.4459107550904558</v>
      </c>
      <c r="AL439">
        <f t="shared" si="172"/>
        <v>1.3804203083039133</v>
      </c>
      <c r="AM439">
        <f t="shared" si="162"/>
        <v>0.56106494280366015</v>
      </c>
      <c r="AN439">
        <f t="shared" si="173"/>
        <v>0.8130245945482959</v>
      </c>
      <c r="AO439">
        <f t="shared" si="174"/>
        <v>1.4490739529823142</v>
      </c>
      <c r="AP439" cm="1">
        <f t="array" ref="AP439" xml:space="preserve"> EXP( -4 * alpha * X * 10^(-6) * AM439 / ( PI() * df * 10^(-6) * ( 1 - alpha ) ) ) * 100</f>
        <v>1.0331011504526738E-3</v>
      </c>
      <c r="AQ439" cm="1">
        <f t="array" ref="AQ439" xml:space="preserve"> EXP( -4 * alpha * X * 10^(-6) * AN439 / ( PI() * df * 10^(-6) * ( 1 - alpha ) ) ) * 100</f>
        <v>5.9583260330817625E-6</v>
      </c>
      <c r="AR439">
        <f t="shared" si="175"/>
        <v>1.027142824419592E-3</v>
      </c>
      <c r="AS439" cm="1">
        <f t="array" ref="AS439" xml:space="preserve"> ( sigave * 10^(-6) * fE *e * H439 ) / ( 3 * PI() * eps0 * ( 1 + epsF ) * mu * U * F439 * 10^(-9) )</f>
        <v>4.8804917496847724E-3</v>
      </c>
      <c r="AT439" cm="1">
        <f t="array" ref="AT439" xml:space="preserve"> PI() * AS439 / ( 1 + alpha * SQRT(AS439) )</f>
        <v>1.5258963092873898E-2</v>
      </c>
      <c r="AU439" cm="1">
        <f t="array" ref="AU439" xml:space="preserve"> PI() * AS439 * ( 1 - SQRT( AS439 ) * alpha )</f>
        <v>1.5258608535283673E-2</v>
      </c>
      <c r="AV439">
        <f t="shared" si="176"/>
        <v>0.99997676397877977</v>
      </c>
      <c r="AW439" cm="1">
        <f t="array" ref="AW439" xml:space="preserve"> 2 / 3 * ( epsP - 1 ) / ( epsP + 2 ) * ( sigave * 10^(-6) ) ^ 2 / ( eps0 * ( 1 + epsF ) ^ 2 ) * H439 * ( F439 * 10^(-9) ) ^ 2 / ( df * 10^(-6) * mu * U )</f>
        <v>65.785909392011988</v>
      </c>
      <c r="AX439" cm="1">
        <f t="array" ref="AX439" xml:space="preserve"> 0.528 * Ku ^ 0.26 * AW439 ^ 0.74 / ( 1 + 0.366 * ( Ku * AW439 ) ^ 0.63 )</f>
        <v>2.1305292232612767</v>
      </c>
      <c r="AY439" cm="1">
        <f t="array" ref="AY439" xml:space="preserve"> 0.35 * Ku ^ ( -0.5 ) * AW439 ^ 0.4</f>
        <v>2.3084574450255135</v>
      </c>
      <c r="AZ439">
        <f t="shared" si="177"/>
        <v>1.0835136264837879</v>
      </c>
      <c r="BA439">
        <f t="shared" si="163"/>
        <v>0.56776263664158755</v>
      </c>
      <c r="BB439">
        <f t="shared" si="178"/>
        <v>0.82828320308357961</v>
      </c>
      <c r="BC439">
        <f t="shared" si="179"/>
        <v>1.458854721372677</v>
      </c>
      <c r="BD439">
        <f t="shared" si="164"/>
        <v>1.4962289092743222</v>
      </c>
      <c r="BE439">
        <f t="shared" si="180"/>
        <v>3.1214820395738094</v>
      </c>
      <c r="BF439">
        <f t="shared" si="181"/>
        <v>2.0862329421824515</v>
      </c>
      <c r="BG439" cm="1">
        <f t="array" ref="BG439" xml:space="preserve"> EXP( -4 * alpha * X * 10^(-6) * BA439 / ( PI() * df * 10^(-6) * ( 1 - alpha ) ) ) * 100</f>
        <v>9.00791632803925E-4</v>
      </c>
      <c r="BH439" cm="1">
        <f t="array" ref="BH439" xml:space="preserve"> EXP( -4 * alpha * X * 10^(-6) * BB439 / ( PI() * df * 10^(-6) * ( 1 - alpha ) ) ) * 100</f>
        <v>4.3604358579724901E-6</v>
      </c>
      <c r="BI439" cm="1">
        <f t="array" ref="BI439" xml:space="preserve"> EXP( -4 * alpha * X * 10^(-6) * BD439 / ( PI() * df * 10^(-6) * ( 1 - alpha ) ) ) * 100</f>
        <v>5.0569154691379847E-12</v>
      </c>
      <c r="BJ439" cm="1">
        <f t="array" ref="BJ439" xml:space="preserve"> EXP( -4 * alpha * X * 10^(-6) * BE439 / ( PI() * df * 10^(-6) * ( 1 - alpha ) ) ) * 100</f>
        <v>1.8247708387041652E-26</v>
      </c>
      <c r="BK439" cm="1">
        <f t="array" ref="BK439">fC *  BG439 +  ( 1 - fC ) * BI439</f>
        <v>9.0079167831616432E-5</v>
      </c>
    </row>
    <row r="440" spans="6:63" x14ac:dyDescent="0.2">
      <c r="F440">
        <v>4400</v>
      </c>
      <c r="G440" cm="1">
        <f t="array" ref="G440" xml:space="preserve"> F440 * 10^(-9) * rhoa/mu * U</f>
        <v>2.9149694639591258E-3</v>
      </c>
      <c r="H440" cm="1">
        <f t="array" ref="H440">1 +  lambda/F440 * ( 2.514 + 0.8 * EXP( -0.55 * F440/lambda ) )</f>
        <v>1.0382870772727273</v>
      </c>
      <c r="I440" cm="1">
        <f t="array" ref="I440" xml:space="preserve"> 1 + 3.34 * lambda/F440</f>
        <v>1.0508666818181818</v>
      </c>
      <c r="J440">
        <f t="shared" si="165"/>
        <v>0.98802930498882158</v>
      </c>
      <c r="K440" cm="1">
        <f t="array" ref="K440" xml:space="preserve"> kB * T * H440 / ( 3 * PI() * mu * F440 * 10^(-9) )</f>
        <v>5.5710879259878219E-12</v>
      </c>
      <c r="L440" cm="1">
        <f t="array" ref="L440" xml:space="preserve"> df * 10^(-6) *U / K440</f>
        <v>14761.36137102549</v>
      </c>
      <c r="M440" cm="1">
        <f t="array" ref="M440" xml:space="preserve"> 1 + 0.388 * Kn * ( ( 1 - alpha ) * L440 / Ku ) ^ ( 1 / 3 )</f>
        <v>1.1829691026029128</v>
      </c>
      <c r="N440" cm="1">
        <f t="array" ref="N440" xml:space="preserve"> 1 + 0.388 * Kn * ( ( 1 - alpha ) / Ku ) ^ ( 1 / 3 ) * ( 3 * PI() * mu * df * 10^(-6) * U * F440 * 10^(-9) / ( kB * T ) ) ^ ( 1 / 3 ) * ( 0.6 * ( F440 / lambda ) ^ 0.1 ) ^ ( -1 / 3 ) * ( 1 + 2/3 * ( 3.34 * F440 / lambda ) ) ^ ( -1 / 2 )</f>
        <v>1.0157479891892756</v>
      </c>
      <c r="O440">
        <f t="shared" si="156"/>
        <v>0.85864287321985255</v>
      </c>
      <c r="P440" cm="1">
        <f t="array" ref="P440" xml:space="preserve"> 1 / ( 1 + 1.6 * ( ( 1 - alpha ) / Ku ) ^ ( 1 / 3 ) * L440 ^ ( -2 / 3 ) * M440 )</f>
        <v>0.99647526899975081</v>
      </c>
      <c r="Q440" cm="1">
        <f t="array" ref="Q440" xml:space="preserve"> 1.6 * ( ( 1 - alpha ) / Ku ) * L440 ^ ( -2 / 3 ) * M440 * P440</f>
        <v>4.45752033453222E-3</v>
      </c>
      <c r="R440" cm="1">
        <f t="array" ref="R440" xml:space="preserve"> 1.6 * ( 0.6 ) ^ ( 2 / 3 ) * ( ( 1 - alpha ) / Ku ) * ( lambda * 10^(-9) ) ^ ( -1 / 15 ) * ( kB * T / ( 3 * PI() * df * 10^(-6) * U * mu ) ) ^ ( 2 / 3 ) * ( F440 * 10^(-9) ) ^ ( -3 / 5 )  +  3.2 * 3.34 / 3 * ( 0.6 ) ^ ( 2 / 3 ) * ( ( 1 - alpha ) / Ku ) *  ( lambda * 10^(-9) ) ^ ( 14 / 15 ) * ( kB * T / ( 3 * PI() * df * 10^(-6) * U * mu ) ) ^ ( 2 / 3 ) * ( F440 * 10^(-9) ) ^ ( -8 / 5 )</f>
        <v>3.5851997040608429E-3</v>
      </c>
      <c r="S440">
        <f t="shared" si="157"/>
        <v>3.641659390241787E-3</v>
      </c>
      <c r="T440">
        <f t="shared" si="166"/>
        <v>0.81696977622962408</v>
      </c>
      <c r="U440">
        <f t="shared" si="158"/>
        <v>8255.7430233031409</v>
      </c>
      <c r="V440">
        <f t="shared" si="159"/>
        <v>1.1005777145674293E-2</v>
      </c>
      <c r="W440">
        <f t="shared" si="160"/>
        <v>1.2112690621663416E-4</v>
      </c>
      <c r="X440">
        <f t="shared" si="161"/>
        <v>1.3330907908520445E-6</v>
      </c>
      <c r="Y440" cm="1">
        <f t="array" ref="Y440" xml:space="preserve"> 4 / 3 * g / U^2 * F440 * 10^(-9) * ( rhop - rhoa ) / rhoa</f>
        <v>456.1261909034373</v>
      </c>
      <c r="Z440" cm="1">
        <f t="array" ref="Z440" xml:space="preserve"> SQRT( 4/3 * 1/U440 * g/rhoa * F440 * 10^(-9) *  ( rhop - rhoa ) )</f>
        <v>2.4655555080089812E-3</v>
      </c>
      <c r="AA440" cm="1">
        <f t="array" ref="AA440" xml:space="preserve"> Z440 / U</f>
        <v>0.23505225502273144</v>
      </c>
      <c r="AB440">
        <f t="shared" si="167"/>
        <v>0.30727883906594994</v>
      </c>
      <c r="AC440">
        <f t="shared" si="168"/>
        <v>0.30328711284528959</v>
      </c>
      <c r="AD440">
        <f t="shared" si="169"/>
        <v>0.98700943340975189</v>
      </c>
      <c r="AE440" cm="1">
        <f t="array" ref="AE440">( ( F440 * 10^(-9) ) ^ 2 * rhop * H440 * U ) / ( 18 * mu * ( df * 10^(-6) ) )</f>
        <v>8.2411305163699794E-2</v>
      </c>
      <c r="AF440">
        <f t="shared" si="170"/>
        <v>6.1464168863658665E-2</v>
      </c>
      <c r="AG440" cm="1">
        <f t="array" ref="AG440">(2 * AI460*(1-alpha)*AE440*SQRT(alpha)+(1-alpha)*alpha*AE440^2)/Ku</f>
        <v>3.6793645369681723E-2</v>
      </c>
      <c r="AH440">
        <f t="shared" si="171"/>
        <v>0.59861942412819891</v>
      </c>
      <c r="AI440" cm="1">
        <f t="array" ref="AI440" xml:space="preserve"> F440 / df / 1000</f>
        <v>0.56122448979591844</v>
      </c>
      <c r="AJ440" cm="1">
        <f t="array" ref="AJ440" xml:space="preserve"> ( 1 + AI440 ) / ( 2*Ku ) * ( 2 * LN( 1 + AI440 ) - 1 + alpha + ( 1 / ( 1 + AI440 ) ) ^ 2 * ( 1 - alpha / 2 ) - ( alpha / 2) * ( 1 + AI440 ) ^ 2 )</f>
        <v>0.32430217589478255</v>
      </c>
      <c r="AK440" cm="1">
        <f t="array" ref="AK440" xml:space="preserve"> ( ( 1 - alpha ) / Ku ) * AI440 ^ 2</f>
        <v>0.44794455293150343</v>
      </c>
      <c r="AL440">
        <f t="shared" si="172"/>
        <v>1.3812566989277177</v>
      </c>
      <c r="AM440">
        <f t="shared" si="162"/>
        <v>0.56265755501993553</v>
      </c>
      <c r="AN440">
        <f t="shared" si="173"/>
        <v>0.81633749403069356</v>
      </c>
      <c r="AO440">
        <f t="shared" si="174"/>
        <v>1.4508602732647389</v>
      </c>
      <c r="AP440" cm="1">
        <f t="array" ref="AP440" xml:space="preserve"> EXP( -4 * alpha * X * 10^(-6) * AM440 / ( PI() * df * 10^(-6) * ( 1 - alpha ) ) ) * 100</f>
        <v>9.999775007487827E-4</v>
      </c>
      <c r="AQ440" cm="1">
        <f t="array" ref="AQ440" xml:space="preserve"> EXP( -4 * alpha * X * 10^(-6) * AN440 / ( PI() * df * 10^(-6) * ( 1 - alpha ) ) ) * 100</f>
        <v>5.5678106416645687E-6</v>
      </c>
      <c r="AR440">
        <f t="shared" si="175"/>
        <v>9.9440969010711807E-4</v>
      </c>
      <c r="AS440" cm="1">
        <f t="array" ref="AS440" xml:space="preserve"> ( sigave * 10^(-6) * fE *e * H440 ) / ( 3 * PI() * eps0 * ( 1 + epsF ) * mu * U * F440 * 10^(-9) )</f>
        <v>4.8689907362726177E-3</v>
      </c>
      <c r="AT440" cm="1">
        <f t="array" ref="AT440" xml:space="preserve"> PI() * AS440 / ( 1 + alpha * SQRT(AS440) )</f>
        <v>1.5223091023670582E-2</v>
      </c>
      <c r="AU440" cm="1">
        <f t="array" ref="AU440" xml:space="preserve"> PI() * AS440 * ( 1 - SQRT( AS440 ) * alpha )</f>
        <v>1.5222738133165036E-2</v>
      </c>
      <c r="AV440">
        <f t="shared" si="176"/>
        <v>0.99997681873510458</v>
      </c>
      <c r="AW440" cm="1">
        <f t="array" ref="AW440" xml:space="preserve"> 2 / 3 * ( epsP - 1 ) / ( epsP + 2 ) * ( sigave * 10^(-6) ) ^ 2 / ( eps0 * ( 1 + epsF ) ^ 2 ) * H440 * ( F440 * 10^(-9) ) ^ 2 / ( df * 10^(-6) * mu * U )</f>
        <v>66.080408121818706</v>
      </c>
      <c r="AX440" cm="1">
        <f t="array" ref="AX440" xml:space="preserve"> 0.528 * Ku ^ 0.26 * AW440 ^ 0.74 / ( 1 + 0.366 * ( Ku * AW440 ) ^ 0.63 )</f>
        <v>2.1327950787218297</v>
      </c>
      <c r="AY440" cm="1">
        <f t="array" ref="AY440" xml:space="preserve"> 0.35 * Ku ^ ( -0.5 ) * AW440 ^ 0.4</f>
        <v>2.3125855445038863</v>
      </c>
      <c r="AZ440">
        <f t="shared" si="177"/>
        <v>1.0842980498106756</v>
      </c>
      <c r="BA440">
        <f t="shared" si="163"/>
        <v>0.56931525886838175</v>
      </c>
      <c r="BB440">
        <f t="shared" si="178"/>
        <v>0.83156023216385855</v>
      </c>
      <c r="BC440">
        <f t="shared" si="179"/>
        <v>1.4606322581564679</v>
      </c>
      <c r="BD440">
        <f t="shared" si="164"/>
        <v>1.4954193693895896</v>
      </c>
      <c r="BE440">
        <f t="shared" si="180"/>
        <v>3.1289230385345799</v>
      </c>
      <c r="BF440">
        <f t="shared" si="181"/>
        <v>2.0923381778930445</v>
      </c>
      <c r="BG440" cm="1">
        <f t="array" ref="BG440" xml:space="preserve"> EXP( -4 * alpha * X * 10^(-6) * BA440 / ( PI() * df * 10^(-6) * ( 1 - alpha ) ) ) * 100</f>
        <v>8.7262388207379367E-4</v>
      </c>
      <c r="BH440" cm="1">
        <f t="array" ref="BH440" xml:space="preserve"> EXP( -4 * alpha * X * 10^(-6) * BB440 / ( PI() * df * 10^(-6) * ( 1 - alpha ) ) ) * 100</f>
        <v>4.0776397556927586E-6</v>
      </c>
      <c r="BI440" cm="1">
        <f t="array" ref="BI440" xml:space="preserve"> EXP( -4 * alpha * X * 10^(-6) * BD440 / ( PI() * df * 10^(-6) * ( 1 - alpha ) ) ) * 100</f>
        <v>5.1413788092210918E-12</v>
      </c>
      <c r="BJ440" cm="1">
        <f t="array" ref="BJ440" xml:space="preserve"> EXP( -4 * alpha * X * 10^(-6) * BE440 / ( PI() * df * 10^(-6) * ( 1 - alpha ) ) ) * 100</f>
        <v>1.5670559792057823E-26</v>
      </c>
      <c r="BK440" cm="1">
        <f t="array" ref="BK440">fC *  BG440 +  ( 1 - fC ) * BI440</f>
        <v>8.7262392834620308E-5</v>
      </c>
    </row>
    <row r="441" spans="6:63" x14ac:dyDescent="0.2">
      <c r="F441">
        <v>4410</v>
      </c>
      <c r="G441" cm="1">
        <f t="array" ref="G441" xml:space="preserve"> F441 * 10^(-9) * rhoa/mu * U</f>
        <v>2.9215943945590335E-3</v>
      </c>
      <c r="H441" cm="1">
        <f t="array" ref="H441">1 +  lambda/F441 * ( 2.514 + 0.8 * EXP( -0.55 * F441/lambda ) )</f>
        <v>1.0382002585034014</v>
      </c>
      <c r="I441" cm="1">
        <f t="array" ref="I441" xml:space="preserve"> 1 + 3.34 * lambda/F441</f>
        <v>1.0507513378684807</v>
      </c>
      <c r="J441">
        <f t="shared" si="165"/>
        <v>0.9880551383445868</v>
      </c>
      <c r="K441" cm="1">
        <f t="array" ref="K441" xml:space="preserve"> kB * T * H441 / ( 3 * PI() * mu * F441 * 10^(-9) )</f>
        <v>5.5579902905034411E-12</v>
      </c>
      <c r="L441" cm="1">
        <f t="array" ref="L441" xml:space="preserve"> df * 10^(-6) *U / K441</f>
        <v>14796.147133573737</v>
      </c>
      <c r="M441" cm="1">
        <f t="array" ref="M441" xml:space="preserve"> 1 + 0.388 * Kn * ( ( 1 - alpha ) * L441 / Ku ) ^ ( 1 / 3 )</f>
        <v>1.1831127146216238</v>
      </c>
      <c r="N441" cm="1">
        <f t="array" ref="N441" xml:space="preserve"> 1 + 0.388 * Kn * ( ( 1 - alpha ) / Ku ) ^ ( 1 / 3 ) * ( 3 * PI() * mu * df * 10^(-6) * U * F441 * 10^(-9) / ( kB * T ) ) ^ ( 1 / 3 ) * ( 0.6 * ( F441 / lambda ) ^ 0.1 ) ^ ( -1 / 3 ) * ( 1 + 2/3 * ( 3.34 * F441 / lambda ) ) ^ ( -1 / 2 )</f>
        <v>1.0157409619944542</v>
      </c>
      <c r="O441">
        <f t="shared" si="156"/>
        <v>0.85853270735857357</v>
      </c>
      <c r="P441" cm="1">
        <f t="array" ref="P441" xml:space="preserve"> 1 / ( 1 + 1.6 * ( ( 1 - alpha ) / Ku ) ^ ( 1 / 3 ) * L441 ^ ( -2 / 3 ) * M441 )</f>
        <v>0.99648035042021443</v>
      </c>
      <c r="Q441" cm="1">
        <f t="array" ref="Q441" xml:space="preserve"> 1.6 * ( ( 1 - alpha ) / Ku ) * L441 ^ ( -2 / 3 ) * M441 * P441</f>
        <v>4.4510941604373241E-3</v>
      </c>
      <c r="R441" cm="1">
        <f t="array" ref="R441" xml:space="preserve"> 1.6 * ( 0.6 ) ^ ( 2 / 3 ) * ( ( 1 - alpha ) / Ku ) * ( lambda * 10^(-9) ) ^ ( -1 / 15 ) * ( kB * T / ( 3 * PI() * df * 10^(-6) * U * mu ) ) ^ ( 2 / 3 ) * ( F441 * 10^(-9) ) ^ ( -3 / 5 )  +  3.2 * 3.34 / 3 * ( 0.6 ) ^ ( 2 / 3 ) * ( ( 1 - alpha ) / Ku ) *  ( lambda * 10^(-9) ) ^ ( 14 / 15 ) * ( kB * T / ( 3 * PI() * df * 10^(-6) * U * mu ) ) ^ ( 2 / 3 ) * ( F441 * 10^(-9) ) ^ ( -8 / 5 )</f>
        <v>3.5800533846129701E-3</v>
      </c>
      <c r="S441">
        <f t="shared" si="157"/>
        <v>3.6364068688782801E-3</v>
      </c>
      <c r="T441">
        <f t="shared" si="166"/>
        <v>0.81696920752649271</v>
      </c>
      <c r="U441">
        <f t="shared" si="158"/>
        <v>8237.057370235676</v>
      </c>
      <c r="V441">
        <f t="shared" si="159"/>
        <v>1.1018253207121504E-2</v>
      </c>
      <c r="W441">
        <f t="shared" si="160"/>
        <v>1.2140167816019654E-4</v>
      </c>
      <c r="X441">
        <f t="shared" si="161"/>
        <v>1.3376294520545792E-6</v>
      </c>
      <c r="Y441" cm="1">
        <f t="array" ref="Y441" xml:space="preserve"> 4 / 3 * g / U^2 * F441 * 10^(-9) * ( rhop - rhoa ) / rhoa</f>
        <v>457.16284133730869</v>
      </c>
      <c r="Z441" cm="1">
        <f t="array" ref="Z441" xml:space="preserve"> SQRT( 4/3 * 1/U441 * g/rhoa * F441 * 10^(-9) *  ( rhop - rhoa ) )</f>
        <v>2.4711538152622789E-3</v>
      </c>
      <c r="AA441" cm="1">
        <f t="array" ref="AA441" xml:space="preserve"> Z441 / U</f>
        <v>0.23558596628574022</v>
      </c>
      <c r="AB441">
        <f t="shared" si="167"/>
        <v>0.30819157667872299</v>
      </c>
      <c r="AC441">
        <f t="shared" si="168"/>
        <v>0.30416066353615479</v>
      </c>
      <c r="AD441">
        <f t="shared" si="169"/>
        <v>0.98692075498620691</v>
      </c>
      <c r="AE441" cm="1">
        <f t="array" ref="AE441">( ( F441 * 10^(-9) ) ^ 2 * rhop * H441 * U ) / ( 18 * mu * ( df * 10^(-6) ) )</f>
        <v>8.277940531380229E-2</v>
      </c>
      <c r="AF441">
        <f t="shared" si="170"/>
        <v>6.1877352216029045E-2</v>
      </c>
      <c r="AG441" cm="1">
        <f t="array" ref="AG441">(2 * AI461*(1-alpha)*AE441*SQRT(alpha)+(1-alpha)*alpha*AE441^2)/Ku</f>
        <v>3.7039866952291306E-2</v>
      </c>
      <c r="AH441">
        <f t="shared" si="171"/>
        <v>0.59860135616301136</v>
      </c>
      <c r="AI441" cm="1">
        <f t="array" ref="AI441" xml:space="preserve"> F441 / df / 1000</f>
        <v>0.5625</v>
      </c>
      <c r="AJ441" cm="1">
        <f t="array" ref="AJ441" xml:space="preserve"> ( 1 + AI441 ) / ( 2*Ku ) * ( 2 * LN( 1 + AI441 ) - 1 + alpha + ( 1 / ( 1 + AI441 ) ) ^ 2 * ( 1 - alpha / 2 ) - ( alpha / 2) * ( 1 + AI441 ) ^ 2 )</f>
        <v>0.3255808212797493</v>
      </c>
      <c r="AK441" cm="1">
        <f t="array" ref="AK441" xml:space="preserve"> ( ( 1 - alpha ) / Ku ) * AI441 ^ 2</f>
        <v>0.44998297829892403</v>
      </c>
      <c r="AL441">
        <f t="shared" si="172"/>
        <v>1.3820930131270983</v>
      </c>
      <c r="AM441">
        <f t="shared" si="162"/>
        <v>0.56424941620547409</v>
      </c>
      <c r="AN441">
        <f t="shared" si="173"/>
        <v>0.81965740091998618</v>
      </c>
      <c r="AO441">
        <f t="shared" si="174"/>
        <v>1.4526508621526053</v>
      </c>
      <c r="AP441" cm="1">
        <f t="array" ref="AP441" xml:space="preserve"> EXP( -4 * alpha * X * 10^(-6) * AM441 / ( PI() * df * 10^(-6) * ( 1 - alpha ) ) ) * 100</f>
        <v>9.6793074751845478E-4</v>
      </c>
      <c r="AQ441" cm="1">
        <f t="array" ref="AQ441" xml:space="preserve"> EXP( -4 * alpha * X * 10^(-6) * AN441 / ( PI() * df * 10^(-6) * ( 1 - alpha ) ) ) * 100</f>
        <v>5.2021441122911528E-6</v>
      </c>
      <c r="AR441">
        <f t="shared" si="175"/>
        <v>9.6272860340616362E-4</v>
      </c>
      <c r="AS441" cm="1">
        <f t="array" ref="AS441" xml:space="preserve"> ( sigave * 10^(-6) * fE *e * H441 ) / ( 3 * PI() * eps0 * ( 1 + epsF ) * mu * U * F441 * 10^(-9) )</f>
        <v>4.8575437322605193E-3</v>
      </c>
      <c r="AT441" cm="1">
        <f t="array" ref="AT441" xml:space="preserve"> PI() * AS441 / ( 1 + alpha * SQRT(AS441) )</f>
        <v>1.5187387109579507E-2</v>
      </c>
      <c r="AU441" cm="1">
        <f t="array" ref="AU441" xml:space="preserve"> PI() * AS441 * ( 1 - SQRT( AS441 ) * alpha )</f>
        <v>1.5187035874436088E-2</v>
      </c>
      <c r="AV441">
        <f t="shared" si="176"/>
        <v>0.99997687323429074</v>
      </c>
      <c r="AW441" cm="1">
        <f t="array" ref="AW441" xml:space="preserve"> 2 / 3 * ( epsP - 1 ) / ( epsP + 2 ) * ( sigave * 10^(-6) ) ^ 2 / ( eps0 * ( 1 + epsF ) ^ 2 ) * H441 * ( F441 * 10^(-9) ) ^ 2 / ( df * 10^(-6) * mu * U )</f>
        <v>66.375564327634862</v>
      </c>
      <c r="AX441" cm="1">
        <f t="array" ref="AX441" xml:space="preserve"> 0.528 * Ku ^ 0.26 * AW441 ^ 0.74 / ( 1 + 0.366 * ( Ku * AW441 ) ^ 0.63 )</f>
        <v>2.1350555597721246</v>
      </c>
      <c r="AY441" cm="1">
        <f t="array" ref="AY441" xml:space="preserve"> 0.35 * Ku ^ ( -0.5 ) * AW441 ^ 0.4</f>
        <v>2.3167117993311823</v>
      </c>
      <c r="AZ441">
        <f t="shared" si="177"/>
        <v>1.0850826755901593</v>
      </c>
      <c r="BA441">
        <f t="shared" si="163"/>
        <v>0.57086732900478676</v>
      </c>
      <c r="BB441">
        <f t="shared" si="178"/>
        <v>0.83484443679442222</v>
      </c>
      <c r="BC441">
        <f t="shared" si="179"/>
        <v>1.4624141098595291</v>
      </c>
      <c r="BD441">
        <f t="shared" si="164"/>
        <v>1.4946011228099256</v>
      </c>
      <c r="BE441">
        <f t="shared" si="180"/>
        <v>3.1363692002511687</v>
      </c>
      <c r="BF441">
        <f t="shared" si="181"/>
        <v>2.0984657059233545</v>
      </c>
      <c r="BG441" cm="1">
        <f t="array" ref="BG441" xml:space="preserve"> EXP( -4 * alpha * X * 10^(-6) * BA441 / ( PI() * df * 10^(-6) * ( 1 - alpha ) ) ) * 100</f>
        <v>8.4534648638878739E-4</v>
      </c>
      <c r="BH441" cm="1">
        <f t="array" ref="BH441" xml:space="preserve"> EXP( -4 * alpha * X * 10^(-6) * BB441 / ( PI() * df * 10^(-6) * ( 1 - alpha ) ) ) * 100</f>
        <v>3.8126245702846477E-6</v>
      </c>
      <c r="BI441" cm="1">
        <f t="array" ref="BI441" xml:space="preserve"> EXP( -4 * alpha * X * 10^(-6) * BD441 / ( PI() * df * 10^(-6) * ( 1 - alpha ) ) ) * 100</f>
        <v>5.2281842410062426E-12</v>
      </c>
      <c r="BJ441" cm="1">
        <f t="array" ref="BJ441" xml:space="preserve"> EXP( -4 * alpha * X * 10^(-6) * BE441 / ( PI() * df * 10^(-6) * ( 1 - alpha ) ) ) * 100</f>
        <v>1.3455963838499212E-26</v>
      </c>
      <c r="BK441" cm="1">
        <f t="array" ref="BK441">fC *  BG441 +  ( 1 - fC ) * BI441</f>
        <v>8.4534653344244565E-5</v>
      </c>
    </row>
    <row r="442" spans="6:63" x14ac:dyDescent="0.2">
      <c r="F442">
        <v>4420</v>
      </c>
      <c r="G442" cm="1">
        <f t="array" ref="G442" xml:space="preserve"> F442 * 10^(-9) * rhoa/mu * U</f>
        <v>2.9282193251589403E-3</v>
      </c>
      <c r="H442" cm="1">
        <f t="array" ref="H442">1 +  lambda/F442 * ( 2.514 + 0.8 * EXP( -0.55 * F442/lambda ) )</f>
        <v>1.0381138325791854</v>
      </c>
      <c r="I442" cm="1">
        <f t="array" ref="I442" xml:space="preserve"> 1 + 3.34 * lambda/F442</f>
        <v>1.050636515837104</v>
      </c>
      <c r="J442">
        <f t="shared" si="165"/>
        <v>0.98808086044111931</v>
      </c>
      <c r="K442" cm="1">
        <f t="array" ref="K442" xml:space="preserve"> kB * T * H442 / ( 3 * PI() * mu * F442 * 10^(-9) )</f>
        <v>5.5449540186705695E-12</v>
      </c>
      <c r="L442" cm="1">
        <f t="array" ref="L442" xml:space="preserve"> df * 10^(-6) *U / K442</f>
        <v>14830.933102125136</v>
      </c>
      <c r="M442" cm="1">
        <f t="array" ref="M442" xml:space="preserve"> 1 + 0.388 * Kn * ( ( 1 - alpha ) * L442 / Ku ) ^ ( 1 / 3 )</f>
        <v>1.1832561025768054</v>
      </c>
      <c r="N442" cm="1">
        <f t="array" ref="N442" xml:space="preserve"> 1 + 0.388 * Kn * ( ( 1 - alpha ) / Ku ) ^ ( 1 / 3 ) * ( 3 * PI() * mu * df * 10^(-6) * U * F442 * 10^(-9) / ( kB * T ) ) ^ ( 1 / 3 ) * ( 0.6 * ( F442 / lambda ) ^ 0.1 ) ^ ( -1 / 3 ) * ( 1 + 2/3 * ( 3.34 * F442 / lambda ) ) ^ ( -1 / 2 )</f>
        <v>1.0157339535693632</v>
      </c>
      <c r="O442">
        <f t="shared" si="156"/>
        <v>0.85842274665423224</v>
      </c>
      <c r="P442" cm="1">
        <f t="array" ref="P442" xml:space="preserve"> 1 / ( 1 + 1.6 * ( ( 1 - alpha ) / Ku ) ^ ( 1 / 3 ) * L442 ^ ( -2 / 3 ) * M442 )</f>
        <v>0.99648541238305177</v>
      </c>
      <c r="Q442" cm="1">
        <f t="array" ref="Q442" xml:space="preserve"> 1.6 * ( ( 1 - alpha ) / Ku ) * L442 ^ ( -2 / 3 ) * M442 * P442</f>
        <v>4.444692593259871E-3</v>
      </c>
      <c r="R442" cm="1">
        <f t="array" ref="R442" xml:space="preserve"> 1.6 * ( 0.6 ) ^ ( 2 / 3 ) * ( ( 1 - alpha ) / Ku ) * ( lambda * 10^(-9) ) ^ ( -1 / 15 ) * ( kB * T / ( 3 * PI() * df * 10^(-6) * U * mu ) ) ^ ( 2 / 3 ) * ( F442 * 10^(-9) ) ^ ( -3 / 5 )  +  3.2 * 3.34 / 3 * ( 0.6 ) ^ ( 2 / 3 ) * ( ( 1 - alpha ) / Ku ) *  ( lambda * 10^(-9) ) ^ ( 14 / 15 ) * ( kB * T / ( 3 * PI() * df * 10^(-6) * U * mu ) ) ^ ( 2 / 3 ) * ( F442 * 10^(-9) ) ^ ( -8 / 5 )</f>
        <v>3.5749266649892229E-3</v>
      </c>
      <c r="S442">
        <f t="shared" si="157"/>
        <v>3.6311743951500421E-3</v>
      </c>
      <c r="T442">
        <f t="shared" si="166"/>
        <v>0.81696862470455567</v>
      </c>
      <c r="U442">
        <f t="shared" si="158"/>
        <v>8218.4562429625857</v>
      </c>
      <c r="V442">
        <f t="shared" si="159"/>
        <v>1.1030715068434366E-2</v>
      </c>
      <c r="W442">
        <f t="shared" si="160"/>
        <v>1.2167644812872048E-4</v>
      </c>
      <c r="X442">
        <f t="shared" si="161"/>
        <v>1.3421732196545383E-6</v>
      </c>
      <c r="Y442" cm="1">
        <f t="array" ref="Y442" xml:space="preserve"> 4 / 3 * g / U^2 * F442 * 10^(-9) * ( rhop - rhoa ) / rhoa</f>
        <v>458.19949177118013</v>
      </c>
      <c r="Z442" cm="1">
        <f t="array" ref="Z442" xml:space="preserve"> SQRT( 4/3 * 1/U442 * g/rhoa * F442 * 10^(-9) *  ( rhop - rhoa ) )</f>
        <v>2.4767521025567513E-3</v>
      </c>
      <c r="AA442" cm="1">
        <f t="array" ref="AA442" xml:space="preserve"> Z442 / U</f>
        <v>0.23611967564598638</v>
      </c>
      <c r="AB442">
        <f t="shared" si="167"/>
        <v>0.30910558646168085</v>
      </c>
      <c r="AC442">
        <f t="shared" si="168"/>
        <v>0.30503518339796015</v>
      </c>
      <c r="AD442">
        <f t="shared" si="169"/>
        <v>0.98683167421749174</v>
      </c>
      <c r="AE442" cm="1">
        <f t="array" ref="AE442">( ( F442 * 10^(-9) ) ^ 2 * rhop * H442 * U ) / ( 18 * mu * ( df * 10^(-6) ) )</f>
        <v>8.3148325426395844E-2</v>
      </c>
      <c r="AF442">
        <f t="shared" si="170"/>
        <v>6.2291923992676329E-2</v>
      </c>
      <c r="AG442" cm="1">
        <f t="array" ref="AG442">(2 * AI462*(1-alpha)*AE442*SQRT(alpha)+(1-alpha)*alpha*AE442^2)/Ku</f>
        <v>3.7287191116774164E-2</v>
      </c>
      <c r="AH442">
        <f t="shared" si="171"/>
        <v>0.59858788630702797</v>
      </c>
      <c r="AI442" cm="1">
        <f t="array" ref="AI442" xml:space="preserve"> F442 / df / 1000</f>
        <v>0.56377551020408168</v>
      </c>
      <c r="AJ442" cm="1">
        <f t="array" ref="AJ442" xml:space="preserve"> ( 1 + AI442 ) / ( 2*Ku ) * ( 2 * LN( 1 + AI442 ) - 1 + alpha + ( 1 / ( 1 + AI442 ) ) ^ 2 * ( 1 - alpha / 2 ) - ( alpha / 2) * ( 1 + AI442 ) ^ 2 )</f>
        <v>0.32686128432705813</v>
      </c>
      <c r="AK442" cm="1">
        <f t="array" ref="AK442" xml:space="preserve"> ( ( 1 - alpha ) / Ku ) * AI442 ^ 2</f>
        <v>0.45202603119271806</v>
      </c>
      <c r="AL442">
        <f t="shared" si="172"/>
        <v>1.3829292512368023</v>
      </c>
      <c r="AM442">
        <f t="shared" si="162"/>
        <v>0.56584050920868734</v>
      </c>
      <c r="AN442">
        <f t="shared" si="173"/>
        <v>0.82298431297850461</v>
      </c>
      <c r="AO442">
        <f t="shared" si="174"/>
        <v>1.4544457308817036</v>
      </c>
      <c r="AP442" cm="1">
        <f t="array" ref="AP442" xml:space="preserve"> EXP( -4 * alpha * X * 10^(-6) * AM442 / ( PI() * df * 10^(-6) * ( 1 - alpha ) ) ) * 100</f>
        <v>9.3692573859007118E-4</v>
      </c>
      <c r="AQ442" cm="1">
        <f t="array" ref="AQ442" xml:space="preserve"> EXP( -4 * alpha * X * 10^(-6) * AN442 / ( PI() * df * 10^(-6) * ( 1 - alpha ) ) ) * 100</f>
        <v>4.8597961265056526E-6</v>
      </c>
      <c r="AR442">
        <f t="shared" si="175"/>
        <v>9.3206594246356556E-4</v>
      </c>
      <c r="AS442" cm="1">
        <f t="array" ref="AS442" xml:space="preserve"> ( sigave * 10^(-6) * fE *e * H442 ) / ( 3 * PI() * eps0 * ( 1 + epsF ) * mu * U * F442 * 10^(-9) )</f>
        <v>4.8461503585365663E-3</v>
      </c>
      <c r="AT442" cm="1">
        <f t="array" ref="AT442" xml:space="preserve"> PI() * AS442 / ( 1 + alpha * SQRT(AS442) )</f>
        <v>1.5151850172021673E-2</v>
      </c>
      <c r="AU442" cm="1">
        <f t="array" ref="AU442" xml:space="preserve"> PI() * AS442 * ( 1 - SQRT( AS442 ) * alpha )</f>
        <v>1.5151500580627404E-2</v>
      </c>
      <c r="AV442">
        <f t="shared" si="176"/>
        <v>0.99997692747814293</v>
      </c>
      <c r="AW442" cm="1">
        <f t="array" ref="AW442" xml:space="preserve"> 2 / 3 * ( epsP - 1 ) / ( epsP + 2 ) * ( sigave * 10^(-6) ) ^ 2 / ( eps0 * ( 1 + epsF ) ^ 2 ) * H442 * ( F442 * 10^(-9) ) ^ 2 / ( df * 10^(-6) * mu * U )</f>
        <v>66.671378009460497</v>
      </c>
      <c r="AX442" cm="1">
        <f t="array" ref="AX442" xml:space="preserve"> 0.528 * Ku ^ 0.26 * AW442 ^ 0.74 / ( 1 + 0.366 * ( Ku * AW442 ) ^ 0.63 )</f>
        <v>2.1373106894872786</v>
      </c>
      <c r="AY442" cm="1">
        <f t="array" ref="AY442" xml:space="preserve"> 0.35 * Ku ^ ( -0.5 ) * AW442 ^ 0.4</f>
        <v>2.3208362144507202</v>
      </c>
      <c r="AZ442">
        <f t="shared" si="177"/>
        <v>1.0858674996883433</v>
      </c>
      <c r="BA442">
        <f t="shared" si="163"/>
        <v>0.57241882876391859</v>
      </c>
      <c r="BB442">
        <f t="shared" si="178"/>
        <v>0.83813581355913203</v>
      </c>
      <c r="BC442">
        <f t="shared" si="179"/>
        <v>1.4642002873472957</v>
      </c>
      <c r="BD442">
        <f t="shared" si="164"/>
        <v>1.4937742298193135</v>
      </c>
      <c r="BE442">
        <f t="shared" si="180"/>
        <v>3.1438205274292246</v>
      </c>
      <c r="BF442">
        <f t="shared" si="181"/>
        <v>2.1046155869280865</v>
      </c>
      <c r="BG442" cm="1">
        <f t="array" ref="BG442" xml:space="preserve"> EXP( -4 * alpha * X * 10^(-6) * BA442 / ( PI() * df * 10^(-6) * ( 1 - alpha ) ) ) * 100</f>
        <v>8.1893131386100171E-4</v>
      </c>
      <c r="BH442" cm="1">
        <f t="array" ref="BH442" xml:space="preserve"> EXP( -4 * alpha * X * 10^(-6) * BB442 / ( PI() * df * 10^(-6) * ( 1 - alpha ) ) ) * 100</f>
        <v>3.5643102150724071E-6</v>
      </c>
      <c r="BI442" cm="1">
        <f t="array" ref="BI442" xml:space="preserve"> EXP( -4 * alpha * X * 10^(-6) * BD442 / ( PI() * df * 10^(-6) * ( 1 - alpha ) ) ) * 100</f>
        <v>5.3173959419070669E-12</v>
      </c>
      <c r="BJ442" cm="1">
        <f t="array" ref="BJ442" xml:space="preserve"> EXP( -4 * alpha * X * 10^(-6) * BE442 / ( PI() * df * 10^(-6) * ( 1 - alpha ) ) ) * 100</f>
        <v>1.1553118007010978E-26</v>
      </c>
      <c r="BK442" cm="1">
        <f t="array" ref="BK442">fC *  BG442 +  ( 1 - fC ) * BI442</f>
        <v>8.1893136171756512E-5</v>
      </c>
    </row>
    <row r="443" spans="6:63" x14ac:dyDescent="0.2">
      <c r="F443">
        <v>4430</v>
      </c>
      <c r="G443" cm="1">
        <f t="array" ref="G443" xml:space="preserve"> F443 * 10^(-9) * rhoa/mu * U</f>
        <v>2.9348442557588466E-3</v>
      </c>
      <c r="H443" cm="1">
        <f t="array" ref="H443">1 +  lambda/F443 * ( 2.514 + 0.8 * EXP( -0.55 * F443/lambda ) )</f>
        <v>1.0380277968397291</v>
      </c>
      <c r="I443" cm="1">
        <f t="array" ref="I443" xml:space="preserve"> 1 + 3.34 * lambda/F443</f>
        <v>1.0505222121896163</v>
      </c>
      <c r="J443">
        <f t="shared" si="165"/>
        <v>0.98810647199563262</v>
      </c>
      <c r="K443" cm="1">
        <f t="array" ref="K443" xml:space="preserve"> kB * T * H443 / ( 3 * PI() * mu * F443 * 10^(-9) )</f>
        <v>5.5319786807561545E-12</v>
      </c>
      <c r="L443" cm="1">
        <f t="array" ref="L443" xml:space="preserve"> df * 10^(-6) *U / K443</f>
        <v>14865.719275335741</v>
      </c>
      <c r="M443" cm="1">
        <f t="array" ref="M443" xml:space="preserve"> 1 + 0.388 * Kn * ( ( 1 - alpha ) * L443 / Ku ) ^ ( 1 / 3 )</f>
        <v>1.1833992673374862</v>
      </c>
      <c r="N443" cm="1">
        <f t="array" ref="N443" xml:space="preserve"> 1 + 0.388 * Kn * ( ( 1 - alpha ) / Ku ) ^ ( 1 / 3 ) * ( 3 * PI() * mu * df * 10^(-6) * U * F443 * 10^(-9) / ( kB * T ) ) ^ ( 1 / 3 ) * ( 0.6 * ( F443 / lambda ) ^ 0.1 ) ^ ( -1 / 3 ) * ( 1 + 2/3 * ( 3.34 * F443 / lambda ) ) ^ ( -1 / 2 )</f>
        <v>1.0157269638223079</v>
      </c>
      <c r="O443">
        <f t="shared" si="156"/>
        <v>0.85831299026200858</v>
      </c>
      <c r="P443" cm="1">
        <f t="array" ref="P443" xml:space="preserve"> 1 / ( 1 + 1.6 * ( ( 1 - alpha ) / Ku ) ^ ( 1 / 3 ) * L443 ^ ( -2 / 3 ) * M443 )</f>
        <v>0.99649045500806754</v>
      </c>
      <c r="Q443" cm="1">
        <f t="array" ref="Q443" xml:space="preserve"> 1.6 * ( ( 1 - alpha ) / Ku ) * L443 ^ ( -2 / 3 ) * M443 * P443</f>
        <v>4.4383154814900622E-3</v>
      </c>
      <c r="R443" cm="1">
        <f t="array" ref="R443" xml:space="preserve"> 1.6 * ( 0.6 ) ^ ( 2 / 3 ) * ( ( 1 - alpha ) / Ku ) * ( lambda * 10^(-9) ) ^ ( -1 / 15 ) * ( kB * T / ( 3 * PI() * df * 10^(-6) * U * mu ) ) ^ ( 2 / 3 ) * ( F443 * 10^(-9) ) ^ ( -3 / 5 )  +  3.2 * 3.34 / 3 * ( 0.6 ) ^ ( 2 / 3 ) * ( ( 1 - alpha ) / Ku ) *  ( lambda * 10^(-9) ) ^ ( 14 / 15 ) * ( kB * T / ( 3 * PI() * df * 10^(-6) * U * mu ) ) ^ ( 2 / 3 ) * ( F443 * 10^(-9) ) ^ ( -8 / 5 )</f>
        <v>3.5698194244678954E-3</v>
      </c>
      <c r="S443">
        <f t="shared" si="157"/>
        <v>3.6259618454086741E-3</v>
      </c>
      <c r="T443">
        <f t="shared" si="166"/>
        <v>0.81696802774176402</v>
      </c>
      <c r="U443">
        <f t="shared" si="158"/>
        <v>8199.939069147531</v>
      </c>
      <c r="V443">
        <f t="shared" si="159"/>
        <v>1.1043162777749612E-2</v>
      </c>
      <c r="W443">
        <f t="shared" si="160"/>
        <v>1.2195121612360572E-4</v>
      </c>
      <c r="X443">
        <f t="shared" si="161"/>
        <v>1.3467220877582977E-6</v>
      </c>
      <c r="Y443" cm="1">
        <f t="array" ref="Y443" xml:space="preserve"> 4 / 3 * g / U^2 * F443 * 10^(-9) * ( rhop - rhoa ) / rhoa</f>
        <v>459.23614220505158</v>
      </c>
      <c r="Z443" cm="1">
        <f t="array" ref="Z443" xml:space="preserve"> SQRT( 4/3 * 1/U443 * g/rhoa * F443 * 10^(-9) *  ( rhop - rhoa ) )</f>
        <v>2.4823503699067202E-3</v>
      </c>
      <c r="AA443" cm="1">
        <f t="array" ref="AA443" xml:space="preserve"> Z443 / U</f>
        <v>0.23665338310483525</v>
      </c>
      <c r="AB443">
        <f t="shared" si="167"/>
        <v>0.310020871078723</v>
      </c>
      <c r="AC443">
        <f t="shared" si="168"/>
        <v>0.30591067333455529</v>
      </c>
      <c r="AD443">
        <f t="shared" si="169"/>
        <v>0.98674219019556264</v>
      </c>
      <c r="AE443" cm="1">
        <f t="array" ref="AE443">( ( F443 * 10^(-9) ) ^ 2 * rhop * H443 * U ) / ( 18 * mu * ( df * 10^(-6) ) )</f>
        <v>8.3518065501480429E-2</v>
      </c>
      <c r="AF443">
        <f t="shared" si="170"/>
        <v>6.2707881149210873E-2</v>
      </c>
      <c r="AG443" cm="1">
        <f t="array" ref="AG443">(2 * AI463*(1-alpha)*AE443*SQRT(alpha)+(1-alpha)*alpha*AE443^2)/Ku</f>
        <v>3.7535620385490388E-2</v>
      </c>
      <c r="AH443">
        <f t="shared" si="171"/>
        <v>0.59857899354270783</v>
      </c>
      <c r="AI443" cm="1">
        <f t="array" ref="AI443" xml:space="preserve"> F443 / df / 1000</f>
        <v>0.56505102040816324</v>
      </c>
      <c r="AJ443" cm="1">
        <f t="array" ref="AJ443" xml:space="preserve"> ( 1 + AI443 ) / ( 2*Ku ) * ( 2 * LN( 1 + AI443 ) - 1 + alpha + ( 1 / ( 1 + AI443 ) ) ^ 2 * ( 1 - alpha / 2 ) - ( alpha / 2) * ( 1 + AI443 ) ^ 2 )</f>
        <v>0.32814356187332649</v>
      </c>
      <c r="AK443" cm="1">
        <f t="array" ref="AK443" xml:space="preserve"> ( ( 1 - alpha ) / Ku ) * AI443 ^ 2</f>
        <v>0.45407371161288523</v>
      </c>
      <c r="AL443">
        <f t="shared" si="172"/>
        <v>1.383765413591054</v>
      </c>
      <c r="AM443">
        <f t="shared" si="162"/>
        <v>0.56743081689769559</v>
      </c>
      <c r="AN443">
        <f t="shared" si="173"/>
        <v>0.82631822794206011</v>
      </c>
      <c r="AO443">
        <f t="shared" si="174"/>
        <v>1.4562448907159733</v>
      </c>
      <c r="AP443" cm="1">
        <f t="array" ref="AP443" xml:space="preserve"> EXP( -4 * alpha * X * 10^(-6) * AM443 / ( PI() * df * 10^(-6) * ( 1 - alpha ) ) ) * 100</f>
        <v>9.0692846337031942E-4</v>
      </c>
      <c r="AQ443" cm="1">
        <f t="array" ref="AQ443" xml:space="preserve"> EXP( -4 * alpha * X * 10^(-6) * AN443 / ( PI() * df * 10^(-6) * ( 1 - alpha ) ) ) * 100</f>
        <v>4.5393272309336867E-6</v>
      </c>
      <c r="AR443">
        <f t="shared" si="175"/>
        <v>9.0238913613938576E-4</v>
      </c>
      <c r="AS443" cm="1">
        <f t="array" ref="AS443" xml:space="preserve"> ( sigave * 10^(-6) * fE *e * H443 ) / ( 3 * PI() * eps0 * ( 1 + epsF ) * mu * U * F443 * 10^(-9) )</f>
        <v>4.8348102395248766E-3</v>
      </c>
      <c r="AT443" cm="1">
        <f t="array" ref="AT443" xml:space="preserve"> PI() * AS443 / ( 1 + alpha * SQRT(AS443) )</f>
        <v>1.5116479043396457E-2</v>
      </c>
      <c r="AU443" cm="1">
        <f t="array" ref="AU443" xml:space="preserve"> PI() * AS443 * ( 1 - SQRT( AS443 ) * alpha )</f>
        <v>1.5116131084246667E-2</v>
      </c>
      <c r="AV443">
        <f t="shared" si="176"/>
        <v>0.99997698146844971</v>
      </c>
      <c r="AW443" cm="1">
        <f t="array" ref="AW443" xml:space="preserve"> 2 / 3 * ( epsP - 1 ) / ( epsP + 2 ) * ( sigave * 10^(-6) ) ^ 2 / ( eps0 * ( 1 + epsF ) ^ 2 ) * H443 * ( F443 * 10^(-9) ) ^ 2 / ( df * 10^(-6) * mu * U )</f>
        <v>66.967849167295569</v>
      </c>
      <c r="AX443" cm="1">
        <f t="array" ref="AX443" xml:space="preserve"> 0.528 * Ku ^ 0.26 * AW443 ^ 0.74 / ( 1 + 0.366 * ( Ku * AW443 ) ^ 0.63 )</f>
        <v>2.1395604908090453</v>
      </c>
      <c r="AY443" cm="1">
        <f t="array" ref="AY443" xml:space="preserve"> 0.35 * Ku ^ ( -0.5 ) * AW443 ^ 0.4</f>
        <v>2.3249587947815402</v>
      </c>
      <c r="AZ443">
        <f t="shared" si="177"/>
        <v>1.0866525180142905</v>
      </c>
      <c r="BA443">
        <f t="shared" si="163"/>
        <v>0.57396973988888067</v>
      </c>
      <c r="BB443">
        <f t="shared" si="178"/>
        <v>0.84143435902630681</v>
      </c>
      <c r="BC443">
        <f t="shared" si="179"/>
        <v>1.4659908015171788</v>
      </c>
      <c r="BD443">
        <f t="shared" si="164"/>
        <v>1.4929387506049299</v>
      </c>
      <c r="BE443">
        <f t="shared" si="180"/>
        <v>3.1512770227236002</v>
      </c>
      <c r="BF443">
        <f t="shared" si="181"/>
        <v>2.1107878815837031</v>
      </c>
      <c r="BG443" cm="1">
        <f t="array" ref="BG443" xml:space="preserve"> EXP( -4 * alpha * X * 10^(-6) * BA443 / ( PI() * df * 10^(-6) * ( 1 - alpha ) ) ) * 100</f>
        <v>7.9335111138205665E-4</v>
      </c>
      <c r="BH443" cm="1">
        <f t="array" ref="BH443" xml:space="preserve"> EXP( -4 * alpha * X * 10^(-6) * BB443 / ( PI() * df * 10^(-6) * ( 1 - alpha ) ) ) * 100</f>
        <v>3.3316797109989933E-6</v>
      </c>
      <c r="BI443" cm="1">
        <f t="array" ref="BI443" xml:space="preserve"> EXP( -4 * alpha * X * 10^(-6) * BD443 / ( PI() * df * 10^(-6) * ( 1 - alpha ) ) ) * 100</f>
        <v>5.4090801489963661E-12</v>
      </c>
      <c r="BJ443" cm="1">
        <f t="array" ref="BJ443" xml:space="preserve"> EXP( -4 * alpha * X * 10^(-6) * BE443 / ( PI() * df * 10^(-6) * ( 1 - alpha ) ) ) * 100</f>
        <v>9.9183100731703609E-27</v>
      </c>
      <c r="BK443" cm="1">
        <f t="array" ref="BK443">fC *  BG443 +  ( 1 - fC ) * BI443</f>
        <v>7.9335116006377802E-5</v>
      </c>
    </row>
    <row r="444" spans="6:63" x14ac:dyDescent="0.2">
      <c r="F444">
        <v>4440</v>
      </c>
      <c r="G444" cm="1">
        <f t="array" ref="G444" xml:space="preserve"> F444 * 10^(-9) * rhoa/mu * U</f>
        <v>2.9414691863587548E-3</v>
      </c>
      <c r="H444" cm="1">
        <f t="array" ref="H444">1 +  lambda/F444 * ( 2.514 + 0.8 * EXP( -0.55 * F444/lambda ) )</f>
        <v>1.0379421486486486</v>
      </c>
      <c r="I444" cm="1">
        <f t="array" ref="I444" xml:space="preserve"> 1 + 3.34 * lambda/F444</f>
        <v>1.0504084234234234</v>
      </c>
      <c r="J444">
        <f t="shared" si="165"/>
        <v>0.98813197371918871</v>
      </c>
      <c r="K444" cm="1">
        <f t="array" ref="K444" xml:space="preserve"> kB * T * H444 / ( 3 * PI() * mu * F444 * 10^(-9) )</f>
        <v>5.519063851026052E-12</v>
      </c>
      <c r="L444" cm="1">
        <f t="array" ref="L444" xml:space="preserve"> df * 10^(-6) *U / K444</f>
        <v>14900.505651873271</v>
      </c>
      <c r="M444" cm="1">
        <f t="array" ref="M444" xml:space="preserve"> 1 + 0.388 * Kn * ( ( 1 - alpha ) * L444 / Ku ) ^ ( 1 / 3 )</f>
        <v>1.1835422097673309</v>
      </c>
      <c r="N444" cm="1">
        <f t="array" ref="N444" xml:space="preserve"> 1 + 0.388 * Kn * ( ( 1 - alpha ) / Ku ) ^ ( 1 / 3 ) * ( 3 * PI() * mu * df * 10^(-6) * U * F444 * 10^(-9) / ( kB * T ) ) ^ ( 1 / 3 ) * ( 0.6 * ( F444 / lambda ) ^ 0.1 ) ^ ( -1 / 3 ) * ( 1 + 2/3 * ( 3.34 * F444 / lambda ) ) ^ ( -1 / 2 )</f>
        <v>1.0157199926622433</v>
      </c>
      <c r="O444">
        <f t="shared" si="156"/>
        <v>0.85820343734248461</v>
      </c>
      <c r="P444" cm="1">
        <f t="array" ref="P444" xml:space="preserve"> 1 / ( 1 + 1.6 * ( ( 1 - alpha ) / Ku ) ^ ( 1 / 3 ) * L444 ^ ( -2 / 3 ) * M444 )</f>
        <v>0.99649547841405228</v>
      </c>
      <c r="Q444" cm="1">
        <f t="array" ref="Q444" xml:space="preserve"> 1.6 * ( ( 1 - alpha ) / Ku ) * L444 ^ ( -2 / 3 ) * M444 * P444</f>
        <v>4.4319626749003867E-3</v>
      </c>
      <c r="R444" cm="1">
        <f t="array" ref="R444" xml:space="preserve"> 1.6 * ( 0.6 ) ^ ( 2 / 3 ) * ( ( 1 - alpha ) / Ku ) * ( lambda * 10^(-9) ) ^ ( -1 / 15 ) * ( kB * T / ( 3 * PI() * df * 10^(-6) * U * mu ) ) ^ ( 2 / 3 ) * ( F444 * 10^(-9) ) ^ ( -3 / 5 )  +  3.2 * 3.34 / 3 * ( 0.6 ) ^ ( 2 / 3 ) * ( ( 1 - alpha ) / Ku ) *  ( lambda * 10^(-9) ) ^ ( 14 / 15 ) * ( kB * T / ( 3 * PI() * df * 10^(-6) * U * mu ) ) ^ ( 2 / 3 ) * ( F444 * 10^(-9) ) ^ ( -8 / 5 )</f>
        <v>3.5647315433521608E-3</v>
      </c>
      <c r="S444">
        <f t="shared" si="157"/>
        <v>3.6207690970565241E-3</v>
      </c>
      <c r="T444">
        <f t="shared" si="166"/>
        <v>0.81696741661704197</v>
      </c>
      <c r="U444">
        <f t="shared" si="158"/>
        <v>8181.5052816099578</v>
      </c>
      <c r="V444">
        <f t="shared" si="159"/>
        <v>1.1055596382932529E-2</v>
      </c>
      <c r="W444">
        <f t="shared" si="160"/>
        <v>1.2222598214624785E-4</v>
      </c>
      <c r="X444">
        <f t="shared" si="161"/>
        <v>1.3512760504921406E-6</v>
      </c>
      <c r="Y444" cm="1">
        <f t="array" ref="Y444" xml:space="preserve"> 4 / 3 * g / U^2 * F444 * 10^(-9) * ( rhop - rhoa ) / rhoa</f>
        <v>460.27279263892302</v>
      </c>
      <c r="Z444" cm="1">
        <f t="array" ref="Z444" xml:space="preserve"> SQRT( 4/3 * 1/U444 * g/rhoa * F444 * 10^(-9) *  ( rhop - rhoa ) )</f>
        <v>2.4879486173264675E-3</v>
      </c>
      <c r="AA444" cm="1">
        <f t="array" ref="AA444" xml:space="preserve"> Z444 / U</f>
        <v>0.2371870886636484</v>
      </c>
      <c r="AB444">
        <f t="shared" si="167"/>
        <v>0.31093743320118516</v>
      </c>
      <c r="AC444">
        <f t="shared" si="168"/>
        <v>0.30678713424977361</v>
      </c>
      <c r="AD444">
        <f t="shared" si="169"/>
        <v>0.98665230201239162</v>
      </c>
      <c r="AE444" cm="1">
        <f t="array" ref="AE444">( ( F444 * 10^(-9) ) ^ 2 * rhop * H444 * U ) / ( 18 * mu * ( df * 10^(-6) ) )</f>
        <v>8.3888625539056114E-2</v>
      </c>
      <c r="AF444">
        <f t="shared" si="170"/>
        <v>6.3125220613904923E-2</v>
      </c>
      <c r="AG444" cm="1">
        <f t="array" ref="AG444">(2 * AI464*(1-alpha)*AE444*SQRT(alpha)+(1-alpha)*alpha*AE444^2)/Ku</f>
        <v>3.7785157281196025E-2</v>
      </c>
      <c r="AH444">
        <f t="shared" si="171"/>
        <v>0.59857465706619473</v>
      </c>
      <c r="AI444" cm="1">
        <f t="array" ref="AI444" xml:space="preserve"> F444 / df / 1000</f>
        <v>0.56632653061224492</v>
      </c>
      <c r="AJ444" cm="1">
        <f t="array" ref="AJ444" xml:space="preserve"> ( 1 + AI444 ) / ( 2*Ku ) * ( 2 * LN( 1 + AI444 ) - 1 + alpha + ( 1 / ( 1 + AI444 ) ) ^ 2 * ( 1 - alpha / 2 ) - ( alpha / 2) * ( 1 + AI444 ) ^ 2 )</f>
        <v>0.32942765076229741</v>
      </c>
      <c r="AK444" cm="1">
        <f t="array" ref="AK444" xml:space="preserve"> ( ( 1 - alpha ) / Ku ) * AI444 ^ 2</f>
        <v>0.45612601955942578</v>
      </c>
      <c r="AL444">
        <f t="shared" si="172"/>
        <v>1.3846015005235524</v>
      </c>
      <c r="AM444">
        <f t="shared" si="162"/>
        <v>0.56902032216069132</v>
      </c>
      <c r="AN444">
        <f t="shared" si="173"/>
        <v>0.82965914352016079</v>
      </c>
      <c r="AO444">
        <f t="shared" si="174"/>
        <v>1.4580483529476915</v>
      </c>
      <c r="AP444" cm="1">
        <f t="array" ref="AP444" xml:space="preserve"> EXP( -4 * alpha * X * 10^(-6) * AM444 / ( PI() * df * 10^(-6) * ( 1 - alpha ) ) ) * 100</f>
        <v>8.7790601631300132E-4</v>
      </c>
      <c r="AQ444" cm="1">
        <f t="array" ref="AQ444" xml:space="preserve"> EXP( -4 * alpha * X * 10^(-6) * AN444 / ( PI() * df * 10^(-6) * ( 1 - alpha ) ) ) * 100</f>
        <v>4.2393836607886919E-6</v>
      </c>
      <c r="AR444">
        <f t="shared" si="175"/>
        <v>8.7366663265221267E-4</v>
      </c>
      <c r="AS444" cm="1">
        <f t="array" ref="AS444" xml:space="preserve"> ( sigave * 10^(-6) * fE *e * H444 ) / ( 3 * PI() * eps0 * ( 1 + epsF ) * mu * U * F444 * 10^(-9) )</f>
        <v>4.8235230031445147E-3</v>
      </c>
      <c r="AT444" cm="1">
        <f t="array" ref="AT444" xml:space="preserve"> PI() * AS444 / ( 1 + alpha * SQRT(AS444) )</f>
        <v>1.5081272566954235E-2</v>
      </c>
      <c r="AU444" cm="1">
        <f t="array" ref="AU444" xml:space="preserve"> PI() * AS444 * ( 1 - SQRT( AS444 ) * alpha )</f>
        <v>1.5080926228651287E-2</v>
      </c>
      <c r="AV444">
        <f t="shared" si="176"/>
        <v>0.999977035206982</v>
      </c>
      <c r="AW444" cm="1">
        <f t="array" ref="AW444" xml:space="preserve"> 2 / 3 * ( epsP - 1 ) / ( epsP + 2 ) * ( sigave * 10^(-6) ) ^ 2 / ( eps0 * ( 1 + epsF ) ^ 2 ) * H444 * ( F444 * 10^(-9) ) ^ 2 / ( df * 10^(-6) * mu * U )</f>
        <v>67.26497780114012</v>
      </c>
      <c r="AX444" cm="1">
        <f t="array" ref="AX444" xml:space="preserve"> 0.528 * Ku ^ 0.26 * AW444 ^ 0.74 / ( 1 + 0.366 * ( Ku * AW444 ) ^ 0.63 )</f>
        <v>2.1418049865467372</v>
      </c>
      <c r="AY444" cm="1">
        <f t="array" ref="AY444" xml:space="preserve"> 0.35 * Ku ^ ( -0.5 ) * AW444 ^ 0.4</f>
        <v>2.3290795452185846</v>
      </c>
      <c r="AZ444">
        <f t="shared" si="177"/>
        <v>1.0874377265195339</v>
      </c>
      <c r="BA444">
        <f t="shared" si="163"/>
        <v>0.57552004415300406</v>
      </c>
      <c r="BB444">
        <f t="shared" si="178"/>
        <v>0.84474006974881211</v>
      </c>
      <c r="BC444">
        <f t="shared" si="179"/>
        <v>1.4677856632986963</v>
      </c>
      <c r="BD444">
        <f t="shared" si="164"/>
        <v>1.4920947452572291</v>
      </c>
      <c r="BE444">
        <f t="shared" si="180"/>
        <v>3.1587386887387456</v>
      </c>
      <c r="BF444">
        <f t="shared" si="181"/>
        <v>2.1169826505850984</v>
      </c>
      <c r="BG444" cm="1">
        <f t="array" ref="BG444" xml:space="preserve"> EXP( -4 * alpha * X * 10^(-6) * BA444 / ( PI() * df * 10^(-6) * ( 1 - alpha ) ) ) * 100</f>
        <v>7.6857947782334754E-4</v>
      </c>
      <c r="BH444" cm="1">
        <f t="array" ref="BH444" xml:space="preserve"> EXP( -4 * alpha * X * 10^(-6) * BB444 / ( PI() * df * 10^(-6) * ( 1 - alpha ) ) ) * 100</f>
        <v>3.1137756600655082E-6</v>
      </c>
      <c r="BI444" cm="1">
        <f t="array" ref="BI444" xml:space="preserve"> EXP( -4 * alpha * X * 10^(-6) * BD444 / ( PI() * df * 10^(-6) * ( 1 - alpha ) ) ) * 100</f>
        <v>5.5033052237882365E-12</v>
      </c>
      <c r="BJ444" cm="1">
        <f t="array" ref="BJ444" xml:space="preserve"> EXP( -4 * alpha * X * 10^(-6) * BE444 / ( PI() * df * 10^(-6) * ( 1 - alpha ) ) ) * 100</f>
        <v>8.5139325298370402E-27</v>
      </c>
      <c r="BK444" cm="1">
        <f t="array" ref="BK444">fC *  BG444 +  ( 1 - fC ) * BI444</f>
        <v>7.6857952735309468E-5</v>
      </c>
    </row>
    <row r="445" spans="6:63" x14ac:dyDescent="0.2">
      <c r="F445">
        <v>4450</v>
      </c>
      <c r="G445" cm="1">
        <f t="array" ref="G445" xml:space="preserve"> F445 * 10^(-9) * rhoa/mu * U</f>
        <v>2.9480941169586616E-3</v>
      </c>
      <c r="H445" cm="1">
        <f t="array" ref="H445">1 +  lambda/F445 * ( 2.514 + 0.8 * EXP( -0.55 * F445/lambda ) )</f>
        <v>1.0378568853932584</v>
      </c>
      <c r="I445" cm="1">
        <f t="array" ref="I445" xml:space="preserve"> 1 + 3.34 * lambda/F445</f>
        <v>1.0502951460674157</v>
      </c>
      <c r="J445">
        <f t="shared" si="165"/>
        <v>0.98815736631676399</v>
      </c>
      <c r="K445" cm="1">
        <f t="array" ref="K445" xml:space="preserve"> kB * T * H445 / ( 3 * PI() * mu * F445 * 10^(-9) )</f>
        <v>5.5062091076986706E-12</v>
      </c>
      <c r="L445" cm="1">
        <f t="array" ref="L445" xml:space="preserve"> df * 10^(-6) *U / K445</f>
        <v>14935.292230416977</v>
      </c>
      <c r="M445" cm="1">
        <f t="array" ref="M445" xml:space="preserve"> 1 + 0.388 * Kn * ( ( 1 - alpha ) * L445 / Ku ) ^ ( 1 / 3 )</f>
        <v>1.1836849307246848</v>
      </c>
      <c r="N445" cm="1">
        <f t="array" ref="N445" xml:space="preserve"> 1 + 0.388 * Kn * ( ( 1 - alpha ) / Ku ) ^ ( 1 / 3 ) * ( 3 * PI() * mu * df * 10^(-6) * U * F445 * 10^(-9) / ( kB * T ) ) ^ ( 1 / 3 ) * ( 0.6 * ( F445 / lambda ) ^ 0.1 ) ^ ( -1 / 3 ) * ( 1 + 2/3 * ( 3.34 * F445 / lambda ) ) ^ ( -1 / 2 )</f>
        <v>1.0157130399987691</v>
      </c>
      <c r="O445">
        <f t="shared" si="156"/>
        <v>0.85809408706159773</v>
      </c>
      <c r="P445" cm="1">
        <f t="array" ref="P445" xml:space="preserve"> 1 / ( 1 + 1.6 * ( ( 1 - alpha ) / Ku ) ^ ( 1 / 3 ) * L445 ^ ( -2 / 3 ) * M445 )</f>
        <v>0.99650048271879321</v>
      </c>
      <c r="Q445" cm="1">
        <f t="array" ref="Q445" xml:space="preserve"> 1.6 * ( ( 1 - alpha ) / Ku ) * L445 ^ ( -2 / 3 ) * M445 * P445</f>
        <v>4.4256340245318378E-3</v>
      </c>
      <c r="R445" cm="1">
        <f t="array" ref="R445" xml:space="preserve"> 1.6 * ( 0.6 ) ^ ( 2 / 3 ) * ( ( 1 - alpha ) / Ku ) * ( lambda * 10^(-9) ) ^ ( -1 / 15 ) * ( kB * T / ( 3 * PI() * df * 10^(-6) * U * mu ) ) ^ ( 2 / 3 ) * ( F445 * 10^(-9) ) ^ ( -3 / 5 )  +  3.2 * 3.34 / 3 * ( 0.6 ) ^ ( 2 / 3 ) * ( ( 1 - alpha ) / Ku ) *  ( lambda * 10^(-9) ) ^ ( 14 / 15 ) * ( kB * T / ( 3 * PI() * df * 10^(-6) * U * mu ) ) ^ ( 2 / 3 ) * ( F445 * 10^(-9) ) ^ ( -8 / 5 )</f>
        <v>3.5596629029590182E-3</v>
      </c>
      <c r="S445">
        <f t="shared" si="157"/>
        <v>3.6155960285353477E-3</v>
      </c>
      <c r="T445">
        <f t="shared" si="166"/>
        <v>0.8169667913102735</v>
      </c>
      <c r="U445">
        <f t="shared" si="158"/>
        <v>8163.1543182672149</v>
      </c>
      <c r="V445">
        <f t="shared" si="159"/>
        <v>1.106801593157908E-2</v>
      </c>
      <c r="W445">
        <f t="shared" si="160"/>
        <v>1.2250074619803822E-4</v>
      </c>
      <c r="X445">
        <f t="shared" si="161"/>
        <v>1.3558351020021596E-6</v>
      </c>
      <c r="Y445" cm="1">
        <f t="array" ref="Y445" xml:space="preserve"> 4 / 3 * g / U^2 * F445 * 10^(-9) * ( rhop - rhoa ) / rhoa</f>
        <v>461.30944307279447</v>
      </c>
      <c r="Z445" cm="1">
        <f t="array" ref="Z445" xml:space="preserve"> SQRT( 4/3 * 1/U445 * g/rhoa * F445 * 10^(-9) *  ( rhop - rhoa ) )</f>
        <v>2.4935468448302298E-3</v>
      </c>
      <c r="AA445" cm="1">
        <f t="array" ref="AA445" xml:space="preserve"> Z445 / U</f>
        <v>0.23772079232378307</v>
      </c>
      <c r="AB445">
        <f t="shared" si="167"/>
        <v>0.31185527550786424</v>
      </c>
      <c r="AC445">
        <f t="shared" si="168"/>
        <v>0.3076645670474315</v>
      </c>
      <c r="AD445">
        <f t="shared" si="169"/>
        <v>0.98656200875996702</v>
      </c>
      <c r="AE445" cm="1">
        <f t="array" ref="AE445">( ( F445 * 10^(-9) ) ^ 2 * rhop * H445 * U ) / ( 18 * mu * ( df * 10^(-6) ) )</f>
        <v>8.4260005539122787E-2</v>
      </c>
      <c r="AF445">
        <f t="shared" si="170"/>
        <v>6.354393928791871E-2</v>
      </c>
      <c r="AG445" cm="1">
        <f t="array" ref="AG445">(2 * AI465*(1-alpha)*AE445*SQRT(alpha)+(1-alpha)*alpha*AE445^2)/Ku</f>
        <v>3.8035804327042781E-2</v>
      </c>
      <c r="AH445">
        <f t="shared" si="171"/>
        <v>0.5985748562849067</v>
      </c>
      <c r="AI445" cm="1">
        <f t="array" ref="AI445" xml:space="preserve"> F445 / df / 1000</f>
        <v>0.56760204081632648</v>
      </c>
      <c r="AJ445" cm="1">
        <f t="array" ref="AJ445" xml:space="preserve"> ( 1 + AI445 ) / ( 2*Ku ) * ( 2 * LN( 1 + AI445 ) - 1 + alpha + ( 1 / ( 1 + AI445 ) ) ^ 2 * ( 1 - alpha / 2 ) - ( alpha / 2) * ( 1 + AI445 ) ^ 2 )</f>
        <v>0.33071354784481133</v>
      </c>
      <c r="AK445" cm="1">
        <f t="array" ref="AK445" xml:space="preserve"> ( ( 1 - alpha ) / Ku ) * AI445 ^ 2</f>
        <v>0.45818295503233941</v>
      </c>
      <c r="AL445">
        <f t="shared" si="172"/>
        <v>1.3854375123674814</v>
      </c>
      <c r="AM445">
        <f t="shared" si="162"/>
        <v>0.57060900790629598</v>
      </c>
      <c r="AN445">
        <f t="shared" si="173"/>
        <v>0.83300705739622494</v>
      </c>
      <c r="AO445">
        <f t="shared" si="174"/>
        <v>1.4598561288976695</v>
      </c>
      <c r="AP445" cm="1">
        <f t="array" ref="AP445" xml:space="preserve"> EXP( -4 * alpha * X * 10^(-6) * AM445 / ( PI() * df * 10^(-6) * ( 1 - alpha ) ) ) * 100</f>
        <v>8.4982656152690617E-4</v>
      </c>
      <c r="AQ445" cm="1">
        <f t="array" ref="AQ445" xml:space="preserve"> EXP( -4 * alpha * X * 10^(-6) * AN445 / ( PI() * df * 10^(-6) * ( 1 - alpha ) ) ) * 100</f>
        <v>3.95869244451761E-6</v>
      </c>
      <c r="AR445">
        <f t="shared" si="175"/>
        <v>8.4586786908238856E-4</v>
      </c>
      <c r="AS445" cm="1">
        <f t="array" ref="AS445" xml:space="preserve"> ( sigave * 10^(-6) * fE *e * H445 ) / ( 3 * PI() * eps0 * ( 1 + epsF ) * mu * U * F445 * 10^(-9) )</f>
        <v>4.8122882807689771E-3</v>
      </c>
      <c r="AT445" cm="1">
        <f t="array" ref="AT445" xml:space="preserve"> PI() * AS445 / ( 1 + alpha * SQRT(AS445) )</f>
        <v>1.5046229596670712E-2</v>
      </c>
      <c r="AU445" cm="1">
        <f t="array" ref="AU445" xml:space="preserve"> PI() * AS445 * ( 1 - SQRT( AS445 ) * alpha )</f>
        <v>1.5045884867922776E-2</v>
      </c>
      <c r="AV445">
        <f t="shared" si="176"/>
        <v>0.99997708869549529</v>
      </c>
      <c r="AW445" cm="1">
        <f t="array" ref="AW445" xml:space="preserve"> 2 / 3 * ( epsP - 1 ) / ( epsP + 2 ) * ( sigave * 10^(-6) ) ^ 2 / ( eps0 * ( 1 + epsF ) ^ 2 ) * H445 * ( F445 * 10^(-9) ) ^ 2 / ( df * 10^(-6) * mu * U )</f>
        <v>67.562763910994107</v>
      </c>
      <c r="AX445" cm="1">
        <f t="array" ref="AX445" xml:space="preserve"> 0.528 * Ku ^ 0.26 * AW445 ^ 0.74 / ( 1 + 0.366 * ( Ku * AW445 ) ^ 0.63 )</f>
        <v>2.1440441993781558</v>
      </c>
      <c r="AY445" cm="1">
        <f t="array" ref="AY445" xml:space="preserve"> 0.35 * Ku ^ ( -0.5 ) * AW445 ^ 0.4</f>
        <v>2.3331984706328655</v>
      </c>
      <c r="AZ445">
        <f t="shared" si="177"/>
        <v>1.088223121197581</v>
      </c>
      <c r="BA445">
        <f t="shared" si="163"/>
        <v>0.57706972336008</v>
      </c>
      <c r="BB445">
        <f t="shared" si="178"/>
        <v>0.84805294226414774</v>
      </c>
      <c r="BC445">
        <f t="shared" si="179"/>
        <v>1.4695848836536163</v>
      </c>
      <c r="BD445">
        <f t="shared" si="164"/>
        <v>1.4912422737700337</v>
      </c>
      <c r="BE445">
        <f t="shared" si="180"/>
        <v>3.1662055280290904</v>
      </c>
      <c r="BF445">
        <f t="shared" si="181"/>
        <v>2.123199954642216</v>
      </c>
      <c r="BG445" cm="1">
        <f t="array" ref="BG445" xml:space="preserve"> EXP( -4 * alpha * X * 10^(-6) * BA445 / ( PI() * df * 10^(-6) * ( 1 - alpha ) ) ) * 100</f>
        <v>7.4459083802116087E-4</v>
      </c>
      <c r="BH445" cm="1">
        <f t="array" ref="BH445" xml:space="preserve"> EXP( -4 * alpha * X * 10^(-6) * BB445 / ( PI() * df * 10^(-6) * ( 1 - alpha ) ) ) * 100</f>
        <v>2.9096969058083332E-6</v>
      </c>
      <c r="BI445" cm="1">
        <f t="array" ref="BI445" xml:space="preserve"> EXP( -4 * alpha * X * 10^(-6) * BD445 / ( PI() * df * 10^(-6) * ( 1 - alpha ) ) ) * 100</f>
        <v>5.6001417192260004E-12</v>
      </c>
      <c r="BJ445" cm="1">
        <f t="array" ref="BJ445" xml:space="preserve"> EXP( -4 * alpha * X * 10^(-6) * BE445 / ( PI() * df * 10^(-6) * ( 1 - alpha ) ) ) * 100</f>
        <v>7.3076334514494385E-27</v>
      </c>
      <c r="BK445" cm="1">
        <f t="array" ref="BK445">fC *  BG445 +  ( 1 - fC ) * BI445</f>
        <v>7.4459088842243647E-5</v>
      </c>
    </row>
    <row r="446" spans="6:63" x14ac:dyDescent="0.2">
      <c r="F446">
        <v>4460</v>
      </c>
      <c r="G446" cm="1">
        <f t="array" ref="G446" xml:space="preserve"> F446 * 10^(-9) * rhoa/mu * U</f>
        <v>2.9547190475585684E-3</v>
      </c>
      <c r="H446" cm="1">
        <f t="array" ref="H446">1 +  lambda/F446 * ( 2.514 + 0.8 * EXP( -0.55 * F446/lambda ) )</f>
        <v>1.0377720044843048</v>
      </c>
      <c r="I446" cm="1">
        <f t="array" ref="I446" xml:space="preserve"> 1 + 3.34 * lambda/F446</f>
        <v>1.0501823766816143</v>
      </c>
      <c r="J446">
        <f t="shared" si="165"/>
        <v>0.98818265048731446</v>
      </c>
      <c r="K446" cm="1">
        <f t="array" ref="K446" xml:space="preserve"> kB * T * H446 / ( 3 * PI() * mu * F446 * 10^(-9) )</f>
        <v>5.4934140328992485E-12</v>
      </c>
      <c r="L446" cm="1">
        <f t="array" ref="L446" xml:space="preserve"> df * 10^(-6) *U / K446</f>
        <v>14970.079009657527</v>
      </c>
      <c r="M446" cm="1">
        <f t="array" ref="M446" xml:space="preserve"> 1 + 0.388 * Kn * ( ( 1 - alpha ) * L446 / Ku ) ^ ( 1 / 3 )</f>
        <v>1.1838274310626187</v>
      </c>
      <c r="N446" cm="1">
        <f t="array" ref="N446" xml:space="preserve"> 1 + 0.388 * Kn * ( ( 1 - alpha ) / Ku ) ^ ( 1 / 3 ) * ( 3 * PI() * mu * df * 10^(-6) * U * F446 * 10^(-9) / ( kB * T ) ) ^ ( 1 / 3 ) * ( 0.6 * ( F446 / lambda ) ^ 0.1 ) ^ ( -1 / 3 ) * ( 1 + 2/3 * ( 3.34 * F446 / lambda ) ) ^ ( -1 / 2 )</f>
        <v>1.0157061057421222</v>
      </c>
      <c r="O446">
        <f t="shared" si="156"/>
        <v>0.85798493859059455</v>
      </c>
      <c r="P446" cm="1">
        <f t="array" ref="P446" xml:space="preserve"> 1 / ( 1 + 1.6 * ( ( 1 - alpha ) / Ku ) ^ ( 1 / 3 ) * L446 ^ ( -2 / 3 ) * M446 )</f>
        <v>0.99650546803908613</v>
      </c>
      <c r="Q446" cm="1">
        <f t="array" ref="Q446" xml:space="preserve"> 1.6 * ( ( 1 - alpha ) / Ku ) * L446 ^ ( -2 / 3 ) * M446 * P446</f>
        <v>4.4193293826803003E-3</v>
      </c>
      <c r="R446" cm="1">
        <f t="array" ref="R446" xml:space="preserve"> 1.6 * ( 0.6 ) ^ ( 2 / 3 ) * ( ( 1 - alpha ) / Ku ) * ( lambda * 10^(-9) ) ^ ( -1 / 15 ) * ( kB * T / ( 3 * PI() * df * 10^(-6) * U * mu ) ) ^ ( 2 / 3 ) * ( F446 * 10^(-9) ) ^ ( -3 / 5 )  +  3.2 * 3.34 / 3 * ( 0.6 ) ^ ( 2 / 3 ) * ( ( 1 - alpha ) / Ku ) *  ( lambda * 10^(-9) ) ^ ( 14 / 15 ) * ( kB * T / ( 3 * PI() * df * 10^(-6) * U * mu ) ) ^ ( 2 / 3 ) * ( F446 * 10^(-9) ) ^ ( -8 / 5 )</f>
        <v>3.5546133856083576E-3</v>
      </c>
      <c r="S446">
        <f t="shared" si="157"/>
        <v>3.6104425193150855E-3</v>
      </c>
      <c r="T446">
        <f t="shared" si="166"/>
        <v>0.81696615180228338</v>
      </c>
      <c r="U446">
        <f t="shared" si="158"/>
        <v>8144.8856220773578</v>
      </c>
      <c r="V446">
        <f t="shared" si="159"/>
        <v>1.1080421471018044E-2</v>
      </c>
      <c r="W446">
        <f t="shared" si="160"/>
        <v>1.2277550828036418E-4</v>
      </c>
      <c r="X446">
        <f t="shared" si="161"/>
        <v>1.3603992364541459E-6</v>
      </c>
      <c r="Y446" cm="1">
        <f t="array" ref="Y446" xml:space="preserve"> 4 / 3 * g / U^2 * F446 * 10^(-9) * ( rhop - rhoa ) / rhoa</f>
        <v>462.34609350666585</v>
      </c>
      <c r="Z446" cm="1">
        <f t="array" ref="Z446" xml:space="preserve"> SQRT( 4/3 * 1/U446 * g/rhoa * F446 * 10^(-9) *  ( rhop - rhoa ) )</f>
        <v>2.4991450524322039E-3</v>
      </c>
      <c r="AA446" cm="1">
        <f t="array" ref="AA446" xml:space="preserve"> Z446 / U</f>
        <v>0.23825449408659272</v>
      </c>
      <c r="AB446">
        <f t="shared" si="167"/>
        <v>0.31277440068504547</v>
      </c>
      <c r="AC446">
        <f t="shared" si="168"/>
        <v>0.30854297263132963</v>
      </c>
      <c r="AD446">
        <f t="shared" si="169"/>
        <v>0.98647130953029383</v>
      </c>
      <c r="AE446" cm="1">
        <f t="array" ref="AE446">( ( F446 * 10^(-9) ) ^ 2 * rhop * H446 * U ) / ( 18 * mu * ( df * 10^(-6) ) )</f>
        <v>8.4632205501680519E-2</v>
      </c>
      <c r="AF446">
        <f t="shared" si="170"/>
        <v>6.3964034045527862E-2</v>
      </c>
      <c r="AG446" cm="1">
        <f t="array" ref="AG446">(2 * AI466*(1-alpha)*AE446*SQRT(alpha)+(1-alpha)*alpha*AE446^2)/Ku</f>
        <v>3.8287564046578439E-2</v>
      </c>
      <c r="AH446">
        <f t="shared" si="171"/>
        <v>0.59857957081516133</v>
      </c>
      <c r="AI446" cm="1">
        <f t="array" ref="AI446" xml:space="preserve"> F446 / df / 1000</f>
        <v>0.56887755102040816</v>
      </c>
      <c r="AJ446" cm="1">
        <f t="array" ref="AJ446" xml:space="preserve"> ( 1 + AI446 ) / ( 2*Ku ) * ( 2 * LN( 1 + AI446 ) - 1 + alpha + ( 1 / ( 1 + AI446 ) ) ^ 2 * ( 1 - alpha / 2 ) - ( alpha / 2) * ( 1 + AI446 ) ^ 2 )</f>
        <v>0.33200124997878244</v>
      </c>
      <c r="AK446" cm="1">
        <f t="array" ref="AK446" xml:space="preserve"> ( ( 1 - alpha ) / Ku ) * AI446 ^ 2</f>
        <v>0.46024451803162658</v>
      </c>
      <c r="AL446">
        <f t="shared" si="172"/>
        <v>1.3862734494555062</v>
      </c>
      <c r="AM446">
        <f t="shared" si="162"/>
        <v>0.57219685706391976</v>
      </c>
      <c r="AN446">
        <f t="shared" si="173"/>
        <v>0.8363619672277991</v>
      </c>
      <c r="AO446">
        <f t="shared" si="174"/>
        <v>1.4616682299154427</v>
      </c>
      <c r="AP446" cm="1">
        <f t="array" ref="AP446" xml:space="preserve"> EXP( -4 * alpha * X * 10^(-6) * AM446 / ( PI() * df * 10^(-6) * ( 1 - alpha ) ) ) * 100</f>
        <v>8.2265929848848349E-4</v>
      </c>
      <c r="AQ446" cm="1">
        <f t="array" ref="AQ446" xml:space="preserve"> EXP( -4 * alpha * X * 10^(-6) * AN446 / ( PI() * df * 10^(-6) * ( 1 - alpha ) ) ) * 100</f>
        <v>3.6960567751557377E-6</v>
      </c>
      <c r="AR446">
        <f t="shared" si="175"/>
        <v>8.1896324171332776E-4</v>
      </c>
      <c r="AS446" cm="1">
        <f t="array" ref="AS446" xml:space="preserve"> ( sigave * 10^(-6) * fE *e * H446 ) / ( 3 * PI() * eps0 * ( 1 + epsF ) * mu * U * F446 * 10^(-9) )</f>
        <v>4.8011057071862305E-3</v>
      </c>
      <c r="AT446" cm="1">
        <f t="array" ref="AT446" xml:space="preserve"> PI() * AS446 / ( 1 + alpha * SQRT(AS446) )</f>
        <v>1.5011348997123027E-2</v>
      </c>
      <c r="AU446" cm="1">
        <f t="array" ref="AU446" xml:space="preserve"> PI() * AS446 * ( 1 - SQRT( AS446 ) * alpha )</f>
        <v>1.5011005866742843E-2</v>
      </c>
      <c r="AV446">
        <f t="shared" si="176"/>
        <v>0.99997714193572806</v>
      </c>
      <c r="AW446" cm="1">
        <f t="array" ref="AW446" xml:space="preserve"> 2 / 3 * ( epsP - 1 ) / ( epsP + 2 ) * ( sigave * 10^(-6) ) ^ 2 / ( eps0 * ( 1 + epsF ) ^ 2 ) * H446 * ( F446 * 10^(-9) ) ^ 2 / ( df * 10^(-6) * mu * U )</f>
        <v>67.86120749685756</v>
      </c>
      <c r="AX446" cm="1">
        <f t="array" ref="AX446" xml:space="preserve"> 0.528 * Ku ^ 0.26 * AW446 ^ 0.74 / ( 1 + 0.366 * ( Ku * AW446 ) ^ 0.63 )</f>
        <v>2.1462781518504954</v>
      </c>
      <c r="AY446" cm="1">
        <f t="array" ref="AY446" xml:space="preserve"> 0.35 * Ku ^ ( -0.5 ) * AW446 ^ 0.4</f>
        <v>2.3373155758716346</v>
      </c>
      <c r="AZ446">
        <f t="shared" si="177"/>
        <v>1.0890086980834377</v>
      </c>
      <c r="BA446">
        <f t="shared" si="163"/>
        <v>0.57861875934459928</v>
      </c>
      <c r="BB446">
        <f t="shared" si="178"/>
        <v>0.85137297309454196</v>
      </c>
      <c r="BC446">
        <f t="shared" si="179"/>
        <v>1.4713884735760918</v>
      </c>
      <c r="BD446">
        <f t="shared" si="164"/>
        <v>1.4903813960406034</v>
      </c>
      <c r="BE446">
        <f t="shared" si="180"/>
        <v>3.1736775430994335</v>
      </c>
      <c r="BF446">
        <f t="shared" si="181"/>
        <v>2.1294398544766664</v>
      </c>
      <c r="BG446" cm="1">
        <f t="array" ref="BG446" xml:space="preserve"> EXP( -4 * alpha * X * 10^(-6) * BA446 / ( PI() * df * 10^(-6) * ( 1 - alpha ) ) ) * 100</f>
        <v>7.2136041752491795E-4</v>
      </c>
      <c r="BH446" cm="1">
        <f t="array" ref="BH446" xml:space="preserve"> EXP( -4 * alpha * X * 10^(-6) * BB446 / ( PI() * df * 10^(-6) * ( 1 - alpha ) ) ) * 100</f>
        <v>2.7185953715011974E-6</v>
      </c>
      <c r="BI446" cm="1">
        <f t="array" ref="BI446" xml:space="preserve"> EXP( -4 * alpha * X * 10^(-6) * BD446 / ( PI() * df * 10^(-6) * ( 1 - alpha ) ) ) * 100</f>
        <v>5.6996624489511077E-12</v>
      </c>
      <c r="BJ446" cm="1">
        <f t="array" ref="BJ446" xml:space="preserve"> EXP( -4 * alpha * X * 10^(-6) * BE446 / ( PI() * df * 10^(-6) * ( 1 - alpha ) ) ) * 100</f>
        <v>6.2715849889557769E-27</v>
      </c>
      <c r="BK446" cm="1">
        <f t="array" ref="BK446">fC *  BG446 +  ( 1 - fC ) * BI446</f>
        <v>7.2136046882187994E-5</v>
      </c>
    </row>
    <row r="447" spans="6:63" x14ac:dyDescent="0.2">
      <c r="F447">
        <v>4470</v>
      </c>
      <c r="G447" cm="1">
        <f t="array" ref="G447" xml:space="preserve"> F447 * 10^(-9) * rhoa/mu * U</f>
        <v>2.9613439781584756E-3</v>
      </c>
      <c r="H447" cm="1">
        <f t="array" ref="H447">1 +  lambda/F447 * ( 2.514 + 0.8 * EXP( -0.55 * F447/lambda ) )</f>
        <v>1.0376875033557047</v>
      </c>
      <c r="I447" cm="1">
        <f t="array" ref="I447" xml:space="preserve"> 1 + 3.34 * lambda/F447</f>
        <v>1.0500701118568232</v>
      </c>
      <c r="J447">
        <f t="shared" si="165"/>
        <v>0.9882078269238399</v>
      </c>
      <c r="K447" cm="1">
        <f t="array" ref="K447" xml:space="preserve"> kB * T * H447 / ( 3 * PI() * mu * F447 * 10^(-9) )</f>
        <v>5.4806782126147691E-12</v>
      </c>
      <c r="L447" cm="1">
        <f t="array" ref="L447" xml:space="preserve"> df * 10^(-6) *U / K447</f>
        <v>15004.865988296891</v>
      </c>
      <c r="M447" cm="1">
        <f t="array" ref="M447" xml:space="preserve"> 1 + 0.388 * Kn * ( ( 1 - alpha ) * L447 / Ku ) ^ ( 1 / 3 )</f>
        <v>1.1839697116289734</v>
      </c>
      <c r="N447" cm="1">
        <f t="array" ref="N447" xml:space="preserve"> 1 + 0.388 * Kn * ( ( 1 - alpha ) / Ku ) ^ ( 1 / 3 ) * ( 3 * PI() * mu * df * 10^(-6) * U * F447 * 10^(-9) / ( kB * T ) ) ^ ( 1 / 3 ) * ( 0.6 * ( F447 / lambda ) ^ 0.1 ) ^ ( -1 / 3 ) * ( 1 + 2/3 * ( 3.34 * F447 / lambda ) ) ^ ( -1 / 2 )</f>
        <v>1.0156991898031724</v>
      </c>
      <c r="O447">
        <f t="shared" si="156"/>
        <v>0.85787599110598467</v>
      </c>
      <c r="P447" cm="1">
        <f t="array" ref="P447" xml:space="preserve"> 1 / ( 1 + 1.6 * ( ( 1 - alpha ) / Ku ) ^ ( 1 / 3 ) * L447 ^ ( -2 / 3 ) * M447 )</f>
        <v>0.99651043449074439</v>
      </c>
      <c r="Q447" cm="1">
        <f t="array" ref="Q447" xml:space="preserve"> 1.6 * ( ( 1 - alpha ) / Ku ) * L447 ^ ( -2 / 3 ) * M447 * P447</f>
        <v>4.4130486028831073E-3</v>
      </c>
      <c r="R447" cm="1">
        <f t="array" ref="R447" xml:space="preserve"> 1.6 * ( 0.6 ) ^ ( 2 / 3 ) * ( ( 1 - alpha ) / Ku ) * ( lambda * 10^(-9) ) ^ ( -1 / 15 ) * ( kB * T / ( 3 * PI() * df * 10^(-6) * U * mu ) ) ^ ( 2 / 3 ) * ( F447 * 10^(-9) ) ^ ( -3 / 5 )  +  3.2 * 3.34 / 3 * ( 0.6 ) ^ ( 2 / 3 ) * ( ( 1 - alpha ) / Ku ) *  ( lambda * 10^(-9) ) ^ ( 14 / 15 ) * ( kB * T / ( 3 * PI() * df * 10^(-6) * U * mu ) ) ^ ( 2 / 3 ) * ( F447 * 10^(-9) ) ^ ( -8 / 5 )</f>
        <v>3.549582874612176E-3</v>
      </c>
      <c r="S447">
        <f t="shared" si="157"/>
        <v>3.6053084498828031E-3</v>
      </c>
      <c r="T447">
        <f t="shared" si="166"/>
        <v>0.81696549807482377</v>
      </c>
      <c r="U447">
        <f t="shared" si="158"/>
        <v>8126.6986409827905</v>
      </c>
      <c r="V447">
        <f t="shared" si="159"/>
        <v>1.1092813048313093E-2</v>
      </c>
      <c r="W447">
        <f t="shared" si="160"/>
        <v>1.2305026839460898E-4</v>
      </c>
      <c r="X447">
        <f t="shared" si="161"/>
        <v>1.3649684480334783E-6</v>
      </c>
      <c r="Y447" cm="1">
        <f t="array" ref="Y447" xml:space="preserve"> 4 / 3 * g / U^2 * F447 * 10^(-9) * ( rhop - rhoa ) / rhoa</f>
        <v>463.38274394053741</v>
      </c>
      <c r="Z447" cm="1">
        <f t="array" ref="Z447" xml:space="preserve"> SQRT( 4/3 * 1/U447 * g/rhoa * F447 * 10^(-9) *  ( rhop - rhoa ) )</f>
        <v>2.5047432401465444E-3</v>
      </c>
      <c r="AA447" cm="1">
        <f t="array" ref="AA447" xml:space="preserve"> Z447 / U</f>
        <v>0.23878819395342674</v>
      </c>
      <c r="AB447">
        <f t="shared" si="167"/>
        <v>0.31369481142652816</v>
      </c>
      <c r="AC447">
        <f t="shared" si="168"/>
        <v>0.30942235190525219</v>
      </c>
      <c r="AD447">
        <f t="shared" si="169"/>
        <v>0.98638020341539301</v>
      </c>
      <c r="AE447" cm="1">
        <f t="array" ref="AE447">( ( F447 * 10^(-9) ) ^ 2 * rhop * H447 * U ) / ( 18 * mu * ( df * 10^(-6) ) )</f>
        <v>8.5005225426729322E-2</v>
      </c>
      <c r="AF447">
        <f t="shared" si="170"/>
        <v>6.438550173435019E-2</v>
      </c>
      <c r="AG447" cm="1">
        <f t="array" ref="AG447">(2 * AI467*(1-alpha)*AE447*SQRT(alpha)+(1-alpha)*alpha*AE447^2)/Ku</f>
        <v>3.8540438963746509E-2</v>
      </c>
      <c r="AH447">
        <f t="shared" si="171"/>
        <v>0.59858878047982766</v>
      </c>
      <c r="AI447" cm="1">
        <f t="array" ref="AI447" xml:space="preserve"> F447 / df / 1000</f>
        <v>0.57015306122448972</v>
      </c>
      <c r="AJ447" cm="1">
        <f t="array" ref="AJ447" xml:space="preserve"> ( 1 + AI447 ) / ( 2*Ku ) * ( 2 * LN( 1 + AI447 ) - 1 + alpha + ( 1 / ( 1 + AI447 ) ) ^ 2 * ( 1 - alpha / 2 ) - ( alpha / 2) * ( 1 + AI447 ) ^ 2 )</f>
        <v>0.33329075402917313</v>
      </c>
      <c r="AK447" cm="1">
        <f t="array" ref="AK447" xml:space="preserve"> ( ( 1 - alpha ) / Ku ) * AI447 ^ 2</f>
        <v>0.46231070855728673</v>
      </c>
      <c r="AL447">
        <f t="shared" si="172"/>
        <v>1.3871093121197728</v>
      </c>
      <c r="AM447">
        <f t="shared" si="162"/>
        <v>0.57378385258411624</v>
      </c>
      <c r="AN447">
        <f t="shared" si="173"/>
        <v>0.83972387064677201</v>
      </c>
      <c r="AO447">
        <f t="shared" si="174"/>
        <v>1.4634846673794626</v>
      </c>
      <c r="AP447" cm="1">
        <f t="array" ref="AP447" xml:space="preserve"> EXP( -4 * alpha * X * 10^(-6) * AM447 / ( PI() * df * 10^(-6) * ( 1 - alpha ) ) ) * 100</f>
        <v>7.9637442882633553E-4</v>
      </c>
      <c r="AQ447" cm="1">
        <f t="array" ref="AQ447" xml:space="preserve"> EXP( -4 * alpha * X * 10^(-6) * AN447 / ( PI() * df * 10^(-6) * ( 1 - alpha ) ) ) * 100</f>
        <v>3.4503516346531964E-6</v>
      </c>
      <c r="AR447">
        <f t="shared" si="175"/>
        <v>7.9292407719168238E-4</v>
      </c>
      <c r="AS447" cm="1">
        <f t="array" ref="AS447" xml:space="preserve"> ( sigave * 10^(-6) * fE *e * H447 ) / ( 3 * PI() * eps0 * ( 1 + epsF ) * mu * U * F447 * 10^(-9) )</f>
        <v>4.7899749205593143E-3</v>
      </c>
      <c r="AT447" cm="1">
        <f t="array" ref="AT447" xml:space="preserve"> PI() * AS447 / ( 1 + alpha * SQRT(AS447) )</f>
        <v>1.4976629643367542E-2</v>
      </c>
      <c r="AU447" cm="1">
        <f t="array" ref="AU447" xml:space="preserve"> PI() * AS447 * ( 1 - SQRT( AS447 ) * alpha )</f>
        <v>1.4976288100271223E-2</v>
      </c>
      <c r="AV447">
        <f t="shared" si="176"/>
        <v>0.99997719492940318</v>
      </c>
      <c r="AW447" cm="1">
        <f t="array" ref="AW447" xml:space="preserve"> 2 / 3 * ( epsP - 1 ) / ( epsP + 2 ) * ( sigave * 10^(-6) ) ^ 2 / ( eps0 * ( 1 + epsF ) ^ 2 ) * H447 * ( F447 * 10^(-9) ) ^ 2 / ( df * 10^(-6) * mu * U )</f>
        <v>68.160308558730449</v>
      </c>
      <c r="AX447" cm="1">
        <f t="array" ref="AX447" xml:space="preserve"> 0.528 * Ku ^ 0.26 * AW447 ^ 0.74 / ( 1 + 0.366 * ( Ku * AW447 ) ^ 0.63 )</f>
        <v>2.1485068663812465</v>
      </c>
      <c r="AY447" cm="1">
        <f t="array" ref="AY447" xml:space="preserve"> 0.35 * Ku ^ ( -0.5 ) * AW447 ^ 0.4</f>
        <v>2.3414308657585563</v>
      </c>
      <c r="AZ447">
        <f t="shared" si="177"/>
        <v>1.0897944532531347</v>
      </c>
      <c r="BA447">
        <f t="shared" si="163"/>
        <v>0.58016713397198694</v>
      </c>
      <c r="BB447">
        <f t="shared" si="178"/>
        <v>0.85470015874704319</v>
      </c>
      <c r="BC447">
        <f t="shared" si="179"/>
        <v>1.4731964440928016</v>
      </c>
      <c r="BD447">
        <f t="shared" si="164"/>
        <v>1.4895121718697042</v>
      </c>
      <c r="BE447">
        <f t="shared" si="180"/>
        <v>3.1811547364053281</v>
      </c>
      <c r="BF447">
        <f t="shared" si="181"/>
        <v>2.1357024108182991</v>
      </c>
      <c r="BG447" cm="1">
        <f t="array" ref="BG447" xml:space="preserve"> EXP( -4 * alpha * X * 10^(-6) * BA447 / ( PI() * df * 10^(-6) * ( 1 - alpha ) ) ) * 100</f>
        <v>6.9886421808775326E-4</v>
      </c>
      <c r="BH447" cm="1">
        <f t="array" ref="BH447" xml:space="preserve"> EXP( -4 * alpha * X * 10^(-6) * BB447 / ( PI() * df * 10^(-6) * ( 1 - alpha ) ) ) * 100</f>
        <v>2.5396730671982581E-6</v>
      </c>
      <c r="BI447" cm="1">
        <f t="array" ref="BI447" xml:space="preserve"> EXP( -4 * alpha * X * 10^(-6) * BD447 / ( PI() * df * 10^(-6) * ( 1 - alpha ) ) ) * 100</f>
        <v>5.8019425589244739E-12</v>
      </c>
      <c r="BJ447" cm="1">
        <f t="array" ref="BJ447" xml:space="preserve"> EXP( -4 * alpha * X * 10^(-6) * BE447 / ( PI() * df * 10^(-6) * ( 1 - alpha ) ) ) * 100</f>
        <v>5.3818532668634454E-27</v>
      </c>
      <c r="BK447" cm="1">
        <f t="array" ref="BK447">fC *  BG447 +  ( 1 - fC ) * BI447</f>
        <v>6.9886427030523628E-5</v>
      </c>
    </row>
    <row r="448" spans="6:63" x14ac:dyDescent="0.2">
      <c r="F448">
        <v>4480</v>
      </c>
      <c r="G448" cm="1">
        <f t="array" ref="G448" xml:space="preserve"> F448 * 10^(-9) * rhoa/mu * U</f>
        <v>2.9679689087583829E-3</v>
      </c>
      <c r="H448" cm="1">
        <f t="array" ref="H448">1 +  lambda/F448 * ( 2.514 + 0.8 * EXP( -0.55 * F448/lambda ) )</f>
        <v>1.0376033794642856</v>
      </c>
      <c r="I448" cm="1">
        <f t="array" ref="I448" xml:space="preserve"> 1 + 3.34 * lambda/F448</f>
        <v>1.0499583482142858</v>
      </c>
      <c r="J448">
        <f t="shared" si="165"/>
        <v>0.98823289631344624</v>
      </c>
      <c r="K448" cm="1">
        <f t="array" ref="K448" xml:space="preserve"> kB * T * H448 / ( 3 * PI() * mu * F448 * 10^(-9) )</f>
        <v>5.4680012366495017E-12</v>
      </c>
      <c r="L448" cm="1">
        <f t="array" ref="L448" xml:space="preserve"> df * 10^(-6) *U / K448</f>
        <v>15039.653165048199</v>
      </c>
      <c r="M448" cm="1">
        <f t="array" ref="M448" xml:space="preserve"> 1 + 0.388 * Kn * ( ( 1 - alpha ) * L448 / Ku ) ^ ( 1 / 3 )</f>
        <v>1.1841117732664037</v>
      </c>
      <c r="N448" cm="1">
        <f t="array" ref="N448" xml:space="preserve"> 1 + 0.388 * Kn * ( ( 1 - alpha ) / Ku ) ^ ( 1 / 3 ) * ( 3 * PI() * mu * df * 10^(-6) * U * F448 * 10^(-9) / ( kB * T ) ) ^ ( 1 / 3 ) * ( 0.6 * ( F448 / lambda ) ^ 0.1 ) ^ ( -1 / 3 ) * ( 1 + 2/3 * ( 3.34 * F448 / lambda ) ) ^ ( -1 / 2 )</f>
        <v>1.0156922920934151</v>
      </c>
      <c r="O448">
        <f t="shared" si="156"/>
        <v>0.85776724378949543</v>
      </c>
      <c r="P448" cm="1">
        <f t="array" ref="P448" xml:space="preserve"> 1 / ( 1 + 1.6 * ( ( 1 - alpha ) / Ku ) ^ ( 1 / 3 ) * L448 ^ ( -2 / 3 ) * M448 )</f>
        <v>0.99651538218861047</v>
      </c>
      <c r="Q448" cm="1">
        <f t="array" ref="Q448" xml:space="preserve"> 1.6 * ( ( 1 - alpha ) / Ku ) * L448 ^ ( -2 / 3 ) * M448 * P448</f>
        <v>4.4067915399058251E-3</v>
      </c>
      <c r="R448" cm="1">
        <f t="array" ref="R448" xml:space="preserve"> 1.6 * ( 0.6 ) ^ ( 2 / 3 ) * ( ( 1 - alpha ) / Ku ) * ( lambda * 10^(-9) ) ^ ( -1 / 15 ) * ( kB * T / ( 3 * PI() * df * 10^(-6) * U * mu ) ) ^ ( 2 / 3 ) * ( F448 * 10^(-9) ) ^ ( -3 / 5 )  +  3.2 * 3.34 / 3 * ( 0.6 ) ^ ( 2 / 3 ) * ( ( 1 - alpha ) / Ku ) *  ( lambda * 10^(-9) ) ^ ( 14 / 15 ) * ( kB * T / ( 3 * PI() * df * 10^(-6) * U * mu ) ) ^ ( 2 / 3 ) * ( F448 * 10^(-9) ) ^ ( -8 / 5 )</f>
        <v>3.5445712542639478E-3</v>
      </c>
      <c r="S448">
        <f t="shared" si="157"/>
        <v>3.6001937017317801E-3</v>
      </c>
      <c r="T448">
        <f t="shared" si="166"/>
        <v>0.81696483011055199</v>
      </c>
      <c r="U448">
        <f t="shared" si="158"/>
        <v>8108.5928278546407</v>
      </c>
      <c r="V448">
        <f t="shared" si="159"/>
        <v>1.1105190710264877E-2</v>
      </c>
      <c r="W448">
        <f t="shared" si="160"/>
        <v>1.2332502654215175E-4</v>
      </c>
      <c r="X448">
        <f t="shared" si="161"/>
        <v>1.3695427309450001E-6</v>
      </c>
      <c r="Y448" cm="1">
        <f t="array" ref="Y448" xml:space="preserve"> 4 / 3 * g / U^2 * F448 * 10^(-9) * ( rhop - rhoa ) / rhoa</f>
        <v>464.41939437440874</v>
      </c>
      <c r="Z448" cm="1">
        <f t="array" ref="Z448" xml:space="preserve"> SQRT( 4/3 * 1/U448 * g/rhoa * F448 * 10^(-9) *  ( rhop - rhoa ) )</f>
        <v>2.5103414079873658E-3</v>
      </c>
      <c r="AA448" cm="1">
        <f t="array" ref="AA448" xml:space="preserve"> Z448 / U</f>
        <v>0.23932189192563075</v>
      </c>
      <c r="AB448">
        <f t="shared" si="167"/>
        <v>0.31461651043365241</v>
      </c>
      <c r="AC448">
        <f t="shared" si="168"/>
        <v>0.3103027057729667</v>
      </c>
      <c r="AD448">
        <f t="shared" si="169"/>
        <v>0.98628868950729964</v>
      </c>
      <c r="AE448" cm="1">
        <f t="array" ref="AE448">( ( F448 * 10^(-9) ) ^ 2 * rhop * H448 * U ) / ( 18 * mu * ( df * 10^(-6) ) )</f>
        <v>8.5379065314269142E-2</v>
      </c>
      <c r="AF448">
        <f t="shared" si="170"/>
        <v>6.4808339175572979E-2</v>
      </c>
      <c r="AG448" cm="1">
        <f t="array" ref="AG448">(2 * AI468*(1-alpha)*AE448*SQRT(alpha)+(1-alpha)*alpha*AE448^2)/Ku</f>
        <v>3.879443160288637E-2</v>
      </c>
      <c r="AH448">
        <f t="shared" si="171"/>
        <v>0.59860246530601491</v>
      </c>
      <c r="AI448" cm="1">
        <f t="array" ref="AI448" xml:space="preserve"> F448 / df / 1000</f>
        <v>0.5714285714285714</v>
      </c>
      <c r="AJ448" cm="1">
        <f t="array" ref="AJ448" xml:space="preserve"> ( 1 + AI448 ) / ( 2*Ku ) * ( 2 * LN( 1 + AI448 ) - 1 + alpha + ( 1 / ( 1 + AI448 ) ) ^ 2 * ( 1 - alpha / 2 ) - ( alpha / 2) * ( 1 + AI448 ) ^ 2 )</f>
        <v>0.33458205686796783</v>
      </c>
      <c r="AK448" cm="1">
        <f t="array" ref="AK448" xml:space="preserve"> ( ( 1 - alpha ) / Ku ) * AI448 ^ 2</f>
        <v>0.46438152660932042</v>
      </c>
      <c r="AL448">
        <f t="shared" si="172"/>
        <v>1.3879451006919172</v>
      </c>
      <c r="AM448">
        <f t="shared" si="162"/>
        <v>0.57536997743893514</v>
      </c>
      <c r="AN448">
        <f t="shared" si="173"/>
        <v>0.84309276525959187</v>
      </c>
      <c r="AO448">
        <f t="shared" si="174"/>
        <v>1.465305452697296</v>
      </c>
      <c r="AP448" cm="1">
        <f t="array" ref="AP448" xml:space="preserve"> EXP( -4 * alpha * X * 10^(-6) * AM448 / ( PI() * df * 10^(-6) * ( 1 - alpha ) ) ) * 100</f>
        <v>7.709431241452484E-4</v>
      </c>
      <c r="AQ448" cm="1">
        <f t="array" ref="AQ448" xml:space="preserve"> EXP( -4 * alpha * X * 10^(-6) * AN448 / ( PI() * df * 10^(-6) * ( 1 - alpha ) ) ) * 100</f>
        <v>3.2205196580944334E-6</v>
      </c>
      <c r="AR448">
        <f t="shared" si="175"/>
        <v>7.67722604487154E-4</v>
      </c>
      <c r="AS448" cm="1">
        <f t="array" ref="AS448" xml:space="preserve"> ( sigave * 10^(-6) * fE *e * H448 ) / ( 3 * PI() * eps0 * ( 1 + epsF ) * mu * U * F448 * 10^(-9) )</f>
        <v>4.7788955623874743E-3</v>
      </c>
      <c r="AT448" cm="1">
        <f t="array" ref="AT448" xml:space="preserve"> PI() * AS448 / ( 1 + alpha * SQRT(AS448) )</f>
        <v>1.4942070420819331E-2</v>
      </c>
      <c r="AU448" cm="1">
        <f t="array" ref="AU448" xml:space="preserve"> PI() * AS448 * ( 1 - SQRT( AS448 ) * alpha )</f>
        <v>1.4941730454025168E-2</v>
      </c>
      <c r="AV448">
        <f t="shared" si="176"/>
        <v>0.99997724767822749</v>
      </c>
      <c r="AW448" cm="1">
        <f t="array" ref="AW448" xml:space="preserve"> 2 / 3 * ( epsP - 1 ) / ( epsP + 2 ) * ( sigave * 10^(-6) ) ^ 2 / ( eps0 * ( 1 + epsF ) ^ 2 ) * H448 * ( F448 * 10^(-9) ) ^ 2 / ( df * 10^(-6) * mu * U )</f>
        <v>68.460067096612789</v>
      </c>
      <c r="AX448" cm="1">
        <f t="array" ref="AX448" xml:space="preserve"> 0.528 * Ku ^ 0.26 * AW448 ^ 0.74 / ( 1 + 0.366 * ( Ku * AW448 ) ^ 0.63 )</f>
        <v>2.1507303652591032</v>
      </c>
      <c r="AY448" cm="1">
        <f t="array" ref="AY448" xml:space="preserve"> 0.35 * Ku ^ ( -0.5 ) * AW448 ^ 0.4</f>
        <v>2.3455443450938689</v>
      </c>
      <c r="AZ448">
        <f t="shared" si="177"/>
        <v>1.0905803828232536</v>
      </c>
      <c r="BA448">
        <f t="shared" si="163"/>
        <v>0.58171482913883665</v>
      </c>
      <c r="BB448">
        <f t="shared" si="178"/>
        <v>0.85803449571361701</v>
      </c>
      <c r="BC448">
        <f t="shared" si="179"/>
        <v>1.4750088062630973</v>
      </c>
      <c r="BD448">
        <f t="shared" si="164"/>
        <v>1.4886346609616754</v>
      </c>
      <c r="BE448">
        <f t="shared" si="180"/>
        <v>3.1886371103534605</v>
      </c>
      <c r="BF448">
        <f t="shared" si="181"/>
        <v>2.1419876844017347</v>
      </c>
      <c r="BG448" cm="1">
        <f t="array" ref="BG448" xml:space="preserve"> EXP( -4 * alpha * X * 10^(-6) * BA448 / ( PI() * df * 10^(-6) * ( 1 - alpha ) ) ) * 100</f>
        <v>6.770789938788487E-4</v>
      </c>
      <c r="BH448" cm="1">
        <f t="array" ref="BH448" xml:space="preserve"> EXP( -4 * alpha * X * 10^(-6) * BB448 / ( PI() * df * 10^(-6) * ( 1 - alpha ) ) ) * 100</f>
        <v>2.3721792571437686E-6</v>
      </c>
      <c r="BI448" cm="1">
        <f t="array" ref="BI448" xml:space="preserve"> EXP( -4 * alpha * X * 10^(-6) * BD448 / ( PI() * df * 10^(-6) * ( 1 - alpha ) ) ) * 100</f>
        <v>5.9070596014773828E-12</v>
      </c>
      <c r="BJ448" cm="1">
        <f t="array" ref="BJ448" xml:space="preserve"> EXP( -4 * alpha * X * 10^(-6) * BE448 / ( PI() * df * 10^(-6) * ( 1 - alpha ) ) ) * 100</f>
        <v>4.6178556835291188E-27</v>
      </c>
      <c r="BK448" cm="1">
        <f t="array" ref="BK448">fC *  BG448 +  ( 1 - fC ) * BI448</f>
        <v>6.7707904704238507E-5</v>
      </c>
    </row>
    <row r="449" spans="6:63" x14ac:dyDescent="0.2">
      <c r="F449">
        <v>4490</v>
      </c>
      <c r="G449" cm="1">
        <f t="array" ref="G449" xml:space="preserve"> F449 * 10^(-9) * rhoa/mu * U</f>
        <v>2.9745938393582897E-3</v>
      </c>
      <c r="H449" cm="1">
        <f t="array" ref="H449">1 +  lambda/F449 * ( 2.514 + 0.8 * EXP( -0.55 * F449/lambda ) )</f>
        <v>1.0375196302895322</v>
      </c>
      <c r="I449" cm="1">
        <f t="array" ref="I449" xml:space="preserve"> 1 + 3.34 * lambda/F449</f>
        <v>1.0498470824053452</v>
      </c>
      <c r="J449">
        <f t="shared" si="165"/>
        <v>0.98825785933741028</v>
      </c>
      <c r="K449" cm="1">
        <f t="array" ref="K449" xml:space="preserve"> kB * T * H449 / ( 3 * PI() * mu * F449 * 10^(-9) )</f>
        <v>5.4553826985811527E-12</v>
      </c>
      <c r="L449" cm="1">
        <f t="array" ref="L449" xml:space="preserve"> df * 10^(-6) *U / K449</f>
        <v>15074.440538635627</v>
      </c>
      <c r="M449" cm="1">
        <f t="array" ref="M449" xml:space="preserve"> 1 + 0.388 * Kn * ( ( 1 - alpha ) * L449 / Ku ) ^ ( 1 / 3 )</f>
        <v>1.1842536168124214</v>
      </c>
      <c r="N449" cm="1">
        <f t="array" ref="N449" xml:space="preserve"> 1 + 0.388 * Kn * ( ( 1 - alpha ) / Ku ) ^ ( 1 / 3 ) * ( 3 * PI() * mu * df * 10^(-6) * U * F449 * 10^(-9) / ( kB * T ) ) ^ ( 1 / 3 ) * ( 0.6 * ( F449 / lambda ) ^ 0.1 ) ^ ( -1 / 3 ) * ( 1 + 2/3 * ( 3.34 * F449 / lambda ) ) ^ ( -1 / 2 )</f>
        <v>1.0156854125249668</v>
      </c>
      <c r="O449">
        <f t="shared" si="156"/>
        <v>0.85765869582802823</v>
      </c>
      <c r="P449" cm="1">
        <f t="array" ref="P449" xml:space="preserve"> 1 / ( 1 + 1.6 * ( ( 1 - alpha ) / Ku ) ^ ( 1 / 3 ) * L449 ^ ( -2 / 3 ) * M449 )</f>
        <v>0.99652031124656548</v>
      </c>
      <c r="Q449" cm="1">
        <f t="array" ref="Q449" xml:space="preserve"> 1.6 * ( ( 1 - alpha ) / Ku ) * L449 ^ ( -2 / 3 ) * M449 * P449</f>
        <v>4.4005580497291155E-3</v>
      </c>
      <c r="R449" cm="1">
        <f t="array" ref="R449" xml:space="preserve"> 1.6 * ( 0.6 ) ^ ( 2 / 3 ) * ( ( 1 - alpha ) / Ku ) * ( lambda * 10^(-9) ) ^ ( -1 / 15 ) * ( kB * T / ( 3 * PI() * df * 10^(-6) * U * mu ) ) ^ ( 2 / 3 ) * ( F449 * 10^(-9) ) ^ ( -3 / 5 )  +  3.2 * 3.34 / 3 * ( 0.6 ) ^ ( 2 / 3 ) * ( ( 1 - alpha ) / Ku ) *  ( lambda * 10^(-9) ) ^ ( 14 / 15 ) * ( kB * T / ( 3 * PI() * df * 10^(-6) * U * mu ) ) ^ ( 2 / 3 ) * ( F449 * 10^(-9) ) ^ ( -8 / 5 )</f>
        <v>3.5395784098281127E-3</v>
      </c>
      <c r="S449">
        <f t="shared" si="157"/>
        <v>3.5950981573507328E-3</v>
      </c>
      <c r="T449">
        <f t="shared" si="166"/>
        <v>0.81696414789302363</v>
      </c>
      <c r="U449">
        <f t="shared" si="158"/>
        <v>8090.5676404378728</v>
      </c>
      <c r="V449">
        <f t="shared" si="159"/>
        <v>1.1117554503413072E-2</v>
      </c>
      <c r="W449">
        <f t="shared" si="160"/>
        <v>1.2359978272436756E-4</v>
      </c>
      <c r="X449">
        <f t="shared" si="161"/>
        <v>1.3741220794129318E-6</v>
      </c>
      <c r="Y449" cm="1">
        <f t="array" ref="Y449" xml:space="preserve"> 4 / 3 * g / U^2 * F449 * 10^(-9) * ( rhop - rhoa ) / rhoa</f>
        <v>465.45604480828024</v>
      </c>
      <c r="Z449" cm="1">
        <f t="array" ref="Z449" xml:space="preserve"> SQRT( 4/3 * 1/U449 * g/rhoa * F449 * 10^(-9) *  ( rhop - rhoa ) )</f>
        <v>2.5159395559687385E-3</v>
      </c>
      <c r="AA449" cm="1">
        <f t="array" ref="AA449" xml:space="preserve"> Z449 / U</f>
        <v>0.23985558800454612</v>
      </c>
      <c r="AB449">
        <f t="shared" si="167"/>
        <v>0.31553950041532447</v>
      </c>
      <c r="AC449">
        <f t="shared" si="168"/>
        <v>0.31118403513822468</v>
      </c>
      <c r="AD449">
        <f t="shared" si="169"/>
        <v>0.98619676689806834</v>
      </c>
      <c r="AE449" cm="1">
        <f t="array" ref="AE449">( ( F449 * 10^(-9) ) ^ 2 * rhop * H449 * U ) / ( 18 * mu * ( df * 10^(-6) ) )</f>
        <v>8.5753725164300021E-2</v>
      </c>
      <c r="AF449">
        <f t="shared" si="170"/>
        <v>6.5232543164180631E-2</v>
      </c>
      <c r="AG449" cm="1">
        <f t="array" ref="AG449">(2 * AI469*(1-alpha)*AE449*SQRT(alpha)+(1-alpha)*alpha*AE449^2)/Ku</f>
        <v>3.9049544488733316E-2</v>
      </c>
      <c r="AH449">
        <f t="shared" si="171"/>
        <v>0.59862060552278951</v>
      </c>
      <c r="AI449" cm="1">
        <f t="array" ref="AI449" xml:space="preserve"> F449 / df / 1000</f>
        <v>0.57270408163265296</v>
      </c>
      <c r="AJ449" cm="1">
        <f t="array" ref="AJ449" xml:space="preserve"> ( 1 + AI449 ) / ( 2*Ku ) * ( 2 * LN( 1 + AI449 ) - 1 + alpha + ( 1 / ( 1 + AI449 ) ) ^ 2 * ( 1 - alpha / 2 ) - ( alpha / 2) * ( 1 + AI449 ) ^ 2 )</f>
        <v>0.3358751553741493</v>
      </c>
      <c r="AK449" cm="1">
        <f t="array" ref="AK449" xml:space="preserve"> ( ( 1 - alpha ) / Ku ) * AI449 ^ 2</f>
        <v>0.46645697218772708</v>
      </c>
      <c r="AL449">
        <f t="shared" si="172"/>
        <v>1.3887808155030572</v>
      </c>
      <c r="AM449">
        <f t="shared" si="162"/>
        <v>0.57695521462227251</v>
      </c>
      <c r="AN449">
        <f t="shared" si="173"/>
        <v>0.84646864864748306</v>
      </c>
      <c r="AO449">
        <f t="shared" si="174"/>
        <v>1.4671305973058215</v>
      </c>
      <c r="AP449" cm="1">
        <f t="array" ref="AP449" xml:space="preserve"> EXP( -4 * alpha * X * 10^(-6) * AM449 / ( PI() * df * 10^(-6) * ( 1 - alpha ) ) ) * 100</f>
        <v>7.4633749485855151E-4</v>
      </c>
      <c r="AQ449" cm="1">
        <f t="array" ref="AQ449" xml:space="preserve"> EXP( -4 * alpha * X * 10^(-6) * AN449 / ( PI() * df * 10^(-6) * ( 1 - alpha ) ) ) * 100</f>
        <v>3.0055672253652627E-6</v>
      </c>
      <c r="AR449">
        <f t="shared" si="175"/>
        <v>7.4333192763318626E-4</v>
      </c>
      <c r="AS449" cm="1">
        <f t="array" ref="AS449" xml:space="preserve"> ( sigave * 10^(-6) * fE *e * H449 ) / ( 3 * PI() * eps0 * ( 1 + epsF ) * mu * U * F449 * 10^(-9) )</f>
        <v>4.7678672774678459E-3</v>
      </c>
      <c r="AT449" cm="1">
        <f t="array" ref="AT449" xml:space="preserve"> PI() * AS449 / ( 1 + alpha * SQRT(AS449) )</f>
        <v>1.4907670225133337E-2</v>
      </c>
      <c r="AU449" cm="1">
        <f t="array" ref="AU449" xml:space="preserve"> PI() * AS449 * ( 1 - SQRT( AS449 ) * alpha )</f>
        <v>1.4907331823760627E-2</v>
      </c>
      <c r="AV449">
        <f t="shared" si="176"/>
        <v>0.99997730018389197</v>
      </c>
      <c r="AW449" cm="1">
        <f t="array" ref="AW449" xml:space="preserve"> 2 / 3 * ( epsP - 1 ) / ( epsP + 2 ) * ( sigave * 10^(-6) ) ^ 2 / ( eps0 * ( 1 + epsF ) ^ 2 ) * H449 * ( F449 * 10^(-9) ) ^ 2 / ( df * 10^(-6) * mu * U )</f>
        <v>68.760483110504595</v>
      </c>
      <c r="AX449" cm="1">
        <f t="array" ref="AX449" xml:space="preserve"> 0.528 * Ku ^ 0.26 * AW449 ^ 0.74 / ( 1 + 0.366 * ( Ku * AW449 ) ^ 0.63 )</f>
        <v>2.1529486706448497</v>
      </c>
      <c r="AY449" cm="1">
        <f t="array" ref="AY449" xml:space="preserve"> 0.35 * Ku ^ ( -0.5 ) * AW449 ^ 0.4</f>
        <v>2.3496560186545521</v>
      </c>
      <c r="AZ449">
        <f t="shared" si="177"/>
        <v>1.0913664829504666</v>
      </c>
      <c r="BA449">
        <f t="shared" si="163"/>
        <v>0.58326182677314597</v>
      </c>
      <c r="BB449">
        <f t="shared" si="178"/>
        <v>0.86137598047124364</v>
      </c>
      <c r="BC449">
        <f t="shared" si="179"/>
        <v>1.4768255711791465</v>
      </c>
      <c r="BD449">
        <f t="shared" si="164"/>
        <v>1.4877489229244867</v>
      </c>
      <c r="BE449">
        <f t="shared" si="180"/>
        <v>3.1961246673020351</v>
      </c>
      <c r="BF449">
        <f t="shared" si="181"/>
        <v>2.1482957359628752</v>
      </c>
      <c r="BG449" cm="1">
        <f t="array" ref="BG449" xml:space="preserve"> EXP( -4 * alpha * X * 10^(-6) * BA449 / ( PI() * df * 10^(-6) * ( 1 - alpha ) ) ) * 100</f>
        <v>6.5598222839760101E-4</v>
      </c>
      <c r="BH449" cm="1">
        <f t="array" ref="BH449" xml:space="preserve"> EXP( -4 * alpha * X * 10^(-6) * BB449 / ( PI() * df * 10^(-6) * ( 1 - alpha ) ) ) * 100</f>
        <v>2.2154077794680386E-6</v>
      </c>
      <c r="BI449" cm="1">
        <f t="array" ref="BI449" xml:space="preserve"> EXP( -4 * alpha * X * 10^(-6) * BD449 / ( PI() * df * 10^(-6) * ( 1 - alpha ) ) ) * 100</f>
        <v>6.0150936118711715E-12</v>
      </c>
      <c r="BJ449" cm="1">
        <f t="array" ref="BJ449" xml:space="preserve"> EXP( -4 * alpha * X * 10^(-6) * BE449 / ( PI() * df * 10^(-6) * ( 1 - alpha ) ) ) * 100</f>
        <v>3.9618935404144946E-27</v>
      </c>
      <c r="BK449" cm="1">
        <f t="array" ref="BK449">fC *  BG449 +  ( 1 - fC ) * BI449</f>
        <v>6.5598228253344358E-5</v>
      </c>
    </row>
    <row r="450" spans="6:63" x14ac:dyDescent="0.2">
      <c r="F450">
        <v>4500</v>
      </c>
      <c r="G450" cm="1">
        <f t="array" ref="G450" xml:space="preserve"> F450 * 10^(-9) * rhoa/mu * U</f>
        <v>2.9812187699581969E-3</v>
      </c>
      <c r="H450" cm="1">
        <f t="array" ref="H450">1 +  lambda/F450 * ( 2.514 + 0.8 * EXP( -0.55 * F450/lambda ) )</f>
        <v>1.0374362533333332</v>
      </c>
      <c r="I450" cm="1">
        <f t="array" ref="I450" xml:space="preserve"> 1 + 3.34 * lambda/F450</f>
        <v>1.0497363111111111</v>
      </c>
      <c r="J450">
        <f t="shared" si="165"/>
        <v>0.98828271667123846</v>
      </c>
      <c r="K450" cm="1">
        <f t="array" ref="K450" xml:space="preserve"> kB * T * H450 / ( 3 * PI() * mu * F450 * 10^(-9) )</f>
        <v>5.4428221957176117E-12</v>
      </c>
      <c r="L450" cm="1">
        <f t="array" ref="L450" xml:space="preserve"> df * 10^(-6) *U / K450</f>
        <v>15109.228107794284</v>
      </c>
      <c r="M450" cm="1">
        <f t="array" ref="M450" xml:space="preserve"> 1 + 0.388 * Kn * ( ( 1 - alpha ) * L450 / Ku ) ^ ( 1 / 3 )</f>
        <v>1.1843952430994384</v>
      </c>
      <c r="N450" cm="1">
        <f t="array" ref="N450" xml:space="preserve"> 1 + 0.388 * Kn * ( ( 1 - alpha ) / Ku ) ^ ( 1 / 3 ) * ( 3 * PI() * mu * df * 10^(-6) * U * F450 * 10^(-9) / ( kB * T ) ) ^ ( 1 / 3 ) * ( 0.6 * ( F450 / lambda ) ^ 0.1 ) ^ ( -1 / 3 ) * ( 1 + 2/3 * ( 3.34 * F450 / lambda ) ) ^ ( -1 / 2 )</f>
        <v>1.0156785510105586</v>
      </c>
      <c r="O450">
        <f t="shared" ref="O450:O513" si="182">N450 / M450</f>
        <v>0.85755034641361283</v>
      </c>
      <c r="P450" cm="1">
        <f t="array" ref="P450" xml:space="preserve"> 1 / ( 1 + 1.6 * ( ( 1 - alpha ) / Ku ) ^ ( 1 / 3 ) * L450 ^ ( -2 / 3 ) * M450 )</f>
        <v>0.9965252217775411</v>
      </c>
      <c r="Q450" cm="1">
        <f t="array" ref="Q450" xml:space="preserve"> 1.6 * ( ( 1 - alpha ) / Ku ) * L450 ^ ( -2 / 3 ) * M450 * P450</f>
        <v>4.3943479895358593E-3</v>
      </c>
      <c r="R450" cm="1">
        <f t="array" ref="R450" xml:space="preserve"> 1.6 * ( 0.6 ) ^ ( 2 / 3 ) * ( ( 1 - alpha ) / Ku ) * ( lambda * 10^(-9) ) ^ ( -1 / 15 ) * ( kB * T / ( 3 * PI() * df * 10^(-6) * U * mu ) ) ^ ( 2 / 3 ) * ( F450 * 10^(-9) ) ^ ( -3 / 5 )  +  3.2 * 3.34 / 3 * ( 0.6 ) ^ ( 2 / 3 ) * ( ( 1 - alpha ) / Ku ) *  ( lambda * 10^(-9) ) ^ ( 14 / 15 ) * ( kB * T / ( 3 * PI() * df * 10^(-6) * U * mu ) ) ^ ( 2 / 3 ) * ( F450 * 10^(-9) ) ^ ( -8 / 5 )</f>
        <v>3.5346042275297006E-3</v>
      </c>
      <c r="S450">
        <f t="shared" ref="S450:S513" si="183" xml:space="preserve"> R450 * N450</f>
        <v>3.590021700213161E-3</v>
      </c>
      <c r="T450">
        <f t="shared" si="166"/>
        <v>0.81696345140666637</v>
      </c>
      <c r="U450">
        <f t="shared" ref="U450:U513" si="184" xml:space="preserve"> 24 / G450 * ( 1 + 0.15 * G450 ^ 0.687 )</f>
        <v>8072.6225412971298</v>
      </c>
      <c r="V450">
        <f t="shared" ref="V450:V513" si="185" xml:space="preserve"> ( G450 / 24 ) ^ 0.5 - 0.5 * 0.15 / 24 ^ 0.5 * G450 ^ ( 0.5 + 0.687 )</f>
        <v>1.1129904474038414E-2</v>
      </c>
      <c r="W450">
        <f t="shared" ref="W450:W513" si="186" xml:space="preserve"> ( G450 / 24 ) ^ 1 -1 * 0.15 / 24 ^ 1 * G450 ^ ( 1 + 0.687 )</f>
        <v>1.2387453694262759E-4</v>
      </c>
      <c r="X450">
        <f t="shared" ref="X450:X513" si="187" xml:space="preserve"> ( G450 / 24 ) ^ 1.5 - 1.5 * 0.15 / 24 ^ 1.5 * G450 ^ ( 1.5 + 0.687 )</f>
        <v>1.3787064876807544E-6</v>
      </c>
      <c r="Y450" cm="1">
        <f t="array" ref="Y450" xml:space="preserve"> 4 / 3 * g / U^2 * F450 * 10^(-9) * ( rhop - rhoa ) / rhoa</f>
        <v>466.49269524215168</v>
      </c>
      <c r="Z450" cm="1">
        <f t="array" ref="Z450" xml:space="preserve"> SQRT( 4/3 * 1/U450 * g/rhoa * F450 * 10^(-9) *  ( rhop - rhoa ) )</f>
        <v>2.5215376841046942E-3</v>
      </c>
      <c r="AA450" cm="1">
        <f t="array" ref="AA450" xml:space="preserve"> Z450 / U</f>
        <v>0.24038928219151059</v>
      </c>
      <c r="AB450">
        <f t="shared" si="167"/>
        <v>0.31646378408804487</v>
      </c>
      <c r="AC450">
        <f t="shared" si="168"/>
        <v>0.31206634090476154</v>
      </c>
      <c r="AD450">
        <f t="shared" si="169"/>
        <v>0.98610443467976761</v>
      </c>
      <c r="AE450" cm="1">
        <f t="array" ref="AE450">( ( F450 * 10^(-9) ) ^ 2 * rhop * H450 * U ) / ( 18 * mu * ( df * 10^(-6) ) )</f>
        <v>8.6129204976821944E-2</v>
      </c>
      <c r="AF450">
        <f t="shared" si="170"/>
        <v>6.5658110469182143E-2</v>
      </c>
      <c r="AG450" cm="1">
        <f t="array" ref="AG450">(2 * AI470*(1-alpha)*AE450*SQRT(alpha)+(1-alpha)*alpha*AE450^2)/Ku</f>
        <v>3.9305780146418445E-2</v>
      </c>
      <c r="AH450">
        <f t="shared" si="171"/>
        <v>0.59864318155892327</v>
      </c>
      <c r="AI450" cm="1">
        <f t="array" ref="AI450" xml:space="preserve"> F450 / df / 1000</f>
        <v>0.57397959183673475</v>
      </c>
      <c r="AJ450" cm="1">
        <f t="array" ref="AJ450" xml:space="preserve"> ( 1 + AI450 ) / ( 2*Ku ) * ( 2 * LN( 1 + AI450 ) - 1 + alpha + ( 1 / ( 1 + AI450 ) ) ^ 2 * ( 1 - alpha / 2 ) - ( alpha / 2) * ( 1 + AI450 ) ^ 2 )</f>
        <v>0.33717004643367304</v>
      </c>
      <c r="AK450" cm="1">
        <f t="array" ref="AK450" xml:space="preserve"> ( ( 1 - alpha ) / Ku ) * AI450 ^ 2</f>
        <v>0.46853704529250739</v>
      </c>
      <c r="AL450">
        <f t="shared" si="172"/>
        <v>1.389616456883801</v>
      </c>
      <c r="AM450">
        <f t="shared" ref="AM450:AM513" si="188" xml:space="preserve"> 1 - ( 1 - Q450 ) * ( 1 - AB450 ) * ( 1 - AF450 ) *  ( 1 - AJ450 )</f>
        <v>0.57853954715022105</v>
      </c>
      <c r="AN450">
        <f t="shared" si="173"/>
        <v>0.84985151836666417</v>
      </c>
      <c r="AO450">
        <f t="shared" si="174"/>
        <v>1.4689601126714256</v>
      </c>
      <c r="AP450" cm="1">
        <f t="array" ref="AP450" xml:space="preserve"> EXP( -4 * alpha * X * 10^(-6) * AM450 / ( PI() * df * 10^(-6) * ( 1 - alpha ) ) ) * 100</f>
        <v>7.2253055999826855E-4</v>
      </c>
      <c r="AQ450" cm="1">
        <f t="array" ref="AQ450" xml:space="preserve"> EXP( -4 * alpha * X * 10^(-6) * AN450 / ( PI() * df * 10^(-6) * ( 1 - alpha ) ) ) * 100</f>
        <v>2.8045607684250871E-6</v>
      </c>
      <c r="AR450">
        <f t="shared" si="175"/>
        <v>7.1972599922984345E-4</v>
      </c>
      <c r="AS450" cm="1">
        <f t="array" ref="AS450" xml:space="preserve"> ( sigave * 10^(-6) * fE *e * H450 ) / ( 3 * PI() * eps0 * ( 1 + epsF ) * mu * U * F450 * 10^(-9) )</f>
        <v>4.7568897138576529E-3</v>
      </c>
      <c r="AT450" cm="1">
        <f t="array" ref="AT450" xml:space="preserve"> PI() * AS450 / ( 1 + alpha * SQRT(AS450) )</f>
        <v>1.4873427962087139E-2</v>
      </c>
      <c r="AU450" cm="1">
        <f t="array" ref="AU450" xml:space="preserve"> PI() * AS450 * ( 1 - SQRT( AS450 ) * alpha )</f>
        <v>1.4873091115355026E-2</v>
      </c>
      <c r="AV450">
        <f t="shared" si="176"/>
        <v>0.9999773524480724</v>
      </c>
      <c r="AW450" cm="1">
        <f t="array" ref="AW450" xml:space="preserve"> 2 / 3 * ( epsP - 1 ) / ( epsP + 2 ) * ( sigave * 10^(-6) ) ^ 2 / ( eps0 * ( 1 + epsF ) ^ 2 ) * H450 * ( F450 * 10^(-9) ) ^ 2 / ( df * 10^(-6) * mu * U )</f>
        <v>69.061556600405865</v>
      </c>
      <c r="AX450" cm="1">
        <f t="array" ref="AX450" xml:space="preserve"> 0.528 * Ku ^ 0.26 * AW450 ^ 0.74 / ( 1 + 0.366 * ( Ku * AW450 ) ^ 0.63 )</f>
        <v>2.1551618045722423</v>
      </c>
      <c r="AY450" cm="1">
        <f t="array" ref="AY450" xml:space="preserve"> 0.35 * Ku ^ ( -0.5 ) * AW450 ^ 0.4</f>
        <v>2.353765891194493</v>
      </c>
      <c r="AZ450">
        <f t="shared" si="177"/>
        <v>1.0921527498310828</v>
      </c>
      <c r="BA450">
        <f t="shared" ref="BA450:BA513" si="189" xml:space="preserve"> 1 - ( 1 - Q450 ) * ( 1 - AB450 ) * ( 1 - AF450 ) *  ( 1 - AJ450 ) * ( 1 - AT450 )</f>
        <v>0.58480810883455092</v>
      </c>
      <c r="BB450">
        <f t="shared" si="178"/>
        <v>0.86472460948201924</v>
      </c>
      <c r="BC450">
        <f t="shared" si="179"/>
        <v>1.4786467499660816</v>
      </c>
      <c r="BD450">
        <f t="shared" ref="BD450:BD513" si="190" xml:space="preserve"> 1 - ( 1 - Q450 ) * ( 1 - AB450 ) * ( 1 - AF450 ) *  ( 1 - AJ450 ) * ( 1 - AX450 )</f>
        <v>1.486855017269785</v>
      </c>
      <c r="BE450">
        <f t="shared" si="180"/>
        <v>3.2036174095611569</v>
      </c>
      <c r="BF450">
        <f t="shared" si="181"/>
        <v>2.1546266262353884</v>
      </c>
      <c r="BG450" cm="1">
        <f t="array" ref="BG450" xml:space="preserve"> EXP( -4 * alpha * X * 10^(-6) * BA450 / ( PI() * df * 10^(-6) * ( 1 - alpha ) ) ) * 100</f>
        <v>6.3555211207015812E-4</v>
      </c>
      <c r="BH450" cm="1">
        <f t="array" ref="BH450" xml:space="preserve"> EXP( -4 * alpha * X * 10^(-6) * BB450 / ( PI() * df * 10^(-6) * ( 1 - alpha ) ) ) * 100</f>
        <v>2.0686945104656474E-6</v>
      </c>
      <c r="BI450" cm="1">
        <f t="array" ref="BI450" xml:space="preserve"> EXP( -4 * alpha * X * 10^(-6) * BD450 / ( PI() * df * 10^(-6) * ( 1 - alpha ) ) ) * 100</f>
        <v>6.1261271874486743E-12</v>
      </c>
      <c r="BJ450" cm="1">
        <f t="array" ref="BJ450" xml:space="preserve"> EXP( -4 * alpha * X * 10^(-6) * BE450 / ( PI() * df * 10^(-6) * ( 1 - alpha ) ) ) * 100</f>
        <v>3.3987495871289853E-27</v>
      </c>
      <c r="BK450" cm="1">
        <f t="array" ref="BK450">fC *  BG450 +  ( 1 - fC ) * BI450</f>
        <v>6.3555216720530272E-5</v>
      </c>
    </row>
    <row r="451" spans="6:63" x14ac:dyDescent="0.2">
      <c r="F451">
        <v>4510</v>
      </c>
      <c r="G451" cm="1">
        <f t="array" ref="G451" xml:space="preserve"> F451 * 10^(-9) * rhoa/mu * U</f>
        <v>2.9878437005581037E-3</v>
      </c>
      <c r="H451" cm="1">
        <f t="array" ref="H451">1 +  lambda/F451 * ( 2.514 + 0.8 * EXP( -0.55 * F451/lambda ) )</f>
        <v>1.0373532461197339</v>
      </c>
      <c r="I451" cm="1">
        <f t="array" ref="I451" xml:space="preserve"> 1 + 3.34 * lambda/F451</f>
        <v>1.0496260310421286</v>
      </c>
      <c r="J451">
        <f t="shared" ref="J451:J514" si="191">H451/I451</f>
        <v>0.9883074689847301</v>
      </c>
      <c r="K451" cm="1">
        <f t="array" ref="K451" xml:space="preserve"> kB * T * H451 / ( 3 * PI() * mu * F451 * 10^(-9) )</f>
        <v>5.4303193290543016E-12</v>
      </c>
      <c r="L451" cm="1">
        <f t="array" ref="L451" xml:space="preserve"> df * 10^(-6) *U / K451</f>
        <v>15144.0158712701</v>
      </c>
      <c r="M451" cm="1">
        <f t="array" ref="M451" xml:space="preserve"> 1 + 0.388 * Kn * ( ( 1 - alpha ) * L451 / Ku ) ^ ( 1 / 3 )</f>
        <v>1.1845366529548098</v>
      </c>
      <c r="N451" cm="1">
        <f t="array" ref="N451" xml:space="preserve"> 1 + 0.388 * Kn * ( ( 1 - alpha ) / Ku ) ^ ( 1 / 3 ) * ( 3 * PI() * mu * df * 10^(-6) * U * F451 * 10^(-9) / ( kB * T ) ) ^ ( 1 / 3 ) * ( 0.6 * ( F451 / lambda ) ^ 0.1 ) ^ ( -1 / 3 ) * ( 1 + 2/3 * ( 3.34 * F451 / lambda ) ) ^ ( -1 / 2 )</f>
        <v>1.0156717074635306</v>
      </c>
      <c r="O451">
        <f t="shared" si="182"/>
        <v>0.85744219474336403</v>
      </c>
      <c r="P451" cm="1">
        <f t="array" ref="P451" xml:space="preserve"> 1 / ( 1 + 1.6 * ( ( 1 - alpha ) / Ku ) ^ ( 1 / 3 ) * L451 ^ ( -2 / 3 ) * M451 )</f>
        <v>0.99653011389352708</v>
      </c>
      <c r="Q451" cm="1">
        <f t="array" ref="Q451" xml:space="preserve"> 1.6 * ( ( 1 - alpha ) / Ku ) * L451 ^ ( -2 / 3 ) * M451 * P451</f>
        <v>4.3881612176983869E-3</v>
      </c>
      <c r="R451" cm="1">
        <f t="array" ref="R451" xml:space="preserve"> 1.6 * ( 0.6 ) ^ ( 2 / 3 ) * ( ( 1 - alpha ) / Ku ) * ( lambda * 10^(-9) ) ^ ( -1 / 15 ) * ( kB * T / ( 3 * PI() * df * 10^(-6) * U * mu ) ) ^ ( 2 / 3 ) * ( F451 * 10^(-9) ) ^ ( -3 / 5 )  +  3.2 * 3.34 / 3 * ( 0.6 ) ^ ( 2 / 3 ) * ( ( 1 - alpha ) / Ku ) *  ( lambda * 10^(-9) ) ^ ( 14 / 15 ) * ( kB * T / ( 3 * PI() * df * 10^(-6) * U * mu ) ) ^ ( 2 / 3 ) * ( F451 * 10^(-9) ) ^ ( -8 / 5 )</f>
        <v>3.5296485945441186E-3</v>
      </c>
      <c r="S451">
        <f t="shared" si="183"/>
        <v>3.5849642147668761E-3</v>
      </c>
      <c r="T451">
        <f t="shared" ref="T451:T514" si="192" xml:space="preserve"> S451 / Q451</f>
        <v>0.81696274063677365</v>
      </c>
      <c r="U451">
        <f t="shared" si="184"/>
        <v>8054.7569977633239</v>
      </c>
      <c r="V451">
        <f t="shared" si="185"/>
        <v>1.1142240668164716E-2</v>
      </c>
      <c r="W451">
        <f t="shared" si="186"/>
        <v>1.2414928919829885E-4</v>
      </c>
      <c r="X451">
        <f t="shared" si="187"/>
        <v>1.383295950011088E-6</v>
      </c>
      <c r="Y451" cm="1">
        <f t="array" ref="Y451" xml:space="preserve"> 4 / 3 * g / U^2 * F451 * 10^(-9) * ( rhop - rhoa ) / rhoa</f>
        <v>467.52934567602324</v>
      </c>
      <c r="Z451" cm="1">
        <f t="array" ref="Z451" xml:space="preserve"> SQRT( 4/3 * 1/U451 * g/rhoa * F451 * 10^(-9) *  ( rhop - rhoa ) )</f>
        <v>2.5271357924092227E-3</v>
      </c>
      <c r="AA451" cm="1">
        <f t="array" ref="AA451" xml:space="preserve"> Z451 / U</f>
        <v>0.24092297448785782</v>
      </c>
      <c r="AB451">
        <f t="shared" ref="AB451:AB514" si="193">AA451 / ( 1 - AA451 )</f>
        <v>0.31738936417593372</v>
      </c>
      <c r="AC451">
        <f t="shared" ref="AC451:AC514" si="194" xml:space="preserve"> Y451 ^ 0.5 * V451 + Y451 ^ 1 * W451 + Y451 ^ 1.5 * X451</f>
        <v>0.31294962397629611</v>
      </c>
      <c r="AD451">
        <f t="shared" ref="AD451:AD514" si="195">AC451/AB451</f>
        <v>0.98601169194448313</v>
      </c>
      <c r="AE451" cm="1">
        <f t="array" ref="AE451">( ( F451 * 10^(-9) ) ^ 2 * rhop * H451 * U ) / ( 18 * mu * ( df * 10^(-6) ) )</f>
        <v>8.6505504751834911E-2</v>
      </c>
      <c r="AF451">
        <f t="shared" ref="AF451:AF514" si="196" xml:space="preserve"> AE451 ^ 2 / ( AE451 + 0.25 ) ^ 2</f>
        <v>6.6085037833838928E-2</v>
      </c>
      <c r="AG451" cm="1">
        <f t="array" ref="AG451">(2 * AI471*(1-alpha)*AE451*SQRT(alpha)+(1-alpha)*alpha*AE451^2)/Ku</f>
        <v>3.9563141101468732E-2</v>
      </c>
      <c r="AH451">
        <f t="shared" ref="AH451:AH514" si="197">AG451 / AF451</f>
        <v>0.5986701740406718</v>
      </c>
      <c r="AI451" cm="1">
        <f t="array" ref="AI451" xml:space="preserve"> F451 / df / 1000</f>
        <v>0.57525510204081642</v>
      </c>
      <c r="AJ451" cm="1">
        <f t="array" ref="AJ451" xml:space="preserve"> ( 1 + AI451 ) / ( 2*Ku ) * ( 2 * LN( 1 + AI451 ) - 1 + alpha + ( 1 / ( 1 + AI451 ) ) ^ 2 * ( 1 - alpha / 2 ) - ( alpha / 2) * ( 1 + AI451 ) ^ 2 )</f>
        <v>0.33846672693944191</v>
      </c>
      <c r="AK451" cm="1">
        <f t="array" ref="AK451" xml:space="preserve"> ( ( 1 - alpha ) / Ku ) * AI451 ^ 2</f>
        <v>0.47062174592366079</v>
      </c>
      <c r="AL451">
        <f t="shared" ref="AL451:AL514" si="198" xml:space="preserve"> AK451 /AJ451</f>
        <v>1.3904520251642458</v>
      </c>
      <c r="AM451">
        <f t="shared" si="188"/>
        <v>0.5801229580614139</v>
      </c>
      <c r="AN451">
        <f t="shared" ref="AN451:AN514" si="199" xml:space="preserve"> S451 + AC451 + AF451 + AK451</f>
        <v>0.85324137194856275</v>
      </c>
      <c r="AO451">
        <f t="shared" ref="AO451:AO514" si="200" xml:space="preserve"> AN451 / AM451</f>
        <v>1.470794010290204</v>
      </c>
      <c r="AP451" cm="1">
        <f t="array" ref="AP451" xml:space="preserve"> EXP( -4 * alpha * X * 10^(-6) * AM451 / ( PI() * df * 10^(-6) * ( 1 - alpha ) ) ) * 100</f>
        <v>6.9949621797371446E-4</v>
      </c>
      <c r="AQ451" cm="1">
        <f t="array" ref="AQ451" xml:space="preserve"> EXP( -4 * alpha * X * 10^(-6) * AN451 / ( PI() * df * 10^(-6) * ( 1 - alpha ) ) ) * 100</f>
        <v>2.616623282918977E-6</v>
      </c>
      <c r="AR451">
        <f t="shared" ref="AR451:AR514" si="201" xml:space="preserve"> ABS(AQ451 - AP451)</f>
        <v>6.9687959469079549E-4</v>
      </c>
      <c r="AS451" cm="1">
        <f t="array" ref="AS451" xml:space="preserve"> ( sigave * 10^(-6) * fE *e * H451 ) / ( 3 * PI() * eps0 * ( 1 + epsF ) * mu * U * F451 * 10^(-9) )</f>
        <v>4.7459625228369303E-3</v>
      </c>
      <c r="AT451" cm="1">
        <f t="array" ref="AT451" xml:space="preserve"> PI() * AS451 / ( 1 + alpha * SQRT(AS451) )</f>
        <v>1.4839342547465351E-2</v>
      </c>
      <c r="AU451" cm="1">
        <f t="array" ref="AU451" xml:space="preserve"> PI() * AS451 * ( 1 - SQRT( AS451 ) * alpha )</f>
        <v>1.4839007244691681E-2</v>
      </c>
      <c r="AV451">
        <f t="shared" ref="AV451:AV514" si="202" xml:space="preserve"> AU451 / AT451</f>
        <v>0.99997740447242878</v>
      </c>
      <c r="AW451" cm="1">
        <f t="array" ref="AW451" xml:space="preserve"> 2 / 3 * ( epsP - 1 ) / ( epsP + 2 ) * ( sigave * 10^(-6) ) ^ 2 / ( eps0 * ( 1 + epsF ) ^ 2 ) * H451 * ( F451 * 10^(-9) ) ^ 2 / ( df * 10^(-6) * mu * U )</f>
        <v>69.363287566316572</v>
      </c>
      <c r="AX451" cm="1">
        <f t="array" ref="AX451" xml:space="preserve"> 0.528 * Ku ^ 0.26 * AW451 ^ 0.74 / ( 1 + 0.366 * ( Ku * AW451 ) ^ 0.63 )</f>
        <v>2.1573697889488948</v>
      </c>
      <c r="AY451" cm="1">
        <f t="array" ref="AY451" xml:space="preserve"> 0.35 * Ku ^ ( -0.5 ) * AW451 ^ 0.4</f>
        <v>2.3578739674446454</v>
      </c>
      <c r="AZ451">
        <f t="shared" ref="AZ451:AZ514" si="203" xml:space="preserve"> AY451 / AX451</f>
        <v>1.0929391797005925</v>
      </c>
      <c r="BA451">
        <f t="shared" si="189"/>
        <v>0.58635365731455702</v>
      </c>
      <c r="BB451">
        <f t="shared" ref="BB451:BB514" si="204" xml:space="preserve"> AN451 + AU451</f>
        <v>0.86808037919325443</v>
      </c>
      <c r="BC451">
        <f t="shared" ref="BC451:BC514" si="205" xml:space="preserve"> BB451 / BA451</f>
        <v>1.48047235378215</v>
      </c>
      <c r="BD451">
        <f t="shared" si="190"/>
        <v>1.4859530034129476</v>
      </c>
      <c r="BE451">
        <f t="shared" ref="BE451:BE514" si="206" xml:space="preserve"> AN451 + AY451</f>
        <v>3.2111153393932081</v>
      </c>
      <c r="BF451">
        <f t="shared" ref="BF451:BF514" si="207" xml:space="preserve"> BE451 / BD451</f>
        <v>2.1609804159471366</v>
      </c>
      <c r="BG451" cm="1">
        <f t="array" ref="BG451" xml:space="preserve"> EXP( -4 * alpha * X * 10^(-6) * BA451 / ( PI() * df * 10^(-6) * ( 1 - alpha ) ) ) * 100</f>
        <v>6.1576752050936134E-4</v>
      </c>
      <c r="BH451" cm="1">
        <f t="array" ref="BH451" xml:space="preserve"> EXP( -4 * alpha * X * 10^(-6) * BB451 / ( PI() * df * 10^(-6) * ( 1 - alpha ) ) ) * 100</f>
        <v>1.9314149661136241E-6</v>
      </c>
      <c r="BI451" cm="1">
        <f t="array" ref="BI451" xml:space="preserve"> EXP( -4 * alpha * X * 10^(-6) * BD451 / ( PI() * df * 10^(-6) * ( 1 - alpha ) ) ) * 100</f>
        <v>6.2402455694592103E-12</v>
      </c>
      <c r="BJ451" cm="1">
        <f t="array" ref="BJ451" xml:space="preserve"> EXP( -4 * alpha * X * 10^(-6) * BE451 / ( PI() * df * 10^(-6) * ( 1 - alpha ) ) ) * 100</f>
        <v>2.915341502614935E-27</v>
      </c>
      <c r="BK451" cm="1">
        <f t="array" ref="BK451">fC *  BG451 +  ( 1 - fC ) * BI451</f>
        <v>6.1576757667157158E-5</v>
      </c>
    </row>
    <row r="452" spans="6:63" x14ac:dyDescent="0.2">
      <c r="F452">
        <v>4520</v>
      </c>
      <c r="G452" cm="1">
        <f t="array" ref="G452" xml:space="preserve"> F452 * 10^(-9) * rhoa/mu * U</f>
        <v>2.9944686311580105E-3</v>
      </c>
      <c r="H452" cm="1">
        <f t="array" ref="H452">1 +  lambda/F452 * ( 2.514 + 0.8 * EXP( -0.55 * F452/lambda ) )</f>
        <v>1.0372706061946904</v>
      </c>
      <c r="I452" cm="1">
        <f t="array" ref="I452" xml:space="preserve"> 1 + 3.34 * lambda/F452</f>
        <v>1.049516238938053</v>
      </c>
      <c r="J452">
        <f t="shared" si="191"/>
        <v>0.98833211694203671</v>
      </c>
      <c r="K452" cm="1">
        <f t="array" ref="K452" xml:space="preserve"> kB * T * H452 / ( 3 * PI() * mu * F452 * 10^(-9) )</f>
        <v>5.4178737032321019E-12</v>
      </c>
      <c r="L452" cm="1">
        <f t="array" ref="L452" xml:space="preserve"> df * 10^(-6) *U / K452</f>
        <v>15178.803827819704</v>
      </c>
      <c r="M452" cm="1">
        <f t="array" ref="M452" xml:space="preserve"> 1 + 0.388 * Kn * ( ( 1 - alpha ) * L452 / Ku ) ^ ( 1 / 3 )</f>
        <v>1.1846778472008745</v>
      </c>
      <c r="N452" cm="1">
        <f t="array" ref="N452" xml:space="preserve"> 1 + 0.388 * Kn * ( ( 1 - alpha ) / Ku ) ^ ( 1 / 3 ) * ( 3 * PI() * mu * df * 10^(-6) * U * F452 * 10^(-9) / ( kB * T ) ) ^ ( 1 / 3 ) * ( 0.6 * ( F452 / lambda ) ^ 0.1 ) ^ ( -1 / 3 ) * ( 1 + 2/3 * ( 3.34 * F452 / lambda ) ) ^ ( -1 / 2 )</f>
        <v>1.0156648817978271</v>
      </c>
      <c r="O452">
        <f t="shared" si="182"/>
        <v>0.85733424001943925</v>
      </c>
      <c r="P452" cm="1">
        <f t="array" ref="P452" xml:space="preserve"> 1 / ( 1 + 1.6 * ( ( 1 - alpha ) / Ku ) ^ ( 1 / 3 ) * L452 ^ ( -2 / 3 ) * M452 )</f>
        <v>0.99653498770558369</v>
      </c>
      <c r="Q452" cm="1">
        <f t="array" ref="Q452" xml:space="preserve"> 1.6 * ( ( 1 - alpha ) / Ku ) * L452 ^ ( -2 / 3 ) * M452 * P452</f>
        <v>4.3819975937658953E-3</v>
      </c>
      <c r="R452" cm="1">
        <f t="array" ref="R452" xml:space="preserve"> 1.6 * ( 0.6 ) ^ ( 2 / 3 ) * ( ( 1 - alpha ) / Ku ) * ( lambda * 10^(-9) ) ^ ( -1 / 15 ) * ( kB * T / ( 3 * PI() * df * 10^(-6) * U * mu ) ) ^ ( 2 / 3 ) * ( F452 * 10^(-9) ) ^ ( -3 / 5 )  +  3.2 * 3.34 / 3 * ( 0.6 ) ^ ( 2 / 3 ) * ( ( 1 - alpha ) / Ku ) *  ( lambda * 10^(-9) ) ^ ( 14 / 15 ) * ( kB * T / ( 3 * PI() * df * 10^(-6) * U * mu ) ) ^ ( 2 / 3 ) * ( F452 * 10^(-9) ) ^ ( -8 / 5 )</f>
        <v>3.5247113989870342E-3</v>
      </c>
      <c r="S452">
        <f t="shared" si="183"/>
        <v>3.57992558642362E-3</v>
      </c>
      <c r="T452">
        <f t="shared" si="192"/>
        <v>0.81696201556948522</v>
      </c>
      <c r="U452">
        <f t="shared" si="184"/>
        <v>8036.970481880885</v>
      </c>
      <c r="V452">
        <f t="shared" si="185"/>
        <v>1.1154563131560857E-2</v>
      </c>
      <c r="W452">
        <f t="shared" si="186"/>
        <v>1.2442403949274448E-4</v>
      </c>
      <c r="X452">
        <f t="shared" si="187"/>
        <v>1.3878904606856238E-6</v>
      </c>
      <c r="Y452" cm="1">
        <f t="array" ref="Y452" xml:space="preserve"> 4 / 3 * g / U^2 * F452 * 10^(-9) * ( rhop - rhoa ) / rhoa</f>
        <v>468.56599610989457</v>
      </c>
      <c r="Z452" cm="1">
        <f t="array" ref="Z452" xml:space="preserve"> SQRT( 4/3 * 1/U452 * g/rhoa * F452 * 10^(-9) *  ( rhop - rhoa ) )</f>
        <v>2.5327338808962727E-3</v>
      </c>
      <c r="AA452" cm="1">
        <f t="array" ref="AA452" xml:space="preserve"> Z452 / U</f>
        <v>0.24145666489491766</v>
      </c>
      <c r="AB452">
        <f t="shared" si="193"/>
        <v>0.31831624341075815</v>
      </c>
      <c r="AC452">
        <f t="shared" si="194"/>
        <v>0.31383388525653111</v>
      </c>
      <c r="AD452">
        <f t="shared" si="195"/>
        <v>0.98591853778431604</v>
      </c>
      <c r="AE452" cm="1">
        <f t="array" ref="AE452">( ( F452 * 10^(-9) ) ^ 2 * rhop * H452 * U ) / ( 18 * mu * ( df * 10^(-6) ) )</f>
        <v>8.6882624489338936E-2</v>
      </c>
      <c r="AF452">
        <f t="shared" si="196"/>
        <v>6.6513321975892825E-2</v>
      </c>
      <c r="AG452" cm="1">
        <f t="array" ref="AG452">(2 * AI472*(1-alpha)*AE452*SQRT(alpha)+(1-alpha)*alpha*AE452^2)/Ku</f>
        <v>3.9821629879807016E-2</v>
      </c>
      <c r="AH452">
        <f t="shared" si="197"/>
        <v>0.59870156378958217</v>
      </c>
      <c r="AI452" cm="1">
        <f t="array" ref="AI452" xml:space="preserve"> F452 / df / 1000</f>
        <v>0.57653061224489799</v>
      </c>
      <c r="AJ452" cm="1">
        <f t="array" ref="AJ452" xml:space="preserve"> ( 1 + AI452 ) / ( 2*Ku ) * ( 2 * LN( 1 + AI452 ) - 1 + alpha + ( 1 / ( 1 + AI452 ) ) ^ 2 * ( 1 - alpha / 2 ) - ( alpha / 2) * ( 1 + AI452 ) ^ 2 )</f>
        <v>0.33976519379128139</v>
      </c>
      <c r="AK452" cm="1">
        <f t="array" ref="AK452" xml:space="preserve"> ( ( 1 - alpha ) / Ku ) * AI452 ^ 2</f>
        <v>0.47271107408118729</v>
      </c>
      <c r="AL452">
        <f t="shared" si="198"/>
        <v>1.3912875206739832</v>
      </c>
      <c r="AM452">
        <f t="shared" si="188"/>
        <v>0.58170543041736944</v>
      </c>
      <c r="AN452">
        <f t="shared" si="199"/>
        <v>0.85663820690003489</v>
      </c>
      <c r="AO452">
        <f t="shared" si="200"/>
        <v>1.4726323016881639</v>
      </c>
      <c r="AP452" cm="1">
        <f t="array" ref="AP452" xml:space="preserve"> EXP( -4 * alpha * X * 10^(-6) * AM452 / ( PI() * df * 10^(-6) * ( 1 - alpha ) ) ) * 100</f>
        <v>6.7720921824966759E-4</v>
      </c>
      <c r="AQ452" cm="1">
        <f t="array" ref="AQ452" xml:space="preserve"> EXP( -4 * alpha * X * 10^(-6) * AN452 / ( PI() * df * 10^(-6) * ( 1 - alpha ) ) ) * 100</f>
        <v>2.4409310334147641E-6</v>
      </c>
      <c r="AR452">
        <f t="shared" si="201"/>
        <v>6.747682872162528E-4</v>
      </c>
      <c r="AS452" cm="1">
        <f t="array" ref="AS452" xml:space="preserve"> ( sigave * 10^(-6) * fE *e * H452 ) / ( 3 * PI() * eps0 * ( 1 + epsF ) * mu * U * F452 * 10^(-9) )</f>
        <v>4.7350853588717509E-3</v>
      </c>
      <c r="AT452" cm="1">
        <f t="array" ref="AT452" xml:space="preserve"> PI() * AS452 / ( 1 + alpha * SQRT(AS452) )</f>
        <v>1.4805412906945552E-2</v>
      </c>
      <c r="AU452" cm="1">
        <f t="array" ref="AU452" xml:space="preserve"> PI() * AS452 * ( 1 - SQRT( AS452 ) * alpha )</f>
        <v>1.4805079137545755E-2</v>
      </c>
      <c r="AV452">
        <f t="shared" si="202"/>
        <v>0.99997745625860657</v>
      </c>
      <c r="AW452" cm="1">
        <f t="array" ref="AW452" xml:space="preserve"> 2 / 3 * ( epsP - 1 ) / ( epsP + 2 ) * ( sigave * 10^(-6) ) ^ 2 / ( eps0 * ( 1 + epsF ) ^ 2 ) * H452 * ( F452 * 10^(-9) ) ^ 2 / ( df * 10^(-6) * mu * U )</f>
        <v>69.665676008236744</v>
      </c>
      <c r="AX452" cm="1">
        <f t="array" ref="AX452" xml:space="preserve"> 0.528 * Ku ^ 0.26 * AW452 ^ 0.74 / ( 1 + 0.366 * ( Ku * AW452 ) ^ 0.63 )</f>
        <v>2.1595726455571391</v>
      </c>
      <c r="AY452" cm="1">
        <f t="array" ref="AY452" xml:space="preserve"> 0.35 * Ku ^ ( -0.5 ) * AW452 ^ 0.4</f>
        <v>2.3619802521131925</v>
      </c>
      <c r="AZ452">
        <f t="shared" si="203"/>
        <v>1.0937257688332291</v>
      </c>
      <c r="BA452">
        <f t="shared" si="189"/>
        <v>0.58789845423677334</v>
      </c>
      <c r="BB452">
        <f t="shared" si="204"/>
        <v>0.8714432860375807</v>
      </c>
      <c r="BC452">
        <f t="shared" si="205"/>
        <v>1.4823023938188669</v>
      </c>
      <c r="BD452">
        <f t="shared" si="190"/>
        <v>1.4850429406731158</v>
      </c>
      <c r="BE452">
        <f t="shared" si="206"/>
        <v>3.2186184590132276</v>
      </c>
      <c r="BF452">
        <f t="shared" si="207"/>
        <v>2.167357165816596</v>
      </c>
      <c r="BG452" cm="1">
        <f t="array" ref="BG452" xml:space="preserve"> EXP( -4 * alpha * X * 10^(-6) * BA452 / ( PI() * df * 10^(-6) * ( 1 - alpha ) ) ) * 100</f>
        <v>5.9660799341954582E-4</v>
      </c>
      <c r="BH452" cm="1">
        <f t="array" ref="BH452" xml:space="preserve"> EXP( -4 * alpha * X * 10^(-6) * BB452 / ( PI() * df * 10^(-6) * ( 1 - alpha ) ) ) * 100</f>
        <v>1.8029820338320687E-6</v>
      </c>
      <c r="BI452" cm="1">
        <f t="array" ref="BI452" xml:space="preserve"> EXP( -4 * alpha * X * 10^(-6) * BD452 / ( PI() * df * 10^(-6) * ( 1 - alpha ) ) ) * 100</f>
        <v>6.3575367276476954E-12</v>
      </c>
      <c r="BJ452" cm="1">
        <f t="array" ref="BJ452" xml:space="preserve"> EXP( -4 * alpha * X * 10^(-6) * BE452 / ( PI() * df * 10^(-6) * ( 1 - alpha ) ) ) * 100</f>
        <v>2.5004235698327157E-27</v>
      </c>
      <c r="BK452" cm="1">
        <f t="array" ref="BK452">fC *  BG452 +  ( 1 - fC ) * BI452</f>
        <v>5.966080506373764E-5</v>
      </c>
    </row>
    <row r="453" spans="6:63" x14ac:dyDescent="0.2">
      <c r="F453">
        <v>4530</v>
      </c>
      <c r="G453" cm="1">
        <f t="array" ref="G453" xml:space="preserve"> F453 * 10^(-9) * rhoa/mu * U</f>
        <v>3.0010935617579186E-3</v>
      </c>
      <c r="H453" cm="1">
        <f t="array" ref="H453">1 +  lambda/F453 * ( 2.514 + 0.8 * EXP( -0.55 * F453/lambda ) )</f>
        <v>1.0371883311258279</v>
      </c>
      <c r="I453" cm="1">
        <f t="array" ref="I453" xml:space="preserve"> 1 + 3.34 * lambda/F453</f>
        <v>1.0494069315673289</v>
      </c>
      <c r="J453">
        <f t="shared" si="191"/>
        <v>0.98835666120172083</v>
      </c>
      <c r="K453" cm="1">
        <f t="array" ref="K453" xml:space="preserve"> kB * T * H453 / ( 3 * PI() * mu * F453 * 10^(-9) )</f>
        <v>5.4054849264958601E-12</v>
      </c>
      <c r="L453" cm="1">
        <f t="array" ref="L453" xml:space="preserve"> df * 10^(-6) *U / K453</f>
        <v>15213.5919762103</v>
      </c>
      <c r="M453" cm="1">
        <f t="array" ref="M453" xml:space="preserve"> 1 + 0.388 * Kn * ( ( 1 - alpha ) * L453 / Ku ) ^ ( 1 / 3 )</f>
        <v>1.1848188266549986</v>
      </c>
      <c r="N453" cm="1">
        <f t="array" ref="N453" xml:space="preserve"> 1 + 0.388 * Kn * ( ( 1 - alpha ) / Ku ) ^ ( 1 / 3 ) * ( 3 * PI() * mu * df * 10^(-6) * U * F453 * 10^(-9) / ( kB * T ) ) ^ ( 1 / 3 ) * ( 0.6 * ( F453 / lambda ) ^ 0.1 ) ^ ( -1 / 3 ) * ( 1 + 2/3 * ( 3.34 * F453 / lambda ) ) ^ ( -1 / 2 )</f>
        <v>1.0156580739279899</v>
      </c>
      <c r="O453">
        <f t="shared" si="182"/>
        <v>0.85722648144899394</v>
      </c>
      <c r="P453" cm="1">
        <f t="array" ref="P453" xml:space="preserve"> 1 / ( 1 + 1.6 * ( ( 1 - alpha ) / Ku ) ^ ( 1 / 3 ) * L453 ^ ( -2 / 3 ) * M453 )</f>
        <v>0.99653984332384971</v>
      </c>
      <c r="Q453" cm="1">
        <f t="array" ref="Q453" xml:space="preserve"> 1.6 * ( ( 1 - alpha ) / Ku ) * L453 ^ ( -2 / 3 ) * M453 * P453</f>
        <v>4.3758569784520269E-3</v>
      </c>
      <c r="R453" cm="1">
        <f t="array" ref="R453" xml:space="preserve"> 1.6 * ( 0.6 ) ^ ( 2 / 3 ) * ( ( 1 - alpha ) / Ku ) * ( lambda * 10^(-9) ) ^ ( -1 / 15 ) * ( kB * T / ( 3 * PI() * df * 10^(-6) * U * mu ) ) ^ ( 2 / 3 ) * ( F453 * 10^(-9) ) ^ ( -3 / 5 )  +  3.2 * 3.34 / 3 * ( 0.6 ) ^ ( 2 / 3 ) * ( ( 1 - alpha ) / Ku ) *  ( lambda * 10^(-9) ) ^ ( 14 / 15 ) * ( kB * T / ( 3 * PI() * df * 10^(-6) * U * mu ) ) ^ ( 2 / 3 ) * ( F453 * 10^(-9) ) ^ ( -8 / 5 )</f>
        <v>3.5197925299044201E-3</v>
      </c>
      <c r="S453">
        <f t="shared" si="183"/>
        <v>3.57490570154885E-3</v>
      </c>
      <c r="T453">
        <f t="shared" si="192"/>
        <v>0.8169612761917745</v>
      </c>
      <c r="U453">
        <f t="shared" si="184"/>
        <v>8019.2624703557567</v>
      </c>
      <c r="V453">
        <f t="shared" si="185"/>
        <v>1.1166871909742753E-2</v>
      </c>
      <c r="W453">
        <f t="shared" si="186"/>
        <v>1.2469878782732366E-4</v>
      </c>
      <c r="X453">
        <f t="shared" si="187"/>
        <v>1.392490014004963E-6</v>
      </c>
      <c r="Y453" cm="1">
        <f t="array" ref="Y453" xml:space="preserve"> 4 / 3 * g / U^2 * F453 * 10^(-9) * ( rhop - rhoa ) / rhoa</f>
        <v>469.60264654376607</v>
      </c>
      <c r="Z453" cm="1">
        <f t="array" ref="Z453" xml:space="preserve"> SQRT( 4/3 * 1/U453 * g/rhoa * F453 * 10^(-9) *  ( rhop - rhoa ) )</f>
        <v>2.538331949579756E-3</v>
      </c>
      <c r="AA453" cm="1">
        <f t="array" ref="AA453" xml:space="preserve"> Z453 / U</f>
        <v>0.24199035341401631</v>
      </c>
      <c r="AB453">
        <f t="shared" si="193"/>
        <v>0.31924442453195945</v>
      </c>
      <c r="AC453">
        <f t="shared" si="194"/>
        <v>0.31471912564915316</v>
      </c>
      <c r="AD453">
        <f t="shared" si="195"/>
        <v>0.98582497129138347</v>
      </c>
      <c r="AE453" cm="1">
        <f t="array" ref="AE453">( ( F453 * 10^(-9) ) ^ 2 * rhop * H453 * U ) / ( 18 * mu * ( df * 10^(-6) ) )</f>
        <v>8.7260564189334033E-2</v>
      </c>
      <c r="AF453">
        <f t="shared" si="196"/>
        <v>6.6942959587793935E-2</v>
      </c>
      <c r="AG453" cm="1">
        <f t="array" ref="AG453">(2 * AI473*(1-alpha)*AE453*SQRT(alpha)+(1-alpha)*alpha*AE453^2)/Ku</f>
        <v>4.0081249007752007E-2</v>
      </c>
      <c r="AH453">
        <f t="shared" si="197"/>
        <v>0.59873733182033129</v>
      </c>
      <c r="AI453" cm="1">
        <f t="array" ref="AI453" xml:space="preserve"> F453 / df / 1000</f>
        <v>0.57780612244897966</v>
      </c>
      <c r="AJ453" cm="1">
        <f t="array" ref="AJ453" xml:space="preserve"> ( 1 + AI453 ) / ( 2*Ku ) * ( 2 * LN( 1 + AI453 ) - 1 + alpha + ( 1 / ( 1 + AI453 ) ) ^ 2 * ( 1 - alpha / 2 ) - ( alpha / 2) * ( 1 + AI453 ) ^ 2 )</f>
        <v>0.34106544389591748</v>
      </c>
      <c r="AK453" cm="1">
        <f t="array" ref="AK453" xml:space="preserve"> ( ( 1 - alpha ) / Ku ) * AI453 ^ 2</f>
        <v>0.47480502976508721</v>
      </c>
      <c r="AL453">
        <f t="shared" si="198"/>
        <v>1.3921229437420899</v>
      </c>
      <c r="AM453">
        <f t="shared" si="188"/>
        <v>0.58328694730283437</v>
      </c>
      <c r="AN453">
        <f t="shared" si="199"/>
        <v>0.86004202070358315</v>
      </c>
      <c r="AO453">
        <f t="shared" si="200"/>
        <v>1.4744749984214227</v>
      </c>
      <c r="AP453" cm="1">
        <f t="array" ref="AP453" xml:space="preserve"> EXP( -4 * alpha * X * 10^(-6) * AM453 / ( PI() * df * 10^(-6) * ( 1 - alpha ) ) ) * 100</f>
        <v>6.5564513391631776E-4</v>
      </c>
      <c r="AQ453" cm="1">
        <f t="array" ref="AQ453" xml:space="preserve"> EXP( -4 * alpha * X * 10^(-6) * AN453 / ( PI() * df * 10^(-6) * ( 1 - alpha ) ) ) * 100</f>
        <v>2.2767104420775744E-6</v>
      </c>
      <c r="AR453">
        <f t="shared" si="201"/>
        <v>6.5336842347424014E-4</v>
      </c>
      <c r="AS453" cm="1">
        <f t="array" ref="AS453" xml:space="preserve"> ( sigave * 10^(-6) * fE *e * H453 ) / ( 3 * PI() * eps0 * ( 1 + epsF ) * mu * U * F453 * 10^(-9) )</f>
        <v>4.7242578795779616E-3</v>
      </c>
      <c r="AT453" cm="1">
        <f t="array" ref="AT453" xml:space="preserve"> PI() * AS453 / ( 1 + alpha * SQRT(AS453) )</f>
        <v>1.4771637975985833E-2</v>
      </c>
      <c r="AU453" cm="1">
        <f t="array" ref="AU453" xml:space="preserve"> PI() * AS453 * ( 1 - SQRT( AS453 ) * alpha )</f>
        <v>1.4771305729471799E-2</v>
      </c>
      <c r="AV453">
        <f t="shared" si="202"/>
        <v>0.99997750780823536</v>
      </c>
      <c r="AW453" cm="1">
        <f t="array" ref="AW453" xml:space="preserve"> 2 / 3 * ( epsP - 1 ) / ( epsP + 2 ) * ( sigave * 10^(-6) ) ^ 2 / ( eps0 * ( 1 + epsF ) ^ 2 ) * H453 * ( F453 * 10^(-9) ) ^ 2 / ( df * 10^(-6) * mu * U )</f>
        <v>69.968721926166381</v>
      </c>
      <c r="AX453" cm="1">
        <f t="array" ref="AX453" xml:space="preserve"> 0.528 * Ku ^ 0.26 * AW453 ^ 0.74 / ( 1 + 0.366 * ( Ku * AW453 ) ^ 0.63 )</f>
        <v>2.1617703960548971</v>
      </c>
      <c r="AY453" cm="1">
        <f t="array" ref="AY453" xml:space="preserve"> 0.35 * Ku ^ ( -0.5 ) * AW453 ^ 0.4</f>
        <v>2.3660847498857032</v>
      </c>
      <c r="AZ453">
        <f t="shared" si="203"/>
        <v>1.0945125135415248</v>
      </c>
      <c r="BA453">
        <f t="shared" si="189"/>
        <v>0.58944248165714486</v>
      </c>
      <c r="BB453">
        <f t="shared" si="204"/>
        <v>0.87481332643305498</v>
      </c>
      <c r="BC453">
        <f t="shared" si="205"/>
        <v>1.4841368813011664</v>
      </c>
      <c r="BD453">
        <f t="shared" si="190"/>
        <v>1.4841248882732314</v>
      </c>
      <c r="BE453">
        <f t="shared" si="206"/>
        <v>3.2261267705892864</v>
      </c>
      <c r="BF453">
        <f t="shared" si="207"/>
        <v>2.1737569365492293</v>
      </c>
      <c r="BG453" cm="1">
        <f t="array" ref="BG453" xml:space="preserve"> EXP( -4 * alpha * X * 10^(-6) * BA453 / ( PI() * df * 10^(-6) * ( 1 - alpha ) ) ) * 100</f>
        <v>5.7805371412819346E-4</v>
      </c>
      <c r="BH453" cm="1">
        <f t="array" ref="BH453" xml:space="preserve"> EXP( -4 * alpha * X * 10^(-6) * BB453 / ( PI() * df * 10^(-6) * ( 1 - alpha ) ) ) * 100</f>
        <v>1.6828438278219941E-6</v>
      </c>
      <c r="BI453" cm="1">
        <f t="array" ref="BI453" xml:space="preserve"> EXP( -4 * alpha * X * 10^(-6) * BD453 / ( PI() * df * 10^(-6) * ( 1 - alpha ) ) ) * 100</f>
        <v>6.4780914476958851E-12</v>
      </c>
      <c r="BJ453" cm="1">
        <f t="array" ref="BJ453" xml:space="preserve"> EXP( -4 * alpha * X * 10^(-6) * BE453 / ( PI() * df * 10^(-6) * ( 1 - alpha ) ) ) * 100</f>
        <v>2.1443298686147817E-27</v>
      </c>
      <c r="BK453" cm="1">
        <f t="array" ref="BK453">fC *  BG453 +  ( 1 - fC ) * BI453</f>
        <v>5.7805377243101652E-5</v>
      </c>
    </row>
    <row r="454" spans="6:63" x14ac:dyDescent="0.2">
      <c r="F454">
        <v>4540</v>
      </c>
      <c r="G454" cm="1">
        <f t="array" ref="G454" xml:space="preserve"> F454 * 10^(-9) * rhoa/mu * U</f>
        <v>3.0077184923578255E-3</v>
      </c>
      <c r="H454" cm="1">
        <f t="array" ref="H454">1 +  lambda/F454 * ( 2.514 + 0.8 * EXP( -0.55 * F454/lambda ) )</f>
        <v>1.0371064185022028</v>
      </c>
      <c r="I454" cm="1">
        <f t="array" ref="I454" xml:space="preserve"> 1 + 3.34 * lambda/F454</f>
        <v>1.0492981057268722</v>
      </c>
      <c r="J454">
        <f t="shared" si="191"/>
        <v>0.98838110241681609</v>
      </c>
      <c r="K454" cm="1">
        <f t="array" ref="K454" xml:space="preserve"> kB * T * H454 / ( 3 * PI() * mu * F454 * 10^(-9) )</f>
        <v>5.3931526106534491E-12</v>
      </c>
      <c r="L454" cm="1">
        <f t="array" ref="L454" xml:space="preserve"> df * 10^(-6) *U / K454</f>
        <v>15248.380315219581</v>
      </c>
      <c r="M454" cm="1">
        <f t="array" ref="M454" xml:space="preserve"> 1 + 0.388 * Kn * ( ( 1 - alpha ) * L454 / Ku ) ^ ( 1 / 3 )</f>
        <v>1.1849595921296157</v>
      </c>
      <c r="N454" cm="1">
        <f t="array" ref="N454" xml:space="preserve"> 1 + 0.388 * Kn * ( ( 1 - alpha ) / Ku ) ^ ( 1 / 3 ) * ( 3 * PI() * mu * df * 10^(-6) * U * F454 * 10^(-9) / ( kB * T ) ) ^ ( 1 / 3 ) * ( 0.6 * ( F454 / lambda ) ^ 0.1 ) ^ ( -1 / 3 ) * ( 1 + 2/3 * ( 3.34 * F454 / lambda ) ) ^ ( -1 / 2 )</f>
        <v>1.0156512837691538</v>
      </c>
      <c r="O454">
        <f t="shared" si="182"/>
        <v>0.85711891824414022</v>
      </c>
      <c r="P454" cm="1">
        <f t="array" ref="P454" xml:space="preserve"> 1 / ( 1 + 1.6 * ( ( 1 - alpha ) / Ku ) ^ ( 1 / 3 ) * L454 ^ ( -2 / 3 ) * M454 )</f>
        <v>0.9965446808575531</v>
      </c>
      <c r="Q454" cm="1">
        <f t="array" ref="Q454" xml:space="preserve"> 1.6 * ( ( 1 - alpha ) / Ku ) * L454 ^ ( -2 / 3 ) * M454 * P454</f>
        <v>4.3697392336225927E-3</v>
      </c>
      <c r="R454" cm="1">
        <f t="array" ref="R454" xml:space="preserve"> 1.6 * ( 0.6 ) ^ ( 2 / 3 ) * ( ( 1 - alpha ) / Ku ) * ( lambda * 10^(-9) ) ^ ( -1 / 15 ) * ( kB * T / ( 3 * PI() * df * 10^(-6) * U * mu ) ) ^ ( 2 / 3 ) * ( F454 * 10^(-9) ) ^ ( -3 / 5 )  +  3.2 * 3.34 / 3 * ( 0.6 ) ^ ( 2 / 3 ) * ( ( 1 - alpha ) / Ku ) *  ( lambda * 10^(-9) ) ^ ( 14 / 15 ) * ( kB * T / ( 3 * PI() * df * 10^(-6) * U * mu ) ) ^ ( 2 / 3 ) * ( F454 * 10^(-9) ) ^ ( -8 / 5 )</f>
        <v>3.51489187726269E-3</v>
      </c>
      <c r="S454">
        <f t="shared" si="183"/>
        <v>3.5699044474516222E-3</v>
      </c>
      <c r="T454">
        <f t="shared" si="192"/>
        <v>0.81696052249143181</v>
      </c>
      <c r="U454">
        <f t="shared" si="184"/>
        <v>8001.6324445040682</v>
      </c>
      <c r="V454">
        <f t="shared" si="185"/>
        <v>1.117916704797531E-2</v>
      </c>
      <c r="W454">
        <f t="shared" si="186"/>
        <v>1.2497353420339149E-4</v>
      </c>
      <c r="X454">
        <f t="shared" si="187"/>
        <v>1.3970946042885664E-6</v>
      </c>
      <c r="Y454" cm="1">
        <f t="array" ref="Y454" xml:space="preserve"> 4 / 3 * g / U^2 * F454 * 10^(-9) * ( rhop - rhoa ) / rhoa</f>
        <v>470.6392969776374</v>
      </c>
      <c r="Z454" cm="1">
        <f t="array" ref="Z454" xml:space="preserve"> SQRT( 4/3 * 1/U454 * g/rhoa * F454 * 10^(-9) *  ( rhop - rhoa ) )</f>
        <v>2.5439299984735381E-3</v>
      </c>
      <c r="AA454" cm="1">
        <f t="array" ref="AA454" xml:space="preserve"> Z454 / U</f>
        <v>0.24252404004647571</v>
      </c>
      <c r="AB454">
        <f t="shared" si="193"/>
        <v>0.32017391028667891</v>
      </c>
      <c r="AC454">
        <f t="shared" si="194"/>
        <v>0.31560534605783241</v>
      </c>
      <c r="AD454">
        <f t="shared" si="195"/>
        <v>0.98573099155781974</v>
      </c>
      <c r="AE454" cm="1">
        <f t="array" ref="AE454">( ( F454 * 10^(-9) ) ^ 2 * rhop * H454 * U ) / ( 18 * mu * ( df * 10^(-6) ) )</f>
        <v>8.7639323851820161E-2</v>
      </c>
      <c r="AF454">
        <f t="shared" si="196"/>
        <v>6.7373947336928808E-2</v>
      </c>
      <c r="AG454" cm="1">
        <f t="array" ref="AG454">(2 * AI474*(1-alpha)*AE454*SQRT(alpha)+(1-alpha)*alpha*AE454^2)/Ku</f>
        <v>4.0342001012018208E-2</v>
      </c>
      <c r="AH454">
        <f t="shared" si="197"/>
        <v>0.59877745933859017</v>
      </c>
      <c r="AI454" cm="1">
        <f t="array" ref="AI454" xml:space="preserve"> F454 / df / 1000</f>
        <v>0.57908163265306123</v>
      </c>
      <c r="AJ454" cm="1">
        <f t="array" ref="AJ454" xml:space="preserve"> ( 1 + AI454 ) / ( 2*Ku ) * ( 2 * LN( 1 + AI454 ) - 1 + alpha + ( 1 / ( 1 + AI454 ) ) ^ 2 * ( 1 - alpha / 2 ) - ( alpha / 2) * ( 1 + AI454 ) ^ 2 )</f>
        <v>0.34236747416694774</v>
      </c>
      <c r="AK454" cm="1">
        <f t="array" ref="AK454" xml:space="preserve"> ( ( 1 - alpha ) / Ku ) * AI454 ^ 2</f>
        <v>0.47690361297536021</v>
      </c>
      <c r="AL454">
        <f t="shared" si="198"/>
        <v>1.3929582946971446</v>
      </c>
      <c r="AM454">
        <f t="shared" si="188"/>
        <v>0.58486749182611963</v>
      </c>
      <c r="AN454">
        <f t="shared" si="199"/>
        <v>0.86345281081757308</v>
      </c>
      <c r="AO454">
        <f t="shared" si="200"/>
        <v>1.4763221120764163</v>
      </c>
      <c r="AP454" cm="1">
        <f t="array" ref="AP454" xml:space="preserve"> EXP( -4 * alpha * X * 10^(-6) * AM454 / ( PI() * df * 10^(-6) * ( 1 - alpha ) ) ) * 100</f>
        <v>6.3478033512396291E-4</v>
      </c>
      <c r="AQ454" cm="1">
        <f t="array" ref="AQ454" xml:space="preserve"> EXP( -4 * alpha * X * 10^(-6) * AN454 / ( PI() * df * 10^(-6) * ( 1 - alpha ) ) ) * 100</f>
        <v>2.1232351510957892E-6</v>
      </c>
      <c r="AR454">
        <f t="shared" si="201"/>
        <v>6.3265709997286713E-4</v>
      </c>
      <c r="AS454" cm="1">
        <f t="array" ref="AS454" xml:space="preserve"> ( sigave * 10^(-6) * fE *e * H454 ) / ( 3 * PI() * eps0 * ( 1 + epsF ) * mu * U * F454 * 10^(-9) )</f>
        <v>4.713479745685408E-3</v>
      </c>
      <c r="AT454" cm="1">
        <f t="array" ref="AT454" xml:space="preserve"> PI() * AS454 / ( 1 + alpha * SQRT(AS454) )</f>
        <v>1.4738016699713833E-2</v>
      </c>
      <c r="AU454" cm="1">
        <f t="array" ref="AU454" xml:space="preserve"> PI() * AS454 * ( 1 - SQRT( AS454 ) * alpha )</f>
        <v>1.473768596569283E-2</v>
      </c>
      <c r="AV454">
        <f t="shared" si="202"/>
        <v>0.99997755912293074</v>
      </c>
      <c r="AW454" cm="1">
        <f t="array" ref="AW454" xml:space="preserve"> 2 / 3 * ( epsP - 1 ) / ( epsP + 2 ) * ( sigave * 10^(-6) ) ^ 2 / ( eps0 * ( 1 + epsF ) ^ 2 ) * H454 * ( F454 * 10^(-9) ) ^ 2 / ( df * 10^(-6) * mu * U )</f>
        <v>70.272425320105484</v>
      </c>
      <c r="AX454" cm="1">
        <f t="array" ref="AX454" xml:space="preserve"> 0.528 * Ku ^ 0.26 * AW454 ^ 0.74 / ( 1 + 0.366 * ( Ku * AW454 ) ^ 0.63 )</f>
        <v>2.1639630619765406</v>
      </c>
      <c r="AY454" cm="1">
        <f t="array" ref="AY454" xml:space="preserve"> 0.35 * Ku ^ ( -0.5 ) * AW454 ^ 0.4</f>
        <v>2.3701874654252935</v>
      </c>
      <c r="AZ454">
        <f t="shared" si="203"/>
        <v>1.0952994101758786</v>
      </c>
      <c r="BA454">
        <f t="shared" si="189"/>
        <v>0.5909857216641804</v>
      </c>
      <c r="BB454">
        <f t="shared" si="204"/>
        <v>0.87819049678326588</v>
      </c>
      <c r="BC454">
        <f t="shared" si="205"/>
        <v>1.4859758274875645</v>
      </c>
      <c r="BD454">
        <f t="shared" si="190"/>
        <v>1.4831989053400711</v>
      </c>
      <c r="BE454">
        <f t="shared" si="206"/>
        <v>3.2336402762428667</v>
      </c>
      <c r="BF454">
        <f t="shared" si="207"/>
        <v>2.1801797888338181</v>
      </c>
      <c r="BG454" cm="1">
        <f t="array" ref="BG454" xml:space="preserve"> EXP( -4 * alpha * X * 10^(-6) * BA454 / ( PI() * df * 10^(-6) * ( 1 - alpha ) ) ) * 100</f>
        <v>5.6008548972689759E-4</v>
      </c>
      <c r="BH454" cm="1">
        <f t="array" ref="BH454" xml:space="preserve"> EXP( -4 * alpha * X * 10^(-6) * BB454 / ( PI() * df * 10^(-6) * ( 1 - alpha ) ) ) * 100</f>
        <v>1.5704816616311068E-6</v>
      </c>
      <c r="BI454" cm="1">
        <f t="array" ref="BI454" xml:space="preserve"> EXP( -4 * alpha * X * 10^(-6) * BD454 / ( PI() * df * 10^(-6) * ( 1 - alpha ) ) ) * 100</f>
        <v>6.6020034216089641E-12</v>
      </c>
      <c r="BJ454" cm="1">
        <f t="array" ref="BJ454" xml:space="preserve"> EXP( -4 * alpha * X * 10^(-6) * BE454 / ( PI() * df * 10^(-6) * ( 1 - alpha ) ) ) * 100</f>
        <v>1.8387532321525825E-27</v>
      </c>
      <c r="BK454" cm="1">
        <f t="array" ref="BK454">fC *  BG454 +  ( 1 - fC ) * BI454</f>
        <v>5.6008554914492838E-5</v>
      </c>
    </row>
    <row r="455" spans="6:63" x14ac:dyDescent="0.2">
      <c r="F455">
        <v>4550</v>
      </c>
      <c r="G455" cm="1">
        <f t="array" ref="G455" xml:space="preserve"> F455 * 10^(-9) * rhoa/mu * U</f>
        <v>3.0143434229577327E-3</v>
      </c>
      <c r="H455" cm="1">
        <f t="array" ref="H455">1 +  lambda/F455 * ( 2.514 + 0.8 * EXP( -0.55 * F455/lambda ) )</f>
        <v>1.037024865934066</v>
      </c>
      <c r="I455" cm="1">
        <f t="array" ref="I455" xml:space="preserve"> 1 + 3.34 * lambda/F455</f>
        <v>1.0491897582417582</v>
      </c>
      <c r="J455">
        <f t="shared" si="191"/>
        <v>0.98840544123488372</v>
      </c>
      <c r="K455" cm="1">
        <f t="array" ref="K455" xml:space="preserve"> kB * T * H455 / ( 3 * PI() * mu * F455 * 10^(-9) )</f>
        <v>5.3808763710354004E-12</v>
      </c>
      <c r="L455" cm="1">
        <f t="array" ref="L455" xml:space="preserve"> df * 10^(-6) *U / K455</f>
        <v>15283.168843635585</v>
      </c>
      <c r="M455" cm="1">
        <f t="array" ref="M455" xml:space="preserve"> 1 + 0.388 * Kn * ( ( 1 - alpha ) * L455 / Ku ) ^ ( 1 / 3 )</f>
        <v>1.1851001444322664</v>
      </c>
      <c r="N455" cm="1">
        <f t="array" ref="N455" xml:space="preserve"> 1 + 0.388 * Kn * ( ( 1 - alpha ) / Ku ) ^ ( 1 / 3 ) * ( 3 * PI() * mu * df * 10^(-6) * U * F455 * 10^(-9) / ( kB * T ) ) ^ ( 1 / 3 ) * ( 0.6 * ( F455 / lambda ) ^ 0.1 ) ^ ( -1 / 3 ) * ( 1 + 2/3 * ( 3.34 * F455 / lambda ) ) ^ ( -1 / 2 )</f>
        <v>1.0156445112370409</v>
      </c>
      <c r="O455">
        <f t="shared" si="182"/>
        <v>0.85701154962190573</v>
      </c>
      <c r="P455" cm="1">
        <f t="array" ref="P455" xml:space="preserve"> 1 / ( 1 + 1.6 * ( ( 1 - alpha ) / Ku ) ^ ( 1 / 3 ) * L455 ^ ( -2 / 3 ) * M455 )</f>
        <v>0.99654950041502044</v>
      </c>
      <c r="Q455" cm="1">
        <f t="array" ref="Q455" xml:space="preserve"> 1.6 * ( ( 1 - alpha ) / Ku ) * L455 ^ ( -2 / 3 ) * M455 * P455</f>
        <v>4.3636442222834936E-3</v>
      </c>
      <c r="R455" cm="1">
        <f t="array" ref="R455" xml:space="preserve"> 1.6 * ( 0.6 ) ^ ( 2 / 3 ) * ( ( 1 - alpha ) / Ku ) * ( lambda * 10^(-9) ) ^ ( -1 / 15 ) * ( kB * T / ( 3 * PI() * df * 10^(-6) * U * mu ) ) ^ ( 2 / 3 ) * ( F455 * 10^(-9) ) ^ ( -3 / 5 )  +  3.2 * 3.34 / 3 * ( 0.6 ) ^ ( 2 / 3 ) * ( ( 1 - alpha ) / Ku ) *  ( lambda * 10^(-9) ) ^ ( 14 / 15 ) * ( kB * T / ( 3 * PI() * df * 10^(-6) * U * mu ) ) ^ ( 2 / 3 ) * ( F455 * 10^(-9) ) ^ ( -8 / 5 )</f>
        <v>3.510009331938996E-3</v>
      </c>
      <c r="S455">
        <f t="shared" si="183"/>
        <v>3.5649217123746341E-3</v>
      </c>
      <c r="T455">
        <f t="shared" si="192"/>
        <v>0.81695975445704683</v>
      </c>
      <c r="U455">
        <f t="shared" si="184"/>
        <v>7984.0798902014531</v>
      </c>
      <c r="V455">
        <f t="shared" si="185"/>
        <v>1.1191448591274366E-2</v>
      </c>
      <c r="W455">
        <f t="shared" si="186"/>
        <v>1.2524827862229934E-4</v>
      </c>
      <c r="X455">
        <f t="shared" si="187"/>
        <v>1.4017042258746194E-6</v>
      </c>
      <c r="Y455" cm="1">
        <f t="array" ref="Y455" xml:space="preserve"> 4 / 3 * g / U^2 * F455 * 10^(-9) * ( rhop - rhoa ) / rhoa</f>
        <v>471.67594741150907</v>
      </c>
      <c r="Z455" cm="1">
        <f t="array" ref="Z455" xml:space="preserve"> SQRT( 4/3 * 1/U455 * g/rhoa * F455 * 10^(-9) *  ( rhop - rhoa ) )</f>
        <v>2.5495280275914501E-3</v>
      </c>
      <c r="AA455" cm="1">
        <f t="array" ref="AA455" xml:space="preserve"> Z455 / U</f>
        <v>0.24305772479361437</v>
      </c>
      <c r="AB455">
        <f t="shared" si="193"/>
        <v>0.32110470342978659</v>
      </c>
      <c r="AC455">
        <f t="shared" si="194"/>
        <v>0.31649254738622334</v>
      </c>
      <c r="AD455">
        <f t="shared" si="195"/>
        <v>0.98563659767577416</v>
      </c>
      <c r="AE455" cm="1">
        <f t="array" ref="AE455">( ( F455 * 10^(-9) ) ^ 2 * rhop * H455 * U ) / ( 18 * mu * ( df * 10^(-6) ) )</f>
        <v>8.8018903476797306E-2</v>
      </c>
      <c r="AF455">
        <f t="shared" si="196"/>
        <v>6.7806281865848667E-2</v>
      </c>
      <c r="AG455" cm="1">
        <f t="array" ref="AG455">(2 * AI475*(1-alpha)*AE455*SQRT(alpha)+(1-alpha)*alpha*AE455^2)/Ku</f>
        <v>4.060388841971603E-2</v>
      </c>
      <c r="AH455">
        <f t="shared" si="197"/>
        <v>0.5988219277389194</v>
      </c>
      <c r="AI455" cm="1">
        <f t="array" ref="AI455" xml:space="preserve"> F455 / df / 1000</f>
        <v>0.5803571428571429</v>
      </c>
      <c r="AJ455" cm="1">
        <f t="array" ref="AJ455" xml:space="preserve"> ( 1 + AI455 ) / ( 2*Ku ) * ( 2 * LN( 1 + AI455 ) - 1 + alpha + ( 1 / ( 1 + AI455 ) ) ^ 2 * ( 1 - alpha / 2 ) - ( alpha / 2) * ( 1 + AI455 ) ^ 2 )</f>
        <v>0.34367128152482018</v>
      </c>
      <c r="AK455" cm="1">
        <f t="array" ref="AK455" xml:space="preserve"> ( ( 1 - alpha ) / Ku ) * AI455 ^ 2</f>
        <v>0.47900682371200665</v>
      </c>
      <c r="AL455">
        <f t="shared" si="198"/>
        <v>1.39379357386722</v>
      </c>
      <c r="AM455">
        <f t="shared" si="188"/>
        <v>0.58644704711943962</v>
      </c>
      <c r="AN455">
        <f t="shared" si="199"/>
        <v>0.86687057467645334</v>
      </c>
      <c r="AO455">
        <f t="shared" si="200"/>
        <v>1.4781736542701029</v>
      </c>
      <c r="AP455" cm="1">
        <f t="array" ref="AP455" xml:space="preserve"> EXP( -4 * alpha * X * 10^(-6) * AM455 / ( PI() * df * 10^(-6) * ( 1 - alpha ) ) ) * 100</f>
        <v>6.14591963356025E-4</v>
      </c>
      <c r="AQ455" cm="1">
        <f t="array" ref="AQ455" xml:space="preserve"> EXP( -4 * alpha * X * 10^(-6) * AN455 / ( PI() * df * 10^(-6) * ( 1 - alpha ) ) ) * 100</f>
        <v>1.9798232496524835E-6</v>
      </c>
      <c r="AR455">
        <f t="shared" si="201"/>
        <v>6.1261214010637248E-4</v>
      </c>
      <c r="AS455" cm="1">
        <f t="array" ref="AS455" xml:space="preserve"> ( sigave * 10^(-6) * fE *e * H455 ) / ( 3 * PI() * eps0 * ( 1 + epsF ) * mu * U * F455 * 10^(-9) )</f>
        <v>4.7027506210026472E-3</v>
      </c>
      <c r="AT455" cm="1">
        <f t="array" ref="AT455" xml:space="preserve"> PI() * AS455 / ( 1 + alpha * SQRT(AS455) )</f>
        <v>1.4704548032817285E-2</v>
      </c>
      <c r="AU455" cm="1">
        <f t="array" ref="AU455" xml:space="preserve"> PI() * AS455 * ( 1 - SQRT( AS455 ) * alpha )</f>
        <v>1.4704218800990874E-2</v>
      </c>
      <c r="AV455">
        <f t="shared" si="202"/>
        <v>0.99997761020429354</v>
      </c>
      <c r="AW455" cm="1">
        <f t="array" ref="AW455" xml:space="preserve"> 2 / 3 * ( epsP - 1 ) / ( epsP + 2 ) * ( sigave * 10^(-6) ) ^ 2 / ( eps0 * ( 1 + epsF ) ^ 2 ) * H455 * ( F455 * 10^(-9) ) ^ 2 / ( df * 10^(-6) * mu * U )</f>
        <v>70.576786190054008</v>
      </c>
      <c r="AX455" cm="1">
        <f t="array" ref="AX455" xml:space="preserve"> 0.528 * Ku ^ 0.26 * AW455 ^ 0.74 / ( 1 + 0.366 * ( Ku * AW455 ) ^ 0.63 )</f>
        <v>2.1661506647337316</v>
      </c>
      <c r="AY455" cm="1">
        <f t="array" ref="AY455" xml:space="preserve"> 0.35 * Ku ^ ( -0.5 ) * AW455 ^ 0.4</f>
        <v>2.374288403372784</v>
      </c>
      <c r="AZ455">
        <f t="shared" si="203"/>
        <v>1.0960864551241347</v>
      </c>
      <c r="BA455">
        <f t="shared" si="189"/>
        <v>0.59252815637918532</v>
      </c>
      <c r="BB455">
        <f t="shared" si="204"/>
        <v>0.88157479347744416</v>
      </c>
      <c r="BC455">
        <f t="shared" si="205"/>
        <v>1.4878192436703126</v>
      </c>
      <c r="BD455">
        <f t="shared" si="190"/>
        <v>1.482265050904263</v>
      </c>
      <c r="BE455">
        <f t="shared" si="206"/>
        <v>3.2411589780492376</v>
      </c>
      <c r="BF455">
        <f t="shared" si="207"/>
        <v>2.1866257833387848</v>
      </c>
      <c r="BG455" cm="1">
        <f t="array" ref="BG455" xml:space="preserve"> EXP( -4 * alpha * X * 10^(-6) * BA455 / ( PI() * df * 10^(-6) * ( 1 - alpha ) ) ) * 100</f>
        <v>5.426847318044059E-4</v>
      </c>
      <c r="BH455" cm="1">
        <f t="array" ref="BH455" xml:space="preserve"> EXP( -4 * alpha * X * 10^(-6) * BB455 / ( PI() * df * 10^(-6) * ( 1 - alpha ) ) ) * 100</f>
        <v>1.4654081319016902E-6</v>
      </c>
      <c r="BI455" cm="1">
        <f t="array" ref="BI455" xml:space="preserve"> EXP( -4 * alpha * X * 10^(-6) * BD455 / ( PI() * df * 10^(-6) * ( 1 - alpha ) ) ) * 100</f>
        <v>6.729369341146396E-12</v>
      </c>
      <c r="BJ455" cm="1">
        <f t="array" ref="BJ455" xml:space="preserve"> EXP( -4 * alpha * X * 10^(-6) * BE455 / ( PI() * df * 10^(-6) * ( 1 - alpha ) ) ) * 100</f>
        <v>1.5765550068893368E-27</v>
      </c>
      <c r="BK455" cm="1">
        <f t="array" ref="BK455">fC *  BG455 +  ( 1 - fC ) * BI455</f>
        <v>5.4268479236873001E-5</v>
      </c>
    </row>
    <row r="456" spans="6:63" x14ac:dyDescent="0.2">
      <c r="F456">
        <v>4560</v>
      </c>
      <c r="G456" cm="1">
        <f t="array" ref="G456" xml:space="preserve"> F456 * 10^(-9) * rhoa/mu * U</f>
        <v>3.0209683535576399E-3</v>
      </c>
      <c r="H456" cm="1">
        <f t="array" ref="H456">1 +  lambda/F456 * ( 2.514 + 0.8 * EXP( -0.55 * F456/lambda ) )</f>
        <v>1.0369436710526316</v>
      </c>
      <c r="I456" cm="1">
        <f t="array" ref="I456" xml:space="preserve"> 1 + 3.34 * lambda/F456</f>
        <v>1.0490818859649123</v>
      </c>
      <c r="J456">
        <f t="shared" si="191"/>
        <v>0.98842967829807082</v>
      </c>
      <c r="K456" cm="1">
        <f t="array" ref="K456" xml:space="preserve"> kB * T * H456 / ( 3 * PI() * mu * F456 * 10^(-9) )</f>
        <v>5.3686558264550691E-12</v>
      </c>
      <c r="L456" cm="1">
        <f t="array" ref="L456" xml:space="preserve"> df * 10^(-6) *U / K456</f>
        <v>15317.957560256615</v>
      </c>
      <c r="M456" cm="1">
        <f t="array" ref="M456" xml:space="preserve"> 1 + 0.388 * Kn * ( ( 1 - alpha ) * L456 / Ku ) ^ ( 1 / 3 )</f>
        <v>1.1852404843656412</v>
      </c>
      <c r="N456" cm="1">
        <f t="array" ref="N456" xml:space="preserve"> 1 + 0.388 * Kn * ( ( 1 - alpha ) / Ku ) ^ ( 1 / 3 ) * ( 3 * PI() * mu * df * 10^(-6) * U * F456 * 10^(-9) / ( kB * T ) ) ^ ( 1 / 3 ) * ( 0.6 * ( F456 / lambda ) ^ 0.1 ) ^ ( -1 / 3 ) * ( 1 + 2/3 * ( 3.34 * F456 / lambda ) ) ^ ( -1 / 2 )</f>
        <v>1.0156377562479555</v>
      </c>
      <c r="O456">
        <f t="shared" si="182"/>
        <v>0.85690437480419035</v>
      </c>
      <c r="P456" cm="1">
        <f t="array" ref="P456" xml:space="preserve"> 1 / ( 1 + 1.6 * ( ( 1 - alpha ) / Ku ) ^ ( 1 / 3 ) * L456 ^ ( -2 / 3 ) * M456 )</f>
        <v>0.99655430210368601</v>
      </c>
      <c r="Q456" cm="1">
        <f t="array" ref="Q456" xml:space="preserve"> 1.6 * ( ( 1 - alpha ) / Ku ) * L456 ^ ( -2 / 3 ) * M456 * P456</f>
        <v>4.3575718085687156E-3</v>
      </c>
      <c r="R456" cm="1">
        <f t="array" ref="R456" xml:space="preserve"> 1.6 * ( 0.6 ) ^ ( 2 / 3 ) * ( ( 1 - alpha ) / Ku ) * ( lambda * 10^(-9) ) ^ ( -1 / 15 ) * ( kB * T / ( 3 * PI() * df * 10^(-6) * U * mu ) ) ^ ( 2 / 3 ) * ( F456 * 10^(-9) ) ^ ( -3 / 5 )  +  3.2 * 3.34 / 3 * ( 0.6 ) ^ ( 2 / 3 ) * ( ( 1 - alpha ) / Ku ) *  ( lambda * 10^(-9) ) ^ ( 14 / 15 ) * ( kB * T / ( 3 * PI() * df * 10^(-6) * U * mu ) ) ^ ( 2 / 3 ) * ( F456 * 10^(-9) ) ^ ( -8 / 5 )</f>
        <v>3.5051447857116515E-3</v>
      </c>
      <c r="S456">
        <f t="shared" si="183"/>
        <v>3.5599573854844025E-3</v>
      </c>
      <c r="T456">
        <f t="shared" si="192"/>
        <v>0.81695897207800761</v>
      </c>
      <c r="U456">
        <f t="shared" si="184"/>
        <v>7966.6042978330725</v>
      </c>
      <c r="V456">
        <f t="shared" si="185"/>
        <v>1.1203716584408595E-2</v>
      </c>
      <c r="W456">
        <f t="shared" si="186"/>
        <v>1.255230210853945E-4</v>
      </c>
      <c r="X456">
        <f t="shared" si="187"/>
        <v>1.4063188731199354E-6</v>
      </c>
      <c r="Y456" cm="1">
        <f t="array" ref="Y456" xml:space="preserve"> 4 / 3 * g / U^2 * F456 * 10^(-9) * ( rhop - rhoa ) / rhoa</f>
        <v>472.71259784538046</v>
      </c>
      <c r="Z456" cm="1">
        <f t="array" ref="Z456" xml:space="preserve"> SQRT( 4/3 * 1/U456 * g/rhoa * F456 * 10^(-9) *  ( rhop - rhoa ) )</f>
        <v>2.5551260369472799E-3</v>
      </c>
      <c r="AA456" cm="1">
        <f t="array" ref="AA456" xml:space="preserve"> Z456 / U</f>
        <v>0.24359140765674678</v>
      </c>
      <c r="AB456">
        <f t="shared" si="193"/>
        <v>0.322036806723907</v>
      </c>
      <c r="AC456">
        <f t="shared" si="194"/>
        <v>0.31738073053796362</v>
      </c>
      <c r="AD456">
        <f t="shared" si="195"/>
        <v>0.98554178873741227</v>
      </c>
      <c r="AE456" cm="1">
        <f t="array" ref="AE456">( ( F456 * 10^(-9) ) ^ 2 * rhop * H456 * U ) / ( 18 * mu * ( df * 10^(-6) ) )</f>
        <v>8.8399303064265522E-2</v>
      </c>
      <c r="AF456">
        <f t="shared" si="196"/>
        <v>6.8239959792497695E-2</v>
      </c>
      <c r="AG456" cm="1">
        <f t="array" ref="AG456">(2 * AI476*(1-alpha)*AE456*SQRT(alpha)+(1-alpha)*alpha*AE456^2)/Ku</f>
        <v>4.0866913758351789E-2</v>
      </c>
      <c r="AH456">
        <f t="shared" si="197"/>
        <v>0.59887071860269037</v>
      </c>
      <c r="AI456" cm="1">
        <f t="array" ref="AI456" xml:space="preserve"> F456 / df / 1000</f>
        <v>0.58163265306122447</v>
      </c>
      <c r="AJ456" cm="1">
        <f t="array" ref="AJ456" xml:space="preserve"> ( 1 + AI456 ) / ( 2*Ku ) * ( 2 * LN( 1 + AI456 ) - 1 + alpha + ( 1 / ( 1 + AI456 ) ) ^ 2 * ( 1 - alpha / 2 ) - ( alpha / 2) * ( 1 + AI456 ) ^ 2 )</f>
        <v>0.34497686289680862</v>
      </c>
      <c r="AK456" cm="1">
        <f t="array" ref="AK456" xml:space="preserve"> ( ( 1 - alpha ) / Ku ) * AI456 ^ 2</f>
        <v>0.48111466197502617</v>
      </c>
      <c r="AL456">
        <f t="shared" si="198"/>
        <v>1.3946287815798819</v>
      </c>
      <c r="AM456">
        <f t="shared" si="188"/>
        <v>0.58802559633924623</v>
      </c>
      <c r="AN456">
        <f t="shared" si="199"/>
        <v>0.87029530969097191</v>
      </c>
      <c r="AO456">
        <f t="shared" si="200"/>
        <v>1.4800296366501662</v>
      </c>
      <c r="AP456" cm="1">
        <f t="array" ref="AP456" xml:space="preserve"> EXP( -4 * alpha * X * 10^(-6) * AM456 / ( PI() * df * 10^(-6) * ( 1 - alpha ) ) ) * 100</f>
        <v>5.9505790651495237E-4</v>
      </c>
      <c r="AQ456" cm="1">
        <f t="array" ref="AQ456" xml:space="preserve"> EXP( -4 * alpha * X * 10^(-6) * AN456 / ( PI() * df * 10^(-6) * ( 1 - alpha ) ) ) * 100</f>
        <v>1.8458346566941449E-6</v>
      </c>
      <c r="AR456">
        <f t="shared" si="201"/>
        <v>5.9321207185825825E-4</v>
      </c>
      <c r="AS456" cm="1">
        <f t="array" ref="AS456" xml:space="preserve"> ( sigave * 10^(-6) * fE *e * H456 ) / ( 3 * PI() * eps0 * ( 1 + epsF ) * mu * U * F456 * 10^(-9) )</f>
        <v>4.6920701723821394E-3</v>
      </c>
      <c r="AT456" cm="1">
        <f t="array" ref="AT456" xml:space="preserve"> PI() * AS456 / ( 1 + alpha * SQRT(AS456) )</f>
        <v>1.4671230939436071E-2</v>
      </c>
      <c r="AU456" cm="1">
        <f t="array" ref="AU456" xml:space="preserve"> PI() * AS456 * ( 1 - SQRT( AS456 ) * alpha )</f>
        <v>1.4670903199599029E-2</v>
      </c>
      <c r="AV456">
        <f t="shared" si="202"/>
        <v>0.99997766105390917</v>
      </c>
      <c r="AW456" cm="1">
        <f t="array" ref="AW456" xml:space="preserve"> 2 / 3 * ( epsP - 1 ) / ( epsP + 2 ) * ( sigave * 10^(-6) ) ^ 2 / ( eps0 * ( 1 + epsF ) ^ 2 ) * H456 * ( F456 * 10^(-9) ) ^ 2 / ( df * 10^(-6) * mu * U )</f>
        <v>70.881804536011984</v>
      </c>
      <c r="AX456" cm="1">
        <f t="array" ref="AX456" xml:space="preserve"> 0.528 * Ku ^ 0.26 * AW456 ^ 0.74 / ( 1 + 0.366 * ( Ku * AW456 ) ^ 0.63 )</f>
        <v>2.1683332256162804</v>
      </c>
      <c r="AY456" cm="1">
        <f t="array" ref="AY456" xml:space="preserve"> 0.35 * Ku ^ ( -0.5 ) * AW456 ^ 0.4</f>
        <v>2.3783875683468483</v>
      </c>
      <c r="AZ456">
        <f t="shared" si="203"/>
        <v>1.0968736448111505</v>
      </c>
      <c r="BA456">
        <f t="shared" si="189"/>
        <v>0.59406976795648969</v>
      </c>
      <c r="BB456">
        <f t="shared" si="204"/>
        <v>0.88496621289057098</v>
      </c>
      <c r="BC456">
        <f t="shared" si="205"/>
        <v>1.4896671411755578</v>
      </c>
      <c r="BD456">
        <f t="shared" si="190"/>
        <v>1.4813233839003119</v>
      </c>
      <c r="BE456">
        <f t="shared" si="206"/>
        <v>3.2486828780378203</v>
      </c>
      <c r="BF456">
        <f t="shared" si="207"/>
        <v>2.1930949807084432</v>
      </c>
      <c r="BG456" cm="1">
        <f t="array" ref="BG456" xml:space="preserve"> EXP( -4 * alpha * X * 10^(-6) * BA456 / ( PI() * df * 10^(-6) * ( 1 - alpha ) ) ) * 100</f>
        <v>5.2583343775514514E-4</v>
      </c>
      <c r="BH456" cm="1">
        <f t="array" ref="BH456" xml:space="preserve"> EXP( -4 * alpha * X * 10^(-6) * BB456 / ( PI() * df * 10^(-6) * ( 1 - alpha ) ) ) * 100</f>
        <v>1.3671653075452866E-6</v>
      </c>
      <c r="BI456" cm="1">
        <f t="array" ref="BI456" xml:space="preserve"> EXP( -4 * alpha * X * 10^(-6) * BD456 / ( PI() * df * 10^(-6) * ( 1 - alpha ) ) ) * 100</f>
        <v>6.8602889943927784E-12</v>
      </c>
      <c r="BJ456" cm="1">
        <f t="array" ref="BJ456" xml:space="preserve"> EXP( -4 * alpha * X * 10^(-6) * BE456 / ( PI() * df * 10^(-6) * ( 1 - alpha ) ) ) * 100</f>
        <v>1.3516013407167403E-27</v>
      </c>
      <c r="BK456" cm="1">
        <f t="array" ref="BK456">fC *  BG456 +  ( 1 - fC ) * BI456</f>
        <v>5.2583349949774618E-5</v>
      </c>
    </row>
    <row r="457" spans="6:63" x14ac:dyDescent="0.2">
      <c r="F457">
        <v>4570</v>
      </c>
      <c r="G457" cm="1">
        <f t="array" ref="G457" xml:space="preserve"> F457 * 10^(-9) * rhoa/mu * U</f>
        <v>3.0275932841575467E-3</v>
      </c>
      <c r="H457" cm="1">
        <f t="array" ref="H457">1 +  lambda/F457 * ( 2.514 + 0.8 * EXP( -0.55 * F457/lambda ) )</f>
        <v>1.0368628315098469</v>
      </c>
      <c r="I457" cm="1">
        <f t="array" ref="I457" xml:space="preserve"> 1 + 3.34 * lambda/F457</f>
        <v>1.0489744857768053</v>
      </c>
      <c r="J457">
        <f t="shared" si="191"/>
        <v>0.98845381424316603</v>
      </c>
      <c r="K457" cm="1">
        <f t="array" ref="K457" xml:space="preserve"> kB * T * H457 / ( 3 * PI() * mu * F457 * 10^(-9) )</f>
        <v>5.3564905991693449E-12</v>
      </c>
      <c r="L457" cm="1">
        <f t="array" ref="L457" xml:space="preserve"> df * 10^(-6) *U / K457</f>
        <v>15352.746463891113</v>
      </c>
      <c r="M457" cm="1">
        <f t="array" ref="M457" xml:space="preserve"> 1 + 0.388 * Kn * ( ( 1 - alpha ) * L457 / Ku ) ^ ( 1 / 3 )</f>
        <v>1.1853806127276185</v>
      </c>
      <c r="N457" cm="1">
        <f t="array" ref="N457" xml:space="preserve"> 1 + 0.388 * Kn * ( ( 1 - alpha ) / Ku ) ^ ( 1 / 3 ) * ( 3 * PI() * mu * df * 10^(-6) * U * F457 * 10^(-9) / ( kB * T ) ) ^ ( 1 / 3 ) * ( 0.6 * ( F457 / lambda ) ^ 0.1 ) ^ ( -1 / 3 ) * ( 1 + 2/3 * ( 3.34 * F457 / lambda ) ) ^ ( -1 / 2 )</f>
        <v>1.0156310187187778</v>
      </c>
      <c r="O457">
        <f t="shared" si="182"/>
        <v>0.85679739301772562</v>
      </c>
      <c r="P457" cm="1">
        <f t="array" ref="P457" xml:space="preserve"> 1 / ( 1 + 1.6 * ( ( 1 - alpha ) / Ku ) ^ ( 1 / 3 ) * L457 ^ ( -2 / 3 ) * M457 )</f>
        <v>0.99655908603010146</v>
      </c>
      <c r="Q457" cm="1">
        <f t="array" ref="Q457" xml:space="preserve"> 1.6 * ( ( 1 - alpha ) / Ku ) * L457 ^ ( -2 / 3 ) * M457 * P457</f>
        <v>4.3515218577285701E-3</v>
      </c>
      <c r="R457" cm="1">
        <f t="array" ref="R457" xml:space="preserve"> 1.6 * ( 0.6 ) ^ ( 2 / 3 ) * ( ( 1 - alpha ) / Ku ) * ( lambda * 10^(-9) ) ^ ( -1 / 15 ) * ( kB * T / ( 3 * PI() * df * 10^(-6) * U * mu ) ) ^ ( 2 / 3 ) * ( F457 * 10^(-9) ) ^ ( -3 / 5 )  +  3.2 * 3.34 / 3 * ( 0.6 ) ^ ( 2 / 3 ) * ( ( 1 - alpha ) / Ku ) *  ( lambda * 10^(-9) ) ^ ( 14 / 15 ) * ( kB * T / ( 3 * PI() * df * 10^(-6) * U * mu ) ) ^ ( 2 / 3 ) * ( F457 * 10^(-9) ) ^ ( -8 / 5 )</f>
        <v>3.5002981312506234E-3</v>
      </c>
      <c r="S457">
        <f t="shared" si="183"/>
        <v>3.555011356861505E-3</v>
      </c>
      <c r="T457">
        <f t="shared" si="192"/>
        <v>0.81695817534446857</v>
      </c>
      <c r="U457">
        <f t="shared" si="184"/>
        <v>7949.2051622442759</v>
      </c>
      <c r="V457">
        <f t="shared" si="185"/>
        <v>1.1215971071901412E-2</v>
      </c>
      <c r="W457">
        <f t="shared" si="186"/>
        <v>1.2579776159402052E-4</v>
      </c>
      <c r="X457">
        <f t="shared" si="187"/>
        <v>1.4109385403998637E-6</v>
      </c>
      <c r="Y457" cm="1">
        <f t="array" ref="Y457" xml:space="preserve"> 4 / 3 * g / U^2 * F457 * 10^(-9) * ( rhop - rhoa ) / rhoa</f>
        <v>473.74924827925184</v>
      </c>
      <c r="Z457" cm="1">
        <f t="array" ref="Z457" xml:space="preserve"> SQRT( 4/3 * 1/U457 * g/rhoa * F457 * 10^(-9) *  ( rhop - rhoa ) )</f>
        <v>2.5607240265547778E-3</v>
      </c>
      <c r="AA457" cm="1">
        <f t="array" ref="AA457" xml:space="preserve"> Z457 / U</f>
        <v>0.24412508863718382</v>
      </c>
      <c r="AB457">
        <f t="shared" si="193"/>
        <v>0.32297022293944744</v>
      </c>
      <c r="AC457">
        <f t="shared" si="194"/>
        <v>0.31826989641667541</v>
      </c>
      <c r="AD457">
        <f t="shared" si="195"/>
        <v>0.98544656383491658</v>
      </c>
      <c r="AE457" cm="1">
        <f t="array" ref="AE457">( ( F457 * 10^(-9) ) ^ 2 * rhop * H457 * U ) / ( 18 * mu * ( df * 10^(-6) ) )</f>
        <v>8.8780522614224783E-2</v>
      </c>
      <c r="AF457">
        <f t="shared" si="196"/>
        <v>6.8674977710441065E-2</v>
      </c>
      <c r="AG457" cm="1">
        <f t="array" ref="AG457">(2 * AI477*(1-alpha)*AE457*SQRT(alpha)+(1-alpha)*alpha*AE457^2)/Ku</f>
        <v>4.1131079555827559E-2</v>
      </c>
      <c r="AH457">
        <f t="shared" si="197"/>
        <v>0.59892381369603498</v>
      </c>
      <c r="AI457" cm="1">
        <f t="array" ref="AI457" xml:space="preserve"> F457 / df / 1000</f>
        <v>0.58290816326530615</v>
      </c>
      <c r="AJ457" cm="1">
        <f t="array" ref="AJ457" xml:space="preserve"> ( 1 + AI457 ) / ( 2*Ku ) * ( 2 * LN( 1 + AI457 ) - 1 + alpha + ( 1 / ( 1 + AI457 ) ) ^ 2 * ( 1 - alpha / 2 ) - ( alpha / 2) * ( 1 + AI457 ) ^ 2 )</f>
        <v>0.34628421521698716</v>
      </c>
      <c r="AK457" cm="1">
        <f t="array" ref="AK457" xml:space="preserve"> ( ( 1 - alpha ) / Ku ) * AI457 ^ 2</f>
        <v>0.48322712776441906</v>
      </c>
      <c r="AL457">
        <f t="shared" si="198"/>
        <v>1.3954639181621991</v>
      </c>
      <c r="AM457">
        <f t="shared" si="188"/>
        <v>0.58960312266655979</v>
      </c>
      <c r="AN457">
        <f t="shared" si="199"/>
        <v>0.87372701324839697</v>
      </c>
      <c r="AO457">
        <f t="shared" si="200"/>
        <v>1.4818900708952294</v>
      </c>
      <c r="AP457" cm="1">
        <f t="array" ref="AP457" xml:space="preserve"> EXP( -4 * alpha * X * 10^(-6) * AM457 / ( PI() * df * 10^(-6) * ( 1 - alpha ) ) ) * 100</f>
        <v>5.7615677479617099E-4</v>
      </c>
      <c r="AQ457" cm="1">
        <f t="array" ref="AQ457" xml:space="preserve"> EXP( -4 * alpha * X * 10^(-6) * AN457 / ( PI() * df * 10^(-6) * ( 1 - alpha ) ) ) * 100</f>
        <v>1.7206686511849564E-6</v>
      </c>
      <c r="AR457">
        <f t="shared" si="201"/>
        <v>5.7443610614498603E-4</v>
      </c>
      <c r="AS457" cm="1">
        <f t="array" ref="AS457" xml:space="preserve"> ( sigave * 10^(-6) * fE *e * H457 ) / ( 3 * PI() * eps0 * ( 1 + epsF ) * mu * U * F457 * 10^(-9) )</f>
        <v>4.6814380696859085E-3</v>
      </c>
      <c r="AT457" cm="1">
        <f t="array" ref="AT457" xml:space="preserve"> PI() * AS457 / ( 1 + alpha * SQRT(AS457) )</f>
        <v>1.4638064393055691E-2</v>
      </c>
      <c r="AU457" cm="1">
        <f t="array" ref="AU457" xml:space="preserve"> PI() * AS457 * ( 1 - SQRT( AS457 ) * alpha )</f>
        <v>1.4637738135094979E-2</v>
      </c>
      <c r="AV457">
        <f t="shared" si="202"/>
        <v>0.99997771167335026</v>
      </c>
      <c r="AW457" cm="1">
        <f t="array" ref="AW457" xml:space="preserve"> 2 / 3 * ( epsP - 1 ) / ( epsP + 2 ) * ( sigave * 10^(-6) ) ^ 2 / ( eps0 * ( 1 + epsF ) ^ 2 ) * H457 * ( F457 * 10^(-9) ) ^ 2 / ( df * 10^(-6) * mu * U )</f>
        <v>71.187480357979425</v>
      </c>
      <c r="AX457" cm="1">
        <f t="array" ref="AX457" xml:space="preserve"> 0.528 * Ku ^ 0.26 * AW457 ^ 0.74 / ( 1 + 0.366 * ( Ku * AW457 ) ^ 0.63 )</f>
        <v>2.1705107657929732</v>
      </c>
      <c r="AY457" cm="1">
        <f t="array" ref="AY457" xml:space="preserve"> 0.35 * Ku ^ ( -0.5 ) * AW457 ^ 0.4</f>
        <v>2.3824849649441751</v>
      </c>
      <c r="AZ457">
        <f t="shared" si="203"/>
        <v>1.0976609756983902</v>
      </c>
      <c r="BA457">
        <f t="shared" si="189"/>
        <v>0.59561053858367563</v>
      </c>
      <c r="BB457">
        <f t="shared" si="204"/>
        <v>0.88836475138349191</v>
      </c>
      <c r="BC457">
        <f t="shared" si="205"/>
        <v>1.4915195313635103</v>
      </c>
      <c r="BD457">
        <f t="shared" si="190"/>
        <v>1.48037396316661</v>
      </c>
      <c r="BE457">
        <f t="shared" si="206"/>
        <v>3.2562119781925718</v>
      </c>
      <c r="BF457">
        <f t="shared" si="207"/>
        <v>2.1995874415592507</v>
      </c>
      <c r="BG457" cm="1">
        <f t="array" ref="BG457" xml:space="preserve"> EXP( -4 * alpha * X * 10^(-6) * BA457 / ( PI() * df * 10^(-6) * ( 1 - alpha ) ) ) * 100</f>
        <v>5.0951417264693101E-4</v>
      </c>
      <c r="BH457" cm="1">
        <f t="array" ref="BH457" xml:space="preserve"> EXP( -4 * alpha * X * 10^(-6) * BB457 / ( PI() * df * 10^(-6) * ( 1 - alpha ) ) ) * 100</f>
        <v>1.2753230188654955E-6</v>
      </c>
      <c r="BI457" cm="1">
        <f t="array" ref="BI457" xml:space="preserve"> EXP( -4 * alpha * X * 10^(-6) * BD457 / ( PI() * df * 10^(-6) * ( 1 - alpha ) ) ) * 100</f>
        <v>6.9948653655750151E-12</v>
      </c>
      <c r="BJ457" cm="1">
        <f t="array" ref="BJ457" xml:space="preserve"> EXP( -4 * alpha * X * 10^(-6) * BE457 / ( PI() * df * 10^(-6) * ( 1 - alpha ) ) ) * 100</f>
        <v>1.1586223152587192E-27</v>
      </c>
      <c r="BK457" cm="1">
        <f t="array" ref="BK457">fC *  BG457 +  ( 1 - fC ) * BI457</f>
        <v>5.0951423560071931E-5</v>
      </c>
    </row>
    <row r="458" spans="6:63" x14ac:dyDescent="0.2">
      <c r="F458">
        <v>4580</v>
      </c>
      <c r="G458" cm="1">
        <f t="array" ref="G458" xml:space="preserve"> F458 * 10^(-9) * rhoa/mu * U</f>
        <v>3.0342182147574536E-3</v>
      </c>
      <c r="H458" cm="1">
        <f t="array" ref="H458">1 +  lambda/F458 * ( 2.514 + 0.8 * EXP( -0.55 * F458/lambda ) )</f>
        <v>1.0367823449781659</v>
      </c>
      <c r="I458" cm="1">
        <f t="array" ref="I458" xml:space="preserve"> 1 + 3.34 * lambda/F458</f>
        <v>1.0488675545851529</v>
      </c>
      <c r="J458">
        <f t="shared" si="191"/>
        <v>0.98847784970165564</v>
      </c>
      <c r="K458" cm="1">
        <f t="array" ref="K458" xml:space="preserve"> kB * T * H458 / ( 3 * PI() * mu * F458 * 10^(-9) )</f>
        <v>5.3443803148398953E-12</v>
      </c>
      <c r="L458" cm="1">
        <f t="array" ref="L458" xml:space="preserve"> df * 10^(-6) *U / K458</f>
        <v>15387.535553357558</v>
      </c>
      <c r="M458" cm="1">
        <f t="array" ref="M458" xml:space="preserve"> 1 + 0.388 * Kn * ( ( 1 - alpha ) * L458 / Ku ) ^ ( 1 / 3 )</f>
        <v>1.1855205303113043</v>
      </c>
      <c r="N458" cm="1">
        <f t="array" ref="N458" xml:space="preserve"> 1 + 0.388 * Kn * ( ( 1 - alpha ) / Ku ) ^ ( 1 / 3 ) * ( 3 * PI() * mu * df * 10^(-6) * U * F458 * 10^(-9) / ( kB * T ) ) ^ ( 1 / 3 ) * ( 0.6 * ( F458 / lambda ) ^ 0.1 ) ^ ( -1 / 3 ) * ( 1 + 2/3 * ( 3.34 * F458 / lambda ) ) ^ ( -1 / 2 )</f>
        <v>1.0156242985669606</v>
      </c>
      <c r="O458">
        <f t="shared" si="182"/>
        <v>0.8566906034940357</v>
      </c>
      <c r="P458" cm="1">
        <f t="array" ref="P458" xml:space="preserve"> 1 / ( 1 + 1.6 * ( ( 1 - alpha ) / Ku ) ^ ( 1 / 3 ) * L458 ^ ( -2 / 3 ) * M458 )</f>
        <v>0.99656385229994515</v>
      </c>
      <c r="Q458" cm="1">
        <f t="array" ref="Q458" xml:space="preserve"> 1.6 * ( ( 1 - alpha ) / Ku ) * L458 ^ ( -2 / 3 ) * M458 * P458</f>
        <v>4.3454942361180271E-3</v>
      </c>
      <c r="R458" cm="1">
        <f t="array" ref="R458" xml:space="preserve"> 1.6 * ( 0.6 ) ^ ( 2 / 3 ) * ( ( 1 - alpha ) / Ku ) * ( lambda * 10^(-9) ) ^ ( -1 / 15 ) * ( kB * T / ( 3 * PI() * df * 10^(-6) * U * mu ) ) ^ ( 2 / 3 ) * ( F458 * 10^(-9) ) ^ ( -3 / 5 )  +  3.2 * 3.34 / 3 * ( 0.6 ) ^ ( 2 / 3 ) * ( ( 1 - alpha ) / Ku ) *  ( lambda * 10^(-9) ) ^ ( 14 / 15 ) * ( kB * T / ( 3 * PI() * df * 10^(-6) * U * mu ) ) ^ ( 2 / 3 ) * ( F458 * 10^(-9) ) ^ ( -8 / 5 )</f>
        <v>3.4954692621082268E-3</v>
      </c>
      <c r="S458">
        <f t="shared" si="183"/>
        <v>3.5500835174910391E-3</v>
      </c>
      <c r="T458">
        <f t="shared" si="192"/>
        <v>0.81695736424735088</v>
      </c>
      <c r="U458">
        <f t="shared" si="184"/>
        <v>7931.8819826919098</v>
      </c>
      <c r="V458">
        <f t="shared" si="185"/>
        <v>1.122821209803284E-2</v>
      </c>
      <c r="W458">
        <f t="shared" si="186"/>
        <v>1.2607250014951698E-4</v>
      </c>
      <c r="X458">
        <f t="shared" si="187"/>
        <v>1.4155632221081647E-6</v>
      </c>
      <c r="Y458" cm="1">
        <f t="array" ref="Y458" xml:space="preserve"> 4 / 3 * g / U^2 * F458 * 10^(-9) * ( rhop - rhoa ) / rhoa</f>
        <v>474.78589871312334</v>
      </c>
      <c r="Z458" cm="1">
        <f t="array" ref="Z458" xml:space="preserve"> SQRT( 4/3 * 1/U458 * g/rhoa * F458 * 10^(-9) *  ( rhop - rhoa ) )</f>
        <v>2.5663219964276534E-3</v>
      </c>
      <c r="AA458" cm="1">
        <f t="array" ref="AA458" xml:space="preserve"> Z458 / U</f>
        <v>0.24465876773623249</v>
      </c>
      <c r="AB458">
        <f t="shared" si="193"/>
        <v>0.32390495485462512</v>
      </c>
      <c r="AC458">
        <f t="shared" si="194"/>
        <v>0.31916004592596431</v>
      </c>
      <c r="AD458">
        <f t="shared" si="195"/>
        <v>0.98535092206048402</v>
      </c>
      <c r="AE458" cm="1">
        <f t="array" ref="AE458">( ( F458 * 10^(-9) ) ^ 2 * rhop * H458 * U ) / ( 18 * mu * ( df * 10^(-6) ) )</f>
        <v>8.916256212667506E-2</v>
      </c>
      <c r="AF458">
        <f t="shared" si="196"/>
        <v>6.9111332189093377E-2</v>
      </c>
      <c r="AG458" cm="1">
        <f t="array" ref="AG458">(2 * AI478*(1-alpha)*AE458*SQRT(alpha)+(1-alpha)*alpha*AE458^2)/Ku</f>
        <v>4.139638834044132E-2</v>
      </c>
      <c r="AH458">
        <f t="shared" si="197"/>
        <v>0.59898119496782298</v>
      </c>
      <c r="AI458" cm="1">
        <f t="array" ref="AI458" xml:space="preserve"> F458 / df / 1000</f>
        <v>0.58418367346938771</v>
      </c>
      <c r="AJ458" cm="1">
        <f t="array" ref="AJ458" xml:space="preserve"> ( 1 + AI458 ) / ( 2*Ku ) * ( 2 * LN( 1 + AI458 ) - 1 + alpha + ( 1 / ( 1 + AI458 ) ) ^ 2 * ( 1 - alpha / 2 ) - ( alpha / 2) * ( 1 + AI458 ) ^ 2 )</f>
        <v>0.3475933354262068</v>
      </c>
      <c r="AK458" cm="1">
        <f t="array" ref="AK458" xml:space="preserve"> ( ( 1 - alpha ) / Ku ) * AI458 ^ 2</f>
        <v>0.4853442210801851</v>
      </c>
      <c r="AL458">
        <f t="shared" si="198"/>
        <v>1.3962989839407391</v>
      </c>
      <c r="AM458">
        <f t="shared" si="188"/>
        <v>0.59117960930729918</v>
      </c>
      <c r="AN458">
        <f t="shared" si="199"/>
        <v>0.87716568271273387</v>
      </c>
      <c r="AO458">
        <f t="shared" si="200"/>
        <v>1.4837549687150613</v>
      </c>
      <c r="AP458" cm="1">
        <f t="array" ref="AP458" xml:space="preserve"> EXP( -4 * alpha * X * 10^(-6) * AM458 / ( PI() * df * 10^(-6) * ( 1 - alpha ) ) ) * 100</f>
        <v>5.5786787732596706E-4</v>
      </c>
      <c r="AQ458" cm="1">
        <f t="array" ref="AQ458" xml:space="preserve"> EXP( -4 * alpha * X * 10^(-6) * AN458 / ( PI() * df * 10^(-6) * ( 1 - alpha ) ) ) * 100</f>
        <v>1.6037615419519201E-6</v>
      </c>
      <c r="AR458">
        <f t="shared" si="201"/>
        <v>5.5626411578401519E-4</v>
      </c>
      <c r="AS458" cm="1">
        <f t="array" ref="AS458" xml:space="preserve"> ( sigave * 10^(-6) * fE *e * H458 ) / ( 3 * PI() * eps0 * ( 1 + epsF ) * mu * U * F458 * 10^(-9) )</f>
        <v>4.6708539857516634E-3</v>
      </c>
      <c r="AT458" cm="1">
        <f t="array" ref="AT458" xml:space="preserve"> PI() * AS458 / ( 1 + alpha * SQRT(AS458) )</f>
        <v>1.4605047376402209E-2</v>
      </c>
      <c r="AU458" cm="1">
        <f t="array" ref="AU458" xml:space="preserve"> PI() * AS458 * ( 1 - SQRT( AS458 ) * alpha )</f>
        <v>1.4604722590295913E-2</v>
      </c>
      <c r="AV458">
        <f t="shared" si="202"/>
        <v>0.99997776206417377</v>
      </c>
      <c r="AW458" cm="1">
        <f t="array" ref="AW458" xml:space="preserve"> 2 / 3 * ( epsP - 1 ) / ( epsP + 2 ) * ( sigave * 10^(-6) ) ^ 2 / ( eps0 * ( 1 + epsF ) ^ 2 ) * H458 * ( F458 * 10^(-9) ) ^ 2 / ( df * 10^(-6) * mu * U )</f>
        <v>71.493813655956316</v>
      </c>
      <c r="AX458" cm="1">
        <f t="array" ref="AX458" xml:space="preserve"> 0.528 * Ku ^ 0.26 * AW458 ^ 0.74 / ( 1 + 0.366 * ( Ku * AW458 ) ^ 0.63 )</f>
        <v>2.1726833063124085</v>
      </c>
      <c r="AY458" cm="1">
        <f t="array" ref="AY458" xml:space="preserve"> 0.35 * Ku ^ ( -0.5 ) * AW458 ^ 0.4</f>
        <v>2.3865805977396133</v>
      </c>
      <c r="AZ458">
        <f t="shared" si="203"/>
        <v>1.0984484442835079</v>
      </c>
      <c r="BA458">
        <f t="shared" si="189"/>
        <v>0.59715045048180526</v>
      </c>
      <c r="BB458">
        <f t="shared" si="204"/>
        <v>0.89177040530302976</v>
      </c>
      <c r="BC458">
        <f t="shared" si="205"/>
        <v>1.4933764256286053</v>
      </c>
      <c r="BD458">
        <f t="shared" si="190"/>
        <v>1.479416847445447</v>
      </c>
      <c r="BE458">
        <f t="shared" si="206"/>
        <v>3.2637462804523469</v>
      </c>
      <c r="BF458">
        <f t="shared" si="207"/>
        <v>2.2061032264759959</v>
      </c>
      <c r="BG458" cm="1">
        <f t="array" ref="BG458" xml:space="preserve"> EXP( -4 * alpha * X * 10^(-6) * BA458 / ( PI() * df * 10^(-6) * ( 1 - alpha ) ) ) * 100</f>
        <v>4.9371005163197502E-4</v>
      </c>
      <c r="BH458" cm="1">
        <f t="array" ref="BH458" xml:space="preserve"> EXP( -4 * alpha * X * 10^(-6) * BB458 / ( PI() * df * 10^(-6) * ( 1 - alpha ) ) ) * 100</f>
        <v>1.1894772414161561E-6</v>
      </c>
      <c r="BI458" cm="1">
        <f t="array" ref="BI458" xml:space="preserve"> EXP( -4 * alpha * X * 10^(-6) * BD458 / ( PI() * df * 10^(-6) * ( 1 - alpha ) ) ) * 100</f>
        <v>7.1332047382294249E-12</v>
      </c>
      <c r="BJ458" cm="1">
        <f t="array" ref="BJ458" xml:space="preserve"> EXP( -4 * alpha * X * 10^(-6) * BE458 / ( PI() * df * 10^(-6) * ( 1 - alpha ) ) ) * 100</f>
        <v>9.9309074758326644E-28</v>
      </c>
      <c r="BK458" cm="1">
        <f t="array" ref="BK458">fC *  BG458 +  ( 1 - fC ) * BI458</f>
        <v>4.9371011583081769E-5</v>
      </c>
    </row>
    <row r="459" spans="6:63" x14ac:dyDescent="0.2">
      <c r="F459">
        <v>4590</v>
      </c>
      <c r="G459" cm="1">
        <f t="array" ref="G459" xml:space="preserve"> F459 * 10^(-9) * rhoa/mu * U</f>
        <v>3.0408431453573608E-3</v>
      </c>
      <c r="H459" cm="1">
        <f t="array" ref="H459">1 +  lambda/F459 * ( 2.514 + 0.8 * EXP( -0.55 * F459/lambda ) )</f>
        <v>1.0367022091503268</v>
      </c>
      <c r="I459" cm="1">
        <f t="array" ref="I459" xml:space="preserve"> 1 + 3.34 * lambda/F459</f>
        <v>1.0487610893246186</v>
      </c>
      <c r="J459">
        <f t="shared" si="191"/>
        <v>0.98850178529977928</v>
      </c>
      <c r="K459" cm="1">
        <f t="array" ref="K459" xml:space="preserve"> kB * T * H459 / ( 3 * PI() * mu * F459 * 10^(-9) )</f>
        <v>5.3323246024949256E-12</v>
      </c>
      <c r="L459" cm="1">
        <f t="array" ref="L459" xml:space="preserve"> df * 10^(-6) *U / K459</f>
        <v>15422.324827484357</v>
      </c>
      <c r="M459" cm="1">
        <f t="array" ref="M459" xml:space="preserve"> 1 + 0.388 * Kn * ( ( 1 - alpha ) * L459 / Ku ) ^ ( 1 / 3 )</f>
        <v>1.185660237905072</v>
      </c>
      <c r="N459" cm="1">
        <f t="array" ref="N459" xml:space="preserve"> 1 + 0.388 * Kn * ( ( 1 - alpha ) / Ku ) ^ ( 1 / 3 ) * ( 3 * PI() * mu * df * 10^(-6) * U * F459 * 10^(-9) / ( kB * T ) ) ^ ( 1 / 3 ) * ( 0.6 * ( F459 / lambda ) ^ 0.1 ) ^ ( -1 / 3 ) * ( 1 + 2/3 * ( 3.34 * F459 / lambda ) ) ^ ( -1 / 2 )</f>
        <v>1.0156175957105225</v>
      </c>
      <c r="O459">
        <f t="shared" si="182"/>
        <v>0.85658400546939506</v>
      </c>
      <c r="P459" cm="1">
        <f t="array" ref="P459" xml:space="preserve"> 1 / ( 1 + 1.6 * ( ( 1 - alpha ) / Ku ) ^ ( 1 / 3 ) * L459 ^ ( -2 / 3 ) * M459 )</f>
        <v>0.99656860101803124</v>
      </c>
      <c r="Q459" cm="1">
        <f t="array" ref="Q459" xml:space="preserve"> 1.6 * ( ( 1 - alpha ) / Ku ) * L459 ^ ( -2 / 3 ) * M459 * P459</f>
        <v>4.3394888111851927E-3</v>
      </c>
      <c r="R459" cm="1">
        <f t="array" ref="R459" xml:space="preserve"> 1.6 * ( 0.6 ) ^ ( 2 / 3 ) * ( ( 1 - alpha ) / Ku ) * ( lambda * 10^(-9) ) ^ ( -1 / 15 ) * ( kB * T / ( 3 * PI() * df * 10^(-6) * U * mu ) ) ^ ( 2 / 3 ) * ( F459 * 10^(-9) ) ^ ( -3 / 5 )  +  3.2 * 3.34 / 3 * ( 0.6 ) ^ ( 2 / 3 ) * ( ( 1 - alpha ) / Ku ) *  ( lambda * 10^(-9) ) ^ ( 14 / 15 ) * ( kB * T / ( 3 * PI() * df * 10^(-6) * U * mu ) ) ^ ( 2 / 3 ) * ( F459 * 10^(-9) ) ^ ( -8 / 5 )</f>
        <v>3.49065807270986E-3</v>
      </c>
      <c r="S459">
        <f t="shared" si="183"/>
        <v>3.5451737592531144E-3</v>
      </c>
      <c r="T459">
        <f t="shared" si="192"/>
        <v>0.81695653877832297</v>
      </c>
      <c r="U459">
        <f t="shared" si="184"/>
        <v>7914.6342627962658</v>
      </c>
      <c r="V459">
        <f t="shared" si="185"/>
        <v>1.124043970684138E-2</v>
      </c>
      <c r="W459">
        <f t="shared" si="186"/>
        <v>1.2634723675321975E-4</v>
      </c>
      <c r="X459">
        <f t="shared" si="187"/>
        <v>1.4201929126569381E-6</v>
      </c>
      <c r="Y459" cm="1">
        <f t="array" ref="Y459" xml:space="preserve"> 4 / 3 * g / U^2 * F459 * 10^(-9) * ( rhop - rhoa ) / rhoa</f>
        <v>475.82254914699479</v>
      </c>
      <c r="Z459" cm="1">
        <f t="array" ref="Z459" xml:space="preserve"> SQRT( 4/3 * 1/U459 * g/rhoa * F459 * 10^(-9) *  ( rhop - rhoa ) )</f>
        <v>2.5719199465795779E-3</v>
      </c>
      <c r="AA459" cm="1">
        <f t="array" ref="AA459" xml:space="preserve"> Z459 / U</f>
        <v>0.24519244495519613</v>
      </c>
      <c r="AB459">
        <f t="shared" si="193"/>
        <v>0.32484100525549453</v>
      </c>
      <c r="AC459">
        <f t="shared" si="194"/>
        <v>0.32005117996942006</v>
      </c>
      <c r="AD459">
        <f t="shared" si="195"/>
        <v>0.98525486250632932</v>
      </c>
      <c r="AE459" cm="1">
        <f t="array" ref="AE459">( ( F459 * 10^(-9) ) ^ 2 * rhop * H459 * U ) / ( 18 * mu * ( df * 10^(-6) ) )</f>
        <v>8.954542160161641E-2</v>
      </c>
      <c r="AF459">
        <f t="shared" si="196"/>
        <v>6.9549019773947104E-2</v>
      </c>
      <c r="AG459" cm="1">
        <f t="array" ref="AG459">(2 * AI479*(1-alpha)*AE459*SQRT(alpha)+(1-alpha)*alpha*AE459^2)/Ku</f>
        <v>4.1662842640886939E-2</v>
      </c>
      <c r="AH459">
        <f t="shared" si="197"/>
        <v>0.5990428445476631</v>
      </c>
      <c r="AI459" cm="1">
        <f t="array" ref="AI459" xml:space="preserve"> F459 / df / 1000</f>
        <v>0.58545918367346939</v>
      </c>
      <c r="AJ459" cm="1">
        <f t="array" ref="AJ459" xml:space="preserve"> ( 1 + AI459 ) / ( 2*Ku ) * ( 2 * LN( 1 + AI459 ) - 1 + alpha + ( 1 / ( 1 + AI459 ) ) ^ 2 * ( 1 - alpha / 2 ) - ( alpha / 2) * ( 1 + AI459 ) ^ 2 )</f>
        <v>0.34890422047207226</v>
      </c>
      <c r="AK459" cm="1">
        <f t="array" ref="AK459" xml:space="preserve"> ( ( 1 - alpha ) / Ku ) * AI459 ^ 2</f>
        <v>0.48746594192232462</v>
      </c>
      <c r="AL459">
        <f t="shared" si="198"/>
        <v>1.3971339792415707</v>
      </c>
      <c r="AM459">
        <f t="shared" si="188"/>
        <v>0.59275503949260899</v>
      </c>
      <c r="AN459">
        <f t="shared" si="199"/>
        <v>0.88061131542494486</v>
      </c>
      <c r="AO459">
        <f t="shared" si="200"/>
        <v>1.4856243418507877</v>
      </c>
      <c r="AP459" cm="1">
        <f t="array" ref="AP459" xml:space="preserve"> EXP( -4 * alpha * X * 10^(-6) * AM459 / ( PI() * df * 10^(-6) * ( 1 - alpha ) ) ) * 100</f>
        <v>5.4017119953993318E-4</v>
      </c>
      <c r="AQ459" cm="1">
        <f t="array" ref="AQ459" xml:space="preserve"> EXP( -4 * alpha * X * 10^(-6) * AN459 / ( PI() * df * 10^(-6) * ( 1 - alpha ) ) ) * 100</f>
        <v>1.4945844696229061E-6</v>
      </c>
      <c r="AR459">
        <f t="shared" si="201"/>
        <v>5.3867661507031031E-4</v>
      </c>
      <c r="AS459" cm="1">
        <f t="array" ref="AS459" xml:space="preserve"> ( sigave * 10^(-6) * fE *e * H459 ) / ( 3 * PI() * eps0 * ( 1 + epsF ) * mu * U * F459 * 10^(-9) )</f>
        <v>4.6603175963593844E-3</v>
      </c>
      <c r="AT459" cm="1">
        <f t="array" ref="AT459" xml:space="preserve"> PI() * AS459 / ( 1 + alpha * SQRT(AS459) )</f>
        <v>1.4572178881338578E-2</v>
      </c>
      <c r="AU459" cm="1">
        <f t="array" ref="AU459" xml:space="preserve"> PI() * AS459 * ( 1 - SQRT( AS459 ) * alpha )</f>
        <v>1.4571855557154905E-2</v>
      </c>
      <c r="AV459">
        <f t="shared" si="202"/>
        <v>0.99997781222792381</v>
      </c>
      <c r="AW459" cm="1">
        <f t="array" ref="AW459" xml:space="preserve"> 2 / 3 * ( epsP - 1 ) / ( epsP + 2 ) * ( sigave * 10^(-6) ) ^ 2 / ( eps0 * ( 1 + epsF ) ^ 2 ) * H459 * ( F459 * 10^(-9) ) ^ 2 / ( df * 10^(-6) * mu * U )</f>
        <v>71.800804429942673</v>
      </c>
      <c r="AX459" cm="1">
        <f t="array" ref="AX459" xml:space="preserve"> 0.528 * Ku ^ 0.26 * AW459 ^ 0.74 / ( 1 + 0.366 * ( Ku * AW459 ) ^ 0.63 )</f>
        <v>2.1748508681038179</v>
      </c>
      <c r="AY459" cm="1">
        <f t="array" ref="AY459" xml:space="preserve"> 0.35 * Ku ^ ( -0.5 ) * AW459 ^ 0.4</f>
        <v>2.3906744712863257</v>
      </c>
      <c r="AZ459">
        <f t="shared" si="203"/>
        <v>1.0992360470999456</v>
      </c>
      <c r="BA459">
        <f t="shared" si="189"/>
        <v>0.59868948590564641</v>
      </c>
      <c r="BB459">
        <f t="shared" si="204"/>
        <v>0.89518317098209976</v>
      </c>
      <c r="BC459">
        <f t="shared" si="205"/>
        <v>1.4952378353996696</v>
      </c>
      <c r="BD459">
        <f t="shared" si="190"/>
        <v>1.4784520953830134</v>
      </c>
      <c r="BE459">
        <f t="shared" si="206"/>
        <v>3.2712857867112706</v>
      </c>
      <c r="BF459">
        <f t="shared" si="207"/>
        <v>2.2126423960079675</v>
      </c>
      <c r="BG459" cm="1">
        <f t="array" ref="BG459" xml:space="preserve"> EXP( -4 * alpha * X * 10^(-6) * BA459 / ( PI() * df * 10^(-6) * ( 1 - alpha ) ) ) * 100</f>
        <v>4.7840472288582383E-4</v>
      </c>
      <c r="BH459" cm="1">
        <f t="array" ref="BH459" xml:space="preserve"> EXP( -4 * alpha * X * 10^(-6) * BB459 / ( PI() * df * 10^(-6) * ( 1 - alpha ) ) ) * 100</f>
        <v>1.1092485696353687E-6</v>
      </c>
      <c r="BI459" cm="1">
        <f t="array" ref="BI459" xml:space="preserve"> EXP( -4 * alpha * X * 10^(-6) * BD459 / ( PI() * df * 10^(-6) * ( 1 - alpha ) ) ) * 100</f>
        <v>7.2754168018300348E-12</v>
      </c>
      <c r="BJ459" cm="1">
        <f t="array" ref="BJ459" xml:space="preserve"> EXP( -4 * alpha * X * 10^(-6) * BE459 / ( PI() * df * 10^(-6) * ( 1 - alpha ) ) ) * 100</f>
        <v>8.5111792605336637E-28</v>
      </c>
      <c r="BK459" cm="1">
        <f t="array" ref="BK459">fC *  BG459 +  ( 1 - fC ) * BI459</f>
        <v>4.7840478836457507E-5</v>
      </c>
    </row>
    <row r="460" spans="6:63" x14ac:dyDescent="0.2">
      <c r="F460">
        <v>4600</v>
      </c>
      <c r="G460" cm="1">
        <f t="array" ref="G460" xml:space="preserve"> F460 * 10^(-9) * rhoa/mu * U</f>
        <v>3.0474680759572676E-3</v>
      </c>
      <c r="H460" cm="1">
        <f t="array" ref="H460">1 +  lambda/F460 * ( 2.514 + 0.8 * EXP( -0.55 * F460/lambda ) )</f>
        <v>1.0366224217391304</v>
      </c>
      <c r="I460" cm="1">
        <f t="array" ref="I460" xml:space="preserve"> 1 + 3.34 * lambda/F460</f>
        <v>1.0486550869565217</v>
      </c>
      <c r="J460">
        <f t="shared" si="191"/>
        <v>0.98852562165858249</v>
      </c>
      <c r="K460" cm="1">
        <f t="array" ref="K460" xml:space="preserve"> kB * T * H460 / ( 3 * PI() * mu * F460 * 10^(-9) )</f>
        <v>5.3203230944914504E-12</v>
      </c>
      <c r="L460" cm="1">
        <f t="array" ref="L460" xml:space="preserve"> df * 10^(-6) *U / K460</f>
        <v>15457.114285109757</v>
      </c>
      <c r="M460" cm="1">
        <f t="array" ref="M460" xml:space="preserve"> 1 + 0.388 * Kn * ( ( 1 - alpha ) * L460 / Ku ) ^ ( 1 / 3 )</f>
        <v>1.1857997362926003</v>
      </c>
      <c r="N460" cm="1">
        <f t="array" ref="N460" xml:space="preserve"> 1 + 0.388 * Kn * ( ( 1 - alpha ) / Ku ) ^ ( 1 / 3 ) * ( 3 * PI() * mu * df * 10^(-6) * U * F460 * 10^(-9) / ( kB * T ) ) ^ ( 1 / 3 ) * ( 0.6 * ( F460 / lambda ) ^ 0.1 ) ^ ( -1 / 3 ) * ( 1 + 2/3 * ( 3.34 * F460 / lambda ) ) ^ ( -1 / 2 )</f>
        <v>1.0156109100680433</v>
      </c>
      <c r="O460">
        <f t="shared" si="182"/>
        <v>0.85647759818478975</v>
      </c>
      <c r="P460" cm="1">
        <f t="array" ref="P460" xml:space="preserve"> 1 / ( 1 + 1.6 * ( ( 1 - alpha ) / Ku ) ^ ( 1 / 3 ) * L460 ^ ( -2 / 3 ) * M460 )</f>
        <v>0.99657333228831746</v>
      </c>
      <c r="Q460" cm="1">
        <f t="array" ref="Q460" xml:space="preserve"> 1.6 * ( ( 1 - alpha ) / Ku ) * L460 ^ ( -2 / 3 ) * M460 * P460</f>
        <v>4.3335054514599671E-3</v>
      </c>
      <c r="R460" cm="1">
        <f t="array" ref="R460" xml:space="preserve"> 1.6 * ( 0.6 ) ^ ( 2 / 3 ) * ( ( 1 - alpha ) / Ku ) * ( lambda * 10^(-9) ) ^ ( -1 / 15 ) * ( kB * T / ( 3 * PI() * df * 10^(-6) * U * mu ) ) ^ ( 2 / 3 ) * ( F460 * 10^(-9) ) ^ ( -3 / 5 )  +  3.2 * 3.34 / 3 * ( 0.6 ) ^ ( 2 / 3 ) * ( ( 1 - alpha ) / Ku ) *  ( lambda * 10^(-9) ) ^ ( 14 / 15 ) * ( kB * T / ( 3 * PI() * df * 10^(-6) * U * mu ) ) ^ ( 2 / 3 ) * ( F460 * 10^(-9) ) ^ ( -8 / 5 )</f>
        <v>3.4858644583449163E-3</v>
      </c>
      <c r="S460">
        <f t="shared" si="183"/>
        <v>3.5402819749135272E-3</v>
      </c>
      <c r="T460">
        <f t="shared" si="192"/>
        <v>0.81695569892978881</v>
      </c>
      <c r="U460">
        <f t="shared" si="184"/>
        <v>7897.4615104936584</v>
      </c>
      <c r="V460">
        <f t="shared" si="185"/>
        <v>1.1252653942125844E-2</v>
      </c>
      <c r="W460">
        <f t="shared" si="186"/>
        <v>1.2662197140646066E-4</v>
      </c>
      <c r="X460">
        <f t="shared" si="187"/>
        <v>1.4248276064765124E-6</v>
      </c>
      <c r="Y460" cm="1">
        <f t="array" ref="Y460" xml:space="preserve"> 4 / 3 * g / U^2 * F460 * 10^(-9) * ( rhop - rhoa ) / rhoa</f>
        <v>476.85919958086623</v>
      </c>
      <c r="Z460" cm="1">
        <f t="array" ref="Z460" xml:space="preserve"> SQRT( 4/3 * 1/U460 * g/rhoa * F460 * 10^(-9) *  ( rhop - rhoa ) )</f>
        <v>2.5775178770241825E-3</v>
      </c>
      <c r="AA460" cm="1">
        <f t="array" ref="AA460" xml:space="preserve"> Z460 / U</f>
        <v>0.24572612029537425</v>
      </c>
      <c r="AB460">
        <f t="shared" si="193"/>
        <v>0.32577837693597556</v>
      </c>
      <c r="AC460">
        <f t="shared" si="194"/>
        <v>0.32094329945061628</v>
      </c>
      <c r="AD460">
        <f t="shared" si="195"/>
        <v>0.98515838426468216</v>
      </c>
      <c r="AE460" cm="1">
        <f t="array" ref="AE460">( ( F460 * 10^(-9) ) ^ 2 * rhop * H460 * U ) / ( 18 * mu * ( df * 10^(-6) ) )</f>
        <v>8.9929101039048803E-2</v>
      </c>
      <c r="AF460">
        <f t="shared" si="196"/>
        <v>6.9988036986800464E-2</v>
      </c>
      <c r="AG460" cm="1">
        <f t="array" ref="AG460">(2 * AI480*(1-alpha)*AE460*SQRT(alpha)+(1-alpha)*alpha*AE460^2)/Ku</f>
        <v>4.1930444986254096E-2</v>
      </c>
      <c r="AH460">
        <f t="shared" si="197"/>
        <v>0.59910874474393461</v>
      </c>
      <c r="AI460" cm="1">
        <f t="array" ref="AI460" xml:space="preserve"> F460 / df / 1000</f>
        <v>0.58673469387755106</v>
      </c>
      <c r="AJ460" cm="1">
        <f t="array" ref="AJ460" xml:space="preserve"> ( 1 + AI460 ) / ( 2*Ku ) * ( 2 * LN( 1 + AI460 ) - 1 + alpha + ( 1 / ( 1 + AI460 ) ) ^ 2 * ( 1 - alpha / 2 ) - ( alpha / 2) * ( 1 + AI460 ) ^ 2 )</f>
        <v>0.35021686730891638</v>
      </c>
      <c r="AK460" cm="1">
        <f t="array" ref="AK460" xml:space="preserve"> ( ( 1 - alpha ) / Ku ) * AI460 ^ 2</f>
        <v>0.4895922902908374</v>
      </c>
      <c r="AL460">
        <f t="shared" si="198"/>
        <v>1.3979689043902672</v>
      </c>
      <c r="AM460">
        <f t="shared" si="188"/>
        <v>0.59432939647918381</v>
      </c>
      <c r="AN460">
        <f t="shared" si="199"/>
        <v>0.88406390870316764</v>
      </c>
      <c r="AO460">
        <f t="shared" si="200"/>
        <v>1.4874982020751042</v>
      </c>
      <c r="AP460" cm="1">
        <f t="array" ref="AP460" xml:space="preserve"> EXP( -4 * alpha * X * 10^(-6) * AM460 / ( PI() * df * 10^(-6) * ( 1 - alpha ) ) ) * 100</f>
        <v>5.2304738127927194E-4</v>
      </c>
      <c r="AQ460" cm="1">
        <f t="array" ref="AQ460" xml:space="preserve"> EXP( -4 * alpha * X * 10^(-6) * AN460 / ( PI() * df * 10^(-6) * ( 1 - alpha ) ) ) * 100</f>
        <v>1.3926413335390494E-6</v>
      </c>
      <c r="AR460">
        <f t="shared" si="201"/>
        <v>5.2165473994573292E-4</v>
      </c>
      <c r="AS460" cm="1">
        <f t="array" ref="AS460" xml:space="preserve"> ( sigave * 10^(-6) * fE *e * H460 ) / ( 3 * PI() * eps0 * ( 1 + epsF ) * mu * U * F460 * 10^(-9) )</f>
        <v>4.649828580198352E-3</v>
      </c>
      <c r="AT460" cm="1">
        <f t="array" ref="AT460" xml:space="preserve"> PI() * AS460 / ( 1 + alpha * SQRT(AS460) )</f>
        <v>1.4539457908762401E-2</v>
      </c>
      <c r="AU460" cm="1">
        <f t="array" ref="AU460" xml:space="preserve"> PI() * AS460 * ( 1 - SQRT( AS460 ) * alpha )</f>
        <v>1.4539136036658651E-2</v>
      </c>
      <c r="AV460">
        <f t="shared" si="202"/>
        <v>0.99997786216612961</v>
      </c>
      <c r="AW460" cm="1">
        <f t="array" ref="AW460" xml:space="preserve"> 2 / 3 * ( epsP - 1 ) / ( epsP + 2 ) * ( sigave * 10^(-6) ) ^ 2 / ( eps0 * ( 1 + epsF ) ^ 2 ) * H460 * ( F460 * 10^(-9) ) ^ 2 / ( df * 10^(-6) * mu * U )</f>
        <v>72.10845267993848</v>
      </c>
      <c r="AX460" cm="1">
        <f t="array" ref="AX460" xml:space="preserve"> 0.528 * Ku ^ 0.26 * AW460 ^ 0.74 / ( 1 + 0.366 * ( Ku * AW460 ) ^ 0.63 )</f>
        <v>2.1770134719778951</v>
      </c>
      <c r="AY460" cm="1">
        <f t="array" ref="AY460" xml:space="preserve"> 0.35 * Ku ^ ( -0.5 ) * AW460 ^ 0.4</f>
        <v>2.3947665901159403</v>
      </c>
      <c r="AZ460">
        <f t="shared" si="203"/>
        <v>1.1000237807165285</v>
      </c>
      <c r="BA460">
        <f t="shared" si="189"/>
        <v>0.6002276271438971</v>
      </c>
      <c r="BB460">
        <f t="shared" si="204"/>
        <v>0.89860304473982633</v>
      </c>
      <c r="BC460">
        <f t="shared" si="205"/>
        <v>1.4971037721400942</v>
      </c>
      <c r="BD460">
        <f t="shared" si="190"/>
        <v>1.4774797655294039</v>
      </c>
      <c r="BE460">
        <f t="shared" si="206"/>
        <v>3.2788304988191079</v>
      </c>
      <c r="BF460">
        <f t="shared" si="207"/>
        <v>2.2192050106650716</v>
      </c>
      <c r="BG460" cm="1">
        <f t="array" ref="BG460" xml:space="preserve"> EXP( -4 * alpha * X * 10^(-6) * BA460 / ( PI() * df * 10^(-6) * ( 1 - alpha ) ) ) * 100</f>
        <v>4.6358235105913736E-4</v>
      </c>
      <c r="BH460" cm="1">
        <f t="array" ref="BH460" xml:space="preserve"> EXP( -4 * alpha * X * 10^(-6) * BB460 / ( PI() * df * 10^(-6) * ( 1 - alpha ) ) ) * 100</f>
        <v>1.0342807755381539E-6</v>
      </c>
      <c r="BI460" cm="1">
        <f t="array" ref="BI460" xml:space="preserve"> EXP( -4 * alpha * X * 10^(-6) * BD460 / ( PI() * df * 10^(-6) * ( 1 - alpha ) ) ) * 100</f>
        <v>7.4216147619900527E-12</v>
      </c>
      <c r="BJ460" cm="1">
        <f t="array" ref="BJ460" xml:space="preserve"> EXP( -4 * alpha * X * 10^(-6) * BE460 / ( PI() * df * 10^(-6) * ( 1 - alpha ) ) ) * 100</f>
        <v>7.2936392384533538E-28</v>
      </c>
      <c r="BK460" cm="1">
        <f t="array" ref="BK460">fC *  BG460 +  ( 1 - fC ) * BI460</f>
        <v>4.6358241785367029E-5</v>
      </c>
    </row>
    <row r="461" spans="6:63" x14ac:dyDescent="0.2">
      <c r="F461">
        <v>4610</v>
      </c>
      <c r="G461" cm="1">
        <f t="array" ref="G461" xml:space="preserve"> F461 * 10^(-9) * rhoa/mu * U</f>
        <v>3.0540930065571749E-3</v>
      </c>
      <c r="H461" cm="1">
        <f t="array" ref="H461">1 +  lambda/F461 * ( 2.514 + 0.8 * EXP( -0.55 * F461/lambda ) )</f>
        <v>1.0365429804772235</v>
      </c>
      <c r="I461" cm="1">
        <f t="array" ref="I461" xml:space="preserve"> 1 + 3.34 * lambda/F461</f>
        <v>1.0485495444685466</v>
      </c>
      <c r="J461">
        <f t="shared" si="191"/>
        <v>0.98854935939397248</v>
      </c>
      <c r="K461" cm="1">
        <f t="array" ref="K461" xml:space="preserve"> kB * T * H461 / ( 3 * PI() * mu * F461 * 10^(-9) )</f>
        <v>5.3083754264780819E-12</v>
      </c>
      <c r="L461" cm="1">
        <f t="array" ref="L461" xml:space="preserve"> df * 10^(-6) *U / K461</f>
        <v>15491.90392508172</v>
      </c>
      <c r="M461" cm="1">
        <f t="array" ref="M461" xml:space="preserve"> 1 + 0.388 * Kn * ( ( 1 - alpha ) * L461 / Ku ) ^ ( 1 / 3 )</f>
        <v>1.1859390262529119</v>
      </c>
      <c r="N461" cm="1">
        <f t="array" ref="N461" xml:space="preserve"> 1 + 0.388 * Kn * ( ( 1 - alpha ) / Ku ) ^ ( 1 / 3 ) * ( 3 * PI() * mu * df * 10^(-6) * U * F461 * 10^(-9) / ( kB * T ) ) ^ ( 1 / 3 ) * ( 0.6 * ( F461 / lambda ) ^ 0.1 ) ^ ( -1 / 3 ) * ( 1 + 2/3 * ( 3.34 * F461 / lambda ) ) ^ ( -1 / 2 )</f>
        <v>1.0156042415586592</v>
      </c>
      <c r="O461">
        <f t="shared" si="182"/>
        <v>0.85637138088587761</v>
      </c>
      <c r="P461" cm="1">
        <f t="array" ref="P461" xml:space="preserve"> 1 / ( 1 + 1.6 * ( ( 1 - alpha ) / Ku ) ^ ( 1 / 3 ) * L461 ^ ( -2 / 3 ) * M461 )</f>
        <v>0.99657804621391588</v>
      </c>
      <c r="Q461" cm="1">
        <f t="array" ref="Q461" xml:space="preserve"> 1.6 * ( ( 1 - alpha ) / Ku ) * L461 ^ ( -2 / 3 ) * M461 * P461</f>
        <v>4.32754402654282E-3</v>
      </c>
      <c r="R461" cm="1">
        <f t="array" ref="R461" xml:space="preserve"> 1.6 * ( 0.6 ) ^ ( 2 / 3 ) * ( ( 1 - alpha ) / Ku ) * ( lambda * 10^(-9) ) ^ ( -1 / 15 ) * ( kB * T / ( 3 * PI() * df * 10^(-6) * U * mu ) ) ^ ( 2 / 3 ) * ( F461 * 10^(-9) ) ^ ( -3 / 5 )  +  3.2 * 3.34 / 3 * ( 0.6 ) ^ ( 2 / 3 ) * ( ( 1 - alpha ) / Ku ) *  ( lambda * 10^(-9) ) ^ ( 14 / 15 ) * ( kB * T / ( 3 * PI() * df * 10^(-6) * U * mu ) ) ^ ( 2 / 3 ) * ( F461 * 10^(-9) ) ^ ( -8 / 5 )</f>
        <v>3.4810883151577708E-3</v>
      </c>
      <c r="S461">
        <f t="shared" si="183"/>
        <v>3.5354080581145187E-3</v>
      </c>
      <c r="T461">
        <f t="shared" si="192"/>
        <v>0.81695484469487389</v>
      </c>
      <c r="U461">
        <f t="shared" si="184"/>
        <v>7880.363237989598</v>
      </c>
      <c r="V461">
        <f t="shared" si="185"/>
        <v>1.126485484744718E-2</v>
      </c>
      <c r="W461">
        <f t="shared" si="186"/>
        <v>1.2689670411056799E-4</v>
      </c>
      <c r="X461">
        <f t="shared" si="187"/>
        <v>1.429467298015326E-6</v>
      </c>
      <c r="Y461" cm="1">
        <f t="array" ref="Y461" xml:space="preserve"> 4 / 3 * g / U^2 * F461 * 10^(-9) * ( rhop - rhoa ) / rhoa</f>
        <v>477.89585001473762</v>
      </c>
      <c r="Z461" cm="1">
        <f t="array" ref="Z461" xml:space="preserve"> SQRT( 4/3 * 1/U461 * g/rhoa * F461 * 10^(-9) *  ( rhop - rhoa ) )</f>
        <v>2.5831157877750622E-3</v>
      </c>
      <c r="AA461" cm="1">
        <f t="array" ref="AA461" xml:space="preserve"> Z461 / U</f>
        <v>0.24625979375806292</v>
      </c>
      <c r="AB461">
        <f t="shared" si="193"/>
        <v>0.32671707269788119</v>
      </c>
      <c r="AC461">
        <f t="shared" si="194"/>
        <v>0.32183640527311047</v>
      </c>
      <c r="AD461">
        <f t="shared" si="195"/>
        <v>0.98506148642778779</v>
      </c>
      <c r="AE461" cm="1">
        <f t="array" ref="AE461">( ( F461 * 10^(-9) ) ^ 2 * rhop * H461 * U ) / ( 18 * mu * ( df * 10^(-6) ) )</f>
        <v>9.0313600438972255E-2</v>
      </c>
      <c r="AF461">
        <f t="shared" si="196"/>
        <v>7.0428380325986042E-2</v>
      </c>
      <c r="AG461" cm="1">
        <f t="array" ref="AG461">(2 * AI481*(1-alpha)*AE461*SQRT(alpha)+(1-alpha)*alpha*AE461^2)/Ku</f>
        <v>4.2199197906028343E-2</v>
      </c>
      <c r="AH461">
        <f t="shared" si="197"/>
        <v>0.59917887804184045</v>
      </c>
      <c r="AI461" cm="1">
        <f t="array" ref="AI461" xml:space="preserve"> F461 / df / 1000</f>
        <v>0.58801020408163263</v>
      </c>
      <c r="AJ461" cm="1">
        <f t="array" ref="AJ461" xml:space="preserve"> ( 1 + AI461 ) / ( 2*Ku ) * ( 2 * LN( 1 + AI461 ) - 1 + alpha + ( 1 / ( 1 + AI461 ) ) ^ 2 * ( 1 - alpha / 2 ) - ( alpha / 2) * ( 1 + AI461 ) ^ 2 )</f>
        <v>0.35153127289777764</v>
      </c>
      <c r="AK461" cm="1">
        <f t="array" ref="AK461" xml:space="preserve"> ( ( 1 - alpha ) / Ku ) * AI461 ^ 2</f>
        <v>0.49172326618572315</v>
      </c>
      <c r="AL461">
        <f t="shared" si="198"/>
        <v>1.3988037597119052</v>
      </c>
      <c r="AM461">
        <f t="shared" si="188"/>
        <v>0.59590266354959054</v>
      </c>
      <c r="AN461">
        <f t="shared" si="199"/>
        <v>0.88752345984293424</v>
      </c>
      <c r="AO461">
        <f t="shared" si="200"/>
        <v>1.4893765611924896</v>
      </c>
      <c r="AP461" cm="1">
        <f t="array" ref="AP461" xml:space="preserve"> EXP( -4 * alpha * X * 10^(-6) * AM461 / ( PI() * df * 10^(-6) * ( 1 - alpha ) ) ) * 100</f>
        <v>5.0647769558289876E-4</v>
      </c>
      <c r="AQ461" cm="1">
        <f t="array" ref="AQ461" xml:space="preserve"> EXP( -4 * alpha * X * 10^(-6) * AN461 / ( PI() * df * 10^(-6) * ( 1 - alpha ) ) ) * 100</f>
        <v>1.2974668368834131E-6</v>
      </c>
      <c r="AR461">
        <f t="shared" si="201"/>
        <v>5.0518022874601533E-4</v>
      </c>
      <c r="AS461" cm="1">
        <f t="array" ref="AS461" xml:space="preserve"> ( sigave * 10^(-6) * fE *e * H461 ) / ( 3 * PI() * eps0 * ( 1 + epsF ) * mu * U * F461 * 10^(-9) )</f>
        <v>4.6393866188346134E-3</v>
      </c>
      <c r="AT461" cm="1">
        <f t="array" ref="AT461" xml:space="preserve"> PI() * AS461 / ( 1 + alpha * SQRT(AS461) )</f>
        <v>1.4506883468504999E-2</v>
      </c>
      <c r="AU461" cm="1">
        <f t="array" ref="AU461" xml:space="preserve"> PI() * AS461 * ( 1 - SQRT( AS461 ) * alpha )</f>
        <v>1.4506563038726585E-2</v>
      </c>
      <c r="AV461">
        <f t="shared" si="202"/>
        <v>0.99997791188030771</v>
      </c>
      <c r="AW461" cm="1">
        <f t="array" ref="AW461" xml:space="preserve"> 2 / 3 * ( epsP - 1 ) / ( epsP + 2 ) * ( sigave * 10^(-6) ) ^ 2 / ( eps0 * ( 1 + epsF ) ^ 2 ) * H461 * ( F461 * 10^(-9) ) ^ 2 / ( df * 10^(-6) * mu * U )</f>
        <v>72.416758405943739</v>
      </c>
      <c r="AX461" cm="1">
        <f t="array" ref="AX461" xml:space="preserve"> 0.528 * Ku ^ 0.26 * AW461 ^ 0.74 / ( 1 + 0.366 * ( Ku * AW461 ) ^ 0.63 )</f>
        <v>2.1791711386275976</v>
      </c>
      <c r="AY461" cm="1">
        <f t="array" ref="AY461" xml:space="preserve"> 0.35 * Ku ^ ( -0.5 ) * AW461 ^ 0.4</f>
        <v>2.3988569587386954</v>
      </c>
      <c r="AZ461">
        <f t="shared" si="203"/>
        <v>1.1008116417370744</v>
      </c>
      <c r="BA461">
        <f t="shared" si="189"/>
        <v>0.60176485651941003</v>
      </c>
      <c r="BB461">
        <f t="shared" si="204"/>
        <v>0.90203002288166079</v>
      </c>
      <c r="BC461">
        <f t="shared" si="205"/>
        <v>1.4989742473480014</v>
      </c>
      <c r="BD461">
        <f t="shared" si="190"/>
        <v>1.4764999163386086</v>
      </c>
      <c r="BE461">
        <f t="shared" si="206"/>
        <v>3.2863804185816297</v>
      </c>
      <c r="BF461">
        <f t="shared" si="207"/>
        <v>2.2257911309139269</v>
      </c>
      <c r="BG461" cm="1">
        <f t="array" ref="BG461" xml:space="preserve"> EXP( -4 * alpha * X * 10^(-6) * BA461 / ( PI() * df * 10^(-6) * ( 1 - alpha ) ) ) * 100</f>
        <v>4.4922760122769237E-4</v>
      </c>
      <c r="BH461" cm="1">
        <f t="array" ref="BH461" xml:space="preserve"> EXP( -4 * alpha * X * 10^(-6) * BB461 / ( PI() * df * 10^(-6) * ( 1 - alpha ) ) ) * 100</f>
        <v>9.6423944798200475E-7</v>
      </c>
      <c r="BI461" cm="1">
        <f t="array" ref="BI461" xml:space="preserve"> EXP( -4 * alpha * X * 10^(-6) * BD461 / ( PI() * df * 10^(-6) * ( 1 - alpha ) ) ) * 100</f>
        <v>7.5719154543549865E-12</v>
      </c>
      <c r="BJ461" cm="1">
        <f t="array" ref="BJ461" xml:space="preserve"> EXP( -4 * alpha * X * 10^(-6) * BE461 / ( PI() * df * 10^(-6) * ( 1 - alpha ) ) ) * 100</f>
        <v>6.2496046023224831E-28</v>
      </c>
      <c r="BK461" cm="1">
        <f t="array" ref="BK461">fC *  BG461 +  ( 1 - fC ) * BI461</f>
        <v>4.4922766937493149E-5</v>
      </c>
    </row>
    <row r="462" spans="6:63" x14ac:dyDescent="0.2">
      <c r="F462">
        <v>4620</v>
      </c>
      <c r="G462" cm="1">
        <f t="array" ref="G462" xml:space="preserve"> F462 * 10^(-9) * rhoa/mu * U</f>
        <v>3.0607179371570821E-3</v>
      </c>
      <c r="H462" cm="1">
        <f t="array" ref="H462">1 +  lambda/F462 * ( 2.514 + 0.8 * EXP( -0.55 * F462/lambda ) )</f>
        <v>1.0364638831168831</v>
      </c>
      <c r="I462" cm="1">
        <f t="array" ref="I462" xml:space="preserve"> 1 + 3.34 * lambda/F462</f>
        <v>1.0484444588744588</v>
      </c>
      <c r="J462">
        <f t="shared" si="191"/>
        <v>0.98857299911677032</v>
      </c>
      <c r="K462" cm="1">
        <f t="array" ref="K462" xml:space="preserve"> kB * T * H462 / ( 3 * PI() * mu * F462 * 10^(-9) )</f>
        <v>5.2964812373583029E-12</v>
      </c>
      <c r="L462" cm="1">
        <f t="array" ref="L462" xml:space="preserve"> df * 10^(-6) *U / K462</f>
        <v>15526.693746257839</v>
      </c>
      <c r="M462" cm="1">
        <f t="array" ref="M462" xml:space="preserve"> 1 + 0.388 * Kn * ( ( 1 - alpha ) * L462 / Ku ) ^ ( 1 / 3 )</f>
        <v>1.1860781085604108</v>
      </c>
      <c r="N462" cm="1">
        <f t="array" ref="N462" xml:space="preserve"> 1 + 0.388 * Kn * ( ( 1 - alpha ) / Ku ) ^ ( 1 / 3 ) * ( 3 * PI() * mu * df * 10^(-6) * U * F462 * 10^(-9) / ( kB * T ) ) ^ ( 1 / 3 ) * ( 0.6 * ( F462 / lambda ) ^ 0.1 ) ^ ( -1 / 3 ) * ( 1 + 2/3 * ( 3.34 * F462 / lambda ) ) ^ ( -1 / 2 )</f>
        <v>1.0155975901020577</v>
      </c>
      <c r="O462">
        <f t="shared" si="182"/>
        <v>0.85626535282295035</v>
      </c>
      <c r="P462" cm="1">
        <f t="array" ref="P462" xml:space="preserve"> 1 / ( 1 + 1.6 * ( ( 1 - alpha ) / Ku ) ^ ( 1 / 3 ) * L462 ^ ( -2 / 3 ) * M462 )</f>
        <v>0.99658274289710091</v>
      </c>
      <c r="Q462" cm="1">
        <f t="array" ref="Q462" xml:space="preserve"> 1.6 * ( ( 1 - alpha ) / Ku ) * L462 ^ ( -2 / 3 ) * M462 * P462</f>
        <v>4.3216044070937222E-3</v>
      </c>
      <c r="R462" cm="1">
        <f t="array" ref="R462" xml:space="preserve"> 1.6 * ( 0.6 ) ^ ( 2 / 3 ) * ( ( 1 - alpha ) / Ku ) * ( lambda * 10^(-9) ) ^ ( -1 / 15 ) * ( kB * T / ( 3 * PI() * df * 10^(-6) * U * mu ) ) ^ ( 2 / 3 ) * ( F462 * 10^(-9) ) ^ ( -3 / 5 )  +  3.2 * 3.34 / 3 * ( 0.6 ) ^ ( 2 / 3 ) * ( ( 1 - alpha ) / Ku ) *  ( lambda * 10^(-9) ) ^ ( 14 / 15 ) * ( kB * T / ( 3 * PI() * df * 10^(-6) * U * mu ) ) ^ ( 2 / 3 ) * ( F462 * 10^(-9) ) ^ ( -8 / 5 )</f>
        <v>3.4763295401389113E-3</v>
      </c>
      <c r="S462">
        <f t="shared" si="183"/>
        <v>3.5305519033656729E-3</v>
      </c>
      <c r="T462">
        <f t="shared" si="192"/>
        <v>0.81695397606741338</v>
      </c>
      <c r="U462">
        <f t="shared" si="184"/>
        <v>7863.3389617126231</v>
      </c>
      <c r="V462">
        <f t="shared" si="185"/>
        <v>1.1277042466130273E-2</v>
      </c>
      <c r="W462">
        <f t="shared" si="186"/>
        <v>1.2717143486686605E-4</v>
      </c>
      <c r="X462">
        <f t="shared" si="187"/>
        <v>1.4341119817398622E-6</v>
      </c>
      <c r="Y462" cm="1">
        <f t="array" ref="Y462" xml:space="preserve"> 4 / 3 * g / U^2 * F462 * 10^(-9) * ( rhop - rhoa ) / rhoa</f>
        <v>478.93250044860918</v>
      </c>
      <c r="Z462" cm="1">
        <f t="array" ref="Z462" xml:space="preserve"> SQRT( 4/3 * 1/U462 * g/rhoa * F462 * 10^(-9) *  ( rhop - rhoa ) )</f>
        <v>2.5887136788457685E-3</v>
      </c>
      <c r="AA462" cm="1">
        <f t="array" ref="AA462" xml:space="preserve"> Z462 / U</f>
        <v>0.24679346534455407</v>
      </c>
      <c r="AB462">
        <f t="shared" si="193"/>
        <v>0.32765709535094467</v>
      </c>
      <c r="AC462">
        <f t="shared" si="194"/>
        <v>0.32273049834044421</v>
      </c>
      <c r="AD462">
        <f t="shared" si="195"/>
        <v>0.98496416808790999</v>
      </c>
      <c r="AE462" cm="1">
        <f t="array" ref="AE462">( ( F462 * 10^(-9) ) ^ 2 * rhop * H462 * U ) / ( 18 * mu * ( df * 10^(-6) ) )</f>
        <v>9.0698919801386779E-2</v>
      </c>
      <c r="AF462">
        <f t="shared" si="196"/>
        <v>7.0870046266598749E-2</v>
      </c>
      <c r="AG462" cm="1">
        <f t="array" ref="AG462">(2 * AI482*(1-alpha)*AE462*SQRT(alpha)+(1-alpha)*alpha*AE462^2)/Ku</f>
        <v>4.2469103930091123E-2</v>
      </c>
      <c r="AH462">
        <f t="shared" si="197"/>
        <v>0.59925322710148887</v>
      </c>
      <c r="AI462" cm="1">
        <f t="array" ref="AI462" xml:space="preserve"> F462 / df / 1000</f>
        <v>0.5892857142857143</v>
      </c>
      <c r="AJ462" cm="1">
        <f t="array" ref="AJ462" xml:space="preserve"> ( 1 + AI462 ) / ( 2*Ku ) * ( 2 * LN( 1 + AI462 ) - 1 + alpha + ( 1 / ( 1 + AI462 ) ) ^ 2 * ( 1 - alpha / 2 ) - ( alpha / 2) * ( 1 + AI462 ) ^ 2 )</f>
        <v>0.35284743420637726</v>
      </c>
      <c r="AK462" cm="1">
        <f t="array" ref="AK462" xml:space="preserve"> ( ( 1 - alpha ) / Ku ) * AI462 ^ 2</f>
        <v>0.49385886960698244</v>
      </c>
      <c r="AL462">
        <f t="shared" si="198"/>
        <v>1.3996385455310663</v>
      </c>
      <c r="AM462">
        <f t="shared" si="188"/>
        <v>0.59747482401258822</v>
      </c>
      <c r="AN462">
        <f t="shared" si="199"/>
        <v>0.89098996611739101</v>
      </c>
      <c r="AO462">
        <f t="shared" si="200"/>
        <v>1.4912594310394218</v>
      </c>
      <c r="AP462" cm="1">
        <f t="array" ref="AP462" xml:space="preserve"> EXP( -4 * alpha * X * 10^(-6) * AM462 / ( PI() * df * 10^(-6) * ( 1 - alpha ) ) ) * 100</f>
        <v>4.9044402815392476E-4</v>
      </c>
      <c r="AQ462" cm="1">
        <f t="array" ref="AQ462" xml:space="preserve"> EXP( -4 * alpha * X * 10^(-6) * AN462 / ( PI() * df * 10^(-6) * ( 1 - alpha ) ) ) * 100</f>
        <v>1.2086246436123956E-6</v>
      </c>
      <c r="AR462">
        <f t="shared" si="201"/>
        <v>4.8923540351031238E-4</v>
      </c>
      <c r="AS462" cm="1">
        <f t="array" ref="AS462" xml:space="preserve"> ( sigave * 10^(-6) * fE *e * H462 ) / ( 3 * PI() * eps0 * ( 1 + epsF ) * mu * U * F462 * 10^(-9) )</f>
        <v>4.6289913966788962E-3</v>
      </c>
      <c r="AT462" cm="1">
        <f t="array" ref="AT462" xml:space="preserve"> PI() * AS462 / ( 1 + alpha * SQRT(AS462) )</f>
        <v>1.4474454579231889E-2</v>
      </c>
      <c r="AU462" cm="1">
        <f t="array" ref="AU462" xml:space="preserve"> PI() * AS462 * ( 1 - SQRT( AS462 ) * alpha )</f>
        <v>1.4474135582111343E-2</v>
      </c>
      <c r="AV462">
        <f t="shared" si="202"/>
        <v>0.99997796137196049</v>
      </c>
      <c r="AW462" cm="1">
        <f t="array" ref="AW462" xml:space="preserve"> 2 / 3 * ( epsP - 1 ) / ( epsP + 2 ) * ( sigave * 10^(-6) ) ^ 2 / ( eps0 * ( 1 + epsF ) ^ 2 ) * H462 * ( F462 * 10^(-9) ) ^ 2 / ( df * 10^(-6) * mu * U )</f>
        <v>72.725721607958491</v>
      </c>
      <c r="AX462" cm="1">
        <f t="array" ref="AX462" xml:space="preserve"> 0.528 * Ku ^ 0.26 * AW462 ^ 0.74 / ( 1 + 0.366 * ( Ku * AW462 ) ^ 0.63 )</f>
        <v>2.1813238886289557</v>
      </c>
      <c r="AY462" cm="1">
        <f t="array" ref="AY462" xml:space="preserve"> 0.35 * Ku ^ ( -0.5 ) * AW462 ^ 0.4</f>
        <v>2.4029455816435865</v>
      </c>
      <c r="AZ462">
        <f t="shared" si="203"/>
        <v>1.1015996268000019</v>
      </c>
      <c r="BA462">
        <f t="shared" si="189"/>
        <v>0.60330115638941528</v>
      </c>
      <c r="BB462">
        <f t="shared" si="204"/>
        <v>0.90546410169950231</v>
      </c>
      <c r="BC462">
        <f t="shared" si="205"/>
        <v>1.5008492725564224</v>
      </c>
      <c r="BD462">
        <f t="shared" si="190"/>
        <v>1.475512606168504</v>
      </c>
      <c r="BE462">
        <f t="shared" si="206"/>
        <v>3.2939355477609773</v>
      </c>
      <c r="BF462">
        <f t="shared" si="207"/>
        <v>2.2324008171739123</v>
      </c>
      <c r="BG462" cm="1">
        <f t="array" ref="BG462" xml:space="preserve"> EXP( -4 * alpha * X * 10^(-6) * BA462 / ( PI() * df * 10^(-6) * ( 1 - alpha ) ) ) * 100</f>
        <v>4.3532562332633767E-4</v>
      </c>
      <c r="BH462" cm="1">
        <f t="array" ref="BH462" xml:space="preserve"> EXP( -4 * alpha * X * 10^(-6) * BB462 / ( PI() * df * 10^(-6) * ( 1 - alpha ) ) ) * 100</f>
        <v>8.9881070824072916E-7</v>
      </c>
      <c r="BI462" cm="1">
        <f t="array" ref="BI462" xml:space="preserve"> EXP( -4 * alpha * X * 10^(-6) * BD462 / ( PI() * df * 10^(-6) * ( 1 - alpha ) ) ) * 100</f>
        <v>7.7264394623067172E-12</v>
      </c>
      <c r="BJ462" cm="1">
        <f t="array" ref="BJ462" xml:space="preserve"> EXP( -4 * alpha * X * 10^(-6) * BE462 / ( PI() * df * 10^(-6) * ( 1 - alpha ) ) ) * 100</f>
        <v>5.3544456123043565E-28</v>
      </c>
      <c r="BK462" cm="1">
        <f t="array" ref="BK462">fC *  BG462 +  ( 1 - fC ) * BI462</f>
        <v>4.3532569286429286E-5</v>
      </c>
    </row>
    <row r="463" spans="6:63" x14ac:dyDescent="0.2">
      <c r="F463">
        <v>4630</v>
      </c>
      <c r="G463" cm="1">
        <f t="array" ref="G463" xml:space="preserve"> F463 * 10^(-9) * rhoa/mu * U</f>
        <v>3.0673428677569898E-3</v>
      </c>
      <c r="H463" cm="1">
        <f t="array" ref="H463">1 +  lambda/F463 * ( 2.514 + 0.8 * EXP( -0.55 * F463/lambda ) )</f>
        <v>1.0363851274298057</v>
      </c>
      <c r="I463" cm="1">
        <f t="array" ref="I463" xml:space="preserve"> 1 + 3.34 * lambda/F463</f>
        <v>1.0483398272138229</v>
      </c>
      <c r="J463">
        <f t="shared" si="191"/>
        <v>0.98859654143276299</v>
      </c>
      <c r="K463" cm="1">
        <f t="array" ref="K463" xml:space="preserve"> kB * T * H463 / ( 3 * PI() * mu * F463 * 10^(-9) )</f>
        <v>5.2846401692542444E-12</v>
      </c>
      <c r="L463" cm="1">
        <f t="array" ref="L463" xml:space="preserve"> df * 10^(-6) *U / K463</f>
        <v>15561.483747505217</v>
      </c>
      <c r="M463" cm="1">
        <f t="array" ref="M463" xml:space="preserve"> 1 + 0.388 * Kn * ( ( 1 - alpha ) * L463 / Ku ) ^ ( 1 / 3 )</f>
        <v>1.186216983984921</v>
      </c>
      <c r="N463" cm="1">
        <f t="array" ref="N463" xml:space="preserve"> 1 + 0.388 * Kn * ( ( 1 - alpha ) / Ku ) ^ ( 1 / 3 ) * ( 3 * PI() * mu * df * 10^(-6) * U * F463 * 10^(-9) / ( kB * T ) ) ^ ( 1 / 3 ) * ( 0.6 * ( F463 / lambda ) ^ 0.1 ) ^ ( -1 / 3 ) * ( 1 + 2/3 * ( 3.34 * F463 / lambda ) ) ^ ( -1 / 2 )</f>
        <v>1.0155909556184726</v>
      </c>
      <c r="O463">
        <f t="shared" si="182"/>
        <v>0.85615951325089323</v>
      </c>
      <c r="P463" cm="1">
        <f t="array" ref="P463" xml:space="preserve"> 1 / ( 1 + 1.6 * ( ( 1 - alpha ) / Ku ) ^ ( 1 / 3 ) * L463 ^ ( -2 / 3 ) * M463 )</f>
        <v>0.99658742243931742</v>
      </c>
      <c r="Q463" cm="1">
        <f t="array" ref="Q463" xml:space="preserve"> 1.6 * ( ( 1 - alpha ) / Ku ) * L463 ^ ( -2 / 3 ) * M463 * P463</f>
        <v>4.3156864648211859E-3</v>
      </c>
      <c r="R463" cm="1">
        <f t="array" ref="R463" xml:space="preserve"> 1.6 * ( 0.6 ) ^ ( 2 / 3 ) * ( ( 1 - alpha ) / Ku ) * ( lambda * 10^(-9) ) ^ ( -1 / 15 ) * ( kB * T / ( 3 * PI() * df * 10^(-6) * U * mu ) ) ^ ( 2 / 3 ) * ( F463 * 10^(-9) ) ^ ( -3 / 5 )  +  3.2 * 3.34 / 3 * ( 0.6 ) ^ ( 2 / 3 ) * ( ( 1 - alpha ) / Ku ) *  ( lambda * 10^(-9) ) ^ ( 14 / 15 ) * ( kB * T / ( 3 * PI() * df * 10^(-6) * U * mu ) ) ^ ( 2 / 3 ) * ( F463 * 10^(-9) ) ^ ( -8 / 5 )</f>
        <v>3.471588031116152E-3</v>
      </c>
      <c r="S463">
        <f t="shared" si="183"/>
        <v>3.5257134060349047E-3</v>
      </c>
      <c r="T463">
        <f t="shared" si="192"/>
        <v>0.8169530930419403</v>
      </c>
      <c r="U463">
        <f t="shared" si="184"/>
        <v>7846.3882022686621</v>
      </c>
      <c r="V463">
        <f t="shared" si="185"/>
        <v>1.1289216841265742E-2</v>
      </c>
      <c r="W463">
        <f t="shared" si="186"/>
        <v>1.2744616367667548E-4</v>
      </c>
      <c r="X463">
        <f t="shared" si="187"/>
        <v>1.4387616521345314E-6</v>
      </c>
      <c r="Y463" cm="1">
        <f t="array" ref="Y463" xml:space="preserve"> 4 / 3 * g / U^2 * F463 * 10^(-9) * ( rhop - rhoa ) / rhoa</f>
        <v>479.96915088248062</v>
      </c>
      <c r="Z463" cm="1">
        <f t="array" ref="Z463" xml:space="preserve"> SQRT( 4/3 * 1/U463 * g/rhoa * F463 * 10^(-9) *  ( rhop - rhoa ) )</f>
        <v>2.5943115502498203E-3</v>
      </c>
      <c r="AA463" cm="1">
        <f t="array" ref="AA463" xml:space="preserve"> Z463 / U</f>
        <v>0.24732713505613649</v>
      </c>
      <c r="AB463">
        <f t="shared" si="193"/>
        <v>0.32859844771284913</v>
      </c>
      <c r="AC463">
        <f t="shared" si="194"/>
        <v>0.32362557955614302</v>
      </c>
      <c r="AD463">
        <f t="shared" si="195"/>
        <v>0.98486642833732518</v>
      </c>
      <c r="AE463" cm="1">
        <f t="array" ref="AE463">( ( F463 * 10^(-9) ) ^ 2 * rhop * H463 * U ) / ( 18 * mu * ( df * 10^(-6) ) )</f>
        <v>9.1085059126292334E-2</v>
      </c>
      <c r="AF463">
        <f t="shared" si="196"/>
        <v>7.1313031260723969E-2</v>
      </c>
      <c r="AG463" cm="1">
        <f t="array" ref="AG463">(2 * AI483*(1-alpha)*AE463*SQRT(alpha)+(1-alpha)*alpha*AE463^2)/Ku</f>
        <v>4.274016558871966E-2</v>
      </c>
      <c r="AH463">
        <f t="shared" si="197"/>
        <v>0.59933177475599797</v>
      </c>
      <c r="AI463" cm="1">
        <f t="array" ref="AI463" xml:space="preserve"> F463 / df / 1000</f>
        <v>0.59056122448979587</v>
      </c>
      <c r="AJ463" cm="1">
        <f t="array" ref="AJ463" xml:space="preserve"> ( 1 + AI463 ) / ( 2*Ku ) * ( 2 * LN( 1 + AI463 ) - 1 + alpha + ( 1 / ( 1 + AI463 ) ) ^ 2 * ( 1 - alpha / 2 ) - ( alpha / 2) * ( 1 + AI463 ) ^ 2 )</f>
        <v>0.35416534820909251</v>
      </c>
      <c r="AK463" cm="1">
        <f t="array" ref="AK463" xml:space="preserve"> ( ( 1 - alpha ) / Ku ) * AI463 ^ 2</f>
        <v>0.49599910055461471</v>
      </c>
      <c r="AL463">
        <f t="shared" si="198"/>
        <v>1.4004732621718436</v>
      </c>
      <c r="AM463">
        <f t="shared" si="188"/>
        <v>0.59904586120344405</v>
      </c>
      <c r="AN463">
        <f t="shared" si="199"/>
        <v>0.89446342477751661</v>
      </c>
      <c r="AO463">
        <f t="shared" si="200"/>
        <v>1.4931468234845959</v>
      </c>
      <c r="AP463" cm="1">
        <f t="array" ref="AP463" xml:space="preserve"> EXP( -4 * alpha * X * 10^(-6) * AM463 / ( PI() * df * 10^(-6) * ( 1 - alpha ) ) ) * 100</f>
        <v>4.7492885747978157E-4</v>
      </c>
      <c r="AQ463" cm="1">
        <f t="array" ref="AQ463" xml:space="preserve"> EXP( -4 * alpha * X * 10^(-6) * AN463 / ( PI() * df * 10^(-6) * ( 1 - alpha ) ) ) * 100</f>
        <v>1.1257056411039698E-6</v>
      </c>
      <c r="AR463">
        <f t="shared" si="201"/>
        <v>4.7380315183867761E-4</v>
      </c>
      <c r="AS463" cm="1">
        <f t="array" ref="AS463" xml:space="preserve"> ( sigave * 10^(-6) * fE *e * H463 ) / ( 3 * PI() * eps0 * ( 1 + epsF ) * mu * U * F463 * 10^(-9) )</f>
        <v>4.618642600954943E-3</v>
      </c>
      <c r="AT463" cm="1">
        <f t="array" ref="AT463" xml:space="preserve"> PI() * AS463 / ( 1 + alpha * SQRT(AS463) )</f>
        <v>1.4442170268344561E-2</v>
      </c>
      <c r="AU463" cm="1">
        <f t="array" ref="AU463" xml:space="preserve"> PI() * AS463 * ( 1 - SQRT( AS463 ) * alpha )</f>
        <v>1.4441852694300565E-2</v>
      </c>
      <c r="AV463">
        <f t="shared" si="202"/>
        <v>0.99997801064257685</v>
      </c>
      <c r="AW463" cm="1">
        <f t="array" ref="AW463" xml:space="preserve"> 2 / 3 * ( epsP - 1 ) / ( epsP + 2 ) * ( sigave * 10^(-6) ) ^ 2 / ( eps0 * ( 1 + epsF ) ^ 2 ) * H463 * ( F463 * 10^(-9) ) ^ 2 / ( df * 10^(-6) * mu * U )</f>
        <v>73.035342285982665</v>
      </c>
      <c r="AX463" cm="1">
        <f t="array" ref="AX463" xml:space="preserve"> 0.528 * Ku ^ 0.26 * AW463 ^ 0.74 / ( 1 + 0.366 * ( Ku * AW463 ) ^ 0.63 )</f>
        <v>2.183471742441875</v>
      </c>
      <c r="AY463" cm="1">
        <f t="array" ref="AY463" xml:space="preserve"> 0.35 * Ku ^ ( -0.5 ) * AW463 ^ 0.4</f>
        <v>2.4070324632985138</v>
      </c>
      <c r="AZ463">
        <f t="shared" si="203"/>
        <v>1.1023877325779452</v>
      </c>
      <c r="BA463">
        <f t="shared" si="189"/>
        <v>0.60483650914574139</v>
      </c>
      <c r="BB463">
        <f t="shared" si="204"/>
        <v>0.90890527747181715</v>
      </c>
      <c r="BC463">
        <f t="shared" si="205"/>
        <v>1.5027288593334689</v>
      </c>
      <c r="BD463">
        <f t="shared" si="190"/>
        <v>1.4745178932808414</v>
      </c>
      <c r="BE463">
        <f t="shared" si="206"/>
        <v>3.3014958880760306</v>
      </c>
      <c r="BF463">
        <f t="shared" si="207"/>
        <v>2.2390341298131791</v>
      </c>
      <c r="BG463" cm="1">
        <f t="array" ref="BG463" xml:space="preserve"> EXP( -4 * alpha * X * 10^(-6) * BA463 / ( PI() * df * 10^(-6) * ( 1 - alpha ) ) ) * 100</f>
        <v>4.2186203705303643E-4</v>
      </c>
      <c r="BH463" cm="1">
        <f t="array" ref="BH463" xml:space="preserve"> EXP( -4 * alpha * X * 10^(-6) * BB463 / ( PI() * df * 10^(-6) * ( 1 - alpha ) ) ) * 100</f>
        <v>8.3769999783303343E-7</v>
      </c>
      <c r="BI463" cm="1">
        <f t="array" ref="BI463" xml:space="preserve"> EXP( -4 * alpha * X * 10^(-6) * BD463 / ( PI() * df * 10^(-6) * ( 1 - alpha ) ) ) * 100</f>
        <v>7.8853112386036362E-12</v>
      </c>
      <c r="BJ463" cm="1">
        <f t="array" ref="BJ463" xml:space="preserve"> EXP( -4 * alpha * X * 10^(-6) * BE463 / ( PI() * df * 10^(-6) * ( 1 - alpha ) ) ) * 100</f>
        <v>4.5870151383087249E-28</v>
      </c>
      <c r="BK463" cm="1">
        <f t="array" ref="BK463">fC *  BG463 +  ( 1 - fC ) * BI463</f>
        <v>4.2186210802083762E-5</v>
      </c>
    </row>
    <row r="464" spans="6:63" x14ac:dyDescent="0.2">
      <c r="F464">
        <v>4640</v>
      </c>
      <c r="G464" cm="1">
        <f t="array" ref="G464" xml:space="preserve"> F464 * 10^(-9) * rhoa/mu * U</f>
        <v>3.0739677983568966E-3</v>
      </c>
      <c r="H464" cm="1">
        <f t="array" ref="H464">1 +  lambda/F464 * ( 2.514 + 0.8 * EXP( -0.55 * F464/lambda ) )</f>
        <v>1.0363067112068967</v>
      </c>
      <c r="I464" cm="1">
        <f t="array" ref="I464" xml:space="preserve"> 1 + 3.34 * lambda/F464</f>
        <v>1.0482356465517242</v>
      </c>
      <c r="J464">
        <f t="shared" si="191"/>
        <v>0.98861998694275566</v>
      </c>
      <c r="K464" cm="1">
        <f t="array" ref="K464" xml:space="preserve"> kB * T * H464 / ( 3 * PI() * mu * F464 * 10^(-9) )</f>
        <v>5.2728518674709269E-12</v>
      </c>
      <c r="L464" cm="1">
        <f t="array" ref="L464" xml:space="preserve"> df * 10^(-6) *U / K464</f>
        <v>15596.273927700393</v>
      </c>
      <c r="M464" cm="1">
        <f t="array" ref="M464" xml:space="preserve"> 1 + 0.388 * Kn * ( ( 1 - alpha ) * L464 / Ku ) ^ ( 1 / 3 )</f>
        <v>1.1863556532917219</v>
      </c>
      <c r="N464" cm="1">
        <f t="array" ref="N464" xml:space="preserve"> 1 + 0.388 * Kn * ( ( 1 - alpha ) / Ku ) ^ ( 1 / 3 ) * ( 3 * PI() * mu * df * 10^(-6) * U * F464 * 10^(-9) / ( kB * T ) ) ^ ( 1 / 3 ) * ( 0.6 * ( F464 / lambda ) ^ 0.1 ) ^ ( -1 / 3 ) * ( 1 + 2/3 * ( 3.34 * F464 / lambda ) ) ^ ( -1 / 2 )</f>
        <v>1.0155843380286793</v>
      </c>
      <c r="O464">
        <f t="shared" si="182"/>
        <v>0.85605386142914908</v>
      </c>
      <c r="P464" cm="1">
        <f t="array" ref="P464" xml:space="preserve"> 1 / ( 1 + 1.6 * ( ( 1 - alpha ) / Ku ) ^ ( 1 / 3 ) * L464 ^ ( -2 / 3 ) * M464 )</f>
        <v>0.99659208494118934</v>
      </c>
      <c r="Q464" cm="1">
        <f t="array" ref="Q464" xml:space="preserve"> 1.6 * ( ( 1 - alpha ) / Ku ) * L464 ^ ( -2 / 3 ) * M464 * P464</f>
        <v>4.3097900724714802E-3</v>
      </c>
      <c r="R464" cm="1">
        <f t="array" ref="R464" xml:space="preserve"> 1.6 * ( 0.6 ) ^ ( 2 / 3 ) * ( ( 1 - alpha ) / Ku ) * ( lambda * 10^(-9) ) ^ ( -1 / 15 ) * ( kB * T / ( 3 * PI() * df * 10^(-6) * U * mu ) ) ^ ( 2 / 3 ) * ( F464 * 10^(-9) ) ^ ( -3 / 5 )  +  3.2 * 3.34 / 3 * ( 0.6 ) ^ ( 2 / 3 ) * ( ( 1 - alpha ) / Ku ) *  ( lambda * 10^(-9) ) ^ ( 14 / 15 ) * ( kB * T / ( 3 * PI() * df * 10^(-6) * U * mu ) ) ^ ( 2 / 3 ) * ( F464 * 10^(-9) ) ^ ( -8 / 5 )</f>
        <v>3.4668636867459766E-3</v>
      </c>
      <c r="S464">
        <f t="shared" si="183"/>
        <v>3.5208924623395792E-3</v>
      </c>
      <c r="T464">
        <f t="shared" si="192"/>
        <v>0.81695219561367127</v>
      </c>
      <c r="U464">
        <f t="shared" si="184"/>
        <v>7829.510484396048</v>
      </c>
      <c r="V464">
        <f t="shared" si="185"/>
        <v>1.1301378015711697E-2</v>
      </c>
      <c r="W464">
        <f t="shared" si="186"/>
        <v>1.2772089054131306E-4</v>
      </c>
      <c r="X464">
        <f t="shared" si="187"/>
        <v>1.4434163037015722E-6</v>
      </c>
      <c r="Y464" cm="1">
        <f t="array" ref="Y464" xml:space="preserve"> 4 / 3 * g / U^2 * F464 * 10^(-9) * ( rhop - rhoa ) / rhoa</f>
        <v>481.00580131635206</v>
      </c>
      <c r="Z464" cm="1">
        <f t="array" ref="Z464" xml:space="preserve"> SQRT( 4/3 * 1/U464 * g/rhoa * F464 * 10^(-9) *  ( rhop - rhoa ) )</f>
        <v>2.5999094020006932E-3</v>
      </c>
      <c r="AA464" cm="1">
        <f t="array" ref="AA464" xml:space="preserve"> Z464 / U</f>
        <v>0.2478608028940949</v>
      </c>
      <c r="AB464">
        <f t="shared" si="193"/>
        <v>0.32954113260925399</v>
      </c>
      <c r="AC464">
        <f t="shared" si="194"/>
        <v>0.32452164982371628</v>
      </c>
      <c r="AD464">
        <f t="shared" si="195"/>
        <v>0.98476826626832814</v>
      </c>
      <c r="AE464" cm="1">
        <f t="array" ref="AE464">( ( F464 * 10^(-9) ) ^ 2 * rhop * H464 * U ) / ( 18 * mu * ( df * 10^(-6) ) )</f>
        <v>9.1472018413688905E-2</v>
      </c>
      <c r="AF464">
        <f t="shared" si="196"/>
        <v>7.1757331737665644E-2</v>
      </c>
      <c r="AG464" cm="1">
        <f t="array" ref="AG464">(2 * AI484*(1-alpha)*AE464*SQRT(alpha)+(1-alpha)*alpha*AE464^2)/Ku</f>
        <v>4.301238541258709E-2</v>
      </c>
      <c r="AH464">
        <f t="shared" si="197"/>
        <v>0.59941450400962659</v>
      </c>
      <c r="AI464" cm="1">
        <f t="array" ref="AI464" xml:space="preserve"> F464 / df / 1000</f>
        <v>0.59183673469387754</v>
      </c>
      <c r="AJ464" cm="1">
        <f t="array" ref="AJ464" xml:space="preserve"> ( 1 + AI464 ) / ( 2*Ku ) * ( 2 * LN( 1 + AI464 ) - 1 + alpha + ( 1 / ( 1 + AI464 ) ) ^ 2 * ( 1 - alpha / 2 ) - ( alpha / 2) * ( 1 + AI464 ) ^ 2 )</f>
        <v>0.35548501188693749</v>
      </c>
      <c r="AK464" cm="1">
        <f t="array" ref="AK464" xml:space="preserve"> ( ( 1 - alpha ) / Ku ) * AI464 ^ 2</f>
        <v>0.49814395902862052</v>
      </c>
      <c r="AL464">
        <f t="shared" si="198"/>
        <v>1.4013079099578352</v>
      </c>
      <c r="AM464">
        <f t="shared" si="188"/>
        <v>0.60061575848424931</v>
      </c>
      <c r="AN464">
        <f t="shared" si="199"/>
        <v>0.89794383305234193</v>
      </c>
      <c r="AO464">
        <f t="shared" si="200"/>
        <v>1.4950387504291396</v>
      </c>
      <c r="AP464" cm="1">
        <f t="array" ref="AP464" xml:space="preserve"> EXP( -4 * alpha * X * 10^(-6) * AM464 / ( PI() * df * 10^(-6) * ( 1 - alpha ) ) ) * 100</f>
        <v>4.599152355857565E-4</v>
      </c>
      <c r="AQ464" cm="1">
        <f t="array" ref="AQ464" xml:space="preserve"> EXP( -4 * alpha * X * 10^(-6) * AN464 / ( PI() * df * 10^(-6) * ( 1 - alpha ) ) ) * 100</f>
        <v>1.0483263027491275E-6</v>
      </c>
      <c r="AR464">
        <f t="shared" si="201"/>
        <v>4.5886690928300739E-4</v>
      </c>
      <c r="AS464" cm="1">
        <f t="array" ref="AS464" xml:space="preserve"> ( sigave * 10^(-6) * fE *e * H464 ) / ( 3 * PI() * eps0 * ( 1 + epsF ) * mu * U * F464 * 10^(-9) )</f>
        <v>4.6083399216682603E-3</v>
      </c>
      <c r="AT464" cm="1">
        <f t="array" ref="AT464" xml:space="preserve"> PI() * AS464 / ( 1 + alpha * SQRT(AS464) )</f>
        <v>1.4410029571883538E-2</v>
      </c>
      <c r="AU464" cm="1">
        <f t="array" ref="AU464" xml:space="preserve"> PI() * AS464 * ( 1 - SQRT( AS464 ) * alpha )</f>
        <v>1.4409713411419972E-2</v>
      </c>
      <c r="AV464">
        <f t="shared" si="202"/>
        <v>0.99997805969363285</v>
      </c>
      <c r="AW464" cm="1">
        <f t="array" ref="AW464" xml:space="preserve"> 2 / 3 * ( epsP - 1 ) / ( epsP + 2 ) * ( sigave * 10^(-6) ) ^ 2 / ( eps0 * ( 1 + epsF ) ^ 2 ) * H464 * ( F464 * 10^(-9) ) ^ 2 / ( df * 10^(-6) * mu * U )</f>
        <v>73.345620440016276</v>
      </c>
      <c r="AX464" cm="1">
        <f t="array" ref="AX464" xml:space="preserve"> 0.528 * Ku ^ 0.26 * AW464 ^ 0.74 / ( 1 + 0.366 * ( Ku * AW464 ) ^ 0.63 )</f>
        <v>2.185614720410932</v>
      </c>
      <c r="AY464" cm="1">
        <f t="array" ref="AY464" xml:space="preserve"> 0.35 * Ku ^ ( -0.5 ) * AW464 ^ 0.4</f>
        <v>2.4111176081504242</v>
      </c>
      <c r="AZ464">
        <f t="shared" si="203"/>
        <v>1.1031759557773724</v>
      </c>
      <c r="BA464">
        <f t="shared" si="189"/>
        <v>0.60637089721503556</v>
      </c>
      <c r="BB464">
        <f t="shared" si="204"/>
        <v>0.91235354646376188</v>
      </c>
      <c r="BC464">
        <f t="shared" si="205"/>
        <v>1.5046130192825145</v>
      </c>
      <c r="BD464">
        <f t="shared" si="190"/>
        <v>1.4735158358412288</v>
      </c>
      <c r="BE464">
        <f t="shared" si="206"/>
        <v>3.3090614412027661</v>
      </c>
      <c r="BF464">
        <f t="shared" si="207"/>
        <v>2.2456911291446189</v>
      </c>
      <c r="BG464" cm="1">
        <f t="array" ref="BG464" xml:space="preserve"> EXP( -4 * alpha * X * 10^(-6) * BA464 / ( PI() * df * 10^(-6) * ( 1 - alpha ) ) ) * 100</f>
        <v>4.0882291722946326E-4</v>
      </c>
      <c r="BH464" cm="1">
        <f t="array" ref="BH464" xml:space="preserve"> EXP( -4 * alpha * X * 10^(-6) * BB464 / ( PI() * df * 10^(-6) * ( 1 - alpha ) ) ) * 100</f>
        <v>7.8063093475377268E-7</v>
      </c>
      <c r="BI464" cm="1">
        <f t="array" ref="BI464" xml:space="preserve"> EXP( -4 * alpha * X * 10^(-6) * BD464 / ( PI() * df * 10^(-6) * ( 1 - alpha ) ) ) * 100</f>
        <v>8.0486592310856806E-12</v>
      </c>
      <c r="BJ464" cm="1">
        <f t="array" ref="BJ464" xml:space="preserve"> EXP( -4 * alpha * X * 10^(-6) * BE464 / ( PI() * df * 10^(-6) * ( 1 - alpha ) ) ) * 100</f>
        <v>3.9291581713223343E-28</v>
      </c>
      <c r="BK464" cm="1">
        <f t="array" ref="BK464">fC *  BG464 +  ( 1 - fC ) * BI464</f>
        <v>4.0882298966739636E-5</v>
      </c>
    </row>
    <row r="465" spans="6:63" x14ac:dyDescent="0.2">
      <c r="F465">
        <v>4650</v>
      </c>
      <c r="G465" cm="1">
        <f t="array" ref="G465" xml:space="preserve"> F465 * 10^(-9) * rhoa/mu * U</f>
        <v>3.0805927289568038E-3</v>
      </c>
      <c r="H465" cm="1">
        <f t="array" ref="H465">1 +  lambda/F465 * ( 2.514 + 0.8 * EXP( -0.55 * F465/lambda ) )</f>
        <v>1.0362286322580645</v>
      </c>
      <c r="I465" cm="1">
        <f t="array" ref="I465" xml:space="preserve"> 1 + 3.34 * lambda/F465</f>
        <v>1.0481319139784946</v>
      </c>
      <c r="J465">
        <f t="shared" si="191"/>
        <v>0.98864333624262268</v>
      </c>
      <c r="K465" cm="1">
        <f t="array" ref="K465" xml:space="preserve"> kB * T * H465 / ( 3 * PI() * mu * F465 * 10^(-9) )</f>
        <v>5.2611159804609925E-12</v>
      </c>
      <c r="L465" cm="1">
        <f t="array" ref="L465" xml:space="preserve"> df * 10^(-6) *U / K465</f>
        <v>15631.064285729231</v>
      </c>
      <c r="M465" cm="1">
        <f t="array" ref="M465" xml:space="preserve"> 1 + 0.388 * Kn * ( ( 1 - alpha ) * L465 / Ku ) ^ ( 1 / 3 )</f>
        <v>1.1864941172415866</v>
      </c>
      <c r="N465" cm="1">
        <f t="array" ref="N465" xml:space="preserve"> 1 + 0.388 * Kn * ( ( 1 - alpha ) / Ku ) ^ ( 1 / 3 ) * ( 3 * PI() * mu * df * 10^(-6) * U * F465 * 10^(-9) / ( kB * T ) ) ^ ( 1 / 3 ) * ( 0.6 * ( F465 / lambda ) ^ 0.1 ) ^ ( -1 / 3 ) * ( 1 + 2/3 * ( 3.34 * F465 / lambda ) ) ^ ( -1 / 2 )</f>
        <v>1.0155777372539898</v>
      </c>
      <c r="O465">
        <f t="shared" si="182"/>
        <v>0.85594839662167843</v>
      </c>
      <c r="P465" cm="1">
        <f t="array" ref="P465" xml:space="preserve"> 1 / ( 1 + 1.6 * ( ( 1 - alpha ) / Ku ) ^ ( 1 / 3 ) * L465 ^ ( -2 / 3 ) * M465 )</f>
        <v>0.99659673050252939</v>
      </c>
      <c r="Q465" cm="1">
        <f t="array" ref="Q465" xml:space="preserve"> 1.6 * ( ( 1 - alpha ) / Ku ) * L465 ^ ( -2 / 3 ) * M465 * P465</f>
        <v>4.3039151038179683E-3</v>
      </c>
      <c r="R465" cm="1">
        <f t="array" ref="R465" xml:space="preserve"> 1.6 * ( 0.6 ) ^ ( 2 / 3 ) * ( ( 1 - alpha ) / Ku ) * ( lambda * 10^(-9) ) ^ ( -1 / 15 ) * ( kB * T / ( 3 * PI() * df * 10^(-6) * U * mu ) ) ^ ( 2 / 3 ) * ( F465 * 10^(-9) ) ^ ( -3 / 5 )  +  3.2 * 3.34 / 3 * ( 0.6 ) ^ ( 2 / 3 ) * ( ( 1 - alpha ) / Ku ) *  ( lambda * 10^(-9) ) ^ ( 14 / 15 ) * ( kB * T / ( 3 * PI() * df * 10^(-6) * U * mu ) ) ^ ( 2 / 3 ) * ( F465 * 10^(-9) ) ^ ( -8 / 5 )</f>
        <v>3.4621564065050047E-3</v>
      </c>
      <c r="S465">
        <f t="shared" si="183"/>
        <v>3.5160889693377573E-3</v>
      </c>
      <c r="T465">
        <f t="shared" si="192"/>
        <v>0.81695128377849813</v>
      </c>
      <c r="U465">
        <f t="shared" si="184"/>
        <v>7812.7053369210607</v>
      </c>
      <c r="V465">
        <f t="shared" si="185"/>
        <v>1.1313526032095504E-2</v>
      </c>
      <c r="W465">
        <f t="shared" si="186"/>
        <v>1.2799561546209199E-4</v>
      </c>
      <c r="X465">
        <f t="shared" si="187"/>
        <v>1.4480759309609596E-6</v>
      </c>
      <c r="Y465" cm="1">
        <f t="array" ref="Y465" xml:space="preserve"> 4 / 3 * g / U^2 * F465 * 10^(-9) * ( rhop - rhoa ) / rhoa</f>
        <v>482.04245175022339</v>
      </c>
      <c r="Z465" cm="1">
        <f t="array" ref="Z465" xml:space="preserve"> SQRT( 4/3 * 1/U465 * g/rhoa * F465 * 10^(-9) *  ( rhop - rhoa ) )</f>
        <v>2.6055072341118293E-3</v>
      </c>
      <c r="AA465" cm="1">
        <f t="array" ref="AA465" xml:space="preserve"> Z465 / U</f>
        <v>0.24839446885971081</v>
      </c>
      <c r="AB465">
        <f t="shared" si="193"/>
        <v>0.33048515287382491</v>
      </c>
      <c r="AC465">
        <f t="shared" si="194"/>
        <v>0.32541871004665746</v>
      </c>
      <c r="AD465">
        <f t="shared" si="195"/>
        <v>0.98466968097322738</v>
      </c>
      <c r="AE465" cm="1">
        <f t="array" ref="AE465">( ( F465 * 10^(-9) ) ^ 2 * rhop * H465 * U ) / ( 18 * mu * ( df * 10^(-6) ) )</f>
        <v>9.185979766357652E-2</v>
      </c>
      <c r="AF465">
        <f t="shared" si="196"/>
        <v>7.2202944104174244E-2</v>
      </c>
      <c r="AG465" cm="1">
        <f t="array" ref="AG465">(2 * AI485*(1-alpha)*AE465*SQRT(alpha)+(1-alpha)*alpha*AE465^2)/Ku</f>
        <v>4.3285765932762392E-2</v>
      </c>
      <c r="AH465">
        <f t="shared" si="197"/>
        <v>0.5995013980359275</v>
      </c>
      <c r="AI465" cm="1">
        <f t="array" ref="AI465" xml:space="preserve"> F465 / df / 1000</f>
        <v>0.59311224489795911</v>
      </c>
      <c r="AJ465" cm="1">
        <f t="array" ref="AJ465" xml:space="preserve"> ( 1 + AI465 ) / ( 2*Ku ) * ( 2 * LN( 1 + AI465 ) - 1 + alpha + ( 1 / ( 1 + AI465 ) ) ^ 2 * ( 1 - alpha / 2 ) - ( alpha / 2) * ( 1 + AI465 ) ^ 2 )</f>
        <v>0.35680642222753617</v>
      </c>
      <c r="AK465" cm="1">
        <f t="array" ref="AK465" xml:space="preserve"> ( ( 1 - alpha ) / Ku ) * AI465 ^ 2</f>
        <v>0.50029344502899931</v>
      </c>
      <c r="AL465">
        <f t="shared" si="198"/>
        <v>1.402142489212151</v>
      </c>
      <c r="AM465">
        <f t="shared" si="188"/>
        <v>0.6021844992442309</v>
      </c>
      <c r="AN465">
        <f t="shared" si="199"/>
        <v>0.90143118814916878</v>
      </c>
      <c r="AO465">
        <f t="shared" si="200"/>
        <v>1.4969352238068336</v>
      </c>
      <c r="AP465" cm="1">
        <f t="array" ref="AP465" xml:space="preserve"> EXP( -4 * alpha * X * 10^(-6) * AM465 / ( PI() * df * 10^(-6) * ( 1 - alpha ) ) ) * 100</f>
        <v>4.4538676940242196E-4</v>
      </c>
      <c r="AQ465" cm="1">
        <f t="array" ref="AQ465" xml:space="preserve"> EXP( -4 * alpha * X * 10^(-6) * AN465 / ( PI() * df * 10^(-6) * ( 1 - alpha ) ) ) * 100</f>
        <v>9.7612714501033884E-7</v>
      </c>
      <c r="AR465">
        <f t="shared" si="201"/>
        <v>4.4441064225741165E-4</v>
      </c>
      <c r="AS465" cm="1">
        <f t="array" ref="AS465" xml:space="preserve"> ( sigave * 10^(-6) * fE *e * H465 ) / ( 3 * PI() * eps0 * ( 1 + epsF ) * mu * U * F465 * 10^(-9) )</f>
        <v>4.5980830515753007E-3</v>
      </c>
      <c r="AT465" cm="1">
        <f t="array" ref="AT465" xml:space="preserve"> PI() * AS465 / ( 1 + alpha * SQRT(AS465) )</f>
        <v>1.4378031534432772E-2</v>
      </c>
      <c r="AU465" cm="1">
        <f t="array" ref="AU465" xml:space="preserve"> PI() * AS465 * ( 1 - SQRT( AS465 ) * alpha )</f>
        <v>1.437771677813777E-2</v>
      </c>
      <c r="AV465">
        <f t="shared" si="202"/>
        <v>0.99997810852659152</v>
      </c>
      <c r="AW465" cm="1">
        <f t="array" ref="AW465" xml:space="preserve"> 2 / 3 * ( epsP - 1 ) / ( epsP + 2 ) * ( sigave * 10^(-6) ) ^ 2 / ( eps0 * ( 1 + epsF ) ^ 2 ) * H465 * ( F465 * 10^(-9) ) ^ 2 / ( df * 10^(-6) * mu * U )</f>
        <v>73.656556070059352</v>
      </c>
      <c r="AX465" cm="1">
        <f t="array" ref="AX465" xml:space="preserve"> 0.528 * Ku ^ 0.26 * AW465 ^ 0.74 / ( 1 + 0.366 * ( Ku * AW465 ) ^ 0.63 )</f>
        <v>2.1877528427661583</v>
      </c>
      <c r="AY465" cm="1">
        <f t="array" ref="AY465" xml:space="preserve"> 0.35 * Ku ^ ( -0.5 ) * AW465 ^ 0.4</f>
        <v>2.4152010206254566</v>
      </c>
      <c r="AZ465">
        <f t="shared" si="203"/>
        <v>1.1039642931382123</v>
      </c>
      <c r="BA465">
        <f t="shared" si="189"/>
        <v>0.60790430305898357</v>
      </c>
      <c r="BB465">
        <f t="shared" si="204"/>
        <v>0.9158089049273066</v>
      </c>
      <c r="BC465">
        <f t="shared" si="205"/>
        <v>1.5065017640423706</v>
      </c>
      <c r="BD465">
        <f t="shared" si="190"/>
        <v>1.4725064919191075</v>
      </c>
      <c r="BE465">
        <f t="shared" si="206"/>
        <v>3.3166322087746254</v>
      </c>
      <c r="BF465">
        <f t="shared" si="207"/>
        <v>2.2523718754218063</v>
      </c>
      <c r="BG465" cm="1">
        <f t="array" ref="BG465" xml:space="preserve"> EXP( -4 * alpha * X * 10^(-6) * BA465 / ( PI() * df * 10^(-6) * ( 1 - alpha ) ) ) * 100</f>
        <v>3.9619477960498679E-4</v>
      </c>
      <c r="BH465" cm="1">
        <f t="array" ref="BH465" xml:space="preserve"> EXP( -4 * alpha * X * 10^(-6) * BB465 / ( PI() * df * 10^(-6) * ( 1 - alpha ) ) ) * 100</f>
        <v>7.2734423444815026E-7</v>
      </c>
      <c r="BI465" cm="1">
        <f t="array" ref="BI465" xml:space="preserve"> EXP( -4 * alpha * X * 10^(-6) * BD465 / ( PI() * df * 10^(-6) * ( 1 - alpha ) ) ) * 100</f>
        <v>8.2166160125770921E-12</v>
      </c>
      <c r="BJ465" cm="1">
        <f t="array" ref="BJ465" xml:space="preserve"> EXP( -4 * alpha * X * 10^(-6) * BE465 / ( PI() * df * 10^(-6) * ( 1 - alpha ) ) ) * 100</f>
        <v>3.3652901387146601E-28</v>
      </c>
      <c r="BK465" cm="1">
        <f t="array" ref="BK465">fC *  BG465 +  ( 1 - fC ) * BI465</f>
        <v>3.9619485355453095E-5</v>
      </c>
    </row>
    <row r="466" spans="6:63" x14ac:dyDescent="0.2">
      <c r="F466">
        <v>4660</v>
      </c>
      <c r="G466" cm="1">
        <f t="array" ref="G466" xml:space="preserve"> F466 * 10^(-9) * rhoa/mu * U</f>
        <v>3.0872176595567106E-3</v>
      </c>
      <c r="H466" cm="1">
        <f t="array" ref="H466">1 +  lambda/F466 * ( 2.514 + 0.8 * EXP( -0.55 * F466/lambda ) )</f>
        <v>1.0361508884120172</v>
      </c>
      <c r="I466" cm="1">
        <f t="array" ref="I466" xml:space="preserve"> 1 + 3.34 * lambda/F466</f>
        <v>1.0480286266094421</v>
      </c>
      <c r="J466">
        <f t="shared" si="191"/>
        <v>0.98866658992335787</v>
      </c>
      <c r="K466" cm="1">
        <f t="array" ref="K466" xml:space="preserve"> kB * T * H466 / ( 3 * PI() * mu * F466 * 10^(-9) )</f>
        <v>5.2494321597899005E-12</v>
      </c>
      <c r="L466" cm="1">
        <f t="array" ref="L466" xml:space="preserve"> df * 10^(-6) *U / K466</f>
        <v>15665.854820486818</v>
      </c>
      <c r="M466" cm="1">
        <f t="array" ref="M466" xml:space="preserve"> 1 + 0.388 * Kn * ( ( 1 - alpha ) * L466 / Ku ) ^ ( 1 / 3 )</f>
        <v>1.1866323765908167</v>
      </c>
      <c r="N466" cm="1">
        <f t="array" ref="N466" xml:space="preserve"> 1 + 0.388 * Kn * ( ( 1 - alpha ) / Ku ) ^ ( 1 / 3 ) * ( 3 * PI() * mu * df * 10^(-6) * U * F466 * 10^(-9) / ( kB * T ) ) ^ ( 1 / 3 ) * ( 0.6 * ( F466 / lambda ) ^ 0.1 ) ^ ( -1 / 3 ) * ( 1 + 2/3 * ( 3.34 * F466 / lambda ) ) ^ ( -1 / 2 )</f>
        <v>1.0155711532162477</v>
      </c>
      <c r="O466">
        <f t="shared" si="182"/>
        <v>0.85584311809692382</v>
      </c>
      <c r="P466" cm="1">
        <f t="array" ref="P466" xml:space="preserve"> 1 / ( 1 + 1.6 * ( ( 1 - alpha ) / Ku ) ^ ( 1 / 3 ) * L466 ^ ( -2 / 3 ) * M466 )</f>
        <v>0.99660135922234572</v>
      </c>
      <c r="Q466" cm="1">
        <f t="array" ref="Q466" xml:space="preserve"> 1.6 * ( ( 1 - alpha ) / Ku ) * L466 ^ ( -2 / 3 ) * M466 * P466</f>
        <v>4.2980614336505614E-3</v>
      </c>
      <c r="R466" cm="1">
        <f t="array" ref="R466" xml:space="preserve"> 1.6 * ( 0.6 ) ^ ( 2 / 3 ) * ( ( 1 - alpha ) / Ku ) * ( lambda * 10^(-9) ) ^ ( -1 / 15 ) * ( kB * T / ( 3 * PI() * df * 10^(-6) * U * mu ) ) ^ ( 2 / 3 ) * ( F466 * 10^(-9) ) ^ ( -3 / 5 )  +  3.2 * 3.34 / 3 * ( 0.6 ) ^ ( 2 / 3 ) * ( ( 1 - alpha ) / Ku ) *  ( lambda * 10^(-9) ) ^ ( 14 / 15 ) * ( kB * T / ( 3 * PI() * df * 10^(-6) * U * mu ) ) ^ ( 2 / 3 ) * ( F466 * 10^(-9) ) ^ ( -8 / 5 )</f>
        <v>3.4574660906814972E-3</v>
      </c>
      <c r="S466">
        <f t="shared" si="183"/>
        <v>3.5113028249194799E-3</v>
      </c>
      <c r="T466">
        <f t="shared" si="192"/>
        <v>0.8169503575329663</v>
      </c>
      <c r="U466">
        <f t="shared" si="184"/>
        <v>7795.9722927140992</v>
      </c>
      <c r="V466">
        <f t="shared" si="185"/>
        <v>1.1325660932815508E-2</v>
      </c>
      <c r="W466">
        <f t="shared" si="186"/>
        <v>1.2827033844032166E-4</v>
      </c>
      <c r="X466">
        <f t="shared" si="187"/>
        <v>1.4527405284503341E-6</v>
      </c>
      <c r="Y466" cm="1">
        <f t="array" ref="Y466" xml:space="preserve"> 4 / 3 * g / U^2 * F466 * 10^(-9) * ( rhop - rhoa ) / rhoa</f>
        <v>483.07910218409501</v>
      </c>
      <c r="Z466" cm="1">
        <f t="array" ref="Z466" xml:space="preserve"> SQRT( 4/3 * 1/U466 * g/rhoa * F466 * 10^(-9) *  ( rhop - rhoa ) )</f>
        <v>2.6111050465966283E-3</v>
      </c>
      <c r="AA466" cm="1">
        <f t="array" ref="AA466" xml:space="preserve"> Z466 / U</f>
        <v>0.24892813295426164</v>
      </c>
      <c r="AB466">
        <f t="shared" si="193"/>
        <v>0.33143051134826029</v>
      </c>
      <c r="AC466">
        <f t="shared" si="194"/>
        <v>0.32631676112844443</v>
      </c>
      <c r="AD466">
        <f t="shared" si="195"/>
        <v>0.98457067154435141</v>
      </c>
      <c r="AE466" cm="1">
        <f t="array" ref="AE466">( ( F466 * 10^(-9) ) ^ 2 * rhop * H466 * U ) / ( 18 * mu * ( df * 10^(-6) ) )</f>
        <v>9.2248396875955235E-2</v>
      </c>
      <c r="AF466">
        <f t="shared" si="196"/>
        <v>7.2649864744674594E-2</v>
      </c>
      <c r="AG466" cm="1">
        <f t="array" ref="AG466">(2 * AI486*(1-alpha)*AE466*SQRT(alpha)+(1-alpha)*alpha*AE466^2)/Ku</f>
        <v>4.3560309680710473E-2</v>
      </c>
      <c r="AH466">
        <f t="shared" si="197"/>
        <v>0.59959244017592672</v>
      </c>
      <c r="AI466" cm="1">
        <f t="array" ref="AI466" xml:space="preserve"> F466 / df / 1000</f>
        <v>0.59438775510204089</v>
      </c>
      <c r="AJ466" cm="1">
        <f t="array" ref="AJ466" xml:space="preserve"> ( 1 + AI466 ) / ( 2*Ku ) * ( 2 * LN( 1 + AI466 ) - 1 + alpha + ( 1 / ( 1 + AI466 ) ) ^ 2 * ( 1 - alpha / 2 ) - ( alpha / 2) * ( 1 + AI466 ) ^ 2 )</f>
        <v>0.35812957622510155</v>
      </c>
      <c r="AK466" cm="1">
        <f t="array" ref="AK466" xml:space="preserve"> ( ( 1 - alpha ) / Ku ) * AI466 ^ 2</f>
        <v>0.50244755855575174</v>
      </c>
      <c r="AL466">
        <f t="shared" si="198"/>
        <v>1.4029770002574136</v>
      </c>
      <c r="AM466">
        <f t="shared" si="188"/>
        <v>0.60375206690006034</v>
      </c>
      <c r="AN466">
        <f t="shared" si="199"/>
        <v>0.90492548725379018</v>
      </c>
      <c r="AO466">
        <f t="shared" si="200"/>
        <v>1.4988362555843364</v>
      </c>
      <c r="AP466" cm="1">
        <f t="array" ref="AP466" xml:space="preserve"> EXP( -4 * alpha * X * 10^(-6) * AM466 / ( PI() * df * 10^(-6) * ( 1 - alpha ) ) ) * 100</f>
        <v>4.3132760272792959E-4</v>
      </c>
      <c r="AQ466" cm="1">
        <f t="array" ref="AQ466" xml:space="preserve"> EXP( -4 * alpha * X * 10^(-6) * AN466 / ( PI() * df * 10^(-6) * ( 1 - alpha ) ) ) * 100</f>
        <v>9.087712737539676E-7</v>
      </c>
      <c r="AR466">
        <f t="shared" si="201"/>
        <v>4.3041883145417565E-4</v>
      </c>
      <c r="AS466" cm="1">
        <f t="array" ref="AS466" xml:space="preserve"> ( sigave * 10^(-6) * fE *e * H466 ) / ( 3 * PI() * eps0 * ( 1 + epsF ) * mu * U * F466 * 10^(-9) )</f>
        <v>4.5878716861530366E-3</v>
      </c>
      <c r="AT466" cm="1">
        <f t="array" ref="AT466" xml:space="preserve"> PI() * AS466 / ( 1 + alpha * SQRT(AS466) )</f>
        <v>1.4346175209025267E-2</v>
      </c>
      <c r="AU466" cm="1">
        <f t="array" ref="AU466" xml:space="preserve"> PI() * AS466 * ( 1 - SQRT( AS466 ) * alpha )</f>
        <v>1.4345861847570278E-2</v>
      </c>
      <c r="AV466">
        <f t="shared" si="202"/>
        <v>0.99997815714290228</v>
      </c>
      <c r="AW466" cm="1">
        <f t="array" ref="AW466" xml:space="preserve"> 2 / 3 * ( epsP - 1 ) / ( epsP + 2 ) * ( sigave * 10^(-6) ) ^ 2 / ( eps0 * ( 1 + epsF ) ^ 2 ) * H466 * ( F466 * 10^(-9) ) ^ 2 / ( df * 10^(-6) * mu * U )</f>
        <v>73.968149176111893</v>
      </c>
      <c r="AX466" cm="1">
        <f t="array" ref="AX466" xml:space="preserve"> 0.528 * Ku ^ 0.26 * AW466 ^ 0.74 / ( 1 + 0.366 * ( Ku * AW466 ) ^ 0.63 )</f>
        <v>2.1898861296238219</v>
      </c>
      <c r="AY466" cm="1">
        <f t="array" ref="AY466" xml:space="preserve"> 0.35 * Ku ^ ( -0.5 ) * AW466 ^ 0.4</f>
        <v>2.4192827051290817</v>
      </c>
      <c r="AZ466">
        <f t="shared" si="203"/>
        <v>1.1047527414334852</v>
      </c>
      <c r="BA466">
        <f t="shared" si="189"/>
        <v>0.60943670917452619</v>
      </c>
      <c r="BB466">
        <f t="shared" si="204"/>
        <v>0.91927134910136044</v>
      </c>
      <c r="BC466">
        <f t="shared" si="205"/>
        <v>1.5083951052874729</v>
      </c>
      <c r="BD466">
        <f t="shared" si="190"/>
        <v>1.4714899194877264</v>
      </c>
      <c r="BE466">
        <f t="shared" si="206"/>
        <v>3.3242081923828719</v>
      </c>
      <c r="BF466">
        <f t="shared" si="207"/>
        <v>2.2590764288348892</v>
      </c>
      <c r="BG466" cm="1">
        <f t="array" ref="BG466" xml:space="preserve"> EXP( -4 * alpha * X * 10^(-6) * BA466 / ( PI() * df * 10^(-6) * ( 1 - alpha ) ) ) * 100</f>
        <v>3.8396456709126488E-4</v>
      </c>
      <c r="BH466" cm="1">
        <f t="array" ref="BH466" xml:space="preserve"> EXP( -4 * alpha * X * 10^(-6) * BB466 / ( PI() * df * 10^(-6) * ( 1 - alpha ) ) ) * 100</f>
        <v>6.7759669205263754E-7</v>
      </c>
      <c r="BI466" cm="1">
        <f t="array" ref="BI466" xml:space="preserve"> EXP( -4 * alpha * X * 10^(-6) * BD466 / ( PI() * df * 10^(-6) * ( 1 - alpha ) ) ) * 100</f>
        <v>8.3893184151240333E-12</v>
      </c>
      <c r="BJ466" cm="1">
        <f t="array" ref="BJ466" xml:space="preserve"> EXP( -4 * alpha * X * 10^(-6) * BE466 / ( PI() * df * 10^(-6) * ( 1 - alpha ) ) ) * 100</f>
        <v>2.8820344109412521E-28</v>
      </c>
      <c r="BK466" cm="1">
        <f t="array" ref="BK466">fC *  BG466 +  ( 1 - fC ) * BI466</f>
        <v>3.8396464259513066E-5</v>
      </c>
    </row>
    <row r="467" spans="6:63" x14ac:dyDescent="0.2">
      <c r="F467">
        <v>4670</v>
      </c>
      <c r="G467" cm="1">
        <f t="array" ref="G467" xml:space="preserve"> F467 * 10^(-9) * rhoa/mu * U</f>
        <v>3.0938425901566174E-3</v>
      </c>
      <c r="H467" cm="1">
        <f t="array" ref="H467">1 +  lambda/F467 * ( 2.514 + 0.8 * EXP( -0.55 * F467/lambda ) )</f>
        <v>1.03607347751606</v>
      </c>
      <c r="I467" cm="1">
        <f t="array" ref="I467" xml:space="preserve"> 1 + 3.34 * lambda/F467</f>
        <v>1.0479257815845824</v>
      </c>
      <c r="J467">
        <f t="shared" si="191"/>
        <v>0.98868974857112468</v>
      </c>
      <c r="K467" cm="1">
        <f t="array" ref="K467" xml:space="preserve"> kB * T * H467 / ( 3 * PI() * mu * F467 * 10^(-9) )</f>
        <v>5.2378000601015775E-12</v>
      </c>
      <c r="L467" cm="1">
        <f t="array" ref="L467" xml:space="preserve"> df * 10^(-6) *U / K467</f>
        <v>15700.645530877388</v>
      </c>
      <c r="M467" cm="1">
        <f t="array" ref="M467" xml:space="preserve"> 1 + 0.388 * Kn * ( ( 1 - alpha ) * L467 / Ku ) ^ ( 1 / 3 )</f>
        <v>1.1867704320912797</v>
      </c>
      <c r="N467" cm="1">
        <f t="array" ref="N467" xml:space="preserve"> 1 + 0.388 * Kn * ( ( 1 - alpha ) / Ku ) ^ ( 1 / 3 ) * ( 3 * PI() * mu * df * 10^(-6) * U * F467 * 10^(-9) / ( kB * T ) ) ^ ( 1 / 3 ) * ( 0.6 * ( F467 / lambda ) ^ 0.1 ) ^ ( -1 / 3 ) * ( 1 + 2/3 * ( 3.34 * F467 / lambda ) ) ^ ( -1 / 2 )</f>
        <v>1.0155645858378244</v>
      </c>
      <c r="O467">
        <f t="shared" si="182"/>
        <v>0.85573802512777197</v>
      </c>
      <c r="P467" cm="1">
        <f t="array" ref="P467" xml:space="preserve"> 1 / ( 1 + 1.6 * ( ( 1 - alpha ) / Ku ) ^ ( 1 / 3 ) * L467 ^ ( -2 / 3 ) * M467 )</f>
        <v>0.99660597119885119</v>
      </c>
      <c r="Q467" cm="1">
        <f t="array" ref="Q467" xml:space="preserve"> 1.6 * ( ( 1 - alpha ) / Ku ) * L467 ^ ( -2 / 3 ) * M467 * P467</f>
        <v>4.2922289377653119E-3</v>
      </c>
      <c r="R467" cm="1">
        <f t="array" ref="R467" xml:space="preserve"> 1.6 * ( 0.6 ) ^ ( 2 / 3 ) * ( ( 1 - alpha ) / Ku ) * ( lambda * 10^(-9) ) ^ ( -1 / 15 ) * ( kB * T / ( 3 * PI() * df * 10^(-6) * U * mu ) ) ^ ( 2 / 3 ) * ( F467 * 10^(-9) ) ^ ( -3 / 5 )  +  3.2 * 3.34 / 3 * ( 0.6 ) ^ ( 2 / 3 ) * ( ( 1 - alpha ) / Ku ) *  ( lambda * 10^(-9) ) ^ ( 14 / 15 ) * ( kB * T / ( 3 * PI() * df * 10^(-6) * U * mu ) ) ^ ( 2 / 3 ) * ( F467 * 10^(-9) ) ^ ( -8 / 5 )</f>
        <v>3.452792640367078E-3</v>
      </c>
      <c r="S467">
        <f t="shared" si="183"/>
        <v>3.5065339277982797E-3</v>
      </c>
      <c r="T467">
        <f t="shared" si="192"/>
        <v>0.81694941687427947</v>
      </c>
      <c r="U467">
        <f t="shared" si="184"/>
        <v>7779.3108886463478</v>
      </c>
      <c r="V467">
        <f t="shared" si="185"/>
        <v>1.1337782760042768E-2</v>
      </c>
      <c r="W467">
        <f t="shared" si="186"/>
        <v>1.2854505947730777E-4</v>
      </c>
      <c r="X467">
        <f t="shared" si="187"/>
        <v>1.4574100907248556E-6</v>
      </c>
      <c r="Y467" cm="1">
        <f t="array" ref="Y467" xml:space="preserve"> 4 / 3 * g / U^2 * F467 * 10^(-9) * ( rhop - rhoa ) / rhoa</f>
        <v>484.11575261796634</v>
      </c>
      <c r="Z467" cm="1">
        <f t="array" ref="Z467" xml:space="preserve"> SQRT( 4/3 * 1/U467 * g/rhoa * F467 * 10^(-9) *  ( rhop - rhoa ) )</f>
        <v>2.6167028394684564E-3</v>
      </c>
      <c r="AA467" cm="1">
        <f t="array" ref="AA467" xml:space="preserve"> Z467 / U</f>
        <v>0.24946179517902164</v>
      </c>
      <c r="AB467">
        <f t="shared" si="193"/>
        <v>0.33237721088232192</v>
      </c>
      <c r="AC467">
        <f t="shared" si="194"/>
        <v>0.32721580397253841</v>
      </c>
      <c r="AD467">
        <f t="shared" si="195"/>
        <v>0.98447123707403961</v>
      </c>
      <c r="AE467" cm="1">
        <f t="array" ref="AE467">( ( F467 * 10^(-9) ) ^ 2 * rhop * H467 * U ) / ( 18 * mu * ( df * 10^(-6) ) )</f>
        <v>9.2637816050824939E-2</v>
      </c>
      <c r="AF467">
        <f t="shared" si="196"/>
        <v>7.3098090021493187E-2</v>
      </c>
      <c r="AG467" cm="1">
        <f t="array" ref="AG467">(2 * AI487*(1-alpha)*AE467*SQRT(alpha)+(1-alpha)*alpha*AE467^2)/Ku</f>
        <v>4.3836019188291935E-2</v>
      </c>
      <c r="AH467">
        <f t="shared" si="197"/>
        <v>0.59968761393632497</v>
      </c>
      <c r="AI467" cm="1">
        <f t="array" ref="AI467" xml:space="preserve"> F467 / df / 1000</f>
        <v>0.59566326530612246</v>
      </c>
      <c r="AJ467" cm="1">
        <f t="array" ref="AJ467" xml:space="preserve"> ( 1 + AI467 ) / ( 2*Ku ) * ( 2 * LN( 1 + AI467 ) - 1 + alpha + ( 1 / ( 1 + AI467 ) ) ^ 2 * ( 1 - alpha / 2 ) - ( alpha / 2) * ( 1 + AI467 ) ^ 2 )</f>
        <v>0.35945447088041044</v>
      </c>
      <c r="AK467" cm="1">
        <f t="array" ref="AK467" xml:space="preserve"> ( ( 1 - alpha ) / Ku ) * AI467 ^ 2</f>
        <v>0.50460629960887715</v>
      </c>
      <c r="AL467">
        <f t="shared" si="198"/>
        <v>1.4038114434157598</v>
      </c>
      <c r="AM467">
        <f t="shared" si="188"/>
        <v>0.60531844489616082</v>
      </c>
      <c r="AN467">
        <f t="shared" si="199"/>
        <v>0.90842672753070697</v>
      </c>
      <c r="AO467">
        <f t="shared" si="200"/>
        <v>1.5007418577614016</v>
      </c>
      <c r="AP467" cm="1">
        <f t="array" ref="AP467" xml:space="preserve"> EXP( -4 * alpha * X * 10^(-6) * AM467 / ( PI() * df * 10^(-6) * ( 1 - alpha ) ) ) * 100</f>
        <v>4.1772239876672134E-4</v>
      </c>
      <c r="AQ467" cm="1">
        <f t="array" ref="AQ467" xml:space="preserve"> EXP( -4 * alpha * X * 10^(-6) * AN467 / ( PI() * df * 10^(-6) * ( 1 - alpha ) ) ) * 100</f>
        <v>8.4594301493314517E-7</v>
      </c>
      <c r="AR467">
        <f t="shared" si="201"/>
        <v>4.1687645575178819E-4</v>
      </c>
      <c r="AS467" cm="1">
        <f t="array" ref="AS467" xml:space="preserve"> ( sigave * 10^(-6) * fE *e * H467 ) / ( 3 * PI() * eps0 * ( 1 + epsF ) * mu * U * F467 * 10^(-9) )</f>
        <v>4.5777055235689491E-3</v>
      </c>
      <c r="AT467" cm="1">
        <f t="array" ref="AT467" xml:space="preserve"> PI() * AS467 / ( 1 + alpha * SQRT(AS467) )</f>
        <v>1.4314459657049979E-2</v>
      </c>
      <c r="AU467" cm="1">
        <f t="array" ref="AU467" xml:space="preserve"> PI() * AS467 * ( 1 - SQRT( AS467 ) * alpha )</f>
        <v>1.4314147681188851E-2</v>
      </c>
      <c r="AV467">
        <f t="shared" si="202"/>
        <v>0.99997820554400219</v>
      </c>
      <c r="AW467" cm="1">
        <f t="array" ref="AW467" xml:space="preserve"> 2 / 3 * ( epsP - 1 ) / ( epsP + 2 ) * ( sigave * 10^(-6) ) ^ 2 / ( eps0 * ( 1 + epsF ) ^ 2 ) * H467 * ( F467 * 10^(-9) ) ^ 2 / ( df * 10^(-6) * mu * U )</f>
        <v>74.280399758173886</v>
      </c>
      <c r="AX467" cm="1">
        <f t="array" ref="AX467" xml:space="preserve"> 0.528 * Ku ^ 0.26 * AW467 ^ 0.74 / ( 1 + 0.366 * ( Ku * AW467 ) ^ 0.63 )</f>
        <v>2.1920146009872061</v>
      </c>
      <c r="AY467" cm="1">
        <f t="array" ref="AY467" xml:space="preserve"> 0.35 * Ku ^ ( -0.5 ) * AW467 ^ 0.4</f>
        <v>2.4233626660462408</v>
      </c>
      <c r="AZ467">
        <f t="shared" si="203"/>
        <v>1.1055412974689327</v>
      </c>
      <c r="BA467">
        <f t="shared" si="189"/>
        <v>0.61096809809407637</v>
      </c>
      <c r="BB467">
        <f t="shared" si="204"/>
        <v>0.92274087521189585</v>
      </c>
      <c r="BC467">
        <f t="shared" si="205"/>
        <v>1.5102930547280604</v>
      </c>
      <c r="BD467">
        <f t="shared" si="190"/>
        <v>1.4704661764241129</v>
      </c>
      <c r="BE467">
        <f t="shared" si="206"/>
        <v>3.3317893935769476</v>
      </c>
      <c r="BF467">
        <f t="shared" si="207"/>
        <v>2.26580484950644</v>
      </c>
      <c r="BG467" cm="1">
        <f t="array" ref="BG467" xml:space="preserve"> EXP( -4 * alpha * X * 10^(-6) * BA467 / ( PI() * df * 10^(-6) * ( 1 - alpha ) ) ) * 100</f>
        <v>3.7211963641494675E-4</v>
      </c>
      <c r="BH467" cm="1">
        <f t="array" ref="BH467" xml:space="preserve"> EXP( -4 * alpha * X * 10^(-6) * BB467 / ( PI() * df * 10^(-6) * ( 1 - alpha ) ) ) * 100</f>
        <v>6.3116022260141923E-7</v>
      </c>
      <c r="BI467" cm="1">
        <f t="array" ref="BI467" xml:space="preserve"> EXP( -4 * alpha * X * 10^(-6) * BD467 / ( PI() * df * 10^(-6) * ( 1 - alpha ) ) ) * 100</f>
        <v>8.5669076687079167E-12</v>
      </c>
      <c r="BJ467" cm="1">
        <f t="array" ref="BJ467" xml:space="preserve"> EXP( -4 * alpha * X * 10^(-6) * BE467 / ( PI() * df * 10^(-6) * ( 1 - alpha ) ) ) * 100</f>
        <v>2.4679107245544351E-28</v>
      </c>
      <c r="BK467" cm="1">
        <f t="array" ref="BK467">fC *  BG467 +  ( 1 - fC ) * BI467</f>
        <v>3.7211971351711583E-5</v>
      </c>
    </row>
    <row r="468" spans="6:63" x14ac:dyDescent="0.2">
      <c r="F468">
        <v>4680</v>
      </c>
      <c r="G468" cm="1">
        <f t="array" ref="G468" xml:space="preserve"> F468 * 10^(-9) * rhoa/mu * U</f>
        <v>3.1004675207565247E-3</v>
      </c>
      <c r="H468" cm="1">
        <f t="array" ref="H468">1 +  lambda/F468 * ( 2.514 + 0.8 * EXP( -0.55 * F468/lambda ) )</f>
        <v>1.0359963974358974</v>
      </c>
      <c r="I468" cm="1">
        <f t="array" ref="I468" xml:space="preserve"> 1 + 3.34 * lambda/F468</f>
        <v>1.0478233760683762</v>
      </c>
      <c r="J468">
        <f t="shared" si="191"/>
        <v>0.98871281276730461</v>
      </c>
      <c r="K468" cm="1">
        <f t="array" ref="K468" xml:space="preserve"> kB * T * H468 / ( 3 * PI() * mu * F468 * 10^(-9) )</f>
        <v>5.2262193390845306E-12</v>
      </c>
      <c r="L468" cm="1">
        <f t="array" ref="L468" xml:space="preserve"> df * 10^(-6) *U / K468</f>
        <v>15735.4364158142</v>
      </c>
      <c r="M468" cm="1">
        <f t="array" ref="M468" xml:space="preserve"> 1 + 0.388 * Kn * ( ( 1 - alpha ) * L468 / Ku ) ^ ( 1 / 3 )</f>
        <v>1.1869082844904435</v>
      </c>
      <c r="N468" cm="1">
        <f t="array" ref="N468" xml:space="preserve"> 1 + 0.388 * Kn * ( ( 1 - alpha ) / Ku ) ^ ( 1 / 3 ) * ( 3 * PI() * mu * df * 10^(-6) * U * F468 * 10^(-9) / ( kB * T ) ) ^ ( 1 / 3 ) * ( 0.6 * ( F468 / lambda ) ^ 0.1 ) ^ ( -1 / 3 ) * ( 1 + 2/3 * ( 3.34 * F468 / lambda ) ) ^ ( -1 / 2 )</f>
        <v>1.0155580350416133</v>
      </c>
      <c r="O468">
        <f t="shared" si="182"/>
        <v>0.85563311699151778</v>
      </c>
      <c r="P468" cm="1">
        <f t="array" ref="P468" xml:space="preserve"> 1 / ( 1 + 1.6 * ( ( 1 - alpha ) / Ku ) ^ ( 1 / 3 ) * L468 ^ ( -2 / 3 ) * M468 )</f>
        <v>0.99661056652947122</v>
      </c>
      <c r="Q468" cm="1">
        <f t="array" ref="Q468" xml:space="preserve"> 1.6 * ( ( 1 - alpha ) / Ku ) * L468 ^ ( -2 / 3 ) * M468 * P468</f>
        <v>4.286417492954166E-3</v>
      </c>
      <c r="R468" cm="1">
        <f t="array" ref="R468" xml:space="preserve"> 1.6 * ( 0.6 ) ^ ( 2 / 3 ) * ( ( 1 - alpha ) / Ku ) * ( lambda * 10^(-9) ) ^ ( -1 / 15 ) * ( kB * T / ( 3 * PI() * df * 10^(-6) * U * mu ) ) ^ ( 2 / 3 ) * ( F468 * 10^(-9) ) ^ ( -3 / 5 )  +  3.2 * 3.34 / 3 * ( 0.6 ) ^ ( 2 / 3 ) * ( ( 1 - alpha ) / Ku ) *  ( lambda * 10^(-9) ) ^ ( 14 / 15 ) * ( kB * T / ( 3 * PI() * df * 10^(-6) * U * mu ) ) ^ ( 2 / 3 ) * ( F468 * 10^(-9) ) ^ ( -8 / 5 )</f>
        <v>3.4481359574484475E-3</v>
      </c>
      <c r="S468">
        <f t="shared" si="183"/>
        <v>3.5017821775026776E-3</v>
      </c>
      <c r="T468">
        <f t="shared" si="192"/>
        <v>0.81694846180027048</v>
      </c>
      <c r="U468">
        <f t="shared" si="184"/>
        <v>7762.7206655470645</v>
      </c>
      <c r="V468">
        <f t="shared" si="185"/>
        <v>1.1349891555722743E-2</v>
      </c>
      <c r="W468">
        <f t="shared" si="186"/>
        <v>1.2881977857435244E-4</v>
      </c>
      <c r="X468">
        <f t="shared" si="187"/>
        <v>1.462084612357157E-6</v>
      </c>
      <c r="Y468" cm="1">
        <f t="array" ref="Y468" xml:space="preserve"> 4 / 3 * g / U^2 * F468 * 10^(-9) * ( rhop - rhoa ) / rhoa</f>
        <v>485.15240305183778</v>
      </c>
      <c r="Z468" cm="1">
        <f t="array" ref="Z468" xml:space="preserve"> SQRT( 4/3 * 1/U468 * g/rhoa * F468 * 10^(-9) *  ( rhop - rhoa ) )</f>
        <v>2.6223006127406392E-3</v>
      </c>
      <c r="AA468" cm="1">
        <f t="array" ref="AA468" xml:space="preserve"> Z468 / U</f>
        <v>0.24999545553526123</v>
      </c>
      <c r="AB468">
        <f t="shared" si="193"/>
        <v>0.33332525433386184</v>
      </c>
      <c r="AC468">
        <f t="shared" si="194"/>
        <v>0.32811583948238532</v>
      </c>
      <c r="AD468">
        <f t="shared" si="195"/>
        <v>0.98437137665465124</v>
      </c>
      <c r="AE468" cm="1">
        <f t="array" ref="AE468">( ( F468 * 10^(-9) ) ^ 2 * rhop * H468 * U ) / ( 18 * mu * ( df * 10^(-6) ) )</f>
        <v>9.3028055188185715E-2</v>
      </c>
      <c r="AF468">
        <f t="shared" si="196"/>
        <v>7.3547616275086394E-2</v>
      </c>
      <c r="AG468" cm="1">
        <f t="array" ref="AG468">(2 * AI488*(1-alpha)*AE468*SQRT(alpha)+(1-alpha)*alpha*AE468^2)/Ku</f>
        <v>4.4112896987763411E-2</v>
      </c>
      <c r="AH468">
        <f t="shared" si="197"/>
        <v>0.59978690298772153</v>
      </c>
      <c r="AI468" cm="1">
        <f t="array" ref="AI468" xml:space="preserve"> F468 / df / 1000</f>
        <v>0.59693877551020413</v>
      </c>
      <c r="AJ468" cm="1">
        <f t="array" ref="AJ468" xml:space="preserve"> ( 1 + AI468 ) / ( 2*Ku ) * ( 2 * LN( 1 + AI468 ) - 1 + alpha + ( 1 / ( 1 + AI468 ) ) ^ 2 * ( 1 - alpha / 2 ) - ( alpha / 2) * ( 1 + AI468 ) ^ 2 )</f>
        <v>0.36078110320078349</v>
      </c>
      <c r="AK468" cm="1">
        <f t="array" ref="AK468" xml:space="preserve"> ( ( 1 - alpha ) / Ku ) * AI468 ^ 2</f>
        <v>0.50676966818837599</v>
      </c>
      <c r="AL468">
        <f t="shared" si="198"/>
        <v>1.4046458190088362</v>
      </c>
      <c r="AM468">
        <f t="shared" si="188"/>
        <v>0.60688361670501267</v>
      </c>
      <c r="AN468">
        <f t="shared" si="199"/>
        <v>0.91193490612335038</v>
      </c>
      <c r="AO468">
        <f t="shared" si="200"/>
        <v>1.5026520423711054</v>
      </c>
      <c r="AP468" cm="1">
        <f t="array" ref="AP468" xml:space="preserve"> EXP( -4 * alpha * X * 10^(-6) * AM468 / ( PI() * df * 10^(-6) * ( 1 - alpha ) ) ) * 100</f>
        <v>4.0455632322677931E-4</v>
      </c>
      <c r="AQ468" cm="1">
        <f t="array" ref="AQ468" xml:space="preserve"> EXP( -4 * alpha * X * 10^(-6) * AN468 / ( PI() * df * 10^(-6) * ( 1 - alpha ) ) ) * 100</f>
        <v>7.8734662495390913E-7</v>
      </c>
      <c r="AR468">
        <f t="shared" si="201"/>
        <v>4.0376897660182538E-4</v>
      </c>
      <c r="AS468" cm="1">
        <f t="array" ref="AS468" xml:space="preserve"> ( sigave * 10^(-6) * fE *e * H468 ) / ( 3 * PI() * eps0 * ( 1 + epsF ) * mu * U * F468 * 10^(-9) )</f>
        <v>4.5675842646513993E-3</v>
      </c>
      <c r="AT468" cm="1">
        <f t="array" ref="AT468" xml:space="preserve"> PI() * AS468 / ( 1 + alpha * SQRT(AS468) )</f>
        <v>1.4282883948159903E-2</v>
      </c>
      <c r="AU468" cm="1">
        <f t="array" ref="AU468" xml:space="preserve"> PI() * AS468 * ( 1 - SQRT( AS468 ) * alpha )</f>
        <v>1.4282573348727986E-2</v>
      </c>
      <c r="AV468">
        <f t="shared" si="202"/>
        <v>0.9999782537313161</v>
      </c>
      <c r="AW468" cm="1">
        <f t="array" ref="AW468" xml:space="preserve"> 2 / 3 * ( epsP - 1 ) / ( epsP + 2 ) * ( sigave * 10^(-6) ) ^ 2 / ( eps0 * ( 1 + epsF ) ^ 2 ) * H468 * ( F468 * 10^(-9) ) ^ 2 / ( df * 10^(-6) * mu * U )</f>
        <v>74.593307816245314</v>
      </c>
      <c r="AX468" cm="1">
        <f t="array" ref="AX468" xml:space="preserve"> 0.528 * Ku ^ 0.26 * AW468 ^ 0.74 / ( 1 + 0.366 * ( Ku * AW468 ) ^ 0.63 )</f>
        <v>2.194138276747378</v>
      </c>
      <c r="AY468" cm="1">
        <f t="array" ref="AY468" xml:space="preserve"> 0.35 * Ku ^ ( -0.5 ) * AW468 ^ 0.4</f>
        <v>2.4274409077414894</v>
      </c>
      <c r="AZ468">
        <f t="shared" si="203"/>
        <v>1.1063299580826613</v>
      </c>
      <c r="BA468">
        <f t="shared" si="189"/>
        <v>0.6124984523857353</v>
      </c>
      <c r="BB468">
        <f t="shared" si="204"/>
        <v>0.92621747947207833</v>
      </c>
      <c r="BC468">
        <f t="shared" si="205"/>
        <v>1.5121956241103629</v>
      </c>
      <c r="BD468">
        <f t="shared" si="190"/>
        <v>1.4694353205090378</v>
      </c>
      <c r="BE468">
        <f t="shared" si="206"/>
        <v>3.3393758138648399</v>
      </c>
      <c r="BF468">
        <f t="shared" si="207"/>
        <v>2.2725571974872785</v>
      </c>
      <c r="BG468" cm="1">
        <f t="array" ref="BG468" xml:space="preserve"> EXP( -4 * alpha * X * 10^(-6) * BA468 / ( PI() * df * 10^(-6) * ( 1 - alpha ) ) ) * 100</f>
        <v>3.6064774517637055E-4</v>
      </c>
      <c r="BH468" cm="1">
        <f t="array" ref="BH468" xml:space="preserve"> EXP( -4 * alpha * X * 10^(-6) * BB468 / ( PI() * df * 10^(-6) * ( 1 - alpha ) ) ) * 100</f>
        <v>5.8782095606402003E-7</v>
      </c>
      <c r="BI468" cm="1">
        <f t="array" ref="BI468" xml:space="preserve"> EXP( -4 * alpha * X * 10^(-6) * BD468 / ( PI() * df * 10^(-6) * ( 1 - alpha ) ) ) * 100</f>
        <v>8.7495295445814326E-12</v>
      </c>
      <c r="BJ468" cm="1">
        <f t="array" ref="BJ468" xml:space="preserve"> EXP( -4 * alpha * X * 10^(-6) * BE468 / ( PI() * df * 10^(-6) * ( 1 - alpha ) ) ) * 100</f>
        <v>2.1130673985864061E-28</v>
      </c>
      <c r="BK468" cm="1">
        <f t="array" ref="BK468">fC *  BG468 +  ( 1 - fC ) * BI468</f>
        <v>3.6064782392213644E-5</v>
      </c>
    </row>
    <row r="469" spans="6:63" x14ac:dyDescent="0.2">
      <c r="F469">
        <v>4690</v>
      </c>
      <c r="G469" cm="1">
        <f t="array" ref="G469" xml:space="preserve"> F469 * 10^(-9) * rhoa/mu * U</f>
        <v>3.1070924513564319E-3</v>
      </c>
      <c r="H469" cm="1">
        <f t="array" ref="H469">1 +  lambda/F469 * ( 2.514 + 0.8 * EXP( -0.55 * F469/lambda ) )</f>
        <v>1.0359196460554372</v>
      </c>
      <c r="I469" cm="1">
        <f t="array" ref="I469" xml:space="preserve"> 1 + 3.34 * lambda/F469</f>
        <v>1.0477214072494669</v>
      </c>
      <c r="J469">
        <f t="shared" si="191"/>
        <v>0.98873578308854793</v>
      </c>
      <c r="K469" cm="1">
        <f t="array" ref="K469" xml:space="preserve"> kB * T * H469 / ( 3 * PI() * mu * F469 * 10^(-9) )</f>
        <v>5.2146896574383999E-12</v>
      </c>
      <c r="L469" cm="1">
        <f t="array" ref="L469" xml:space="preserve"> df * 10^(-6) *U / K469</f>
        <v>15770.227474219466</v>
      </c>
      <c r="M469" cm="1">
        <f t="array" ref="M469" xml:space="preserve"> 1 + 0.388 * Kn * ( ( 1 - alpha ) * L469 / Ku ) ^ ( 1 / 3 )</f>
        <v>1.1870459345314126</v>
      </c>
      <c r="N469" cm="1">
        <f t="array" ref="N469" xml:space="preserve"> 1 + 0.388 * Kn * ( ( 1 - alpha ) / Ku ) ^ ( 1 / 3 ) * ( 3 * PI() * mu * df * 10^(-6) * U * F469 * 10^(-9) / ( kB * T ) ) ^ ( 1 / 3 ) * ( 0.6 * ( F469 / lambda ) ^ 0.1 ) ^ ( -1 / 3 ) * ( 1 + 2/3 * ( 3.34 * F469 / lambda ) ) ^ ( -1 / 2 )</f>
        <v>1.0155515007510263</v>
      </c>
      <c r="O469">
        <f t="shared" si="182"/>
        <v>0.8555283929698273</v>
      </c>
      <c r="P469" cm="1">
        <f t="array" ref="P469" xml:space="preserve"> 1 / ( 1 + 1.6 * ( ( 1 - alpha ) / Ku ) ^ ( 1 / 3 ) * L469 ^ ( -2 / 3 ) * M469 )</f>
        <v>0.99661514531085127</v>
      </c>
      <c r="Q469" cm="1">
        <f t="array" ref="Q469" xml:space="preserve"> 1.6 * ( ( 1 - alpha ) / Ku ) * L469 ^ ( -2 / 3 ) * M469 * P469</f>
        <v>4.2806269769947872E-3</v>
      </c>
      <c r="R469" cm="1">
        <f t="array" ref="R469" xml:space="preserve"> 1.6 * ( 0.6 ) ^ ( 2 / 3 ) * ( ( 1 - alpha ) / Ku ) * ( lambda * 10^(-9) ) ^ ( -1 / 15 ) * ( kB * T / ( 3 * PI() * df * 10^(-6) * U * mu ) ) ^ ( 2 / 3 ) * ( F469 * 10^(-9) ) ^ ( -3 / 5 )  +  3.2 * 3.34 / 3 * ( 0.6 ) ^ ( 2 / 3 ) * ( ( 1 - alpha ) / Ku ) *  ( lambda * 10^(-9) ) ^ ( 14 / 15 ) * ( kB * T / ( 3 * PI() * df * 10^(-6) * U * mu ) ) ^ ( 2 / 3 ) * ( F469 * 10^(-9) ) ^ ( -8 / 5 )</f>
        <v>3.4434959445992772E-3</v>
      </c>
      <c r="S469">
        <f t="shared" si="183"/>
        <v>3.4970474743678689E-3</v>
      </c>
      <c r="T469">
        <f t="shared" si="192"/>
        <v>0.81694749230940233</v>
      </c>
      <c r="U469">
        <f t="shared" si="184"/>
        <v>7746.2011681613722</v>
      </c>
      <c r="V469">
        <f t="shared" si="185"/>
        <v>1.1361987361576986E-2</v>
      </c>
      <c r="W469">
        <f t="shared" si="186"/>
        <v>1.2909449573275398E-4</v>
      </c>
      <c r="X469">
        <f t="shared" si="187"/>
        <v>1.4667640879372235E-6</v>
      </c>
      <c r="Y469" cm="1">
        <f t="array" ref="Y469" xml:space="preserve"> 4 / 3 * g / U^2 * F469 * 10^(-9) * ( rhop - rhoa ) / rhoa</f>
        <v>486.18905348570928</v>
      </c>
      <c r="Z469" cm="1">
        <f t="array" ref="Z469" xml:space="preserve"> SQRT( 4/3 * 1/U469 * g/rhoa * F469 * 10^(-9) *  ( rhop - rhoa ) )</f>
        <v>2.6278983664264678E-3</v>
      </c>
      <c r="AA469" cm="1">
        <f t="array" ref="AA469" xml:space="preserve"> Z469 / U</f>
        <v>0.25052911402424749</v>
      </c>
      <c r="AB469">
        <f t="shared" si="193"/>
        <v>0.33427464456885231</v>
      </c>
      <c r="AC469">
        <f t="shared" si="194"/>
        <v>0.32901686856141482</v>
      </c>
      <c r="AD469">
        <f t="shared" si="195"/>
        <v>0.98427108937855889</v>
      </c>
      <c r="AE469" cm="1">
        <f t="array" ref="AE469">( ( F469 * 10^(-9) ) ^ 2 * rhop * H469 * U ) / ( 18 * mu * ( df * 10^(-6) ) )</f>
        <v>9.341911428803755E-2</v>
      </c>
      <c r="AF469">
        <f t="shared" si="196"/>
        <v>7.3998439824267209E-2</v>
      </c>
      <c r="AG469" cm="1">
        <f t="array" ref="AG469">(2 * AI489*(1-alpha)*AE469*SQRT(alpha)+(1-alpha)*alpha*AE469^2)/Ku</f>
        <v>4.4390945611777317E-2</v>
      </c>
      <c r="AH469">
        <f t="shared" si="197"/>
        <v>0.59989029116286385</v>
      </c>
      <c r="AI469" cm="1">
        <f t="array" ref="AI469" xml:space="preserve"> F469 / df / 1000</f>
        <v>0.59821428571428581</v>
      </c>
      <c r="AJ469" cm="1">
        <f t="array" ref="AJ469" xml:space="preserve"> ( 1 + AI469 ) / ( 2*Ku ) * ( 2 * LN( 1 + AI469 ) - 1 + alpha + ( 1 / ( 1 + AI469 ) ) ^ 2 * ( 1 - alpha / 2 ) - ( alpha / 2) * ( 1 + AI469 ) ^ 2 )</f>
        <v>0.36210947020005846</v>
      </c>
      <c r="AK469" cm="1">
        <f t="array" ref="AK469" xml:space="preserve"> ( ( 1 - alpha ) / Ku ) * AI469 ^ 2</f>
        <v>0.50893766429424803</v>
      </c>
      <c r="AL469">
        <f t="shared" si="198"/>
        <v>1.4054801273578121</v>
      </c>
      <c r="AM469">
        <f t="shared" si="188"/>
        <v>0.60844756582745307</v>
      </c>
      <c r="AN469">
        <f t="shared" si="199"/>
        <v>0.91545002015429788</v>
      </c>
      <c r="AO469">
        <f t="shared" si="200"/>
        <v>1.5045668214800718</v>
      </c>
      <c r="AP469" cm="1">
        <f t="array" ref="AP469" xml:space="preserve"> EXP( -4 * alpha * X * 10^(-6) * AM469 / ( PI() * df * 10^(-6) * ( 1 - alpha ) ) ) * 100</f>
        <v>3.9181502795806908E-4</v>
      </c>
      <c r="AQ469" cm="1">
        <f t="array" ref="AQ469" xml:space="preserve"> EXP( -4 * alpha * X * 10^(-6) * AN469 / ( PI() * df * 10^(-6) * ( 1 - alpha ) ) ) * 100</f>
        <v>7.3270507630181412E-7</v>
      </c>
      <c r="AR469">
        <f t="shared" si="201"/>
        <v>3.9108232288176728E-4</v>
      </c>
      <c r="AS469" cm="1">
        <f t="array" ref="AS469" xml:space="preserve"> ( sigave * 10^(-6) * fE *e * H469 ) / ( 3 * PI() * eps0 * ( 1 + epsF ) * mu * U * F469 * 10^(-9) )</f>
        <v>4.5575076128604071E-3</v>
      </c>
      <c r="AT469" cm="1">
        <f t="array" ref="AT469" xml:space="preserve"> PI() * AS469 / ( 1 + alpha * SQRT(AS469) )</f>
        <v>1.4251447160181428E-2</v>
      </c>
      <c r="AU469" cm="1">
        <f t="array" ref="AU469" xml:space="preserve"> PI() * AS469 * ( 1 - SQRT( AS469 ) * alpha )</f>
        <v>1.4251137928094657E-2</v>
      </c>
      <c r="AV469">
        <f t="shared" si="202"/>
        <v>0.99997830170625523</v>
      </c>
      <c r="AW469" cm="1">
        <f t="array" ref="AW469" xml:space="preserve"> 2 / 3 * ( epsP - 1 ) / ( epsP + 2 ) * ( sigave * 10^(-6) ) ^ 2 / ( eps0 * ( 1 + epsF ) ^ 2 ) * H469 * ( F469 * 10^(-9) ) ^ 2 / ( df * 10^(-6) * mu * U )</f>
        <v>74.906873350326222</v>
      </c>
      <c r="AX469" cm="1">
        <f t="array" ref="AX469" xml:space="preserve"> 0.528 * Ku ^ 0.26 * AW469 ^ 0.74 / ( 1 + 0.366 * ( Ku * AW469 ) ^ 0.63 )</f>
        <v>2.1962571766839503</v>
      </c>
      <c r="AY469" cm="1">
        <f t="array" ref="AY469" xml:space="preserve"> 0.35 * Ku ^ ( -0.5 ) * AW469 ^ 0.4</f>
        <v>2.4315174345591286</v>
      </c>
      <c r="AZ469">
        <f t="shared" si="203"/>
        <v>1.1071187201447825</v>
      </c>
      <c r="BA469">
        <f t="shared" si="189"/>
        <v>0.61402775465350357</v>
      </c>
      <c r="BB469">
        <f t="shared" si="204"/>
        <v>0.92970115808239251</v>
      </c>
      <c r="BC469">
        <f t="shared" si="205"/>
        <v>1.5141028252167912</v>
      </c>
      <c r="BD469">
        <f t="shared" si="190"/>
        <v>1.4683974094269794</v>
      </c>
      <c r="BE469">
        <f t="shared" si="206"/>
        <v>3.3469674547134263</v>
      </c>
      <c r="BF469">
        <f t="shared" si="207"/>
        <v>2.2793335327522346</v>
      </c>
      <c r="BG469" cm="1">
        <f t="array" ref="BG469" xml:space="preserve"> EXP( -4 * alpha * X * 10^(-6) * BA469 / ( PI() * df * 10^(-6) * ( 1 - alpha ) ) ) * 100</f>
        <v>3.4953703930246138E-4</v>
      </c>
      <c r="BH469" cm="1">
        <f t="array" ref="BH469" xml:space="preserve"> EXP( -4 * alpha * X * 10^(-6) * BB469 / ( PI() * df * 10^(-6) * ( 1 - alpha ) ) ) * 100</f>
        <v>5.4737838423896767E-7</v>
      </c>
      <c r="BI469" cm="1">
        <f t="array" ref="BI469" xml:space="preserve"> EXP( -4 * alpha * X * 10^(-6) * BD469 / ( PI() * df * 10^(-6) * ( 1 - alpha ) ) ) * 100</f>
        <v>8.9373345033770372E-12</v>
      </c>
      <c r="BJ469" cm="1">
        <f t="array" ref="BJ469" xml:space="preserve"> EXP( -4 * alpha * X * 10^(-6) * BE469 / ( PI() * df * 10^(-6) * ( 1 - alpha ) ) ) * 100</f>
        <v>1.8090512137759694E-28</v>
      </c>
      <c r="BK469" cm="1">
        <f t="array" ref="BK469">fC *  BG469 +  ( 1 - fC ) * BI469</f>
        <v>3.495371197384719E-5</v>
      </c>
    </row>
    <row r="470" spans="6:63" x14ac:dyDescent="0.2">
      <c r="F470">
        <v>4700</v>
      </c>
      <c r="G470" cm="1">
        <f t="array" ref="G470" xml:space="preserve"> F470 * 10^(-9) * rhoa/mu * U</f>
        <v>3.1137173819563387E-3</v>
      </c>
      <c r="H470" cm="1">
        <f t="array" ref="H470">1 +  lambda/F470 * ( 2.514 + 0.8 * EXP( -0.55 * F470/lambda ) )</f>
        <v>1.0358432212765958</v>
      </c>
      <c r="I470" cm="1">
        <f t="array" ref="I470" xml:space="preserve"> 1 + 3.34 * lambda/F470</f>
        <v>1.0476198723404255</v>
      </c>
      <c r="J470">
        <f t="shared" si="191"/>
        <v>0.9887586601068189</v>
      </c>
      <c r="K470" cm="1">
        <f t="array" ref="K470" xml:space="preserve"> kB * T * H470 / ( 3 * PI() * mu * F470 * 10^(-9) )</f>
        <v>5.2032106788409477E-12</v>
      </c>
      <c r="L470" cm="1">
        <f t="array" ref="L470" xml:space="preserve"> df * 10^(-6) *U / K470</f>
        <v>15805.018705024258</v>
      </c>
      <c r="M470" cm="1">
        <f t="array" ref="M470" xml:space="preserve"> 1 + 0.388 * Kn * ( ( 1 - alpha ) * L470 / Ku ) ^ ( 1 / 3 )</f>
        <v>1.1871833829529623</v>
      </c>
      <c r="N470" cm="1">
        <f t="array" ref="N470" xml:space="preserve"> 1 + 0.388 * Kn * ( ( 1 - alpha ) / Ku ) ^ ( 1 / 3 ) * ( 3 * PI() * mu * df * 10^(-6) * U * F470 * 10^(-9) / ( kB * T ) ) ^ ( 1 / 3 ) * ( 0.6 * ( F470 / lambda ) ^ 0.1 ) ^ ( -1 / 3 ) * ( 1 + 2/3 * ( 3.34 * F470 / lambda ) ) ^ ( -1 / 2 )</f>
        <v>1.0155449828899881</v>
      </c>
      <c r="O470">
        <f t="shared" si="182"/>
        <v>0.85542385234870255</v>
      </c>
      <c r="P470" cm="1">
        <f t="array" ref="P470" xml:space="preserve"> 1 / ( 1 + 1.6 * ( ( 1 - alpha ) / Ku ) ^ ( 1 / 3 ) * L470 ^ ( -2 / 3 ) * M470 )</f>
        <v>0.99661970763886609</v>
      </c>
      <c r="Q470" cm="1">
        <f t="array" ref="Q470" xml:space="preserve"> 1.6 * ( ( 1 - alpha ) / Ku ) * L470 ^ ( -2 / 3 ) * M470 * P470</f>
        <v>4.2748572686405377E-3</v>
      </c>
      <c r="R470" cm="1">
        <f t="array" ref="R470" xml:space="preserve"> 1.6 * ( 0.6 ) ^ ( 2 / 3 ) * ( ( 1 - alpha ) / Ku ) * ( lambda * 10^(-9) ) ^ ( -1 / 15 ) * ( kB * T / ( 3 * PI() * df * 10^(-6) * U * mu ) ) ^ ( 2 / 3 ) * ( F470 * 10^(-9) ) ^ ( -3 / 5 )  +  3.2 * 3.34 / 3 * ( 0.6 ) ^ ( 2 / 3 ) * ( ( 1 - alpha ) / Ku ) *  ( lambda * 10^(-9) ) ^ ( 14 / 15 ) * ( kB * T / ( 3 * PI() * df * 10^(-6) * U * mu ) ) ^ ( 2 / 3 ) * ( F470 * 10^(-9) ) ^ ( -8 / 5 )</f>
        <v>3.4388725052721674E-3</v>
      </c>
      <c r="S470">
        <f t="shared" si="183"/>
        <v>3.4923297195274738E-3</v>
      </c>
      <c r="T470">
        <f t="shared" si="192"/>
        <v>0.81694650840075456</v>
      </c>
      <c r="U470">
        <f t="shared" si="184"/>
        <v>7729.7519451086118</v>
      </c>
      <c r="V470">
        <f t="shared" si="185"/>
        <v>1.1374070219104818E-2</v>
      </c>
      <c r="W470">
        <f t="shared" si="186"/>
        <v>1.2936921095380719E-4</v>
      </c>
      <c r="X470">
        <f t="shared" si="187"/>
        <v>1.4714485120723148E-6</v>
      </c>
      <c r="Y470" cm="1">
        <f t="array" ref="Y470" xml:space="preserve"> 4 / 3 * g / U^2 * F470 * 10^(-9) * ( rhop - rhoa ) / rhoa</f>
        <v>487.22570391958072</v>
      </c>
      <c r="Z470" cm="1">
        <f t="array" ref="Z470" xml:space="preserve"> SQRT( 4/3 * 1/U470 * g/rhoa * F470 * 10^(-9) *  ( rhop - rhoa ) )</f>
        <v>2.6334961005391923E-3</v>
      </c>
      <c r="AA470" cm="1">
        <f t="array" ref="AA470" xml:space="preserve"> Z470 / U</f>
        <v>0.25106277064724358</v>
      </c>
      <c r="AB470">
        <f t="shared" si="193"/>
        <v>0.33522538446141348</v>
      </c>
      <c r="AC470">
        <f t="shared" si="194"/>
        <v>0.32991889211304104</v>
      </c>
      <c r="AD470">
        <f t="shared" si="195"/>
        <v>0.98417037433815446</v>
      </c>
      <c r="AE470" cm="1">
        <f t="array" ref="AE470">( ( F470 * 10^(-9) ) ^ 2 * rhop * H470 * U ) / ( 18 * mu * ( df * 10^(-6) ) )</f>
        <v>9.3810993350380401E-2</v>
      </c>
      <c r="AF470">
        <f t="shared" si="196"/>
        <v>7.4450556966432824E-2</v>
      </c>
      <c r="AG470" cm="1">
        <f t="array" ref="AG470">(2 * AI490*(1-alpha)*AE470*SQRT(alpha)+(1-alpha)*alpha*AE470^2)/Ku</f>
        <v>4.4670167593381868E-2</v>
      </c>
      <c r="AH470">
        <f t="shared" si="197"/>
        <v>0.59999776245491487</v>
      </c>
      <c r="AI470" cm="1">
        <f t="array" ref="AI470" xml:space="preserve"> F470 / df / 1000</f>
        <v>0.59948979591836737</v>
      </c>
      <c r="AJ470" cm="1">
        <f t="array" ref="AJ470" xml:space="preserve"> ( 1 + AI470 ) / ( 2*Ku ) * ( 2 * LN( 1 + AI470 ) - 1 + alpha + ( 1 / ( 1 + AI470 ) ) ^ 2 * ( 1 - alpha / 2 ) - ( alpha / 2) * ( 1 + AI470 ) ^ 2 )</f>
        <v>0.36343956889857038</v>
      </c>
      <c r="AK470" cm="1">
        <f t="array" ref="AK470" xml:space="preserve"> ( ( 1 - alpha ) / Ku ) * AI470 ^ 2</f>
        <v>0.51111028792649327</v>
      </c>
      <c r="AL470">
        <f t="shared" si="198"/>
        <v>1.4063143687833703</v>
      </c>
      <c r="AM470">
        <f t="shared" si="188"/>
        <v>0.6100102757929764</v>
      </c>
      <c r="AN470">
        <f t="shared" si="199"/>
        <v>0.91897206672549459</v>
      </c>
      <c r="AO470">
        <f t="shared" si="200"/>
        <v>1.5064862071887011</v>
      </c>
      <c r="AP470" cm="1">
        <f t="array" ref="AP470" xml:space="preserve"> EXP( -4 * alpha * X * 10^(-6) * AM470 / ( PI() * df * 10^(-6) * ( 1 - alpha ) ) ) * 100</f>
        <v>3.7948463511528466E-4</v>
      </c>
      <c r="AQ470" cm="1">
        <f t="array" ref="AQ470" xml:space="preserve"> EXP( -4 * alpha * X * 10^(-6) * AN470 / ( PI() * df * 10^(-6) * ( 1 - alpha ) ) ) * 100</f>
        <v>6.8175891423787313E-7</v>
      </c>
      <c r="AR470">
        <f t="shared" si="201"/>
        <v>3.788028762010468E-4</v>
      </c>
      <c r="AS470" cm="1">
        <f t="array" ref="AS470" xml:space="preserve"> ( sigave * 10^(-6) * fE *e * H470 ) / ( 3 * PI() * eps0 * ( 1 + epsF ) * mu * U * F470 * 10^(-9) )</f>
        <v>4.5474752742587932E-3</v>
      </c>
      <c r="AT470" cm="1">
        <f t="array" ref="AT470" xml:space="preserve"> PI() * AS470 / ( 1 + alpha * SQRT(AS470) )</f>
        <v>1.4220148379024798E-2</v>
      </c>
      <c r="AU470" cm="1">
        <f t="array" ref="AU470" xml:space="preserve"> PI() * AS470 * ( 1 - SQRT( AS470 ) * alpha )</f>
        <v>1.4219840505278828E-2</v>
      </c>
      <c r="AV470">
        <f t="shared" si="202"/>
        <v>0.99997834947021902</v>
      </c>
      <c r="AW470" cm="1">
        <f t="array" ref="AW470" xml:space="preserve"> 2 / 3 * ( epsP - 1 ) / ( epsP + 2 ) * ( sigave * 10^(-6) ) ^ 2 / ( eps0 * ( 1 + epsF ) ^ 2 ) * H470 * ( F470 * 10^(-9) ) ^ 2 / ( df * 10^(-6) * mu * U )</f>
        <v>75.221096360416581</v>
      </c>
      <c r="AX470" cm="1">
        <f t="array" ref="AX470" xml:space="preserve"> 0.528 * Ku ^ 0.26 * AW470 ^ 0.74 / ( 1 + 0.366 * ( Ku * AW470 ) ^ 0.63 )</f>
        <v>2.1983713204658444</v>
      </c>
      <c r="AY470" cm="1">
        <f t="array" ref="AY470" xml:space="preserve"> 0.35 * Ku ^ ( -0.5 ) * AW470 ^ 0.4</f>
        <v>2.4355922508233494</v>
      </c>
      <c r="AZ470">
        <f t="shared" si="203"/>
        <v>1.1079075805570631</v>
      </c>
      <c r="BA470">
        <f t="shared" si="189"/>
        <v>0.61555598753749519</v>
      </c>
      <c r="BB470">
        <f t="shared" si="204"/>
        <v>0.93319190723077339</v>
      </c>
      <c r="BC470">
        <f t="shared" si="205"/>
        <v>1.5160146698661268</v>
      </c>
      <c r="BD470">
        <f t="shared" si="190"/>
        <v>1.4673525007660815</v>
      </c>
      <c r="BE470">
        <f t="shared" si="206"/>
        <v>3.354564317548844</v>
      </c>
      <c r="BF470">
        <f t="shared" si="207"/>
        <v>2.2861339151958915</v>
      </c>
      <c r="BG470" cm="1">
        <f t="array" ref="BG470" xml:space="preserve"> EXP( -4 * alpha * X * 10^(-6) * BA470 / ( PI() * df * 10^(-6) * ( 1 - alpha ) ) ) * 100</f>
        <v>3.3877604088231316E-4</v>
      </c>
      <c r="BH470" cm="1">
        <f t="array" ref="BH470" xml:space="preserve"> EXP( -4 * alpha * X * 10^(-6) * BB470 / ( PI() * df * 10^(-6) * ( 1 - alpha ) ) ) * 100</f>
        <v>5.0964455667996492E-7</v>
      </c>
      <c r="BI470" cm="1">
        <f t="array" ref="BI470" xml:space="preserve"> EXP( -4 * alpha * X * 10^(-6) * BD470 / ( PI() * df * 10^(-6) * ( 1 - alpha ) ) ) * 100</f>
        <v>9.1304778481443573E-12</v>
      </c>
      <c r="BJ470" cm="1">
        <f t="array" ref="BJ470" xml:space="preserve"> EXP( -4 * alpha * X * 10^(-6) * BE470 / ( PI() * df * 10^(-6) * ( 1 - alpha ) ) ) * 100</f>
        <v>1.5486096788092373E-28</v>
      </c>
      <c r="BK470" cm="1">
        <f t="array" ref="BK470">fC *  BG470 +  ( 1 - fC ) * BI470</f>
        <v>3.3877612305661382E-5</v>
      </c>
    </row>
    <row r="471" spans="6:63" x14ac:dyDescent="0.2">
      <c r="F471">
        <v>4710</v>
      </c>
      <c r="G471" cm="1">
        <f t="array" ref="G471" xml:space="preserve"> F471 * 10^(-9) * rhoa/mu * U</f>
        <v>3.1203423125562469E-3</v>
      </c>
      <c r="H471" cm="1">
        <f t="array" ref="H471">1 +  lambda/F471 * ( 2.514 + 0.8 * EXP( -0.55 * F471/lambda ) )</f>
        <v>1.0357671210191084</v>
      </c>
      <c r="I471" cm="1">
        <f t="array" ref="I471" xml:space="preserve"> 1 + 3.34 * lambda/F471</f>
        <v>1.0475187685774947</v>
      </c>
      <c r="J471">
        <f t="shared" si="191"/>
        <v>0.98878144438944537</v>
      </c>
      <c r="K471" cm="1">
        <f t="array" ref="K471" xml:space="preserve"> kB * T * H471 / ( 3 * PI() * mu * F471 * 10^(-9) )</f>
        <v>5.1917820699154927E-12</v>
      </c>
      <c r="L471" cm="1">
        <f t="array" ref="L471" xml:space="preserve"> df * 10^(-6) *U / K471</f>
        <v>15839.810107168409</v>
      </c>
      <c r="M471" cm="1">
        <f t="array" ref="M471" xml:space="preserve"> 1 + 0.388 * Kn * ( ( 1 - alpha ) * L471 / Ku ) ^ ( 1 / 3 )</f>
        <v>1.1873206304895727</v>
      </c>
      <c r="N471" cm="1">
        <f t="array" ref="N471" xml:space="preserve"> 1 + 0.388 * Kn * ( ( 1 - alpha ) / Ku ) ^ ( 1 / 3 ) * ( 3 * PI() * mu * df * 10^(-6) * U * F471 * 10^(-9) / ( kB * T ) ) ^ ( 1 / 3 ) * ( 0.6 * ( F471 / lambda ) ^ 0.1 ) ^ ( -1 / 3 ) * ( 1 + 2/3 * ( 3.34 * F471 / lambda ) ) ^ ( -1 / 2 )</f>
        <v>1.0155384813829325</v>
      </c>
      <c r="O471">
        <f t="shared" si="182"/>
        <v>0.85531949441844646</v>
      </c>
      <c r="P471" cm="1">
        <f t="array" ref="P471" xml:space="preserve"> 1 / ( 1 + 1.6 * ( ( 1 - alpha ) / Ku ) ^ ( 1 / 3 ) * L471 ^ ( -2 / 3 ) * M471 )</f>
        <v>0.99662425360862605</v>
      </c>
      <c r="Q471" cm="1">
        <f t="array" ref="Q471" xml:space="preserve"> 1.6 * ( ( 1 - alpha ) / Ku ) * L471 ^ ( -2 / 3 ) * M471 * P471</f>
        <v>4.2691082476106167E-3</v>
      </c>
      <c r="R471" cm="1">
        <f t="array" ref="R471" xml:space="preserve"> 1.6 * ( 0.6 ) ^ ( 2 / 3 ) * ( ( 1 - alpha ) / Ku ) * ( lambda * 10^(-9) ) ^ ( -1 / 15 ) * ( kB * T / ( 3 * PI() * df * 10^(-6) * U * mu ) ) ^ ( 2 / 3 ) * ( F471 * 10^(-9) ) ^ ( -3 / 5 )  +  3.2 * 3.34 / 3 * ( 0.6 ) ^ ( 2 / 3 ) * ( ( 1 - alpha ) / Ku ) *  ( lambda * 10^(-9) ) ^ ( 14 / 15 ) * ( kB * T / ( 3 * PI() * df * 10^(-6) * U * mu ) ) ^ ( 2 / 3 ) * ( F471 * 10^(-9) ) ^ ( -8 / 5 )</f>
        <v>3.4342655436907089E-3</v>
      </c>
      <c r="S471">
        <f t="shared" si="183"/>
        <v>3.4876288149053936E-3</v>
      </c>
      <c r="T471">
        <f t="shared" si="192"/>
        <v>0.81694551007400429</v>
      </c>
      <c r="U471">
        <f t="shared" si="184"/>
        <v>7713.3725488411965</v>
      </c>
      <c r="V471">
        <f t="shared" si="185"/>
        <v>1.1386140169584972E-2</v>
      </c>
      <c r="W471">
        <f t="shared" si="186"/>
        <v>1.2964392423880325E-4</v>
      </c>
      <c r="X471">
        <f t="shared" si="187"/>
        <v>1.4761378793868669E-6</v>
      </c>
      <c r="Y471" cm="1">
        <f t="array" ref="Y471" xml:space="preserve"> 4 / 3 * g / U^2 * F471 * 10^(-9) * ( rhop - rhoa ) / rhoa</f>
        <v>488.26235435345205</v>
      </c>
      <c r="Z471" cm="1">
        <f t="array" ref="Z471" xml:space="preserve"> SQRT( 4/3 * 1/U471 * g/rhoa * F471 * 10^(-9) *  ( rhop - rhoa ) )</f>
        <v>2.6390938150920311E-3</v>
      </c>
      <c r="AA471" cm="1">
        <f t="array" ref="AA471" xml:space="preserve"> Z471 / U</f>
        <v>0.25159642540550975</v>
      </c>
      <c r="AB471">
        <f t="shared" si="193"/>
        <v>0.33617747689384431</v>
      </c>
      <c r="AC471">
        <f t="shared" si="194"/>
        <v>0.33082191104066178</v>
      </c>
      <c r="AD471">
        <f t="shared" si="195"/>
        <v>0.98406923062584095</v>
      </c>
      <c r="AE471" cm="1">
        <f t="array" ref="AE471">( ( F471 * 10^(-9) ) ^ 2 * rhop * H471 * U ) / ( 18 * mu * ( df * 10^(-6) ) )</f>
        <v>9.4203692375214351E-2</v>
      </c>
      <c r="AF471">
        <f t="shared" si="196"/>
        <v>7.4903963977791477E-2</v>
      </c>
      <c r="AG471" cm="1">
        <f t="array" ref="AG471">(2 * AI491*(1-alpha)*AE471*SQRT(alpha)+(1-alpha)*alpha*AE471^2)/Ku</f>
        <v>4.4950565466021268E-2</v>
      </c>
      <c r="AH471">
        <f t="shared" si="197"/>
        <v>0.60010930101574878</v>
      </c>
      <c r="AI471" cm="1">
        <f t="array" ref="AI471" xml:space="preserve"> F471 / df / 1000</f>
        <v>0.60076530612244905</v>
      </c>
      <c r="AJ471" cm="1">
        <f t="array" ref="AJ471" xml:space="preserve"> ( 1 + AI471 ) / ( 2*Ku ) * ( 2 * LN( 1 + AI471 ) - 1 + alpha + ( 1 / ( 1 + AI471 ) ) ^ 2 * ( 1 - alpha / 2 ) - ( alpha / 2) * ( 1 + AI471 ) ^ 2 )</f>
        <v>0.36477139632312772</v>
      </c>
      <c r="AK471" cm="1">
        <f t="array" ref="AK471" xml:space="preserve"> ( ( 1 - alpha ) / Ku ) * AI471 ^ 2</f>
        <v>0.51328753908511171</v>
      </c>
      <c r="AL471">
        <f t="shared" si="198"/>
        <v>1.4071485436057136</v>
      </c>
      <c r="AM471">
        <f t="shared" si="188"/>
        <v>0.6115717301600313</v>
      </c>
      <c r="AN471">
        <f t="shared" si="199"/>
        <v>0.92250104291847035</v>
      </c>
      <c r="AO471">
        <f t="shared" si="200"/>
        <v>1.5084102116313935</v>
      </c>
      <c r="AP471" cm="1">
        <f t="array" ref="AP471" xml:space="preserve"> EXP( -4 * alpha * X * 10^(-6) * AM471 / ( PI() * df * 10^(-6) * ( 1 - alpha ) ) ) * 100</f>
        <v>3.6755172182857904E-4</v>
      </c>
      <c r="AQ471" cm="1">
        <f t="array" ref="AQ471" xml:space="preserve"> EXP( -4 * alpha * X * 10^(-6) * AN471 / ( PI() * df * 10^(-6) * ( 1 - alpha ) ) ) * 100</f>
        <v>6.3426518059393539E-7</v>
      </c>
      <c r="AR471">
        <f t="shared" si="201"/>
        <v>3.6691745664798513E-4</v>
      </c>
      <c r="AS471" cm="1">
        <f t="array" ref="AS471" xml:space="preserve"> ( sigave * 10^(-6) * fE *e * H471 ) / ( 3 * PI() * eps0 * ( 1 + epsF ) * mu * U * F471 * 10^(-9) )</f>
        <v>4.5374869574837254E-3</v>
      </c>
      <c r="AT471" cm="1">
        <f t="array" ref="AT471" xml:space="preserve"> PI() * AS471 / ( 1 + alpha * SQRT(AS471) )</f>
        <v>1.4188986698595857E-2</v>
      </c>
      <c r="AU471" cm="1">
        <f t="array" ref="AU471" xml:space="preserve"> PI() * AS471 * ( 1 - SQRT( AS471 ) * alpha )</f>
        <v>1.4188680174265189E-2</v>
      </c>
      <c r="AV471">
        <f t="shared" si="202"/>
        <v>0.99997839702459523</v>
      </c>
      <c r="AW471" cm="1">
        <f t="array" ref="AW471" xml:space="preserve"> 2 / 3 * ( epsP - 1 ) / ( epsP + 2 ) * ( sigave * 10^(-6) ) ^ 2 / ( eps0 * ( 1 + epsF ) ^ 2 ) * H471 * ( F471 * 10^(-9) ) ^ 2 / ( df * 10^(-6) * mu * U )</f>
        <v>75.535976846516405</v>
      </c>
      <c r="AX471" cm="1">
        <f t="array" ref="AX471" xml:space="preserve"> 0.528 * Ku ^ 0.26 * AW471 ^ 0.74 / ( 1 + 0.366 * ( Ku * AW471 ) ^ 0.63 )</f>
        <v>2.2004807276520393</v>
      </c>
      <c r="AY471" cm="1">
        <f t="array" ref="AY471" xml:space="preserve"> 0.35 * Ku ^ ( -0.5 ) * AW471 ^ 0.4</f>
        <v>2.4396653608383612</v>
      </c>
      <c r="AZ471">
        <f t="shared" si="203"/>
        <v>1.1086965362525747</v>
      </c>
      <c r="BA471">
        <f t="shared" si="189"/>
        <v>0.61708313371414913</v>
      </c>
      <c r="BB471">
        <f t="shared" si="204"/>
        <v>0.93668972309273557</v>
      </c>
      <c r="BC471">
        <f t="shared" si="205"/>
        <v>1.5179311699137081</v>
      </c>
      <c r="BD471">
        <f t="shared" si="190"/>
        <v>1.4663006520181083</v>
      </c>
      <c r="BE471">
        <f t="shared" si="206"/>
        <v>3.3621664037568317</v>
      </c>
      <c r="BF471">
        <f t="shared" si="207"/>
        <v>2.2929584046282687</v>
      </c>
      <c r="BG471" cm="1">
        <f t="array" ref="BG471" xml:space="preserve"> EXP( -4 * alpha * X * 10^(-6) * BA471 / ( PI() * df * 10^(-6) * ( 1 - alpha ) ) ) * 100</f>
        <v>3.2835363637428636E-4</v>
      </c>
      <c r="BH471" cm="1">
        <f t="array" ref="BH471" xml:space="preserve"> EXP( -4 * alpha * X * 10^(-6) * BB471 / ( PI() * df * 10^(-6) * ( 1 - alpha ) ) ) * 100</f>
        <v>4.7444332297561534E-7</v>
      </c>
      <c r="BI471" cm="1">
        <f t="array" ref="BI471" xml:space="preserve"> EXP( -4 * alpha * X * 10^(-6) * BD471 / ( PI() * df * 10^(-6) * ( 1 - alpha ) ) ) * 100</f>
        <v>9.3291198824758662E-12</v>
      </c>
      <c r="BJ471" cm="1">
        <f t="array" ref="BJ471" xml:space="preserve"> EXP( -4 * alpha * X * 10^(-6) * BE471 / ( PI() * df * 10^(-6) * ( 1 - alpha ) ) ) * 100</f>
        <v>1.325521143783297E-28</v>
      </c>
      <c r="BK471" cm="1">
        <f t="array" ref="BK471">fC *  BG471 +  ( 1 - fC ) * BI471</f>
        <v>3.2835372033636536E-5</v>
      </c>
    </row>
    <row r="472" spans="6:63" x14ac:dyDescent="0.2">
      <c r="F472">
        <v>4720</v>
      </c>
      <c r="G472" cm="1">
        <f t="array" ref="G472" xml:space="preserve"> F472 * 10^(-9) * rhoa/mu * U</f>
        <v>3.1269672431561532E-3</v>
      </c>
      <c r="H472" cm="1">
        <f t="array" ref="H472">1 +  lambda/F472 * ( 2.514 + 0.8 * EXP( -0.55 * F472/lambda ) )</f>
        <v>1.035691343220339</v>
      </c>
      <c r="I472" cm="1">
        <f t="array" ref="I472" xml:space="preserve"> 1 + 3.34 * lambda/F472</f>
        <v>1.047418093220339</v>
      </c>
      <c r="J472">
        <f t="shared" si="191"/>
        <v>0.98880413649916477</v>
      </c>
      <c r="K472" cm="1">
        <f t="array" ref="K472" xml:space="preserve"> kB * T * H472 / ( 3 * PI() * mu * F472 * 10^(-9) )</f>
        <v>5.1804035001987564E-12</v>
      </c>
      <c r="L472" cm="1">
        <f t="array" ref="L472" xml:space="preserve"> df * 10^(-6) *U / K472</f>
        <v>15874.601679600433</v>
      </c>
      <c r="M472" cm="1">
        <f t="array" ref="M472" xml:space="preserve"> 1 + 0.388 * Kn * ( ( 1 - alpha ) * L472 / Ku ) ^ ( 1 / 3 )</f>
        <v>1.1874576778714643</v>
      </c>
      <c r="N472" cm="1">
        <f t="array" ref="N472" xml:space="preserve"> 1 + 0.388 * Kn * ( ( 1 - alpha ) / Ku ) ^ ( 1 / 3 ) * ( 3 * PI() * mu * df * 10^(-6) * U * F472 * 10^(-9) / ( kB * T ) ) ^ ( 1 / 3 ) * ( 0.6 * ( F472 / lambda ) ^ 0.1 ) ^ ( -1 / 3 ) * ( 1 + 2/3 * ( 3.34 * F472 / lambda ) ) ^ ( -1 / 2 )</f>
        <v>1.0155319961547977</v>
      </c>
      <c r="O472">
        <f t="shared" si="182"/>
        <v>0.85521531847362686</v>
      </c>
      <c r="P472" cm="1">
        <f t="array" ref="P472" xml:space="preserve"> 1 / ( 1 + 1.6 * ( ( 1 - alpha ) / Ku ) ^ ( 1 / 3 ) * L472 ^ ( -2 / 3 ) * M472 )</f>
        <v>0.9966287833144859</v>
      </c>
      <c r="Q472" cm="1">
        <f t="array" ref="Q472" xml:space="preserve"> 1.6 * ( ( 1 - alpha ) / Ku ) * L472 ^ ( -2 / 3 ) * M472 * P472</f>
        <v>4.2633797945802318E-3</v>
      </c>
      <c r="R472" cm="1">
        <f t="array" ref="R472" xml:space="preserve"> 1.6 * ( 0.6 ) ^ ( 2 / 3 ) * ( ( 1 - alpha ) / Ku ) * ( lambda * 10^(-9) ) ^ ( -1 / 15 ) * ( kB * T / ( 3 * PI() * df * 10^(-6) * U * mu ) ) ^ ( 2 / 3 ) * ( F472 * 10^(-9) ) ^ ( -3 / 5 )  +  3.2 * 3.34 / 3 * ( 0.6 ) ^ ( 2 / 3 ) * ( ( 1 - alpha ) / Ku ) *  ( lambda * 10^(-9) ) ^ ( 14 / 15 ) * ( kB * T / ( 3 * PI() * df * 10^(-6) * U * mu ) ) ^ ( 2 / 3 ) * ( F472 * 10^(-9) ) ^ ( -8 / 5 )</f>
        <v>3.4296749648416573E-3</v>
      </c>
      <c r="S472">
        <f t="shared" si="183"/>
        <v>3.4829446632077838E-3</v>
      </c>
      <c r="T472">
        <f t="shared" si="192"/>
        <v>0.81694449732942709</v>
      </c>
      <c r="U472">
        <f t="shared" si="184"/>
        <v>7697.0625356040428</v>
      </c>
      <c r="V472">
        <f t="shared" si="185"/>
        <v>1.1398197254077235E-2</v>
      </c>
      <c r="W472">
        <f t="shared" si="186"/>
        <v>1.2991863558902957E-4</v>
      </c>
      <c r="X472">
        <f t="shared" si="187"/>
        <v>1.4808321845223895E-6</v>
      </c>
      <c r="Y472" cm="1">
        <f t="array" ref="Y472" xml:space="preserve"> 4 / 3 * g / U^2 * F472 * 10^(-9) * ( rhop - rhoa ) / rhoa</f>
        <v>489.29900478732361</v>
      </c>
      <c r="Z472" cm="1">
        <f t="array" ref="Z472" xml:space="preserve"> SQRT( 4/3 * 1/U472 * g/rhoa * F472 * 10^(-9) *  ( rhop - rhoa ) )</f>
        <v>2.6446915100981606E-3</v>
      </c>
      <c r="AA472" cm="1">
        <f t="array" ref="AA472" xml:space="preserve"> Z472 / U</f>
        <v>0.2521300783003021</v>
      </c>
      <c r="AB472">
        <f t="shared" si="193"/>
        <v>0.33713092475664935</v>
      </c>
      <c r="AC472">
        <f t="shared" si="194"/>
        <v>0.33172592624765912</v>
      </c>
      <c r="AD472">
        <f t="shared" si="195"/>
        <v>0.98396765733404101</v>
      </c>
      <c r="AE472" cm="1">
        <f t="array" ref="AE472">( ( F472 * 10^(-9) ) ^ 2 * rhop * H472 * U ) / ( 18 * mu * ( df * 10^(-6) ) )</f>
        <v>9.4597211362539319E-2</v>
      </c>
      <c r="AF472">
        <f t="shared" si="196"/>
        <v>7.5358657113589189E-2</v>
      </c>
      <c r="AG472" cm="1">
        <f t="array" ref="AG472">(2 * AI492*(1-alpha)*AE472*SQRT(alpha)+(1-alpha)*alpha*AE472^2)/Ku</f>
        <v>4.5232141763535468E-2</v>
      </c>
      <c r="AH472">
        <f t="shared" si="197"/>
        <v>0.60022489115426259</v>
      </c>
      <c r="AI472" cm="1">
        <f t="array" ref="AI472" xml:space="preserve"> F472 / df / 1000</f>
        <v>0.60204081632653061</v>
      </c>
      <c r="AJ472" cm="1">
        <f t="array" ref="AJ472" xml:space="preserve"> ( 1 + AI472 ) / ( 2*Ku ) * ( 2 * LN( 1 + AI472 ) - 1 + alpha + ( 1 / ( 1 + AI472 ) ) ^ 2 * ( 1 - alpha / 2 ) - ( alpha / 2) * ( 1 + AI472 ) ^ 2 )</f>
        <v>0.36610494950698902</v>
      </c>
      <c r="AK472" cm="1">
        <f t="array" ref="AK472" xml:space="preserve"> ( ( 1 - alpha ) / Ku ) * AI472 ^ 2</f>
        <v>0.51546941777010347</v>
      </c>
      <c r="AL472">
        <f t="shared" si="198"/>
        <v>1.4079826521445677</v>
      </c>
      <c r="AM472">
        <f t="shared" si="188"/>
        <v>0.61313191251631238</v>
      </c>
      <c r="AN472">
        <f t="shared" si="199"/>
        <v>0.92603694579455964</v>
      </c>
      <c r="AO472">
        <f t="shared" si="200"/>
        <v>1.5103388469767873</v>
      </c>
      <c r="AP472" cm="1">
        <f t="array" ref="AP472" xml:space="preserve"> EXP( -4 * alpha * X * 10^(-6) * AM472 / ( PI() * df * 10^(-6) * ( 1 - alpha ) ) ) * 100</f>
        <v>3.5600330536644798E-4</v>
      </c>
      <c r="AQ472" cm="1">
        <f t="array" ref="AQ472" xml:space="preserve"> EXP( -4 * alpha * X * 10^(-6) * AN472 / ( PI() * df * 10^(-6) * ( 1 - alpha ) ) ) * 100</f>
        <v>5.8999640090711504E-7</v>
      </c>
      <c r="AR472">
        <f t="shared" si="201"/>
        <v>3.5541330896554088E-4</v>
      </c>
      <c r="AS472" cm="1">
        <f t="array" ref="AS472" xml:space="preserve"> ( sigave * 10^(-6) * fE *e * H472 ) / ( 3 * PI() * eps0 * ( 1 + epsF ) * mu * U * F472 * 10^(-9) )</f>
        <v>4.5275423737186097E-3</v>
      </c>
      <c r="AT472" cm="1">
        <f t="array" ref="AT472" xml:space="preserve"> PI() * AS472 / ( 1 + alpha * SQRT(AS472) )</f>
        <v>1.4157961220708839E-2</v>
      </c>
      <c r="AU472" cm="1">
        <f t="array" ref="AU472" xml:space="preserve"> PI() * AS472 * ( 1 - SQRT( AS472 ) * alpha )</f>
        <v>1.4157656036945954E-2</v>
      </c>
      <c r="AV472">
        <f t="shared" si="202"/>
        <v>0.99997844437075889</v>
      </c>
      <c r="AW472" cm="1">
        <f t="array" ref="AW472" xml:space="preserve"> 2 / 3 * ( epsP - 1 ) / ( epsP + 2 ) * ( sigave * 10^(-6) ) ^ 2 / ( eps0 * ( 1 + epsF ) ^ 2 ) * H472 * ( F472 * 10^(-9) ) ^ 2 / ( df * 10^(-6) * mu * U )</f>
        <v>75.851514808625666</v>
      </c>
      <c r="AX472" cm="1">
        <f t="array" ref="AX472" xml:space="preserve"> 0.528 * Ku ^ 0.26 * AW472 ^ 0.74 / ( 1 + 0.366 * ( Ku * AW472 ) ^ 0.63 )</f>
        <v>2.2025854176923185</v>
      </c>
      <c r="AY472" cm="1">
        <f t="array" ref="AY472" xml:space="preserve"> 0.35 * Ku ^ ( -0.5 ) * AW472 ^ 0.4</f>
        <v>2.4437367688885288</v>
      </c>
      <c r="AZ472">
        <f t="shared" si="203"/>
        <v>1.1094855841953535</v>
      </c>
      <c r="BA472">
        <f t="shared" si="189"/>
        <v>0.61860917589643627</v>
      </c>
      <c r="BB472">
        <f t="shared" si="204"/>
        <v>0.94019460183150561</v>
      </c>
      <c r="BC472">
        <f t="shared" si="205"/>
        <v>1.5198523372516337</v>
      </c>
      <c r="BD472">
        <f t="shared" si="190"/>
        <v>1.4652419205783989</v>
      </c>
      <c r="BE472">
        <f t="shared" si="206"/>
        <v>3.3697737146830882</v>
      </c>
      <c r="BF472">
        <f t="shared" si="207"/>
        <v>2.2998070607704717</v>
      </c>
      <c r="BG472" cm="1">
        <f t="array" ref="BG472" xml:space="preserve"> EXP( -4 * alpha * X * 10^(-6) * BA472 / ( PI() * df * 10^(-6) * ( 1 - alpha ) ) ) * 100</f>
        <v>3.1825906517378872E-4</v>
      </c>
      <c r="BH472" cm="1">
        <f t="array" ref="BH472" xml:space="preserve"> EXP( -4 * alpha * X * 10^(-6) * BB472 / ( PI() * df * 10^(-6) * ( 1 - alpha ) ) ) * 100</f>
        <v>4.4160961884137777E-7</v>
      </c>
      <c r="BI472" cm="1">
        <f t="array" ref="BI472" xml:space="preserve"> EXP( -4 * alpha * X * 10^(-6) * BD472 / ( PI() * df * 10^(-6) * ( 1 - alpha ) ) ) * 100</f>
        <v>9.5334260738871103E-12</v>
      </c>
      <c r="BJ472" cm="1">
        <f t="array" ref="BJ472" xml:space="preserve"> EXP( -4 * alpha * X * 10^(-6) * BE472 / ( PI() * df * 10^(-6) * ( 1 - alpha ) ) ) * 100</f>
        <v>1.1344488548687554E-28</v>
      </c>
      <c r="BK472" cm="1">
        <f t="array" ref="BK472">fC *  BG472 +  ( 1 - fC ) * BI472</f>
        <v>3.1825915097462339E-5</v>
      </c>
    </row>
    <row r="473" spans="6:63" x14ac:dyDescent="0.2">
      <c r="F473">
        <v>4730</v>
      </c>
      <c r="G473" cm="1">
        <f t="array" ref="G473" xml:space="preserve"> F473 * 10^(-9) * rhoa/mu * U</f>
        <v>3.13359217375606E-3</v>
      </c>
      <c r="H473" cm="1">
        <f t="array" ref="H473">1 +  lambda/F473 * ( 2.514 + 0.8 * EXP( -0.55 * F473/lambda ) )</f>
        <v>1.0356158858350952</v>
      </c>
      <c r="I473" cm="1">
        <f t="array" ref="I473" xml:space="preserve"> 1 + 3.34 * lambda/F473</f>
        <v>1.0473178435517971</v>
      </c>
      <c r="J473">
        <f t="shared" si="191"/>
        <v>0.98882673699417101</v>
      </c>
      <c r="K473" cm="1">
        <f t="array" ref="K473" xml:space="preserve"> kB * T * H473 / ( 3 * PI() * mu * F473 * 10^(-9) )</f>
        <v>5.1690746421091475E-12</v>
      </c>
      <c r="L473" cm="1">
        <f t="array" ref="L473" xml:space="preserve"> df * 10^(-6) *U / K473</f>
        <v>15909.393421277409</v>
      </c>
      <c r="M473" cm="1">
        <f t="array" ref="M473" xml:space="preserve"> 1 + 0.388 * Kn * ( ( 1 - alpha ) * L473 / Ku ) ^ ( 1 / 3 )</f>
        <v>1.1875945258246308</v>
      </c>
      <c r="N473" cm="1">
        <f t="array" ref="N473" xml:space="preserve"> 1 + 0.388 * Kn * ( ( 1 - alpha ) / Ku ) ^ ( 1 / 3 ) * ( 3 * PI() * mu * df * 10^(-6) * U * F473 * 10^(-9) / ( kB * T ) ) ^ ( 1 / 3 ) * ( 0.6 * ( F473 / lambda ) ^ 0.1 ) ^ ( -1 / 3 ) * ( 1 + 2/3 * ( 3.34 * F473 / lambda ) ) ^ ( -1 / 2 )</f>
        <v>1.0155255271310222</v>
      </c>
      <c r="O473">
        <f t="shared" si="182"/>
        <v>0.85511132381304222</v>
      </c>
      <c r="P473" cm="1">
        <f t="array" ref="P473" xml:space="preserve"> 1 / ( 1 + 1.6 * ( ( 1 - alpha ) / Ku ) ^ ( 1 / 3 ) * L473 ^ ( -2 / 3 ) * M473 )</f>
        <v>0.99663329685005175</v>
      </c>
      <c r="Q473" cm="1">
        <f t="array" ref="Q473" xml:space="preserve"> 1.6 * ( ( 1 - alpha ) / Ku ) * L473 ^ ( -2 / 3 ) * M473 * P473</f>
        <v>4.2576717911709753E-3</v>
      </c>
      <c r="R473" cm="1">
        <f t="array" ref="R473" xml:space="preserve"> 1.6 * ( 0.6 ) ^ ( 2 / 3 ) * ( ( 1 - alpha ) / Ku ) * ( lambda * 10^(-9) ) ^ ( -1 / 15 ) * ( kB * T / ( 3 * PI() * df * 10^(-6) * U * mu ) ) ^ ( 2 / 3 ) * ( F473 * 10^(-9) ) ^ ( -3 / 5 )  +  3.2 * 3.34 / 3 * ( 0.6 ) ^ ( 2 / 3 ) * ( ( 1 - alpha ) / Ku ) *  ( lambda * 10^(-9) ) ^ ( 14 / 15 ) * ( kB * T / ( 3 * PI() * df * 10^(-6) * U * mu ) ) ^ ( 2 / 3 ) * ( F473 * 10^(-9) ) ^ ( -8 / 5 )</f>
        <v>3.4251006744671826E-3</v>
      </c>
      <c r="S473">
        <f t="shared" si="183"/>
        <v>3.4782771679151051E-3</v>
      </c>
      <c r="T473">
        <f t="shared" si="192"/>
        <v>0.81694347016787894</v>
      </c>
      <c r="U473">
        <f t="shared" si="184"/>
        <v>7680.8214653944488</v>
      </c>
      <c r="V473">
        <f t="shared" si="185"/>
        <v>1.1410241513424081E-2</v>
      </c>
      <c r="W473">
        <f t="shared" si="186"/>
        <v>1.301933450057702E-4</v>
      </c>
      <c r="X473">
        <f t="shared" si="187"/>
        <v>1.4855314221374089E-6</v>
      </c>
      <c r="Y473" cm="1">
        <f t="array" ref="Y473" xml:space="preserve"> 4 / 3 * g / U^2 * F473 * 10^(-9) * ( rhop - rhoa ) / rhoa</f>
        <v>490.335655221195</v>
      </c>
      <c r="Z473" cm="1">
        <f t="array" ref="Z473" xml:space="preserve"> SQRT( 4/3 * 1/U473 * g/rhoa * F473 * 10^(-9) *  ( rhop - rhoa ) )</f>
        <v>2.6502891855707238E-3</v>
      </c>
      <c r="AA473" cm="1">
        <f t="array" ref="AA473" xml:space="preserve"> Z473 / U</f>
        <v>0.25266372933287362</v>
      </c>
      <c r="AB473">
        <f t="shared" si="193"/>
        <v>0.33808573094856981</v>
      </c>
      <c r="AC473">
        <f t="shared" si="194"/>
        <v>0.33263093863739956</v>
      </c>
      <c r="AD473">
        <f t="shared" si="195"/>
        <v>0.9838656535551924</v>
      </c>
      <c r="AE473" cm="1">
        <f t="array" ref="AE473">( ( F473 * 10^(-9) ) ^ 2 * rhop * H473 * U ) / ( 18 * mu * ( df * 10^(-6) ) )</f>
        <v>9.4991550312355316E-2</v>
      </c>
      <c r="AF473">
        <f t="shared" si="196"/>
        <v>7.5814632608336402E-2</v>
      </c>
      <c r="AG473" cm="1">
        <f t="array" ref="AG473">(2 * AI493*(1-alpha)*AE473*SQRT(alpha)+(1-alpha)*alpha*AE473^2)/Ku</f>
        <v>4.5514899020160315E-2</v>
      </c>
      <c r="AH473">
        <f t="shared" si="197"/>
        <v>0.60034451733471306</v>
      </c>
      <c r="AI473" cm="1">
        <f t="array" ref="AI473" xml:space="preserve"> F473 / df / 1000</f>
        <v>0.60331632653061229</v>
      </c>
      <c r="AJ473" cm="1">
        <f t="array" ref="AJ473" xml:space="preserve"> ( 1 + AI473 ) / ( 2*Ku ) * ( 2 * LN( 1 + AI473 ) - 1 + alpha + ( 1 / ( 1 + AI473 ) ) ^ 2 * ( 1 - alpha / 2 ) - ( alpha / 2) * ( 1 + AI473 ) ^ 2 )</f>
        <v>0.36744022548984262</v>
      </c>
      <c r="AK473" cm="1">
        <f t="array" ref="AK473" xml:space="preserve"> ( ( 1 - alpha ) / Ku ) * AI473 ^ 2</f>
        <v>0.51765592398146854</v>
      </c>
      <c r="AL473">
        <f t="shared" si="198"/>
        <v>1.4088166947191754</v>
      </c>
      <c r="AM473">
        <f t="shared" si="188"/>
        <v>0.61469080647905416</v>
      </c>
      <c r="AN473">
        <f t="shared" si="199"/>
        <v>0.92957977239511957</v>
      </c>
      <c r="AO473">
        <f t="shared" si="200"/>
        <v>1.5122721254279818</v>
      </c>
      <c r="AP473" cm="1">
        <f t="array" ref="AP473" xml:space="preserve"> EXP( -4 * alpha * X * 10^(-6) * AM473 / ( PI() * df * 10^(-6) * ( 1 - alpha ) ) ) * 100</f>
        <v>3.448268287753074E-4</v>
      </c>
      <c r="AQ473" cm="1">
        <f t="array" ref="AQ473" xml:space="preserve"> EXP( -4 * alpha * X * 10^(-6) * AN473 / ( PI() * df * 10^(-6) * ( 1 - alpha ) ) ) * 100</f>
        <v>5.4873963133265315E-7</v>
      </c>
      <c r="AR473">
        <f t="shared" si="201"/>
        <v>3.4427808914397475E-4</v>
      </c>
      <c r="AS473" cm="1">
        <f t="array" ref="AS473" xml:space="preserve"> ( sigave * 10^(-6) * fE *e * H473 ) / ( 3 * PI() * eps0 * ( 1 + epsF ) * mu * U * F473 * 10^(-9) )</f>
        <v>4.5176412366653689E-3</v>
      </c>
      <c r="AT473" cm="1">
        <f t="array" ref="AT473" xml:space="preserve"> PI() * AS473 / ( 1 + alpha * SQRT(AS473) )</f>
        <v>1.4127071055000369E-2</v>
      </c>
      <c r="AU473" cm="1">
        <f t="array" ref="AU473" xml:space="preserve"> PI() * AS473 * ( 1 - SQRT( AS473 ) * alpha )</f>
        <v>1.4126767203034874E-2</v>
      </c>
      <c r="AV473">
        <f t="shared" si="202"/>
        <v>0.99997849151007223</v>
      </c>
      <c r="AW473" cm="1">
        <f t="array" ref="AW473" xml:space="preserve"> 2 / 3 * ( epsP - 1 ) / ( epsP + 2 ) * ( sigave * 10^(-6) ) ^ 2 / ( eps0 * ( 1 + epsF ) ^ 2 ) * H473 * ( F473 * 10^(-9) ) ^ 2 / ( df * 10^(-6) * mu * U )</f>
        <v>76.167710246744377</v>
      </c>
      <c r="AX473" cm="1">
        <f t="array" ref="AX473" xml:space="preserve"> 0.528 * Ku ^ 0.26 * AW473 ^ 0.74 / ( 1 + 0.366 * ( Ku * AW473 ) ^ 0.63 )</f>
        <v>2.2046854099280071</v>
      </c>
      <c r="AY473" cm="1">
        <f t="array" ref="AY473" xml:space="preserve"> 0.35 * Ku ^ ( -0.5 ) * AW473 ^ 0.4</f>
        <v>2.447806479238507</v>
      </c>
      <c r="AZ473">
        <f t="shared" si="203"/>
        <v>1.1102747213800626</v>
      </c>
      <c r="BA473">
        <f t="shared" si="189"/>
        <v>0.62013409683406939</v>
      </c>
      <c r="BB473">
        <f t="shared" si="204"/>
        <v>0.94370653959815443</v>
      </c>
      <c r="BC473">
        <f t="shared" si="205"/>
        <v>1.5217781838089512</v>
      </c>
      <c r="BD473">
        <f t="shared" si="190"/>
        <v>1.4641763637458105</v>
      </c>
      <c r="BE473">
        <f t="shared" si="206"/>
        <v>3.3773862516336264</v>
      </c>
      <c r="BF473">
        <f t="shared" si="207"/>
        <v>2.3066799432503067</v>
      </c>
      <c r="BG473" cm="1">
        <f t="array" ref="BG473" xml:space="preserve"> EXP( -4 * alpha * X * 10^(-6) * BA473 / ( PI() * df * 10^(-6) * ( 1 - alpha ) ) ) * 100</f>
        <v>3.0848190853109773E-4</v>
      </c>
      <c r="BH473" cm="1">
        <f t="array" ref="BH473" xml:space="preserve"> EXP( -4 * alpha * X * 10^(-6) * BB473 / ( PI() * df * 10^(-6) * ( 1 - alpha ) ) ) * 100</f>
        <v>4.1098879361359863E-7</v>
      </c>
      <c r="BI473" cm="1">
        <f t="array" ref="BI473" xml:space="preserve"> EXP( -4 * alpha * X * 10^(-6) * BD473 / ( PI() * df * 10^(-6) * ( 1 - alpha ) ) ) * 100</f>
        <v>9.7435672226226073E-12</v>
      </c>
      <c r="BJ473" cm="1">
        <f t="array" ref="BJ473" xml:space="preserve"> EXP( -4 * alpha * X * 10^(-6) * BE473 / ( PI() * df * 10^(-6) * ( 1 - alpha ) ) ) * 100</f>
        <v>9.7081558980862E-29</v>
      </c>
      <c r="BK473" cm="1">
        <f t="array" ref="BK473">fC *  BG473 +  ( 1 - fC ) * BI473</f>
        <v>3.0848199622320274E-5</v>
      </c>
    </row>
    <row r="474" spans="6:63" x14ac:dyDescent="0.2">
      <c r="F474">
        <v>4740</v>
      </c>
      <c r="G474" cm="1">
        <f t="array" ref="G474" xml:space="preserve"> F474 * 10^(-9) * rhoa/mu * U</f>
        <v>3.1402171043559677E-3</v>
      </c>
      <c r="H474" cm="1">
        <f t="array" ref="H474">1 +  lambda/F474 * ( 2.514 + 0.8 * EXP( -0.55 * F474/lambda ) )</f>
        <v>1.0355407468354429</v>
      </c>
      <c r="I474" cm="1">
        <f t="array" ref="I474" xml:space="preserve"> 1 + 3.34 * lambda/F474</f>
        <v>1.047218016877637</v>
      </c>
      <c r="J474">
        <f t="shared" si="191"/>
        <v>0.98884924642815941</v>
      </c>
      <c r="K474" cm="1">
        <f t="array" ref="K474" xml:space="preserve"> kB * T * H474 / ( 3 * PI() * mu * F474 * 10^(-9) )</f>
        <v>5.1577951709154283E-12</v>
      </c>
      <c r="L474" cm="1">
        <f t="array" ref="L474" xml:space="preserve"> df * 10^(-6) *U / K474</f>
        <v>15944.185331164941</v>
      </c>
      <c r="M474" cm="1">
        <f t="array" ref="M474" xml:space="preserve"> 1 + 0.388 * Kn * ( ( 1 - alpha ) * L474 / Ku ) ^ ( 1 / 3 )</f>
        <v>1.187731175070873</v>
      </c>
      <c r="N474" cm="1">
        <f t="array" ref="N474" xml:space="preserve"> 1 + 0.388 * Kn * ( ( 1 - alpha ) / Ku ) ^ ( 1 / 3 ) * ( 3 * PI() * mu * df * 10^(-6) * U * F474 * 10^(-9) / ( kB * T ) ) ^ ( 1 / 3 ) * ( 0.6 * ( F474 / lambda ) ^ 0.1 ) ^ ( -1 / 3 ) * ( 1 + 2/3 * ( 3.34 * F474 / lambda ) ) ^ ( -1 / 2 )</f>
        <v>1.0155190742375397</v>
      </c>
      <c r="O474">
        <f t="shared" si="182"/>
        <v>0.85500750973968731</v>
      </c>
      <c r="P474" cm="1">
        <f t="array" ref="P474" xml:space="preserve"> 1 / ( 1 + 1.6 * ( ( 1 - alpha ) / Ku ) ^ ( 1 / 3 ) * L474 ^ ( -2 / 3 ) * M474 )</f>
        <v>0.99663779430818955</v>
      </c>
      <c r="Q474" cm="1">
        <f t="array" ref="Q474" xml:space="preserve"> 1.6 * ( ( 1 - alpha ) / Ku ) * L474 ^ ( -2 / 3 ) * M474 * P474</f>
        <v>4.2519841199412794E-3</v>
      </c>
      <c r="R474" cm="1">
        <f t="array" ref="R474" xml:space="preserve"> 1.6 * ( 0.6 ) ^ ( 2 / 3 ) * ( ( 1 - alpha ) / Ku ) * ( lambda * 10^(-9) ) ^ ( -1 / 15 ) * ( kB * T / ( 3 * PI() * df * 10^(-6) * U * mu ) ) ^ ( 2 / 3 ) * ( F474 * 10^(-9) ) ^ ( -3 / 5 )  +  3.2 * 3.34 / 3 * ( 0.6 ) ^ ( 2 / 3 ) * ( ( 1 - alpha ) / Ku ) *  ( lambda * 10^(-9) ) ^ ( 14 / 15 ) * ( kB * T / ( 3 * PI() * df * 10^(-6) * U * mu ) ) ^ ( 2 / 3 ) * ( F474 * 10^(-9) ) ^ ( -8 / 5 )</f>
        <v>3.4205425790572348E-3</v>
      </c>
      <c r="S474">
        <f t="shared" si="183"/>
        <v>3.4736262332742897E-3</v>
      </c>
      <c r="T474">
        <f t="shared" si="192"/>
        <v>0.81694242859078714</v>
      </c>
      <c r="U474">
        <f t="shared" si="184"/>
        <v>7664.6489019225291</v>
      </c>
      <c r="V474">
        <f t="shared" si="185"/>
        <v>1.1422272988252258E-2</v>
      </c>
      <c r="W474">
        <f t="shared" si="186"/>
        <v>1.3046805249030554E-4</v>
      </c>
      <c r="X474">
        <f t="shared" si="187"/>
        <v>1.4902355869073418E-6</v>
      </c>
      <c r="Y474" cm="1">
        <f t="array" ref="Y474" xml:space="preserve"> 4 / 3 * g / U^2 * F474 * 10^(-9) * ( rhop - rhoa ) / rhoa</f>
        <v>491.37230565506655</v>
      </c>
      <c r="Z474" cm="1">
        <f t="array" ref="Z474" xml:space="preserve"> SQRT( 4/3 * 1/U474 * g/rhoa * F474 * 10^(-9) *  ( rhop - rhoa ) )</f>
        <v>2.6558868415228281E-3</v>
      </c>
      <c r="AA474" cm="1">
        <f t="array" ref="AA474" xml:space="preserve"> Z474 / U</f>
        <v>0.25319737850447394</v>
      </c>
      <c r="AB474">
        <f t="shared" si="193"/>
        <v>0.33904189837661247</v>
      </c>
      <c r="AC474">
        <f t="shared" si="194"/>
        <v>0.33353694911323373</v>
      </c>
      <c r="AD474">
        <f t="shared" si="195"/>
        <v>0.98376321838174774</v>
      </c>
      <c r="AE474" cm="1">
        <f t="array" ref="AE474">( ( F474 * 10^(-9) ) ^ 2 * rhop * H474 * U ) / ( 18 * mu * ( df * 10^(-6) ) )</f>
        <v>9.5386709224662372E-2</v>
      </c>
      <c r="AF474">
        <f t="shared" si="196"/>
        <v>7.6271886676034351E-2</v>
      </c>
      <c r="AG474" cm="1">
        <f t="array" ref="AG474">(2 * AI494*(1-alpha)*AE474*SQRT(alpha)+(1-alpha)*alpha*AE474^2)/Ku</f>
        <v>4.5798839770527525E-2</v>
      </c>
      <c r="AH474">
        <f t="shared" si="197"/>
        <v>0.60046816417507254</v>
      </c>
      <c r="AI474" cm="1">
        <f t="array" ref="AI474" xml:space="preserve"> F474 / df / 1000</f>
        <v>0.60459183673469385</v>
      </c>
      <c r="AJ474" cm="1">
        <f t="array" ref="AJ474" xml:space="preserve"> ( 1 + AI474 ) / ( 2*Ku ) * ( 2 * LN( 1 + AI474 ) - 1 + alpha + ( 1 / ( 1 + AI474 ) ) ^ 2 * ( 1 - alpha / 2 ) - ( alpha / 2) * ( 1 + AI474 ) ^ 2 )</f>
        <v>0.36877722131778146</v>
      </c>
      <c r="AK474" cm="1">
        <f t="array" ref="AK474" xml:space="preserve"> ( ( 1 - alpha ) / Ku ) * AI474 ^ 2</f>
        <v>0.51984705771920681</v>
      </c>
      <c r="AL474">
        <f t="shared" si="198"/>
        <v>1.4096506716483066</v>
      </c>
      <c r="AM474">
        <f t="shared" si="188"/>
        <v>0.61624839569531753</v>
      </c>
      <c r="AN474">
        <f t="shared" si="199"/>
        <v>0.93312951974174918</v>
      </c>
      <c r="AO474">
        <f t="shared" si="200"/>
        <v>1.5142100592227787</v>
      </c>
      <c r="AP474" cm="1">
        <f t="array" ref="AP474" xml:space="preserve"> EXP( -4 * alpha * X * 10^(-6) * AM474 / ( PI() * df * 10^(-6) * ( 1 - alpha ) ) ) * 100</f>
        <v>3.3401014698094199E-4</v>
      </c>
      <c r="AQ474" cm="1">
        <f t="array" ref="AQ474" xml:space="preserve"> EXP( -4 * alpha * X * 10^(-6) * AN474 / ( PI() * df * 10^(-6) * ( 1 - alpha ) ) ) * 100</f>
        <v>5.1029556196411027E-7</v>
      </c>
      <c r="AR474">
        <f t="shared" si="201"/>
        <v>3.3349985141897787E-4</v>
      </c>
      <c r="AS474" cm="1">
        <f t="array" ref="AS474" xml:space="preserve"> ( sigave * 10^(-6) * fE *e * H474 ) / ( 3 * PI() * eps0 * ( 1 + epsF ) * mu * U * F474 * 10^(-9) )</f>
        <v>4.5077832625170736E-3</v>
      </c>
      <c r="AT474" cm="1">
        <f t="array" ref="AT474" xml:space="preserve"> PI() * AS474 / ( 1 + alpha * SQRT(AS474) )</f>
        <v>1.4096315318844544E-2</v>
      </c>
      <c r="AU474" cm="1">
        <f t="array" ref="AU474" xml:space="preserve"> PI() * AS474 * ( 1 - SQRT( AS474 ) * alpha )</f>
        <v>1.4096012789982345E-2</v>
      </c>
      <c r="AV474">
        <f t="shared" si="202"/>
        <v>0.99997853844388718</v>
      </c>
      <c r="AW474" cm="1">
        <f t="array" ref="AW474" xml:space="preserve"> 2 / 3 * ( epsP - 1 ) / ( epsP + 2 ) * ( sigave * 10^(-6) ) ^ 2 / ( eps0 * ( 1 + epsF ) ^ 2 ) * H474 * ( F474 * 10^(-9) ) ^ 2 / ( df * 10^(-6) * mu * U )</f>
        <v>76.484563160872554</v>
      </c>
      <c r="AX474" cm="1">
        <f t="array" ref="AX474" xml:space="preserve"> 0.528 * Ku ^ 0.26 * AW474 ^ 0.74 / ( 1 + 0.366 * ( Ku * AW474 ) ^ 0.63 )</f>
        <v>2.2067807235927162</v>
      </c>
      <c r="AY474" cm="1">
        <f t="array" ref="AY474" xml:space="preserve"> 0.35 * Ku ^ ( -0.5 ) * AW474 ^ 0.4</f>
        <v>2.4518744961333696</v>
      </c>
      <c r="AZ474">
        <f t="shared" si="203"/>
        <v>1.1110639448316515</v>
      </c>
      <c r="BA474">
        <f t="shared" si="189"/>
        <v>0.62165787931370886</v>
      </c>
      <c r="BB474">
        <f t="shared" si="204"/>
        <v>0.94722553253173147</v>
      </c>
      <c r="BC474">
        <f t="shared" si="205"/>
        <v>1.5237087215518594</v>
      </c>
      <c r="BD474">
        <f t="shared" si="190"/>
        <v>1.4631040387226704</v>
      </c>
      <c r="BE474">
        <f t="shared" si="206"/>
        <v>3.3850040158751189</v>
      </c>
      <c r="BF474">
        <f t="shared" si="207"/>
        <v>2.3135771115978323</v>
      </c>
      <c r="BG474" cm="1">
        <f t="array" ref="BG474" xml:space="preserve"> EXP( -4 * alpha * X * 10^(-6) * BA474 / ( PI() * df * 10^(-6) * ( 1 - alpha ) ) ) * 100</f>
        <v>2.9901207880899088E-4</v>
      </c>
      <c r="BH474" cm="1">
        <f t="array" ref="BH474" xml:space="preserve"> EXP( -4 * alpha * X * 10^(-6) * BB474 / ( PI() * df * 10^(-6) * ( 1 - alpha ) ) ) * 100</f>
        <v>3.8243597686034687E-7</v>
      </c>
      <c r="BI474" cm="1">
        <f t="array" ref="BI474" xml:space="preserve"> EXP( -4 * alpha * X * 10^(-6) * BD474 / ( PI() * df * 10^(-6) * ( 1 - alpha ) ) ) * 100</f>
        <v>9.9597196360612038E-12</v>
      </c>
      <c r="BJ474" cm="1">
        <f t="array" ref="BJ474" xml:space="preserve"> EXP( -4 * alpha * X * 10^(-6) * BE474 / ( PI() * df * 10^(-6) * ( 1 - alpha ) ) ) * 100</f>
        <v>8.3069598363256412E-29</v>
      </c>
      <c r="BK474" cm="1">
        <f t="array" ref="BK474">fC *  BG474 +  ( 1 - fC ) * BI474</f>
        <v>2.9901216844646762E-5</v>
      </c>
    </row>
    <row r="475" spans="6:63" x14ac:dyDescent="0.2">
      <c r="F475">
        <v>4750</v>
      </c>
      <c r="G475" cm="1">
        <f t="array" ref="G475" xml:space="preserve"> F475 * 10^(-9) * rhoa/mu * U</f>
        <v>3.1468420349558741E-3</v>
      </c>
      <c r="H475" cm="1">
        <f t="array" ref="H475">1 +  lambda/F475 * ( 2.514 + 0.8 * EXP( -0.55 * F475/lambda ) )</f>
        <v>1.0354659242105264</v>
      </c>
      <c r="I475" cm="1">
        <f t="array" ref="I475" xml:space="preserve"> 1 + 3.34 * lambda/F475</f>
        <v>1.0471186105263157</v>
      </c>
      <c r="J475">
        <f t="shared" si="191"/>
        <v>0.98887166535037296</v>
      </c>
      <c r="K475" cm="1">
        <f t="array" ref="K475" xml:space="preserve"> kB * T * H475 / ( 3 * PI() * mu * F475 * 10^(-9) )</f>
        <v>5.1465647647058283E-12</v>
      </c>
      <c r="L475" cm="1">
        <f t="array" ref="L475" xml:space="preserve"> df * 10^(-6) *U / K475</f>
        <v>15978.977408237028</v>
      </c>
      <c r="M475" cm="1">
        <f t="array" ref="M475" xml:space="preserve"> 1 + 0.388 * Kn * ( ( 1 - alpha ) * L475 / Ku ) ^ ( 1 / 3 )</f>
        <v>1.1878676263278312</v>
      </c>
      <c r="N475" cm="1">
        <f t="array" ref="N475" xml:space="preserve"> 1 + 0.388 * Kn * ( ( 1 - alpha ) / Ku ) ^ ( 1 / 3 ) * ( 3 * PI() * mu * df * 10^(-6) * U * F475 * 10^(-9) / ( kB * T ) ) ^ ( 1 / 3 ) * ( 0.6 * ( F475 / lambda ) ^ 0.1 ) ^ ( -1 / 3 ) * ( 1 + 2/3 * ( 3.34 * F475 / lambda ) ) ^ ( -1 / 2 )</f>
        <v>1.0155126374007757</v>
      </c>
      <c r="O475">
        <f t="shared" si="182"/>
        <v>0.85490387556071967</v>
      </c>
      <c r="P475" cm="1">
        <f t="array" ref="P475" xml:space="preserve"> 1 / ( 1 + 1.6 * ( ( 1 - alpha ) / Ku ) ^ ( 1 / 3 ) * L475 ^ ( -2 / 3 ) * M475 )</f>
        <v>0.99664227578103115</v>
      </c>
      <c r="Q475" cm="1">
        <f t="array" ref="Q475" xml:space="preserve"> 1.6 * ( ( 1 - alpha ) / Ku ) * L475 ^ ( -2 / 3 ) * M475 * P475</f>
        <v>4.2463166643769961E-3</v>
      </c>
      <c r="R475" cm="1">
        <f t="array" ref="R475" xml:space="preserve"> 1.6 * ( 0.6 ) ^ ( 2 / 3 ) * ( ( 1 - alpha ) / Ku ) * ( lambda * 10^(-9) ) ^ ( -1 / 15 ) * ( kB * T / ( 3 * PI() * df * 10^(-6) * U * mu ) ) ^ ( 2 / 3 ) * ( F475 * 10^(-9) ) ^ ( -3 / 5 )  +  3.2 * 3.34 / 3 * ( 0.6 ) ^ ( 2 / 3 ) * ( ( 1 - alpha ) / Ku ) *  ( lambda * 10^(-9) ) ^ ( 14 / 15 ) * ( kB * T / ( 3 * PI() * df * 10^(-6) * U * mu ) ) ^ ( 2 / 3 ) * ( F475 * 10^(-9) ) ^ ( -8 / 5 )</f>
        <v>3.416000585841994E-3</v>
      </c>
      <c r="S475">
        <f t="shared" si="183"/>
        <v>3.4689917642909984E-3</v>
      </c>
      <c r="T475">
        <f t="shared" si="192"/>
        <v>0.81694137260014166</v>
      </c>
      <c r="U475">
        <f t="shared" si="184"/>
        <v>7648.5444125721451</v>
      </c>
      <c r="V475">
        <f t="shared" si="185"/>
        <v>1.1434291718974398E-2</v>
      </c>
      <c r="W475">
        <f t="shared" si="186"/>
        <v>1.3074275804391233E-4</v>
      </c>
      <c r="X475">
        <f t="shared" si="187"/>
        <v>1.4949446735244263E-6</v>
      </c>
      <c r="Y475" cm="1">
        <f t="array" ref="Y475" xml:space="preserve"> 4 / 3 * g / U^2 * F475 * 10^(-9) * ( rhop - rhoa ) / rhoa</f>
        <v>492.40895608893788</v>
      </c>
      <c r="Z475" cm="1">
        <f t="array" ref="Z475" xml:space="preserve"> SQRT( 4/3 * 1/U475 * g/rhoa * F475 * 10^(-9) *  ( rhop - rhoa ) )</f>
        <v>2.661484477967541E-3</v>
      </c>
      <c r="AA475" cm="1">
        <f t="array" ref="AA475" xml:space="preserve"> Z475 / U</f>
        <v>0.25373102581634877</v>
      </c>
      <c r="AB475">
        <f t="shared" si="193"/>
        <v>0.33999942995607835</v>
      </c>
      <c r="AC475">
        <f t="shared" si="194"/>
        <v>0.33444395857849607</v>
      </c>
      <c r="AD475">
        <f t="shared" si="195"/>
        <v>0.98366035090617665</v>
      </c>
      <c r="AE475" cm="1">
        <f t="array" ref="AE475">( ( F475 * 10^(-9) ) ^ 2 * rhop * H475 * U ) / ( 18 * mu * ( df * 10^(-6) ) )</f>
        <v>9.5782688099460514E-2</v>
      </c>
      <c r="AF475">
        <f t="shared" si="196"/>
        <v>7.6730415510401023E-2</v>
      </c>
      <c r="AG475" cm="1">
        <f t="array" ref="AG475">(2 * AI495*(1-alpha)*AE475*SQRT(alpha)+(1-alpha)*alpha*AE475^2)/Ku</f>
        <v>4.6083966549664693E-2</v>
      </c>
      <c r="AH475">
        <f t="shared" si="197"/>
        <v>0.60059581644540794</v>
      </c>
      <c r="AI475" cm="1">
        <f t="array" ref="AI475" xml:space="preserve"> F475 / df / 1000</f>
        <v>0.60586734693877553</v>
      </c>
      <c r="AJ475" cm="1">
        <f t="array" ref="AJ475" xml:space="preserve"> ( 1 + AI475 ) / ( 2*Ku ) * ( 2 * LN( 1 + AI475 ) - 1 + alpha + ( 1 / ( 1 + AI475 ) ) ^ 2 * ( 1 - alpha / 2 ) - ( alpha / 2) * ( 1 + AI475 ) ^ 2 )</f>
        <v>0.37011593404328286</v>
      </c>
      <c r="AK475" cm="1">
        <f t="array" ref="AK475" xml:space="preserve"> ( ( 1 - alpha ) / Ku ) * AI475 ^ 2</f>
        <v>0.52204281898331839</v>
      </c>
      <c r="AL475">
        <f t="shared" si="198"/>
        <v>1.4104845832502542</v>
      </c>
      <c r="AM475">
        <f t="shared" si="188"/>
        <v>0.61780466384227628</v>
      </c>
      <c r="AN475">
        <f t="shared" si="199"/>
        <v>0.93668618483650645</v>
      </c>
      <c r="AO475">
        <f t="shared" si="200"/>
        <v>1.5161526606339115</v>
      </c>
      <c r="AP475" cm="1">
        <f t="array" ref="AP475" xml:space="preserve"> EXP( -4 * alpha * X * 10^(-6) * AM475 / ( PI() * df * 10^(-6) * ( 1 - alpha ) ) ) * 100</f>
        <v>3.2354151333726809E-4</v>
      </c>
      <c r="AQ475" cm="1">
        <f t="array" ref="AQ475" xml:space="preserve"> EXP( -4 * alpha * X * 10^(-6) * AN475 / ( PI() * df * 10^(-6) * ( 1 - alpha ) ) ) * 100</f>
        <v>4.7447767336997507E-7</v>
      </c>
      <c r="AR475">
        <f t="shared" si="201"/>
        <v>3.2306703566389812E-4</v>
      </c>
      <c r="AS475" cm="1">
        <f t="array" ref="AS475" xml:space="preserve"> ( sigave * 10^(-6) * fE *e * H475 ) / ( 3 * PI() * eps0 * ( 1 + epsF ) * mu * U * F475 * 10^(-9) )</f>
        <v>4.4979681699309285E-3</v>
      </c>
      <c r="AT475" cm="1">
        <f t="array" ref="AT475" xml:space="preserve"> PI() * AS475 / ( 1 + alpha * SQRT(AS475) )</f>
        <v>1.4065693137269138E-2</v>
      </c>
      <c r="AU475" cm="1">
        <f t="array" ref="AU475" xml:space="preserve"> PI() * AS475 * ( 1 - SQRT( AS475 ) * alpha )</f>
        <v>1.4065391922891605E-2</v>
      </c>
      <c r="AV475">
        <f t="shared" si="202"/>
        <v>0.99997858517354299</v>
      </c>
      <c r="AW475" cm="1">
        <f t="array" ref="AW475" xml:space="preserve"> 2 / 3 * ( epsP - 1 ) / ( epsP + 2 ) * ( sigave * 10^(-6) ) ^ 2 / ( eps0 * ( 1 + epsF ) ^ 2 ) * H475 * ( F475 * 10^(-9) ) ^ 2 / ( df * 10^(-6) * mu * U )</f>
        <v>76.802073551010182</v>
      </c>
      <c r="AX475" cm="1">
        <f t="array" ref="AX475" xml:space="preserve"> 0.528 * Ku ^ 0.26 * AW475 ^ 0.74 / ( 1 + 0.366 * ( Ku * AW475 ) ^ 0.63 )</f>
        <v>2.208871377813066</v>
      </c>
      <c r="AY475" cm="1">
        <f t="array" ref="AY475" xml:space="preserve"> 0.35 * Ku ^ ( -0.5 ) * AW475 ^ 0.4</f>
        <v>2.4559408237987426</v>
      </c>
      <c r="AZ475">
        <f t="shared" si="203"/>
        <v>1.111853251605031</v>
      </c>
      <c r="BA475">
        <f t="shared" si="189"/>
        <v>0.62318050615916631</v>
      </c>
      <c r="BB475">
        <f t="shared" si="204"/>
        <v>0.95075157675939803</v>
      </c>
      <c r="BC475">
        <f t="shared" si="205"/>
        <v>1.5256439624839082</v>
      </c>
      <c r="BD475">
        <f t="shared" si="190"/>
        <v>1.4620250026147152</v>
      </c>
      <c r="BE475">
        <f t="shared" si="206"/>
        <v>3.392627008635249</v>
      </c>
      <c r="BF475">
        <f t="shared" si="207"/>
        <v>2.3204986252408859</v>
      </c>
      <c r="BG475" cm="1">
        <f t="array" ref="BG475" xml:space="preserve"> EXP( -4 * alpha * X * 10^(-6) * BA475 / ( PI() * df * 10^(-6) * ( 1 - alpha ) ) ) * 100</f>
        <v>2.8983980907016152E-4</v>
      </c>
      <c r="BH475" cm="1">
        <f t="array" ref="BH475" xml:space="preserve"> EXP( -4 * alpha * X * 10^(-6) * BB475 / ( PI() * df * 10^(-6) * ( 1 - alpha ) ) ) * 100</f>
        <v>3.5581548194260911E-7</v>
      </c>
      <c r="BI475" cm="1">
        <f t="array" ref="BI475" xml:space="preserve"> EXP( -4 * alpha * X * 10^(-6) * BD475 / ( PI() * df * 10^(-6) * ( 1 - alpha ) ) ) * 100</f>
        <v>1.0182065308905818E-11</v>
      </c>
      <c r="BJ475" cm="1">
        <f t="array" ref="BJ475" xml:space="preserve"> EXP( -4 * alpha * X * 10^(-6) * BE475 / ( PI() * df * 10^(-6) * ( 1 - alpha ) ) ) * 100</f>
        <v>7.1072405831471762E-29</v>
      </c>
      <c r="BK475" cm="1">
        <f t="array" ref="BK475">fC *  BG475 +  ( 1 - fC ) * BI475</f>
        <v>2.8983990070874931E-5</v>
      </c>
    </row>
    <row r="476" spans="6:63" x14ac:dyDescent="0.2">
      <c r="F476">
        <v>4760</v>
      </c>
      <c r="G476" cm="1">
        <f t="array" ref="G476" xml:space="preserve"> F476 * 10^(-9) * rhoa/mu * U</f>
        <v>3.1534669655557818E-3</v>
      </c>
      <c r="H476" cm="1">
        <f t="array" ref="H476">1 +  lambda/F476 * ( 2.514 + 0.8 * EXP( -0.55 * F476/lambda ) )</f>
        <v>1.0353914159663866</v>
      </c>
      <c r="I476" cm="1">
        <f t="array" ref="I476" xml:space="preserve"> 1 + 3.34 * lambda/F476</f>
        <v>1.0470196218487395</v>
      </c>
      <c r="J476">
        <f t="shared" si="191"/>
        <v>0.98889399430564562</v>
      </c>
      <c r="K476" cm="1">
        <f t="array" ref="K476" xml:space="preserve"> kB * T * H476 / ( 3 * PI() * mu * F476 * 10^(-9) )</f>
        <v>5.1353831043575221E-12</v>
      </c>
      <c r="L476" cm="1">
        <f t="array" ref="L476" xml:space="preserve"> df * 10^(-6) *U / K476</f>
        <v>16013.76965147601</v>
      </c>
      <c r="M476" cm="1">
        <f t="array" ref="M476" xml:space="preserve"> 1 + 0.388 * Kn * ( ( 1 - alpha ) * L476 / Ku ) ^ ( 1 / 3 )</f>
        <v>1.1880038803090194</v>
      </c>
      <c r="N476" cm="1">
        <f t="array" ref="N476" xml:space="preserve"> 1 + 0.388 * Kn * ( ( 1 - alpha ) / Ku ) ^ ( 1 / 3 ) * ( 3 * PI() * mu * df * 10^(-6) * U * F476 * 10^(-9) / ( kB * T ) ) ^ ( 1 / 3 ) * ( 0.6 * ( F476 / lambda ) ^ 0.1 ) ^ ( -1 / 3 ) * ( 1 + 2/3 * ( 3.34 * F476 / lambda ) ) ^ ( -1 / 2 )</f>
        <v>1.0155062165476421</v>
      </c>
      <c r="O476">
        <f t="shared" si="182"/>
        <v>0.85480042058742445</v>
      </c>
      <c r="P476" cm="1">
        <f t="array" ref="P476" xml:space="preserve"> 1 / ( 1 + 1.6 * ( ( 1 - alpha ) / Ku ) ^ ( 1 / 3 ) * L476 ^ ( -2 / 3 ) * M476 )</f>
        <v>0.99664674135998288</v>
      </c>
      <c r="Q476" cm="1">
        <f t="array" ref="Q476" xml:space="preserve"> 1.6 * ( ( 1 - alpha ) / Ku ) * L476 ^ ( -2 / 3 ) * M476 * P476</f>
        <v>4.2406693088820769E-3</v>
      </c>
      <c r="R476" cm="1">
        <f t="array" ref="R476" xml:space="preserve"> 1.6 * ( 0.6 ) ^ ( 2 / 3 ) * ( ( 1 - alpha ) / Ku ) * ( lambda * 10^(-9) ) ^ ( -1 / 15 ) * ( kB * T / ( 3 * PI() * df * 10^(-6) * U * mu ) ) ^ ( 2 / 3 ) * ( F476 * 10^(-9) ) ^ ( -3 / 5 )  +  3.2 * 3.34 / 3 * ( 0.6 ) ^ ( 2 / 3 ) * ( ( 1 - alpha ) / Ku ) *  ( lambda * 10^(-9) ) ^ ( 14 / 15 ) * ( kB * T / ( 3 * PI() * df * 10^(-6) * U * mu ) ) ^ ( 2 / 3 ) * ( F476 * 10^(-9) ) ^ ( -8 / 5 )</f>
        <v>3.4114746027844082E-3</v>
      </c>
      <c r="S476">
        <f t="shared" si="183"/>
        <v>3.4643736667219643E-3</v>
      </c>
      <c r="T476">
        <f t="shared" si="192"/>
        <v>0.81694030219848501</v>
      </c>
      <c r="U476">
        <f t="shared" si="184"/>
        <v>7632.5075683622936</v>
      </c>
      <c r="V476">
        <f t="shared" si="185"/>
        <v>1.1446297745790588E-2</v>
      </c>
      <c r="W476">
        <f t="shared" si="186"/>
        <v>1.31017461667864E-4</v>
      </c>
      <c r="X476">
        <f t="shared" si="187"/>
        <v>1.499658676697621E-6</v>
      </c>
      <c r="Y476" cm="1">
        <f t="array" ref="Y476" xml:space="preserve"> 4 / 3 * g / U^2 * F476 * 10^(-9) * ( rhop - rhoa ) / rhoa</f>
        <v>493.44560652280944</v>
      </c>
      <c r="Z476" cm="1">
        <f t="array" ref="Z476" xml:space="preserve"> SQRT( 4/3 * 1/U476 * g/rhoa * F476 * 10^(-9) *  ( rhop - rhoa ) )</f>
        <v>2.6670820949178976E-3</v>
      </c>
      <c r="AA476" cm="1">
        <f t="array" ref="AA476" xml:space="preserve"> Z476 / U</f>
        <v>0.25426467126974084</v>
      </c>
      <c r="AB476">
        <f t="shared" si="193"/>
        <v>0.34095832861059372</v>
      </c>
      <c r="AC476">
        <f t="shared" si="194"/>
        <v>0.33535196793650573</v>
      </c>
      <c r="AD476">
        <f t="shared" si="195"/>
        <v>0.98355705022096418</v>
      </c>
      <c r="AE476" cm="1">
        <f t="array" ref="AE476">( ( F476 * 10^(-9) ) ^ 2 * rhop * H476 * U ) / ( 18 * mu * ( df * 10^(-6) ) )</f>
        <v>9.6179486936749645E-2</v>
      </c>
      <c r="AF476">
        <f t="shared" si="196"/>
        <v>7.7190215285096869E-2</v>
      </c>
      <c r="AG476" cm="1">
        <f t="array" ref="AG476">(2 * AI496*(1-alpha)*AE476*SQRT(alpha)+(1-alpha)*alpha*AE476^2)/Ku</f>
        <v>4.637028189299517E-2</v>
      </c>
      <c r="AH476">
        <f t="shared" si="197"/>
        <v>0.60072745906627745</v>
      </c>
      <c r="AI476" cm="1">
        <f t="array" ref="AI476" xml:space="preserve"> F476 / df / 1000</f>
        <v>0.6071428571428571</v>
      </c>
      <c r="AJ476" cm="1">
        <f t="array" ref="AJ476" xml:space="preserve"> ( 1 + AI476 ) / ( 2*Ku ) * ( 2 * LN( 1 + AI476 ) - 1 + alpha + ( 1 / ( 1 + AI476 ) ) ^ 2 * ( 1 - alpha / 2 ) - ( alpha / 2) * ( 1 + AI476 ) ^ 2 )</f>
        <v>0.37145636072518529</v>
      </c>
      <c r="AK476" cm="1">
        <f t="array" ref="AK476" xml:space="preserve"> ( ( 1 - alpha ) / Ku ) * AI476 ^ 2</f>
        <v>0.52424320777380307</v>
      </c>
      <c r="AL476">
        <f t="shared" si="198"/>
        <v>1.4113184298428372</v>
      </c>
      <c r="AM476">
        <f t="shared" si="188"/>
        <v>0.61935959462750079</v>
      </c>
      <c r="AN476">
        <f t="shared" si="199"/>
        <v>0.94024976466212762</v>
      </c>
      <c r="AO476">
        <f t="shared" si="200"/>
        <v>1.5180999419692831</v>
      </c>
      <c r="AP476" cm="1">
        <f t="array" ref="AP476" xml:space="preserve"> EXP( -4 * alpha * X * 10^(-6) * AM476 / ( PI() * df * 10^(-6) * ( 1 - alpha ) ) ) * 100</f>
        <v>3.1340956660841227E-4</v>
      </c>
      <c r="AQ476" cm="1">
        <f t="array" ref="AQ476" xml:space="preserve"> EXP( -4 * alpha * X * 10^(-6) * AN476 / ( PI() * df * 10^(-6) * ( 1 - alpha ) ) ) * 100</f>
        <v>4.4111144332694392E-7</v>
      </c>
      <c r="AR476">
        <f t="shared" si="201"/>
        <v>3.1296845516508531E-4</v>
      </c>
      <c r="AS476" cm="1">
        <f t="array" ref="AS476" xml:space="preserve"> ( sigave * 10^(-6) * fE *e * H476 ) / ( 3 * PI() * eps0 * ( 1 + epsF ) * mu * U * F476 * 10^(-9) )</f>
        <v>4.4881956800016118E-3</v>
      </c>
      <c r="AT476" cm="1">
        <f t="array" ref="AT476" xml:space="preserve"> PI() * AS476 / ( 1 + alpha * SQRT(AS476) )</f>
        <v>1.4035203642872876E-2</v>
      </c>
      <c r="AU476" cm="1">
        <f t="array" ref="AU476" xml:space="preserve"> PI() * AS476 * ( 1 - SQRT( AS476 ) * alpha )</f>
        <v>1.4034903734436034E-2</v>
      </c>
      <c r="AV476">
        <f t="shared" si="202"/>
        <v>0.9999786317003676</v>
      </c>
      <c r="AW476" cm="1">
        <f t="array" ref="AW476" xml:space="preserve"> 2 / 3 * ( epsP - 1 ) / ( epsP + 2 ) * ( sigave * 10^(-6) ) ^ 2 / ( eps0 * ( 1 + epsF ) ^ 2 ) * H476 * ( F476 * 10^(-9) ) ^ 2 / ( df * 10^(-6) * mu * U )</f>
        <v>77.120241417157288</v>
      </c>
      <c r="AX476" cm="1">
        <f t="array" ref="AX476" xml:space="preserve"> 0.528 * Ku ^ 0.26 * AW476 ^ 0.74 / ( 1 + 0.366 * ( Ku * AW476 ) ^ 0.63 )</f>
        <v>2.2109573916094076</v>
      </c>
      <c r="AY476" cm="1">
        <f t="array" ref="AY476" xml:space="preserve"> 0.35 * Ku ^ ( -0.5 ) * AW476 ^ 0.4</f>
        <v>2.4600054664409305</v>
      </c>
      <c r="AZ476">
        <f t="shared" si="203"/>
        <v>1.1126426387847461</v>
      </c>
      <c r="BA476">
        <f t="shared" si="189"/>
        <v>0.62470196023160951</v>
      </c>
      <c r="BB476">
        <f t="shared" si="204"/>
        <v>0.95428466839656367</v>
      </c>
      <c r="BC476">
        <f t="shared" si="205"/>
        <v>1.5275839186461984</v>
      </c>
      <c r="BD476">
        <f t="shared" si="190"/>
        <v>1.4609393124310293</v>
      </c>
      <c r="BE476">
        <f t="shared" si="206"/>
        <v>3.4002552311030581</v>
      </c>
      <c r="BF476">
        <f t="shared" si="207"/>
        <v>2.3274445435005595</v>
      </c>
      <c r="BG476" cm="1">
        <f t="array" ref="BG476" xml:space="preserve"> EXP( -4 * alpha * X * 10^(-6) * BA476 / ( PI() * df * 10^(-6) * ( 1 - alpha ) ) ) * 100</f>
        <v>2.8095564298468166E-4</v>
      </c>
      <c r="BH476" cm="1">
        <f t="array" ref="BH476" xml:space="preserve"> EXP( -4 * alpha * X * 10^(-6) * BB476 / ( PI() * df * 10^(-6) * ( 1 - alpha ) ) ) * 100</f>
        <v>3.3100024447252598E-7</v>
      </c>
      <c r="BI476" cm="1">
        <f t="array" ref="BI476" xml:space="preserve"> EXP( -4 * alpha * X * 10^(-6) * BD476 / ( PI() * df * 10^(-6) * ( 1 - alpha ) ) ) * 100</f>
        <v>1.0410792109343132E-11</v>
      </c>
      <c r="BJ476" cm="1">
        <f t="array" ref="BJ476" xml:space="preserve"> EXP( -4 * alpha * X * 10^(-6) * BE476 / ( PI() * df * 10^(-6) * ( 1 - alpha ) ) ) * 100</f>
        <v>6.0801381812126211E-29</v>
      </c>
      <c r="BK476" cm="1">
        <f t="array" ref="BK476">fC *  BG476 +  ( 1 - fC ) * BI476</f>
        <v>2.8095573668181065E-5</v>
      </c>
    </row>
    <row r="477" spans="6:63" x14ac:dyDescent="0.2">
      <c r="F477">
        <v>4770</v>
      </c>
      <c r="G477" cm="1">
        <f t="array" ref="G477" xml:space="preserve"> F477 * 10^(-9) * rhoa/mu * U</f>
        <v>3.160091896155689E-3</v>
      </c>
      <c r="H477" cm="1">
        <f t="array" ref="H477">1 +  lambda/F477 * ( 2.514 + 0.8 * EXP( -0.55 * F477/lambda ) )</f>
        <v>1.0353172201257861</v>
      </c>
      <c r="I477" cm="1">
        <f t="array" ref="I477" xml:space="preserve"> 1 + 3.34 * lambda/F477</f>
        <v>1.0469210482180293</v>
      </c>
      <c r="J477">
        <f t="shared" si="191"/>
        <v>0.98891623383444793</v>
      </c>
      <c r="K477" cm="1">
        <f t="array" ref="K477" xml:space="preserve"> kB * T * H477 / ( 3 * PI() * mu * F477 * 10^(-9) )</f>
        <v>5.1242498735065295E-12</v>
      </c>
      <c r="L477" cm="1">
        <f t="array" ref="L477" xml:space="preserve"> df * 10^(-6) *U / K477</f>
        <v>16048.562059872462</v>
      </c>
      <c r="M477" cm="1">
        <f t="array" ref="M477" xml:space="preserve"> 1 + 0.388 * Kn * ( ( 1 - alpha ) * L477 / Ku ) ^ ( 1 / 3 )</f>
        <v>1.1881399377238564</v>
      </c>
      <c r="N477" cm="1">
        <f t="array" ref="N477" xml:space="preserve"> 1 + 0.388 * Kn * ( ( 1 - alpha ) / Ku ) ^ ( 1 / 3 ) * ( 3 * PI() * mu * df * 10^(-6) * U * F477 * 10^(-9) / ( kB * T ) ) ^ ( 1 / 3 ) * ( 0.6 * ( F477 / lambda ) ^ 0.1 ) ^ ( -1 / 3 ) * ( 1 + 2/3 * ( 3.34 * F477 / lambda ) ) ^ ( -1 / 2 )</f>
        <v>1.0154998116055343</v>
      </c>
      <c r="O477">
        <f t="shared" si="182"/>
        <v>0.85469714413518305</v>
      </c>
      <c r="P477" cm="1">
        <f t="array" ref="P477" xml:space="preserve"> 1 / ( 1 + 1.6 * ( ( 1 - alpha ) / Ku ) ^ ( 1 / 3 ) * L477 ^ ( -2 / 3 ) * M477 )</f>
        <v>0.99665119113573186</v>
      </c>
      <c r="Q477" cm="1">
        <f t="array" ref="Q477" xml:space="preserve"> 1.6 * ( ( 1 - alpha ) / Ku ) * L477 ^ ( -2 / 3 ) * M477 * P477</f>
        <v>4.2350419387693974E-3</v>
      </c>
      <c r="R477" cm="1">
        <f t="array" ref="R477" xml:space="preserve"> 1.6 * ( 0.6 ) ^ ( 2 / 3 ) * ( ( 1 - alpha ) / Ku ) * ( lambda * 10^(-9) ) ^ ( -1 / 15 ) * ( kB * T / ( 3 * PI() * df * 10^(-6) * U * mu ) ) ^ ( 2 / 3 ) * ( F477 * 10^(-9) ) ^ ( -3 / 5 )  +  3.2 * 3.34 / 3 * ( 0.6 ) ^ ( 2 / 3 ) * ( ( 1 - alpha ) / Ku ) *  ( lambda * 10^(-9) ) ^ ( 14 / 15 ) * ( kB * T / ( 3 * PI() * df * 10^(-6) * U * mu ) ) ^ ( 2 / 3 ) * ( F477 * 10^(-9) ) ^ ( -8 / 5 )</f>
        <v>3.4069645385728154E-3</v>
      </c>
      <c r="S477">
        <f t="shared" si="183"/>
        <v>3.45977184706743E-3</v>
      </c>
      <c r="T477">
        <f t="shared" si="192"/>
        <v>0.8169392173888973</v>
      </c>
      <c r="U477">
        <f t="shared" si="184"/>
        <v>7616.5379439090257</v>
      </c>
      <c r="V477">
        <f t="shared" si="185"/>
        <v>1.1458291108689919E-2</v>
      </c>
      <c r="W477">
        <f t="shared" si="186"/>
        <v>1.3129216336343024E-4</v>
      </c>
      <c r="X477">
        <f t="shared" si="187"/>
        <v>1.5043775911525378E-6</v>
      </c>
      <c r="Y477" cm="1">
        <f t="array" ref="Y477" xml:space="preserve"> 4 / 3 * g / U^2 * F477 * 10^(-9) * ( rhop - rhoa ) / rhoa</f>
        <v>494.48225695668083</v>
      </c>
      <c r="Z477" cm="1">
        <f t="array" ref="Z477" xml:space="preserve"> SQRT( 4/3 * 1/U477 * g/rhoa * F477 * 10^(-9) *  ( rhop - rhoa ) )</f>
        <v>2.6726796923868959E-3</v>
      </c>
      <c r="AA477" cm="1">
        <f t="array" ref="AA477" xml:space="preserve"> Z477 / U</f>
        <v>0.25479831486588933</v>
      </c>
      <c r="AB477">
        <f t="shared" si="193"/>
        <v>0.34191859727213902</v>
      </c>
      <c r="AC477">
        <f t="shared" si="194"/>
        <v>0.33626097809056565</v>
      </c>
      <c r="AD477">
        <f t="shared" si="195"/>
        <v>0.98345331541861014</v>
      </c>
      <c r="AE477" cm="1">
        <f t="array" ref="AE477">( ( F477 * 10^(-9) ) ^ 2 * rhop * H477 * U ) / ( 18 * mu * ( df * 10^(-6) ) )</f>
        <v>9.657710573652982E-2</v>
      </c>
      <c r="AF477">
        <f t="shared" si="196"/>
        <v>7.7651282153950604E-2</v>
      </c>
      <c r="AG477" cm="1">
        <f t="array" ref="AG477">(2 * AI497*(1-alpha)*AE477*SQRT(alpha)+(1-alpha)*alpha*AE477^2)/Ku</f>
        <v>4.6657788336338289E-2</v>
      </c>
      <c r="AH477">
        <f t="shared" si="197"/>
        <v>0.60086307710715003</v>
      </c>
      <c r="AI477" cm="1">
        <f t="array" ref="AI477" xml:space="preserve"> F477 / df / 1000</f>
        <v>0.60841836734693877</v>
      </c>
      <c r="AJ477" cm="1">
        <f t="array" ref="AJ477" xml:space="preserve"> ( 1 + AI477 ) / ( 2*Ku ) * ( 2 * LN( 1 + AI477 ) - 1 + alpha + ( 1 / ( 1 + AI477 ) ) ^ 2 * ( 1 - alpha / 2 ) - ( alpha / 2) * ( 1 + AI477 ) ^ 2 )</f>
        <v>0.37279849842866608</v>
      </c>
      <c r="AK477" cm="1">
        <f t="array" ref="AK477" xml:space="preserve"> ( ( 1 - alpha ) / Ku ) * AI477 ^ 2</f>
        <v>0.52644822409066117</v>
      </c>
      <c r="AL477">
        <f t="shared" si="198"/>
        <v>1.4121522117434051</v>
      </c>
      <c r="AM477">
        <f t="shared" si="188"/>
        <v>0.62091317178923777</v>
      </c>
      <c r="AN477">
        <f t="shared" si="199"/>
        <v>0.94382025618224485</v>
      </c>
      <c r="AO477">
        <f t="shared" si="200"/>
        <v>1.5200519155722056</v>
      </c>
      <c r="AP477" cm="1">
        <f t="array" ref="AP477" xml:space="preserve"> EXP( -4 * alpha * X * 10^(-6) * AM477 / ( PI() * df * 10^(-6) * ( 1 - alpha ) ) ) * 100</f>
        <v>3.0360331837048888E-4</v>
      </c>
      <c r="AQ477" cm="1">
        <f t="array" ref="AQ477" xml:space="preserve"> EXP( -4 * alpha * X * 10^(-6) * AN477 / ( PI() * df * 10^(-6) * ( 1 - alpha ) ) ) * 100</f>
        <v>4.1003360089263912E-7</v>
      </c>
      <c r="AR477">
        <f t="shared" si="201"/>
        <v>3.0319328476959625E-4</v>
      </c>
      <c r="AS477" cm="1">
        <f t="array" ref="AS477" xml:space="preserve"> ( sigave * 10^(-6) * fE *e * H477 ) / ( 3 * PI() * eps0 * ( 1 + epsF ) * mu * U * F477 * 10^(-9) )</f>
        <v>4.4784655162349619E-3</v>
      </c>
      <c r="AT477" cm="1">
        <f t="array" ref="AT477" xml:space="preserve"> PI() * AS477 / ( 1 + alpha * SQRT(AS477) )</f>
        <v>1.4004845975743802E-2</v>
      </c>
      <c r="AU477" cm="1">
        <f t="array" ref="AU477" xml:space="preserve"> PI() * AS477 * ( 1 - SQRT( AS477 ) * alpha )</f>
        <v>1.4004547364777513E-2</v>
      </c>
      <c r="AV477">
        <f t="shared" si="202"/>
        <v>0.99997867802567719</v>
      </c>
      <c r="AW477" cm="1">
        <f t="array" ref="AW477" xml:space="preserve"> 2 / 3 * ( epsP - 1 ) / ( epsP + 2 ) * ( sigave * 10^(-6) ) ^ 2 / ( eps0 * ( 1 + epsF ) ^ 2 ) * H477 * ( F477 * 10^(-9) ) ^ 2 / ( df * 10^(-6) * mu * U )</f>
        <v>77.439066759313789</v>
      </c>
      <c r="AX477" cm="1">
        <f t="array" ref="AX477" xml:space="preserve"> 0.528 * Ku ^ 0.26 * AW477 ^ 0.74 / ( 1 + 0.366 * ( Ku * AW477 ) ^ 0.63 )</f>
        <v>2.2130387838965473</v>
      </c>
      <c r="AY477" cm="1">
        <f t="array" ref="AY477" xml:space="preserve"> 0.35 * Ku ^ ( -0.5 ) * AW477 ^ 0.4</f>
        <v>2.4640684282470482</v>
      </c>
      <c r="AZ477">
        <f t="shared" si="203"/>
        <v>1.1134321034846517</v>
      </c>
      <c r="BA477">
        <f t="shared" si="189"/>
        <v>0.62622222442976283</v>
      </c>
      <c r="BB477">
        <f t="shared" si="204"/>
        <v>0.95782480354702237</v>
      </c>
      <c r="BC477">
        <f t="shared" si="205"/>
        <v>1.5295286021175891</v>
      </c>
      <c r="BD477">
        <f t="shared" si="190"/>
        <v>1.4598470250839823</v>
      </c>
      <c r="BE477">
        <f t="shared" si="206"/>
        <v>3.407888684429293</v>
      </c>
      <c r="BF477">
        <f t="shared" si="207"/>
        <v>2.3344149255866338</v>
      </c>
      <c r="BG477" cm="1">
        <f t="array" ref="BG477" xml:space="preserve"> EXP( -4 * alpha * X * 10^(-6) * BA477 / ( PI() * df * 10^(-6) * ( 1 - alpha ) ) ) * 100</f>
        <v>2.7235042504807544E-4</v>
      </c>
      <c r="BH477" cm="1">
        <f t="array" ref="BH477" xml:space="preserve"> EXP( -4 * alpha * X * 10^(-6) * BB477 / ( PI() * df * 10^(-6) * ( 1 - alpha ) ) ) * 100</f>
        <v>3.0787129372304992E-7</v>
      </c>
      <c r="BI477" cm="1">
        <f t="array" ref="BI477" xml:space="preserve"> EXP( -4 * alpha * X * 10^(-6) * BD477 / ( PI() * df * 10^(-6) * ( 1 - alpha ) ) ) * 100</f>
        <v>1.0646093971365677E-11</v>
      </c>
      <c r="BJ477" cm="1">
        <f t="array" ref="BJ477" xml:space="preserve"> EXP( -4 * alpha * X * 10^(-6) * BE477 / ( PI() * df * 10^(-6) * ( 1 - alpha ) ) ) * 100</f>
        <v>5.2009107189733786E-29</v>
      </c>
      <c r="BK477" cm="1">
        <f t="array" ref="BK477">fC *  BG477 +  ( 1 - fC ) * BI477</f>
        <v>2.723505208629212E-5</v>
      </c>
    </row>
    <row r="478" spans="6:63" x14ac:dyDescent="0.2">
      <c r="F478">
        <v>4780</v>
      </c>
      <c r="G478" cm="1">
        <f t="array" ref="G478" xml:space="preserve"> F478 * 10^(-9) * rhoa/mu * U</f>
        <v>3.1667168267555958E-3</v>
      </c>
      <c r="H478" cm="1">
        <f t="array" ref="H478">1 +  lambda/F478 * ( 2.514 + 0.8 * EXP( -0.55 * F478/lambda ) )</f>
        <v>1.0352433347280334</v>
      </c>
      <c r="I478" cm="1">
        <f t="array" ref="I478" xml:space="preserve"> 1 + 3.34 * lambda/F478</f>
        <v>1.0468228870292886</v>
      </c>
      <c r="J478">
        <f t="shared" si="191"/>
        <v>0.98893838447293025</v>
      </c>
      <c r="K478" cm="1">
        <f t="array" ref="K478" xml:space="preserve"> kB * T * H478 / ( 3 * PI() * mu * F478 * 10^(-9) )</f>
        <v>5.1131647585179904E-12</v>
      </c>
      <c r="L478" cm="1">
        <f t="array" ref="L478" xml:space="preserve"> df * 10^(-6) *U / K478</f>
        <v>16083.354632425111</v>
      </c>
      <c r="M478" cm="1">
        <f t="array" ref="M478" xml:space="preserve"> 1 + 0.388 * Kn * ( ( 1 - alpha ) * L478 / Ku ) ^ ( 1 / 3 )</f>
        <v>1.1882757992776989</v>
      </c>
      <c r="N478" cm="1">
        <f t="array" ref="N478" xml:space="preserve"> 1 + 0.388 * Kn * ( ( 1 - alpha ) / Ku ) ^ ( 1 / 3 ) * ( 3 * PI() * mu * df * 10^(-6) * U * F478 * 10^(-9) / ( kB * T ) ) ^ ( 1 / 3 ) * ( 0.6 * ( F478 / lambda ) ^ 0.1 ) ^ ( -1 / 3 ) * ( 1 + 2/3 * ( 3.34 * F478 / lambda ) ) ^ ( -1 / 2 )</f>
        <v>1.015493422502326</v>
      </c>
      <c r="O478">
        <f t="shared" si="182"/>
        <v>0.85459404552343843</v>
      </c>
      <c r="P478" cm="1">
        <f t="array" ref="P478" xml:space="preserve"> 1 / ( 1 + 1.6 * ( ( 1 - alpha ) / Ku ) ^ ( 1 / 3 ) * L478 ^ ( -2 / 3 ) * M478 )</f>
        <v>0.99665562519825446</v>
      </c>
      <c r="Q478" cm="1">
        <f t="array" ref="Q478" xml:space="preserve"> 1.6 * ( ( 1 - alpha ) / Ku ) * L478 ^ ( -2 / 3 ) * M478 * P478</f>
        <v>4.2294344402516639E-3</v>
      </c>
      <c r="R478" cm="1">
        <f t="array" ref="R478" xml:space="preserve"> 1.6 * ( 0.6 ) ^ ( 2 / 3 ) * ( ( 1 - alpha ) / Ku ) * ( lambda * 10^(-9) ) ^ ( -1 / 15 ) * ( kB * T / ( 3 * PI() * df * 10^(-6) * U * mu ) ) ^ ( 2 / 3 ) * ( F478 * 10^(-9) ) ^ ( -3 / 5 )  +  3.2 * 3.34 / 3 * ( 0.6 ) ^ ( 2 / 3 ) * ( ( 1 - alpha ) / Ku ) *  ( lambda * 10^(-9) ) ^ ( 14 / 15 ) * ( kB * T / ( 3 * PI() * df * 10^(-6) * U * mu ) ) ^ ( 2 / 3 ) * ( F478 * 10^(-9) ) ^ ( -8 / 5 )</f>
        <v>3.4024703026136953E-3</v>
      </c>
      <c r="S478">
        <f t="shared" si="183"/>
        <v>3.4551862125637061E-3</v>
      </c>
      <c r="T478">
        <f t="shared" si="192"/>
        <v>0.81693811817499462</v>
      </c>
      <c r="U478">
        <f t="shared" si="184"/>
        <v>7600.6351173878129</v>
      </c>
      <c r="V478">
        <f t="shared" si="185"/>
        <v>1.1470271847452055E-2</v>
      </c>
      <c r="W478">
        <f t="shared" si="186"/>
        <v>1.3156686313187731E-4</v>
      </c>
      <c r="X478">
        <f t="shared" si="187"/>
        <v>1.5091014116313354E-6</v>
      </c>
      <c r="Y478" cm="1">
        <f t="array" ref="Y478" xml:space="preserve"> 4 / 3 * g / U^2 * F478 * 10^(-9) * ( rhop - rhoa ) / rhoa</f>
        <v>495.51890739055227</v>
      </c>
      <c r="Z478" cm="1">
        <f t="array" ref="Z478" xml:space="preserve"> SQRT( 4/3 * 1/U478 * g/rhoa * F478 * 10^(-9) *  ( rhop - rhoa ) )</f>
        <v>2.6782772703874964E-3</v>
      </c>
      <c r="AA478" cm="1">
        <f t="array" ref="AA478" xml:space="preserve"> Z478 / U</f>
        <v>0.25533195660602975</v>
      </c>
      <c r="AB478">
        <f t="shared" si="193"/>
        <v>0.34288023888107833</v>
      </c>
      <c r="AC478">
        <f t="shared" si="194"/>
        <v>0.33717098994396349</v>
      </c>
      <c r="AD478">
        <f t="shared" si="195"/>
        <v>0.98334914559163333</v>
      </c>
      <c r="AE478" cm="1">
        <f t="array" ref="AE478">( ( F478 * 10^(-9) ) ^ 2 * rhop * H478 * U ) / ( 18 * mu * ( df * 10^(-6) ) )</f>
        <v>9.6975544498801095E-2</v>
      </c>
      <c r="AF478">
        <f t="shared" si="196"/>
        <v>7.8113612251184197E-2</v>
      </c>
      <c r="AG478" cm="1">
        <f t="array" ref="AG478">(2 * AI498*(1-alpha)*AE478*SQRT(alpha)+(1-alpha)*alpha*AE478^2)/Ku</f>
        <v>4.6946488415909218E-2</v>
      </c>
      <c r="AH478">
        <f t="shared" si="197"/>
        <v>0.60100265578484391</v>
      </c>
      <c r="AI478" cm="1">
        <f t="array" ref="AI478" xml:space="preserve"> F478 / df / 1000</f>
        <v>0.60969387755102034</v>
      </c>
      <c r="AJ478" cm="1">
        <f t="array" ref="AJ478" xml:space="preserve"> ( 1 + AI478 ) / ( 2*Ku ) * ( 2 * LN( 1 + AI478 ) - 1 + alpha + ( 1 / ( 1 + AI478 ) ) ^ 2 * ( 1 - alpha / 2 ) - ( alpha / 2) * ( 1 + AI478 ) ^ 2 )</f>
        <v>0.37414234422522041</v>
      </c>
      <c r="AK478" cm="1">
        <f t="array" ref="AK478" xml:space="preserve"> ( ( 1 - alpha ) / Ku ) * AI478 ^ 2</f>
        <v>0.52865786793389247</v>
      </c>
      <c r="AL478">
        <f t="shared" si="198"/>
        <v>1.4129859292688325</v>
      </c>
      <c r="AM478">
        <f t="shared" si="188"/>
        <v>0.62246537909668831</v>
      </c>
      <c r="AN478">
        <f t="shared" si="199"/>
        <v>0.94739765634160378</v>
      </c>
      <c r="AO478">
        <f t="shared" si="200"/>
        <v>1.5220085938216386</v>
      </c>
      <c r="AP478" cm="1">
        <f t="array" ref="AP478" xml:space="preserve"> EXP( -4 * alpha * X * 10^(-6) * AM478 / ( PI() * df * 10^(-6) * ( 1 - alpha ) ) ) * 100</f>
        <v>2.9411214081986463E-4</v>
      </c>
      <c r="AQ478" cm="1">
        <f t="array" ref="AQ478" xml:space="preserve"> EXP( -4 * alpha * X * 10^(-6) * AN478 / ( PI() * df * 10^(-6) * ( 1 - alpha ) ) ) * 100</f>
        <v>3.810914251149111E-7</v>
      </c>
      <c r="AR478">
        <f t="shared" si="201"/>
        <v>2.9373104939474972E-4</v>
      </c>
      <c r="AS478" cm="1">
        <f t="array" ref="AS478" xml:space="preserve"> ( sigave * 10^(-6) * fE *e * H478 ) / ( 3 * PI() * eps0 * ( 1 + epsF ) * mu * U * F478 * 10^(-9) )</f>
        <v>4.4687774045220003E-3</v>
      </c>
      <c r="AT478" cm="1">
        <f t="array" ref="AT478" xml:space="preserve"> PI() * AS478 / ( 1 + alpha * SQRT(AS478) )</f>
        <v>1.3974619283378686E-2</v>
      </c>
      <c r="AU478" cm="1">
        <f t="array" ref="AU478" xml:space="preserve"> PI() * AS478 * ( 1 - SQRT( AS478 ) * alpha )</f>
        <v>1.3974321961485863E-2</v>
      </c>
      <c r="AV478">
        <f t="shared" si="202"/>
        <v>0.99997872415077693</v>
      </c>
      <c r="AW478" cm="1">
        <f t="array" ref="AW478" xml:space="preserve"> 2 / 3 * ( epsP - 1 ) / ( epsP + 2 ) * ( sigave * 10^(-6) ) ^ 2 / ( eps0 * ( 1 + epsF ) ^ 2 ) * H478 * ( F478 * 10^(-9) ) ^ 2 / ( df * 10^(-6) * mu * U )</f>
        <v>77.758549577479783</v>
      </c>
      <c r="AX478" cm="1">
        <f t="array" ref="AX478" xml:space="preserve"> 0.528 * Ku ^ 0.26 * AW478 ^ 0.74 / ( 1 + 0.366 * ( Ku * AW478 ) ^ 0.63 )</f>
        <v>2.2151155734844545</v>
      </c>
      <c r="AY478" cm="1">
        <f t="array" ref="AY478" xml:space="preserve"> 0.35 * Ku ^ ( -0.5 ) * AW478 ^ 0.4</f>
        <v>2.4681297133851454</v>
      </c>
      <c r="AZ478">
        <f t="shared" si="203"/>
        <v>1.1142216428475968</v>
      </c>
      <c r="BA478">
        <f t="shared" si="189"/>
        <v>0.62774128169010679</v>
      </c>
      <c r="BB478">
        <f t="shared" si="204"/>
        <v>0.96137197830308962</v>
      </c>
      <c r="BC478">
        <f t="shared" si="205"/>
        <v>1.5314780250149045</v>
      </c>
      <c r="BD478">
        <f t="shared" si="190"/>
        <v>1.4587481973891636</v>
      </c>
      <c r="BE478">
        <f t="shared" si="206"/>
        <v>3.4155273697267492</v>
      </c>
      <c r="BF478">
        <f t="shared" si="207"/>
        <v>2.3414098305929611</v>
      </c>
      <c r="BG478" cm="1">
        <f t="array" ref="BG478" xml:space="preserve"> EXP( -4 * alpha * X * 10^(-6) * BA478 / ( PI() * df * 10^(-6) * ( 1 - alpha ) ) ) * 100</f>
        <v>2.6401529110078555E-4</v>
      </c>
      <c r="BH478" cm="1">
        <f t="array" ref="BH478" xml:space="preserve"> EXP( -4 * alpha * X * 10^(-6) * BB478 / ( PI() * df * 10^(-6) * ( 1 - alpha ) ) ) * 100</f>
        <v>2.8631725514572231E-7</v>
      </c>
      <c r="BI478" cm="1">
        <f t="array" ref="BI478" xml:space="preserve"> EXP( -4 * alpha * X * 10^(-6) * BD478 / ( PI() * df * 10^(-6) * ( 1 - alpha ) ) ) * 100</f>
        <v>1.0888171093457405E-11</v>
      </c>
      <c r="BJ478" cm="1">
        <f t="array" ref="BJ478" xml:space="preserve"> EXP( -4 * alpha * X * 10^(-6) * BE478 / ( PI() * df * 10^(-6) * ( 1 - alpha ) ) ) * 100</f>
        <v>4.4483490126688659E-29</v>
      </c>
      <c r="BK478" cm="1">
        <f t="array" ref="BK478">fC *  BG478 +  ( 1 - fC ) * BI478</f>
        <v>2.6401538909432542E-5</v>
      </c>
    </row>
    <row r="479" spans="6:63" x14ac:dyDescent="0.2">
      <c r="F479">
        <v>4790</v>
      </c>
      <c r="G479" cm="1">
        <f t="array" ref="G479" xml:space="preserve"> F479 * 10^(-9) * rhoa/mu * U</f>
        <v>3.1733417573555026E-3</v>
      </c>
      <c r="H479" cm="1">
        <f t="array" ref="H479">1 +  lambda/F479 * ( 2.514 + 0.8 * EXP( -0.55 * F479/lambda ) )</f>
        <v>1.0351697578288099</v>
      </c>
      <c r="I479" cm="1">
        <f t="array" ref="I479" xml:space="preserve"> 1 + 3.34 * lambda/F479</f>
        <v>1.0467251356993736</v>
      </c>
      <c r="J479">
        <f t="shared" si="191"/>
        <v>0.98896044675296446</v>
      </c>
      <c r="K479" cm="1">
        <f t="array" ref="K479" xml:space="preserve"> kB * T * H479 / ( 3 * PI() * mu * F479 * 10^(-9) )</f>
        <v>5.1021274484568226E-12</v>
      </c>
      <c r="L479" cm="1">
        <f t="array" ref="L479" xml:space="preserve"> df * 10^(-6) *U / K479</f>
        <v>16118.147368140775</v>
      </c>
      <c r="M479" cm="1">
        <f t="array" ref="M479" xml:space="preserve"> 1 + 0.388 * Kn * ( ( 1 - alpha ) * L479 / Ku ) ^ ( 1 / 3 )</f>
        <v>1.1884114656718729</v>
      </c>
      <c r="N479" cm="1">
        <f t="array" ref="N479" xml:space="preserve"> 1 + 0.388 * Kn * ( ( 1 - alpha ) / Ku ) ^ ( 1 / 3 ) * ( 3 * PI() * mu * df * 10^(-6) * U * F479 * 10^(-9) / ( kB * T ) ) ^ ( 1 / 3 ) * ( 0.6 * ( F479 / lambda ) ^ 0.1 ) ^ ( -1 / 3 ) * ( 1 + 2/3 * ( 3.34 * F479 / lambda ) ) ^ ( -1 / 2 )</f>
        <v>1.0154870491663655</v>
      </c>
      <c r="O479">
        <f t="shared" si="182"/>
        <v>0.85449112407566341</v>
      </c>
      <c r="P479" cm="1">
        <f t="array" ref="P479" xml:space="preserve"> 1 / ( 1 + 1.6 * ( ( 1 - alpha ) / Ku ) ^ ( 1 / 3 ) * L479 ^ ( -2 / 3 ) * M479 )</f>
        <v>0.99666004363682226</v>
      </c>
      <c r="Q479" cm="1">
        <f t="array" ref="Q479" xml:space="preserve"> 1.6 * ( ( 1 - alpha ) / Ku ) * L479 ^ ( -2 / 3 ) * M479 * P479</f>
        <v>4.223846700432448E-3</v>
      </c>
      <c r="R479" cm="1">
        <f t="array" ref="R479" xml:space="preserve"> 1.6 * ( 0.6 ) ^ ( 2 / 3 ) * ( ( 1 - alpha ) / Ku ) * ( lambda * 10^(-9) ) ^ ( -1 / 15 ) * ( kB * T / ( 3 * PI() * df * 10^(-6) * U * mu ) ) ^ ( 2 / 3 ) * ( F479 * 10^(-9) ) ^ ( -3 / 5 )  +  3.2 * 3.34 / 3 * ( 0.6 ) ^ ( 2 / 3 ) * ( ( 1 - alpha ) / Ku ) *  ( lambda * 10^(-9) ) ^ ( 14 / 15 ) * ( kB * T / ( 3 * PI() * df * 10^(-6) * U * mu ) ) ^ ( 2 / 3 ) * ( F479 * 10^(-9) ) ^ ( -8 / 5 )</f>
        <v>3.397991805024462E-3</v>
      </c>
      <c r="S479">
        <f t="shared" si="183"/>
        <v>3.4506166711757826E-3</v>
      </c>
      <c r="T479">
        <f t="shared" si="192"/>
        <v>0.81693700456091356</v>
      </c>
      <c r="U479">
        <f t="shared" si="184"/>
        <v>7584.7986704963914</v>
      </c>
      <c r="V479">
        <f t="shared" si="185"/>
        <v>1.1482240001648752E-2</v>
      </c>
      <c r="W479">
        <f t="shared" si="186"/>
        <v>1.318415609744681E-4</v>
      </c>
      <c r="X479">
        <f t="shared" si="187"/>
        <v>1.513830132892626E-6</v>
      </c>
      <c r="Y479" cm="1">
        <f t="array" ref="Y479" xml:space="preserve"> 4 / 3 * g / U^2 * F479 * 10^(-9) * ( rhop - rhoa ) / rhoa</f>
        <v>496.5555578244236</v>
      </c>
      <c r="Z479" cm="1">
        <f t="array" ref="Z479" xml:space="preserve"> SQRT( 4/3 * 1/U479 * g/rhoa * F479 * 10^(-9) *  ( rhop - rhoa ) )</f>
        <v>2.6838748289326276E-3</v>
      </c>
      <c r="AA479" cm="1">
        <f t="array" ref="AA479" xml:space="preserve"> Z479 / U</f>
        <v>0.25586559649139473</v>
      </c>
      <c r="AB479">
        <f t="shared" si="193"/>
        <v>0.34384325638619107</v>
      </c>
      <c r="AC479">
        <f t="shared" si="194"/>
        <v>0.3380820043999706</v>
      </c>
      <c r="AD479">
        <f t="shared" si="195"/>
        <v>0.98324453983256355</v>
      </c>
      <c r="AE479" cm="1">
        <f t="array" ref="AE479">( ( F479 * 10^(-9) ) ^ 2 * rhop * H479 * U ) / ( 18 * mu * ( df * 10^(-6) ) )</f>
        <v>9.7374803223563372E-2</v>
      </c>
      <c r="AF479">
        <f t="shared" si="196"/>
        <v>7.8577201691637552E-2</v>
      </c>
      <c r="AG479" cm="1">
        <f t="array" ref="AG479">(2 * AI499*(1-alpha)*AE479*SQRT(alpha)+(1-alpha)*alpha*AE479^2)/Ku</f>
        <v>4.7236384668318879E-2</v>
      </c>
      <c r="AH479">
        <f t="shared" si="197"/>
        <v>0.6011461804619842</v>
      </c>
      <c r="AI479" cm="1">
        <f t="array" ref="AI479" xml:space="preserve"> F479 / df / 1000</f>
        <v>0.61096938775510201</v>
      </c>
      <c r="AJ479" cm="1">
        <f t="array" ref="AJ479" xml:space="preserve"> ( 1 + AI479 ) / ( 2*Ku ) * ( 2 * LN( 1 + AI479 ) - 1 + alpha + ( 1 / ( 1 + AI479 ) ) ^ 2 * ( 1 - alpha / 2 ) - ( alpha / 2) * ( 1 + AI479 ) ^ 2 )</f>
        <v>0.37548789519263903</v>
      </c>
      <c r="AK479" cm="1">
        <f t="array" ref="AK479" xml:space="preserve"> ( ( 1 - alpha ) / Ku ) * AI479 ^ 2</f>
        <v>0.53087213930349708</v>
      </c>
      <c r="AL479">
        <f t="shared" si="198"/>
        <v>1.413819582735524</v>
      </c>
      <c r="AM479">
        <f t="shared" si="188"/>
        <v>0.62401620035028404</v>
      </c>
      <c r="AN479">
        <f t="shared" si="199"/>
        <v>0.95098196206628105</v>
      </c>
      <c r="AO479">
        <f t="shared" si="200"/>
        <v>1.5239699891324274</v>
      </c>
      <c r="AP479" cm="1">
        <f t="array" ref="AP479" xml:space="preserve"> EXP( -4 * alpha * X * 10^(-6) * AM479 / ( PI() * df * 10^(-6) * ( 1 - alpha ) ) ) * 100</f>
        <v>2.8492575497509221E-4</v>
      </c>
      <c r="AQ479" cm="1">
        <f t="array" ref="AQ479" xml:space="preserve"> EXP( -4 * alpha * X * 10^(-6) * AN479 / ( PI() * df * 10^(-6) * ( 1 - alpha ) ) ) * 100</f>
        <v>3.5414208582136744E-7</v>
      </c>
      <c r="AR479">
        <f t="shared" si="201"/>
        <v>2.8457161288927087E-4</v>
      </c>
      <c r="AS479" cm="1">
        <f t="array" ref="AS479" xml:space="preserve"> ( sigave * 10^(-6) * fE *e * H479 ) / ( 3 * PI() * eps0 * ( 1 + epsF ) * mu * U * F479 * 10^(-9) )</f>
        <v>4.45913107311328E-3</v>
      </c>
      <c r="AT479" cm="1">
        <f t="array" ref="AT479" xml:space="preserve"> PI() * AS479 / ( 1 + alpha * SQRT(AS479) )</f>
        <v>1.3944522720603418E-2</v>
      </c>
      <c r="AU479" cm="1">
        <f t="array" ref="AU479" xml:space="preserve"> PI() * AS479 * ( 1 - SQRT( AS479 ) * alpha )</f>
        <v>1.3944226679459241E-2</v>
      </c>
      <c r="AV479">
        <f t="shared" si="202"/>
        <v>0.99997877007696079</v>
      </c>
      <c r="AW479" cm="1">
        <f t="array" ref="AW479" xml:space="preserve"> 2 / 3 * ( epsP - 1 ) / ( epsP + 2 ) * ( sigave * 10^(-6) ) ^ 2 / ( eps0 * ( 1 + epsF ) ^ 2 ) * H479 * ( F479 * 10^(-9) ) ^ 2 / ( df * 10^(-6) * mu * U )</f>
        <v>78.078689871655214</v>
      </c>
      <c r="AX479" cm="1">
        <f t="array" ref="AX479" xml:space="preserve"> 0.528 * Ku ^ 0.26 * AW479 ^ 0.74 / ( 1 + 0.366 * ( Ku * AW479 ) ^ 0.63 )</f>
        <v>2.2171877790789725</v>
      </c>
      <c r="AY479" cm="1">
        <f t="array" ref="AY479" xml:space="preserve"> 0.35 * Ku ^ ( -0.5 ) * AW479 ^ 0.4</f>
        <v>2.4721893260043348</v>
      </c>
      <c r="AZ479">
        <f t="shared" si="203"/>
        <v>1.1150112540451089</v>
      </c>
      <c r="BA479">
        <f t="shared" si="189"/>
        <v>0.62925911498707832</v>
      </c>
      <c r="BB479">
        <f t="shared" si="204"/>
        <v>0.96492618874574032</v>
      </c>
      <c r="BC479">
        <f t="shared" si="205"/>
        <v>1.533432199493137</v>
      </c>
      <c r="BD479">
        <f t="shared" si="190"/>
        <v>1.457642886065311</v>
      </c>
      <c r="BE479">
        <f t="shared" si="206"/>
        <v>3.4231712880706158</v>
      </c>
      <c r="BF479">
        <f t="shared" si="207"/>
        <v>2.348429317492815</v>
      </c>
      <c r="BG479" cm="1">
        <f t="array" ref="BG479" xml:space="preserve"> EXP( -4 * alpha * X * 10^(-6) * BA479 / ( PI() * df * 10^(-6) * ( 1 - alpha ) ) ) * 100</f>
        <v>2.5594165914009307E-4</v>
      </c>
      <c r="BH479" cm="1">
        <f t="array" ref="BH479" xml:space="preserve"> EXP( -4 * alpha * X * 10^(-6) * BB479 / ( PI() * df * 10^(-6) * ( 1 - alpha ) ) ) * 100</f>
        <v>2.6623388225070552E-7</v>
      </c>
      <c r="BI479" cm="1">
        <f t="array" ref="BI479" xml:space="preserve"> EXP( -4 * alpha * X * 10^(-6) * BD479 / ( PI() * df * 10^(-6) * ( 1 - alpha ) ) ) * 100</f>
        <v>1.1137230143846919E-11</v>
      </c>
      <c r="BJ479" cm="1">
        <f t="array" ref="BJ479" xml:space="preserve"> EXP( -4 * alpha * X * 10^(-6) * BE479 / ( PI() * df * 10^(-6) * ( 1 - alpha ) ) ) * 100</f>
        <v>3.804274154668929E-29</v>
      </c>
      <c r="BK479" cm="1">
        <f t="array" ref="BK479">fC *  BG479 +  ( 1 - fC ) * BI479</f>
        <v>2.559417593751644E-5</v>
      </c>
    </row>
    <row r="480" spans="6:63" x14ac:dyDescent="0.2">
      <c r="F480">
        <v>4800</v>
      </c>
      <c r="G480" cm="1">
        <f t="array" ref="G480" xml:space="preserve"> F480 * 10^(-9) * rhoa/mu * U</f>
        <v>3.1799666879554103E-3</v>
      </c>
      <c r="H480" cm="1">
        <f t="array" ref="H480">1 +  lambda/F480 * ( 2.514 + 0.8 * EXP( -0.55 * F480/lambda ) )</f>
        <v>1.0350964874999999</v>
      </c>
      <c r="I480" cm="1">
        <f t="array" ref="I480" xml:space="preserve"> 1 + 3.34 * lambda/F480</f>
        <v>1.0466277916666666</v>
      </c>
      <c r="J480">
        <f t="shared" si="191"/>
        <v>0.98898242120218871</v>
      </c>
      <c r="K480" cm="1">
        <f t="array" ref="K480" xml:space="preserve"> kB * T * H480 / ( 3 * PI() * mu * F480 * 10^(-9) )</f>
        <v>5.0911376350587645E-12</v>
      </c>
      <c r="L480" cm="1">
        <f t="array" ref="L480" xml:space="preserve"> df * 10^(-6) *U / K480</f>
        <v>16152.940266034258</v>
      </c>
      <c r="M480" cm="1">
        <f t="array" ref="M480" xml:space="preserve"> 1 + 0.388 * Kn * ( ( 1 - alpha ) * L480 / Ku ) ^ ( 1 / 3 )</f>
        <v>1.1885469376037054</v>
      </c>
      <c r="N480" cm="1">
        <f t="array" ref="N480" xml:space="preserve"> 1 + 0.388 * Kn * ( ( 1 - alpha ) / Ku ) ^ ( 1 / 3 ) * ( 3 * PI() * mu * df * 10^(-6) * U * F480 * 10^(-9) / ( kB * T ) ) ^ ( 1 / 3 ) * ( 0.6 * ( F480 / lambda ) ^ 0.1 ) ^ ( -1 / 3 ) * ( 1 + 2/3 * ( 3.34 * F480 / lambda ) ) ^ ( -1 / 2 )</f>
        <v>1.0154806915264718</v>
      </c>
      <c r="O480">
        <f t="shared" si="182"/>
        <v>0.85438837911932874</v>
      </c>
      <c r="P480" cm="1">
        <f t="array" ref="P480" xml:space="preserve"> 1 / ( 1 + 1.6 * ( ( 1 - alpha ) / Ku ) ^ ( 1 / 3 ) * L480 ^ ( -2 / 3 ) * M480 )</f>
        <v>0.99666444654000896</v>
      </c>
      <c r="Q480" cm="1">
        <f t="array" ref="Q480" xml:space="preserve"> 1.6 * ( ( 1 - alpha ) / Ku ) * L480 ^ ( -2 / 3 ) * M480 * P480</f>
        <v>4.218278607297312E-3</v>
      </c>
      <c r="R480" cm="1">
        <f t="array" ref="R480" xml:space="preserve"> 1.6 * ( 0.6 ) ^ ( 2 / 3 ) * ( ( 1 - alpha ) / Ku ) * ( lambda * 10^(-9) ) ^ ( -1 / 15 ) * ( kB * T / ( 3 * PI() * df * 10^(-6) * U * mu ) ) ^ ( 2 / 3 ) * ( F480 * 10^(-9) ) ^ ( -3 / 5 )  +  3.2 * 3.34 / 3 * ( 0.6 ) ^ ( 2 / 3 ) * ( ( 1 - alpha ) / Ku ) *  ( lambda * 10^(-9) ) ^ ( 14 / 15 ) * ( kB * T / ( 3 * PI() * df * 10^(-6) * U * mu ) ) ^ ( 2 / 3 ) * ( F480 * 10^(-9) ) ^ ( -8 / 5 )</f>
        <v>3.3935289566263522E-3</v>
      </c>
      <c r="S480">
        <f t="shared" si="183"/>
        <v>3.4460631315900345E-3</v>
      </c>
      <c r="T480">
        <f t="shared" si="192"/>
        <v>0.81693587655130184</v>
      </c>
      <c r="U480">
        <f t="shared" si="184"/>
        <v>7569.0281884180804</v>
      </c>
      <c r="V480">
        <f t="shared" si="185"/>
        <v>1.1494195610645384E-2</v>
      </c>
      <c r="W480">
        <f t="shared" si="186"/>
        <v>1.3211625689246199E-4</v>
      </c>
      <c r="X480">
        <f t="shared" si="187"/>
        <v>1.5185637497114304E-6</v>
      </c>
      <c r="Y480" cm="1">
        <f t="array" ref="Y480" xml:space="preserve"> 4 / 3 * g / U^2 * F480 * 10^(-9) * ( rhop - rhoa ) / rhoa</f>
        <v>497.59220825829522</v>
      </c>
      <c r="Z480" cm="1">
        <f t="array" ref="Z480" xml:space="preserve"> SQRT( 4/3 * 1/U480 * g/rhoa * F480 * 10^(-9) *  ( rhop - rhoa ) )</f>
        <v>2.6894723680351805E-3</v>
      </c>
      <c r="AA480" cm="1">
        <f t="array" ref="AA480" xml:space="preserve"> Z480 / U</f>
        <v>0.25639923452321312</v>
      </c>
      <c r="AB480">
        <f t="shared" si="193"/>
        <v>0.3448076527447001</v>
      </c>
      <c r="AC480">
        <f t="shared" si="194"/>
        <v>0.33899402236184351</v>
      </c>
      <c r="AD480">
        <f t="shared" si="195"/>
        <v>0.98313949723395178</v>
      </c>
      <c r="AE480" cm="1">
        <f t="array" ref="AE480">( ( F480 * 10^(-9) ) ^ 2 * rhop * H480 * U ) / ( 18 * mu * ( df * 10^(-6) ) )</f>
        <v>9.7774881910816763E-2</v>
      </c>
      <c r="AF480">
        <f t="shared" si="196"/>
        <v>7.9042046570993757E-2</v>
      </c>
      <c r="AG480" cm="1">
        <f t="array" ref="AG480">(2 * AI500*(1-alpha)*AE480*SQRT(alpha)+(1-alpha)*alpha*AE480^2)/Ku</f>
        <v>4.7527479630574195E-2</v>
      </c>
      <c r="AH480">
        <f t="shared" si="197"/>
        <v>0.60129363664547952</v>
      </c>
      <c r="AI480" cm="1">
        <f t="array" ref="AI480" xml:space="preserve"> F480 / df / 1000</f>
        <v>0.61224489795918369</v>
      </c>
      <c r="AJ480" cm="1">
        <f t="array" ref="AJ480" xml:space="preserve"> ( 1 + AI480 ) / ( 2*Ku ) * ( 2 * LN( 1 + AI480 ) - 1 + alpha + ( 1 / ( 1 + AI480 ) ) ^ 2 * ( 1 - alpha / 2 ) - ( alpha / 2) * ( 1 + AI480 ) ^ 2 )</f>
        <v>0.37683514841498494</v>
      </c>
      <c r="AK480" cm="1">
        <f t="array" ref="AK480" xml:space="preserve"> ( ( 1 - alpha ) / Ku ) * AI480 ^ 2</f>
        <v>0.53309103819947501</v>
      </c>
      <c r="AL480">
        <f t="shared" si="198"/>
        <v>1.4146531724594205</v>
      </c>
      <c r="AM480">
        <f t="shared" si="188"/>
        <v>0.62556561938195787</v>
      </c>
      <c r="AN480">
        <f t="shared" si="199"/>
        <v>0.95457317026390232</v>
      </c>
      <c r="AO480">
        <f t="shared" si="200"/>
        <v>1.5259361139555514</v>
      </c>
      <c r="AP480" cm="1">
        <f t="array" ref="AP480" xml:space="preserve"> EXP( -4 * alpha * X * 10^(-6) * AM480 / ( PI() * df * 10^(-6) * ( 1 - alpha ) ) ) * 100</f>
        <v>2.7603421926014268E-4</v>
      </c>
      <c r="AQ480" cm="1">
        <f t="array" ref="AQ480" xml:space="preserve"> EXP( -4 * alpha * X * 10^(-6) * AN480 / ( PI() * df * 10^(-6) * ( 1 - alpha ) ) ) * 100</f>
        <v>3.2905202407179317E-7</v>
      </c>
      <c r="AR480">
        <f t="shared" si="201"/>
        <v>2.7570516723607092E-4</v>
      </c>
      <c r="AS480" cm="1">
        <f t="array" ref="AS480" xml:space="preserve"> ( sigave * 10^(-6) * fE *e * H480 ) / ( 3 * PI() * eps0 * ( 1 + epsF ) * mu * U * F480 * 10^(-9) )</f>
        <v>4.4495262525935924E-3</v>
      </c>
      <c r="AT480" cm="1">
        <f t="array" ref="AT480" xml:space="preserve"> PI() * AS480 / ( 1 + alpha * SQRT(AS480) )</f>
        <v>1.391455544949456E-2</v>
      </c>
      <c r="AU480" cm="1">
        <f t="array" ref="AU480" xml:space="preserve"> PI() * AS480 * ( 1 - SQRT( AS480 ) * alpha )</f>
        <v>1.3914260680845697E-2</v>
      </c>
      <c r="AV480">
        <f t="shared" si="202"/>
        <v>0.99997881580551151</v>
      </c>
      <c r="AW480" cm="1">
        <f t="array" ref="AW480" xml:space="preserve"> 2 / 3 * ( epsP - 1 ) / ( epsP + 2 ) * ( sigave * 10^(-6) ) ^ 2 / ( eps0 * ( 1 + epsF ) ^ 2 ) * H480 * ( F480 * 10^(-9) ) ^ 2 / ( df * 10^(-6) * mu * U )</f>
        <v>78.399487641840153</v>
      </c>
      <c r="AX480" cm="1">
        <f t="array" ref="AX480" xml:space="preserve"> 0.528 * Ku ^ 0.26 * AW480 ^ 0.74 / ( 1 + 0.366 * ( Ku * AW480 ) ^ 0.63 )</f>
        <v>2.2192554192825189</v>
      </c>
      <c r="AY480" cm="1">
        <f t="array" ref="AY480" xml:space="preserve"> 0.35 * Ku ^ ( -0.5 ) * AW480 ^ 0.4</f>
        <v>2.476247270234917</v>
      </c>
      <c r="AZ480">
        <f t="shared" si="203"/>
        <v>1.1158009342770843</v>
      </c>
      <c r="BA480">
        <f t="shared" si="189"/>
        <v>0.63077570733326471</v>
      </c>
      <c r="BB480">
        <f t="shared" si="204"/>
        <v>0.96848743094474798</v>
      </c>
      <c r="BC480">
        <f t="shared" si="205"/>
        <v>1.535391137745665</v>
      </c>
      <c r="BD480">
        <f t="shared" si="190"/>
        <v>1.4565311477342413</v>
      </c>
      <c r="BE480">
        <f t="shared" si="206"/>
        <v>3.4308204404988194</v>
      </c>
      <c r="BF480">
        <f t="shared" si="207"/>
        <v>2.3554734451341832</v>
      </c>
      <c r="BG480" cm="1">
        <f t="array" ref="BG480" xml:space="preserve"> EXP( -4 * alpha * X * 10^(-6) * BA480 / ( PI() * df * 10^(-6) * ( 1 - alpha ) ) ) * 100</f>
        <v>2.4812122041581946E-4</v>
      </c>
      <c r="BH480" cm="1">
        <f t="array" ref="BH480" xml:space="preserve"> EXP( -4 * alpha * X * 10^(-6) * BB480 / ( PI() * df * 10^(-6) * ( 1 - alpha ) ) ) * 100</f>
        <v>2.4752361619574674E-7</v>
      </c>
      <c r="BI480" cm="1">
        <f t="array" ref="BI480" xml:space="preserve"> EXP( -4 * alpha * X * 10^(-6) * BD480 / ( PI() * df * 10^(-6) * ( 1 - alpha ) ) ) * 100</f>
        <v>1.1393484472540312E-11</v>
      </c>
      <c r="BJ480" cm="1">
        <f t="array" ref="BJ480" xml:space="preserve"> EXP( -4 * alpha * X * 10^(-6) * BE480 / ( PI() * df * 10^(-6) * ( 1 - alpha ) ) ) * 100</f>
        <v>3.2531062431127941E-29</v>
      </c>
      <c r="BK480" cm="1">
        <f t="array" ref="BK480">fC *  BG480 +  ( 1 - fC ) * BI480</f>
        <v>2.4812132295717972E-5</v>
      </c>
    </row>
    <row r="481" spans="6:63" x14ac:dyDescent="0.2">
      <c r="F481">
        <v>4810</v>
      </c>
      <c r="G481" cm="1">
        <f t="array" ref="G481" xml:space="preserve"> F481 * 10^(-9) * rhoa/mu * U</f>
        <v>3.1865916185553171E-3</v>
      </c>
      <c r="H481" cm="1">
        <f t="array" ref="H481">1 +  lambda/F481 * ( 2.514 + 0.8 * EXP( -0.55 * F481/lambda ) )</f>
        <v>1.0350235218295218</v>
      </c>
      <c r="I481" cm="1">
        <f t="array" ref="I481" xml:space="preserve"> 1 + 3.34 * lambda/F481</f>
        <v>1.0465308523908523</v>
      </c>
      <c r="J481">
        <f t="shared" si="191"/>
        <v>0.98900430834404796</v>
      </c>
      <c r="K481" cm="1">
        <f t="array" ref="K481" xml:space="preserve"> kB * T * H481 / ( 3 * PI() * mu * F481 * 10^(-9) )</f>
        <v>5.0801950127017812E-12</v>
      </c>
      <c r="L481" cm="1">
        <f t="array" ref="L481" xml:space="preserve"> df * 10^(-6) *U / K481</f>
        <v>16187.733325128287</v>
      </c>
      <c r="M481" cm="1">
        <f t="array" ref="M481" xml:space="preserve"> 1 + 0.388 * Kn * ( ( 1 - alpha ) * L481 / Ku ) ^ ( 1 / 3 )</f>
        <v>1.1886822157665553</v>
      </c>
      <c r="N481" cm="1">
        <f t="array" ref="N481" xml:space="preserve"> 1 + 0.388 * Kn * ( ( 1 - alpha ) / Ku ) ^ ( 1 / 3 ) * ( 3 * PI() * mu * df * 10^(-6) * U * F481 * 10^(-9) / ( kB * T ) ) ^ ( 1 / 3 ) * ( 0.6 * ( F481 / lambda ) ^ 0.1 ) ^ ( -1 / 3 ) * ( 1 + 2/3 * ( 3.34 * F481 / lambda ) ) ^ ( -1 / 2 )</f>
        <v>1.0154743495119298</v>
      </c>
      <c r="O481">
        <f t="shared" si="182"/>
        <v>0.85428580998586956</v>
      </c>
      <c r="P481" cm="1">
        <f t="array" ref="P481" xml:space="preserve"> 1 / ( 1 + 1.6 * ( ( 1 - alpha ) / Ku ) ^ ( 1 / 3 ) * L481 ^ ( -2 / 3 ) * M481 )</f>
        <v>0.99666883399569817</v>
      </c>
      <c r="Q481" cm="1">
        <f t="array" ref="Q481" xml:space="preserve"> 1.6 * ( ( 1 - alpha ) / Ku ) * L481 ^ ( -2 / 3 ) * M481 * P481</f>
        <v>4.2127300497050556E-3</v>
      </c>
      <c r="R481" cm="1">
        <f t="array" ref="R481" xml:space="preserve"> 1.6 * ( 0.6 ) ^ ( 2 / 3 ) * ( ( 1 - alpha ) / Ku ) * ( lambda * 10^(-9) ) ^ ( -1 / 15 ) * ( kB * T / ( 3 * PI() * df * 10^(-6) * U * mu ) ) ^ ( 2 / 3 ) * ( F481 * 10^(-9) ) ^ ( -3 / 5 )  +  3.2 * 3.34 / 3 * ( 0.6 ) ^ ( 2 / 3 ) * ( ( 1 - alpha ) / Ku ) *  ( lambda * 10^(-9) ) ^ ( 14 / 15 ) * ( kB * T / ( 3 * PI() * df * 10^(-6) * U * mu ) ) ^ ( 2 / 3 ) * ( F481 * 10^(-9) ) ^ ( -8 / 5 )</f>
        <v>3.3890816689374458E-3</v>
      </c>
      <c r="S481">
        <f t="shared" si="183"/>
        <v>3.4415255032070585E-3</v>
      </c>
      <c r="T481">
        <f t="shared" si="192"/>
        <v>0.81693473415131568</v>
      </c>
      <c r="U481">
        <f t="shared" si="184"/>
        <v>7553.323259785554</v>
      </c>
      <c r="V481">
        <f t="shared" si="185"/>
        <v>1.1506138713602428E-2</v>
      </c>
      <c r="W481">
        <f t="shared" si="186"/>
        <v>1.3239095088711476E-4</v>
      </c>
      <c r="X481">
        <f t="shared" si="187"/>
        <v>1.5233022568790366E-6</v>
      </c>
      <c r="Y481" cm="1">
        <f t="array" ref="Y481" xml:space="preserve"> 4 / 3 * g / U^2 * F481 * 10^(-9) * ( rhop - rhoa ) / rhoa</f>
        <v>498.6288586921666</v>
      </c>
      <c r="Z481" cm="1">
        <f t="array" ref="Z481" xml:space="preserve"> SQRT( 4/3 * 1/U481 * g/rhoa * F481 * 10^(-9) *  ( rhop - rhoa ) )</f>
        <v>2.6950698877080104E-3</v>
      </c>
      <c r="AA481" cm="1">
        <f t="array" ref="AA481" xml:space="preserve"> Z481 / U</f>
        <v>0.25693287070271059</v>
      </c>
      <c r="AB481">
        <f t="shared" si="193"/>
        <v>0.34577343092230339</v>
      </c>
      <c r="AC481">
        <f t="shared" si="194"/>
        <v>0.33990704473282191</v>
      </c>
      <c r="AD481">
        <f t="shared" si="195"/>
        <v>0.98303401688836034</v>
      </c>
      <c r="AE481" cm="1">
        <f t="array" ref="AE481">( ( F481 * 10^(-9) ) ^ 2 * rhop * H481 * U ) / ( 18 * mu * ( df * 10^(-6) ) )</f>
        <v>9.8175780560561129E-2</v>
      </c>
      <c r="AF481">
        <f t="shared" si="196"/>
        <v>7.9508142966002365E-2</v>
      </c>
      <c r="AG481" cm="1">
        <f t="array" ref="AG481">(2 * AI501*(1-alpha)*AE481*SQRT(alpha)+(1-alpha)*alpha*AE481^2)/Ku</f>
        <v>4.7819775840077801E-2</v>
      </c>
      <c r="AH481">
        <f t="shared" si="197"/>
        <v>0.60144500998502137</v>
      </c>
      <c r="AI481" cm="1">
        <f t="array" ref="AI481" xml:space="preserve"> F481 / df / 1000</f>
        <v>0.61352040816326525</v>
      </c>
      <c r="AJ481" cm="1">
        <f t="array" ref="AJ481" xml:space="preserve"> ( 1 + AI481 ) / ( 2*Ku ) * ( 2 * LN( 1 + AI481 ) - 1 + alpha + ( 1 / ( 1 + AI481 ) ) ^ 2 * ( 1 - alpha / 2 ) - ( alpha / 2) * ( 1 + AI481 ) ^ 2 )</f>
        <v>0.3781841009825741</v>
      </c>
      <c r="AK481" cm="1">
        <f t="array" ref="AK481" xml:space="preserve"> ( ( 1 - alpha ) / Ku ) * AI481 ^ 2</f>
        <v>0.53531456462182592</v>
      </c>
      <c r="AL481">
        <f t="shared" si="198"/>
        <v>1.4154866987559904</v>
      </c>
      <c r="AM481">
        <f t="shared" si="188"/>
        <v>0.62711362005541438</v>
      </c>
      <c r="AN481">
        <f t="shared" si="199"/>
        <v>0.95817127782385725</v>
      </c>
      <c r="AO481">
        <f t="shared" si="200"/>
        <v>1.5279069807783623</v>
      </c>
      <c r="AP481" cm="1">
        <f t="array" ref="AP481" xml:space="preserve"> EXP( -4 * alpha * X * 10^(-6) * AM481 / ( PI() * df * 10^(-6) * ( 1 - alpha ) ) ) * 100</f>
        <v>2.6742791845683482E-4</v>
      </c>
      <c r="AQ481" cm="1">
        <f t="array" ref="AQ481" xml:space="preserve"> EXP( -4 * alpha * X * 10^(-6) * AN481 / ( PI() * df * 10^(-6) * ( 1 - alpha ) ) ) * 100</f>
        <v>3.0569636998817887E-7</v>
      </c>
      <c r="AR481">
        <f t="shared" si="201"/>
        <v>2.6712222208684664E-4</v>
      </c>
      <c r="AS481" cm="1">
        <f t="array" ref="AS481" xml:space="preserve"> ( sigave * 10^(-6) * fE *e * H481 ) / ( 3 * PI() * eps0 * ( 1 + epsF ) * mu * U * F481 * 10^(-9) )</f>
        <v>4.4399626758569654E-3</v>
      </c>
      <c r="AT481" cm="1">
        <f t="array" ref="AT481" xml:space="preserve"> PI() * AS481 / ( 1 + alpha * SQRT(AS481) )</f>
        <v>1.3884716639301757E-2</v>
      </c>
      <c r="AU481" cm="1">
        <f t="array" ref="AU481" xml:space="preserve"> PI() * AS481 * ( 1 - SQRT( AS481 ) * alpha )</f>
        <v>1.3884423134965592E-2</v>
      </c>
      <c r="AV481">
        <f t="shared" si="202"/>
        <v>0.99997886133770031</v>
      </c>
      <c r="AW481" cm="1">
        <f t="array" ref="AW481" xml:space="preserve"> 2 / 3 * ( epsP - 1 ) / ( epsP + 2 ) * ( sigave * 10^(-6) ) ^ 2 / ( eps0 * ( 1 + epsF ) ^ 2 ) * H481 * ( F481 * 10^(-9) ) ^ 2 / ( df * 10^(-6) * mu * U )</f>
        <v>78.7209428880345</v>
      </c>
      <c r="AX481" cm="1">
        <f t="array" ref="AX481" xml:space="preserve"> 0.528 * Ku ^ 0.26 * AW481 ^ 0.74 / ( 1 + 0.366 * ( Ku * AW481 ) ^ 0.63 )</f>
        <v>2.2213185125947832</v>
      </c>
      <c r="AY481" cm="1">
        <f t="array" ref="AY481" xml:space="preserve"> 0.35 * Ku ^ ( -0.5 ) * AW481 ^ 0.4</f>
        <v>2.4803035501885042</v>
      </c>
      <c r="AZ481">
        <f t="shared" si="203"/>
        <v>1.1165906807714818</v>
      </c>
      <c r="BA481">
        <f t="shared" si="189"/>
        <v>0.63229104177959994</v>
      </c>
      <c r="BB481">
        <f t="shared" si="204"/>
        <v>0.97205570095882288</v>
      </c>
      <c r="BC481">
        <f t="shared" si="205"/>
        <v>1.5373548520044602</v>
      </c>
      <c r="BD481">
        <f t="shared" si="190"/>
        <v>1.4554130389207747</v>
      </c>
      <c r="BE481">
        <f t="shared" si="206"/>
        <v>3.4384748280123616</v>
      </c>
      <c r="BF481">
        <f t="shared" si="207"/>
        <v>2.3625422722350193</v>
      </c>
      <c r="BG481" cm="1">
        <f t="array" ref="BG481" xml:space="preserve"> EXP( -4 * alpha * X * 10^(-6) * BA481 / ( PI() * df * 10^(-6) * ( 1 - alpha ) ) ) * 100</f>
        <v>2.4054593080133111E-4</v>
      </c>
      <c r="BH481" cm="1">
        <f t="array" ref="BH481" xml:space="preserve"> EXP( -4 * alpha * X * 10^(-6) * BB481 / ( PI() * df * 10^(-6) * ( 1 - alpha ) ) ) * 100</f>
        <v>2.3009517151881248E-7</v>
      </c>
      <c r="BI481" cm="1">
        <f t="array" ref="BI481" xml:space="preserve"> EXP( -4 * alpha * X * 10^(-6) * BD481 / ( PI() * df * 10^(-6) * ( 1 - alpha ) ) ) * 100</f>
        <v>1.1657154330352099E-11</v>
      </c>
      <c r="BJ481" cm="1">
        <f t="array" ref="BJ481" xml:space="preserve"> EXP( -4 * alpha * X * 10^(-6) * BE481 / ( PI() * df * 10^(-6) * ( 1 - alpha ) ) ) * 100</f>
        <v>2.7814942488758678E-29</v>
      </c>
      <c r="BK481" cm="1">
        <f t="array" ref="BK481">fC *  BG481 +  ( 1 - fC ) * BI481</f>
        <v>2.4054603571572009E-5</v>
      </c>
    </row>
    <row r="482" spans="6:63" x14ac:dyDescent="0.2">
      <c r="F482">
        <v>4820</v>
      </c>
      <c r="G482" cm="1">
        <f t="array" ref="G482" xml:space="preserve"> F482 * 10^(-9) * rhoa/mu * U</f>
        <v>3.1932165491552239E-3</v>
      </c>
      <c r="H482" cm="1">
        <f t="array" ref="H482">1 +  lambda/F482 * ( 2.514 + 0.8 * EXP( -0.55 * F482/lambda ) )</f>
        <v>1.0349508589211618</v>
      </c>
      <c r="I482" cm="1">
        <f t="array" ref="I482" xml:space="preserve"> 1 + 3.34 * lambda/F482</f>
        <v>1.0464343153526972</v>
      </c>
      <c r="J482">
        <f t="shared" si="191"/>
        <v>0.98902610869783558</v>
      </c>
      <c r="K482" cm="1">
        <f t="array" ref="K482" xml:space="preserve"> kB * T * H482 / ( 3 * PI() * mu * F482 * 10^(-9) )</f>
        <v>5.0692992783778439E-12</v>
      </c>
      <c r="L482" cm="1">
        <f t="array" ref="L482" xml:space="preserve"> df * 10^(-6) *U / K482</f>
        <v>16222.526544453422</v>
      </c>
      <c r="M482" cm="1">
        <f t="array" ref="M482" xml:space="preserve"> 1 + 0.388 * Kn * ( ( 1 - alpha ) * L482 / Ku ) ^ ( 1 / 3 )</f>
        <v>1.188817300849845</v>
      </c>
      <c r="N482" cm="1">
        <f t="array" ref="N482" xml:space="preserve"> 1 + 0.388 * Kn * ( ( 1 - alpha ) / Ku ) ^ ( 1 / 3 ) * ( 3 * PI() * mu * df * 10^(-6) * U * F482 * 10^(-9) / ( kB * T ) ) ^ ( 1 / 3 ) * ( 0.6 * ( F482 / lambda ) ^ 0.1 ) ^ ( -1 / 3 ) * ( 1 + 2/3 * ( 3.34 * F482 / lambda ) ) ^ ( -1 / 2 )</f>
        <v>1.0154680230524873</v>
      </c>
      <c r="O482">
        <f t="shared" si="182"/>
        <v>0.85418341601065506</v>
      </c>
      <c r="P482" cm="1">
        <f t="array" ref="P482" xml:space="preserve"> 1 / ( 1 + 1.6 * ( ( 1 - alpha ) / Ku ) ^ ( 1 / 3 ) * L482 ^ ( -2 / 3 ) * M482 )</f>
        <v>0.99667320609109011</v>
      </c>
      <c r="Q482" cm="1">
        <f t="array" ref="Q482" xml:space="preserve"> 1.6 * ( ( 1 - alpha ) / Ku ) * L482 ^ ( -2 / 3 ) * M482 * P482</f>
        <v>4.2072009173790767E-3</v>
      </c>
      <c r="R482" cm="1">
        <f t="array" ref="R482" xml:space="preserve"> 1.6 * ( 0.6 ) ^ ( 2 / 3 ) * ( ( 1 - alpha ) / Ku ) * ( lambda * 10^(-9) ) ^ ( -1 / 15 ) * ( kB * T / ( 3 * PI() * df * 10^(-6) * U * mu ) ) ^ ( 2 / 3 ) * ( F482 * 10^(-9) ) ^ ( -3 / 5 )  +  3.2 * 3.34 / 3 * ( 0.6 ) ^ ( 2 / 3 ) * ( ( 1 - alpha ) / Ku ) *  ( lambda * 10^(-9) ) ^ ( 14 / 15 ) * ( kB * T / ( 3 * PI() * df * 10^(-6) * U * mu ) ) ^ ( 2 / 3 ) * ( F482 * 10^(-9) ) ^ ( -8 / 5 )</f>
        <v>3.3846498541657004E-3</v>
      </c>
      <c r="S482">
        <f t="shared" si="183"/>
        <v>3.4370036961345334E-3</v>
      </c>
      <c r="T482">
        <f t="shared" si="192"/>
        <v>0.81693357736660066</v>
      </c>
      <c r="U482">
        <f t="shared" si="184"/>
        <v>7537.6834766450456</v>
      </c>
      <c r="V482">
        <f t="shared" si="185"/>
        <v>1.1518069349476988E-2</v>
      </c>
      <c r="W482">
        <f t="shared" si="186"/>
        <v>1.3266564295967895E-4</v>
      </c>
      <c r="X482">
        <f t="shared" si="187"/>
        <v>1.5280456492029509E-6</v>
      </c>
      <c r="Y482" cm="1">
        <f t="array" ref="Y482" xml:space="preserve"> 4 / 3 * g / U^2 * F482 * 10^(-9) * ( rhop - rhoa ) / rhoa</f>
        <v>499.66550912603799</v>
      </c>
      <c r="Z482" cm="1">
        <f t="array" ref="Z482" xml:space="preserve"> SQRT( 4/3 * 1/U482 * g/rhoa * F482 * 10^(-9) *  ( rhop - rhoa ) )</f>
        <v>2.7006673879639391E-3</v>
      </c>
      <c r="AA482" cm="1">
        <f t="array" ref="AA482" xml:space="preserve"> Z482 / U</f>
        <v>0.2574665050311094</v>
      </c>
      <c r="AB482">
        <f t="shared" si="193"/>
        <v>0.34674059389320383</v>
      </c>
      <c r="AC482">
        <f t="shared" si="194"/>
        <v>0.34082107241613069</v>
      </c>
      <c r="AD482">
        <f t="shared" si="195"/>
        <v>0.98292809788837021</v>
      </c>
      <c r="AE482" cm="1">
        <f t="array" ref="AE482">( ( F482 * 10^(-9) ) ^ 2 * rhop * H482 * U ) / ( 18 * mu * ( df * 10^(-6) ) )</f>
        <v>9.8577499172796568E-2</v>
      </c>
      <c r="AF482">
        <f t="shared" si="196"/>
        <v>7.9975486934704201E-2</v>
      </c>
      <c r="AG482" cm="1">
        <f t="array" ref="AG482">(2 * AI502*(1-alpha)*AE482*SQRT(alpha)+(1-alpha)*alpha*AE482^2)/Ku</f>
        <v>4.8113275834628343E-2</v>
      </c>
      <c r="AH482">
        <f t="shared" si="197"/>
        <v>0.60160028627159612</v>
      </c>
      <c r="AI482" cm="1">
        <f t="array" ref="AI482" xml:space="preserve"> F482 / df / 1000</f>
        <v>0.61479591836734704</v>
      </c>
      <c r="AJ482" cm="1">
        <f t="array" ref="AJ482" xml:space="preserve"> ( 1 + AI482 ) / ( 2*Ku ) * ( 2 * LN( 1 + AI482 ) - 1 + alpha + ( 1 / ( 1 + AI482 ) ) ^ 2 * ( 1 - alpha / 2 ) - ( alpha / 2) * ( 1 + AI482 ) ^ 2 )</f>
        <v>0.3795347499919523</v>
      </c>
      <c r="AK482" cm="1">
        <f t="array" ref="AK482" xml:space="preserve"> ( ( 1 - alpha ) / Ku ) * AI482 ^ 2</f>
        <v>0.53754271857055069</v>
      </c>
      <c r="AL482">
        <f t="shared" si="198"/>
        <v>1.4163201619402408</v>
      </c>
      <c r="AM482">
        <f t="shared" si="188"/>
        <v>0.62866018626639741</v>
      </c>
      <c r="AN482">
        <f t="shared" si="199"/>
        <v>0.96177628161752016</v>
      </c>
      <c r="AO482">
        <f t="shared" si="200"/>
        <v>1.529882602124836</v>
      </c>
      <c r="AP482" cm="1">
        <f t="array" ref="AP482" xml:space="preserve"> EXP( -4 * alpha * X * 10^(-6) * AM482 / ( PI() * df * 10^(-6) * ( 1 - alpha ) ) ) * 100</f>
        <v>2.5909755301483159E-4</v>
      </c>
      <c r="AQ482" cm="1">
        <f t="array" ref="AQ482" xml:space="preserve"> EXP( -4 * alpha * X * 10^(-6) * AN482 / ( PI() * df * 10^(-6) * ( 1 - alpha ) ) ) * 100</f>
        <v>2.8395839580209331E-7</v>
      </c>
      <c r="AR482">
        <f t="shared" si="201"/>
        <v>2.5881359461902951E-4</v>
      </c>
      <c r="AS482" cm="1">
        <f t="array" ref="AS482" xml:space="preserve"> ( sigave * 10^(-6) * fE *e * H482 ) / ( 3 * PI() * eps0 * ( 1 + epsF ) * mu * U * F482 * 10^(-9) )</f>
        <v>4.4304400780820017E-3</v>
      </c>
      <c r="AT482" cm="1">
        <f t="array" ref="AT482" xml:space="preserve"> PI() * AS482 / ( 1 + alpha * SQRT(AS482) )</f>
        <v>1.3855005466371218E-2</v>
      </c>
      <c r="AU482" cm="1">
        <f t="array" ref="AU482" xml:space="preserve"> PI() * AS482 * ( 1 - SQRT( AS482 ) * alpha )</f>
        <v>1.3854713218235105E-2</v>
      </c>
      <c r="AV482">
        <f t="shared" si="202"/>
        <v>0.99997890667478828</v>
      </c>
      <c r="AW482" cm="1">
        <f t="array" ref="AW482" xml:space="preserve"> 2 / 3 * ( epsP - 1 ) / ( epsP + 2 ) * ( sigave * 10^(-6) ) ^ 2 / ( eps0 * ( 1 + epsF ) ^ 2 ) * H482 * ( F482 * 10^(-9) ) ^ 2 / ( df * 10^(-6) * mu * U )</f>
        <v>79.043055610238312</v>
      </c>
      <c r="AX482" cm="1">
        <f t="array" ref="AX482" xml:space="preserve"> 0.528 * Ku ^ 0.26 * AW482 ^ 0.74 / ( 1 + 0.366 * ( Ku * AW482 ) ^ 0.63 )</f>
        <v>2.2233770774134154</v>
      </c>
      <c r="AY482" cm="1">
        <f t="array" ref="AY482" xml:space="preserve"> 0.35 * Ku ^ ( -0.5 ) * AW482 ^ 0.4</f>
        <v>2.4843581699581407</v>
      </c>
      <c r="AZ482">
        <f t="shared" si="203"/>
        <v>1.1173804907840195</v>
      </c>
      <c r="BA482">
        <f t="shared" si="189"/>
        <v>0.63380510141555768</v>
      </c>
      <c r="BB482">
        <f t="shared" si="204"/>
        <v>0.97563099483575522</v>
      </c>
      <c r="BC482">
        <f t="shared" si="205"/>
        <v>1.5393233545403062</v>
      </c>
      <c r="BD482">
        <f t="shared" si="190"/>
        <v>1.4542886160526569</v>
      </c>
      <c r="BE482">
        <f t="shared" si="206"/>
        <v>3.4461344515756611</v>
      </c>
      <c r="BF482">
        <f t="shared" si="207"/>
        <v>2.3696358573784528</v>
      </c>
      <c r="BG482" cm="1">
        <f t="array" ref="BG482" xml:space="preserve"> EXP( -4 * alpha * X * 10^(-6) * BA482 / ( PI() * df * 10^(-6) * ( 1 - alpha ) ) ) * 100</f>
        <v>2.3320800243164887E-4</v>
      </c>
      <c r="BH482" cm="1">
        <f t="array" ref="BH482" xml:space="preserve"> EXP( -4 * alpha * X * 10^(-6) * BB482 / ( PI() * df * 10^(-6) * ( 1 - alpha ) ) ) * 100</f>
        <v>2.1386314653270203E-7</v>
      </c>
      <c r="BI482" cm="1">
        <f t="array" ref="BI482" xml:space="preserve"> EXP( -4 * alpha * X * 10^(-6) * BD482 / ( PI() * df * 10^(-6) * ( 1 - alpha ) ) ) * 100</f>
        <v>1.1928467095160026E-11</v>
      </c>
      <c r="BJ482" cm="1">
        <f t="array" ref="BJ482" xml:space="preserve"> EXP( -4 * alpha * X * 10^(-6) * BE482 / ( PI() * df * 10^(-6) * ( 1 - alpha ) ) ) * 100</f>
        <v>2.3779983874338023E-29</v>
      </c>
      <c r="BK482" cm="1">
        <f t="array" ref="BK482">fC *  BG482 +  ( 1 - fC ) * BI482</f>
        <v>2.3320810978785276E-5</v>
      </c>
    </row>
    <row r="483" spans="6:63" x14ac:dyDescent="0.2">
      <c r="F483">
        <v>4830</v>
      </c>
      <c r="G483" cm="1">
        <f t="array" ref="G483" xml:space="preserve"> F483 * 10^(-9) * rhoa/mu * U</f>
        <v>3.1998414797551312E-3</v>
      </c>
      <c r="H483" cm="1">
        <f t="array" ref="H483">1 +  lambda/F483 * ( 2.514 + 0.8 * EXP( -0.55 * F483/lambda ) )</f>
        <v>1.03487849689441</v>
      </c>
      <c r="I483" cm="1">
        <f t="array" ref="I483" xml:space="preserve"> 1 + 3.34 * lambda/F483</f>
        <v>1.0463381780538303</v>
      </c>
      <c r="J483">
        <f t="shared" si="191"/>
        <v>0.98904782277873571</v>
      </c>
      <c r="K483" cm="1">
        <f t="array" ref="K483" xml:space="preserve"> kB * T * H483 / ( 3 * PI() * mu * F483 * 10^(-9) )</f>
        <v>5.0584501316650669E-12</v>
      </c>
      <c r="L483" cm="1">
        <f t="array" ref="L483" xml:space="preserve"> df * 10^(-6) *U / K483</f>
        <v>16257.319923047975</v>
      </c>
      <c r="M483" cm="1">
        <f t="array" ref="M483" xml:space="preserve"> 1 + 0.388 * Kn * ( ( 1 - alpha ) * L483 / Ku ) ^ ( 1 / 3 )</f>
        <v>1.1889521935390899</v>
      </c>
      <c r="N483" cm="1">
        <f t="array" ref="N483" xml:space="preserve"> 1 + 0.388 * Kn * ( ( 1 - alpha ) / Ku ) ^ ( 1 / 3 ) * ( 3 * PI() * mu * df * 10^(-6) * U * F483 * 10^(-9) / ( kB * T ) ) ^ ( 1 / 3 ) * ( 0.6 * ( F483 / lambda ) ^ 0.1 ) ^ ( -1 / 3 ) * ( 1 + 2/3 * ( 3.34 * F483 / lambda ) ) ^ ( -1 / 2 )</f>
        <v>1.01546171207835</v>
      </c>
      <c r="O483">
        <f t="shared" si="182"/>
        <v>0.85408119653295722</v>
      </c>
      <c r="P483" cm="1">
        <f t="array" ref="P483" xml:space="preserve"> 1 / ( 1 + 1.6 * ( ( 1 - alpha ) / Ku ) ^ ( 1 / 3 ) * L483 ^ ( -2 / 3 ) * M483 )</f>
        <v>0.99667756291270748</v>
      </c>
      <c r="Q483" cm="1">
        <f t="array" ref="Q483" xml:space="preserve"> 1.6 * ( ( 1 - alpha ) / Ku ) * L483 ^ ( -2 / 3 ) * M483 * P483</f>
        <v>4.2016911008988167E-3</v>
      </c>
      <c r="R483" cm="1">
        <f t="array" ref="R483" xml:space="preserve"> 1.6 * ( 0.6 ) ^ ( 2 / 3 ) * ( ( 1 - alpha ) / Ku ) * ( lambda * 10^(-9) ) ^ ( -1 / 15 ) * ( kB * T / ( 3 * PI() * df * 10^(-6) * U * mu ) ) ^ ( 2 / 3 ) * ( F483 * 10^(-9) ) ^ ( -3 / 5 )  +  3.2 * 3.34 / 3 * ( 0.6 ) ^ ( 2 / 3 ) * ( ( 1 - alpha ) / Ku ) *  ( lambda * 10^(-9) ) ^ ( 14 / 15 ) * ( kB * T / ( 3 * PI() * df * 10^(-6) * U * mu ) ) ^ ( 2 / 3 ) * ( F483 * 10^(-9) ) ^ ( -8 / 5 )</f>
        <v>3.3802334252021203E-3</v>
      </c>
      <c r="S483">
        <f t="shared" si="183"/>
        <v>3.4324976211802102E-3</v>
      </c>
      <c r="T483">
        <f t="shared" si="192"/>
        <v>0.81693240620328744</v>
      </c>
      <c r="U483">
        <f t="shared" si="184"/>
        <v>7522.1084344210312</v>
      </c>
      <c r="V483">
        <f t="shared" si="185"/>
        <v>1.1529987557024236E-2</v>
      </c>
      <c r="W483">
        <f t="shared" si="186"/>
        <v>1.3294033311140363E-4</v>
      </c>
      <c r="X483">
        <f t="shared" si="187"/>
        <v>1.5327939215068228E-6</v>
      </c>
      <c r="Y483" cm="1">
        <f t="array" ref="Y483" xml:space="preserve"> 4 / 3 * g / U^2 * F483 * 10^(-9) * ( rhop - rhoa ) / rhoa</f>
        <v>500.70215955990943</v>
      </c>
      <c r="Z483" cm="1">
        <f t="array" ref="Z483" xml:space="preserve"> SQRT( 4/3 * 1/U483 * g/rhoa * F483 * 10^(-9) *  ( rhop - rhoa ) )</f>
        <v>2.7062648688157532E-3</v>
      </c>
      <c r="AA483" cm="1">
        <f t="array" ref="AA483" xml:space="preserve"> Z483 / U</f>
        <v>0.25800013750962858</v>
      </c>
      <c r="AB483">
        <f t="shared" si="193"/>
        <v>0.34770914464014002</v>
      </c>
      <c r="AC483">
        <f t="shared" si="194"/>
        <v>0.3417361063149788</v>
      </c>
      <c r="AD483">
        <f t="shared" si="195"/>
        <v>0.98282173932657713</v>
      </c>
      <c r="AE483" cm="1">
        <f t="array" ref="AE483">( ( F483 * 10^(-9) ) ^ 2 * rhop * H483 * U ) / ( 18 * mu * ( df * 10^(-6) ) )</f>
        <v>9.8980037747523078E-2</v>
      </c>
      <c r="AF483">
        <f t="shared" si="196"/>
        <v>8.0444074516654238E-2</v>
      </c>
      <c r="AG483" cm="1">
        <f t="array" ref="AG483">(2 * AI503*(1-alpha)*AE483*SQRT(alpha)+(1-alpha)*alpha*AE483^2)/Ku</f>
        <v>4.8407982152420211E-2</v>
      </c>
      <c r="AH483">
        <f t="shared" si="197"/>
        <v>0.6017594514360205</v>
      </c>
      <c r="AI483" cm="1">
        <f t="array" ref="AI483" xml:space="preserve"> F483 / df / 1000</f>
        <v>0.6160714285714286</v>
      </c>
      <c r="AJ483" cm="1">
        <f t="array" ref="AJ483" xml:space="preserve"> ( 1 + AI483 ) / ( 2*Ku ) * ( 2 * LN( 1 + AI483 ) - 1 + alpha + ( 1 / ( 1 + AI483 ) ) ^ 2 * ( 1 - alpha / 2 ) - ( alpha / 2) * ( 1 + AI483 ) ^ 2 )</f>
        <v>0.38088709254587338</v>
      </c>
      <c r="AK483" cm="1">
        <f t="array" ref="AK483" xml:space="preserve"> ( ( 1 - alpha ) / Ku ) * AI483 ^ 2</f>
        <v>0.53977550004564812</v>
      </c>
      <c r="AL483">
        <f t="shared" si="198"/>
        <v>1.4171535623267111</v>
      </c>
      <c r="AM483">
        <f t="shared" si="188"/>
        <v>0.63020530194295343</v>
      </c>
      <c r="AN483">
        <f t="shared" si="199"/>
        <v>0.96538817849846137</v>
      </c>
      <c r="AO483">
        <f t="shared" si="200"/>
        <v>1.5318629905558123</v>
      </c>
      <c r="AP483" cm="1">
        <f t="array" ref="AP483" xml:space="preserve"> EXP( -4 * alpha * X * 10^(-6) * AM483 / ( PI() * df * 10^(-6) * ( 1 - alpha ) ) ) * 100</f>
        <v>2.5103412870787934E-4</v>
      </c>
      <c r="AQ483" cm="1">
        <f t="array" ref="AQ483" xml:space="preserve"> EXP( -4 * alpha * X * 10^(-6) * AN483 / ( PI() * df * 10^(-6) * ( 1 - alpha ) ) ) * 100</f>
        <v>2.6372900207807232E-7</v>
      </c>
      <c r="AR483">
        <f t="shared" si="201"/>
        <v>2.5077039970580127E-4</v>
      </c>
      <c r="AS483" cm="1">
        <f t="array" ref="AS483" xml:space="preserve"> ( sigave * 10^(-6) * fE *e * H483 ) / ( 3 * PI() * eps0 * ( 1 + epsF ) * mu * U * F483 * 10^(-9) )</f>
        <v>4.4209581967075287E-3</v>
      </c>
      <c r="AT483" cm="1">
        <f t="array" ref="AT483" xml:space="preserve"> PI() * AS483 / ( 1 + alpha * SQRT(AS483) )</f>
        <v>1.3825421114070157E-2</v>
      </c>
      <c r="AU483" cm="1">
        <f t="array" ref="AU483" xml:space="preserve"> PI() * AS483 * ( 1 - SQRT( AS483 ) * alpha )</f>
        <v>1.3825130114090672E-2</v>
      </c>
      <c r="AV483">
        <f t="shared" si="202"/>
        <v>0.99997895181802543</v>
      </c>
      <c r="AW483" cm="1">
        <f t="array" ref="AW483" xml:space="preserve"> 2 / 3 * ( epsP - 1 ) / ( epsP + 2 ) * ( sigave * 10^(-6) ) ^ 2 / ( eps0 * ( 1 + epsF ) ^ 2 ) * H483 * ( F483 * 10^(-9) ) ^ 2 / ( df * 10^(-6) * mu * U )</f>
        <v>79.365825808451589</v>
      </c>
      <c r="AX483" cm="1">
        <f t="array" ref="AX483" xml:space="preserve"> 0.528 * Ku ^ 0.26 * AW483 ^ 0.74 / ( 1 + 0.366 * ( Ku * AW483 ) ^ 0.63 )</f>
        <v>2.2254311320347164</v>
      </c>
      <c r="AY483" cm="1">
        <f t="array" ref="AY483" xml:space="preserve"> 0.35 * Ku ^ ( -0.5 ) * AW483 ^ 0.4</f>
        <v>2.4884111336184289</v>
      </c>
      <c r="AZ483">
        <f t="shared" si="203"/>
        <v>1.1181703615978758</v>
      </c>
      <c r="BA483">
        <f t="shared" si="189"/>
        <v>0.63531786936934265</v>
      </c>
      <c r="BB483">
        <f t="shared" si="204"/>
        <v>0.97921330861255207</v>
      </c>
      <c r="BC483">
        <f t="shared" si="205"/>
        <v>1.5412966576630092</v>
      </c>
      <c r="BD483">
        <f t="shared" si="190"/>
        <v>1.4531579354604827</v>
      </c>
      <c r="BE483">
        <f t="shared" si="206"/>
        <v>3.4537993121168902</v>
      </c>
      <c r="BF483">
        <f t="shared" si="207"/>
        <v>2.3767542590079418</v>
      </c>
      <c r="BG483" cm="1">
        <f t="array" ref="BG483" xml:space="preserve"> EXP( -4 * alpha * X * 10^(-6) * BA483 / ( PI() * df * 10^(-6) * ( 1 - alpha ) ) ) * 100</f>
        <v>2.2609989560068539E-4</v>
      </c>
      <c r="BH483" cm="1">
        <f t="array" ref="BH483" xml:space="preserve"> EXP( -4 * alpha * X * 10^(-6) * BB483 / ( PI() * df * 10^(-6) * ( 1 - alpha ) ) ) * 100</f>
        <v>1.9874765697951776E-7</v>
      </c>
      <c r="BI483" cm="1">
        <f t="array" ref="BI483" xml:space="preserve"> EXP( -4 * alpha * X * 10^(-6) * BD483 / ( PI() * df * 10^(-6) * ( 1 - alpha ) ) ) * 100</f>
        <v>1.2207657505613751E-11</v>
      </c>
      <c r="BJ483" cm="1">
        <f t="array" ref="BJ483" xml:space="preserve"> EXP( -4 * alpha * X * 10^(-6) * BE483 / ( PI() * df * 10^(-6) * ( 1 - alpha ) ) ) * 100</f>
        <v>2.0328175771709024E-29</v>
      </c>
      <c r="BK483" cm="1">
        <f t="array" ref="BK483">fC *  BG483 +  ( 1 - fC ) * BI483</f>
        <v>2.2610000546960296E-5</v>
      </c>
    </row>
    <row r="484" spans="6:63" x14ac:dyDescent="0.2">
      <c r="F484">
        <v>4840</v>
      </c>
      <c r="G484" cm="1">
        <f t="array" ref="G484" xml:space="preserve"> F484 * 10^(-9) * rhoa/mu * U</f>
        <v>3.2064664103550384E-3</v>
      </c>
      <c r="H484" cm="1">
        <f t="array" ref="H484">1 +  lambda/F484 * ( 2.514 + 0.8 * EXP( -0.55 * F484/lambda ) )</f>
        <v>1.0348064338842975</v>
      </c>
      <c r="I484" cm="1">
        <f t="array" ref="I484" xml:space="preserve"> 1 + 3.34 * lambda/F484</f>
        <v>1.0462424380165289</v>
      </c>
      <c r="J484">
        <f t="shared" si="191"/>
        <v>0.98906945109786226</v>
      </c>
      <c r="K484" cm="1">
        <f t="array" ref="K484" xml:space="preserve"> kB * T * H484 / ( 3 * PI() * mu * F484 * 10^(-9) )</f>
        <v>5.0476472747001957E-12</v>
      </c>
      <c r="L484" cm="1">
        <f t="array" ref="L484" xml:space="preserve"> df * 10^(-6) *U / K484</f>
        <v>16292.113459957955</v>
      </c>
      <c r="M484" cm="1">
        <f t="array" ref="M484" xml:space="preserve"> 1 + 0.388 * Kn * ( ( 1 - alpha ) * L484 / Ku ) ^ ( 1 / 3 )</f>
        <v>1.1890868945159301</v>
      </c>
      <c r="N484" cm="1">
        <f t="array" ref="N484" xml:space="preserve"> 1 + 0.388 * Kn * ( ( 1 - alpha ) / Ku ) ^ ( 1 / 3 ) * ( 3 * PI() * mu * df * 10^(-6) * U * F484 * 10^(-9) / ( kB * T ) ) ^ ( 1 / 3 ) * ( 0.6 * ( F484 / lambda ) ^ 0.1 ) ^ ( -1 / 3 ) * ( 1 + 2/3 * ( 3.34 * F484 / lambda ) ) ^ ( -1 / 2 )</f>
        <v>1.0154554165201786</v>
      </c>
      <c r="O484">
        <f t="shared" si="182"/>
        <v>0.85397915089591847</v>
      </c>
      <c r="P484" cm="1">
        <f t="array" ref="P484" xml:space="preserve"> 1 / ( 1 + 1.6 * ( ( 1 - alpha ) / Ku ) ^ ( 1 / 3 ) * L484 ^ ( -2 / 3 ) * M484 )</f>
        <v>0.99668190454640337</v>
      </c>
      <c r="Q484" cm="1">
        <f t="array" ref="Q484" xml:space="preserve"> 1.6 * ( ( 1 - alpha ) / Ku ) * L484 ^ ( -2 / 3 ) * M484 * P484</f>
        <v>4.1962004916912942E-3</v>
      </c>
      <c r="R484" cm="1">
        <f t="array" ref="R484" xml:space="preserve"> 1.6 * ( 0.6 ) ^ ( 2 / 3 ) * ( ( 1 - alpha ) / Ku ) * ( lambda * 10^(-9) ) ^ ( -1 / 15 ) * ( kB * T / ( 3 * PI() * df * 10^(-6) * U * mu ) ) ^ ( 2 / 3 ) * ( F484 * 10^(-9) ) ^ ( -3 / 5 )  +  3.2 * 3.34 / 3 * ( 0.6 ) ^ ( 2 / 3 ) * ( ( 1 - alpha ) / Ku ) *  ( lambda * 10^(-9) ) ^ ( 14 / 15 ) * ( kB * T / ( 3 * PI() * df * 10^(-6) * U * mu ) ) ^ ( 2 / 3 ) * ( F484 * 10^(-9) ) ^ ( -8 / 5 )</f>
        <v>3.3758322956139834E-3</v>
      </c>
      <c r="S484">
        <f t="shared" si="183"/>
        <v>3.4280071898449681E-3</v>
      </c>
      <c r="T484">
        <f t="shared" si="192"/>
        <v>0.81693122066798507</v>
      </c>
      <c r="U484">
        <f t="shared" si="184"/>
        <v>7506.597731881322</v>
      </c>
      <c r="V484">
        <f t="shared" si="185"/>
        <v>1.1541893374798894E-2</v>
      </c>
      <c r="W484">
        <f t="shared" si="186"/>
        <v>1.3321502134353439E-4</v>
      </c>
      <c r="X484">
        <f t="shared" si="187"/>
        <v>1.5375470686303242E-6</v>
      </c>
      <c r="Y484" cm="1">
        <f t="array" ref="Y484" xml:space="preserve"> 4 / 3 * g / U^2 * F484 * 10^(-9) * ( rhop - rhoa ) / rhoa</f>
        <v>501.73880999378099</v>
      </c>
      <c r="Z484" cm="1">
        <f t="array" ref="Z484" xml:space="preserve"> SQRT( 4/3 * 1/U484 * g/rhoa * F484 * 10^(-9) *  ( rhop - rhoa ) )</f>
        <v>2.7118623302762037E-3</v>
      </c>
      <c r="AA484" cm="1">
        <f t="array" ref="AA484" xml:space="preserve"> Z484 / U</f>
        <v>0.25853376813948376</v>
      </c>
      <c r="AB484">
        <f t="shared" si="193"/>
        <v>0.34867908615441684</v>
      </c>
      <c r="AC484">
        <f t="shared" si="194"/>
        <v>0.3426521473325595</v>
      </c>
      <c r="AD484">
        <f t="shared" si="195"/>
        <v>0.98271494029559248</v>
      </c>
      <c r="AE484" cm="1">
        <f t="array" ref="AE484">( ( F484 * 10^(-9) ) ^ 2 * rhop * H484 * U ) / ( 18 * mu * ( df * 10^(-6) ) )</f>
        <v>9.9383396284740577E-2</v>
      </c>
      <c r="AF484">
        <f t="shared" si="196"/>
        <v>8.0913901733144805E-2</v>
      </c>
      <c r="AG484" cm="1">
        <f t="array" ref="AG484">(2 * AI504*(1-alpha)*AE484*SQRT(alpha)+(1-alpha)*alpha*AE484^2)/Ku</f>
        <v>4.8703897332043673E-2</v>
      </c>
      <c r="AH484">
        <f t="shared" si="197"/>
        <v>0.60192249154749478</v>
      </c>
      <c r="AI484" cm="1">
        <f t="array" ref="AI484" xml:space="preserve"> F484 / df / 1000</f>
        <v>0.61734693877551028</v>
      </c>
      <c r="AJ484" cm="1">
        <f t="array" ref="AJ484" xml:space="preserve"> ( 1 + AI484 ) / ( 2*Ku ) * ( 2 * LN( 1 + AI484 ) - 1 + alpha + ( 1 / ( 1 + AI484 ) ) ^ 2 * ( 1 - alpha / 2 ) - ( alpha / 2) * ( 1 + AI484 ) ^ 2 )</f>
        <v>0.38224112575327884</v>
      </c>
      <c r="AK484" cm="1">
        <f t="array" ref="AK484" xml:space="preserve"> ( ( 1 - alpha ) / Ku ) * AI484 ^ 2</f>
        <v>0.54201290904711907</v>
      </c>
      <c r="AL484">
        <f t="shared" si="198"/>
        <v>1.4179869002294809</v>
      </c>
      <c r="AM484">
        <f t="shared" si="188"/>
        <v>0.63174895104569362</v>
      </c>
      <c r="AN484">
        <f t="shared" si="199"/>
        <v>0.96900696530266839</v>
      </c>
      <c r="AO484">
        <f t="shared" si="200"/>
        <v>1.5338481586692516</v>
      </c>
      <c r="AP484" cm="1">
        <f t="array" ref="AP484" xml:space="preserve"> EXP( -4 * alpha * X * 10^(-6) * AM484 / ( PI() * df * 10^(-6) * ( 1 - alpha ) ) ) * 100</f>
        <v>2.4322894662530127E-4</v>
      </c>
      <c r="AQ484" cm="1">
        <f t="array" ref="AQ484" xml:space="preserve"> EXP( -4 * alpha * X * 10^(-6) * AN484 / ( PI() * df * 10^(-6) * ( 1 - alpha ) ) ) * 100</f>
        <v>2.4490623518402944E-7</v>
      </c>
      <c r="AR484">
        <f t="shared" si="201"/>
        <v>2.4298404039011724E-4</v>
      </c>
      <c r="AS484" cm="1">
        <f t="array" ref="AS484" xml:space="preserve"> ( sigave * 10^(-6) * fE *e * H484 ) / ( 3 * PI() * eps0 * ( 1 + epsF ) * mu * U * F484 * 10^(-9) )</f>
        <v>4.4115167714085541E-3</v>
      </c>
      <c r="AT484" cm="1">
        <f t="array" ref="AT484" xml:space="preserve"> PI() * AS484 / ( 1 + alpha * SQRT(AS484) )</f>
        <v>1.3795962772712202E-2</v>
      </c>
      <c r="AU484" cm="1">
        <f t="array" ref="AU484" xml:space="preserve"> PI() * AS484 * ( 1 - SQRT( AS484 ) * alpha )</f>
        <v>1.3795673012914409E-2</v>
      </c>
      <c r="AV484">
        <f t="shared" si="202"/>
        <v>0.99997899676865132</v>
      </c>
      <c r="AW484" cm="1">
        <f t="array" ref="AW484" xml:space="preserve"> 2 / 3 * ( epsP - 1 ) / ( epsP + 2 ) * ( sigave * 10^(-6) ) ^ 2 / ( eps0 * ( 1 + epsF ) ^ 2 ) * H484 * ( F484 * 10^(-9) ) ^ 2 / ( df * 10^(-6) * mu * U )</f>
        <v>79.689253482674303</v>
      </c>
      <c r="AX484" cm="1">
        <f t="array" ref="AX484" xml:space="preserve"> 0.528 * Ku ^ 0.26 * AW484 ^ 0.74 / ( 1 + 0.366 * ( Ku * AW484 ) ^ 0.63 )</f>
        <v>2.227480694654314</v>
      </c>
      <c r="AY484" cm="1">
        <f t="array" ref="AY484" xml:space="preserve"> 0.35 * Ku ^ ( -0.5 ) * AW484 ^ 0.4</f>
        <v>2.4924624452256467</v>
      </c>
      <c r="AZ484">
        <f t="shared" si="203"/>
        <v>1.1189602905233957</v>
      </c>
      <c r="BA484">
        <f t="shared" si="189"/>
        <v>0.63682932880807952</v>
      </c>
      <c r="BB484">
        <f t="shared" si="204"/>
        <v>0.98280263831558279</v>
      </c>
      <c r="BC484">
        <f t="shared" si="205"/>
        <v>1.5432747737216244</v>
      </c>
      <c r="BD484">
        <f t="shared" si="190"/>
        <v>1.4520210533776119</v>
      </c>
      <c r="BE484">
        <f t="shared" si="206"/>
        <v>3.461469410528315</v>
      </c>
      <c r="BF484">
        <f t="shared" si="207"/>
        <v>2.3838975354223924</v>
      </c>
      <c r="BG484" cm="1">
        <f t="array" ref="BG484" xml:space="preserve"> EXP( -4 * alpha * X * 10^(-6) * BA484 / ( PI() * df * 10^(-6) * ( 1 - alpha ) ) ) * 100</f>
        <v>2.1921431090984693E-4</v>
      </c>
      <c r="BH484" cm="1">
        <f t="array" ref="BH484" xml:space="preserve"> EXP( -4 * alpha * X * 10^(-6) * BB484 / ( PI() * df * 10^(-6) * ( 1 - alpha ) ) ) * 100</f>
        <v>1.84673991618226E-7</v>
      </c>
      <c r="BI484" cm="1">
        <f t="array" ref="BI484" xml:space="preserve"> EXP( -4 * alpha * X * 10^(-6) * BD484 / ( PI() * df * 10^(-6) * ( 1 - alpha ) ) ) * 100</f>
        <v>1.2494967902538658E-11</v>
      </c>
      <c r="BJ484" cm="1">
        <f t="array" ref="BJ484" xml:space="preserve"> EXP( -4 * alpha * X * 10^(-6) * BE484 / ( PI() * df * 10^(-6) * ( 1 - alpha ) ) ) * 100</f>
        <v>1.7375556096260451E-29</v>
      </c>
      <c r="BK484" cm="1">
        <f t="array" ref="BK484">fC *  BG484 +  ( 1 - fC ) * BI484</f>
        <v>2.192144233645581E-5</v>
      </c>
    </row>
    <row r="485" spans="6:63" x14ac:dyDescent="0.2">
      <c r="F485">
        <v>4850</v>
      </c>
      <c r="G485" cm="1">
        <f t="array" ref="G485" xml:space="preserve"> F485 * 10^(-9) * rhoa/mu * U</f>
        <v>3.2130913409549452E-3</v>
      </c>
      <c r="H485" cm="1">
        <f t="array" ref="H485">1 +  lambda/F485 * ( 2.514 + 0.8 * EXP( -0.55 * F485/lambda ) )</f>
        <v>1.034734668041237</v>
      </c>
      <c r="I485" cm="1">
        <f t="array" ref="I485" xml:space="preserve"> 1 + 3.34 * lambda/F485</f>
        <v>1.0461470927835053</v>
      </c>
      <c r="J485">
        <f t="shared" si="191"/>
        <v>0.98909099416229995</v>
      </c>
      <c r="K485" cm="1">
        <f t="array" ref="K485" xml:space="preserve"> kB * T * H485 / ( 3 * PI() * mu * F485 * 10^(-9) )</f>
        <v>5.0368904121514571E-12</v>
      </c>
      <c r="L485" cm="1">
        <f t="array" ref="L485" xml:space="preserve"> df * 10^(-6) *U / K485</f>
        <v>16326.907154236955</v>
      </c>
      <c r="M485" cm="1">
        <f t="array" ref="M485" xml:space="preserve"> 1 + 0.388 * Kn * ( ( 1 - alpha ) * L485 / Ku ) ^ ( 1 / 3 )</f>
        <v>1.1892214044581593</v>
      </c>
      <c r="N485" cm="1">
        <f t="array" ref="N485" xml:space="preserve"> 1 + 0.388 * Kn * ( ( 1 - alpha ) / Ku ) ^ ( 1 / 3 ) * ( 3 * PI() * mu * df * 10^(-6) * U * F485 * 10^(-9) / ( kB * T ) ) ^ ( 1 / 3 ) * ( 0.6 * ( F485 / lambda ) ^ 0.1 ) ^ ( -1 / 3 ) * ( 1 + 2/3 * ( 3.34 * F485 / lambda ) ) ^ ( -1 / 2 )</f>
        <v>1.0154491363090843</v>
      </c>
      <c r="O485">
        <f t="shared" si="182"/>
        <v>0.85387727844652261</v>
      </c>
      <c r="P485" cm="1">
        <f t="array" ref="P485" xml:space="preserve"> 1 / ( 1 + 1.6 * ( ( 1 - alpha ) / Ku ) ^ ( 1 / 3 ) * L485 ^ ( -2 / 3 ) * M485 )</f>
        <v>0.99668623107736654</v>
      </c>
      <c r="Q485" cm="1">
        <f t="array" ref="Q485" xml:space="preserve"> 1.6 * ( ( 1 - alpha ) / Ku ) * L485 ^ ( -2 / 3 ) * M485 * P485</f>
        <v>4.1907289820228011E-3</v>
      </c>
      <c r="R485" cm="1">
        <f t="array" ref="R485" xml:space="preserve"> 1.6 * ( 0.6 ) ^ ( 2 / 3 ) * ( ( 1 - alpha ) / Ku ) * ( lambda * 10^(-9) ) ^ ( -1 / 15 ) * ( kB * T / ( 3 * PI() * df * 10^(-6) * U * mu ) ) ^ ( 2 / 3 ) * ( F485 * 10^(-9) ) ^ ( -3 / 5 )  +  3.2 * 3.34 / 3 * ( 0.6 ) ^ ( 2 / 3 ) * ( ( 1 - alpha ) / Ku ) *  ( lambda * 10^(-9) ) ^ ( 14 / 15 ) * ( kB * T / ( 3 * PI() * df * 10^(-6) * U * mu ) ) ^ ( 2 / 3 ) * ( F485 * 10^(-9) ) ^ ( -8 / 5 )</f>
        <v>3.3714463796381861E-3</v>
      </c>
      <c r="S485">
        <f t="shared" si="183"/>
        <v>3.4235323143159851E-3</v>
      </c>
      <c r="T485">
        <f t="shared" si="192"/>
        <v>0.81693002076777066</v>
      </c>
      <c r="U485">
        <f t="shared" si="184"/>
        <v>7491.150971102601</v>
      </c>
      <c r="V485">
        <f t="shared" si="185"/>
        <v>1.1553786841156679E-2</v>
      </c>
      <c r="W485">
        <f t="shared" si="186"/>
        <v>1.3348970765731353E-4</v>
      </c>
      <c r="X485">
        <f t="shared" si="187"/>
        <v>1.5423050854290865E-6</v>
      </c>
      <c r="Y485" cm="1">
        <f t="array" ref="Y485" xml:space="preserve"> 4 / 3 * g / U^2 * F485 * 10^(-9) * ( rhop - rhoa ) / rhoa</f>
        <v>502.77546042765238</v>
      </c>
      <c r="Z485" cm="1">
        <f t="array" ref="Z485" xml:space="preserve"> SQRT( 4/3 * 1/U485 * g/rhoa * F485 * 10^(-9) *  ( rhop - rhoa ) )</f>
        <v>2.7174597723580085E-3</v>
      </c>
      <c r="AA485" cm="1">
        <f t="array" ref="AA485" xml:space="preserve"> Z485 / U</f>
        <v>0.25906739692188735</v>
      </c>
      <c r="AB485">
        <f t="shared" si="193"/>
        <v>0.34965042143593622</v>
      </c>
      <c r="AC485">
        <f t="shared" si="194"/>
        <v>0.34356919637205013</v>
      </c>
      <c r="AD485">
        <f t="shared" si="195"/>
        <v>0.98260769988804286</v>
      </c>
      <c r="AE485" cm="1">
        <f t="array" ref="AE485">( ( F485 * 10^(-9) ) ^ 2 * rhop * H485 * U ) / ( 18 * mu * ( df * 10^(-6) ) )</f>
        <v>9.9787574784449162E-2</v>
      </c>
      <c r="AF485">
        <f t="shared" si="196"/>
        <v>8.1384964587428735E-2</v>
      </c>
      <c r="AG485" cm="1">
        <f t="array" ref="AG485">(2 * AI505*(1-alpha)*AE485*SQRT(alpha)+(1-alpha)*alpha*AE485^2)/Ku</f>
        <v>4.9001023912484926E-2</v>
      </c>
      <c r="AH485">
        <f t="shared" si="197"/>
        <v>0.60208939281217</v>
      </c>
      <c r="AI485" cm="1">
        <f t="array" ref="AI485" xml:space="preserve"> F485 / df / 1000</f>
        <v>0.61862244897959184</v>
      </c>
      <c r="AJ485" cm="1">
        <f t="array" ref="AJ485" xml:space="preserve"> ( 1 + AI485 ) / ( 2*Ku ) * ( 2 * LN( 1 + AI485 ) - 1 + alpha + ( 1 / ( 1 + AI485 ) ) ^ 2 * ( 1 - alpha / 2 ) - ( alpha / 2) * ( 1 + AI485 ) ^ 2 )</f>
        <v>0.38359684672927585</v>
      </c>
      <c r="AK485" cm="1">
        <f t="array" ref="AK485" xml:space="preserve"> ( ( 1 - alpha ) / Ku ) * AI485 ^ 2</f>
        <v>0.54425494557496312</v>
      </c>
      <c r="AL485">
        <f t="shared" si="198"/>
        <v>1.4188201759621659</v>
      </c>
      <c r="AM485">
        <f t="shared" si="188"/>
        <v>0.63329111756805179</v>
      </c>
      <c r="AN485">
        <f t="shared" si="199"/>
        <v>0.97263263884875795</v>
      </c>
      <c r="AO485">
        <f t="shared" si="200"/>
        <v>1.5358381191004806</v>
      </c>
      <c r="AP485" cm="1">
        <f t="array" ref="AP485" xml:space="preserve"> EXP( -4 * alpha * X * 10^(-6) * AM485 / ( PI() * df * 10^(-6) * ( 1 - alpha ) ) ) * 100</f>
        <v>2.3567359348812878E-4</v>
      </c>
      <c r="AQ485" cm="1">
        <f t="array" ref="AQ485" xml:space="preserve"> EXP( -4 * alpha * X * 10^(-6) * AN485 / ( PI() * df * 10^(-6) * ( 1 - alpha ) ) ) * 100</f>
        <v>2.2739483418669544E-7</v>
      </c>
      <c r="AR485">
        <f t="shared" si="201"/>
        <v>2.3544619865394209E-4</v>
      </c>
      <c r="AS485" cm="1">
        <f t="array" ref="AS485" xml:space="preserve"> ( sigave * 10^(-6) * fE *e * H485 ) / ( 3 * PI() * eps0 * ( 1 + epsF ) * mu * U * F485 * 10^(-9) )</f>
        <v>4.4021155440725343E-3</v>
      </c>
      <c r="AT485" cm="1">
        <f t="array" ref="AT485" xml:space="preserve"> PI() * AS485 / ( 1 + alpha * SQRT(AS485) )</f>
        <v>1.376662963948375E-2</v>
      </c>
      <c r="AU485" cm="1">
        <f t="array" ref="AU485" xml:space="preserve"> PI() * AS485 * ( 1 - SQRT( AS485 ) * alpha )</f>
        <v>1.3766341111960468E-2</v>
      </c>
      <c r="AV485">
        <f t="shared" si="202"/>
        <v>0.99997904152789485</v>
      </c>
      <c r="AW485" cm="1">
        <f t="array" ref="AW485" xml:space="preserve"> 2 / 3 * ( epsP - 1 ) / ( epsP + 2 ) * ( sigave * 10^(-6) ) ^ 2 / ( eps0 * ( 1 + epsF ) ^ 2 ) * H485 * ( F485 * 10^(-9) ) ^ 2 / ( df * 10^(-6) * mu * U )</f>
        <v>80.013338632906482</v>
      </c>
      <c r="AX485" cm="1">
        <f t="array" ref="AX485" xml:space="preserve"> 0.528 * Ku ^ 0.26 * AW485 ^ 0.74 / ( 1 + 0.366 * ( Ku * AW485 ) ^ 0.63 )</f>
        <v>2.2295257833678432</v>
      </c>
      <c r="AY485" cm="1">
        <f t="array" ref="AY485" xml:space="preserve"> 0.35 * Ku ^ ( -0.5 ) * AW485 ^ 0.4</f>
        <v>2.4965121088178712</v>
      </c>
      <c r="AZ485">
        <f t="shared" si="203"/>
        <v>1.1197502748977981</v>
      </c>
      <c r="BA485">
        <f t="shared" si="189"/>
        <v>0.63833946293800148</v>
      </c>
      <c r="BB485">
        <f t="shared" si="204"/>
        <v>0.98639897996071846</v>
      </c>
      <c r="BC485">
        <f t="shared" si="205"/>
        <v>1.5452577151046702</v>
      </c>
      <c r="BD485">
        <f t="shared" si="190"/>
        <v>1.4508780259400873</v>
      </c>
      <c r="BE485">
        <f t="shared" si="206"/>
        <v>3.4691447476666291</v>
      </c>
      <c r="BF485">
        <f t="shared" si="207"/>
        <v>2.3910657447712178</v>
      </c>
      <c r="BG485" cm="1">
        <f t="array" ref="BG485" xml:space="preserve"> EXP( -4 * alpha * X * 10^(-6) * BA485 / ( PI() * df * 10^(-6) * ( 1 - alpha ) ) ) * 100</f>
        <v>2.1254418166045678E-4</v>
      </c>
      <c r="BH485" cm="1">
        <f t="array" ref="BH485" xml:space="preserve"> EXP( -4 * alpha * X * 10^(-6) * BB485 / ( PI() * df * 10^(-6) * ( 1 - alpha ) ) ) * 100</f>
        <v>1.7157228849036345E-7</v>
      </c>
      <c r="BI485" cm="1">
        <f t="array" ref="BI485" xml:space="preserve"> EXP( -4 * alpha * X * 10^(-6) * BD485 / ( PI() * df * 10^(-6) * ( 1 - alpha ) ) ) * 100</f>
        <v>1.2790648478280041E-11</v>
      </c>
      <c r="BJ485" cm="1">
        <f t="array" ref="BJ485" xml:space="preserve"> EXP( -4 * alpha * X * 10^(-6) * BE485 / ( PI() * df * 10^(-6) * ( 1 - alpha ) ) ) * 100</f>
        <v>1.485020554808176E-29</v>
      </c>
      <c r="BK485" cm="1">
        <f t="array" ref="BK485">fC *  BG485 +  ( 1 - fC ) * BI485</f>
        <v>2.1254429677629309E-5</v>
      </c>
    </row>
    <row r="486" spans="6:63" x14ac:dyDescent="0.2">
      <c r="F486">
        <v>4860</v>
      </c>
      <c r="G486" cm="1">
        <f t="array" ref="G486" xml:space="preserve"> F486 * 10^(-9) * rhoa/mu * U</f>
        <v>3.2197162715548529E-3</v>
      </c>
      <c r="H486" cm="1">
        <f t="array" ref="H486">1 +  lambda/F486 * ( 2.514 + 0.8 * EXP( -0.55 * F486/lambda ) )</f>
        <v>1.0346631975308642</v>
      </c>
      <c r="I486" cm="1">
        <f t="array" ref="I486" xml:space="preserve"> 1 + 3.34 * lambda/F486</f>
        <v>1.0460521399176954</v>
      </c>
      <c r="J486">
        <f t="shared" si="191"/>
        <v>0.98911245247514401</v>
      </c>
      <c r="K486" cm="1">
        <f t="array" ref="K486" xml:space="preserve"> kB * T * H486 / ( 3 * PI() * mu * F486 * 10^(-9) )</f>
        <v>5.0261792511917385E-12</v>
      </c>
      <c r="L486" cm="1">
        <f t="array" ref="L486" xml:space="preserve"> df * 10^(-6) *U / K486</f>
        <v>16361.701004946108</v>
      </c>
      <c r="M486" cm="1">
        <f t="array" ref="M486" xml:space="preserve"> 1 + 0.388 * Kn * ( ( 1 - alpha ) * L486 / Ku ) ^ ( 1 / 3 )</f>
        <v>1.1893557240397545</v>
      </c>
      <c r="N486" cm="1">
        <f t="array" ref="N486" xml:space="preserve"> 1 + 0.388 * Kn * ( ( 1 - alpha ) / Ku ) ^ ( 1 / 3 ) * ( 3 * PI() * mu * df * 10^(-6) * U * F486 * 10^(-9) / ( kB * T ) ) ^ ( 1 / 3 ) * ( 0.6 * ( F486 / lambda ) ^ 0.1 ) ^ ( -1 / 3 ) * ( 1 + 2/3 * ( 3.34 * F486 / lambda ) ) ^ ( -1 / 2 )</f>
        <v>1.015442871376625</v>
      </c>
      <c r="O486">
        <f t="shared" si="182"/>
        <v>0.85377557853556318</v>
      </c>
      <c r="P486" cm="1">
        <f t="array" ref="P486" xml:space="preserve"> 1 / ( 1 + 1.6 * ( ( 1 - alpha ) / Ku ) ^ ( 1 / 3 ) * L486 ^ ( -2 / 3 ) * M486 )</f>
        <v>0.99669054259012946</v>
      </c>
      <c r="Q486" cm="1">
        <f t="array" ref="Q486" xml:space="preserve"> 1.6 * ( ( 1 - alpha ) / Ku ) * L486 ^ ( -2 / 3 ) * M486 * P486</f>
        <v>4.1852764649906145E-3</v>
      </c>
      <c r="R486" cm="1">
        <f t="array" ref="R486" xml:space="preserve"> 1.6 * ( 0.6 ) ^ ( 2 / 3 ) * ( ( 1 - alpha ) / Ku ) * ( lambda * 10^(-9) ) ^ ( -1 / 15 ) * ( kB * T / ( 3 * PI() * df * 10^(-6) * U * mu ) ) ^ ( 2 / 3 ) * ( F486 * 10^(-9) ) ^ ( -3 / 5 )  +  3.2 * 3.34 / 3 * ( 0.6 ) ^ ( 2 / 3 ) * ( ( 1 - alpha ) / Ku ) *  ( lambda * 10^(-9) ) ^ ( 14 / 15 ) * ( kB * T / ( 3 * PI() * df * 10^(-6) * U * mu ) ) ^ ( 2 / 3 ) * ( F486 * 10^(-9) ) ^ ( -8 / 5 )</f>
        <v>3.3670755921745973E-3</v>
      </c>
      <c r="S486">
        <f t="shared" si="183"/>
        <v>3.4190729074599232E-3</v>
      </c>
      <c r="T486">
        <f t="shared" si="192"/>
        <v>0.81692880651017885</v>
      </c>
      <c r="U486">
        <f t="shared" si="184"/>
        <v>7475.7677574363806</v>
      </c>
      <c r="V486">
        <f t="shared" si="185"/>
        <v>1.1565667994255744E-2</v>
      </c>
      <c r="W486">
        <f t="shared" si="186"/>
        <v>1.3376439205398002E-4</v>
      </c>
      <c r="X486">
        <f t="shared" si="187"/>
        <v>1.5470679667746438E-6</v>
      </c>
      <c r="Y486" cm="1">
        <f t="array" ref="Y486" xml:space="preserve"> 4 / 3 * g / U^2 * F486 * 10^(-9) * ( rhop - rhoa ) / rhoa</f>
        <v>503.81211086152382</v>
      </c>
      <c r="Z486" cm="1">
        <f t="array" ref="Z486" xml:space="preserve"> SQRT( 4/3 * 1/U486 * g/rhoa * F486 * 10^(-9) *  ( rhop - rhoa ) )</f>
        <v>2.7230571950738504E-3</v>
      </c>
      <c r="AA486" cm="1">
        <f t="array" ref="AA486" xml:space="preserve"> Z486 / U</f>
        <v>0.25960102385804851</v>
      </c>
      <c r="AB486">
        <f t="shared" si="193"/>
        <v>0.35062315349322826</v>
      </c>
      <c r="AC486">
        <f t="shared" si="194"/>
        <v>0.34448725433661326</v>
      </c>
      <c r="AD486">
        <f t="shared" si="195"/>
        <v>0.98250001719657254</v>
      </c>
      <c r="AE486" cm="1">
        <f t="array" ref="AE486">( ( F486 * 10^(-9) ) ^ 2 * rhop * H486 * U ) / ( 18 * mu * ( df * 10^(-6) ) )</f>
        <v>0.10019257324664881</v>
      </c>
      <c r="AF486">
        <f t="shared" si="196"/>
        <v>8.1857259064941082E-2</v>
      </c>
      <c r="AG486" cm="1">
        <f t="array" ref="AG486">(2 * AI506*(1-alpha)*AE486*SQRT(alpha)+(1-alpha)*alpha*AE486^2)/Ku</f>
        <v>4.9299364433125943E-2</v>
      </c>
      <c r="AH486">
        <f t="shared" si="197"/>
        <v>0.60226014157173913</v>
      </c>
      <c r="AI486" cm="1">
        <f t="array" ref="AI486" xml:space="preserve"> F486 / df / 1000</f>
        <v>0.61989795918367352</v>
      </c>
      <c r="AJ486" cm="1">
        <f t="array" ref="AJ486" xml:space="preserve"> ( 1 + AI486 ) / ( 2*Ku ) * ( 2 * LN( 1 + AI486 ) - 1 + alpha + ( 1 / ( 1 + AI486 ) ) ^ 2 * ( 1 - alpha / 2 ) - ( alpha / 2) * ( 1 + AI486 ) ^ 2 )</f>
        <v>0.38495425259511579</v>
      </c>
      <c r="AK486" cm="1">
        <f t="array" ref="AK486" xml:space="preserve"> ( ( 1 - alpha ) / Ku ) * AI486 ^ 2</f>
        <v>0.5465016096291806</v>
      </c>
      <c r="AL486">
        <f t="shared" si="198"/>
        <v>1.419653389837924</v>
      </c>
      <c r="AM486">
        <f t="shared" si="188"/>
        <v>0.63483178553654174</v>
      </c>
      <c r="AN486">
        <f t="shared" si="199"/>
        <v>0.97626519593819483</v>
      </c>
      <c r="AO486">
        <f t="shared" si="200"/>
        <v>1.537832884522446</v>
      </c>
      <c r="AP486" cm="1">
        <f t="array" ref="AP486" xml:space="preserve"> EXP( -4 * alpha * X * 10^(-6) * AM486 / ( PI() * df * 10^(-6) * ( 1 - alpha ) ) ) * 100</f>
        <v>2.2835993227954092E-4</v>
      </c>
      <c r="AQ486" cm="1">
        <f t="array" ref="AQ486" xml:space="preserve"> EXP( -4 * alpha * X * 10^(-6) * AN486 / ( PI() * df * 10^(-6) * ( 1 - alpha ) ) ) * 100</f>
        <v>2.111058054510295E-7</v>
      </c>
      <c r="AR486">
        <f t="shared" si="201"/>
        <v>2.2814882647408989E-4</v>
      </c>
      <c r="AS486" cm="1">
        <f t="array" ref="AS486" xml:space="preserve"> ( sigave * 10^(-6) * fE *e * H486 ) / ( 3 * PI() * eps0 * ( 1 + epsF ) * mu * U * F486 * 10^(-9) )</f>
        <v>4.3927542587759386E-3</v>
      </c>
      <c r="AT486" cm="1">
        <f t="array" ref="AT486" xml:space="preserve"> PI() * AS486 / ( 1 + alpha * SQRT(AS486) )</f>
        <v>1.3737420918371252E-2</v>
      </c>
      <c r="AU486" cm="1">
        <f t="array" ref="AU486" xml:space="preserve"> PI() * AS486 * ( 1 - SQRT( AS486 ) * alpha )</f>
        <v>1.3737133615282339E-2</v>
      </c>
      <c r="AV486">
        <f t="shared" si="202"/>
        <v>0.99997908609697406</v>
      </c>
      <c r="AW486" cm="1">
        <f t="array" ref="AW486" xml:space="preserve"> 2 / 3 * ( epsP - 1 ) / ( epsP + 2 ) * ( sigave * 10^(-6) ) ^ 2 / ( eps0 * ( 1 + epsF ) ^ 2 ) * H486 * ( F486 * 10^(-9) ) ^ 2 / ( df * 10^(-6) * mu * U )</f>
        <v>80.338081259148112</v>
      </c>
      <c r="AX486" cm="1">
        <f t="array" ref="AX486" xml:space="preserve"> 0.528 * Ku ^ 0.26 * AW486 ^ 0.74 / ( 1 + 0.366 * ( Ku * AW486 ) ^ 0.63 )</f>
        <v>2.231566416171614</v>
      </c>
      <c r="AY486" cm="1">
        <f t="array" ref="AY486" xml:space="preserve"> 0.35 * Ku ^ ( -0.5 ) * AW486 ^ 0.4</f>
        <v>2.5005601284150929</v>
      </c>
      <c r="AZ486">
        <f t="shared" si="203"/>
        <v>1.1205403120848869</v>
      </c>
      <c r="BA486">
        <f t="shared" si="189"/>
        <v>0.63984825500463638</v>
      </c>
      <c r="BB486">
        <f t="shared" si="204"/>
        <v>0.99000232955347722</v>
      </c>
      <c r="BC486">
        <f t="shared" si="205"/>
        <v>1.5472454942403548</v>
      </c>
      <c r="BD486">
        <f t="shared" si="190"/>
        <v>1.4497289091865486</v>
      </c>
      <c r="BE486">
        <f t="shared" si="206"/>
        <v>3.4768253243532876</v>
      </c>
      <c r="BF486">
        <f t="shared" si="207"/>
        <v>2.3982589450493572</v>
      </c>
      <c r="BG486" cm="1">
        <f t="array" ref="BG486" xml:space="preserve"> EXP( -4 * alpha * X * 10^(-6) * BA486 / ( PI() * df * 10^(-6) * ( 1 - alpha ) ) ) * 100</f>
        <v>2.0608266648268803E-4</v>
      </c>
      <c r="BH486" cm="1">
        <f t="array" ref="BH486" xml:space="preserve"> EXP( -4 * alpha * X * 10^(-6) * BB486 / ( PI() * df * 10^(-6) * ( 1 - alpha ) ) ) * 100</f>
        <v>1.5937723067689592E-7</v>
      </c>
      <c r="BI486" cm="1">
        <f t="array" ref="BI486" xml:space="preserve"> EXP( -4 * alpha * X * 10^(-6) * BD486 / ( PI() * df * 10^(-6) * ( 1 - alpha ) ) ) * 100</f>
        <v>1.3094957534241367E-11</v>
      </c>
      <c r="BJ486" cm="1">
        <f t="array" ref="BJ486" xml:space="preserve"> EXP( -4 * alpha * X * 10^(-6) * BE486 / ( PI() * df * 10^(-6) * ( 1 - alpha ) ) ) * 100</f>
        <v>1.2690526964602487E-29</v>
      </c>
      <c r="BK486" cm="1">
        <f t="array" ref="BK486">fC *  BG486 +  ( 1 - fC ) * BI486</f>
        <v>2.0608278433730583E-5</v>
      </c>
    </row>
    <row r="487" spans="6:63" x14ac:dyDescent="0.2">
      <c r="F487">
        <v>4870</v>
      </c>
      <c r="G487" cm="1">
        <f t="array" ref="G487" xml:space="preserve"> F487 * 10^(-9) * rhoa/mu * U</f>
        <v>3.2263412021547593E-3</v>
      </c>
      <c r="H487" cm="1">
        <f t="array" ref="H487">1 +  lambda/F487 * ( 2.514 + 0.8 * EXP( -0.55 * F487/lambda ) )</f>
        <v>1.034592020533881</v>
      </c>
      <c r="I487" cm="1">
        <f t="array" ref="I487" xml:space="preserve"> 1 + 3.34 * lambda/F487</f>
        <v>1.0459575770020535</v>
      </c>
      <c r="J487">
        <f t="shared" si="191"/>
        <v>0.98913382653553816</v>
      </c>
      <c r="K487" cm="1">
        <f t="array" ref="K487" xml:space="preserve"> kB * T * H487 / ( 3 * PI() * mu * F487 * 10^(-9) )</f>
        <v>5.0155135014721213E-12</v>
      </c>
      <c r="L487" cm="1">
        <f t="array" ref="L487" xml:space="preserve"> df * 10^(-6) *U / K487</f>
        <v>16396.495011153995</v>
      </c>
      <c r="M487" cm="1">
        <f t="array" ref="M487" xml:space="preserve"> 1 + 0.388 * Kn * ( ( 1 - alpha ) * L487 / Ku ) ^ ( 1 / 3 )</f>
        <v>1.1894898539309064</v>
      </c>
      <c r="N487" cm="1">
        <f t="array" ref="N487" xml:space="preserve"> 1 + 0.388 * Kn * ( ( 1 - alpha ) / Ku ) ^ ( 1 / 3 ) * ( 3 * PI() * mu * df * 10^(-6) * U * F487 * 10^(-9) / ( kB * T ) ) ^ ( 1 / 3 ) * ( 0.6 * ( F487 / lambda ) ^ 0.1 ) ^ ( -1 / 3 ) * ( 1 + 2/3 * ( 3.34 * F487 / lambda ) ) ^ ( -1 / 2 )</f>
        <v>1.0154366216548016</v>
      </c>
      <c r="O487">
        <f t="shared" si="182"/>
        <v>0.8536740505176138</v>
      </c>
      <c r="P487" cm="1">
        <f t="array" ref="P487" xml:space="preserve"> 1 / ( 1 + 1.6 * ( ( 1 - alpha ) / Ku ) ^ ( 1 / 3 ) * L487 ^ ( -2 / 3 ) * M487 )</f>
        <v>0.99669483916857315</v>
      </c>
      <c r="Q487" cm="1">
        <f t="array" ref="Q487" xml:space="preserve"> 1.6 * ( ( 1 - alpha ) / Ku ) * L487 ^ ( -2 / 3 ) * M487 * P487</f>
        <v>4.1798428345148925E-3</v>
      </c>
      <c r="R487" cm="1">
        <f t="array" ref="R487" xml:space="preserve"> 1.6 * ( 0.6 ) ^ ( 2 / 3 ) * ( ( 1 - alpha ) / Ku ) * ( lambda * 10^(-9) ) ^ ( -1 / 15 ) * ( kB * T / ( 3 * PI() * df * 10^(-6) * U * mu ) ) ^ ( 2 / 3 ) * ( F487 * 10^(-9) ) ^ ( -3 / 5 )  +  3.2 * 3.34 / 3 * ( 0.6 ) ^ ( 2 / 3 ) * ( ( 1 - alpha ) / Ku ) *  ( lambda * 10^(-9) ) ^ ( 14 / 15 ) * ( kB * T / ( 3 * PI() * df * 10^(-6) * U * mu ) ) ^ ( 2 / 3 ) * ( F487 * 10^(-9) ) ^ ( -8 / 5 )</f>
        <v>3.3627198487795745E-3</v>
      </c>
      <c r="S487">
        <f t="shared" si="183"/>
        <v>3.4146288828162765E-3</v>
      </c>
      <c r="T487">
        <f t="shared" si="192"/>
        <v>0.81692757790319503</v>
      </c>
      <c r="U487">
        <f t="shared" si="184"/>
        <v>7460.4476994753913</v>
      </c>
      <c r="V487">
        <f t="shared" si="185"/>
        <v>1.1577536872058076E-2</v>
      </c>
      <c r="W487">
        <f t="shared" si="186"/>
        <v>1.340390745347693E-4</v>
      </c>
      <c r="X487">
        <f t="shared" si="187"/>
        <v>1.5518357075542972E-6</v>
      </c>
      <c r="Y487" cm="1">
        <f t="array" ref="Y487" xml:space="preserve"> 4 / 3 * g / U^2 * F487 * 10^(-9) * ( rhop - rhoa ) / rhoa</f>
        <v>504.84876129539526</v>
      </c>
      <c r="Z487" cm="1">
        <f t="array" ref="Z487" xml:space="preserve"> SQRT( 4/3 * 1/U487 * g/rhoa * F487 * 10^(-9) *  ( rhop - rhoa ) )</f>
        <v>2.7286545984363773E-3</v>
      </c>
      <c r="AA487" cm="1">
        <f t="array" ref="AA487" xml:space="preserve"> Z487 / U</f>
        <v>0.26013464894917299</v>
      </c>
      <c r="AB487">
        <f t="shared" si="193"/>
        <v>0.35159728534348184</v>
      </c>
      <c r="AC487">
        <f t="shared" si="194"/>
        <v>0.34540632212939493</v>
      </c>
      <c r="AD487">
        <f t="shared" si="195"/>
        <v>0.98239189131383975</v>
      </c>
      <c r="AE487" cm="1">
        <f t="array" ref="AE487">( ( F487 * 10^(-9) ) ^ 2 * rhop * H487 * U ) / ( 18 * mu * ( df * 10^(-6) ) )</f>
        <v>0.10059839167133947</v>
      </c>
      <c r="AF487">
        <f t="shared" si="196"/>
        <v>8.2330781133521422E-2</v>
      </c>
      <c r="AG487" cm="1">
        <f t="array" ref="AG487">(2 * AI507*(1-alpha)*AE487*SQRT(alpha)+(1-alpha)*alpha*AE487^2)/Ku</f>
        <v>4.9598921433744565E-2</v>
      </c>
      <c r="AH487">
        <f t="shared" si="197"/>
        <v>0.60243472430203993</v>
      </c>
      <c r="AI487" cm="1">
        <f t="array" ref="AI487" xml:space="preserve"> F487 / df / 1000</f>
        <v>0.62117346938775508</v>
      </c>
      <c r="AJ487" cm="1">
        <f t="array" ref="AJ487" xml:space="preserve"> ( 1 + AI487 ) / ( 2*Ku ) * ( 2 * LN( 1 + AI487 ) - 1 + alpha + ( 1 / ( 1 + AI487 ) ) ^ 2 * ( 1 - alpha / 2 ) - ( alpha / 2) * ( 1 + AI487 ) ^ 2 )</f>
        <v>0.38631334047817339</v>
      </c>
      <c r="AK487" cm="1">
        <f t="array" ref="AK487" xml:space="preserve"> ( ( 1 - alpha ) / Ku ) * AI487 ^ 2</f>
        <v>0.54875290120977116</v>
      </c>
      <c r="AL487">
        <f t="shared" si="198"/>
        <v>1.4204865421694532</v>
      </c>
      <c r="AM487">
        <f t="shared" si="188"/>
        <v>0.63637093901100872</v>
      </c>
      <c r="AN487">
        <f t="shared" si="199"/>
        <v>0.97990463335550382</v>
      </c>
      <c r="AO487">
        <f t="shared" si="200"/>
        <v>1.5398324676459687</v>
      </c>
      <c r="AP487" cm="1">
        <f t="array" ref="AP487" xml:space="preserve"> EXP( -4 * alpha * X * 10^(-6) * AM487 / ( PI() * df * 10^(-6) * ( 1 - alpha ) ) ) * 100</f>
        <v>2.2128009317963764E-4</v>
      </c>
      <c r="AQ487" cm="1">
        <f t="array" ref="AQ487" xml:space="preserve"> EXP( -4 * alpha * X * 10^(-6) * AN487 / ( PI() * df * 10^(-6) * ( 1 - alpha ) ) ) * 100</f>
        <v>1.9595602331860931E-7</v>
      </c>
      <c r="AR487">
        <f t="shared" si="201"/>
        <v>2.2108413715631904E-4</v>
      </c>
      <c r="AS487" cm="1">
        <f t="array" ref="AS487" xml:space="preserve"> ( sigave * 10^(-6) * fE *e * H487 ) / ( 3 * PI() * eps0 * ( 1 + epsF ) * mu * U * F487 * 10^(-9) )</f>
        <v>4.3834326617611125E-3</v>
      </c>
      <c r="AT487" cm="1">
        <f t="array" ref="AT487" xml:space="preserve"> PI() * AS487 / ( 1 + alpha * SQRT(AS487) )</f>
        <v>1.370833582008941E-2</v>
      </c>
      <c r="AU487" cm="1">
        <f t="array" ref="AU487" xml:space="preserve"> PI() * AS487 * ( 1 - SQRT( AS487 ) * alpha )</f>
        <v>1.3708049733661055E-2</v>
      </c>
      <c r="AV487">
        <f t="shared" si="202"/>
        <v>0.99997913047709741</v>
      </c>
      <c r="AW487" cm="1">
        <f t="array" ref="AW487" xml:space="preserve"> 2 / 3 * ( epsP - 1 ) / ( epsP + 2 ) * ( sigave * 10^(-6) ) ^ 2 / ( eps0 * ( 1 + epsF ) ^ 2 ) * H487 * ( F487 * 10^(-9) ) ^ 2 / ( df * 10^(-6) * mu * U )</f>
        <v>80.663481361399207</v>
      </c>
      <c r="AX487" cm="1">
        <f t="array" ref="AX487" xml:space="preserve"> 0.528 * Ku ^ 0.26 * AW487 ^ 0.74 / ( 1 + 0.366 * ( Ku * AW487 ) ^ 0.63 )</f>
        <v>2.2336026109632749</v>
      </c>
      <c r="AY487" cm="1">
        <f t="array" ref="AY487" xml:space="preserve"> 0.35 * Ku ^ ( -0.5 ) * AW487 ^ 0.4</f>
        <v>2.5046065080193349</v>
      </c>
      <c r="AZ487">
        <f t="shared" si="203"/>
        <v>1.1213303994747685</v>
      </c>
      <c r="BA487">
        <f t="shared" si="189"/>
        <v>0.64135568829298961</v>
      </c>
      <c r="BB487">
        <f t="shared" si="204"/>
        <v>0.99361268308916484</v>
      </c>
      <c r="BC487">
        <f t="shared" si="205"/>
        <v>1.5492381235967991</v>
      </c>
      <c r="BD487">
        <f t="shared" si="190"/>
        <v>1.4485737590581436</v>
      </c>
      <c r="BE487">
        <f t="shared" si="206"/>
        <v>3.4845111413748389</v>
      </c>
      <c r="BF487">
        <f t="shared" si="207"/>
        <v>2.4054771940922448</v>
      </c>
      <c r="BG487" cm="1">
        <f t="array" ref="BG487" xml:space="preserve"> EXP( -4 * alpha * X * 10^(-6) * BA487 / ( PI() * df * 10^(-6) * ( 1 - alpha ) ) ) * 100</f>
        <v>1.9982314219388681E-4</v>
      </c>
      <c r="BH487" cm="1">
        <f t="array" ref="BH487" xml:space="preserve"> EXP( -4 * alpha * X * 10^(-6) * BB487 / ( PI() * df * 10^(-6) * ( 1 - alpha ) ) ) * 100</f>
        <v>1.4802776042392245E-7</v>
      </c>
      <c r="BI487" cm="1">
        <f t="array" ref="BI487" xml:space="preserve"> EXP( -4 * alpha * X * 10^(-6) * BD487 / ( PI() * df * 10^(-6) * ( 1 - alpha ) ) ) * 100</f>
        <v>1.3408161746879486E-11</v>
      </c>
      <c r="BJ487" cm="1">
        <f t="array" ref="BJ487" xml:space="preserve"> EXP( -4 * alpha * X * 10^(-6) * BE487 / ( PI() * df * 10^(-6) * ( 1 - alpha ) ) ) * 100</f>
        <v>1.0843769555922592E-29</v>
      </c>
      <c r="BK487" cm="1">
        <f t="array" ref="BK487">fC *  BG487 +  ( 1 - fC ) * BI487</f>
        <v>1.9982326286734254E-5</v>
      </c>
    </row>
    <row r="488" spans="6:63" x14ac:dyDescent="0.2">
      <c r="F488">
        <v>4880</v>
      </c>
      <c r="G488" cm="1">
        <f t="array" ref="G488" xml:space="preserve"> F488 * 10^(-9) * rhoa/mu * U</f>
        <v>3.2329661327546669E-3</v>
      </c>
      <c r="H488" cm="1">
        <f t="array" ref="H488">1 +  lambda/F488 * ( 2.514 + 0.8 * EXP( -0.55 * F488/lambda ) )</f>
        <v>1.0345211352459016</v>
      </c>
      <c r="I488" cm="1">
        <f t="array" ref="I488" xml:space="preserve"> 1 + 3.34 * lambda/F488</f>
        <v>1.0458634016393442</v>
      </c>
      <c r="J488">
        <f t="shared" si="191"/>
        <v>0.98915511683871515</v>
      </c>
      <c r="K488" cm="1">
        <f t="array" ref="K488" xml:space="preserve"> kB * T * H488 / ( 3 * PI() * mu * F488 * 10^(-9) )</f>
        <v>5.004892875095735E-12</v>
      </c>
      <c r="L488" cm="1">
        <f t="array" ref="L488" xml:space="preserve"> df * 10^(-6) *U / K488</f>
        <v>16431.289171936591</v>
      </c>
      <c r="M488" cm="1">
        <f t="array" ref="M488" xml:space="preserve"> 1 + 0.388 * Kn * ( ( 1 - alpha ) * L488 / Ku ) ^ ( 1 / 3 )</f>
        <v>1.1896237947980477</v>
      </c>
      <c r="N488" cm="1">
        <f t="array" ref="N488" xml:space="preserve"> 1 + 0.388 * Kn * ( ( 1 - alpha ) / Ku ) ^ ( 1 / 3 ) * ( 3 * PI() * mu * df * 10^(-6) * U * F488 * 10^(-9) / ( kB * T ) ) ^ ( 1 / 3 ) * ( 0.6 * ( F488 / lambda ) ^ 0.1 ) ^ ( -1 / 3 ) * ( 1 + 2/3 * ( 3.34 * F488 / lambda ) ) ^ ( -1 / 2 )</f>
        <v>1.0154303870760544</v>
      </c>
      <c r="O488">
        <f t="shared" si="182"/>
        <v>0.85357269375099831</v>
      </c>
      <c r="P488" cm="1">
        <f t="array" ref="P488" xml:space="preserve"> 1 / ( 1 + 1.6 * ( ( 1 - alpha ) / Ku ) ^ ( 1 / 3 ) * L488 ^ ( -2 / 3 ) * M488 )</f>
        <v>0.99669912089593482</v>
      </c>
      <c r="Q488" cm="1">
        <f t="array" ref="Q488" xml:space="preserve"> 1.6 * ( ( 1 - alpha ) / Ku ) * L488 ^ ( -2 / 3 ) * M488 * P488</f>
        <v>4.1744279853305798E-3</v>
      </c>
      <c r="R488" cm="1">
        <f t="array" ref="R488" xml:space="preserve"> 1.6 * ( 0.6 ) ^ ( 2 / 3 ) * ( ( 1 - alpha ) / Ku ) * ( lambda * 10^(-9) ) ^ ( -1 / 15 ) * ( kB * T / ( 3 * PI() * df * 10^(-6) * U * mu ) ) ^ ( 2 / 3 ) * ( F488 * 10^(-9) ) ^ ( -3 / 5 )  +  3.2 * 3.34 / 3 * ( 0.6 ) ^ ( 2 / 3 ) * ( ( 1 - alpha ) / Ku ) *  ( lambda * 10^(-9) ) ^ ( 14 / 15 ) * ( kB * T / ( 3 * PI() * df * 10^(-6) * U * mu ) ) ^ ( 2 / 3 ) * ( F488 * 10^(-9) ) ^ ( -8 / 5 )</f>
        <v>3.3583790656594886E-3</v>
      </c>
      <c r="S488">
        <f t="shared" si="183"/>
        <v>3.4102001545907325E-3</v>
      </c>
      <c r="T488">
        <f t="shared" si="192"/>
        <v>0.81692633495524858</v>
      </c>
      <c r="U488">
        <f t="shared" si="184"/>
        <v>7445.1904090203552</v>
      </c>
      <c r="V488">
        <f t="shared" si="185"/>
        <v>1.158939351233094E-2</v>
      </c>
      <c r="W488">
        <f t="shared" si="186"/>
        <v>1.3431375510091371E-4</v>
      </c>
      <c r="X488">
        <f t="shared" si="187"/>
        <v>1.5566083026710744E-6</v>
      </c>
      <c r="Y488" cm="1">
        <f t="array" ref="Y488" xml:space="preserve"> 4 / 3 * g / U^2 * F488 * 10^(-9) * ( rhop - rhoa ) / rhoa</f>
        <v>505.88541172926682</v>
      </c>
      <c r="Z488" cm="1">
        <f t="array" ref="Z488" xml:space="preserve"> SQRT( 4/3 * 1/U488 * g/rhoa * F488 * 10^(-9) *  ( rhop - rhoa ) )</f>
        <v>2.7342519824582051E-3</v>
      </c>
      <c r="AA488" cm="1">
        <f t="array" ref="AA488" xml:space="preserve"> Z488 / U</f>
        <v>0.26066827219646355</v>
      </c>
      <c r="AB488">
        <f t="shared" si="193"/>
        <v>0.35257282001257662</v>
      </c>
      <c r="AC488">
        <f t="shared" si="194"/>
        <v>0.34632640065352621</v>
      </c>
      <c r="AD488">
        <f t="shared" si="195"/>
        <v>0.98228332133251905</v>
      </c>
      <c r="AE488" cm="1">
        <f t="array" ref="AE488">( ( F488 * 10^(-9) ) ^ 2 * rhop * H488 * U ) / ( 18 * mu * ( df * 10^(-6) ) )</f>
        <v>0.1010050300585212</v>
      </c>
      <c r="AF488">
        <f t="shared" si="196"/>
        <v>8.2805526743635186E-2</v>
      </c>
      <c r="AG488" cm="1">
        <f t="array" ref="AG488">(2 * AI508*(1-alpha)*AE488*SQRT(alpha)+(1-alpha)*alpha*AE488^2)/Ku</f>
        <v>4.9899697454514551E-2</v>
      </c>
      <c r="AH488">
        <f t="shared" si="197"/>
        <v>0.60261312761167929</v>
      </c>
      <c r="AI488" cm="1">
        <f t="array" ref="AI488" xml:space="preserve"> F488 / df / 1000</f>
        <v>0.62244897959183676</v>
      </c>
      <c r="AJ488" cm="1">
        <f t="array" ref="AJ488" xml:space="preserve"> ( 1 + AI488 ) / ( 2*Ku ) * ( 2 * LN( 1 + AI488 ) - 1 + alpha + ( 1 / ( 1 + AI488 ) ) ^ 2 * ( 1 - alpha / 2 ) - ( alpha / 2) * ( 1 + AI488 ) ^ 2 )</f>
        <v>0.38767410751192682</v>
      </c>
      <c r="AK488" cm="1">
        <f t="array" ref="AK488" xml:space="preserve"> ( ( 1 - alpha ) / Ku ) * AI488 ^ 2</f>
        <v>0.55100882031673515</v>
      </c>
      <c r="AL488">
        <f t="shared" si="198"/>
        <v>1.4213196332689908</v>
      </c>
      <c r="AM488">
        <f t="shared" si="188"/>
        <v>0.63790856208488167</v>
      </c>
      <c r="AN488">
        <f t="shared" si="199"/>
        <v>0.98355094786848729</v>
      </c>
      <c r="AO488">
        <f t="shared" si="200"/>
        <v>1.5418368812199978</v>
      </c>
      <c r="AP488" cm="1">
        <f t="array" ref="AP488" xml:space="preserve"> EXP( -4 * alpha * X * 10^(-6) * AM488 / ( PI() * df * 10^(-6) * ( 1 - alpha ) ) ) * 100</f>
        <v>2.1442646479483967E-4</v>
      </c>
      <c r="AQ488" cm="1">
        <f t="array" ref="AQ488" xml:space="preserve"> EXP( -4 * alpha * X * 10^(-6) * AN488 / ( PI() * df * 10^(-6) * ( 1 - alpha ) ) ) * 100</f>
        <v>1.8186785533068489E-7</v>
      </c>
      <c r="AR488">
        <f t="shared" si="201"/>
        <v>2.1424459693950899E-4</v>
      </c>
      <c r="AS488" cm="1">
        <f t="array" ref="AS488" xml:space="preserve"> ( sigave * 10^(-6) * fE *e * H488 ) / ( 3 * PI() * eps0 * ( 1 + epsF ) * mu * U * F488 * 10^(-9) )</f>
        <v>4.3741505014134336E-3</v>
      </c>
      <c r="AT488" cm="1">
        <f t="array" ref="AT488" xml:space="preserve"> PI() * AS488 / ( 1 + alpha * SQRT(AS488) )</f>
        <v>1.3679373562010306E-2</v>
      </c>
      <c r="AU488" cm="1">
        <f t="array" ref="AU488" xml:space="preserve"> PI() * AS488 * ( 1 - SQRT( AS488 ) * alpha )</f>
        <v>1.3679088684534334E-2</v>
      </c>
      <c r="AV488">
        <f t="shared" si="202"/>
        <v>0.99997917466946273</v>
      </c>
      <c r="AW488" cm="1">
        <f t="array" ref="AW488" xml:space="preserve"> 2 / 3 * ( epsP - 1 ) / ( epsP + 2 ) * ( sigave * 10^(-6) ) ^ 2 / ( eps0 * ( 1 + epsF ) ^ 2 ) * H488 * ( F488 * 10^(-9) ) ^ 2 / ( df * 10^(-6) * mu * U )</f>
        <v>80.989538939659752</v>
      </c>
      <c r="AX488" cm="1">
        <f t="array" ref="AX488" xml:space="preserve"> 0.528 * Ku ^ 0.26 * AW488 ^ 0.74 / ( 1 + 0.366 * ( Ku * AW488 ) ^ 0.63 )</f>
        <v>2.2356343855424794</v>
      </c>
      <c r="AY488" cm="1">
        <f t="array" ref="AY488" xml:space="preserve"> 0.35 * Ku ^ ( -0.5 ) * AW488 ^ 0.4</f>
        <v>2.5086512516147734</v>
      </c>
      <c r="AZ488">
        <f t="shared" si="203"/>
        <v>1.1221205344835694</v>
      </c>
      <c r="BA488">
        <f t="shared" si="189"/>
        <v>0.64286174612772817</v>
      </c>
      <c r="BB488">
        <f t="shared" si="204"/>
        <v>0.99723003655302167</v>
      </c>
      <c r="BC488">
        <f t="shared" si="205"/>
        <v>1.551235615682264</v>
      </c>
      <c r="BD488">
        <f t="shared" si="190"/>
        <v>1.4474126313984401</v>
      </c>
      <c r="BE488">
        <f t="shared" si="206"/>
        <v>3.4922021994832608</v>
      </c>
      <c r="BF488">
        <f t="shared" si="207"/>
        <v>2.41272054957073</v>
      </c>
      <c r="BG488" cm="1">
        <f t="array" ref="BG488" xml:space="preserve"> EXP( -4 * alpha * X * 10^(-6) * BA488 / ( PI() * df * 10^(-6) * ( 1 - alpha ) ) ) * 100</f>
        <v>1.9375919687936242E-4</v>
      </c>
      <c r="BH488" cm="1">
        <f t="array" ref="BH488" xml:space="preserve"> EXP( -4 * alpha * X * 10^(-6) * BB488 / ( PI() * df * 10^(-6) * ( 1 - alpha ) ) ) * 100</f>
        <v>1.3746681057616094E-7</v>
      </c>
      <c r="BI488" cm="1">
        <f t="array" ref="BI488" xml:space="preserve"> EXP( -4 * alpha * X * 10^(-6) * BD488 / ( PI() * df * 10^(-6) * ( 1 - alpha ) ) ) * 100</f>
        <v>1.3730536442424134E-11</v>
      </c>
      <c r="BJ488" cm="1">
        <f t="array" ref="BJ488" xml:space="preserve"> EXP( -4 * alpha * X * 10^(-6) * BE488 / ( PI() * df * 10^(-6) * ( 1 - alpha ) ) ) * 100</f>
        <v>9.2647633087578304E-30</v>
      </c>
      <c r="BK488" cm="1">
        <f t="array" ref="BK488">fC *  BG488 +  ( 1 - fC ) * BI488</f>
        <v>1.9375932045419041E-5</v>
      </c>
    </row>
    <row r="489" spans="6:63" x14ac:dyDescent="0.2">
      <c r="F489">
        <v>4890</v>
      </c>
      <c r="G489" cm="1">
        <f t="array" ref="G489" xml:space="preserve"> F489 * 10^(-9) * rhoa/mu * U</f>
        <v>3.2395910633545742E-3</v>
      </c>
      <c r="H489" cm="1">
        <f t="array" ref="H489">1 +  lambda/F489 * ( 2.514 + 0.8 * EXP( -0.55 * F489/lambda ) )</f>
        <v>1.0344505398773005</v>
      </c>
      <c r="I489" cm="1">
        <f t="array" ref="I489" xml:space="preserve"> 1 + 3.34 * lambda/F489</f>
        <v>1.0457696114519428</v>
      </c>
      <c r="J489">
        <f t="shared" si="191"/>
        <v>0.98917632387603338</v>
      </c>
      <c r="K489" cm="1">
        <f t="array" ref="K489" xml:space="preserve"> kB * T * H489 / ( 3 * PI() * mu * F489 * 10^(-9) )</f>
        <v>4.9943170865919601E-12</v>
      </c>
      <c r="L489" cm="1">
        <f t="array" ref="L489" xml:space="preserve"> df * 10^(-6) *U / K489</f>
        <v>16466.083486377156</v>
      </c>
      <c r="M489" cm="1">
        <f t="array" ref="M489" xml:space="preserve"> 1 + 0.388 * Kn * ( ( 1 - alpha ) * L489 / Ku ) ^ ( 1 / 3 )</f>
        <v>1.1897575473038819</v>
      </c>
      <c r="N489" cm="1">
        <f t="array" ref="N489" xml:space="preserve"> 1 + 0.388 * Kn * ( ( 1 - alpha ) / Ku ) ^ ( 1 / 3 ) * ( 3 * PI() * mu * df * 10^(-6) * U * F489 * 10^(-9) / ( kB * T ) ) ^ ( 1 / 3 ) * ( 0.6 * ( F489 / lambda ) ^ 0.1 ) ^ ( -1 / 3 ) * ( 1 + 2/3 * ( 3.34 * F489 / lambda ) ) ^ ( -1 / 2 )</f>
        <v>1.0154241675732592</v>
      </c>
      <c r="O489">
        <f t="shared" si="182"/>
        <v>0.85347150759776147</v>
      </c>
      <c r="P489" cm="1">
        <f t="array" ref="P489" xml:space="preserve"> 1 / ( 1 + 1.6 * ( ( 1 - alpha ) / Ku ) ^ ( 1 / 3 ) * L489 ^ ( -2 / 3 ) * M489 )</f>
        <v>0.9967033878548136</v>
      </c>
      <c r="Q489" cm="1">
        <f t="array" ref="Q489" xml:space="preserve"> 1.6 * ( ( 1 - alpha ) / Ku ) * L489 ^ ( -2 / 3 ) * M489 * P489</f>
        <v>4.1690318129794955E-3</v>
      </c>
      <c r="R489" cm="1">
        <f t="array" ref="R489" xml:space="preserve"> 1.6 * ( 0.6 ) ^ ( 2 / 3 ) * ( ( 1 - alpha ) / Ku ) * ( lambda * 10^(-9) ) ^ ( -1 / 15 ) * ( kB * T / ( 3 * PI() * df * 10^(-6) * U * mu ) ) ^ ( 2 / 3 ) * ( F489 * 10^(-9) ) ^ ( -3 / 5 )  +  3.2 * 3.34 / 3 * ( 0.6 ) ^ ( 2 / 3 ) * ( ( 1 - alpha ) / Ku ) *  ( lambda * 10^(-9) ) ^ ( 14 / 15 ) * ( kB * T / ( 3 * PI() * df * 10^(-6) * U * mu ) ) ^ ( 2 / 3 ) * ( F489 * 10^(-9) ) ^ ( -8 / 5 )</f>
        <v>3.3540531596643695E-3</v>
      </c>
      <c r="S489">
        <f t="shared" si="183"/>
        <v>3.4057866376486518E-3</v>
      </c>
      <c r="T489">
        <f t="shared" si="192"/>
        <v>0.8169250776751994</v>
      </c>
      <c r="U489">
        <f t="shared" si="184"/>
        <v>7429.9955010472077</v>
      </c>
      <c r="V489">
        <f t="shared" si="185"/>
        <v>1.1601237952648249E-2</v>
      </c>
      <c r="W489">
        <f t="shared" si="186"/>
        <v>1.345884337536421E-4</v>
      </c>
      <c r="X489">
        <f t="shared" si="187"/>
        <v>1.5613857470436462E-6</v>
      </c>
      <c r="Y489" cm="1">
        <f t="array" ref="Y489" xml:space="preserve"> 4 / 3 * g / U^2 * F489 * 10^(-9) * ( rhop - rhoa ) / rhoa</f>
        <v>506.92206216313815</v>
      </c>
      <c r="Z489" cm="1">
        <f t="array" ref="Z489" xml:space="preserve"> SQRT( 4/3 * 1/U489 * g/rhoa * F489 * 10^(-9) *  ( rhop - rhoa ) )</f>
        <v>2.7398493471519144E-3</v>
      </c>
      <c r="AA489" cm="1">
        <f t="array" ref="AA489" xml:space="preserve"> Z489 / U</f>
        <v>0.26120189360111951</v>
      </c>
      <c r="AB489">
        <f t="shared" si="193"/>
        <v>0.35354976053511356</v>
      </c>
      <c r="AC489">
        <f t="shared" si="194"/>
        <v>0.34724749081212225</v>
      </c>
      <c r="AD489">
        <f t="shared" si="195"/>
        <v>0.98217430634530045</v>
      </c>
      <c r="AE489" cm="1">
        <f t="array" ref="AE489">( ( F489 * 10^(-9) ) ^ 2 * rhop * H489 * U ) / ( 18 * mu * ( df * 10^(-6) ) )</f>
        <v>0.10141248840819396</v>
      </c>
      <c r="AF489">
        <f t="shared" si="196"/>
        <v>8.3281491828594664E-2</v>
      </c>
      <c r="AG489" cm="1">
        <f t="array" ref="AG489">(2 * AI509*(1-alpha)*AE489*SQRT(alpha)+(1-alpha)*alpha*AE489^2)/Ku</f>
        <v>5.0201695036005453E-2</v>
      </c>
      <c r="AH489">
        <f t="shared" si="197"/>
        <v>0.60279533824067166</v>
      </c>
      <c r="AI489" cm="1">
        <f t="array" ref="AI489" xml:space="preserve"> F489 / df / 1000</f>
        <v>0.62372448979591844</v>
      </c>
      <c r="AJ489" cm="1">
        <f t="array" ref="AJ489" xml:space="preserve"> ( 1 + AI489 ) / ( 2*Ku ) * ( 2 * LN( 1 + AI489 ) - 1 + alpha + ( 1 / ( 1 + AI489 ) ) ^ 2 * ( 1 - alpha / 2 ) - ( alpha / 2) * ( 1 + AI489 ) ^ 2 )</f>
        <v>0.38903655083593347</v>
      </c>
      <c r="AK489" cm="1">
        <f t="array" ref="AK489" xml:space="preserve"> ( ( 1 - alpha ) / Ku ) * AI489 ^ 2</f>
        <v>0.55326936695007234</v>
      </c>
      <c r="AL489">
        <f t="shared" si="198"/>
        <v>1.4221526634483246</v>
      </c>
      <c r="AM489">
        <f t="shared" si="188"/>
        <v>0.63944463888541936</v>
      </c>
      <c r="AN489">
        <f t="shared" si="199"/>
        <v>0.98720413622843795</v>
      </c>
      <c r="AO489">
        <f t="shared" si="200"/>
        <v>1.5438461380318693</v>
      </c>
      <c r="AP489" cm="1">
        <f t="array" ref="AP489" xml:space="preserve"> EXP( -4 * alpha * X * 10^(-6) * AM489 / ( PI() * df * 10^(-6) * ( 1 - alpha ) ) ) * 100</f>
        <v>2.0779168567254641E-4</v>
      </c>
      <c r="AQ489" cm="1">
        <f t="array" ref="AQ489" xml:space="preserve"> EXP( -4 * alpha * X * 10^(-6) * AN489 / ( PI() * df * 10^(-6) * ( 1 - alpha ) ) ) * 100</f>
        <v>1.6876881054775344E-7</v>
      </c>
      <c r="AR489">
        <f t="shared" si="201"/>
        <v>2.0762291686199865E-4</v>
      </c>
      <c r="AS489" cm="1">
        <f t="array" ref="AS489" xml:space="preserve"> ( sigave * 10^(-6) * fE *e * H489 ) / ( 3 * PI() * eps0 * ( 1 + epsF ) * mu * U * F489 * 10^(-9) )</f>
        <v>4.3649075282387595E-3</v>
      </c>
      <c r="AT489" cm="1">
        <f t="array" ref="AT489" xml:space="preserve"> PI() * AS489 / ( 1 + alpha * SQRT(AS489) )</f>
        <v>1.3650533368093411E-2</v>
      </c>
      <c r="AU489" cm="1">
        <f t="array" ref="AU489" xml:space="preserve"> PI() * AS489 * ( 1 - SQRT( AS489 ) * alpha )</f>
        <v>1.3650249691926589E-2</v>
      </c>
      <c r="AV489">
        <f t="shared" si="202"/>
        <v>0.99997921867525807</v>
      </c>
      <c r="AW489" cm="1">
        <f t="array" ref="AW489" xml:space="preserve"> 2 / 3 * ( epsP - 1 ) / ( epsP + 2 ) * ( sigave * 10^(-6) ) ^ 2 / ( eps0 * ( 1 + epsF ) ^ 2 ) * H489 * ( F489 * 10^(-9) ) ^ 2 / ( df * 10^(-6) * mu * U )</f>
        <v>81.316253993929749</v>
      </c>
      <c r="AX489" cm="1">
        <f t="array" ref="AX489" xml:space="preserve"> 0.528 * Ku ^ 0.26 * AW489 ^ 0.74 / ( 1 + 0.366 * ( Ku * AW489 ) ^ 0.63 )</f>
        <v>2.2376617576115327</v>
      </c>
      <c r="AY489" cm="1">
        <f t="array" ref="AY489" xml:space="preserve"> 0.35 * Ku ^ ( -0.5 ) * AW489 ^ 0.4</f>
        <v>2.5126943631678462</v>
      </c>
      <c r="AZ489">
        <f t="shared" si="203"/>
        <v>1.12291071455316</v>
      </c>
      <c r="BA489">
        <f t="shared" si="189"/>
        <v>0.64436641187335897</v>
      </c>
      <c r="BB489">
        <f t="shared" si="204"/>
        <v>1.0008543859203645</v>
      </c>
      <c r="BC489">
        <f t="shared" si="205"/>
        <v>1.5532379830453797</v>
      </c>
      <c r="BD489">
        <f t="shared" si="190"/>
        <v>1.4462455819533329</v>
      </c>
      <c r="BE489">
        <f t="shared" si="206"/>
        <v>3.4998984993962843</v>
      </c>
      <c r="BF489">
        <f t="shared" si="207"/>
        <v>2.4199890689859465</v>
      </c>
      <c r="BG489" cm="1">
        <f t="array" ref="BG489" xml:space="preserve"> EXP( -4 * alpha * X * 10^(-6) * BA489 / ( PI() * df * 10^(-6) * ( 1 - alpha ) ) ) * 100</f>
        <v>1.8788462318895433E-4</v>
      </c>
      <c r="BH489" cm="1">
        <f t="array" ref="BH489" xml:space="preserve"> EXP( -4 * alpha * X * 10^(-6) * BB489 / ( PI() * df * 10^(-6) * ( 1 - alpha ) ) ) * 100</f>
        <v>1.276410523153897E-7</v>
      </c>
      <c r="BI489" cm="1">
        <f t="array" ref="BI489" xml:space="preserve"> EXP( -4 * alpha * X * 10^(-6) * BD489 / ( PI() * df * 10^(-6) * ( 1 - alpha ) ) ) * 100</f>
        <v>1.4062365880602191E-11</v>
      </c>
      <c r="BJ489" cm="1">
        <f t="array" ref="BJ489" xml:space="preserve"> EXP( -4 * alpha * X * 10^(-6) * BE489 / ( PI() * df * 10^(-6) * ( 1 - alpha ) ) ) * 100</f>
        <v>7.914833746264986E-30</v>
      </c>
      <c r="BK489" cm="1">
        <f t="array" ref="BK489">fC *  BG489 +  ( 1 - fC ) * BI489</f>
        <v>1.8788474975024725E-5</v>
      </c>
    </row>
    <row r="490" spans="6:63" x14ac:dyDescent="0.2">
      <c r="F490">
        <v>4900</v>
      </c>
      <c r="G490" cm="1">
        <f t="array" ref="G490" xml:space="preserve"> F490 * 10^(-9) * rhoa/mu * U</f>
        <v>3.246215993954481E-3</v>
      </c>
      <c r="H490" cm="1">
        <f t="array" ref="H490">1 +  lambda/F490 * ( 2.514 + 0.8 * EXP( -0.55 * F490/lambda ) )</f>
        <v>1.0343802326530613</v>
      </c>
      <c r="I490" cm="1">
        <f t="array" ref="I490" xml:space="preserve"> 1 + 3.34 * lambda/F490</f>
        <v>1.0456762040816328</v>
      </c>
      <c r="J490">
        <f t="shared" si="191"/>
        <v>0.98919744813501598</v>
      </c>
      <c r="K490" cm="1">
        <f t="array" ref="K490" xml:space="preserve"> kB * T * H490 / ( 3 * PI() * mu * F490 * 10^(-9) )</f>
        <v>4.983785852890937E-12</v>
      </c>
      <c r="L490" cm="1">
        <f t="array" ref="L490" xml:space="preserve"> df * 10^(-6) *U / K490</f>
        <v>16500.877953566192</v>
      </c>
      <c r="M490" cm="1">
        <f t="array" ref="M490" xml:space="preserve"> 1 + 0.388 * Kn * ( ( 1 - alpha ) * L490 / Ku ) ^ ( 1 / 3 )</f>
        <v>1.1898911121074127</v>
      </c>
      <c r="N490" cm="1">
        <f t="array" ref="N490" xml:space="preserve"> 1 + 0.388 * Kn * ( ( 1 - alpha ) / Ku ) ^ ( 1 / 3 ) * ( 3 * PI() * mu * df * 10^(-6) * U * F490 * 10^(-9) / ( kB * T ) ) ^ ( 1 / 3 ) * ( 0.6 * ( F490 / lambda ) ^ 0.1 ) ^ ( -1 / 3 ) * ( 1 + 2/3 * ( 3.34 * F490 / lambda ) ) ^ ( -1 / 2 )</f>
        <v>1.0154179630797235</v>
      </c>
      <c r="O490">
        <f t="shared" si="182"/>
        <v>0.85337049142363941</v>
      </c>
      <c r="P490" cm="1">
        <f t="array" ref="P490" xml:space="preserve"> 1 / ( 1 + 1.6 * ( ( 1 - alpha ) / Ku ) ^ ( 1 / 3 ) * L490 ^ ( -2 / 3 ) * M490 )</f>
        <v>0.99670764012717661</v>
      </c>
      <c r="Q490" cm="1">
        <f t="array" ref="Q490" xml:space="preserve"> 1.6 * ( ( 1 - alpha ) / Ku ) * L490 ^ ( -2 / 3 ) * M490 * P490</f>
        <v>4.1636542138024377E-3</v>
      </c>
      <c r="R490" cm="1">
        <f t="array" ref="R490" xml:space="preserve"> 1.6 * ( 0.6 ) ^ ( 2 / 3 ) * ( ( 1 - alpha ) / Ku ) * ( lambda * 10^(-9) ) ^ ( -1 / 15 ) * ( kB * T / ( 3 * PI() * df * 10^(-6) * U * mu ) ) ^ ( 2 / 3 ) * ( F490 * 10^(-9) ) ^ ( -3 / 5 )  +  3.2 * 3.34 / 3 * ( 0.6 ) ^ ( 2 / 3 ) * ( ( 1 - alpha ) / Ku ) *  ( lambda * 10^(-9) ) ^ ( 14 / 15 ) * ( kB * T / ( 3 * PI() * df * 10^(-6) * U * mu ) ) ^ ( 2 / 3 ) * ( F490 * 10^(-9) ) ^ ( -8 / 5 )</f>
        <v>3.3497420482816172E-3</v>
      </c>
      <c r="S490">
        <f t="shared" si="183"/>
        <v>3.4013882475086208E-3</v>
      </c>
      <c r="T490">
        <f t="shared" si="192"/>
        <v>0.81692380607233928</v>
      </c>
      <c r="U490">
        <f t="shared" si="184"/>
        <v>7414.8625936746867</v>
      </c>
      <c r="V490">
        <f t="shared" si="185"/>
        <v>1.1613070230391952E-2</v>
      </c>
      <c r="W490">
        <f t="shared" si="186"/>
        <v>1.3486311049418006E-4</v>
      </c>
      <c r="X490">
        <f t="shared" si="187"/>
        <v>1.5661680356062225E-6</v>
      </c>
      <c r="Y490" cm="1">
        <f t="array" ref="Y490" xml:space="preserve"> 4 / 3 * g / U^2 * F490 * 10^(-9) * ( rhop - rhoa ) / rhoa</f>
        <v>507.95871259700954</v>
      </c>
      <c r="Z490" cm="1">
        <f t="array" ref="Z490" xml:space="preserve"> SQRT( 4/3 * 1/U490 * g/rhoa * F490 * 10^(-9) *  ( rhop - rhoa ) )</f>
        <v>2.7454466925300523E-3</v>
      </c>
      <c r="AA490" cm="1">
        <f t="array" ref="AA490" xml:space="preserve"> Z490 / U</f>
        <v>0.26173551316433702</v>
      </c>
      <c r="AB490">
        <f t="shared" si="193"/>
        <v>0.35452810995444661</v>
      </c>
      <c r="AC490">
        <f t="shared" si="194"/>
        <v>0.3481695935082828</v>
      </c>
      <c r="AD490">
        <f t="shared" si="195"/>
        <v>0.98206484544489059</v>
      </c>
      <c r="AE490" cm="1">
        <f t="array" ref="AE490">( ( F490 * 10^(-9) ) ^ 2 * rhop * H490 * U ) / ( 18 * mu * ( df * 10^(-6) ) )</f>
        <v>0.10182076672035781</v>
      </c>
      <c r="AF490">
        <f t="shared" si="196"/>
        <v>8.3758672304779694E-2</v>
      </c>
      <c r="AG490" cm="1">
        <f t="array" ref="AG490">(2 * AI510*(1-alpha)*AE490*SQRT(alpha)+(1-alpha)*alpha*AE490^2)/Ku</f>
        <v>5.0504916719182703E-2</v>
      </c>
      <c r="AH490">
        <f t="shared" si="197"/>
        <v>0.60298134305909523</v>
      </c>
      <c r="AI490" cm="1">
        <f t="array" ref="AI490" xml:space="preserve"> F490 / df / 1000</f>
        <v>0.625</v>
      </c>
      <c r="AJ490" cm="1">
        <f t="array" ref="AJ490" xml:space="preserve"> ( 1 + AI490 ) / ( 2*Ku ) * ( 2 * LN( 1 + AI490 ) - 1 + alpha + ( 1 / ( 1 + AI490 ) ) ^ 2 * ( 1 - alpha / 2 ) - ( alpha / 2) * ( 1 + AI490 ) ^ 2 )</f>
        <v>0.39040066759581271</v>
      </c>
      <c r="AK490" cm="1">
        <f t="array" ref="AK490" xml:space="preserve"> ( ( 1 - alpha ) / Ku ) * AI490 ^ 2</f>
        <v>0.55553454110978273</v>
      </c>
      <c r="AL490">
        <f t="shared" si="198"/>
        <v>1.4229856330187822</v>
      </c>
      <c r="AM490">
        <f t="shared" si="188"/>
        <v>0.64097915357395596</v>
      </c>
      <c r="AN490">
        <f t="shared" si="199"/>
        <v>0.99086419517035385</v>
      </c>
      <c r="AO490">
        <f t="shared" si="200"/>
        <v>1.5458602509075645</v>
      </c>
      <c r="AP490" cm="1">
        <f t="array" ref="AP490" xml:space="preserve"> EXP( -4 * alpha * X * 10^(-6) * AM490 / ( PI() * df * 10^(-6) * ( 1 - alpha ) ) ) * 100</f>
        <v>2.0136863609193428E-4</v>
      </c>
      <c r="AQ490" cm="1">
        <f t="array" ref="AQ490" xml:space="preserve"> EXP( -4 * alpha * X * 10^(-6) * AN490 / ( PI() * df * 10^(-6) * ( 1 - alpha ) ) ) * 100</f>
        <v>1.5659120959889961E-7</v>
      </c>
      <c r="AR490">
        <f t="shared" si="201"/>
        <v>2.0121204488233538E-4</v>
      </c>
      <c r="AS490" cm="1">
        <f t="array" ref="AS490" xml:space="preserve"> ( sigave * 10^(-6) * fE *e * H490 ) / ( 3 * PI() * eps0 * ( 1 + epsF ) * mu * U * F490 * 10^(-9) )</f>
        <v>4.3557034948411505E-3</v>
      </c>
      <c r="AT490" cm="1">
        <f t="array" ref="AT490" xml:space="preserve"> PI() * AS490 / ( 1 + alpha * SQRT(AS490) )</f>
        <v>1.3621814468816468E-2</v>
      </c>
      <c r="AU490" cm="1">
        <f t="array" ref="AU490" xml:space="preserve"> PI() * AS490 * ( 1 - SQRT( AS490 ) * alpha )</f>
        <v>1.3621531986379816E-2</v>
      </c>
      <c r="AV490">
        <f t="shared" si="202"/>
        <v>0.99997926249566105</v>
      </c>
      <c r="AW490" cm="1">
        <f t="array" ref="AW490" xml:space="preserve"> 2 / 3 * ( epsP - 1 ) / ( epsP + 2 ) * ( sigave * 10^(-6) ) ^ 2 / ( eps0 * ( 1 + epsF ) ^ 2 ) * H490 * ( F490 * 10^(-9) ) ^ 2 / ( df * 10^(-6) * mu * U )</f>
        <v>81.643626524209211</v>
      </c>
      <c r="AX490" cm="1">
        <f t="array" ref="AX490" xml:space="preserve"> 0.528 * Ku ^ 0.26 * AW490 ^ 0.74 / ( 1 + 0.366 * ( Ku * AW490 ) ^ 0.63 )</f>
        <v>2.2396847447760511</v>
      </c>
      <c r="AY490" cm="1">
        <f t="array" ref="AY490" xml:space="preserve"> 0.35 * Ku ^ ( -0.5 ) * AW490 ^ 0.4</f>
        <v>2.516735846627375</v>
      </c>
      <c r="AZ490">
        <f t="shared" si="203"/>
        <v>1.1237009371508786</v>
      </c>
      <c r="BA490">
        <f t="shared" si="189"/>
        <v>0.645869668934409</v>
      </c>
      <c r="BB490">
        <f t="shared" si="204"/>
        <v>1.0044857271567336</v>
      </c>
      <c r="BC490">
        <f t="shared" si="205"/>
        <v>1.5552452382753768</v>
      </c>
      <c r="BD490">
        <f t="shared" si="190"/>
        <v>1.4450726663709523</v>
      </c>
      <c r="BE490">
        <f t="shared" si="206"/>
        <v>3.5076000417977289</v>
      </c>
      <c r="BF490">
        <f t="shared" si="207"/>
        <v>2.4272828096641352</v>
      </c>
      <c r="BG490" cm="1">
        <f t="array" ref="BG490" xml:space="preserve"> EXP( -4 * alpha * X * 10^(-6) * BA490 / ( PI() * df * 10^(-6) * ( 1 - alpha ) ) ) * 100</f>
        <v>1.8219341184281553E-4</v>
      </c>
      <c r="BH490" cm="1">
        <f t="array" ref="BH490" xml:space="preserve"> EXP( -4 * alpha * X * 10^(-6) * BB490 / ( PI() * df * 10^(-6) * ( 1 - alpha ) ) ) * 100</f>
        <v>1.1850065825613804E-7</v>
      </c>
      <c r="BI490" cm="1">
        <f t="array" ref="BI490" xml:space="preserve"> EXP( -4 * alpha * X * 10^(-6) * BD490 / ( PI() * df * 10^(-6) * ( 1 - alpha ) ) ) * 100</f>
        <v>1.4403943547649069E-11</v>
      </c>
      <c r="BJ490" cm="1">
        <f t="array" ref="BJ490" xml:space="preserve"> EXP( -4 * alpha * X * 10^(-6) * BE490 / ( PI() * df * 10^(-6) * ( 1 - alpha ) ) ) * 100</f>
        <v>6.7608714431110112E-30</v>
      </c>
      <c r="BK490" cm="1">
        <f t="array" ref="BK490">fC *  BG490 +  ( 1 - fC ) * BI490</f>
        <v>1.8219354147830747E-5</v>
      </c>
    </row>
    <row r="491" spans="6:63" x14ac:dyDescent="0.2">
      <c r="F491">
        <v>4910</v>
      </c>
      <c r="G491" cm="1">
        <f t="array" ref="G491" xml:space="preserve"> F491 * 10^(-9) * rhoa/mu * U</f>
        <v>3.2528409245543882E-3</v>
      </c>
      <c r="H491" cm="1">
        <f t="array" ref="H491">1 +  lambda/F491 * ( 2.514 + 0.8 * EXP( -0.55 * F491/lambda ) )</f>
        <v>1.0343102118126273</v>
      </c>
      <c r="I491" cm="1">
        <f t="array" ref="I491" xml:space="preserve"> 1 + 3.34 * lambda/F491</f>
        <v>1.0455831771894093</v>
      </c>
      <c r="J491">
        <f t="shared" si="191"/>
        <v>0.989218490099387</v>
      </c>
      <c r="K491" cm="1">
        <f t="array" ref="K491" xml:space="preserve"> kB * T * H491 / ( 3 * PI() * mu * F491 * 10^(-9) )</f>
        <v>4.9732988932983979E-12</v>
      </c>
      <c r="L491" cm="1">
        <f t="array" ref="L491" xml:space="preserve"> df * 10^(-6) *U / K491</f>
        <v>16535.672572601386</v>
      </c>
      <c r="M491" cm="1">
        <f t="array" ref="M491" xml:space="preserve"> 1 + 0.388 * Kn * ( ( 1 - alpha ) * L491 / Ku ) ^ ( 1 / 3 )</f>
        <v>1.1900244898639711</v>
      </c>
      <c r="N491" cm="1">
        <f t="array" ref="N491" xml:space="preserve"> 1 + 0.388 * Kn * ( ( 1 - alpha ) / Ku ) ^ ( 1 / 3 ) * ( 3 * PI() * mu * df * 10^(-6) * U * F491 * 10^(-9) / ( kB * T ) ) ^ ( 1 / 3 ) * ( 0.6 * ( F491 / lambda ) ^ 0.1 ) ^ ( -1 / 3 ) * ( 1 + 2/3 * ( 3.34 * F491 / lambda ) ) ^ ( -1 / 2 )</f>
        <v>1.0154117735291834</v>
      </c>
      <c r="O491">
        <f t="shared" si="182"/>
        <v>0.85326964459803067</v>
      </c>
      <c r="P491" cm="1">
        <f t="array" ref="P491" xml:space="preserve"> 1 / ( 1 + 1.6 * ( ( 1 - alpha ) / Ku ) ^ ( 1 / 3 ) * L491 ^ ( -2 / 3 ) * M491 )</f>
        <v>0.99671187779436554</v>
      </c>
      <c r="Q491" cm="1">
        <f t="array" ref="Q491" xml:space="preserve"> 1.6 * ( ( 1 - alpha ) / Ku ) * L491 ^ ( -2 / 3 ) * M491 * P491</f>
        <v>4.1582950849314466E-3</v>
      </c>
      <c r="R491" cm="1">
        <f t="array" ref="R491" xml:space="preserve"> 1.6 * ( 0.6 ) ^ ( 2 / 3 ) * ( ( 1 - alpha ) / Ku ) * ( lambda * 10^(-9) ) ^ ( -1 / 15 ) * ( kB * T / ( 3 * PI() * df * 10^(-6) * U * mu ) ) ^ ( 2 / 3 ) * ( F491 * 10^(-9) ) ^ ( -3 / 5 )  +  3.2 * 3.34 / 3 * ( 0.6 ) ^ ( 2 / 3 ) * ( ( 1 - alpha ) / Ku ) *  ( lambda * 10^(-9) ) ^ ( 14 / 15 ) * ( kB * T / ( 3 * PI() * df * 10^(-6) * U * mu ) ) ^ ( 2 / 3 ) * ( F491 * 10^(-9) ) ^ ( -8 / 5 )</f>
        <v>3.3454456496297652E-3</v>
      </c>
      <c r="S491">
        <f t="shared" si="183"/>
        <v>3.3970049003360513E-3</v>
      </c>
      <c r="T491">
        <f t="shared" si="192"/>
        <v>0.81692252015637179</v>
      </c>
      <c r="U491">
        <f t="shared" si="184"/>
        <v>7399.7913081323313</v>
      </c>
      <c r="V491">
        <f t="shared" si="185"/>
        <v>1.1624890382753415E-2</v>
      </c>
      <c r="W491">
        <f t="shared" si="186"/>
        <v>1.3513778532374995E-4</v>
      </c>
      <c r="X491">
        <f t="shared" si="187"/>
        <v>1.5709551633085048E-6</v>
      </c>
      <c r="Y491" cm="1">
        <f t="array" ref="Y491" xml:space="preserve"> 4 / 3 * g / U^2 * F491 * 10^(-9) * ( rhop - rhoa ) / rhoa</f>
        <v>508.99536303088121</v>
      </c>
      <c r="Z491" cm="1">
        <f t="array" ref="Z491" xml:space="preserve"> SQRT( 4/3 * 1/U491 * g/rhoa * F491 * 10^(-9) *  ( rhop - rhoa ) )</f>
        <v>2.751044018605132E-3</v>
      </c>
      <c r="AA491" cm="1">
        <f t="array" ref="AA491" xml:space="preserve"> Z491 / U</f>
        <v>0.26226913088730913</v>
      </c>
      <c r="AB491">
        <f t="shared" si="193"/>
        <v>0.35550787132271489</v>
      </c>
      <c r="AC491">
        <f t="shared" si="194"/>
        <v>0.34909270964509242</v>
      </c>
      <c r="AD491">
        <f t="shared" si="195"/>
        <v>0.98195493772401155</v>
      </c>
      <c r="AE491" cm="1">
        <f t="array" ref="AE491">( ( F491 * 10^(-9) ) ^ 2 * rhop * H491 * U ) / ( 18 * mu * ( df * 10^(-6) ) )</f>
        <v>0.10222986499501263</v>
      </c>
      <c r="AF491">
        <f t="shared" si="196"/>
        <v>8.4237064071857395E-2</v>
      </c>
      <c r="AG491" cm="1">
        <f t="array" ref="AG491">(2 * AI511*(1-alpha)*AE491*SQRT(alpha)+(1-alpha)*alpha*AE491^2)/Ku</f>
        <v>5.0809365045407597E-2</v>
      </c>
      <c r="AH491">
        <f t="shared" si="197"/>
        <v>0.6031711290657672</v>
      </c>
      <c r="AI491" cm="1">
        <f t="array" ref="AI491" xml:space="preserve"> F491 / df / 1000</f>
        <v>0.62627551020408168</v>
      </c>
      <c r="AJ491" cm="1">
        <f t="array" ref="AJ491" xml:space="preserve"> ( 1 + AI491 ) / ( 2*Ku ) * ( 2 * LN( 1 + AI491 ) - 1 + alpha + ( 1 / ( 1 + AI491 ) ) ^ 2 * ( 1 - alpha / 2 ) - ( alpha / 2) * ( 1 + AI491 ) ^ 2 )</f>
        <v>0.3917664549432231</v>
      </c>
      <c r="AK491" cm="1">
        <f t="array" ref="AK491" xml:space="preserve"> ( ( 1 - alpha ) / Ku ) * AI491 ^ 2</f>
        <v>0.55780434279586655</v>
      </c>
      <c r="AL491">
        <f t="shared" si="198"/>
        <v>1.4238185422912397</v>
      </c>
      <c r="AM491">
        <f t="shared" si="188"/>
        <v>0.64251209034614365</v>
      </c>
      <c r="AN491">
        <f t="shared" si="199"/>
        <v>0.99453112141315247</v>
      </c>
      <c r="AO491">
        <f t="shared" si="200"/>
        <v>1.5478792327119695</v>
      </c>
      <c r="AP491" cm="1">
        <f t="array" ref="AP491" xml:space="preserve"> EXP( -4 * alpha * X * 10^(-6) * AM491 / ( PI() * df * 10^(-6) * ( 1 - alpha ) ) ) * 100</f>
        <v>1.9515043012208275E-4</v>
      </c>
      <c r="AQ491" cm="1">
        <f t="array" ref="AQ491" xml:space="preserve"> EXP( -4 * alpha * X * 10^(-6) * AN491 / ( PI() * df * 10^(-6) * ( 1 - alpha ) ) ) * 100</f>
        <v>1.4527187517136207E-7</v>
      </c>
      <c r="AR491">
        <f t="shared" si="201"/>
        <v>1.9500515824691139E-4</v>
      </c>
      <c r="AS491" cm="1">
        <f t="array" ref="AS491" xml:space="preserve"> ( sigave * 10^(-6) * fE *e * H491 ) / ( 3 * PI() * eps0 * ( 1 + epsF ) * mu * U * F491 * 10^(-9) )</f>
        <v>4.3465381559008786E-3</v>
      </c>
      <c r="AT491" cm="1">
        <f t="array" ref="AT491" xml:space="preserve"> PI() * AS491 / ( 1 + alpha * SQRT(AS491) )</f>
        <v>1.3593216101107237E-2</v>
      </c>
      <c r="AU491" cm="1">
        <f t="array" ref="AU491" xml:space="preserve"> PI() * AS491 * ( 1 - SQRT( AS491 ) * alpha )</f>
        <v>1.3592934804885368E-2</v>
      </c>
      <c r="AV491">
        <f t="shared" si="202"/>
        <v>0.99997930613183983</v>
      </c>
      <c r="AW491" cm="1">
        <f t="array" ref="AW491" xml:space="preserve"> 2 / 3 * ( epsP - 1 ) / ( epsP + 2 ) * ( sigave * 10^(-6) ) ^ 2 / ( eps0 * ( 1 + epsF ) ^ 2 ) * H491 * ( F491 * 10^(-9) ) ^ 2 / ( df * 10^(-6) * mu * U )</f>
        <v>81.97165653049808</v>
      </c>
      <c r="AX491" cm="1">
        <f t="array" ref="AX491" xml:space="preserve"> 0.528 * Ku ^ 0.26 * AW491 ^ 0.74 / ( 1 + 0.366 * ( Ku * AW491 ) ^ 0.63 )</f>
        <v>2.2417033645455975</v>
      </c>
      <c r="AY491" cm="1">
        <f t="array" ref="AY491" xml:space="preserve"> 0.35 * Ku ^ ( -0.5 ) * AW491 ^ 0.4</f>
        <v>2.5207757059246716</v>
      </c>
      <c r="AZ491">
        <f t="shared" si="203"/>
        <v>1.1244911997692626</v>
      </c>
      <c r="BA491">
        <f t="shared" si="189"/>
        <v>0.64737150075560157</v>
      </c>
      <c r="BB491">
        <f t="shared" si="204"/>
        <v>1.0081240562180378</v>
      </c>
      <c r="BC491">
        <f t="shared" si="205"/>
        <v>1.557257394002318</v>
      </c>
      <c r="BD491">
        <f t="shared" si="190"/>
        <v>1.443893940201566</v>
      </c>
      <c r="BE491">
        <f t="shared" si="206"/>
        <v>3.5153068273378238</v>
      </c>
      <c r="BF491">
        <f t="shared" si="207"/>
        <v>2.4346018287514184</v>
      </c>
      <c r="BG491" cm="1">
        <f t="array" ref="BG491" xml:space="preserve"> EXP( -4 * alpha * X * 10^(-6) * BA491 / ( PI() * df * 10^(-6) * ( 1 - alpha ) ) ) * 100</f>
        <v>1.7667974534011437E-4</v>
      </c>
      <c r="BH491" cm="1">
        <f t="array" ref="BH491" xml:space="preserve"> EXP( -4 * alpha * X * 10^(-6) * BB491 / ( PI() * df * 10^(-6) * ( 1 - alpha ) ) ) * 100</f>
        <v>1.0999908000328183E-7</v>
      </c>
      <c r="BI491" cm="1">
        <f t="array" ref="BI491" xml:space="preserve"> EXP( -4 * alpha * X * 10^(-6) * BD491 / ( PI() * df * 10^(-6) * ( 1 - alpha ) ) ) * 100</f>
        <v>1.4755572458906384E-11</v>
      </c>
      <c r="BJ491" cm="1">
        <f t="array" ref="BJ491" xml:space="preserve"> EXP( -4 * alpha * X * 10^(-6) * BE491 / ( PI() * df * 10^(-6) * ( 1 - alpha ) ) ) * 100</f>
        <v>5.7745343145509269E-30</v>
      </c>
      <c r="BK491" cm="1">
        <f t="array" ref="BK491">fC *  BG491 +  ( 1 - fC ) * BI491</f>
        <v>1.766798781402665E-5</v>
      </c>
    </row>
    <row r="492" spans="6:63" x14ac:dyDescent="0.2">
      <c r="F492">
        <v>4920</v>
      </c>
      <c r="G492" cm="1">
        <f t="array" ref="G492" xml:space="preserve"> F492 * 10^(-9) * rhoa/mu * U</f>
        <v>3.2594658551542955E-3</v>
      </c>
      <c r="H492" cm="1">
        <f t="array" ref="H492">1 +  lambda/F492 * ( 2.514 + 0.8 * EXP( -0.55 * F492/lambda ) )</f>
        <v>1.0342404756097561</v>
      </c>
      <c r="I492" cm="1">
        <f t="array" ref="I492" xml:space="preserve"> 1 + 3.34 * lambda/F492</f>
        <v>1.0454905284552845</v>
      </c>
      <c r="J492">
        <f t="shared" si="191"/>
        <v>0.98923945024910898</v>
      </c>
      <c r="K492" cm="1">
        <f t="array" ref="K492" xml:space="preserve"> kB * T * H492 / ( 3 * PI() * mu * F492 * 10^(-9) )</f>
        <v>4.9628559294708351E-12</v>
      </c>
      <c r="L492" cm="1">
        <f t="array" ref="L492" xml:space="preserve"> df * 10^(-6) *U / K492</f>
        <v>16570.46734258749</v>
      </c>
      <c r="M492" cm="1">
        <f t="array" ref="M492" xml:space="preserve"> 1 + 0.388 * Kn * ( ( 1 - alpha ) * L492 / Ku ) ^ ( 1 / 3 )</f>
        <v>1.1901576812252443</v>
      </c>
      <c r="N492" cm="1">
        <f t="array" ref="N492" xml:space="preserve"> 1 + 0.388 * Kn * ( ( 1 - alpha ) / Ku ) ^ ( 1 / 3 ) * ( 3 * PI() * mu * df * 10^(-6) * U * F492 * 10^(-9) / ( kB * T ) ) ^ ( 1 / 3 ) * ( 0.6 * ( F492 / lambda ) ^ 0.1 ) ^ ( -1 / 3 ) * ( 1 + 2/3 * ( 3.34 * F492 / lambda ) ) ^ ( -1 / 2 )</f>
        <v>1.0154055988557991</v>
      </c>
      <c r="O492">
        <f t="shared" si="182"/>
        <v>0.8531689664939679</v>
      </c>
      <c r="P492" cm="1">
        <f t="array" ref="P492" xml:space="preserve"> 1 / ( 1 + 1.6 * ( ( 1 - alpha ) / Ku ) ^ ( 1 / 3 ) * L492 ^ ( -2 / 3 ) * M492 )</f>
        <v>0.9967161009371025</v>
      </c>
      <c r="Q492" cm="1">
        <f t="array" ref="Q492" xml:space="preserve"> 1.6 * ( ( 1 - alpha ) / Ku ) * L492 ^ ( -2 / 3 ) * M492 * P492</f>
        <v>4.1529543242821033E-3</v>
      </c>
      <c r="R492" cm="1">
        <f t="array" ref="R492" xml:space="preserve"> 1.6 * ( 0.6 ) ^ ( 2 / 3 ) * ( ( 1 - alpha ) / Ku ) * ( lambda * 10^(-9) ) ^ ( -1 / 15 ) * ( kB * T / ( 3 * PI() * df * 10^(-6) * U * mu ) ) ^ ( 2 / 3 ) * ( F492 * 10^(-9) ) ^ ( -3 / 5 )  +  3.2 * 3.34 / 3 * ( 0.6 ) ^ ( 2 / 3 ) * ( ( 1 - alpha ) / Ku ) *  ( lambda * 10^(-9) ) ^ ( 14 / 15 ) * ( kB * T / ( 3 * PI() * df * 10^(-6) * U * mu ) ) ^ ( 2 / 3 ) * ( F492 * 10^(-9) ) ^ ( -8 / 5 )</f>
        <v>3.3411638824523485E-3</v>
      </c>
      <c r="S492">
        <f t="shared" si="183"/>
        <v>3.3926365129368936E-3</v>
      </c>
      <c r="T492">
        <f t="shared" si="192"/>
        <v>0.81692121993741373</v>
      </c>
      <c r="U492">
        <f t="shared" si="184"/>
        <v>7384.7812687288715</v>
      </c>
      <c r="V492">
        <f t="shared" si="185"/>
        <v>1.1636698446734766E-2</v>
      </c>
      <c r="W492">
        <f t="shared" si="186"/>
        <v>1.3541245824357079E-4</v>
      </c>
      <c r="X492">
        <f t="shared" si="187"/>
        <v>1.5757471251155727E-6</v>
      </c>
      <c r="Y492" cm="1">
        <f t="array" ref="Y492" xml:space="preserve"> 4 / 3 * g / U^2 * F492 * 10^(-9) * ( rhop - rhoa ) / rhoa</f>
        <v>510.03201346475254</v>
      </c>
      <c r="Z492" cm="1">
        <f t="array" ref="Z492" xml:space="preserve"> SQRT( 4/3 * 1/U492 * g/rhoa * F492 * 10^(-9) *  ( rhop - rhoa ) )</f>
        <v>2.7566413253896347E-3</v>
      </c>
      <c r="AA492" cm="1">
        <f t="array" ref="AA492" xml:space="preserve"> Z492 / U</f>
        <v>0.26280274677122561</v>
      </c>
      <c r="AB492">
        <f t="shared" si="193"/>
        <v>0.3564890477008737</v>
      </c>
      <c r="AC492">
        <f t="shared" si="194"/>
        <v>0.35001684012561929</v>
      </c>
      <c r="AD492">
        <f t="shared" si="195"/>
        <v>0.9818445822753995</v>
      </c>
      <c r="AE492" cm="1">
        <f t="array" ref="AE492">( ( F492 * 10^(-9) ) ^ 2 * rhop * H492 * U ) / ( 18 * mu * ( df * 10^(-6) ) )</f>
        <v>0.10263978323215855</v>
      </c>
      <c r="AF492">
        <f t="shared" si="196"/>
        <v>8.4716663013002402E-2</v>
      </c>
      <c r="AG492" cm="1">
        <f t="array" ref="AG492">(2 * AI512*(1-alpha)*AE492*SQRT(alpha)+(1-alpha)*alpha*AE492^2)/Ku</f>
        <v>5.1115042556437285E-2</v>
      </c>
      <c r="AH492">
        <f t="shared" si="197"/>
        <v>0.60336468338692817</v>
      </c>
      <c r="AI492" cm="1">
        <f t="array" ref="AI492" xml:space="preserve"> F492 / df / 1000</f>
        <v>0.62755102040816324</v>
      </c>
      <c r="AJ492" cm="1">
        <f t="array" ref="AJ492" xml:space="preserve"> ( 1 + AI492 ) / ( 2*Ku ) * ( 2 * LN( 1 + AI492 ) - 1 + alpha + ( 1 / ( 1 + AI492 ) ) ^ 2 * ( 1 - alpha / 2 ) - ( alpha / 2) * ( 1 + AI492 ) ^ 2 )</f>
        <v>0.39313391003584119</v>
      </c>
      <c r="AK492" cm="1">
        <f t="array" ref="AK492" xml:space="preserve"> ( ( 1 - alpha ) / Ku ) * AI492 ^ 2</f>
        <v>0.56007877200832334</v>
      </c>
      <c r="AL492">
        <f t="shared" si="198"/>
        <v>1.4246513915761225</v>
      </c>
      <c r="AM492">
        <f t="shared" si="188"/>
        <v>0.64404343343219039</v>
      </c>
      <c r="AN492">
        <f t="shared" si="199"/>
        <v>0.9982049116598819</v>
      </c>
      <c r="AO492">
        <f t="shared" si="200"/>
        <v>1.549903096349138</v>
      </c>
      <c r="AP492" cm="1">
        <f t="array" ref="AP492" xml:space="preserve"> EXP( -4 * alpha * X * 10^(-6) * AM492 / ( PI() * df * 10^(-6) * ( 1 - alpha ) ) ) * 100</f>
        <v>1.8913040793889967E-4</v>
      </c>
      <c r="AQ492" cm="1">
        <f t="array" ref="AQ492" xml:space="preserve"> EXP( -4 * alpha * X * 10^(-6) * AN492 / ( PI() * df * 10^(-6) * ( 1 - alpha ) ) ) * 100</f>
        <v>1.347518417237964E-7</v>
      </c>
      <c r="AR492">
        <f t="shared" si="201"/>
        <v>1.8899565609717587E-4</v>
      </c>
      <c r="AS492" cm="1">
        <f t="array" ref="AS492" xml:space="preserve"> ( sigave * 10^(-6) * fE *e * H492 ) / ( 3 * PI() * eps0 * ( 1 + epsF ) * mu * U * F492 * 10^(-9) )</f>
        <v>4.3374112681527173E-3</v>
      </c>
      <c r="AT492" cm="1">
        <f t="array" ref="AT492" xml:space="preserve"> PI() * AS492 / ( 1 + alpha * SQRT(AS492) )</f>
        <v>1.3564737508276137E-2</v>
      </c>
      <c r="AU492" cm="1">
        <f t="array" ref="AU492" xml:space="preserve"> PI() * AS492 * ( 1 - SQRT( AS492 ) * alpha )</f>
        <v>1.3564457390816577E-2</v>
      </c>
      <c r="AV492">
        <f t="shared" si="202"/>
        <v>0.99997934958495227</v>
      </c>
      <c r="AW492" cm="1">
        <f t="array" ref="AW492" xml:space="preserve"> 2 / 3 * ( epsP - 1 ) / ( epsP + 2 ) * ( sigave * 10^(-6) ) ^ 2 / ( eps0 * ( 1 + epsF ) ^ 2 ) * H492 * ( F492 * 10^(-9) ) ^ 2 / ( df * 10^(-6) * mu * U )</f>
        <v>82.300344012796458</v>
      </c>
      <c r="AX492" cm="1">
        <f t="array" ref="AX492" xml:space="preserve"> 0.528 * Ku ^ 0.26 * AW492 ^ 0.74 / ( 1 + 0.366 * ( Ku * AW492 ) ^ 0.63 )</f>
        <v>2.2437176343343346</v>
      </c>
      <c r="AY492" cm="1">
        <f t="array" ref="AY492" xml:space="preserve"> 0.35 * Ku ^ ( -0.5 ) * AW492 ^ 0.4</f>
        <v>2.5248139449736624</v>
      </c>
      <c r="AZ492">
        <f t="shared" si="203"/>
        <v>1.1252814999257799</v>
      </c>
      <c r="BA492">
        <f t="shared" si="189"/>
        <v>0.6488718908220299</v>
      </c>
      <c r="BB492">
        <f t="shared" si="204"/>
        <v>1.0117693690506986</v>
      </c>
      <c r="BC492">
        <f t="shared" si="205"/>
        <v>1.5592744628973345</v>
      </c>
      <c r="BD492">
        <f t="shared" si="190"/>
        <v>1.4427094588974883</v>
      </c>
      <c r="BE492">
        <f t="shared" si="206"/>
        <v>3.5230188566335441</v>
      </c>
      <c r="BF492">
        <f t="shared" si="207"/>
        <v>2.4419461832085156</v>
      </c>
      <c r="BG492" cm="1">
        <f t="array" ref="BG492" xml:space="preserve"> EXP( -4 * alpha * X * 10^(-6) * BA492 / ( PI() * df * 10^(-6) * ( 1 - alpha ) ) ) * 100</f>
        <v>1.7133799186448302E-4</v>
      </c>
      <c r="BH492" cm="1">
        <f t="array" ref="BH492" xml:space="preserve"> EXP( -4 * alpha * X * 10^(-6) * BB492 / ( PI() * df * 10^(-6) * ( 1 - alpha ) ) ) * 100</f>
        <v>1.0209283932581284E-7</v>
      </c>
      <c r="BI492" cm="1">
        <f t="array" ref="BI492" xml:space="preserve"> EXP( -4 * alpha * X * 10^(-6) * BD492 / ( PI() * df * 10^(-6) * ( 1 - alpha ) ) ) * 100</f>
        <v>1.5117565471303278E-11</v>
      </c>
      <c r="BJ492" cm="1">
        <f t="array" ref="BJ492" xml:space="preserve"> EXP( -4 * alpha * X * 10^(-6) * BE492 / ( PI() * df * 10^(-6) * ( 1 - alpha ) ) ) * 100</f>
        <v>4.9315638080292259E-30</v>
      </c>
      <c r="BK492" cm="1">
        <f t="array" ref="BK492">fC *  BG492 +  ( 1 - fC ) * BI492</f>
        <v>1.7133812792257225E-5</v>
      </c>
    </row>
    <row r="493" spans="6:63" x14ac:dyDescent="0.2">
      <c r="F493">
        <v>4930</v>
      </c>
      <c r="G493" cm="1">
        <f t="array" ref="G493" xml:space="preserve"> F493 * 10^(-9) * rhoa/mu * U</f>
        <v>3.2660907857542023E-3</v>
      </c>
      <c r="H493" cm="1">
        <f t="array" ref="H493">1 +  lambda/F493 * ( 2.514 + 0.8 * EXP( -0.55 * F493/lambda ) )</f>
        <v>1.0341710223123732</v>
      </c>
      <c r="I493" cm="1">
        <f t="array" ref="I493" xml:space="preserve"> 1 + 3.34 * lambda/F493</f>
        <v>1.0453982555780934</v>
      </c>
      <c r="J493">
        <f t="shared" si="191"/>
        <v>0.9892603290604195</v>
      </c>
      <c r="K493" cm="1">
        <f t="array" ref="K493" xml:space="preserve"> kB * T * H493 / ( 3 * PI() * mu * F493 * 10^(-9) )</f>
        <v>4.9524566853909534E-12</v>
      </c>
      <c r="L493" cm="1">
        <f t="array" ref="L493" xml:space="preserve"> df * 10^(-6) *U / K493</f>
        <v>16605.262262636279</v>
      </c>
      <c r="M493" cm="1">
        <f t="array" ref="M493" xml:space="preserve"> 1 + 0.388 * Kn * ( ( 1 - alpha ) * L493 / Ku ) ^ ( 1 / 3 )</f>
        <v>1.1902906868393033</v>
      </c>
      <c r="N493" cm="1">
        <f t="array" ref="N493" xml:space="preserve"> 1 + 0.388 * Kn * ( ( 1 - alpha ) / Ku ) ^ ( 1 / 3 ) * ( 3 * PI() * mu * df * 10^(-6) * U * F493 * 10^(-9) / ( kB * T ) ) ^ ( 1 / 3 ) * ( 0.6 * ( F493 / lambda ) ^ 0.1 ) ^ ( -1 / 3 ) * ( 1 + 2/3 * ( 3.34 * F493 / lambda ) ) ^ ( -1 / 2 )</f>
        <v>1.0153994389941521</v>
      </c>
      <c r="O493">
        <f t="shared" si="182"/>
        <v>0.85306845648808927</v>
      </c>
      <c r="P493" cm="1">
        <f t="array" ref="P493" xml:space="preserve"> 1 / ( 1 + 1.6 * ( ( 1 - alpha ) / Ku ) ^ ( 1 / 3 ) * L493 ^ ( -2 / 3 ) * M493 )</f>
        <v>0.99672030963549585</v>
      </c>
      <c r="Q493" cm="1">
        <f t="array" ref="Q493" xml:space="preserve"> 1.6 * ( ( 1 - alpha ) / Ku ) * L493 ^ ( -2 / 3 ) * M493 * P493</f>
        <v>4.1476318305459581E-3</v>
      </c>
      <c r="R493" cm="1">
        <f t="array" ref="R493" xml:space="preserve"> 1.6 * ( 0.6 ) ^ ( 2 / 3 ) * ( ( 1 - alpha ) / Ku ) * ( lambda * 10^(-9) ) ^ ( -1 / 15 ) * ( kB * T / ( 3 * PI() * df * 10^(-6) * U * mu ) ) ^ ( 2 / 3 ) * ( F493 * 10^(-9) ) ^ ( -3 / 5 )  +  3.2 * 3.34 / 3 * ( 0.6 ) ^ ( 2 / 3 ) * ( ( 1 - alpha ) / Ku ) *  ( lambda * 10^(-9) ) ^ ( 14 / 15 ) * ( kB * T / ( 3 * PI() * df * 10^(-6) * U * mu ) ) ^ ( 2 / 3 ) * ( F493 * 10^(-9) ) ^ ( -8 / 5 )</f>
        <v>3.3368966661118356E-3</v>
      </c>
      <c r="S493">
        <f t="shared" si="183"/>
        <v>3.3882830027514143E-3</v>
      </c>
      <c r="T493">
        <f t="shared" si="192"/>
        <v>0.81691990542598625</v>
      </c>
      <c r="U493">
        <f t="shared" si="184"/>
        <v>7369.8321028210021</v>
      </c>
      <c r="V493">
        <f t="shared" si="185"/>
        <v>1.1648494459150248E-2</v>
      </c>
      <c r="W493">
        <f t="shared" si="186"/>
        <v>1.3568712925485839E-4</v>
      </c>
      <c r="X493">
        <f t="shared" si="187"/>
        <v>1.5805439160078374E-6</v>
      </c>
      <c r="Y493" cm="1">
        <f t="array" ref="Y493" xml:space="preserve"> 4 / 3 * g / U^2 * F493 * 10^(-9) * ( rhop - rhoa ) / rhoa</f>
        <v>511.06866389862404</v>
      </c>
      <c r="Z493" cm="1">
        <f t="array" ref="Z493" xml:space="preserve"> SQRT( 4/3 * 1/U493 * g/rhoa * F493 * 10^(-9) *  ( rhop - rhoa ) )</f>
        <v>2.7622386128960067E-3</v>
      </c>
      <c r="AA493" cm="1">
        <f t="array" ref="AA493" xml:space="preserve"> Z493 / U</f>
        <v>0.26333636081727307</v>
      </c>
      <c r="AB493">
        <f t="shared" si="193"/>
        <v>0.35747164215872662</v>
      </c>
      <c r="AC493">
        <f t="shared" si="194"/>
        <v>0.3509419858529168</v>
      </c>
      <c r="AD493">
        <f t="shared" si="195"/>
        <v>0.98173377819180829</v>
      </c>
      <c r="AE493" cm="1">
        <f t="array" ref="AE493">( ( F493 * 10^(-9) ) ^ 2 * rhop * H493 * U ) / ( 18 * mu * ( df * 10^(-6) ) )</f>
        <v>0.10305052143179552</v>
      </c>
      <c r="AF493">
        <f t="shared" si="196"/>
        <v>8.519746499511531E-2</v>
      </c>
      <c r="AG493" cm="1">
        <f t="array" ref="AG493">(2 * AI513*(1-alpha)*AE493*SQRT(alpha)+(1-alpha)*alpha*AE493^2)/Ku</f>
        <v>5.1421951794424769E-2</v>
      </c>
      <c r="AH493">
        <f t="shared" si="197"/>
        <v>0.6035619932749523</v>
      </c>
      <c r="AI493" cm="1">
        <f t="array" ref="AI493" xml:space="preserve"> F493 / df / 1000</f>
        <v>0.62882653061224492</v>
      </c>
      <c r="AJ493" cm="1">
        <f t="array" ref="AJ493" xml:space="preserve"> ( 1 + AI493 ) / ( 2*Ku ) * ( 2 * LN( 1 + AI493 ) - 1 + alpha + ( 1 / ( 1 + AI493 ) ) ^ 2 * ( 1 - alpha / 2 ) - ( alpha / 2) * ( 1 + AI493 ) ^ 2 )</f>
        <v>0.39450303003734372</v>
      </c>
      <c r="AK493" cm="1">
        <f t="array" ref="AK493" xml:space="preserve"> ( ( 1 - alpha ) / Ku ) * AI493 ^ 2</f>
        <v>0.56235782874715368</v>
      </c>
      <c r="AL493">
        <f t="shared" si="198"/>
        <v>1.4254841811834014</v>
      </c>
      <c r="AM493">
        <f t="shared" si="188"/>
        <v>0.64557316709709889</v>
      </c>
      <c r="AN493">
        <f t="shared" si="199"/>
        <v>1.0018855625979373</v>
      </c>
      <c r="AO493">
        <f t="shared" si="200"/>
        <v>1.5519318547625547</v>
      </c>
      <c r="AP493" cm="1">
        <f t="array" ref="AP493" xml:space="preserve"> EXP( -4 * alpha * X * 10^(-6) * AM493 / ( PI() * df * 10^(-6) * ( 1 - alpha ) ) ) * 100</f>
        <v>1.8330212839252715E-4</v>
      </c>
      <c r="AQ493" cm="1">
        <f t="array" ref="AQ493" xml:space="preserve"> EXP( -4 * alpha * X * 10^(-6) * AN493 / ( PI() * df * 10^(-6) * ( 1 - alpha ) ) ) * 100</f>
        <v>1.2497608327580224E-7</v>
      </c>
      <c r="AR493">
        <f t="shared" si="201"/>
        <v>1.8317715230925134E-4</v>
      </c>
      <c r="AS493" cm="1">
        <f t="array" ref="AS493" xml:space="preserve"> ( sigave * 10^(-6) * fE *e * H493 ) / ( 3 * PI() * eps0 * ( 1 + epsF ) * mu * U * F493 * 10^(-9) )</f>
        <v>4.3283225903644907E-3</v>
      </c>
      <c r="AT493" cm="1">
        <f t="array" ref="AT493" xml:space="preserve"> PI() * AS493 / ( 1 + alpha * SQRT(AS493) )</f>
        <v>1.3536377939949674E-2</v>
      </c>
      <c r="AU493" cm="1">
        <f t="array" ref="AU493" xml:space="preserve"> PI() * AS493 * ( 1 - SQRT( AS493 ) * alpha )</f>
        <v>1.353609899386222E-2</v>
      </c>
      <c r="AV493">
        <f t="shared" si="202"/>
        <v>0.99997939285614723</v>
      </c>
      <c r="AW493" cm="1">
        <f t="array" ref="AW493" xml:space="preserve"> 2 / 3 * ( epsP - 1 ) / ( epsP + 2 ) * ( sigave * 10^(-6) ) ^ 2 / ( eps0 * ( 1 + epsF ) ^ 2 ) * H493 * ( F493 * 10^(-9) ) ^ 2 / ( df * 10^(-6) * mu * U )</f>
        <v>82.629688971104258</v>
      </c>
      <c r="AX493" cm="1">
        <f t="array" ref="AX493" xml:space="preserve"> 0.528 * Ku ^ 0.26 * AW493 ^ 0.74 / ( 1 + 0.366 * ( Ku * AW493 ) ^ 0.63 )</f>
        <v>2.2457275714616438</v>
      </c>
      <c r="AY493" cm="1">
        <f t="array" ref="AY493" xml:space="preserve"> 0.35 * Ku ^ ( -0.5 ) * AW493 ^ 0.4</f>
        <v>2.5288505676709834</v>
      </c>
      <c r="AZ493">
        <f t="shared" si="203"/>
        <v>1.1260718351625649</v>
      </c>
      <c r="BA493">
        <f t="shared" si="189"/>
        <v>0.65037082265933188</v>
      </c>
      <c r="BB493">
        <f t="shared" si="204"/>
        <v>1.0154216615917995</v>
      </c>
      <c r="BC493">
        <f t="shared" si="205"/>
        <v>1.5612964576728612</v>
      </c>
      <c r="BD493">
        <f t="shared" si="190"/>
        <v>1.4415192778129728</v>
      </c>
      <c r="BE493">
        <f t="shared" si="206"/>
        <v>3.5307361302689206</v>
      </c>
      <c r="BF493">
        <f t="shared" si="207"/>
        <v>2.449315929805421</v>
      </c>
      <c r="BG493" cm="1">
        <f t="array" ref="BG493" xml:space="preserve"> EXP( -4 * alpha * X * 10^(-6) * BA493 / ( PI() * df * 10^(-6) * ( 1 - alpha ) ) ) * 100</f>
        <v>1.6616269938022778E-4</v>
      </c>
      <c r="BH493" cm="1">
        <f t="array" ref="BH493" xml:space="preserve"> EXP( -4 * alpha * X * 10^(-6) * BB493 / ( PI() * df * 10^(-6) * ( 1 - alpha ) ) ) * 100</f>
        <v>9.4741332148044949E-8</v>
      </c>
      <c r="BI493" cm="1">
        <f t="array" ref="BI493" xml:space="preserve"> EXP( -4 * alpha * X * 10^(-6) * BD493 / ( PI() * df * 10^(-6) * ( 1 - alpha ) ) ) * 100</f>
        <v>1.5490245606041946E-11</v>
      </c>
      <c r="BJ493" cm="1">
        <f t="array" ref="BJ493" xml:space="preserve"> EXP( -4 * alpha * X * 10^(-6) * BE493 / ( PI() * df * 10^(-6) * ( 1 - alpha ) ) ) * 100</f>
        <v>4.2111987974058329E-30</v>
      </c>
      <c r="BK493" cm="1">
        <f t="array" ref="BK493">fC *  BG493 +  ( 1 - fC ) * BI493</f>
        <v>1.6616283879243824E-5</v>
      </c>
    </row>
    <row r="494" spans="6:63" x14ac:dyDescent="0.2">
      <c r="F494">
        <v>4940</v>
      </c>
      <c r="G494" cm="1">
        <f t="array" ref="G494" xml:space="preserve"> F494 * 10^(-9) * rhoa/mu * U</f>
        <v>3.2727157163541091E-3</v>
      </c>
      <c r="H494" cm="1">
        <f t="array" ref="H494">1 +  lambda/F494 * ( 2.514 + 0.8 * EXP( -0.55 * F494/lambda ) )</f>
        <v>1.0341018502024291</v>
      </c>
      <c r="I494" cm="1">
        <f t="array" ref="I494" xml:space="preserve"> 1 + 3.34 * lambda/F494</f>
        <v>1.0453063562753035</v>
      </c>
      <c r="J494">
        <f t="shared" si="191"/>
        <v>0.98928112700586746</v>
      </c>
      <c r="K494" cm="1">
        <f t="array" ref="K494" xml:space="preserve"> kB * T * H494 / ( 3 * PI() * mu * F494 * 10^(-9) )</f>
        <v>4.9421008873434385E-12</v>
      </c>
      <c r="L494" cm="1">
        <f t="array" ref="L494" xml:space="preserve"> df * 10^(-6) *U / K494</f>
        <v>16640.057331866505</v>
      </c>
      <c r="M494" cm="1">
        <f t="array" ref="M494" xml:space="preserve"> 1 + 0.388 * Kn * ( ( 1 - alpha ) * L494 / Ku ) ^ ( 1 / 3 )</f>
        <v>1.1904235073506297</v>
      </c>
      <c r="N494" cm="1">
        <f t="array" ref="N494" xml:space="preserve"> 1 + 0.388 * Kn * ( ( 1 - alpha ) / Ku ) ^ ( 1 / 3 ) * ( 3 * PI() * mu * df * 10^(-6) * U * F494 * 10^(-9) / ( kB * T ) ) ^ ( 1 / 3 ) * ( 0.6 * ( F494 / lambda ) ^ 0.1 ) ^ ( -1 / 3 ) * ( 1 + 2/3 * ( 3.34 * F494 / lambda ) ) ^ ( -1 / 2 )</f>
        <v>1.0153932938792414</v>
      </c>
      <c r="O494">
        <f t="shared" si="182"/>
        <v>0.85296811396061034</v>
      </c>
      <c r="P494" cm="1">
        <f t="array" ref="P494" xml:space="preserve"> 1 / ( 1 + 1.6 * ( ( 1 - alpha ) / Ku ) ^ ( 1 / 3 ) * L494 ^ ( -2 / 3 ) * M494 )</f>
        <v>0.99672450396904655</v>
      </c>
      <c r="Q494" cm="1">
        <f t="array" ref="Q494" xml:space="preserve"> 1.6 * ( ( 1 - alpha ) / Ku ) * L494 ^ ( -2 / 3 ) * M494 * P494</f>
        <v>4.1423275031830234E-3</v>
      </c>
      <c r="R494" cm="1">
        <f t="array" ref="R494" xml:space="preserve"> 1.6 * ( 0.6 ) ^ ( 2 / 3 ) * ( ( 1 - alpha ) / Ku ) * ( lambda * 10^(-9) ) ^ ( -1 / 15 ) * ( kB * T / ( 3 * PI() * df * 10^(-6) * U * mu ) ) ^ ( 2 / 3 ) * ( F494 * 10^(-9) ) ^ ( -3 / 5 )  +  3.2 * 3.34 / 3 * ( 0.6 ) ^ ( 2 / 3 ) * ( ( 1 - alpha ) / Ku ) *  ( lambda * 10^(-9) ) ^ ( 14 / 15 ) * ( kB * T / ( 3 * PI() * df * 10^(-6) * U * mu ) ) ^ ( 2 / 3 ) * ( F494 * 10^(-9) ) ^ ( -8 / 5 )</f>
        <v>3.3326439205836078E-3</v>
      </c>
      <c r="S494">
        <f t="shared" si="183"/>
        <v>3.3839442878480183E-3</v>
      </c>
      <c r="T494">
        <f t="shared" si="192"/>
        <v>0.81691857663300338</v>
      </c>
      <c r="U494">
        <f t="shared" si="184"/>
        <v>7354.9434407825311</v>
      </c>
      <c r="V494">
        <f t="shared" si="185"/>
        <v>1.1660278456627546E-2</v>
      </c>
      <c r="W494">
        <f t="shared" si="186"/>
        <v>1.3596179835882527E-4</v>
      </c>
      <c r="X494">
        <f t="shared" si="187"/>
        <v>1.5853455309809525E-6</v>
      </c>
      <c r="Y494" cm="1">
        <f t="array" ref="Y494" xml:space="preserve"> 4 / 3 * g / U^2 * F494 * 10^(-9) * ( rhop - rhoa ) / rhoa</f>
        <v>512.10531433249548</v>
      </c>
      <c r="Z494" cm="1">
        <f t="array" ref="Z494" xml:space="preserve"> SQRT( 4/3 * 1/U494 * g/rhoa * F494 * 10^(-9) *  ( rhop - rhoa ) )</f>
        <v>2.7678358811366625E-3</v>
      </c>
      <c r="AA494" cm="1">
        <f t="array" ref="AA494" xml:space="preserve"> Z494 / U</f>
        <v>0.26386997302663506</v>
      </c>
      <c r="AB494">
        <f t="shared" si="193"/>
        <v>0.35845565777495797</v>
      </c>
      <c r="AC494">
        <f t="shared" si="194"/>
        <v>0.35186814773002273</v>
      </c>
      <c r="AD494">
        <f t="shared" si="195"/>
        <v>0.98162252456600663</v>
      </c>
      <c r="AE494" cm="1">
        <f t="array" ref="AE494">( ( F494 * 10^(-9) ) ^ 2 * rhop * H494 * U ) / ( 18 * mu * ( df * 10^(-6) ) )</f>
        <v>0.10346207959392351</v>
      </c>
      <c r="AF494">
        <f t="shared" si="196"/>
        <v>8.5679465869041613E-2</v>
      </c>
      <c r="AG494" cm="1">
        <f t="array" ref="AG494">(2 * AI514*(1-alpha)*AE494*SQRT(alpha)+(1-alpha)*alpha*AE494^2)/Ku</f>
        <v>5.1730095301918931E-2</v>
      </c>
      <c r="AH494">
        <f t="shared" si="197"/>
        <v>0.60376304610706566</v>
      </c>
      <c r="AI494" cm="1">
        <f t="array" ref="AI494" xml:space="preserve"> F494 / df / 1000</f>
        <v>0.63010204081632648</v>
      </c>
      <c r="AJ494" cm="1">
        <f t="array" ref="AJ494" xml:space="preserve"> ( 1 + AI494 ) / ( 2*Ku ) * ( 2 * LN( 1 + AI494 ) - 1 + alpha + ( 1 / ( 1 + AI494 ) ) ^ 2 * ( 1 - alpha / 2 ) - ( alpha / 2) * ( 1 + AI494 ) ^ 2 )</f>
        <v>0.39587381211738298</v>
      </c>
      <c r="AK494" cm="1">
        <f t="array" ref="AK494" xml:space="preserve"> ( ( 1 - alpha ) / Ku ) * AI494 ^ 2</f>
        <v>0.56464151301235699</v>
      </c>
      <c r="AL494">
        <f t="shared" si="198"/>
        <v>1.4263169114226015</v>
      </c>
      <c r="AM494">
        <f t="shared" si="188"/>
        <v>0.64710127564089759</v>
      </c>
      <c r="AN494">
        <f t="shared" si="199"/>
        <v>1.0055730708992694</v>
      </c>
      <c r="AO494">
        <f t="shared" si="200"/>
        <v>1.5539655209354002</v>
      </c>
      <c r="AP494" cm="1">
        <f t="array" ref="AP494" xml:space="preserve"> EXP( -4 * alpha * X * 10^(-6) * AM494 / ( PI() * df * 10^(-6) * ( 1 - alpha ) ) ) * 100</f>
        <v>1.7765936181725331E-4</v>
      </c>
      <c r="AQ494" cm="1">
        <f t="array" ref="AQ494" xml:space="preserve"> EXP( -4 * alpha * X * 10^(-6) * AN494 / ( PI() * df * 10^(-6) * ( 1 - alpha ) ) ) * 100</f>
        <v>1.1589325819176033E-7</v>
      </c>
      <c r="AR494">
        <f t="shared" si="201"/>
        <v>1.7754346855906156E-4</v>
      </c>
      <c r="AS494" cm="1">
        <f t="array" ref="AS494" xml:space="preserve"> ( sigave * 10^(-6) * fE *e * H494 ) / ( 3 * PI() * eps0 * ( 1 + epsF ) * mu * U * F494 * 10^(-9) )</f>
        <v>4.3192718833158974E-3</v>
      </c>
      <c r="AT494" cm="1">
        <f t="array" ref="AT494" xml:space="preserve"> PI() * AS494 / ( 1 + alpha * SQRT(AS494) )</f>
        <v>1.3508136652004728E-2</v>
      </c>
      <c r="AU494" cm="1">
        <f t="array" ref="AU494" xml:space="preserve"> PI() * AS494 * ( 1 - SQRT( AS494 ) * alpha )</f>
        <v>1.3507858869960788E-2</v>
      </c>
      <c r="AV494">
        <f t="shared" si="202"/>
        <v>0.99997943594656347</v>
      </c>
      <c r="AW494" cm="1">
        <f t="array" ref="AW494" xml:space="preserve"> 2 / 3 * ( epsP - 1 ) / ( epsP + 2 ) * ( sigave * 10^(-6) ) ^ 2 / ( eps0 * ( 1 + epsF ) ^ 2 ) * H494 * ( F494 * 10^(-9) ) ^ 2 / ( df * 10^(-6) * mu * U )</f>
        <v>82.959691405421523</v>
      </c>
      <c r="AX494" cm="1">
        <f t="array" ref="AX494" xml:space="preserve"> 0.528 * Ku ^ 0.26 * AW494 ^ 0.74 / ( 1 + 0.366 * ( Ku * AW494 ) ^ 0.63 )</f>
        <v>2.2477331931527709</v>
      </c>
      <c r="AY494" cm="1">
        <f t="array" ref="AY494" xml:space="preserve"> 0.35 * Ku ^ ( -0.5 ) * AW494 ^ 0.4</f>
        <v>2.5328855778961068</v>
      </c>
      <c r="AZ494">
        <f t="shared" si="203"/>
        <v>1.1268622030461579</v>
      </c>
      <c r="BA494">
        <f t="shared" si="189"/>
        <v>0.65186827983385853</v>
      </c>
      <c r="BB494">
        <f t="shared" si="204"/>
        <v>1.0190809297692303</v>
      </c>
      <c r="BC494">
        <f t="shared" si="205"/>
        <v>1.5633233910828781</v>
      </c>
      <c r="BD494">
        <f t="shared" si="190"/>
        <v>1.4403234522041224</v>
      </c>
      <c r="BE494">
        <f t="shared" si="206"/>
        <v>3.538458648795376</v>
      </c>
      <c r="BF494">
        <f t="shared" si="207"/>
        <v>2.4567111251160174</v>
      </c>
      <c r="BG494" cm="1">
        <f t="array" ref="BG494" xml:space="preserve"> EXP( -4 * alpha * X * 10^(-6) * BA494 / ( PI() * df * 10^(-6) * ( 1 - alpha ) ) ) * 100</f>
        <v>1.6114858991352654E-4</v>
      </c>
      <c r="BH494" cm="1">
        <f t="array" ref="BH494" xml:space="preserve"> EXP( -4 * alpha * X * 10^(-6) * BB494 / ( PI() * df * 10^(-6) * ( 1 - alpha ) ) ) * 100</f>
        <v>8.7906644604142967E-8</v>
      </c>
      <c r="BI494" cm="1">
        <f t="array" ref="BI494" xml:space="preserve"> EXP( -4 * alpha * X * 10^(-6) * BD494 / ( PI() * df * 10^(-6) * ( 1 - alpha ) ) ) * 100</f>
        <v>1.5873946381798346E-11</v>
      </c>
      <c r="BJ494" cm="1">
        <f t="array" ref="BJ494" xml:space="preserve"> EXP( -4 * alpha * X * 10^(-6) * BE494 / ( PI() * df * 10^(-6) * ( 1 - alpha ) ) ) * 100</f>
        <v>3.5956732747910311E-30</v>
      </c>
      <c r="BK494" cm="1">
        <f t="array" ref="BK494">fC *  BG494 +  ( 1 - fC ) * BI494</f>
        <v>1.6114873277904398E-5</v>
      </c>
    </row>
    <row r="495" spans="6:63" x14ac:dyDescent="0.2">
      <c r="F495">
        <v>4950</v>
      </c>
      <c r="G495" cm="1">
        <f t="array" ref="G495" xml:space="preserve"> F495 * 10^(-9) * rhoa/mu * U</f>
        <v>3.2793406469540163E-3</v>
      </c>
      <c r="H495" cm="1">
        <f t="array" ref="H495">1 +  lambda/F495 * ( 2.514 + 0.8 * EXP( -0.55 * F495/lambda ) )</f>
        <v>1.0340329575757576</v>
      </c>
      <c r="I495" cm="1">
        <f t="array" ref="I495" xml:space="preserve"> 1 + 3.34 * lambda/F495</f>
        <v>1.0452148282828282</v>
      </c>
      <c r="J495">
        <f t="shared" si="191"/>
        <v>0.98930184455434766</v>
      </c>
      <c r="K495" cm="1">
        <f t="array" ref="K495" xml:space="preserve"> kB * T * H495 / ( 3 * PI() * mu * F495 * 10^(-9) )</f>
        <v>4.9317882638910356E-12</v>
      </c>
      <c r="L495" cm="1">
        <f t="array" ref="L495" xml:space="preserve"> df * 10^(-6) *U / K495</f>
        <v>16674.852549403793</v>
      </c>
      <c r="M495" cm="1">
        <f t="array" ref="M495" xml:space="preserve"> 1 + 0.388 * Kn * ( ( 1 - alpha ) * L495 / Ku ) ^ ( 1 / 3 )</f>
        <v>1.1905561434001444</v>
      </c>
      <c r="N495" cm="1">
        <f t="array" ref="N495" xml:space="preserve"> 1 + 0.388 * Kn * ( ( 1 - alpha ) / Ku ) ^ ( 1 / 3 ) * ( 3 * PI() * mu * df * 10^(-6) * U * F495 * 10^(-9) / ( kB * T ) ) ^ ( 1 / 3 ) * ( 0.6 * ( F495 / lambda ) ^ 0.1 ) ^ ( -1 / 3 ) * ( 1 + 2/3 * ( 3.34 * F495 / lambda ) ) ^ ( -1 / 2 )</f>
        <v>1.0153871634464804</v>
      </c>
      <c r="O495">
        <f t="shared" si="182"/>
        <v>0.85286793829529639</v>
      </c>
      <c r="P495" cm="1">
        <f t="array" ref="P495" xml:space="preserve"> 1 / ( 1 + 1.6 * ( ( 1 - alpha ) / Ku ) ^ ( 1 / 3 ) * L495 ^ ( -2 / 3 ) * M495 )</f>
        <v>0.99672868401665338</v>
      </c>
      <c r="Q495" cm="1">
        <f t="array" ref="Q495" xml:space="preserve"> 1.6 * ( ( 1 - alpha ) / Ku ) * L495 ^ ( -2 / 3 ) * M495 * P495</f>
        <v>4.1370412424143778E-3</v>
      </c>
      <c r="R495" cm="1">
        <f t="array" ref="R495" xml:space="preserve"> 1.6 * ( 0.6 ) ^ ( 2 / 3 ) * ( ( 1 - alpha ) / Ku ) * ( lambda * 10^(-9) ) ^ ( -1 / 15 ) * ( kB * T / ( 3 * PI() * df * 10^(-6) * U * mu ) ) ^ ( 2 / 3 ) * ( F495 * 10^(-9) ) ^ ( -3 / 5 )  +  3.2 * 3.34 / 3 * ( 0.6 ) ^ ( 2 / 3 ) * ( ( 1 - alpha ) / Ku ) *  ( lambda * 10^(-9) ) ^ ( 14 / 15 ) * ( kB * T / ( 3 * PI() * df * 10^(-6) * U * mu ) ) ^ ( 2 / 3 ) * ( F495 * 10^(-9) ) ^ ( -8 / 5 )</f>
        <v>3.3284055664500466E-3</v>
      </c>
      <c r="S495">
        <f t="shared" si="183"/>
        <v>3.3796202869171886E-3</v>
      </c>
      <c r="T495">
        <f t="shared" si="192"/>
        <v>0.81691723356976775</v>
      </c>
      <c r="U495">
        <f t="shared" si="184"/>
        <v>7340.1149159739034</v>
      </c>
      <c r="V495">
        <f t="shared" si="185"/>
        <v>1.1672050475609116E-2</v>
      </c>
      <c r="W495">
        <f t="shared" si="186"/>
        <v>1.3623646555668077E-4</v>
      </c>
      <c r="X495">
        <f t="shared" si="187"/>
        <v>1.5901519650457328E-6</v>
      </c>
      <c r="Y495" cm="1">
        <f t="array" ref="Y495" xml:space="preserve"> 4 / 3 * g / U^2 * F495 * 10^(-9) * ( rhop - rhoa ) / rhoa</f>
        <v>513.14196476636687</v>
      </c>
      <c r="Z495" cm="1">
        <f t="array" ref="Z495" xml:space="preserve"> SQRT( 4/3 * 1/U495 * g/rhoa * F495 * 10^(-9) *  ( rhop - rhoa ) )</f>
        <v>2.7734331301239837E-3</v>
      </c>
      <c r="AA495" cm="1">
        <f t="array" ref="AA495" xml:space="preserve"> Z495 / U</f>
        <v>0.26440358340049191</v>
      </c>
      <c r="AB495">
        <f t="shared" si="193"/>
        <v>0.3594410976371642</v>
      </c>
      <c r="AC495">
        <f t="shared" si="194"/>
        <v>0.35279532665995927</v>
      </c>
      <c r="AD495">
        <f t="shared" si="195"/>
        <v>0.98151082049077909</v>
      </c>
      <c r="AE495" cm="1">
        <f t="array" ref="AE495">( ( F495 * 10^(-9) ) ^ 2 * rhop * H495 * U ) / ( 18 * mu * ( df * 10^(-6) ) )</f>
        <v>0.10387445771854256</v>
      </c>
      <c r="AF495">
        <f t="shared" si="196"/>
        <v>8.6162661469789903E-2</v>
      </c>
      <c r="AG495" cm="1">
        <f t="array" ref="AG495">(2 * AI515*(1-alpha)*AE495*SQRT(alpha)+(1-alpha)*alpha*AE495^2)/Ku</f>
        <v>5.2039475621864485E-2</v>
      </c>
      <c r="AH495">
        <f t="shared" si="197"/>
        <v>0.603967829384082</v>
      </c>
      <c r="AI495" cm="1">
        <f t="array" ref="AI495" xml:space="preserve"> F495 / df / 1000</f>
        <v>0.63137755102040816</v>
      </c>
      <c r="AJ495" cm="1">
        <f t="array" ref="AJ495" xml:space="preserve"> ( 1 + AI495 ) / ( 2*Ku ) * ( 2 * LN( 1 + AI495 ) - 1 + alpha + ( 1 / ( 1 + AI495 ) ) ^ 2 * ( 1 - alpha / 2 ) - ( alpha / 2) * ( 1 + AI495 ) ^ 2 )</f>
        <v>0.39724625345157016</v>
      </c>
      <c r="AK495" cm="1">
        <f t="array" ref="AK495" xml:space="preserve"> ( ( 1 - alpha ) / Ku ) * AI495 ^ 2</f>
        <v>0.56692982480393384</v>
      </c>
      <c r="AL495">
        <f t="shared" si="198"/>
        <v>1.4271495826027984</v>
      </c>
      <c r="AM495">
        <f t="shared" si="188"/>
        <v>0.64862774339887364</v>
      </c>
      <c r="AN495">
        <f t="shared" si="199"/>
        <v>1.0092674332206002</v>
      </c>
      <c r="AO495">
        <f t="shared" si="200"/>
        <v>1.5560041078908202</v>
      </c>
      <c r="AP495" cm="1">
        <f t="array" ref="AP495" xml:space="preserve"> EXP( -4 * alpha * X * 10^(-6) * AM495 / ( PI() * df * 10^(-6) * ( 1 - alpha ) ) ) * 100</f>
        <v>1.7219608307610717E-4</v>
      </c>
      <c r="AQ495" cm="1">
        <f t="array" ref="AQ495" xml:space="preserve"> EXP( -4 * alpha * X * 10^(-6) * AN495 / ( PI() * df * 10^(-6) * ( 1 - alpha ) ) ) * 100</f>
        <v>1.0745546993880298E-7</v>
      </c>
      <c r="AR495">
        <f t="shared" si="201"/>
        <v>1.7208862760616835E-4</v>
      </c>
      <c r="AS495" cm="1">
        <f t="array" ref="AS495" xml:space="preserve"> ( sigave * 10^(-6) * fE *e * H495 ) / ( 3 * PI() * eps0 * ( 1 + epsF ) * mu * U * F495 * 10^(-9) )</f>
        <v>4.3102589097776074E-3</v>
      </c>
      <c r="AT495" cm="1">
        <f t="array" ref="AT495" xml:space="preserve"> PI() * AS495 / ( 1 + alpha * SQRT(AS495) )</f>
        <v>1.3480012906503682E-2</v>
      </c>
      <c r="AU495" cm="1">
        <f t="array" ref="AU495" xml:space="preserve"> PI() * AS495 * ( 1 - SQRT( AS495 ) * alpha )</f>
        <v>1.3479736281235643E-2</v>
      </c>
      <c r="AV495">
        <f t="shared" si="202"/>
        <v>0.99997947885733063</v>
      </c>
      <c r="AW495" cm="1">
        <f t="array" ref="AW495" xml:space="preserve"> 2 / 3 * ( epsP - 1 ) / ( epsP + 2 ) * ( sigave * 10^(-6) ) ^ 2 / ( eps0 * ( 1 + epsF ) ^ 2 ) * H495 * ( F495 * 10^(-9) ) ^ 2 / ( df * 10^(-6) * mu * U )</f>
        <v>83.290351315748254</v>
      </c>
      <c r="AX495" cm="1">
        <f t="array" ref="AX495" xml:space="preserve"> 0.528 * Ku ^ 0.26 * AW495 ^ 0.74 / ( 1 + 0.366 * ( Ku * AW495 ) ^ 0.63 )</f>
        <v>2.2497345165394433</v>
      </c>
      <c r="AY495" cm="1">
        <f t="array" ref="AY495" xml:space="preserve"> 0.35 * Ku ^ ( -0.5 ) * AW495 ^ 0.4</f>
        <v>2.5369189795114413</v>
      </c>
      <c r="AZ495">
        <f t="shared" si="203"/>
        <v>1.1276526011672465</v>
      </c>
      <c r="BA495">
        <f t="shared" si="189"/>
        <v>0.65336424595284415</v>
      </c>
      <c r="BB495">
        <f t="shared" si="204"/>
        <v>1.0227471695018358</v>
      </c>
      <c r="BC495">
        <f t="shared" si="205"/>
        <v>1.5653552759231508</v>
      </c>
      <c r="BD495">
        <f t="shared" si="190"/>
        <v>1.4391220372287818</v>
      </c>
      <c r="BE495">
        <f t="shared" si="206"/>
        <v>3.5461864127320415</v>
      </c>
      <c r="BF495">
        <f t="shared" si="207"/>
        <v>2.4641318255126494</v>
      </c>
      <c r="BG495" cm="1">
        <f t="array" ref="BG495" xml:space="preserve"> EXP( -4 * alpha * X * 10^(-6) * BA495 / ( PI() * df * 10^(-6) * ( 1 - alpha ) ) ) * 100</f>
        <v>1.5629055401294791E-4</v>
      </c>
      <c r="BH495" cm="1">
        <f t="array" ref="BH495" xml:space="preserve"> EXP( -4 * alpha * X * 10^(-6) * BB495 / ( PI() * df * 10^(-6) * ( 1 - alpha ) ) ) * 100</f>
        <v>8.1553380444032291E-8</v>
      </c>
      <c r="BI495" cm="1">
        <f t="array" ref="BI495" xml:space="preserve"> EXP( -4 * alpha * X * 10^(-6) * BD495 / ( PI() * df * 10^(-6) * ( 1 - alpha ) ) ) * 100</f>
        <v>1.6269012158779814E-11</v>
      </c>
      <c r="BJ495" cm="1">
        <f t="array" ref="BJ495" xml:space="preserve"> EXP( -4 * alpha * X * 10^(-6) * BE495 / ( PI() * df * 10^(-6) * ( 1 - alpha ) ) ) * 100</f>
        <v>3.0697859060872738E-30</v>
      </c>
      <c r="BK495" cm="1">
        <f t="array" ref="BK495">fC *  BG495 +  ( 1 - fC ) * BI495</f>
        <v>1.5629070043405733E-5</v>
      </c>
    </row>
    <row r="496" spans="6:63" x14ac:dyDescent="0.2">
      <c r="F496">
        <v>4960</v>
      </c>
      <c r="G496" cm="1">
        <f t="array" ref="G496" xml:space="preserve"> F496 * 10^(-9) * rhoa/mu * U</f>
        <v>3.2859655775539232E-3</v>
      </c>
      <c r="H496" cm="1">
        <f t="array" ref="H496">1 +  lambda/F496 * ( 2.514 + 0.8 * EXP( -0.55 * F496/lambda ) )</f>
        <v>1.0339643427419354</v>
      </c>
      <c r="I496" cm="1">
        <f t="array" ref="I496" xml:space="preserve"> 1 + 3.34 * lambda/F496</f>
        <v>1.0451236693548387</v>
      </c>
      <c r="J496">
        <f t="shared" si="191"/>
        <v>0.98932248217113672</v>
      </c>
      <c r="K496" cm="1">
        <f t="array" ref="K496" xml:space="preserve"> kB * T * H496 / ( 3 * PI() * mu * F496 * 10^(-9) )</f>
        <v>4.9215185458509123E-12</v>
      </c>
      <c r="L496" cm="1">
        <f t="array" ref="L496" xml:space="preserve"> df * 10^(-6) *U / K496</f>
        <v>16709.647914380603</v>
      </c>
      <c r="M496" cm="1">
        <f t="array" ref="M496" xml:space="preserve"> 1 + 0.388 * Kn * ( ( 1 - alpha ) * L496 / Ku ) ^ ( 1 / 3 )</f>
        <v>1.1906885956252324</v>
      </c>
      <c r="N496" cm="1">
        <f t="array" ref="N496" xml:space="preserve"> 1 + 0.388 * Kn * ( ( 1 - alpha ) / Ku ) ^ ( 1 / 3 ) * ( 3 * PI() * mu * df * 10^(-6) * U * F496 * 10^(-9) / ( kB * T ) ) ^ ( 1 / 3 ) * ( 0.6 * ( F496 / lambda ) ^ 0.1 ) ^ ( -1 / 3 ) * ( 1 + 2/3 * ( 3.34 * F496 / lambda ) ) ^ ( -1 / 2 )</f>
        <v>1.0153810476316927</v>
      </c>
      <c r="O496">
        <f t="shared" si="182"/>
        <v>0.85276792887943509</v>
      </c>
      <c r="P496" cm="1">
        <f t="array" ref="P496" xml:space="preserve"> 1 / ( 1 + 1.6 * ( ( 1 - alpha ) / Ku ) ^ ( 1 / 3 ) * L496 ^ ( -2 / 3 ) * M496 )</f>
        <v>0.99673284985661936</v>
      </c>
      <c r="Q496" cm="1">
        <f t="array" ref="Q496" xml:space="preserve"> 1.6 * ( ( 1 - alpha ) / Ku ) * L496 ^ ( -2 / 3 ) * M496 * P496</f>
        <v>4.1317729492148332E-3</v>
      </c>
      <c r="R496" cm="1">
        <f t="array" ref="R496" xml:space="preserve"> 1.6 * ( 0.6 ) ^ ( 2 / 3 ) * ( ( 1 - alpha ) / Ku ) * ( lambda * 10^(-9) ) ^ ( -1 / 15 ) * ( kB * T / ( 3 * PI() * df * 10^(-6) * U * mu ) ) ^ ( 2 / 3 ) * ( F496 * 10^(-9) ) ^ ( -3 / 5 )  +  3.2 * 3.34 / 3 * ( 0.6 ) ^ ( 2 / 3 ) * ( ( 1 - alpha ) / Ku ) *  ( lambda * 10^(-9) ) ^ ( 14 / 15 ) * ( kB * T / ( 3 * PI() * df * 10^(-6) * U * mu ) ) ^ ( 2 / 3 ) * ( F496 * 10^(-9) ) ^ ( -8 / 5 )</f>
        <v>3.3241815248946701E-3</v>
      </c>
      <c r="S496">
        <f t="shared" si="183"/>
        <v>3.3753109192654679E-3</v>
      </c>
      <c r="T496">
        <f t="shared" si="192"/>
        <v>0.81691587624796347</v>
      </c>
      <c r="U496">
        <f t="shared" si="184"/>
        <v>7325.3461647121103</v>
      </c>
      <c r="V496">
        <f t="shared" si="185"/>
        <v>1.1683810552353489E-2</v>
      </c>
      <c r="W496">
        <f t="shared" si="186"/>
        <v>1.3651113084963104E-4</v>
      </c>
      <c r="X496">
        <f t="shared" si="187"/>
        <v>1.5949632132280651E-6</v>
      </c>
      <c r="Y496" cm="1">
        <f t="array" ref="Y496" xml:space="preserve"> 4 / 3 * g / U^2 * F496 * 10^(-9) * ( rhop - rhoa ) / rhoa</f>
        <v>514.17861520023837</v>
      </c>
      <c r="Z496" cm="1">
        <f t="array" ref="Z496" xml:space="preserve"> SQRT( 4/3 * 1/U496 * g/rhoa * F496 * 10^(-9) *  ( rhop - rhoa ) )</f>
        <v>2.779030359870318E-3</v>
      </c>
      <c r="AA496" cm="1">
        <f t="array" ref="AA496" xml:space="preserve"> Z496 / U</f>
        <v>0.26493719194002086</v>
      </c>
      <c r="AB496">
        <f t="shared" si="193"/>
        <v>0.36042796484188694</v>
      </c>
      <c r="AC496">
        <f t="shared" si="194"/>
        <v>0.35372352354573328</v>
      </c>
      <c r="AD496">
        <f t="shared" si="195"/>
        <v>0.98139866505892581</v>
      </c>
      <c r="AE496" cm="1">
        <f t="array" ref="AE496">( ( F496 * 10^(-9) ) ^ 2 * rhop * H496 * U ) / ( 18 * mu * ( df * 10^(-6) ) )</f>
        <v>0.10428765580565266</v>
      </c>
      <c r="AF496">
        <f t="shared" si="196"/>
        <v>8.6647047616749157E-2</v>
      </c>
      <c r="AG496" cm="1">
        <f t="array" ref="AG496">(2 * AI516*(1-alpha)*AE496*SQRT(alpha)+(1-alpha)*alpha*AE496^2)/Ku</f>
        <v>5.2350095297601991E-2</v>
      </c>
      <c r="AH496">
        <f t="shared" si="197"/>
        <v>0.60417633072915633</v>
      </c>
      <c r="AI496" cm="1">
        <f t="array" ref="AI496" xml:space="preserve"> F496 / df / 1000</f>
        <v>0.63265306122448972</v>
      </c>
      <c r="AJ496" cm="1">
        <f t="array" ref="AJ496" xml:space="preserve"> ( 1 + AI496 ) / ( 2*Ku ) * ( 2 * LN( 1 + AI496 ) - 1 + alpha + ( 1 / ( 1 + AI496 ) ) ^ 2 * ( 1 - alpha / 2 ) - ( alpha / 2) * ( 1 + AI496 ) ^ 2 )</f>
        <v>0.39862035122145295</v>
      </c>
      <c r="AK496" cm="1">
        <f t="array" ref="AK496" xml:space="preserve"> ( ( 1 - alpha ) / Ku ) * AI496 ^ 2</f>
        <v>0.56922276412188366</v>
      </c>
      <c r="AL496">
        <f t="shared" si="198"/>
        <v>1.4279821950326184</v>
      </c>
      <c r="AM496">
        <f t="shared" si="188"/>
        <v>0.65015255474180011</v>
      </c>
      <c r="AN496">
        <f t="shared" si="199"/>
        <v>1.0129686462036316</v>
      </c>
      <c r="AO496">
        <f t="shared" si="200"/>
        <v>1.5580476286921909</v>
      </c>
      <c r="AP496" cm="1">
        <f t="array" ref="AP496" xml:space="preserve"> EXP( -4 * alpha * X * 10^(-6) * AM496 / ( PI() * df * 10^(-6) * ( 1 - alpha ) ) ) * 100</f>
        <v>1.6690646483264308E-4</v>
      </c>
      <c r="AQ496" cm="1">
        <f t="array" ref="AQ496" xml:space="preserve"> EXP( -4 * alpha * X * 10^(-6) * AN496 / ( PI() * df * 10^(-6) * ( 1 - alpha ) ) ) * 100</f>
        <v>9.9618042857355558E-8</v>
      </c>
      <c r="AR496">
        <f t="shared" si="201"/>
        <v>1.6680684678978573E-4</v>
      </c>
      <c r="AS496" cm="1">
        <f t="array" ref="AS496" xml:space="preserve"> ( sigave * 10^(-6) * fE *e * H496 ) / ( 3 * PI() * eps0 * ( 1 + epsF ) * mu * U * F496 * 10^(-9) )</f>
        <v>4.3012834344905932E-3</v>
      </c>
      <c r="AT496" cm="1">
        <f t="array" ref="AT496" xml:space="preserve"> PI() * AS496 / ( 1 + alpha * SQRT(AS496) )</f>
        <v>1.345200597163029E-2</v>
      </c>
      <c r="AU496" cm="1">
        <f t="array" ref="AU496" xml:space="preserve"> PI() * AS496 * ( 1 - SQRT( AS496 ) * alpha )</f>
        <v>1.3451730495930871E-2</v>
      </c>
      <c r="AV496">
        <f t="shared" si="202"/>
        <v>0.99997952158956815</v>
      </c>
      <c r="AW496" cm="1">
        <f t="array" ref="AW496" xml:space="preserve"> 2 / 3 * ( epsP - 1 ) / ( epsP + 2 ) * ( sigave * 10^(-6) ) ^ 2 / ( eps0 * ( 1 + epsF ) ^ 2 ) * H496 * ( F496 * 10^(-9) ) ^ 2 / ( df * 10^(-6) * mu * U )</f>
        <v>83.62166870208442</v>
      </c>
      <c r="AX496" cm="1">
        <f t="array" ref="AX496" xml:space="preserve"> 0.528 * Ku ^ 0.26 * AW496 ^ 0.74 / ( 1 + 0.366 * ( Ku * AW496 ) ^ 0.63 )</f>
        <v>2.251731558660496</v>
      </c>
      <c r="AY496" cm="1">
        <f t="array" ref="AY496" xml:space="preserve"> 0.35 * Ku ^ ( -0.5 ) * AW496 ^ 0.4</f>
        <v>2.5409507763624464</v>
      </c>
      <c r="AZ496">
        <f t="shared" si="203"/>
        <v>1.1284430271404111</v>
      </c>
      <c r="BA496">
        <f t="shared" si="189"/>
        <v>0.65485870466457308</v>
      </c>
      <c r="BB496">
        <f t="shared" si="204"/>
        <v>1.0264203766995625</v>
      </c>
      <c r="BC496">
        <f t="shared" si="205"/>
        <v>1.5673921250314724</v>
      </c>
      <c r="BD496">
        <f t="shared" si="190"/>
        <v>1.4379150879464391</v>
      </c>
      <c r="BE496">
        <f t="shared" si="206"/>
        <v>3.5539194225660777</v>
      </c>
      <c r="BF496">
        <f t="shared" si="207"/>
        <v>2.4715780871606361</v>
      </c>
      <c r="BG496" cm="1">
        <f t="array" ref="BG496" xml:space="preserve"> EXP( -4 * alpha * X * 10^(-6) * BA496 / ( PI() * df * 10^(-6) * ( 1 - alpha ) ) ) * 100</f>
        <v>1.5158364538384229E-4</v>
      </c>
      <c r="BH496" cm="1">
        <f t="array" ref="BH496" xml:space="preserve"> EXP( -4 * alpha * X * 10^(-6) * BB496 / ( PI() * df * 10^(-6) * ( 1 - alpha ) ) ) * 100</f>
        <v>7.5648499118790932E-8</v>
      </c>
      <c r="BI496" cm="1">
        <f t="array" ref="BI496" xml:space="preserve"> EXP( -4 * alpha * X * 10^(-6) * BD496 / ( PI() * df * 10^(-6) * ( 1 - alpha ) ) ) * 100</f>
        <v>1.667579849397265E-11</v>
      </c>
      <c r="BJ496" cm="1">
        <f t="array" ref="BJ496" xml:space="preserve"> EXP( -4 * alpha * X * 10^(-6) * BE496 / ( PI() * df * 10^(-6) * ( 1 - alpha ) ) ) * 100</f>
        <v>2.6205312091413892E-30</v>
      </c>
      <c r="BK496" cm="1">
        <f t="array" ref="BK496">fC *  BG496 +  ( 1 - fC ) * BI496</f>
        <v>1.5158379546602875E-5</v>
      </c>
    </row>
    <row r="497" spans="6:63" x14ac:dyDescent="0.2">
      <c r="F497">
        <v>4970</v>
      </c>
      <c r="G497" cm="1">
        <f t="array" ref="G497" xml:space="preserve"> F497 * 10^(-9) * rhoa/mu * U</f>
        <v>3.2925905081538313E-3</v>
      </c>
      <c r="H497" cm="1">
        <f t="array" ref="H497">1 +  lambda/F497 * ( 2.514 + 0.8 * EXP( -0.55 * F497/lambda ) )</f>
        <v>1.0338960040241449</v>
      </c>
      <c r="I497" cm="1">
        <f t="array" ref="I497" xml:space="preserve"> 1 + 3.34 * lambda/F497</f>
        <v>1.0450328772635815</v>
      </c>
      <c r="J497">
        <f t="shared" si="191"/>
        <v>0.98934304031792908</v>
      </c>
      <c r="K497" cm="1">
        <f t="array" ref="K497" xml:space="preserve"> kB * T * H497 / ( 3 * PI() * mu * F497 * 10^(-9) )</f>
        <v>4.9112914662713331E-12</v>
      </c>
      <c r="L497" cm="1">
        <f t="array" ref="L497" xml:space="preserve"> df * 10^(-6) *U / K497</f>
        <v>16744.443425936111</v>
      </c>
      <c r="M497" cm="1">
        <f t="array" ref="M497" xml:space="preserve"> 1 + 0.388 * Kn * ( ( 1 - alpha ) * L497 / Ku ) ^ ( 1 / 3 )</f>
        <v>1.1908208646597718</v>
      </c>
      <c r="N497" cm="1">
        <f t="array" ref="N497" xml:space="preserve"> 1 + 0.388 * Kn * ( ( 1 - alpha ) / Ku ) ^ ( 1 / 3 ) * ( 3 * PI() * mu * df * 10^(-6) * U * F497 * 10^(-9) / ( kB * T ) ) ^ ( 1 / 3 ) * ( 0.6 * ( F497 / lambda ) ^ 0.1 ) ^ ( -1 / 3 ) * ( 1 + 2/3 * ( 3.34 * F497 / lambda ) ) ^ ( -1 / 2 )</f>
        <v>1.0153749463711088</v>
      </c>
      <c r="O497">
        <f t="shared" si="182"/>
        <v>0.8526680851038082</v>
      </c>
      <c r="P497" cm="1">
        <f t="array" ref="P497" xml:space="preserve"> 1 / ( 1 + 1.6 * ( ( 1 - alpha ) / Ku ) ^ ( 1 / 3 ) * L497 ^ ( -2 / 3 ) * M497 )</f>
        <v>0.99673700156665734</v>
      </c>
      <c r="Q497" cm="1">
        <f t="array" ref="Q497" xml:space="preserve"> 1.6 * ( ( 1 - alpha ) / Ku ) * L497 ^ ( -2 / 3 ) * M497 * P497</f>
        <v>4.1265225253057083E-3</v>
      </c>
      <c r="R497" cm="1">
        <f t="array" ref="R497" xml:space="preserve"> 1.6 * ( 0.6 ) ^ ( 2 / 3 ) * ( ( 1 - alpha ) / Ku ) * ( lambda * 10^(-9) ) ^ ( -1 / 15 ) * ( kB * T / ( 3 * PI() * df * 10^(-6) * U * mu ) ) ^ ( 2 / 3 ) * ( F497 * 10^(-9) ) ^ ( -3 / 5 )  +  3.2 * 3.34 / 3 * ( 0.6 ) ^ ( 2 / 3 ) * ( ( 1 - alpha ) / Ku ) *  ( lambda * 10^(-9) ) ^ ( 14 / 15 ) * ( kB * T / ( 3 * PI() * df * 10^(-6) * U * mu ) ) ^ ( 2 / 3 ) * ( F497 * 10^(-9) ) ^ ( -8 / 5 )</f>
        <v>3.3199717176963304E-3</v>
      </c>
      <c r="S497">
        <f t="shared" si="183"/>
        <v>3.3710161048095097E-3</v>
      </c>
      <c r="T497">
        <f t="shared" si="192"/>
        <v>0.81691450467964477</v>
      </c>
      <c r="U497">
        <f t="shared" si="184"/>
        <v>7310.6368262409196</v>
      </c>
      <c r="V497">
        <f t="shared" si="185"/>
        <v>1.1695558722936567E-2</v>
      </c>
      <c r="W497">
        <f t="shared" si="186"/>
        <v>1.3678579423887904E-4</v>
      </c>
      <c r="X497">
        <f t="shared" si="187"/>
        <v>1.5997792705688789E-6</v>
      </c>
      <c r="Y497" cm="1">
        <f t="array" ref="Y497" xml:space="preserve"> 4 / 3 * g / U^2 * F497 * 10^(-9) * ( rhop - rhoa ) / rhoa</f>
        <v>515.21526563410976</v>
      </c>
      <c r="Z497" cm="1">
        <f t="array" ref="Z497" xml:space="preserve"> SQRT( 4/3 * 1/U497 * g/rhoa * F497 * 10^(-9) *  ( rhop - rhoa ) )</f>
        <v>2.7846275703879825E-3</v>
      </c>
      <c r="AA497" cm="1">
        <f t="array" ref="AA497" xml:space="preserve"> Z497 / U</f>
        <v>0.26547079864639611</v>
      </c>
      <c r="AB497">
        <f t="shared" si="193"/>
        <v>0.36141626249464509</v>
      </c>
      <c r="AC497">
        <f t="shared" si="194"/>
        <v>0.35465273929033608</v>
      </c>
      <c r="AD497">
        <f t="shared" si="195"/>
        <v>0.98128605736326202</v>
      </c>
      <c r="AE497" cm="1">
        <f t="array" ref="AE497">( ( F497 * 10^(-9) ) ^ 2 * rhop * H497 * U ) / ( 18 * mu * ( df * 10^(-6) ) )</f>
        <v>0.10470167385525386</v>
      </c>
      <c r="AF497">
        <f t="shared" si="196"/>
        <v>8.7132620113905976E-2</v>
      </c>
      <c r="AG497" cm="1">
        <f t="array" ref="AG497">(2 * AI517*(1-alpha)*AE497*SQRT(alpha)+(1-alpha)*alpha*AE497^2)/Ku</f>
        <v>5.2661956872867947E-2</v>
      </c>
      <c r="AH497">
        <f t="shared" si="197"/>
        <v>0.60438853788655134</v>
      </c>
      <c r="AI497" cm="1">
        <f t="array" ref="AI497" xml:space="preserve"> F497 / df / 1000</f>
        <v>0.6339285714285714</v>
      </c>
      <c r="AJ497" cm="1">
        <f t="array" ref="AJ497" xml:space="preserve"> ( 1 + AI497 ) / ( 2*Ku ) * ( 2 * LN( 1 + AI497 ) - 1 + alpha + ( 1 / ( 1 + AI497 ) ) ^ 2 * ( 1 - alpha / 2 ) - ( alpha / 2) * ( 1 + AI497 ) ^ 2 )</f>
        <v>0.3999961026144952</v>
      </c>
      <c r="AK497" cm="1">
        <f t="array" ref="AK497" xml:space="preserve"> ( ( 1 - alpha ) / Ku ) * AI497 ^ 2</f>
        <v>0.57152033096620702</v>
      </c>
      <c r="AL497">
        <f t="shared" si="198"/>
        <v>1.4288147490202472</v>
      </c>
      <c r="AM497">
        <f t="shared" si="188"/>
        <v>0.65167569407616133</v>
      </c>
      <c r="AN497">
        <f t="shared" si="199"/>
        <v>1.0166767064752587</v>
      </c>
      <c r="AO497">
        <f t="shared" si="200"/>
        <v>1.5600960964433939</v>
      </c>
      <c r="AP497" cm="1">
        <f t="array" ref="AP497" xml:space="preserve"> EXP( -4 * alpha * X * 10^(-6) * AM497 / ( PI() * df * 10^(-6) * ( 1 - alpha ) ) ) * 100</f>
        <v>1.6178487104258983E-4</v>
      </c>
      <c r="AQ497" cm="1">
        <f t="array" ref="AQ497" xml:space="preserve"> EXP( -4 * alpha * X * 10^(-6) * AN497 / ( PI() * df * 10^(-6) * ( 1 - alpha ) ) ) * 100</f>
        <v>9.2339312037959395E-8</v>
      </c>
      <c r="AR497">
        <f t="shared" si="201"/>
        <v>1.6169253173055188E-4</v>
      </c>
      <c r="AS497" cm="1">
        <f t="array" ref="AS497" xml:space="preserve"> ( sigave * 10^(-6) * fE *e * H497 ) / ( 3 * PI() * eps0 * ( 1 + epsF ) * mu * U * F497 * 10^(-9) )</f>
        <v>4.2923452241457492E-3</v>
      </c>
      <c r="AT497" cm="1">
        <f t="array" ref="AT497" xml:space="preserve"> PI() * AS497 / ( 1 + alpha * SQRT(AS497) )</f>
        <v>1.3424115121626404E-2</v>
      </c>
      <c r="AU497" cm="1">
        <f t="array" ref="AU497" xml:space="preserve"> PI() * AS497 * ( 1 - SQRT( AS497 ) * alpha )</f>
        <v>1.3423840788348056E-2</v>
      </c>
      <c r="AV497">
        <f t="shared" si="202"/>
        <v>0.99997956414438782</v>
      </c>
      <c r="AW497" cm="1">
        <f t="array" ref="AW497" xml:space="preserve"> 2 / 3 * ( epsP - 1 ) / ( epsP + 2 ) * ( sigave * 10^(-6) ) ^ 2 / ( eps0 * ( 1 + epsF ) ^ 2 ) * H497 * ( F497 * 10^(-9) ) ^ 2 / ( df * 10^(-6) * mu * U )</f>
        <v>83.953643564430081</v>
      </c>
      <c r="AX497" cm="1">
        <f t="array" ref="AX497" xml:space="preserve"> 0.528 * Ku ^ 0.26 * AW497 ^ 0.74 / ( 1 + 0.366 * ( Ku * AW497 ) ^ 0.63 )</f>
        <v>2.2537243364624855</v>
      </c>
      <c r="AY497" cm="1">
        <f t="array" ref="AY497" xml:space="preserve"> 0.35 * Ku ^ ( -0.5 ) * AW497 ^ 0.4</f>
        <v>2.5449809722777381</v>
      </c>
      <c r="AZ497">
        <f t="shared" si="203"/>
        <v>1.1292334786038731</v>
      </c>
      <c r="BA497">
        <f t="shared" si="189"/>
        <v>0.6563516396585436</v>
      </c>
      <c r="BB497">
        <f t="shared" si="204"/>
        <v>1.0301005472636067</v>
      </c>
      <c r="BC497">
        <f t="shared" si="205"/>
        <v>1.5694339512879101</v>
      </c>
      <c r="BD497">
        <f t="shared" si="190"/>
        <v>1.4367026593181205</v>
      </c>
      <c r="BE497">
        <f t="shared" si="206"/>
        <v>3.5616576787529968</v>
      </c>
      <c r="BF497">
        <f t="shared" si="207"/>
        <v>2.4790499660127381</v>
      </c>
      <c r="BG497" cm="1">
        <f t="array" ref="BG497" xml:space="preserve"> EXP( -4 * alpha * X * 10^(-6) * BA497 / ( PI() * df * 10^(-6) * ( 1 - alpha ) ) ) * 100</f>
        <v>1.470230756912869E-4</v>
      </c>
      <c r="BH497" cm="1">
        <f t="array" ref="BH497" xml:space="preserve"> EXP( -4 * alpha * X * 10^(-6) * BB497 / ( PI() * df * 10^(-6) * ( 1 - alpha ) ) ) * 100</f>
        <v>7.0161163911476892E-8</v>
      </c>
      <c r="BI497" cm="1">
        <f t="array" ref="BI497" xml:space="preserve"> EXP( -4 * alpha * X * 10^(-6) * BD497 / ( PI() * df * 10^(-6) * ( 1 - alpha ) ) ) * 100</f>
        <v>1.709467250793499E-11</v>
      </c>
      <c r="BJ497" cm="1">
        <f t="array" ref="BJ497" xml:space="preserve"> EXP( -4 * alpha * X * 10^(-6) * BE497 / ( PI() * df * 10^(-6) * ( 1 - alpha ) ) ) * 100</f>
        <v>2.236783567063508E-30</v>
      </c>
      <c r="BK497" cm="1">
        <f t="array" ref="BK497">fC *  BG497 +  ( 1 - fC ) * BI497</f>
        <v>1.4702322954333948E-5</v>
      </c>
    </row>
    <row r="498" spans="6:63" x14ac:dyDescent="0.2">
      <c r="F498">
        <v>4980</v>
      </c>
      <c r="G498" cm="1">
        <f t="array" ref="G498" xml:space="preserve"> F498 * 10^(-9) * rhoa/mu * U</f>
        <v>3.2992154387537381E-3</v>
      </c>
      <c r="H498" cm="1">
        <f t="array" ref="H498">1 +  lambda/F498 * ( 2.514 + 0.8 * EXP( -0.55 * F498/lambda ) )</f>
        <v>1.0338279397590362</v>
      </c>
      <c r="I498" cm="1">
        <f t="array" ref="I498" xml:space="preserve"> 1 + 3.34 * lambda/F498</f>
        <v>1.0449424497991968</v>
      </c>
      <c r="J498">
        <f t="shared" si="191"/>
        <v>0.98936351945286893</v>
      </c>
      <c r="K498" cm="1">
        <f t="array" ref="K498" xml:space="preserve"> kB * T * H498 / ( 3 * PI() * mu * F498 * 10^(-9) )</f>
        <v>4.901106760408595E-12</v>
      </c>
      <c r="L498" cm="1">
        <f t="array" ref="L498" xml:space="preserve"> df * 10^(-6) *U / K498</f>
        <v>16779.239083216224</v>
      </c>
      <c r="M498" cm="1">
        <f t="array" ref="M498" xml:space="preserve"> 1 + 0.388 * Kn * ( ( 1 - alpha ) * L498 / Ku ) ^ ( 1 / 3 )</f>
        <v>1.1909529511341581</v>
      </c>
      <c r="N498" cm="1">
        <f t="array" ref="N498" xml:space="preserve"> 1 + 0.388 * Kn * ( ( 1 - alpha ) / Ku ) ^ ( 1 / 3 ) * ( 3 * PI() * mu * df * 10^(-6) * U * F498 * 10^(-9) / ( kB * T ) ) ^ ( 1 / 3 ) * ( 0.6 * ( F498 / lambda ) ^ 0.1 ) ^ ( -1 / 3 ) * ( 1 + 2/3 * ( 3.34 * F498 / lambda ) ) ^ ( -1 / 2 )</f>
        <v>1.0153688596013637</v>
      </c>
      <c r="O498">
        <f t="shared" si="182"/>
        <v>0.8525684063626664</v>
      </c>
      <c r="P498" cm="1">
        <f t="array" ref="P498" xml:space="preserve"> 1 / ( 1 + 1.6 * ( ( 1 - alpha ) / Ku ) ^ ( 1 / 3 ) * L498 ^ ( -2 / 3 ) * M498 )</f>
        <v>0.99674113922389507</v>
      </c>
      <c r="Q498" cm="1">
        <f t="array" ref="Q498" xml:space="preserve"> 1.6 * ( ( 1 - alpha ) / Ku ) * L498 ^ ( -2 / 3 ) * M498 * P498</f>
        <v>4.1212898731476594E-3</v>
      </c>
      <c r="R498" cm="1">
        <f t="array" ref="R498" xml:space="preserve"> 1.6 * ( 0.6 ) ^ ( 2 / 3 ) * ( ( 1 - alpha ) / Ku ) * ( lambda * 10^(-9) ) ^ ( -1 / 15 ) * ( kB * T / ( 3 * PI() * df * 10^(-6) * U * mu ) ) ^ ( 2 / 3 ) * ( F498 * 10^(-9) ) ^ ( -3 / 5 )  +  3.2 * 3.34 / 3 * ( 0.6 ) ^ ( 2 / 3 ) * ( ( 1 - alpha ) / Ku ) *  ( lambda * 10^(-9) ) ^ ( 14 / 15 ) * ( kB * T / ( 3 * PI() * df * 10^(-6) * U * mu ) ) ^ ( 2 / 3 ) * ( F498 * 10^(-9) ) ^ ( -8 / 5 )</f>
        <v>3.3157760672234988E-3</v>
      </c>
      <c r="S498">
        <f t="shared" si="183"/>
        <v>3.3667357640702186E-3</v>
      </c>
      <c r="T498">
        <f t="shared" si="192"/>
        <v>0.81691311887723495</v>
      </c>
      <c r="U498">
        <f t="shared" si="184"/>
        <v>7295.986542701522</v>
      </c>
      <c r="V498">
        <f t="shared" si="185"/>
        <v>1.1707295023252906E-2</v>
      </c>
      <c r="W498">
        <f t="shared" si="186"/>
        <v>1.3706045572562436E-4</v>
      </c>
      <c r="X498">
        <f t="shared" si="187"/>
        <v>1.604600132123999E-6</v>
      </c>
      <c r="Y498" cm="1">
        <f t="array" ref="Y498" xml:space="preserve"> 4 / 3 * g / U^2 * F498 * 10^(-9) * ( rhop - rhoa ) / rhoa</f>
        <v>516.25191606798126</v>
      </c>
      <c r="Z498" cm="1">
        <f t="array" ref="Z498" xml:space="preserve"> SQRT( 4/3 * 1/U498 * g/rhoa * F498 * 10^(-9) *  ( rhop - rhoa ) )</f>
        <v>2.790224761689259E-3</v>
      </c>
      <c r="AA498" cm="1">
        <f t="array" ref="AA498" xml:space="preserve"> Z498 / U</f>
        <v>0.26600440352078852</v>
      </c>
      <c r="AB498">
        <f t="shared" si="193"/>
        <v>0.3624059937099669</v>
      </c>
      <c r="AC498">
        <f t="shared" si="194"/>
        <v>0.3555829747967435</v>
      </c>
      <c r="AD498">
        <f t="shared" si="195"/>
        <v>0.98117299649662015</v>
      </c>
      <c r="AE498" cm="1">
        <f t="array" ref="AE498">( ( F498 * 10^(-9) ) ^ 2 * rhop * H498 * U ) / ( 18 * mu * ( df * 10^(-6) ) )</f>
        <v>0.10511651186734602</v>
      </c>
      <c r="AF498">
        <f t="shared" si="196"/>
        <v>8.761937475006068E-2</v>
      </c>
      <c r="AG498" cm="1">
        <f t="array" ref="AG498">(2 * AI518*(1-alpha)*AE498*SQRT(alpha)+(1-alpha)*alpha*AE498^2)/Ku</f>
        <v>5.2975062891794572E-2</v>
      </c>
      <c r="AH498">
        <f t="shared" si="197"/>
        <v>0.60460443872041991</v>
      </c>
      <c r="AI498" cm="1">
        <f t="array" ref="AI498" xml:space="preserve"> F498 / df / 1000</f>
        <v>0.63520408163265318</v>
      </c>
      <c r="AJ498" cm="1">
        <f t="array" ref="AJ498" xml:space="preserve"> ( 1 + AI498 ) / ( 2*Ku ) * ( 2 * LN( 1 + AI498 ) - 1 + alpha + ( 1 / ( 1 + AI498 ) ) ^ 2 * ( 1 - alpha / 2 ) - ( alpha / 2) * ( 1 + AI498 ) ^ 2 )</f>
        <v>0.40137350482405787</v>
      </c>
      <c r="AK498" cm="1">
        <f t="array" ref="AK498" xml:space="preserve"> ( ( 1 - alpha ) / Ku ) * AI498 ^ 2</f>
        <v>0.57382252533690381</v>
      </c>
      <c r="AL498">
        <f t="shared" si="198"/>
        <v>1.4296472448734228</v>
      </c>
      <c r="AM498">
        <f t="shared" si="188"/>
        <v>0.65319714584437549</v>
      </c>
      <c r="AN498">
        <f t="shared" si="199"/>
        <v>1.0203916106477782</v>
      </c>
      <c r="AO498">
        <f t="shared" si="200"/>
        <v>1.5621495242890833</v>
      </c>
      <c r="AP498" cm="1">
        <f t="array" ref="AP498" xml:space="preserve"> EXP( -4 * alpha * X * 10^(-6) * AM498 / ( PI() * df * 10^(-6) * ( 1 - alpha ) ) ) * 100</f>
        <v>1.5682585065831229E-4</v>
      </c>
      <c r="AQ498" cm="1">
        <f t="array" ref="AQ498" xml:space="preserve"> EXP( -4 * alpha * X * 10^(-6) * AN498 / ( PI() * df * 10^(-6) * ( 1 - alpha ) ) ) * 100</f>
        <v>8.5580426450452002E-8</v>
      </c>
      <c r="AR498">
        <f t="shared" si="201"/>
        <v>1.5674027023186184E-4</v>
      </c>
      <c r="AS498" cm="1">
        <f t="array" ref="AS498" xml:space="preserve"> ( sigave * 10^(-6) * fE *e * H498 ) / ( 3 * PI() * eps0 * ( 1 + epsF ) * mu * U * F498 * 10^(-9) )</f>
        <v>4.2834440473637414E-3</v>
      </c>
      <c r="AT498" cm="1">
        <f t="array" ref="AT498" xml:space="preserve"> PI() * AS498 / ( 1 + alpha * SQRT(AS498) )</f>
        <v>1.3396339636729473E-2</v>
      </c>
      <c r="AU498" cm="1">
        <f t="array" ref="AU498" xml:space="preserve"> PI() * AS498 * ( 1 - SQRT( AS498 ) * alpha )</f>
        <v>1.339606643878374E-2</v>
      </c>
      <c r="AV498">
        <f t="shared" si="202"/>
        <v>0.99997960652289053</v>
      </c>
      <c r="AW498" cm="1">
        <f t="array" ref="AW498" xml:space="preserve"> 2 / 3 * ( epsP - 1 ) / ( epsP + 2 ) * ( sigave * 10^(-6) ) ^ 2 / ( eps0 * ( 1 + epsF ) ^ 2 ) * H498 * ( F498 * 10^(-9) ) ^ 2 / ( df * 10^(-6) * mu * U )</f>
        <v>84.286275902785178</v>
      </c>
      <c r="AX498" cm="1">
        <f t="array" ref="AX498" xml:space="preserve"> 0.528 * Ku ^ 0.26 * AW498 ^ 0.74 / ( 1 + 0.366 * ( Ku * AW498 ) ^ 0.63 )</f>
        <v>2.255712866800299</v>
      </c>
      <c r="AY498" cm="1">
        <f t="array" ref="AY498" xml:space="preserve"> 0.35 * Ku ^ ( -0.5 ) * AW498 ^ 0.4</f>
        <v>2.5490095710691958</v>
      </c>
      <c r="AZ498">
        <f t="shared" si="203"/>
        <v>1.1300239532192475</v>
      </c>
      <c r="BA498">
        <f t="shared" si="189"/>
        <v>0.65784303466563143</v>
      </c>
      <c r="BB498">
        <f t="shared" si="204"/>
        <v>1.0337876770865619</v>
      </c>
      <c r="BC498">
        <f t="shared" si="205"/>
        <v>1.5714807676150524</v>
      </c>
      <c r="BD498">
        <f t="shared" si="190"/>
        <v>1.435484806206285</v>
      </c>
      <c r="BE498">
        <f t="shared" si="206"/>
        <v>3.569401181716974</v>
      </c>
      <c r="BF498">
        <f t="shared" si="207"/>
        <v>2.4865475178035679</v>
      </c>
      <c r="BG498" cm="1">
        <f t="array" ref="BG498" xml:space="preserve"> EXP( -4 * alpha * X * 10^(-6) * BA498 / ( PI() * df * 10^(-6) * ( 1 - alpha ) ) ) * 100</f>
        <v>1.426042095264237E-4</v>
      </c>
      <c r="BH498" cm="1">
        <f t="array" ref="BH498" xml:space="preserve"> EXP( -4 * alpha * X * 10^(-6) * BB498 / ( PI() * df * 10^(-6) * ( 1 - alpha ) ) ) * 100</f>
        <v>6.506259951523371E-8</v>
      </c>
      <c r="BI498" cm="1">
        <f t="array" ref="BI498" xml:space="preserve"> EXP( -4 * alpha * X * 10^(-6) * BD498 / ( PI() * df * 10^(-6) * ( 1 - alpha ) ) ) * 100</f>
        <v>1.7526013263494008E-11</v>
      </c>
      <c r="BJ498" cm="1">
        <f t="array" ref="BJ498" xml:space="preserve"> EXP( -4 * alpha * X * 10^(-6) * BE498 / ( PI() * df * 10^(-6) * ( 1 - alpha ) ) ) * 100</f>
        <v>1.9090265374127866E-30</v>
      </c>
      <c r="BK498" cm="1">
        <f t="array" ref="BK498">fC *  BG498 +  ( 1 - fC ) * BI498</f>
        <v>1.4260436726054308E-5</v>
      </c>
    </row>
    <row r="499" spans="6:63" x14ac:dyDescent="0.2">
      <c r="F499">
        <v>4990</v>
      </c>
      <c r="G499" cm="1">
        <f t="array" ref="G499" xml:space="preserve"> F499 * 10^(-9) * rhoa/mu * U</f>
        <v>3.3058403693536453E-3</v>
      </c>
      <c r="H499" cm="1">
        <f t="array" ref="H499">1 +  lambda/F499 * ( 2.514 + 0.8 * EXP( -0.55 * F499/lambda ) )</f>
        <v>1.0337601482965932</v>
      </c>
      <c r="I499" cm="1">
        <f t="array" ref="I499" xml:space="preserve"> 1 + 3.34 * lambda/F499</f>
        <v>1.044852384769539</v>
      </c>
      <c r="J499">
        <f t="shared" si="191"/>
        <v>0.98938392003058651</v>
      </c>
      <c r="K499" cm="1">
        <f t="array" ref="K499" xml:space="preserve"> kB * T * H499 / ( 3 * PI() * mu * F499 * 10^(-9) )</f>
        <v>4.8909641657042771E-12</v>
      </c>
      <c r="L499" cm="1">
        <f t="array" ref="L499" xml:space="preserve"> df * 10^(-6) *U / K499</f>
        <v>16814.034885373447</v>
      </c>
      <c r="M499" cm="1">
        <f t="array" ref="M499" xml:space="preserve"> 1 + 0.388 * Kn * ( ( 1 - alpha ) * L499 / Ku ) ^ ( 1 / 3 )</f>
        <v>1.1910848556753326</v>
      </c>
      <c r="N499" cm="1">
        <f t="array" ref="N499" xml:space="preserve"> 1 + 0.388 * Kn * ( ( 1 - alpha ) / Ku ) ^ ( 1 / 3 ) * ( 3 * PI() * mu * df * 10^(-6) * U * F499 * 10^(-9) / ( kB * T ) ) ^ ( 1 / 3 ) * ( 0.6 * ( F499 / lambda ) ^ 0.1 ) ^ ( -1 / 3 ) * ( 1 + 2/3 * ( 3.34 * F499 / lambda ) ) ^ ( -1 / 2 )</f>
        <v>1.0153627872594924</v>
      </c>
      <c r="O499">
        <f t="shared" si="182"/>
        <v>0.85246889205370036</v>
      </c>
      <c r="P499" cm="1">
        <f t="array" ref="P499" xml:space="preserve"> 1 / ( 1 + 1.6 * ( ( 1 - alpha ) / Ku ) ^ ( 1 / 3 ) * L499 ^ ( -2 / 3 ) * M499 )</f>
        <v>0.99674526290488175</v>
      </c>
      <c r="Q499" cm="1">
        <f t="array" ref="Q499" xml:space="preserve"> 1.6 * ( ( 1 - alpha ) / Ku ) * L499 ^ ( -2 / 3 ) * M499 * P499</f>
        <v>4.116074895933618E-3</v>
      </c>
      <c r="R499" cm="1">
        <f t="array" ref="R499" xml:space="preserve"> 1.6 * ( 0.6 ) ^ ( 2 / 3 ) * ( ( 1 - alpha ) / Ku ) * ( lambda * 10^(-9) ) ^ ( -1 / 15 ) * ( kB * T / ( 3 * PI() * df * 10^(-6) * U * mu ) ) ^ ( 2 / 3 ) * ( F499 * 10^(-9) ) ^ ( -3 / 5 )  +  3.2 * 3.34 / 3 * ( 0.6 ) ^ ( 2 / 3 ) * ( ( 1 - alpha ) / Ku ) *  ( lambda * 10^(-9) ) ^ ( 14 / 15 ) * ( kB * T / ( 3 * PI() * df * 10^(-6) * U * mu ) ) ^ ( 2 / 3 ) * ( F499 * 10^(-9) ) ^ ( -8 / 5 )</f>
        <v>3.3115944964286093E-3</v>
      </c>
      <c r="S499">
        <f t="shared" si="183"/>
        <v>3.3624698181669477E-3</v>
      </c>
      <c r="T499">
        <f t="shared" si="192"/>
        <v>0.8169117188535181</v>
      </c>
      <c r="U499">
        <f t="shared" si="184"/>
        <v>7281.3949591034798</v>
      </c>
      <c r="V499">
        <f t="shared" si="185"/>
        <v>1.1719019489016999E-2</v>
      </c>
      <c r="W499">
        <f t="shared" si="186"/>
        <v>1.3733511531106372E-4</v>
      </c>
      <c r="X499">
        <f t="shared" si="187"/>
        <v>1.6094257929641505E-6</v>
      </c>
      <c r="Y499" cm="1">
        <f t="array" ref="Y499" xml:space="preserve"> 4 / 3 * g / U^2 * F499 * 10^(-9) * ( rhop - rhoa ) / rhoa</f>
        <v>517.28856650185276</v>
      </c>
      <c r="Z499" cm="1">
        <f t="array" ref="Z499" xml:space="preserve"> SQRT( 4/3 * 1/U499 * g/rhoa * F499 * 10^(-9) *  ( rhop - rhoa ) )</f>
        <v>2.7958219337863989E-3</v>
      </c>
      <c r="AA499" cm="1">
        <f t="array" ref="AA499" xml:space="preserve"> Z499 / U</f>
        <v>0.2665380065643661</v>
      </c>
      <c r="AB499">
        <f t="shared" si="193"/>
        <v>0.36339716161142377</v>
      </c>
      <c r="AC499">
        <f t="shared" si="194"/>
        <v>0.35651423096791612</v>
      </c>
      <c r="AD499">
        <f t="shared" si="195"/>
        <v>0.98105948155184686</v>
      </c>
      <c r="AE499" cm="1">
        <f t="array" ref="AE499">( ( F499 * 10^(-9) ) ^ 2 * rhop * H499 * U ) / ( 18 * mu * ( df * 10^(-6) ) )</f>
        <v>0.10553216984192927</v>
      </c>
      <c r="AF499">
        <f t="shared" si="196"/>
        <v>8.8107307299043924E-2</v>
      </c>
      <c r="AG499" cm="1">
        <f t="array" ref="AG499">(2 * AI519*(1-alpha)*AE499*SQRT(alpha)+(1-alpha)*alpha*AE499^2)/Ku</f>
        <v>5.3289415898910057E-2</v>
      </c>
      <c r="AH499">
        <f t="shared" si="197"/>
        <v>0.60482402121359935</v>
      </c>
      <c r="AI499" cm="1">
        <f t="array" ref="AI499" xml:space="preserve"> F499 / df / 1000</f>
        <v>0.63647959183673475</v>
      </c>
      <c r="AJ499" cm="1">
        <f t="array" ref="AJ499" xml:space="preserve"> ( 1 + AI499 ) / ( 2*Ku ) * ( 2 * LN( 1 + AI499 ) - 1 + alpha + ( 1 / ( 1 + AI499 ) ) ^ 2 * ( 1 - alpha / 2 ) - ( alpha / 2) * ( 1 + AI499 ) ^ 2 )</f>
        <v>0.40275255504937801</v>
      </c>
      <c r="AK499" cm="1">
        <f t="array" ref="AK499" xml:space="preserve"> ( ( 1 - alpha ) / Ku ) * AI499 ^ 2</f>
        <v>0.57612934723397347</v>
      </c>
      <c r="AL499">
        <f t="shared" si="198"/>
        <v>1.4304796828994399</v>
      </c>
      <c r="AM499">
        <f t="shared" si="188"/>
        <v>0.65471689452501458</v>
      </c>
      <c r="AN499">
        <f t="shared" si="199"/>
        <v>1.0241133553191004</v>
      </c>
      <c r="AO499">
        <f t="shared" si="200"/>
        <v>1.5642079254149632</v>
      </c>
      <c r="AP499" cm="1">
        <f t="array" ref="AP499" xml:space="preserve"> EXP( -4 * alpha * X * 10^(-6) * AM499 / ( PI() * df * 10^(-6) * ( 1 - alpha ) ) ) * 100</f>
        <v>1.5202413153922695E-4</v>
      </c>
      <c r="AQ499" cm="1">
        <f t="array" ref="AQ499" xml:space="preserve"> EXP( -4 * alpha * X * 10^(-6) * AN499 / ( PI() * df * 10^(-6) * ( 1 - alpha ) ) ) * 100</f>
        <v>7.9305164521003554E-8</v>
      </c>
      <c r="AR499">
        <f t="shared" si="201"/>
        <v>1.5194482637470594E-4</v>
      </c>
      <c r="AS499" cm="1">
        <f t="array" ref="AS499" xml:space="preserve"> ( sigave * 10^(-6) * fE *e * H499 ) / ( 3 * PI() * eps0 * ( 1 + epsF ) * mu * U * F499 * 10^(-9) )</f>
        <v>4.2745796746751098E-3</v>
      </c>
      <c r="AT499" cm="1">
        <f t="array" ref="AT499" xml:space="preserve"> PI() * AS499 / ( 1 + alpha * SQRT(AS499) )</f>
        <v>1.3368678803110766E-2</v>
      </c>
      <c r="AU499" cm="1">
        <f t="array" ref="AU499" xml:space="preserve"> PI() * AS499 * ( 1 - SQRT( AS499 ) * alpha )</f>
        <v>1.3368406733467685E-2</v>
      </c>
      <c r="AV499">
        <f t="shared" si="202"/>
        <v>0.99997964872616907</v>
      </c>
      <c r="AW499" cm="1">
        <f t="array" ref="AW499" xml:space="preserve"> 2 / 3 * ( epsP - 1 ) / ( epsP + 2 ) * ( sigave * 10^(-6) ) ^ 2 / ( eps0 * ( 1 + epsF ) ^ 2 ) * H499 * ( F499 * 10^(-9) ) ^ 2 / ( df * 10^(-6) * mu * U )</f>
        <v>84.619565717149698</v>
      </c>
      <c r="AX499" cm="1">
        <f t="array" ref="AX499" xml:space="preserve"> 0.528 * Ku ^ 0.26 * AW499 ^ 0.74 / ( 1 + 0.366 * ( Ku * AW499 ) ^ 0.63 )</f>
        <v>2.2576971664377696</v>
      </c>
      <c r="AY499" cm="1">
        <f t="array" ref="AY499" xml:space="preserve"> 0.35 * Ku ^ ( -0.5 ) * AW499 ^ 0.4</f>
        <v>2.5530365765320688</v>
      </c>
      <c r="AZ499">
        <f t="shared" si="203"/>
        <v>1.1308144486712939</v>
      </c>
      <c r="BA499">
        <f t="shared" si="189"/>
        <v>0.6593328734582502</v>
      </c>
      <c r="BB499">
        <f t="shared" si="204"/>
        <v>1.037481762052568</v>
      </c>
      <c r="BC499">
        <f t="shared" si="205"/>
        <v>1.5735325869782568</v>
      </c>
      <c r="BD499">
        <f t="shared" si="190"/>
        <v>1.4342615833747228</v>
      </c>
      <c r="BE499">
        <f t="shared" si="206"/>
        <v>3.577149931851169</v>
      </c>
      <c r="BF499">
        <f t="shared" si="207"/>
        <v>2.4940707980439463</v>
      </c>
      <c r="BG499" cm="1">
        <f t="array" ref="BG499" xml:space="preserve"> EXP( -4 * alpha * X * 10^(-6) * BA499 / ( PI() * df * 10^(-6) * ( 1 - alpha ) ) ) * 100</f>
        <v>1.3832255953118969E-4</v>
      </c>
      <c r="BH499" cm="1">
        <f t="array" ref="BH499" xml:space="preserve"> EXP( -4 * alpha * X * 10^(-6) * BB499 / ( PI() * df * 10^(-6) * ( 1 - alpha ) ) ) * 100</f>
        <v>6.0325958494450176E-8</v>
      </c>
      <c r="BI499" cm="1">
        <f t="array" ref="BI499" xml:space="preserve"> EXP( -4 * alpha * X * 10^(-6) * BD499 / ( PI() * df * 10^(-6) * ( 1 - alpha ) ) ) * 100</f>
        <v>1.7970212156718576E-11</v>
      </c>
      <c r="BJ499" cm="1">
        <f t="array" ref="BJ499" xml:space="preserve"> EXP( -4 * alpha * X * 10^(-6) * BE499 / ( PI() * df * 10^(-6) * ( 1 - alpha ) ) ) * 100</f>
        <v>1.6291209895161343E-30</v>
      </c>
      <c r="BK499" cm="1">
        <f t="array" ref="BK499">fC *  BG499 +  ( 1 - fC ) * BI499</f>
        <v>1.383227212630991E-5</v>
      </c>
    </row>
    <row r="500" spans="6:63" x14ac:dyDescent="0.2">
      <c r="F500">
        <v>5000</v>
      </c>
      <c r="G500" cm="1">
        <f t="array" ref="G500" xml:space="preserve"> F500 * 10^(-9) * rhoa/mu * U</f>
        <v>3.3124652999535521E-3</v>
      </c>
      <c r="H500" cm="1">
        <f t="array" ref="H500">1 +  lambda/F500 * ( 2.514 + 0.8 * EXP( -0.55 * F500/lambda ) )</f>
        <v>1.0336926280000001</v>
      </c>
      <c r="I500" cm="1">
        <f t="array" ref="I500" xml:space="preserve"> 1 + 3.34 * lambda/F500</f>
        <v>1.0447626800000001</v>
      </c>
      <c r="J500">
        <f t="shared" si="191"/>
        <v>0.98940424250223025</v>
      </c>
      <c r="K500" cm="1">
        <f t="array" ref="K500" xml:space="preserve"> kB * T * H500 / ( 3 * PI() * mu * F500 * 10^(-9) )</f>
        <v>4.8808634217627522E-12</v>
      </c>
      <c r="L500" cm="1">
        <f t="array" ref="L500" xml:space="preserve"> df * 10^(-6) *U / K500</f>
        <v>16848.830831566855</v>
      </c>
      <c r="M500" cm="1">
        <f t="array" ref="M500" xml:space="preserve"> 1 + 0.388 * Kn * ( ( 1 - alpha ) * L500 / Ku ) ^ ( 1 / 3 )</f>
        <v>1.1912165789068061</v>
      </c>
      <c r="N500" cm="1">
        <f t="array" ref="N500" xml:space="preserve"> 1 + 0.388 * Kn * ( ( 1 - alpha ) / Ku ) ^ ( 1 / 3 ) * ( 3 * PI() * mu * df * 10^(-6) * U * F500 * 10^(-9) / ( kB * T ) ) ^ ( 1 / 3 ) * ( 0.6 * ( F500 / lambda ) ^ 0.1 ) ^ ( -1 / 3 ) * ( 1 + 2/3 * ( 3.34 * F500 / lambda ) ) ^ ( -1 / 2 )</f>
        <v>1.0153567292829269</v>
      </c>
      <c r="O500">
        <f t="shared" si="182"/>
        <v>0.85236954157801603</v>
      </c>
      <c r="P500" cm="1">
        <f t="array" ref="P500" xml:space="preserve"> 1 / ( 1 + 1.6 * ( ( 1 - alpha ) / Ku ) ^ ( 1 / 3 ) * L500 ^ ( -2 / 3 ) * M500 )</f>
        <v>0.99674937268559327</v>
      </c>
      <c r="Q500" cm="1">
        <f t="array" ref="Q500" xml:space="preserve"> 1.6 * ( ( 1 - alpha ) / Ku ) * L500 ^ ( -2 / 3 ) * M500 * P500</f>
        <v>4.1108774975818141E-3</v>
      </c>
      <c r="R500" cm="1">
        <f t="array" ref="R500" xml:space="preserve"> 1.6 * ( 0.6 ) ^ ( 2 / 3 ) * ( ( 1 - alpha ) / Ku ) * ( lambda * 10^(-9) ) ^ ( -1 / 15 ) * ( kB * T / ( 3 * PI() * df * 10^(-6) * U * mu ) ) ^ ( 2 / 3 ) * ( F500 * 10^(-9) ) ^ ( -3 / 5 )  +  3.2 * 3.34 / 3 * ( 0.6 ) ^ ( 2 / 3 ) * ( ( 1 - alpha ) / Ku ) *  ( lambda * 10^(-9) ) ^ ( 14 / 15 ) * ( kB * T / ( 3 * PI() * df * 10^(-6) * U * mu ) ) ^ ( 2 / 3 ) * ( F500 * 10^(-9) ) ^ ( -8 / 5 )</f>
        <v>3.3074269288424544E-3</v>
      </c>
      <c r="S500">
        <f t="shared" si="183"/>
        <v>3.3582181888117501E-3</v>
      </c>
      <c r="T500">
        <f t="shared" si="192"/>
        <v>0.81691030462162673</v>
      </c>
      <c r="U500">
        <f t="shared" si="184"/>
        <v>7266.8617232960514</v>
      </c>
      <c r="V500">
        <f t="shared" si="185"/>
        <v>1.1730732155764532E-2</v>
      </c>
      <c r="W500">
        <f t="shared" si="186"/>
        <v>1.3760977299639044E-4</v>
      </c>
      <c r="X500">
        <f t="shared" si="187"/>
        <v>1.6142562481748139E-6</v>
      </c>
      <c r="Y500" cm="1">
        <f t="array" ref="Y500" xml:space="preserve"> 4 / 3 * g / U^2 * F500 * 10^(-9) * ( rhop - rhoa ) / rhoa</f>
        <v>518.32521693572403</v>
      </c>
      <c r="Z500" cm="1">
        <f t="array" ref="Z500" xml:space="preserve"> SQRT( 4/3 * 1/U500 * g/rhoa * F500 * 10^(-9) *  ( rhop - rhoa ) )</f>
        <v>2.8014190866916221E-3</v>
      </c>
      <c r="AA500" cm="1">
        <f t="array" ref="AA500" xml:space="preserve"> Z500 / U</f>
        <v>0.26707160777829381</v>
      </c>
      <c r="AB500">
        <f t="shared" si="193"/>
        <v>0.36438976933166251</v>
      </c>
      <c r="AC500">
        <f t="shared" si="194"/>
        <v>0.35744650870679884</v>
      </c>
      <c r="AD500">
        <f t="shared" si="195"/>
        <v>0.9809455116218041</v>
      </c>
      <c r="AE500" cm="1">
        <f t="array" ref="AE500">( ( F500 * 10^(-9) ) ^ 2 * rhop * H500 * U ) / ( 18 * mu * ( df * 10^(-6) ) )</f>
        <v>0.10594864777900354</v>
      </c>
      <c r="AF500">
        <f t="shared" si="196"/>
        <v>8.8596413519931222E-2</v>
      </c>
      <c r="AG500" cm="1">
        <f t="array" ref="AG500">(2 * AI520*(1-alpha)*AE500*SQRT(alpha)+(1-alpha)*alpha*AE500^2)/Ku</f>
        <v>5.3605018439138424E-2</v>
      </c>
      <c r="AH500">
        <f t="shared" si="197"/>
        <v>0.60504727346642639</v>
      </c>
      <c r="AI500" cm="1">
        <f t="array" ref="AI500" xml:space="preserve"> F500 / df / 1000</f>
        <v>0.63775510204081642</v>
      </c>
      <c r="AJ500" cm="1">
        <f t="array" ref="AJ500" xml:space="preserve"> ( 1 + AI500 ) / ( 2*Ku ) * ( 2 * LN( 1 + AI500 ) - 1 + alpha + ( 1 / ( 1 + AI500 ) ) ^ 2 * ( 1 - alpha / 2 ) - ( alpha / 2) * ( 1 + AI500 ) ^ 2 )</f>
        <v>0.40413325049554938</v>
      </c>
      <c r="AK500" cm="1">
        <f t="array" ref="AK500" xml:space="preserve"> ( ( 1 - alpha ) / Ku ) * AI500 ^ 2</f>
        <v>0.57844079665741666</v>
      </c>
      <c r="AL500">
        <f t="shared" si="198"/>
        <v>1.4313120634051537</v>
      </c>
      <c r="AM500">
        <f t="shared" si="188"/>
        <v>0.65623492463302102</v>
      </c>
      <c r="AN500">
        <f t="shared" si="199"/>
        <v>1.0278419370729583</v>
      </c>
      <c r="AO500">
        <f t="shared" si="200"/>
        <v>1.5662713130480628</v>
      </c>
      <c r="AP500" cm="1">
        <f t="array" ref="AP500" xml:space="preserve"> EXP( -4 * alpha * X * 10^(-6) * AM500 / ( PI() * df * 10^(-6) * ( 1 - alpha ) ) ) * 100</f>
        <v>1.4737461456153925E-4</v>
      </c>
      <c r="AQ500" cm="1">
        <f t="array" ref="AQ500" xml:space="preserve"> EXP( -4 * alpha * X * 10^(-6) * AN500 / ( PI() * df * 10^(-6) * ( 1 - alpha ) ) ) * 100</f>
        <v>7.347976139927271E-8</v>
      </c>
      <c r="AR500">
        <f t="shared" si="201"/>
        <v>1.4730113480013998E-4</v>
      </c>
      <c r="AS500" cm="1">
        <f t="array" ref="AS500" xml:space="preserve"> ( sigave * 10^(-6) * fE *e * H500 ) / ( 3 * PI() * eps0 * ( 1 + epsF ) * mu * U * F500 * 10^(-9) )</f>
        <v>4.2657518785006263E-3</v>
      </c>
      <c r="AT500" cm="1">
        <f t="array" ref="AT500" xml:space="preserve"> PI() * AS500 / ( 1 + alpha * SQRT(AS500) )</f>
        <v>1.3341131912814431E-2</v>
      </c>
      <c r="AU500" cm="1">
        <f t="array" ref="AU500" xml:space="preserve"> PI() * AS500 * ( 1 - SQRT( AS500 ) * alpha )</f>
        <v>1.3340860964501922E-2</v>
      </c>
      <c r="AV500">
        <f t="shared" si="202"/>
        <v>0.99997969075530624</v>
      </c>
      <c r="AW500" cm="1">
        <f t="array" ref="AW500" xml:space="preserve"> 2 / 3 * ( epsP - 1 ) / ( epsP + 2 ) * ( sigave * 10^(-6) ) ^ 2 / ( eps0 * ( 1 + epsF ) ^ 2 ) * H500 * ( F500 * 10^(-9) ) ^ 2 / ( df * 10^(-6) * mu * U )</f>
        <v>84.953513007523696</v>
      </c>
      <c r="AX500" cm="1">
        <f t="array" ref="AX500" xml:space="preserve"> 0.528 * Ku ^ 0.26 * AW500 ^ 0.74 / ( 1 + 0.366 * ( Ku * AW500 ) ^ 0.63 )</f>
        <v>2.2596772520482697</v>
      </c>
      <c r="AY500" cm="1">
        <f t="array" ref="AY500" xml:space="preserve"> 0.35 * Ku ^ ( -0.5 ) * AW500 ^ 0.4</f>
        <v>2.5570619924450857</v>
      </c>
      <c r="AZ500">
        <f t="shared" si="203"/>
        <v>1.131604962667679</v>
      </c>
      <c r="BA500">
        <f t="shared" si="189"/>
        <v>0.66082113985051039</v>
      </c>
      <c r="BB500">
        <f t="shared" si="204"/>
        <v>1.0411827980374602</v>
      </c>
      <c r="BC500">
        <f t="shared" si="205"/>
        <v>1.5755894223859037</v>
      </c>
      <c r="BD500">
        <f t="shared" si="190"/>
        <v>1.4330330454884426</v>
      </c>
      <c r="BE500">
        <f t="shared" si="206"/>
        <v>3.584903929518044</v>
      </c>
      <c r="BF500">
        <f t="shared" si="207"/>
        <v>2.5016198620152172</v>
      </c>
      <c r="BG500" cm="1">
        <f t="array" ref="BG500" xml:space="preserve"> EXP( -4 * alpha * X * 10^(-6) * BA500 / ( PI() * df * 10^(-6) * ( 1 - alpha ) ) ) * 100</f>
        <v>1.341737816765821E-4</v>
      </c>
      <c r="BH500" cm="1">
        <f t="array" ref="BH500" xml:space="preserve"> EXP( -4 * alpha * X * 10^(-6) * BB500 / ( PI() * df * 10^(-6) * ( 1 - alpha ) ) ) * 100</f>
        <v>5.592619609690539E-8</v>
      </c>
      <c r="BI500" cm="1">
        <f t="array" ref="BI500" xml:space="preserve"> EXP( -4 * alpha * X * 10^(-6) * BD500 / ( PI() * df * 10^(-6) * ( 1 - alpha ) ) ) * 100</f>
        <v>1.842767332055283E-11</v>
      </c>
      <c r="BJ500" cm="1">
        <f t="array" ref="BJ500" xml:space="preserve"> EXP( -4 * alpha * X * 10^(-6) * BE500 / ( PI() * df * 10^(-6) * ( 1 - alpha ) ) ) * 100</f>
        <v>1.3901065220640235E-30</v>
      </c>
      <c r="BK500" cm="1">
        <f t="array" ref="BK500">fC *  BG500 +  ( 1 - fC ) * BI500</f>
        <v>1.3417394752564198E-5</v>
      </c>
    </row>
    <row r="501" spans="6:63" x14ac:dyDescent="0.2">
      <c r="F501">
        <v>5010</v>
      </c>
      <c r="G501" cm="1">
        <f t="array" ref="G501" xml:space="preserve"> F501 * 10^(-9) * rhoa/mu * U</f>
        <v>3.3190902305534594E-3</v>
      </c>
      <c r="H501" cm="1">
        <f t="array" ref="H501">1 +  lambda/F501 * ( 2.514 + 0.8 * EXP( -0.55 * F501/lambda ) )</f>
        <v>1.0336253772455091</v>
      </c>
      <c r="I501" cm="1">
        <f t="array" ref="I501" xml:space="preserve"> 1 + 3.34 * lambda/F501</f>
        <v>1.0446733333333333</v>
      </c>
      <c r="J501">
        <f t="shared" si="191"/>
        <v>0.98942448731550126</v>
      </c>
      <c r="K501" cm="1">
        <f t="array" ref="K501" xml:space="preserve"> kB * T * H501 / ( 3 * PI() * mu * F501 * 10^(-9) )</f>
        <v>4.8708042703289844E-12</v>
      </c>
      <c r="L501" cm="1">
        <f t="array" ref="L501" xml:space="preserve"> df * 10^(-6) *U / K501</f>
        <v>16883.626920962008</v>
      </c>
      <c r="M501" cm="1">
        <f t="array" ref="M501" xml:space="preserve"> 1 + 0.388 * Kn * ( ( 1 - alpha ) * L501 / Ku ) ^ ( 1 / 3 )</f>
        <v>1.1913481214486861</v>
      </c>
      <c r="N501" cm="1">
        <f t="array" ref="N501" xml:space="preserve"> 1 + 0.388 * Kn * ( ( 1 - alpha ) / Ku ) ^ ( 1 / 3 ) * ( 3 * PI() * mu * df * 10^(-6) * U * F501 * 10^(-9) / ( kB * T ) ) ^ ( 1 / 3 ) * ( 0.6 * ( F501 / lambda ) ^ 0.1 ) ^ ( -1 / 3 ) * ( 1 + 2/3 * ( 3.34 * F501 / lambda ) ) ^ ( -1 / 2 )</f>
        <v>1.0153506856094932</v>
      </c>
      <c r="O501">
        <f t="shared" si="182"/>
        <v>0.85227035434010756</v>
      </c>
      <c r="P501" cm="1">
        <f t="array" ref="P501" xml:space="preserve"> 1 / ( 1 + 1.6 * ( ( 1 - alpha ) / Ku ) ^ ( 1 / 3 ) * L501 ^ ( -2 / 3 ) * M501 )</f>
        <v>0.99675346864143644</v>
      </c>
      <c r="Q501" cm="1">
        <f t="array" ref="Q501" xml:space="preserve"> 1.6 * ( ( 1 - alpha ) / Ku ) * L501 ^ ( -2 / 3 ) * M501 * P501</f>
        <v>4.1056975827288584E-3</v>
      </c>
      <c r="R501" cm="1">
        <f t="array" ref="R501" xml:space="preserve"> 1.6 * ( 0.6 ) ^ ( 2 / 3 ) * ( ( 1 - alpha ) / Ku ) * ( lambda * 10^(-9) ) ^ ( -1 / 15 ) * ( kB * T / ( 3 * PI() * df * 10^(-6) * U * mu ) ) ^ ( 2 / 3 ) * ( F501 * 10^(-9) ) ^ ( -3 / 5 )  +  3.2 * 3.34 / 3 * ( 0.6 ) ^ ( 2 / 3 ) * ( ( 1 - alpha ) / Ku ) *  ( lambda * 10^(-9) ) ^ ( 14 / 15 ) * ( kB * T / ( 3 * PI() * df * 10^(-6) * U * mu ) ) ^ ( 2 / 3 ) * ( F501 * 10^(-9) ) ^ ( -8 / 5 )</f>
        <v>3.3032732885686709E-3</v>
      </c>
      <c r="S501">
        <f t="shared" si="183"/>
        <v>3.3539807983037251E-3</v>
      </c>
      <c r="T501">
        <f t="shared" si="192"/>
        <v>0.81690887619504027</v>
      </c>
      <c r="U501">
        <f t="shared" si="184"/>
        <v>7252.38648593985</v>
      </c>
      <c r="V501">
        <f t="shared" si="185"/>
        <v>1.1742433058853639E-2</v>
      </c>
      <c r="W501">
        <f t="shared" si="186"/>
        <v>1.378844287827949E-4</v>
      </c>
      <c r="X501">
        <f t="shared" si="187"/>
        <v>1.619091492856206E-6</v>
      </c>
      <c r="Y501" cm="1">
        <f t="array" ref="Y501" xml:space="preserve"> 4 / 3 * g / U^2 * F501 * 10^(-9) * ( rhop - rhoa ) / rhoa</f>
        <v>519.36186736959576</v>
      </c>
      <c r="Z501" cm="1">
        <f t="array" ref="Z501" xml:space="preserve"> SQRT( 4/3 * 1/U501 * g/rhoa * F501 * 10^(-9) *  ( rhop - rhoa ) )</f>
        <v>2.8070162204171154E-3</v>
      </c>
      <c r="AA501" cm="1">
        <f t="array" ref="AA501" xml:space="preserve"> Z501 / U</f>
        <v>0.26760520716373348</v>
      </c>
      <c r="AB501">
        <f t="shared" si="193"/>
        <v>0.36538382001243835</v>
      </c>
      <c r="AC501">
        <f t="shared" si="194"/>
        <v>0.3583798089163221</v>
      </c>
      <c r="AD501">
        <f t="shared" si="195"/>
        <v>0.98083108579937162</v>
      </c>
      <c r="AE501" cm="1">
        <f t="array" ref="AE501">( ( F501 * 10^(-9) ) ^ 2 * rhop * H501 * U ) / ( 18 * mu * ( df * 10^(-6) ) )</f>
        <v>0.10636594567856889</v>
      </c>
      <c r="AF501">
        <f t="shared" si="196"/>
        <v>8.9086689157258356E-2</v>
      </c>
      <c r="AG501" cm="1">
        <f t="array" ref="AG501">(2 * AI521*(1-alpha)*AE501*SQRT(alpha)+(1-alpha)*alpha*AE501^2)/Ku</f>
        <v>5.3921873057799552E-2</v>
      </c>
      <c r="AH501">
        <f t="shared" si="197"/>
        <v>0.60527418369555896</v>
      </c>
      <c r="AI501" cm="1">
        <f t="array" ref="AI501" xml:space="preserve"> F501 / df / 1000</f>
        <v>0.63903061224489799</v>
      </c>
      <c r="AJ501" cm="1">
        <f t="array" ref="AJ501" xml:space="preserve"> ( 1 + AI501 ) / ( 2*Ku ) * ( 2 * LN( 1 + AI501 ) - 1 + alpha + ( 1 / ( 1 + AI501 ) ) ^ 2 * ( 1 - alpha / 2 ) - ( alpha / 2) * ( 1 + AI501 ) ^ 2 )</f>
        <v>0.40551558837350138</v>
      </c>
      <c r="AK501" cm="1">
        <f t="array" ref="AK501" xml:space="preserve"> ( ( 1 - alpha ) / Ku ) * AI501 ^ 2</f>
        <v>0.58075687360723283</v>
      </c>
      <c r="AL501">
        <f t="shared" si="198"/>
        <v>1.4321443866969792</v>
      </c>
      <c r="AM501">
        <f t="shared" si="188"/>
        <v>0.65775122071992143</v>
      </c>
      <c r="AN501">
        <f t="shared" si="199"/>
        <v>1.031577352479117</v>
      </c>
      <c r="AO501">
        <f t="shared" si="200"/>
        <v>1.5683397004570141</v>
      </c>
      <c r="AP501" cm="1">
        <f t="array" ref="AP501" xml:space="preserve"> EXP( -4 * alpha * X * 10^(-6) * AM501 / ( PI() * df * 10^(-6) * ( 1 - alpha ) ) ) * 100</f>
        <v>1.4287236792088088E-4</v>
      </c>
      <c r="AQ501" cm="1">
        <f t="array" ref="AQ501" xml:space="preserve"> EXP( -4 * alpha * X * 10^(-6) * AN501 / ( PI() * df * 10^(-6) * ( 1 - alpha ) ) ) * 100</f>
        <v>6.8072747202081096E-8</v>
      </c>
      <c r="AR501">
        <f t="shared" si="201"/>
        <v>1.428042951736788E-4</v>
      </c>
      <c r="AS501" cm="1">
        <f t="array" ref="AS501" xml:space="preserve"> ( sigave * 10^(-6) * fE *e * H501 ) / ( 3 * PI() * eps0 * ( 1 + epsF ) * mu * U * F501 * 10^(-9) )</f>
        <v>4.2569604331318851E-3</v>
      </c>
      <c r="AT501" cm="1">
        <f t="array" ref="AT501" xml:space="preserve"> PI() * AS501 / ( 1 + alpha * SQRT(AS501) )</f>
        <v>1.3313698263697233E-2</v>
      </c>
      <c r="AU501" cm="1">
        <f t="array" ref="AU501" xml:space="preserve"> PI() * AS501 * ( 1 - SQRT( AS501 ) * alpha )</f>
        <v>1.3313428429800525E-2</v>
      </c>
      <c r="AV501">
        <f t="shared" si="202"/>
        <v>0.99997973261137796</v>
      </c>
      <c r="AW501" cm="1">
        <f t="array" ref="AW501" xml:space="preserve"> 2 / 3 * ( epsP - 1 ) / ( epsP + 2 ) * ( sigave * 10^(-6) ) ^ 2 / ( eps0 * ( 1 + epsF ) ^ 2 ) * H501 * ( F501 * 10^(-9) ) ^ 2 / ( df * 10^(-6) * mu * U )</f>
        <v>85.288117773907146</v>
      </c>
      <c r="AX501" cm="1">
        <f t="array" ref="AX501" xml:space="preserve"> 0.528 * Ku ^ 0.26 * AW501 ^ 0.74 / ( 1 + 0.366 * ( Ku * AW501 ) ^ 0.63 )</f>
        <v>2.2616531402153148</v>
      </c>
      <c r="AY501" cm="1">
        <f t="array" ref="AY501" xml:space="preserve"> 0.35 * Ku ^ ( -0.5 ) * AW501 ^ 0.4</f>
        <v>2.5610858225705515</v>
      </c>
      <c r="AZ501">
        <f t="shared" si="203"/>
        <v>1.1323954929387314</v>
      </c>
      <c r="BA501">
        <f t="shared" si="189"/>
        <v>0.66230781769837499</v>
      </c>
      <c r="BB501">
        <f t="shared" si="204"/>
        <v>1.0448907809089174</v>
      </c>
      <c r="BC501">
        <f t="shared" si="205"/>
        <v>1.5776512868896506</v>
      </c>
      <c r="BD501">
        <f t="shared" si="190"/>
        <v>1.4317992471135694</v>
      </c>
      <c r="BE501">
        <f t="shared" si="206"/>
        <v>3.5926631750496685</v>
      </c>
      <c r="BF501">
        <f t="shared" si="207"/>
        <v>2.5091947647634854</v>
      </c>
      <c r="BG501" cm="1">
        <f t="array" ref="BG501" xml:space="preserve"> EXP( -4 * alpha * X * 10^(-6) * BA501 / ( PI() * df * 10^(-6) * ( 1 - alpha ) ) ) * 100</f>
        <v>1.3015367068973954E-4</v>
      </c>
      <c r="BH501" cm="1">
        <f t="array" ref="BH501" xml:space="preserve"> EXP( -4 * alpha * X * 10^(-6) * BB501 / ( PI() * df * 10^(-6) * ( 1 - alpha ) ) ) * 100</f>
        <v>5.1839952915215358E-8</v>
      </c>
      <c r="BI501" cm="1">
        <f t="array" ref="BI501" xml:space="preserve"> EXP( -4 * alpha * X * 10^(-6) * BD501 / ( PI() * df * 10^(-6) * ( 1 - alpha ) ) ) * 100</f>
        <v>1.8898814041498845E-11</v>
      </c>
      <c r="BJ501" cm="1">
        <f t="array" ref="BJ501" xml:space="preserve"> EXP( -4 * alpha * X * 10^(-6) * BE501 / ( PI() * df * 10^(-6) * ( 1 - alpha ) ) ) * 100</f>
        <v>1.1860314026933262E-30</v>
      </c>
      <c r="BK501" cm="1">
        <f t="array" ref="BK501">fC *  BG501 +  ( 1 - fC ) * BI501</f>
        <v>1.3015384077906593E-5</v>
      </c>
    </row>
    <row r="502" spans="6:63" x14ac:dyDescent="0.2">
      <c r="F502">
        <v>5020</v>
      </c>
      <c r="G502" cm="1">
        <f t="array" ref="G502" xml:space="preserve"> F502 * 10^(-9) * rhoa/mu * U</f>
        <v>3.3257151611533662E-3</v>
      </c>
      <c r="H502" cm="1">
        <f t="array" ref="H502">1 +  lambda/F502 * ( 2.514 + 0.8 * EXP( -0.55 * F502/lambda ) )</f>
        <v>1.0335583944223108</v>
      </c>
      <c r="I502" cm="1">
        <f t="array" ref="I502" xml:space="preserve"> 1 + 3.34 * lambda/F502</f>
        <v>1.0445843426294821</v>
      </c>
      <c r="J502">
        <f t="shared" si="191"/>
        <v>0.98944465491468481</v>
      </c>
      <c r="K502" cm="1">
        <f t="array" ref="K502" xml:space="preserve"> kB * T * H502 / ( 3 * PI() * mu * F502 * 10^(-9) )</f>
        <v>4.8607864552665942E-12</v>
      </c>
      <c r="L502" cm="1">
        <f t="array" ref="L502" xml:space="preserve"> df * 10^(-6) *U / K502</f>
        <v>16918.423152730909</v>
      </c>
      <c r="M502" cm="1">
        <f t="array" ref="M502" xml:space="preserve"> 1 + 0.388 * Kn * ( ( 1 - alpha ) * L502 / Ku ) ^ ( 1 / 3 )</f>
        <v>1.1914794839177016</v>
      </c>
      <c r="N502" cm="1">
        <f t="array" ref="N502" xml:space="preserve"> 1 + 0.388 * Kn * ( ( 1 - alpha ) / Ku ) ^ ( 1 / 3 ) * ( 3 * PI() * mu * df * 10^(-6) * U * F502 * 10^(-9) / ( kB * T ) ) ^ ( 1 / 3 ) * ( 0.6 * ( F502 / lambda ) ^ 0.1 ) ^ ( -1 / 3 ) * ( 1 + 2/3 * ( 3.34 * F502 / lambda ) ) ^ ( -1 / 2 )</f>
        <v>1.0153446561774082</v>
      </c>
      <c r="O502">
        <f t="shared" si="182"/>
        <v>0.85217132974783183</v>
      </c>
      <c r="P502" cm="1">
        <f t="array" ref="P502" xml:space="preserve"> 1 / ( 1 + 1.6 * ( ( 1 - alpha ) / Ku ) ^ ( 1 / 3 ) * L502 ^ ( -2 / 3 ) * M502 )</f>
        <v>0.9967575508472567</v>
      </c>
      <c r="Q502" cm="1">
        <f t="array" ref="Q502" xml:space="preserve"> 1.6 * ( ( 1 - alpha ) / Ku ) * L502 ^ ( -2 / 3 ) * M502 * P502</f>
        <v>4.1005350567229109E-3</v>
      </c>
      <c r="R502" cm="1">
        <f t="array" ref="R502" xml:space="preserve"> 1.6 * ( 0.6 ) ^ ( 2 / 3 ) * ( ( 1 - alpha ) / Ku ) * ( lambda * 10^(-9) ) ^ ( -1 / 15 ) * ( kB * T / ( 3 * PI() * df * 10^(-6) * U * mu ) ) ^ ( 2 / 3 ) * ( F502 * 10^(-9) ) ^ ( -3 / 5 )  +  3.2 * 3.34 / 3 * ( 0.6 ) ^ ( 2 / 3 ) * ( ( 1 - alpha ) / Ku ) *  ( lambda * 10^(-9) ) ^ ( 14 / 15 ) * ( kB * T / ( 3 * PI() * df * 10^(-6) * U * mu ) ) ^ ( 2 / 3 ) * ( F502 * 10^(-9) ) ^ ( -8 / 5 )</f>
        <v>3.2991335002782785E-3</v>
      </c>
      <c r="S502">
        <f t="shared" si="183"/>
        <v>3.3497575695234181E-3</v>
      </c>
      <c r="T502">
        <f t="shared" si="192"/>
        <v>0.81690743358758078</v>
      </c>
      <c r="U502">
        <f t="shared" si="184"/>
        <v>7237.9689004788524</v>
      </c>
      <c r="V502">
        <f t="shared" si="185"/>
        <v>1.1754122233466129E-2</v>
      </c>
      <c r="W502">
        <f t="shared" si="186"/>
        <v>1.3815908267146421E-4</v>
      </c>
      <c r="X502">
        <f t="shared" si="187"/>
        <v>1.6239315221231629E-6</v>
      </c>
      <c r="Y502" cm="1">
        <f t="array" ref="Y502" xml:space="preserve"> 4 / 3 * g / U^2 * F502 * 10^(-9) * ( rhop - rhoa ) / rhoa</f>
        <v>520.39851780346703</v>
      </c>
      <c r="Z502" cm="1">
        <f t="array" ref="Z502" xml:space="preserve"> SQRT( 4/3 * 1/U502 * g/rhoa * F502 * 10^(-9) *  ( rhop - rhoa ) )</f>
        <v>2.8126133349750332E-3</v>
      </c>
      <c r="AA502" cm="1">
        <f t="array" ref="AA502" xml:space="preserve"> Z502 / U</f>
        <v>0.26813880472184382</v>
      </c>
      <c r="AB502">
        <f t="shared" si="193"/>
        <v>0.3663793168046478</v>
      </c>
      <c r="AC502">
        <f t="shared" si="194"/>
        <v>0.35931413249939936</v>
      </c>
      <c r="AD502">
        <f t="shared" si="195"/>
        <v>0.98071620317744201</v>
      </c>
      <c r="AE502" cm="1">
        <f t="array" ref="AE502">( ( F502 * 10^(-9) ) ^ 2 * rhop * H502 * U ) / ( 18 * mu * ( df * 10^(-6) ) )</f>
        <v>0.10678406354062525</v>
      </c>
      <c r="AF502">
        <f t="shared" si="196"/>
        <v>8.9578129941234999E-2</v>
      </c>
      <c r="AG502" cm="1">
        <f t="array" ref="AG502">(2 * AI522*(1-alpha)*AE502*SQRT(alpha)+(1-alpha)*alpha*AE502^2)/Ku</f>
        <v>5.423998230060912E-2</v>
      </c>
      <c r="AH502">
        <f t="shared" si="197"/>
        <v>0.60550474023281808</v>
      </c>
      <c r="AI502" cm="1">
        <f t="array" ref="AI502" xml:space="preserve"> F502 / df / 1000</f>
        <v>0.64030612244897966</v>
      </c>
      <c r="AJ502" cm="1">
        <f t="array" ref="AJ502" xml:space="preserve"> ( 1 + AI502 ) / ( 2*Ku ) * ( 2 * LN( 1 + AI502 ) - 1 + alpha + ( 1 / ( 1 + AI502 ) ) ^ 2 * ( 1 - alpha / 2 ) - ( alpha / 2) * ( 1 + AI502 ) ^ 2 )</f>
        <v>0.40689956589998205</v>
      </c>
      <c r="AK502" cm="1">
        <f t="array" ref="AK502" xml:space="preserve"> ( ( 1 - alpha ) / Ku ) * AI502 ^ 2</f>
        <v>0.58307757808342242</v>
      </c>
      <c r="AL502">
        <f t="shared" si="198"/>
        <v>1.4329766530808878</v>
      </c>
      <c r="AM502">
        <f t="shared" si="188"/>
        <v>0.65926576737403886</v>
      </c>
      <c r="AN502">
        <f t="shared" si="199"/>
        <v>1.0353195980935803</v>
      </c>
      <c r="AO502">
        <f t="shared" si="200"/>
        <v>1.5704131009523277</v>
      </c>
      <c r="AP502" cm="1">
        <f t="array" ref="AP502" xml:space="preserve"> EXP( -4 * alpha * X * 10^(-6) * AM502 / ( PI() * df * 10^(-6) * ( 1 - alpha ) ) ) * 100</f>
        <v>1.3851262162161289E-4</v>
      </c>
      <c r="AQ502" cm="1">
        <f t="array" ref="AQ502" xml:space="preserve"> EXP( -4 * alpha * X * 10^(-6) * AN502 / ( PI() * df * 10^(-6) * ( 1 - alpha ) ) ) * 100</f>
        <v>6.3054795561736318E-8</v>
      </c>
      <c r="AR502">
        <f t="shared" si="201"/>
        <v>1.3844956682605115E-4</v>
      </c>
      <c r="AS502" cm="1">
        <f t="array" ref="AS502" xml:space="preserve"> ( sigave * 10^(-6) * fE *e * H502 ) / ( 3 * PI() * eps0 * ( 1 + epsF ) * mu * U * F502 * 10^(-9) )</f>
        <v>4.248205114712131E-3</v>
      </c>
      <c r="AT502" cm="1">
        <f t="array" ref="AT502" xml:space="preserve"> PI() * AS502 / ( 1 + alpha * SQRT(AS502) )</f>
        <v>1.3286377159369088E-2</v>
      </c>
      <c r="AU502" cm="1">
        <f t="array" ref="AU502" xml:space="preserve"> PI() * AS502 * ( 1 - SQRT( AS502 ) * alpha )</f>
        <v>1.3286108433030106E-2</v>
      </c>
      <c r="AV502">
        <f t="shared" si="202"/>
        <v>0.99997977429544882</v>
      </c>
      <c r="AW502" cm="1">
        <f t="array" ref="AW502" xml:space="preserve"> 2 / 3 * ( epsP - 1 ) / ( epsP + 2 ) * ( sigave * 10^(-6) ) ^ 2 / ( eps0 * ( 1 + epsF ) ^ 2 ) * H502 * ( F502 * 10^(-9) ) ^ 2 / ( df * 10^(-6) * mu * U )</f>
        <v>85.623380016300047</v>
      </c>
      <c r="AX502" cm="1">
        <f t="array" ref="AX502" xml:space="preserve"> 0.528 * Ku ^ 0.26 * AW502 ^ 0.74 / ( 1 + 0.366 * ( Ku * AW502 ) ^ 0.63 )</f>
        <v>2.2636248474331544</v>
      </c>
      <c r="AY502" cm="1">
        <f t="array" ref="AY502" xml:space="preserve"> 0.35 * Ku ^ ( -0.5 ) * AW502 ^ 0.4</f>
        <v>2.5651080706544582</v>
      </c>
      <c r="AZ502">
        <f t="shared" si="203"/>
        <v>1.1331860372372091</v>
      </c>
      <c r="BA502">
        <f t="shared" si="189"/>
        <v>0.66379289089981564</v>
      </c>
      <c r="BB502">
        <f t="shared" si="204"/>
        <v>1.0486057065266103</v>
      </c>
      <c r="BC502">
        <f t="shared" si="205"/>
        <v>1.5797181935846816</v>
      </c>
      <c r="BD502">
        <f t="shared" si="190"/>
        <v>1.430560242717233</v>
      </c>
      <c r="BE502">
        <f t="shared" si="206"/>
        <v>3.6004276687480385</v>
      </c>
      <c r="BF502">
        <f t="shared" si="207"/>
        <v>2.5167955610938262</v>
      </c>
      <c r="BG502" cm="1">
        <f t="array" ref="BG502" xml:space="preserve"> EXP( -4 * alpha * X * 10^(-6) * BA502 / ( PI() * df * 10^(-6) * ( 1 - alpha ) ) ) * 100</f>
        <v>1.2625815562525652E-4</v>
      </c>
      <c r="BH502" cm="1">
        <f t="array" ref="BH502" xml:space="preserve"> EXP( -4 * alpha * X * 10^(-6) * BB502 / ( PI() * df * 10^(-6) * ( 1 - alpha ) ) ) * 100</f>
        <v>4.8045444924676415E-8</v>
      </c>
      <c r="BI502" cm="1">
        <f t="array" ref="BI502" xml:space="preserve"> EXP( -4 * alpha * X * 10^(-6) * BD502 / ( PI() * df * 10^(-6) * ( 1 - alpha ) ) ) * 100</f>
        <v>1.9384065189758382E-11</v>
      </c>
      <c r="BJ502" cm="1">
        <f t="array" ref="BJ502" xml:space="preserve"> EXP( -4 * alpha * X * 10^(-6) * BE502 / ( PI() * df * 10^(-6) * ( 1 - alpha ) ) ) * 100</f>
        <v>1.0118069489118157E-30</v>
      </c>
      <c r="BK502" cm="1">
        <f t="array" ref="BK502">fC *  BG502 +  ( 1 - fC ) * BI502</f>
        <v>1.2625833008184323E-5</v>
      </c>
    </row>
    <row r="503" spans="6:63" x14ac:dyDescent="0.2">
      <c r="F503">
        <v>5030</v>
      </c>
      <c r="G503" cm="1">
        <f t="array" ref="G503" xml:space="preserve"> F503 * 10^(-9) * rhoa/mu * U</f>
        <v>3.332340091753273E-3</v>
      </c>
      <c r="H503" cm="1">
        <f t="array" ref="H503">1 +  lambda/F503 * ( 2.514 + 0.8 * EXP( -0.55 * F503/lambda ) )</f>
        <v>1.0334916779324055</v>
      </c>
      <c r="I503" cm="1">
        <f t="array" ref="I503" xml:space="preserve"> 1 + 3.34 * lambda/F503</f>
        <v>1.0444957057654076</v>
      </c>
      <c r="J503">
        <f t="shared" si="191"/>
        <v>0.9894647457406841</v>
      </c>
      <c r="K503" cm="1">
        <f t="array" ref="K503" xml:space="preserve"> kB * T * H503 / ( 3 * PI() * mu * F503 * 10^(-9) )</f>
        <v>4.8508097225361951E-12</v>
      </c>
      <c r="L503" cm="1">
        <f t="array" ref="L503" xml:space="preserve"> df * 10^(-6) *U / K503</f>
        <v>16953.219526051926</v>
      </c>
      <c r="M503" cm="1">
        <f t="array" ref="M503" xml:space="preserve"> 1 + 0.388 * Kn * ( ( 1 - alpha ) * L503 / Ku ) ^ ( 1 / 3 )</f>
        <v>1.1916106669272286</v>
      </c>
      <c r="N503" cm="1">
        <f t="array" ref="N503" xml:space="preserve"> 1 + 0.388 * Kn * ( ( 1 - alpha ) / Ku ) ^ ( 1 / 3 ) * ( 3 * PI() * mu * df * 10^(-6) * U * F503 * 10^(-9) / ( kB * T ) ) ^ ( 1 / 3 ) * ( 0.6 * ( F503 / lambda ) ^ 0.1 ) ^ ( -1 / 3 ) * ( 1 + 2/3 * ( 3.34 * F503 / lambda ) ) ^ ( -1 / 2 )</f>
        <v>1.0153386409252756</v>
      </c>
      <c r="O503">
        <f t="shared" si="182"/>
        <v>0.85207246721238195</v>
      </c>
      <c r="P503" cm="1">
        <f t="array" ref="P503" xml:space="preserve"> 1 / ( 1 + 1.6 * ( ( 1 - alpha ) / Ku ) ^ ( 1 / 3 ) * L503 ^ ( -2 / 3 ) * M503 )</f>
        <v>0.99676161937734098</v>
      </c>
      <c r="Q503" cm="1">
        <f t="array" ref="Q503" xml:space="preserve"> 1.6 * ( ( 1 - alpha ) / Ku ) * L503 ^ ( -2 / 3 ) * M503 * P503</f>
        <v>4.0953898256169399E-3</v>
      </c>
      <c r="R503" cm="1">
        <f t="array" ref="R503" xml:space="preserve"> 1.6 * ( 0.6 ) ^ ( 2 / 3 ) * ( ( 1 - alpha ) / Ku ) * ( lambda * 10^(-9) ) ^ ( -1 / 15 ) * ( kB * T / ( 3 * PI() * df * 10^(-6) * U * mu ) ) ^ ( 2 / 3 ) * ( F503 * 10^(-9) ) ^ ( -3 / 5 )  +  3.2 * 3.34 / 3 * ( 0.6 ) ^ ( 2 / 3 ) * ( ( 1 - alpha ) / Ku ) *  ( lambda * 10^(-9) ) ^ ( 14 / 15 ) * ( kB * T / ( 3 * PI() * df * 10^(-6) * U * mu ) ) ^ ( 2 / 3 ) * ( F503 * 10^(-9) ) ^ ( -8 / 5 )</f>
        <v>3.2950074892042626E-3</v>
      </c>
      <c r="S503">
        <f t="shared" si="183"/>
        <v>3.3455484259272607E-3</v>
      </c>
      <c r="T503">
        <f t="shared" si="192"/>
        <v>0.81690597681339872</v>
      </c>
      <c r="U503">
        <f t="shared" si="184"/>
        <v>7223.6086231127201</v>
      </c>
      <c r="V503">
        <f t="shared" si="185"/>
        <v>1.1765799714608728E-2</v>
      </c>
      <c r="W503">
        <f t="shared" si="186"/>
        <v>1.3843373466358245E-4</v>
      </c>
      <c r="X503">
        <f t="shared" si="187"/>
        <v>1.6287763311050962E-6</v>
      </c>
      <c r="Y503" cm="1">
        <f t="array" ref="Y503" xml:space="preserve"> 4 / 3 * g / U^2 * F503 * 10^(-9) * ( rhop - rhoa ) / rhoa</f>
        <v>521.43516823733842</v>
      </c>
      <c r="Z503" cm="1">
        <f t="array" ref="Z503" xml:space="preserve"> SQRT( 4/3 * 1/U503 * g/rhoa * F503 * 10^(-9) *  ( rhop - rhoa ) )</f>
        <v>2.8182104303774999E-3</v>
      </c>
      <c r="AA503" cm="1">
        <f t="array" ref="AA503" xml:space="preserve"> Z503 / U</f>
        <v>0.26867240045378077</v>
      </c>
      <c r="AB503">
        <f t="shared" si="193"/>
        <v>0.36737626286836306</v>
      </c>
      <c r="AC503">
        <f t="shared" si="194"/>
        <v>0.36024948035893017</v>
      </c>
      <c r="AD503">
        <f t="shared" si="195"/>
        <v>0.98060086284892467</v>
      </c>
      <c r="AE503" cm="1">
        <f t="array" ref="AE503">( ( F503 * 10^(-9) ) ^ 2 * rhop * H503 * U ) / ( 18 * mu * ( df * 10^(-6) ) )</f>
        <v>0.10720300136517268</v>
      </c>
      <c r="AF503">
        <f t="shared" si="196"/>
        <v>9.0070731587958724E-2</v>
      </c>
      <c r="AG503" cm="1">
        <f t="array" ref="AG503">(2 * AI523*(1-alpha)*AE503*SQRT(alpha)+(1-alpha)*alpha*AE503^2)/Ku</f>
        <v>5.4559348713678769E-2</v>
      </c>
      <c r="AH503">
        <f t="shared" si="197"/>
        <v>0.60573893152404057</v>
      </c>
      <c r="AI503" cm="1">
        <f t="array" ref="AI503" xml:space="preserve"> F503 / df / 1000</f>
        <v>0.64158163265306123</v>
      </c>
      <c r="AJ503" cm="1">
        <f t="array" ref="AJ503" xml:space="preserve"> ( 1 + AI503 ) / ( 2*Ku ) * ( 2 * LN( 1 + AI503 ) - 1 + alpha + ( 1 / ( 1 + AI503 ) ) ^ 2 * ( 1 - alpha / 2 ) - ( alpha / 2) * ( 1 + AI503 ) ^ 2 )</f>
        <v>0.40828518029753391</v>
      </c>
      <c r="AK503" cm="1">
        <f t="array" ref="AK503" xml:space="preserve"> ( ( 1 - alpha ) / Ku ) * AI503 ^ 2</f>
        <v>0.58540291008598511</v>
      </c>
      <c r="AL503">
        <f t="shared" si="198"/>
        <v>1.4338088628624197</v>
      </c>
      <c r="AM503">
        <f t="shared" si="188"/>
        <v>0.66077854922069967</v>
      </c>
      <c r="AN503">
        <f t="shared" si="199"/>
        <v>1.0390686704588012</v>
      </c>
      <c r="AO503">
        <f t="shared" si="200"/>
        <v>1.5724915278866791</v>
      </c>
      <c r="AP503" cm="1">
        <f t="array" ref="AP503" xml:space="preserve"> EXP( -4 * alpha * X * 10^(-6) * AM503 / ( PI() * df * 10^(-6) * ( 1 - alpha ) ) ) * 100</f>
        <v>1.3429076214677727E-4</v>
      </c>
      <c r="AQ503" cm="1">
        <f t="array" ref="AQ503" xml:space="preserve"> EXP( -4 * alpha * X * 10^(-6) * AN503 / ( PI() * df * 10^(-6) * ( 1 - alpha ) ) ) * 100</f>
        <v>5.839858184651103E-8</v>
      </c>
      <c r="AR503">
        <f t="shared" si="201"/>
        <v>1.3423236356493076E-4</v>
      </c>
      <c r="AS503" cm="1">
        <f t="array" ref="AS503" xml:space="preserve"> ( sigave * 10^(-6) * fE *e * H503 ) / ( 3 * PI() * eps0 * ( 1 + epsF ) * mu * U * F503 * 10^(-9) )</f>
        <v>4.2394857012173293E-3</v>
      </c>
      <c r="AT503" cm="1">
        <f t="array" ref="AT503" xml:space="preserve"> PI() * AS503 / ( 1 + alpha * SQRT(AS503) )</f>
        <v>1.3259167909134275E-2</v>
      </c>
      <c r="AU503" cm="1">
        <f t="array" ref="AU503" xml:space="preserve"> PI() * AS503 * ( 1 - SQRT( AS503 ) * alpha )</f>
        <v>1.3258900283551079E-2</v>
      </c>
      <c r="AV503">
        <f t="shared" si="202"/>
        <v>0.99997981580857631</v>
      </c>
      <c r="AW503" cm="1">
        <f t="array" ref="AW503" xml:space="preserve"> 2 / 3 * ( epsP - 1 ) / ( epsP + 2 ) * ( sigave * 10^(-6) ) ^ 2 / ( eps0 * ( 1 + epsF ) ^ 2 ) * H503 * ( F503 * 10^(-9) ) ^ 2 / ( df * 10^(-6) * mu * U )</f>
        <v>85.959299734702398</v>
      </c>
      <c r="AX503" cm="1">
        <f t="array" ref="AX503" xml:space="preserve"> 0.528 * Ku ^ 0.26 * AW503 ^ 0.74 / ( 1 + 0.366 * ( Ku * AW503 ) ^ 0.63 )</f>
        <v>2.2655923901073622</v>
      </c>
      <c r="AY503" cm="1">
        <f t="array" ref="AY503" xml:space="preserve"> 0.35 * Ku ^ ( -0.5 ) * AW503 ^ 0.4</f>
        <v>2.5691287404265855</v>
      </c>
      <c r="AZ503">
        <f t="shared" si="203"/>
        <v>1.1339765933380626</v>
      </c>
      <c r="BA503">
        <f t="shared" si="189"/>
        <v>0.66527634339496244</v>
      </c>
      <c r="BB503">
        <f t="shared" si="204"/>
        <v>1.0523275707423523</v>
      </c>
      <c r="BC503">
        <f t="shared" si="205"/>
        <v>1.5817901556099743</v>
      </c>
      <c r="BD503">
        <f t="shared" si="190"/>
        <v>1.4293160866674617</v>
      </c>
      <c r="BE503">
        <f t="shared" si="206"/>
        <v>3.6081974108853867</v>
      </c>
      <c r="BF503">
        <f t="shared" si="207"/>
        <v>2.524422305564419</v>
      </c>
      <c r="BG503" cm="1">
        <f t="array" ref="BG503" xml:space="preserve"> EXP( -4 * alpha * X * 10^(-6) * BA503 / ( PI() * df * 10^(-6) * ( 1 - alpha ) ) ) * 100</f>
        <v>1.2248329557630635E-4</v>
      </c>
      <c r="BH503" cm="1">
        <f t="array" ref="BH503" xml:space="preserve"> EXP( -4 * alpha * X * 10^(-6) * BB503 / ( PI() * df * 10^(-6) * ( 1 - alpha ) ) ) * 100</f>
        <v>4.4522360451783778E-8</v>
      </c>
      <c r="BI503" cm="1">
        <f t="array" ref="BI503" xml:space="preserve"> EXP( -4 * alpha * X * 10^(-6) * BD503 / ( PI() * df * 10^(-6) * ( 1 - alpha ) ) ) * 100</f>
        <v>1.9883871663245605E-11</v>
      </c>
      <c r="BJ503" cm="1">
        <f t="array" ref="BJ503" xml:space="preserve"> EXP( -4 * alpha * X * 10^(-6) * BE503 / ( PI() * df * 10^(-6) * ( 1 - alpha ) ) ) * 100</f>
        <v>8.6308285124345318E-31</v>
      </c>
      <c r="BK503" cm="1">
        <f t="array" ref="BK503">fC *  BG503 +  ( 1 - fC ) * BI503</f>
        <v>1.2248347453115133E-5</v>
      </c>
    </row>
    <row r="504" spans="6:63" x14ac:dyDescent="0.2">
      <c r="F504">
        <v>5040</v>
      </c>
      <c r="G504" cm="1">
        <f t="array" ref="G504" xml:space="preserve"> F504 * 10^(-9) * rhoa/mu * U</f>
        <v>3.3389650223531802E-3</v>
      </c>
      <c r="H504" cm="1">
        <f t="array" ref="H504">1 +  lambda/F504 * ( 2.514 + 0.8 * EXP( -0.55 * F504/lambda ) )</f>
        <v>1.0334252261904762</v>
      </c>
      <c r="I504" cm="1">
        <f t="array" ref="I504" xml:space="preserve"> 1 + 3.34 * lambda/F504</f>
        <v>1.0444074206349205</v>
      </c>
      <c r="J504">
        <f t="shared" si="191"/>
        <v>0.98948476023105236</v>
      </c>
      <c r="K504" cm="1">
        <f t="array" ref="K504" xml:space="preserve"> kB * T * H504 / ( 3 * PI() * mu * F504 * 10^(-9) )</f>
        <v>4.8408738201739956E-12</v>
      </c>
      <c r="L504" cm="1">
        <f t="array" ref="L504" xml:space="preserve"> df * 10^(-6) *U / K504</f>
        <v>16988.016040109738</v>
      </c>
      <c r="M504" cm="1">
        <f t="array" ref="M504" xml:space="preserve"> 1 + 0.388 * Kn * ( ( 1 - alpha ) * L504 / Ku ) ^ ( 1 / 3 )</f>
        <v>1.191741671087315</v>
      </c>
      <c r="N504" cm="1">
        <f t="array" ref="N504" xml:space="preserve"> 1 + 0.388 * Kn * ( ( 1 - alpha ) / Ku ) ^ ( 1 / 3 ) * ( 3 * PI() * mu * df * 10^(-6) * U * F504 * 10^(-9) / ( kB * T ) ) ^ ( 1 / 3 ) * ( 0.6 * ( F504 / lambda ) ^ 0.1 ) ^ ( -1 / 3 ) * ( 1 + 2/3 * ( 3.34 * F504 / lambda ) ) ^ ( -1 / 2 )</f>
        <v>1.0153326397920837</v>
      </c>
      <c r="O504">
        <f t="shared" si="182"/>
        <v>0.85197376614826248</v>
      </c>
      <c r="P504" cm="1">
        <f t="array" ref="P504" xml:space="preserve"> 1 / ( 1 + 1.6 * ( ( 1 - alpha ) / Ku ) ^ ( 1 / 3 ) * L504 ^ ( -2 / 3 ) * M504 )</f>
        <v>0.99676567430542506</v>
      </c>
      <c r="Q504" cm="1">
        <f t="array" ref="Q504" xml:space="preserve"> 1.6 * ( ( 1 - alpha ) / Ku ) * L504 ^ ( -2 / 3 ) * M504 * P504</f>
        <v>4.0902617961620464E-3</v>
      </c>
      <c r="R504" cm="1">
        <f t="array" ref="R504" xml:space="preserve"> 1.6 * ( 0.6 ) ^ ( 2 / 3 ) * ( ( 1 - alpha ) / Ku ) * ( lambda * 10^(-9) ) ^ ( -1 / 15 ) * ( kB * T / ( 3 * PI() * df * 10^(-6) * U * mu ) ) ^ ( 2 / 3 ) * ( F504 * 10^(-9) ) ^ ( -3 / 5 )  +  3.2 * 3.34 / 3 * ( 0.6 ) ^ ( 2 / 3 ) * ( ( 1 - alpha ) / Ku ) *  ( lambda * 10^(-9) ) ^ ( 14 / 15 ) * ( kB * T / ( 3 * PI() * df * 10^(-6) * U * mu ) ) ^ ( 2 / 3 ) * ( F504 * 10^(-9) ) ^ ( -8 / 5 )</f>
        <v>3.290895181136253E-3</v>
      </c>
      <c r="S504">
        <f t="shared" si="183"/>
        <v>3.341353291542119E-3</v>
      </c>
      <c r="T504">
        <f t="shared" si="192"/>
        <v>0.81690450588697294</v>
      </c>
      <c r="U504">
        <f t="shared" si="184"/>
        <v>7209.305312769472</v>
      </c>
      <c r="V504">
        <f t="shared" si="185"/>
        <v>1.1777465537114302E-2</v>
      </c>
      <c r="W504">
        <f t="shared" si="186"/>
        <v>1.3870838476033061E-4</v>
      </c>
      <c r="X504">
        <f t="shared" si="187"/>
        <v>1.6336259149459142E-6</v>
      </c>
      <c r="Y504" cm="1">
        <f t="array" ref="Y504" xml:space="preserve"> 4 / 3 * g / U^2 * F504 * 10^(-9) * ( rhop - rhoa ) / rhoa</f>
        <v>522.47181867120992</v>
      </c>
      <c r="Z504" cm="1">
        <f t="array" ref="Z504" xml:space="preserve"> SQRT( 4/3 * 1/U504 * g/rhoa * F504 * 10^(-9) *  ( rhop - rhoa ) )</f>
        <v>2.8238075066366075E-3</v>
      </c>
      <c r="AA504" cm="1">
        <f t="array" ref="AA504" xml:space="preserve"> Z504 / U</f>
        <v>0.26920599436069703</v>
      </c>
      <c r="AB504">
        <f t="shared" si="193"/>
        <v>0.3683746613728639</v>
      </c>
      <c r="AC504">
        <f t="shared" si="194"/>
        <v>0.3611858533977983</v>
      </c>
      <c r="AD504">
        <f t="shared" si="195"/>
        <v>0.98048506390674572</v>
      </c>
      <c r="AE504" cm="1">
        <f t="array" ref="AE504">( ( F504 * 10^(-9) ) ^ 2 * rhop * H504 * U ) / ( 18 * mu * ( df * 10^(-6) ) )</f>
        <v>0.10762275915221114</v>
      </c>
      <c r="AF504">
        <f t="shared" si="196"/>
        <v>9.0564489799627584E-2</v>
      </c>
      <c r="AG504" cm="1">
        <f t="array" ref="AG504">(2 * AI524*(1-alpha)*AE504*SQRT(alpha)+(1-alpha)*alpha*AE504^2)/Ku</f>
        <v>5.4879974843515936E-2</v>
      </c>
      <c r="AH504">
        <f t="shared" si="197"/>
        <v>0.60597674612794661</v>
      </c>
      <c r="AI504" cm="1">
        <f t="array" ref="AI504" xml:space="preserve"> F504 / df / 1000</f>
        <v>0.6428571428571429</v>
      </c>
      <c r="AJ504" cm="1">
        <f t="array" ref="AJ504" xml:space="preserve"> ( 1 + AI504 ) / ( 2*Ku ) * ( 2 * LN( 1 + AI504 ) - 1 + alpha + ( 1 / ( 1 + AI504 ) ) ^ 2 * ( 1 - alpha / 2 ) - ( alpha / 2) * ( 1 + AI504 ) ^ 2 )</f>
        <v>0.40967242879447868</v>
      </c>
      <c r="AK504" cm="1">
        <f t="array" ref="AK504" xml:space="preserve"> ( ( 1 - alpha ) / Ku ) * AI504 ^ 2</f>
        <v>0.58773286961492122</v>
      </c>
      <c r="AL504">
        <f t="shared" si="198"/>
        <v>1.4346410163466736</v>
      </c>
      <c r="AM504">
        <f t="shared" si="188"/>
        <v>0.66228955092244091</v>
      </c>
      <c r="AN504">
        <f t="shared" si="199"/>
        <v>1.0428245661038891</v>
      </c>
      <c r="AO504">
        <f t="shared" si="200"/>
        <v>1.5745749946551877</v>
      </c>
      <c r="AP504" cm="1">
        <f t="array" ref="AP504" xml:space="preserve"> EXP( -4 * alpha * X * 10^(-6) * AM504 / ( PI() * df * 10^(-6) * ( 1 - alpha ) ) ) * 100</f>
        <v>1.3020232730284533E-4</v>
      </c>
      <c r="AQ504" cm="1">
        <f t="array" ref="AQ504" xml:space="preserve"> EXP( -4 * alpha * X * 10^(-6) * AN504 / ( PI() * df * 10^(-6) * ( 1 - alpha ) ) ) * 100</f>
        <v>5.4078650458009831E-8</v>
      </c>
      <c r="AR504">
        <f t="shared" si="201"/>
        <v>1.3014824865238732E-4</v>
      </c>
      <c r="AS504" cm="1">
        <f t="array" ref="AS504" xml:space="preserve"> ( sigave * 10^(-6) * fE *e * H504 ) / ( 3 * PI() * eps0 * ( 1 + epsF ) * mu * U * F504 * 10^(-9) )</f>
        <v>4.2308019724374641E-3</v>
      </c>
      <c r="AT504" cm="1">
        <f t="array" ref="AT504" xml:space="preserve"> PI() * AS504 / ( 1 + alpha * SQRT(AS504) )</f>
        <v>1.3232069827933421E-2</v>
      </c>
      <c r="AU504" cm="1">
        <f t="array" ref="AU504" xml:space="preserve"> PI() * AS504 * ( 1 - SQRT( AS504 ) * alpha )</f>
        <v>1.3231803296359626E-2</v>
      </c>
      <c r="AV504">
        <f t="shared" si="202"/>
        <v>0.99997985715180915</v>
      </c>
      <c r="AW504" cm="1">
        <f t="array" ref="AW504" xml:space="preserve"> 2 / 3 * ( epsP - 1 ) / ( epsP + 2 ) * ( sigave * 10^(-6) ) ^ 2 / ( eps0 * ( 1 + epsF ) ^ 2 ) * H504 * ( F504 * 10^(-9) ) ^ 2 / ( df * 10^(-6) * mu * U )</f>
        <v>86.295876929114215</v>
      </c>
      <c r="AX504" cm="1">
        <f t="array" ref="AX504" xml:space="preserve"> 0.528 * Ku ^ 0.26 * AW504 ^ 0.74 / ( 1 + 0.366 * ( Ku * AW504 ) ^ 0.63 )</f>
        <v>2.2675557845554195</v>
      </c>
      <c r="AY504" cm="1">
        <f t="array" ref="AY504" xml:space="preserve"> 0.35 * Ku ^ ( -0.5 ) * AW504 ^ 0.4</f>
        <v>2.5731478356005981</v>
      </c>
      <c r="AZ504">
        <f t="shared" si="203"/>
        <v>1.1347671590382036</v>
      </c>
      <c r="BA504">
        <f t="shared" si="189"/>
        <v>0.66675815916625791</v>
      </c>
      <c r="BB504">
        <f t="shared" si="204"/>
        <v>1.0560563694002487</v>
      </c>
      <c r="BC504">
        <f t="shared" si="205"/>
        <v>1.5838671861485512</v>
      </c>
      <c r="BD504">
        <f t="shared" si="190"/>
        <v>1.4280668332330684</v>
      </c>
      <c r="BE504">
        <f t="shared" si="206"/>
        <v>3.6159724017044872</v>
      </c>
      <c r="BF504">
        <f t="shared" si="207"/>
        <v>2.5320750524806428</v>
      </c>
      <c r="BG504" cm="1">
        <f t="array" ref="BG504" xml:space="preserve"> EXP( -4 * alpha * X * 10^(-6) * BA504 / ( PI() * df * 10^(-6) * ( 1 - alpha ) ) ) * 100</f>
        <v>1.1882527552123444E-4</v>
      </c>
      <c r="BH504" cm="1">
        <f t="array" ref="BH504" xml:space="preserve"> EXP( -4 * alpha * X * 10^(-6) * BB504 / ( PI() * df * 10^(-6) * ( 1 - alpha ) ) ) * 100</f>
        <v>4.1251763653451301E-8</v>
      </c>
      <c r="BI504" cm="1">
        <f t="array" ref="BI504" xml:space="preserve"> EXP( -4 * alpha * X * 10^(-6) * BD504 / ( PI() * df * 10^(-6) * ( 1 - alpha ) ) ) * 100</f>
        <v>2.039869284590244E-11</v>
      </c>
      <c r="BJ504" cm="1">
        <f t="array" ref="BJ504" xml:space="preserve"> EXP( -4 * alpha * X * 10^(-6) * BE504 / ( PI() * df * 10^(-6) * ( 1 - alpha ) ) ) * 100</f>
        <v>7.3614043845465963E-31</v>
      </c>
      <c r="BK504" cm="1">
        <f t="array" ref="BK504">fC *  BG504 +  ( 1 - fC ) * BI504</f>
        <v>1.1882545910947006E-5</v>
      </c>
    </row>
    <row r="505" spans="6:63" x14ac:dyDescent="0.2">
      <c r="F505">
        <v>5050</v>
      </c>
      <c r="G505" cm="1">
        <f t="array" ref="G505" xml:space="preserve"> F505 * 10^(-9) * rhoa/mu * U</f>
        <v>3.3455899529530875E-3</v>
      </c>
      <c r="H505" cm="1">
        <f t="array" ref="H505">1 +  lambda/F505 * ( 2.514 + 0.8 * EXP( -0.55 * F505/lambda ) )</f>
        <v>1.0333590376237625</v>
      </c>
      <c r="I505" cm="1">
        <f t="array" ref="I505" xml:space="preserve"> 1 + 3.34 * lambda/F505</f>
        <v>1.0443194851485149</v>
      </c>
      <c r="J505">
        <f t="shared" si="191"/>
        <v>0.98950469882002279</v>
      </c>
      <c r="K505" cm="1">
        <f t="array" ref="K505" xml:space="preserve"> kB * T * H505 / ( 3 * PI() * mu * F505 * 10^(-9) )</f>
        <v>4.8309784982706606E-12</v>
      </c>
      <c r="L505" cm="1">
        <f t="array" ref="L505" xml:space="preserve"> df * 10^(-6) *U / K505</f>
        <v>17022.812694095279</v>
      </c>
      <c r="M505" cm="1">
        <f t="array" ref="M505" xml:space="preserve"> 1 + 0.388 * Kn * ( ( 1 - alpha ) * L505 / Ku ) ^ ( 1 / 3 )</f>
        <v>1.191872497004705</v>
      </c>
      <c r="N505" cm="1">
        <f t="array" ref="N505" xml:space="preserve"> 1 + 0.388 * Kn * ( ( 1 - alpha ) / Ku ) ^ ( 1 / 3 ) * ( 3 * PI() * mu * df * 10^(-6) * U * F505 * 10^(-9) / ( kB * T ) ) ^ ( 1 / 3 ) * ( 0.6 * ( F505 / lambda ) ^ 0.1 ) ^ ( -1 / 3 ) * ( 1 + 2/3 * ( 3.34 * F505 / lambda ) ) ^ ( -1 / 2 )</f>
        <v>1.0153266527172018</v>
      </c>
      <c r="O505">
        <f t="shared" si="182"/>
        <v>0.85187522597326426</v>
      </c>
      <c r="P505" cm="1">
        <f t="array" ref="P505" xml:space="preserve"> 1 / ( 1 + 1.6 * ( ( 1 - alpha ) / Ku ) ^ ( 1 / 3 ) * L505 ^ ( -2 / 3 ) * M505 )</f>
        <v>0.99676971570469752</v>
      </c>
      <c r="Q505" cm="1">
        <f t="array" ref="Q505" xml:space="preserve"> 1.6 * ( ( 1 - alpha ) / Ku ) * L505 ^ ( -2 / 3 ) * M505 * P505</f>
        <v>4.0851508758008763E-3</v>
      </c>
      <c r="R505" cm="1">
        <f t="array" ref="R505" xml:space="preserve"> 1.6 * ( 0.6 ) ^ ( 2 / 3 ) * ( ( 1 - alpha ) / Ku ) * ( lambda * 10^(-9) ) ^ ( -1 / 15 ) * ( kB * T / ( 3 * PI() * df * 10^(-6) * U * mu ) ) ^ ( 2 / 3 ) * ( F505 * 10^(-9) ) ^ ( -3 / 5 )  +  3.2 * 3.34 / 3 * ( 0.6 ) ^ ( 2 / 3 ) * ( ( 1 - alpha ) / Ku ) *  ( lambda * 10^(-9) ) ^ ( 14 / 15 ) * ( kB * T / ( 3 * PI() * df * 10^(-6) * U * mu ) ) ^ ( 2 / 3 ) * ( F505 * 10^(-9) ) ^ ( -8 / 5 )</f>
        <v>3.286796502415239E-3</v>
      </c>
      <c r="S505">
        <f t="shared" si="183"/>
        <v>3.3371720909598709E-3</v>
      </c>
      <c r="T505">
        <f t="shared" si="192"/>
        <v>0.81690302082310062</v>
      </c>
      <c r="U505">
        <f t="shared" si="184"/>
        <v>7195.0586310784665</v>
      </c>
      <c r="V505">
        <f t="shared" si="185"/>
        <v>1.178911973564304E-2</v>
      </c>
      <c r="W505">
        <f t="shared" si="186"/>
        <v>1.3898303296288656E-4</v>
      </c>
      <c r="X505">
        <f t="shared" si="187"/>
        <v>1.6384802688039466E-6</v>
      </c>
      <c r="Y505" cm="1">
        <f t="array" ref="Y505" xml:space="preserve"> 4 / 3 * g / U^2 * F505 * 10^(-9) * ( rhop - rhoa ) / rhoa</f>
        <v>523.50846910508142</v>
      </c>
      <c r="Z505" cm="1">
        <f t="array" ref="Z505" xml:space="preserve"> SQRT( 4/3 * 1/U505 * g/rhoa * F505 * 10^(-9) *  ( rhop - rhoa ) )</f>
        <v>2.8294045637644151E-3</v>
      </c>
      <c r="AA505" cm="1">
        <f t="array" ref="AA505" xml:space="preserve"> Z505 / U</f>
        <v>0.2697395864437423</v>
      </c>
      <c r="AB505">
        <f t="shared" si="193"/>
        <v>0.36937451549667238</v>
      </c>
      <c r="AC505">
        <f t="shared" si="194"/>
        <v>0.36212325251887201</v>
      </c>
      <c r="AD505">
        <f t="shared" si="195"/>
        <v>0.98036880544384575</v>
      </c>
      <c r="AE505" cm="1">
        <f t="array" ref="AE505">( ( F505 * 10^(-9) ) ^ 2 * rhop * H505 * U ) / ( 18 * mu * ( df * 10^(-6) ) )</f>
        <v>0.10804333690174069</v>
      </c>
      <c r="AF505">
        <f t="shared" si="196"/>
        <v>9.1059400264752691E-2</v>
      </c>
      <c r="AG505" cm="1">
        <f t="array" ref="AG505">(2 * AI525*(1-alpha)*AE505*SQRT(alpha)+(1-alpha)*alpha*AE505^2)/Ku</f>
        <v>5.5201863237023904E-2</v>
      </c>
      <c r="AH505">
        <f t="shared" si="197"/>
        <v>0.6062181727150191</v>
      </c>
      <c r="AI505" cm="1">
        <f t="array" ref="AI505" xml:space="preserve"> F505 / df / 1000</f>
        <v>0.64413265306122447</v>
      </c>
      <c r="AJ505" cm="1">
        <f t="array" ref="AJ505" xml:space="preserve"> ( 1 + AI505 ) / ( 2*Ku ) * ( 2 * LN( 1 + AI505 ) - 1 + alpha + ( 1 / ( 1 + AI505 ) ) ^ 2 * ( 1 - alpha / 2 ) - ( alpha / 2) * ( 1 + AI505 ) ^ 2 )</f>
        <v>0.41106130862489509</v>
      </c>
      <c r="AK505" cm="1">
        <f t="array" ref="AK505" xml:space="preserve"> ( ( 1 - alpha ) / Ku ) * AI505 ^ 2</f>
        <v>0.59006745667023053</v>
      </c>
      <c r="AL505">
        <f t="shared" si="198"/>
        <v>1.4354731138383143</v>
      </c>
      <c r="AM505">
        <f t="shared" si="188"/>
        <v>0.66379875717921188</v>
      </c>
      <c r="AN505">
        <f t="shared" si="199"/>
        <v>1.0465872815448152</v>
      </c>
      <c r="AO505">
        <f t="shared" si="200"/>
        <v>1.5766635146957022</v>
      </c>
      <c r="AP505" cm="1">
        <f t="array" ref="AP505" xml:space="preserve"> EXP( -4 * alpha * X * 10^(-6) * AM505 / ( PI() * df * 10^(-6) * ( 1 - alpha ) ) ) * 100</f>
        <v>1.2624300123361841E-4</v>
      </c>
      <c r="AQ505" cm="1">
        <f t="array" ref="AQ505" xml:space="preserve"> EXP( -4 * alpha * X * 10^(-6) * AN505 / ( PI() * df * 10^(-6) * ( 1 - alpha ) ) ) * 100</f>
        <v>5.0071290645251215E-8</v>
      </c>
      <c r="AR505">
        <f t="shared" si="201"/>
        <v>1.2619292994297315E-4</v>
      </c>
      <c r="AS505" cm="1">
        <f t="array" ref="AS505" xml:space="preserve"> ( sigave * 10^(-6) * fE *e * H505 ) / ( 3 * PI() * eps0 * ( 1 + epsF ) * mu * U * F505 * 10^(-9) )</f>
        <v>4.2221537099580613E-3</v>
      </c>
      <c r="AT505" cm="1">
        <f t="array" ref="AT505" xml:space="preserve"> PI() * AS505 / ( 1 + alpha * SQRT(AS505) )</f>
        <v>1.320508223628614E-2</v>
      </c>
      <c r="AU505" cm="1">
        <f t="array" ref="AU505" xml:space="preserve"> PI() * AS505 * ( 1 - SQRT( AS505 ) * alpha )</f>
        <v>1.320481679203035E-2</v>
      </c>
      <c r="AV505">
        <f t="shared" si="202"/>
        <v>0.99997989832618683</v>
      </c>
      <c r="AW505" cm="1">
        <f t="array" ref="AW505" xml:space="preserve"> 2 / 3 * ( epsP - 1 ) / ( epsP + 2 ) * ( sigave * 10^(-6) ) ^ 2 / ( eps0 * ( 1 + epsF ) ^ 2 ) * H505 * ( F505 * 10^(-9) ) ^ 2 / ( df * 10^(-6) * mu * U )</f>
        <v>86.633111599535496</v>
      </c>
      <c r="AX505" cm="1">
        <f t="array" ref="AX505" xml:space="preserve"> 0.528 * Ku ^ 0.26 * AW505 ^ 0.74 / ( 1 + 0.366 * ( Ku * AW505 ) ^ 0.63 )</f>
        <v>2.269515047007296</v>
      </c>
      <c r="AY505" cm="1">
        <f t="array" ref="AY505" xml:space="preserve"> 0.35 * Ku ^ ( -0.5 ) * AW505 ^ 0.4</f>
        <v>2.5771653598741566</v>
      </c>
      <c r="AZ505">
        <f t="shared" si="203"/>
        <v>1.1355577321562793</v>
      </c>
      <c r="BA505">
        <f t="shared" si="189"/>
        <v>0.66823832223860191</v>
      </c>
      <c r="BB505">
        <f t="shared" si="204"/>
        <v>1.0597920983368456</v>
      </c>
      <c r="BC505">
        <f t="shared" si="205"/>
        <v>1.5859492984277472</v>
      </c>
      <c r="BD505">
        <f t="shared" si="190"/>
        <v>1.4268125365835442</v>
      </c>
      <c r="BE505">
        <f t="shared" si="206"/>
        <v>3.6237526414189718</v>
      </c>
      <c r="BF505">
        <f t="shared" si="207"/>
        <v>2.5397538558891055</v>
      </c>
      <c r="BG505" cm="1">
        <f t="array" ref="BG505" xml:space="preserve"> EXP( -4 * alpha * X * 10^(-6) * BA505 / ( PI() * df * 10^(-6) * ( 1 - alpha ) ) ) * 100</f>
        <v>1.1528040230146882E-4</v>
      </c>
      <c r="BH505" cm="1">
        <f t="array" ref="BH505" xml:space="preserve"> EXP( -4 * alpha * X * 10^(-6) * BB505 / ( PI() * df * 10^(-6) * ( 1 - alpha ) ) ) * 100</f>
        <v>3.8216004111255022E-8</v>
      </c>
      <c r="BI505" cm="1">
        <f t="array" ref="BI505" xml:space="preserve"> EXP( -4 * alpha * X * 10^(-6) * BD505 / ( PI() * df * 10^(-6) * ( 1 - alpha ) ) ) * 100</f>
        <v>2.092900308075296E-11</v>
      </c>
      <c r="BJ505" cm="1">
        <f t="array" ref="BJ505" xml:space="preserve"> EXP( -4 * alpha * X * 10^(-6) * BE505 / ( PI() * df * 10^(-6) * ( 1 - alpha ) ) ) * 100</f>
        <v>6.2780131282990171E-31</v>
      </c>
      <c r="BK505" cm="1">
        <f t="array" ref="BK505">fC *  BG505 +  ( 1 - fC ) * BI505</f>
        <v>1.1528059066249656E-5</v>
      </c>
    </row>
    <row r="506" spans="6:63" x14ac:dyDescent="0.2">
      <c r="F506">
        <v>5060</v>
      </c>
      <c r="G506" cm="1">
        <f t="array" ref="G506" xml:space="preserve"> F506 * 10^(-9) * rhoa/mu * U</f>
        <v>3.3522148835529952E-3</v>
      </c>
      <c r="H506" cm="1">
        <f t="array" ref="H506">1 +  lambda/F506 * ( 2.514 + 0.8 * EXP( -0.55 * F506/lambda ) )</f>
        <v>1.0332931106719367</v>
      </c>
      <c r="I506" cm="1">
        <f t="array" ref="I506" xml:space="preserve"> 1 + 3.34 * lambda/F506</f>
        <v>1.0442318972332016</v>
      </c>
      <c r="J506">
        <f t="shared" si="191"/>
        <v>0.98952456193854221</v>
      </c>
      <c r="K506" cm="1">
        <f t="array" ref="K506" xml:space="preserve"> kB * T * H506 / ( 3 * PI() * mu * F506 * 10^(-9) )</f>
        <v>4.821123508950431E-12</v>
      </c>
      <c r="L506" cm="1">
        <f t="array" ref="L506" xml:space="preserve"> df * 10^(-6) *U / K506</f>
        <v>17057.609487205667</v>
      </c>
      <c r="M506" cm="1">
        <f t="array" ref="M506" xml:space="preserve"> 1 + 0.388 * Kn * ( ( 1 - alpha ) * L506 / Ku ) ^ ( 1 / 3 )</f>
        <v>1.1920031452828641</v>
      </c>
      <c r="N506" cm="1">
        <f t="array" ref="N506" xml:space="preserve"> 1 + 0.388 * Kn * ( ( 1 - alpha ) / Ku ) ^ ( 1 / 3 ) * ( 3 * PI() * mu * df * 10^(-6) * U * F506 * 10^(-9) / ( kB * T ) ) ^ ( 1 / 3 ) * ( 0.6 * ( F506 / lambda ) ^ 0.1 ) ^ ( -1 / 3 ) * ( 1 + 2/3 * ( 3.34 * F506 / lambda ) ) ^ ( -1 / 2 )</f>
        <v>1.0153206796403769</v>
      </c>
      <c r="O506">
        <f t="shared" si="182"/>
        <v>0.85177684610843851</v>
      </c>
      <c r="P506" cm="1">
        <f t="array" ref="P506" xml:space="preserve"> 1 / ( 1 + 1.6 * ( ( 1 - alpha ) / Ku ) ^ ( 1 / 3 ) * L506 ^ ( -2 / 3 ) * M506 )</f>
        <v>0.99677374364780524</v>
      </c>
      <c r="Q506" cm="1">
        <f t="array" ref="Q506" xml:space="preserve"> 1.6 * ( ( 1 - alpha ) / Ku ) * L506 ^ ( -2 / 3 ) * M506 * P506</f>
        <v>4.0800569726610978E-3</v>
      </c>
      <c r="R506" cm="1">
        <f t="array" ref="R506" xml:space="preserve"> 1.6 * ( 0.6 ) ^ ( 2 / 3 ) * ( ( 1 - alpha ) / Ku ) * ( lambda * 10^(-9) ) ^ ( -1 / 15 ) * ( kB * T / ( 3 * PI() * df * 10^(-6) * U * mu ) ) ^ ( 2 / 3 ) * ( F506 * 10^(-9) ) ^ ( -3 / 5 )  +  3.2 * 3.34 / 3 * ( 0.6 ) ^ ( 2 / 3 ) * ( ( 1 - alpha ) / Ku ) *  ( lambda * 10^(-9) ) ^ ( 14 / 15 ) * ( kB * T / ( 3 * PI() * df * 10^(-6) * U * mu ) ) ^ ( 2 / 3 ) * ( F506 * 10^(-9) ) ^ ( -8 / 5 )</f>
        <v>3.2827113799283715E-3</v>
      </c>
      <c r="S506">
        <f t="shared" si="183"/>
        <v>3.3330047493320735E-3</v>
      </c>
      <c r="T506">
        <f t="shared" si="192"/>
        <v>0.81690152163689489</v>
      </c>
      <c r="U506">
        <f t="shared" si="184"/>
        <v>7180.868242343714</v>
      </c>
      <c r="V506">
        <f t="shared" si="185"/>
        <v>1.1800762344683675E-2</v>
      </c>
      <c r="W506">
        <f t="shared" si="186"/>
        <v>1.3925767927242514E-4</v>
      </c>
      <c r="X506">
        <f t="shared" si="187"/>
        <v>1.6433393878518583E-6</v>
      </c>
      <c r="Y506" cm="1">
        <f t="array" ref="Y506" xml:space="preserve"> 4 / 3 * g / U^2 * F506 * 10^(-9) * ( rhop - rhoa ) / rhoa</f>
        <v>524.5451195389528</v>
      </c>
      <c r="Z506" cm="1">
        <f t="array" ref="Z506" xml:space="preserve"> SQRT( 4/3 * 1/U506 * g/rhoa * F506 * 10^(-9) *  ( rhop - rhoa ) )</f>
        <v>2.8350016017729541E-3</v>
      </c>
      <c r="AA506" cm="1">
        <f t="array" ref="AA506" xml:space="preserve"> Z506 / U</f>
        <v>0.27027317670406353</v>
      </c>
      <c r="AB506">
        <f t="shared" si="193"/>
        <v>0.3703758284275866</v>
      </c>
      <c r="AC506">
        <f t="shared" si="194"/>
        <v>0.36306167862500449</v>
      </c>
      <c r="AD506">
        <f t="shared" si="195"/>
        <v>0.9802520865531803</v>
      </c>
      <c r="AE506" cm="1">
        <f t="array" ref="AE506">( ( F506 * 10^(-9) ) ^ 2 * rhop * H506 * U ) / ( 18 * mu * ( df * 10^(-6) ) )</f>
        <v>0.1084647346137613</v>
      </c>
      <c r="AF506">
        <f t="shared" si="196"/>
        <v>9.1555458658369657E-2</v>
      </c>
      <c r="AG506" cm="1">
        <f t="array" ref="AG506">(2 * AI526*(1-alpha)*AE506*SQRT(alpha)+(1-alpha)*alpha*AE506^2)/Ku</f>
        <v>5.5525016441501866E-2</v>
      </c>
      <c r="AH506">
        <f t="shared" si="197"/>
        <v>0.6064632000664002</v>
      </c>
      <c r="AI506" cm="1">
        <f t="array" ref="AI506" xml:space="preserve"> F506 / df / 1000</f>
        <v>0.64540816326530615</v>
      </c>
      <c r="AJ506" cm="1">
        <f t="array" ref="AJ506" xml:space="preserve"> ( 1 + AI506 ) / ( 2*Ku ) * ( 2 * LN( 1 + AI506 ) - 1 + alpha + ( 1 / ( 1 + AI506 ) ) ^ 2 * ( 1 - alpha / 2 ) - ( alpha / 2) * ( 1 + AI506 ) ^ 2 )</f>
        <v>0.41245181702859968</v>
      </c>
      <c r="AK506" cm="1">
        <f t="array" ref="AK506" xml:space="preserve"> ( ( 1 - alpha ) / Ku ) * AI506 ^ 2</f>
        <v>0.59240667125191315</v>
      </c>
      <c r="AL506">
        <f t="shared" si="198"/>
        <v>1.4363051556415747</v>
      </c>
      <c r="AM506">
        <f t="shared" si="188"/>
        <v>0.66530615272857418</v>
      </c>
      <c r="AN506">
        <f t="shared" si="199"/>
        <v>1.0503568132846195</v>
      </c>
      <c r="AO506">
        <f t="shared" si="200"/>
        <v>1.5787571014890869</v>
      </c>
      <c r="AP506" cm="1">
        <f t="array" ref="AP506" xml:space="preserve"> EXP( -4 * alpha * X * 10^(-6) * AM506 / ( PI() * df * 10^(-6) * ( 1 - alpha ) ) ) * 100</f>
        <v>1.2240860959779944E-4</v>
      </c>
      <c r="AQ506" cm="1">
        <f t="array" ref="AQ506" xml:space="preserve"> EXP( -4 * alpha * X * 10^(-6) * AN506 / ( PI() * df * 10^(-6) * ( 1 - alpha ) ) ) * 100</f>
        <v>4.6354420308452832E-8</v>
      </c>
      <c r="AR506">
        <f t="shared" si="201"/>
        <v>1.22362255177491E-4</v>
      </c>
      <c r="AS506" cm="1">
        <f t="array" ref="AS506" xml:space="preserve"> ( sigave * 10^(-6) * fE *e * H506 ) / ( 3 * PI() * eps0 * ( 1 + epsF ) * mu * U * F506 * 10^(-9) )</f>
        <v>4.2135406971419414E-3</v>
      </c>
      <c r="AT506" cm="1">
        <f t="array" ref="AT506" xml:space="preserve"> PI() * AS506 / ( 1 + alpha * SQRT(AS506) )</f>
        <v>1.3178204460234403E-2</v>
      </c>
      <c r="AU506" cm="1">
        <f t="array" ref="AU506" xml:space="preserve"> PI() * AS506 * ( 1 - SQRT( AS506 ) * alpha )</f>
        <v>1.3177940096659655E-2</v>
      </c>
      <c r="AV506">
        <f t="shared" si="202"/>
        <v>0.99997993933274099</v>
      </c>
      <c r="AW506" cm="1">
        <f t="array" ref="AW506" xml:space="preserve"> 2 / 3 * ( epsP - 1 ) / ( epsP + 2 ) * ( sigave * 10^(-6) ) ^ 2 / ( eps0 * ( 1 + epsF ) ^ 2 ) * H506 * ( F506 * 10^(-9) ) ^ 2 / ( df * 10^(-6) * mu * U )</f>
        <v>86.971003745966229</v>
      </c>
      <c r="AX506" cm="1">
        <f t="array" ref="AX506" xml:space="preserve"> 0.528 * Ku ^ 0.26 * AW506 ^ 0.74 / ( 1 + 0.366 * ( Ku * AW506 ) ^ 0.63 )</f>
        <v>2.271470193606028</v>
      </c>
      <c r="AY506" cm="1">
        <f t="array" ref="AY506" xml:space="preserve"> 0.35 * Ku ^ ( -0.5 ) * AW506 ^ 0.4</f>
        <v>2.5811813169290074</v>
      </c>
      <c r="AZ506">
        <f t="shared" si="203"/>
        <v>1.1363483105324415</v>
      </c>
      <c r="BA506">
        <f t="shared" si="189"/>
        <v>0.66971681667949945</v>
      </c>
      <c r="BB506">
        <f t="shared" si="204"/>
        <v>1.0635347533812791</v>
      </c>
      <c r="BC506">
        <f t="shared" si="205"/>
        <v>1.5880365057194699</v>
      </c>
      <c r="BD506">
        <f t="shared" si="190"/>
        <v>1.4255532507889463</v>
      </c>
      <c r="BE506">
        <f t="shared" si="206"/>
        <v>3.6315381302136269</v>
      </c>
      <c r="BF506">
        <f t="shared" si="207"/>
        <v>2.5474587695716164</v>
      </c>
      <c r="BG506" cm="1">
        <f t="array" ref="BG506" xml:space="preserve"> EXP( -4 * alpha * X * 10^(-6) * BA506 / ( PI() * df * 10^(-6) * ( 1 - alpha ) ) ) * 100</f>
        <v>1.1184510072666621E-4</v>
      </c>
      <c r="BH506" cm="1">
        <f t="array" ref="BH506" xml:space="preserve"> EXP( -4 * alpha * X * 10^(-6) * BB506 / ( PI() * df * 10^(-6) * ( 1 - alpha ) ) ) * 100</f>
        <v>3.5398632168013286E-8</v>
      </c>
      <c r="BI506" cm="1">
        <f t="array" ref="BI506" xml:space="preserve"> EXP( -4 * alpha * X * 10^(-6) * BD506 / ( PI() * df * 10^(-6) * ( 1 - alpha ) ) ) * 100</f>
        <v>2.1475292158152545E-11</v>
      </c>
      <c r="BJ506" cm="1">
        <f t="array" ref="BJ506" xml:space="preserve"> EXP( -4 * alpha * X * 10^(-6) * BE506 / ( PI() * df * 10^(-6) * ( 1 - alpha ) ) ) * 100</f>
        <v>5.3534915072753528E-31</v>
      </c>
      <c r="BK506" cm="1">
        <f t="array" ref="BK506">fC *  BG506 +  ( 1 - fC ) * BI506</f>
        <v>1.1184529400429563E-5</v>
      </c>
    </row>
    <row r="507" spans="6:63" x14ac:dyDescent="0.2">
      <c r="F507">
        <v>5070</v>
      </c>
      <c r="G507" cm="1">
        <f t="array" ref="G507" xml:space="preserve"> F507 * 10^(-9) * rhoa/mu * U</f>
        <v>3.3588398141529024E-3</v>
      </c>
      <c r="H507" cm="1">
        <f t="array" ref="H507">1 +  lambda/F507 * ( 2.514 + 0.8 * EXP( -0.55 * F507/lambda ) )</f>
        <v>1.0332274437869822</v>
      </c>
      <c r="I507" cm="1">
        <f t="array" ref="I507" xml:space="preserve"> 1 + 3.34 * lambda/F507</f>
        <v>1.0441446548323472</v>
      </c>
      <c r="J507">
        <f t="shared" si="191"/>
        <v>0.98954435001430152</v>
      </c>
      <c r="K507" cm="1">
        <f t="array" ref="K507" xml:space="preserve"> kB * T * H507 / ( 3 * PI() * mu * F507 * 10^(-9) )</f>
        <v>4.8113086063505007E-12</v>
      </c>
      <c r="L507" cm="1">
        <f t="array" ref="L507" xml:space="preserve"> df * 10^(-6) *U / K507</f>
        <v>17092.40641864415</v>
      </c>
      <c r="M507" cm="1">
        <f t="array" ref="M507" xml:space="preserve"> 1 + 0.388 * Kn * ( ( 1 - alpha ) * L507 / Ku ) ^ ( 1 / 3 )</f>
        <v>1.1921336165220029</v>
      </c>
      <c r="N507" cm="1">
        <f t="array" ref="N507" xml:space="preserve"> 1 + 0.388 * Kn * ( ( 1 - alpha ) / Ku ) ^ ( 1 / 3 ) * ( 3 * PI() * mu * df * 10^(-6) * U * F507 * 10^(-9) / ( kB * T ) ) ^ ( 1 / 3 ) * ( 0.6 * ( F507 / lambda ) ^ 0.1 ) ^ ( -1 / 3 ) * ( 1 + 2/3 * ( 3.34 * F507 / lambda ) ) ^ ( -1 / 2 )</f>
        <v>1.0153147205017312</v>
      </c>
      <c r="O507">
        <f t="shared" si="182"/>
        <v>0.85167862597807364</v>
      </c>
      <c r="P507" cm="1">
        <f t="array" ref="P507" xml:space="preserve"> 1 / ( 1 + 1.6 * ( ( 1 - alpha ) / Ku ) ^ ( 1 / 3 ) * L507 ^ ( -2 / 3 ) * M507 )</f>
        <v>0.99677775820685854</v>
      </c>
      <c r="Q507" cm="1">
        <f t="array" ref="Q507" xml:space="preserve"> 1.6 * ( ( 1 - alpha ) / Ku ) * L507 ^ ( -2 / 3 ) * M507 * P507</f>
        <v>4.0749799955489422E-3</v>
      </c>
      <c r="R507" cm="1">
        <f t="array" ref="R507" xml:space="preserve"> 1.6 * ( 0.6 ) ^ ( 2 / 3 ) * ( ( 1 - alpha ) / Ku ) * ( lambda * 10^(-9) ) ^ ( -1 / 15 ) * ( kB * T / ( 3 * PI() * df * 10^(-6) * U * mu ) ) ^ ( 2 / 3 ) * ( F507 * 10^(-9) ) ^ ( -3 / 5 )  +  3.2 * 3.34 / 3 * ( 0.6 ) ^ ( 2 / 3 ) * ( ( 1 - alpha ) / Ku ) *  ( lambda * 10^(-9) ) ^ ( 14 / 15 ) * ( kB * T / ( 3 * PI() * df * 10^(-6) * U * mu ) ) ^ ( 2 / 3 ) * ( F507 * 10^(-9) ) ^ ( -8 / 5 )</f>
        <v>3.2786397411037811E-3</v>
      </c>
      <c r="S507">
        <f t="shared" si="183"/>
        <v>3.328851192364654E-3</v>
      </c>
      <c r="T507">
        <f t="shared" si="192"/>
        <v>0.81690000834377674</v>
      </c>
      <c r="U507">
        <f t="shared" si="184"/>
        <v>7166.7338135175014</v>
      </c>
      <c r="V507">
        <f t="shared" si="185"/>
        <v>1.1812393398554649E-2</v>
      </c>
      <c r="W507">
        <f t="shared" si="186"/>
        <v>1.395323236901181E-4</v>
      </c>
      <c r="X507">
        <f t="shared" si="187"/>
        <v>1.6482032672766143E-6</v>
      </c>
      <c r="Y507" cm="1">
        <f t="array" ref="Y507" xml:space="preserve"> 4 / 3 * g / U^2 * F507 * 10^(-9) * ( rhop - rhoa ) / rhoa</f>
        <v>525.5817699728243</v>
      </c>
      <c r="Z507" cm="1">
        <f t="array" ref="Z507" xml:space="preserve"> SQRT( 4/3 * 1/U507 * g/rhoa * F507 * 10^(-9) *  ( rhop - rhoa ) )</f>
        <v>2.8405986206742218E-3</v>
      </c>
      <c r="AA507" cm="1">
        <f t="array" ref="AA507" xml:space="preserve"> Z507 / U</f>
        <v>0.27080676514280455</v>
      </c>
      <c r="AB507">
        <f t="shared" si="193"/>
        <v>0.37137860336271372</v>
      </c>
      <c r="AC507">
        <f t="shared" si="194"/>
        <v>0.36400113261903327</v>
      </c>
      <c r="AD507">
        <f t="shared" si="195"/>
        <v>0.98013490632772104</v>
      </c>
      <c r="AE507" cm="1">
        <f t="array" ref="AE507">( ( F507 * 10^(-9) ) ^ 2 * rhop * H507 * U ) / ( 18 * mu * ( df * 10^(-6) ) )</f>
        <v>0.10888695228827289</v>
      </c>
      <c r="AF507">
        <f t="shared" si="196"/>
        <v>9.2052660642249706E-2</v>
      </c>
      <c r="AG507" cm="1">
        <f t="array" ref="AG507">(2 * AI527*(1-alpha)*AE507*SQRT(alpha)+(1-alpha)*alpha*AE507^2)/Ku</f>
        <v>5.5849437004644779E-2</v>
      </c>
      <c r="AH507">
        <f t="shared" si="197"/>
        <v>0.60671181707279609</v>
      </c>
      <c r="AI507" cm="1">
        <f t="array" ref="AI507" xml:space="preserve"> F507 / df / 1000</f>
        <v>0.64668367346938771</v>
      </c>
      <c r="AJ507" cm="1">
        <f t="array" ref="AJ507" xml:space="preserve"> ( 1 + AI507 ) / ( 2*Ku ) * ( 2 * LN( 1 + AI507 ) - 1 + alpha + ( 1 / ( 1 + AI507 ) ) ^ 2 * ( 1 - alpha / 2 ) - ( alpha / 2) * ( 1 + AI507 ) ^ 2 )</f>
        <v>0.41384395125112849</v>
      </c>
      <c r="AK507" cm="1">
        <f t="array" ref="AK507" xml:space="preserve"> ( ( 1 - alpha ) / Ku ) * AI507 ^ 2</f>
        <v>0.59475051335996887</v>
      </c>
      <c r="AL507">
        <f t="shared" si="198"/>
        <v>1.4371371420602514</v>
      </c>
      <c r="AM507">
        <f t="shared" si="188"/>
        <v>0.66681172234589914</v>
      </c>
      <c r="AN507">
        <f t="shared" si="199"/>
        <v>1.0541331578136166</v>
      </c>
      <c r="AO507">
        <f t="shared" si="200"/>
        <v>1.5808557685595095</v>
      </c>
      <c r="AP507" cm="1">
        <f t="array" ref="AP507" xml:space="preserve"> EXP( -4 * alpha * X * 10^(-6) * AM507 / ( PI() * df * 10^(-6) * ( 1 - alpha ) ) ) * 100</f>
        <v>1.1869511490493E-4</v>
      </c>
      <c r="AQ507" cm="1">
        <f t="array" ref="AQ507" xml:space="preserve"> EXP( -4 * alpha * X * 10^(-6) * AN507 / ( PI() * df * 10^(-6) * ( 1 - alpha ) ) ) * 100</f>
        <v>4.2907477296779908E-8</v>
      </c>
      <c r="AR507">
        <f t="shared" si="201"/>
        <v>1.1865220742763322E-4</v>
      </c>
      <c r="AS507" cm="1">
        <f t="array" ref="AS507" xml:space="preserve"> ( sigave * 10^(-6) * fE *e * H507 ) / ( 3 * PI() * eps0 * ( 1 + epsF ) * mu * U * F507 * 10^(-9) )</f>
        <v>4.2049627191111955E-3</v>
      </c>
      <c r="AT507" cm="1">
        <f t="array" ref="AT507" xml:space="preserve"> PI() * AS507 / ( 1 + alpha * SQRT(AS507) )</f>
        <v>1.3151435831286598E-2</v>
      </c>
      <c r="AU507" cm="1">
        <f t="array" ref="AU507" xml:space="preserve"> PI() * AS507 * ( 1 - SQRT( AS507 ) * alpha )</f>
        <v>1.3151172541809801E-2</v>
      </c>
      <c r="AV507">
        <f t="shared" si="202"/>
        <v>0.99997998017249412</v>
      </c>
      <c r="AW507" cm="1">
        <f t="array" ref="AW507" xml:space="preserve"> 2 / 3 * ( epsP - 1 ) / ( epsP + 2 ) * ( sigave * 10^(-6) ) ^ 2 / ( eps0 * ( 1 + epsF ) ^ 2 ) * H507 * ( F507 * 10^(-9) ) ^ 2 / ( df * 10^(-6) * mu * U )</f>
        <v>87.309553368406398</v>
      </c>
      <c r="AX507" cm="1">
        <f t="array" ref="AX507" xml:space="preserve"> 0.528 * Ku ^ 0.26 * AW507 ^ 0.74 / ( 1 + 0.366 * ( Ku * AW507 ) ^ 0.63 )</f>
        <v>2.2734212404082816</v>
      </c>
      <c r="AY507" cm="1">
        <f t="array" ref="AY507" xml:space="preserve"> 0.35 * Ku ^ ( -0.5 ) * AW507 ^ 0.4</f>
        <v>2.5851957104310892</v>
      </c>
      <c r="AZ507">
        <f t="shared" si="203"/>
        <v>1.1371388920281296</v>
      </c>
      <c r="BA507">
        <f t="shared" si="189"/>
        <v>0.6711936265992039</v>
      </c>
      <c r="BB507">
        <f t="shared" si="204"/>
        <v>1.0672843303554265</v>
      </c>
      <c r="BC507">
        <f t="shared" si="205"/>
        <v>1.5901288213404683</v>
      </c>
      <c r="BD507">
        <f t="shared" si="190"/>
        <v>1.4242890298197841</v>
      </c>
      <c r="BE507">
        <f t="shared" si="206"/>
        <v>3.6393288682447058</v>
      </c>
      <c r="BF507">
        <f t="shared" si="207"/>
        <v>2.5551898470391166</v>
      </c>
      <c r="BG507" cm="1">
        <f t="array" ref="BG507" xml:space="preserve"> EXP( -4 * alpha * X * 10^(-6) * BA507 / ( PI() * df * 10^(-6) * ( 1 - alpha ) ) ) * 100</f>
        <v>1.0851590980316647E-4</v>
      </c>
      <c r="BH507" cm="1">
        <f t="array" ref="BH507" xml:space="preserve"> EXP( -4 * alpha * X * 10^(-6) * BB507 / ( PI() * df * 10^(-6) * ( 1 - alpha ) ) ) * 100</f>
        <v>3.2784319655734768E-8</v>
      </c>
      <c r="BI507" cm="1">
        <f t="array" ref="BI507" xml:space="preserve"> EXP( -4 * alpha * X * 10^(-6) * BD507 / ( PI() * df * 10^(-6) * ( 1 - alpha ) ) ) * 100</f>
        <v>2.2038065819696521E-11</v>
      </c>
      <c r="BJ507" cm="1">
        <f t="array" ref="BJ507" xml:space="preserve"> EXP( -4 * alpha * X * 10^(-6) * BE507 / ( PI() * df * 10^(-6) * ( 1 - alpha ) ) ) * 100</f>
        <v>4.5646277867349196E-31</v>
      </c>
      <c r="BK507" cm="1">
        <f t="array" ref="BK507">fC *  BG507 +  ( 1 - fC ) * BI507</f>
        <v>1.0851610814575885E-5</v>
      </c>
    </row>
    <row r="508" spans="6:63" x14ac:dyDescent="0.2">
      <c r="F508">
        <v>5080</v>
      </c>
      <c r="G508" cm="1">
        <f t="array" ref="G508" xml:space="preserve"> F508 * 10^(-9) * rhoa/mu * U</f>
        <v>3.3654647447528092E-3</v>
      </c>
      <c r="H508" cm="1">
        <f t="array" ref="H508">1 +  lambda/F508 * ( 2.514 + 0.8 * EXP( -0.55 * F508/lambda ) )</f>
        <v>1.0331620354330708</v>
      </c>
      <c r="I508" cm="1">
        <f t="array" ref="I508" xml:space="preserve"> 1 + 3.34 * lambda/F508</f>
        <v>1.0440577559055118</v>
      </c>
      <c r="J508">
        <f t="shared" si="191"/>
        <v>0.98956406347176551</v>
      </c>
      <c r="K508" cm="1">
        <f t="array" ref="K508" xml:space="preserve"> kB * T * H508 / ( 3 * PI() * mu * F508 * 10^(-9) )</f>
        <v>4.8015335466006387E-12</v>
      </c>
      <c r="L508" cm="1">
        <f t="array" ref="L508" xml:space="preserve"> df * 10^(-6) *U / K508</f>
        <v>17127.203487620052</v>
      </c>
      <c r="M508" cm="1">
        <f t="array" ref="M508" xml:space="preserve"> 1 + 0.388 * Kn * ( ( 1 - alpha ) * L508 / Ku ) ^ ( 1 / 3 )</f>
        <v>1.1922639113191014</v>
      </c>
      <c r="N508" cm="1">
        <f t="array" ref="N508" xml:space="preserve"> 1 + 0.388 * Kn * ( ( 1 - alpha ) / Ku ) ^ ( 1 / 3 ) * ( 3 * PI() * mu * df * 10^(-6) * U * F508 * 10^(-9) / ( kB * T ) ) ^ ( 1 / 3 ) * ( 0.6 * ( F508 / lambda ) ^ 0.1 ) ^ ( -1 / 3 ) * ( 1 + 2/3 * ( 3.34 * F508 / lambda ) ) ^ ( -1 / 2 )</f>
        <v>1.0153087752417584</v>
      </c>
      <c r="O508">
        <f t="shared" si="182"/>
        <v>0.85158056500966917</v>
      </c>
      <c r="P508" cm="1">
        <f t="array" ref="P508" xml:space="preserve"> 1 / ( 1 + 1.6 * ( ( 1 - alpha ) / Ku ) ^ ( 1 / 3 ) * L508 ^ ( -2 / 3 ) * M508 )</f>
        <v>0.99678175945343661</v>
      </c>
      <c r="Q508" cm="1">
        <f t="array" ref="Q508" xml:space="preserve"> 1.6 * ( ( 1 - alpha ) / Ku ) * L508 ^ ( -2 / 3 ) * M508 * P508</f>
        <v>4.0699198539428712E-3</v>
      </c>
      <c r="R508" cm="1">
        <f t="array" ref="R508" xml:space="preserve"> 1.6 * ( 0.6 ) ^ ( 2 / 3 ) * ( ( 1 - alpha ) / Ku ) * ( lambda * 10^(-9) ) ^ ( -1 / 15 ) * ( kB * T / ( 3 * PI() * df * 10^(-6) * U * mu ) ) ^ ( 2 / 3 ) * ( F508 * 10^(-9) ) ^ ( -3 / 5 )  +  3.2 * 3.34 / 3 * ( 0.6 ) ^ ( 2 / 3 ) * ( ( 1 - alpha ) / Ku ) *  ( lambda * 10^(-9) ) ^ ( 14 / 15 ) * ( kB * T / ( 3 * PI() * df * 10^(-6) * U * mu ) ) ^ ( 2 / 3 ) * ( F508 * 10^(-9) ) ^ ( -8 / 5 )</f>
        <v>3.2745815139054988E-3</v>
      </c>
      <c r="S508">
        <f t="shared" si="183"/>
        <v>3.3247113463126953E-3</v>
      </c>
      <c r="T508">
        <f t="shared" si="192"/>
        <v>0.81689848095946405</v>
      </c>
      <c r="U508">
        <f t="shared" si="184"/>
        <v>7152.6550141743273</v>
      </c>
      <c r="V508">
        <f t="shared" si="185"/>
        <v>1.1824012931405304E-2</v>
      </c>
      <c r="W508">
        <f t="shared" si="186"/>
        <v>1.3980696621713413E-4</v>
      </c>
      <c r="X508">
        <f t="shared" si="187"/>
        <v>1.653071902279378E-6</v>
      </c>
      <c r="Y508" cm="1">
        <f t="array" ref="Y508" xml:space="preserve"> 4 / 3 * g / U^2 * F508 * 10^(-9) * ( rhop - rhoa ) / rhoa</f>
        <v>526.61842040669569</v>
      </c>
      <c r="Z508" cm="1">
        <f t="array" ref="Z508" xml:space="preserve"> SQRT( 4/3 * 1/U508 * g/rhoa * F508 * 10^(-9) *  ( rhop - rhoa ) )</f>
        <v>2.8461956204801834E-3</v>
      </c>
      <c r="AA508" cm="1">
        <f t="array" ref="AA508" xml:space="preserve"> Z508 / U</f>
        <v>0.27134035176110605</v>
      </c>
      <c r="AB508">
        <f t="shared" si="193"/>
        <v>0.37238284350850459</v>
      </c>
      <c r="AC508">
        <f t="shared" si="194"/>
        <v>0.36494161540378106</v>
      </c>
      <c r="AD508">
        <f t="shared" si="195"/>
        <v>0.98001726386045607</v>
      </c>
      <c r="AE508" cm="1">
        <f t="array" ref="AE508">( ( F508 * 10^(-9) ) ^ 2 * rhop * H508 * U ) / ( 18 * mu * ( df * 10^(-6) ) )</f>
        <v>0.10930998992527556</v>
      </c>
      <c r="AF508">
        <f t="shared" si="196"/>
        <v>9.2551001865110269E-2</v>
      </c>
      <c r="AG508" cm="1">
        <f t="array" ref="AG508">(2 * AI528*(1-alpha)*AE508*SQRT(alpha)+(1-alpha)*alpha*AE508^2)/Ku</f>
        <v>5.6175127474543583E-2</v>
      </c>
      <c r="AH508">
        <f t="shared" si="197"/>
        <v>0.60696401273339862</v>
      </c>
      <c r="AI508" cm="1">
        <f t="array" ref="AI508" xml:space="preserve"> F508 / df / 1000</f>
        <v>0.64795918367346939</v>
      </c>
      <c r="AJ508" cm="1">
        <f t="array" ref="AJ508" xml:space="preserve"> ( 1 + AI508 ) / ( 2*Ku ) * ( 2 * LN( 1 + AI508 ) - 1 + alpha + ( 1 / ( 1 + AI508 ) ) ^ 2 * ( 1 - alpha / 2 ) - ( alpha / 2) * ( 1 + AI508 ) ^ 2 )</f>
        <v>0.41523770854371717</v>
      </c>
      <c r="AK508" cm="1">
        <f t="array" ref="AK508" xml:space="preserve"> ( ( 1 - alpha ) / Ku ) * AI508 ^ 2</f>
        <v>0.59709898299439812</v>
      </c>
      <c r="AL508">
        <f t="shared" si="198"/>
        <v>1.437969073397712</v>
      </c>
      <c r="AM508">
        <f t="shared" si="188"/>
        <v>0.66831545084456234</v>
      </c>
      <c r="AN508">
        <f t="shared" si="199"/>
        <v>1.0579163116096022</v>
      </c>
      <c r="AO508">
        <f t="shared" si="200"/>
        <v>1.5829595294747325</v>
      </c>
      <c r="AP508" cm="1">
        <f t="array" ref="AP508" xml:space="preserve"> EXP( -4 * alpha * X * 10^(-6) * AM508 / ( PI() * df * 10^(-6) * ( 1 - alpha ) ) ) * 100</f>
        <v>1.150986120045573E-4</v>
      </c>
      <c r="AQ508" cm="1">
        <f t="array" ref="AQ508" xml:space="preserve"> EXP( -4 * alpha * X * 10^(-6) * AN508 / ( PI() * df * 10^(-6) * ( 1 - alpha ) ) ) * 100</f>
        <v>3.9711317733835526E-8</v>
      </c>
      <c r="AR508">
        <f t="shared" si="201"/>
        <v>1.1505890068682347E-4</v>
      </c>
      <c r="AS508" cm="1">
        <f t="array" ref="AS508" xml:space="preserve"> ( sigave * 10^(-6) * fE *e * H508 ) / ( 3 * PI() * eps0 * ( 1 + epsF ) * mu * U * F508 * 10^(-9) )</f>
        <v>4.1964195627293751E-3</v>
      </c>
      <c r="AT508" cm="1">
        <f t="array" ref="AT508" xml:space="preserve"> PI() * AS508 / ( 1 + alpha * SQRT(AS508) )</f>
        <v>1.3124775686362238E-2</v>
      </c>
      <c r="AU508" cm="1">
        <f t="array" ref="AU508" xml:space="preserve"> PI() * AS508 * ( 1 - SQRT( AS508 ) * alpha )</f>
        <v>1.3124513464453647E-2</v>
      </c>
      <c r="AV508">
        <f t="shared" si="202"/>
        <v>0.99998002084646187</v>
      </c>
      <c r="AW508" cm="1">
        <f t="array" ref="AW508" xml:space="preserve"> 2 / 3 * ( epsP - 1 ) / ( epsP + 2 ) * ( sigave * 10^(-6) ) ^ 2 / ( eps0 * ( 1 + epsF ) ^ 2 ) * H508 * ( F508 * 10^(-9) ) ^ 2 / ( df * 10^(-6) * mu * U )</f>
        <v>87.648760466856046</v>
      </c>
      <c r="AX508" cm="1">
        <f t="array" ref="AX508" xml:space="preserve"> 0.528 * Ku ^ 0.26 * AW508 ^ 0.74 / ( 1 + 0.366 * ( Ku * AW508 ) ^ 0.63 )</f>
        <v>2.2753682033849332</v>
      </c>
      <c r="AY508" cm="1">
        <f t="array" ref="AY508" xml:space="preserve"> 0.35 * Ku ^ ( -0.5 ) * AW508 ^ 0.4</f>
        <v>2.5892085440306309</v>
      </c>
      <c r="AZ508">
        <f t="shared" si="203"/>
        <v>1.1379294745258441</v>
      </c>
      <c r="BA508">
        <f t="shared" si="189"/>
        <v>0.67266873615085965</v>
      </c>
      <c r="BB508">
        <f t="shared" si="204"/>
        <v>1.0710408250740557</v>
      </c>
      <c r="BC508">
        <f t="shared" si="205"/>
        <v>1.5922262586525993</v>
      </c>
      <c r="BD508">
        <f t="shared" si="190"/>
        <v>1.423019927546912</v>
      </c>
      <c r="BE508">
        <f t="shared" si="206"/>
        <v>3.6471248556402331</v>
      </c>
      <c r="BF508">
        <f t="shared" si="207"/>
        <v>2.5629471415255356</v>
      </c>
      <c r="BG508" cm="1">
        <f t="array" ref="BG508" xml:space="preserve"> EXP( -4 * alpha * X * 10^(-6) * BA508 / ( PI() * df * 10^(-6) * ( 1 - alpha ) ) ) * 100</f>
        <v>1.052894790819275E-4</v>
      </c>
      <c r="BH508" cm="1">
        <f t="array" ref="BH508" xml:space="preserve"> EXP( -4 * alpha * X * 10^(-6) * BB508 / ( PI() * df * 10^(-6) * ( 1 - alpha ) ) ) * 100</f>
        <v>3.0358785684487254E-8</v>
      </c>
      <c r="BI508" cm="1">
        <f t="array" ref="BI508" xml:space="preserve"> EXP( -4 * alpha * X * 10^(-6) * BD508 / ( PI() * df * 10^(-6) * ( 1 - alpha ) ) ) * 100</f>
        <v>2.2617846278262833E-11</v>
      </c>
      <c r="BJ508" cm="1">
        <f t="array" ref="BJ508" xml:space="preserve"> EXP( -4 * alpha * X * 10^(-6) * BE508 / ( PI() * df * 10^(-6) * ( 1 - alpha ) ) ) * 100</f>
        <v>3.8915890544506573E-31</v>
      </c>
      <c r="BK508" cm="1">
        <f t="array" ref="BK508">fC *  BG508 +  ( 1 - fC ) * BI508</f>
        <v>1.0528968264254403E-5</v>
      </c>
    </row>
    <row r="509" spans="6:63" x14ac:dyDescent="0.2">
      <c r="F509">
        <v>5090</v>
      </c>
      <c r="G509" cm="1">
        <f t="array" ref="G509" xml:space="preserve"> F509 * 10^(-9) * rhoa/mu * U</f>
        <v>3.3720896753527164E-3</v>
      </c>
      <c r="H509" cm="1">
        <f t="array" ref="H509">1 +  lambda/F509 * ( 2.514 + 0.8 * EXP( -0.55 * F509/lambda ) )</f>
        <v>1.0330968840864441</v>
      </c>
      <c r="I509" cm="1">
        <f t="array" ref="I509" xml:space="preserve"> 1 + 3.34 * lambda/F509</f>
        <v>1.0439711984282907</v>
      </c>
      <c r="J509">
        <f t="shared" si="191"/>
        <v>0.98958370273220375</v>
      </c>
      <c r="K509" cm="1">
        <f t="array" ref="K509" xml:space="preserve"> kB * T * H509 / ( 3 * PI() * mu * F509 * 10^(-9) )</f>
        <v>4.7917980878030607E-12</v>
      </c>
      <c r="L509" cm="1">
        <f t="array" ref="L509" xml:space="preserve"> df * 10^(-6) *U / K509</f>
        <v>17162.000693348709</v>
      </c>
      <c r="M509" cm="1">
        <f t="array" ref="M509" xml:space="preserve"> 1 + 0.388 * Kn * ( ( 1 - alpha ) * L509 / Ku ) ^ ( 1 / 3 )</f>
        <v>1.1923940302679328</v>
      </c>
      <c r="N509" cm="1">
        <f t="array" ref="N509" xml:space="preserve"> 1 + 0.388 * Kn * ( ( 1 - alpha ) / Ku ) ^ ( 1 / 3 ) * ( 3 * PI() * mu * df * 10^(-6) * U * F509 * 10^(-9) / ( kB * T ) ) ^ ( 1 / 3 ) * ( 0.6 * ( F509 / lambda ) ^ 0.1 ) ^ ( -1 / 3 ) * ( 1 + 2/3 * ( 3.34 * F509 / lambda ) ) ^ ( -1 / 2 )</f>
        <v>1.0153028438013212</v>
      </c>
      <c r="O509">
        <f t="shared" si="182"/>
        <v>0.85148266263391226</v>
      </c>
      <c r="P509" cm="1">
        <f t="array" ref="P509" xml:space="preserve"> 1 / ( 1 + 1.6 * ( ( 1 - alpha ) / Ku ) ^ ( 1 / 3 ) * L509 ^ ( -2 / 3 ) * M509 )</f>
        <v>0.99678574745859116</v>
      </c>
      <c r="Q509" cm="1">
        <f t="array" ref="Q509" xml:space="preserve"> 1.6 * ( ( 1 - alpha ) / Ku ) * L509 ^ ( -2 / 3 ) * M509 * P509</f>
        <v>4.0648764579872257E-3</v>
      </c>
      <c r="R509" cm="1">
        <f t="array" ref="R509" xml:space="preserve"> 1.6 * ( 0.6 ) ^ ( 2 / 3 ) * ( ( 1 - alpha ) / Ku ) * ( lambda * 10^(-9) ) ^ ( -1 / 15 ) * ( kB * T / ( 3 * PI() * df * 10^(-6) * U * mu ) ) ^ ( 2 / 3 ) * ( F509 * 10^(-9) ) ^ ( -3 / 5 )  +  3.2 * 3.34 / 3 * ( 0.6 ) ^ ( 2 / 3 ) * ( ( 1 - alpha ) / Ku ) *  ( lambda * 10^(-9) ) ^ ( 14 / 15 ) * ( kB * T / ( 3 * PI() * df * 10^(-6) * U * mu ) ) ^ ( 2 / 3 ) * ( F509 * 10^(-9) ) ^ ( -8 / 5 )</f>
        <v>3.2705366268284161E-3</v>
      </c>
      <c r="S509">
        <f t="shared" si="183"/>
        <v>3.3205851379752714E-3</v>
      </c>
      <c r="T509">
        <f t="shared" si="192"/>
        <v>0.81689693949997699</v>
      </c>
      <c r="U509">
        <f t="shared" si="184"/>
        <v>7138.631516485133</v>
      </c>
      <c r="V509">
        <f t="shared" si="185"/>
        <v>1.183562097721704E-2</v>
      </c>
      <c r="W509">
        <f t="shared" si="186"/>
        <v>1.4008160685463904E-4</v>
      </c>
      <c r="X509">
        <f t="shared" si="187"/>
        <v>1.6579452880754516E-6</v>
      </c>
      <c r="Y509" cm="1">
        <f t="array" ref="Y509" xml:space="preserve"> 4 / 3 * g / U^2 * F509 * 10^(-9) * ( rhop - rhoa ) / rhoa</f>
        <v>527.65507084056719</v>
      </c>
      <c r="Z509" cm="1">
        <f t="array" ref="Z509" xml:space="preserve"> SQRT( 4/3 * 1/U509 * g/rhoa * F509 * 10^(-9) *  ( rhop - rhoa ) )</f>
        <v>2.8517926012027782E-3</v>
      </c>
      <c r="AA509" cm="1">
        <f t="array" ref="AA509" xml:space="preserve"> Z509 / U</f>
        <v>0.27187393656010617</v>
      </c>
      <c r="AB509">
        <f t="shared" si="193"/>
        <v>0.37338855208078831</v>
      </c>
      <c r="AC509">
        <f t="shared" si="194"/>
        <v>0.36588312788205518</v>
      </c>
      <c r="AD509">
        <f t="shared" si="195"/>
        <v>0.97989915824438767</v>
      </c>
      <c r="AE509" cm="1">
        <f t="array" ref="AE509">( ( F509 * 10^(-9) ) ^ 2 * rhop * H509 * U ) / ( 18 * mu * ( df * 10^(-6) ) )</f>
        <v>0.10973384752476928</v>
      </c>
      <c r="AF509">
        <f t="shared" si="196"/>
        <v>9.3050477962824382E-2</v>
      </c>
      <c r="AG509" cm="1">
        <f t="array" ref="AG509">(2 * AI529*(1-alpha)*AE509*SQRT(alpha)+(1-alpha)*alpha*AE509^2)/Ku</f>
        <v>5.6502090399684977E-2</v>
      </c>
      <c r="AH509">
        <f t="shared" si="197"/>
        <v>0.60721977615481726</v>
      </c>
      <c r="AI509" cm="1">
        <f t="array" ref="AI509" xml:space="preserve"> F509 / df / 1000</f>
        <v>0.64923469387755106</v>
      </c>
      <c r="AJ509" cm="1">
        <f t="array" ref="AJ509" xml:space="preserve"> ( 1 + AI509 ) / ( 2*Ku ) * ( 2 * LN( 1 + AI509 ) - 1 + alpha + ( 1 / ( 1 + AI509 ) ) ^ 2 * ( 1 - alpha / 2 ) - ( alpha / 2) * ( 1 + AI509 ) ^ 2 )</f>
        <v>0.41663308616328049</v>
      </c>
      <c r="AK509" cm="1">
        <f t="array" ref="AK509" xml:space="preserve"> ( ( 1 - alpha ) / Ku ) * AI509 ^ 2</f>
        <v>0.59945208015520046</v>
      </c>
      <c r="AL509">
        <f t="shared" si="198"/>
        <v>1.4388009499568941</v>
      </c>
      <c r="AM509">
        <f t="shared" si="188"/>
        <v>0.66981732307613495</v>
      </c>
      <c r="AN509">
        <f t="shared" si="199"/>
        <v>1.0617062711380554</v>
      </c>
      <c r="AO509">
        <f t="shared" si="200"/>
        <v>1.5850683978464024</v>
      </c>
      <c r="AP509" cm="1">
        <f t="array" ref="AP509" xml:space="preserve"> EXP( -4 * alpha * X * 10^(-6) * AM509 / ( PI() * df * 10^(-6) * ( 1 - alpha ) ) ) * 100</f>
        <v>1.116153237236642E-4</v>
      </c>
      <c r="AQ509" cm="1">
        <f t="array" ref="AQ509" xml:space="preserve"> EXP( -4 * alpha * X * 10^(-6) * AN509 / ( PI() * df * 10^(-6) * ( 1 - alpha ) ) ) * 100</f>
        <v>3.6748120932505021E-8</v>
      </c>
      <c r="AR509">
        <f t="shared" si="201"/>
        <v>1.1157857560273169E-4</v>
      </c>
      <c r="AS509" cm="1">
        <f t="array" ref="AS509" xml:space="preserve"> ( sigave * 10^(-6) * fE *e * H509 ) / ( 3 * PI() * eps0 * ( 1 + epsF ) * mu * U * F509 * 10^(-9) )</f>
        <v>4.1879110165838991E-3</v>
      </c>
      <c r="AT509" cm="1">
        <f t="array" ref="AT509" xml:space="preserve"> PI() * AS509 / ( 1 + alpha * SQRT(AS509) )</f>
        <v>1.3098223367737378E-2</v>
      </c>
      <c r="AU509" cm="1">
        <f t="array" ref="AU509" xml:space="preserve"> PI() * AS509 * ( 1 - SQRT( AS509 ) * alpha )</f>
        <v>1.3097962206920033E-2</v>
      </c>
      <c r="AV509">
        <f t="shared" si="202"/>
        <v>0.9999800613556501</v>
      </c>
      <c r="AW509" cm="1">
        <f t="array" ref="AW509" xml:space="preserve"> 2 / 3 * ( epsP - 1 ) / ( epsP + 2 ) * ( sigave * 10^(-6) ) ^ 2 / ( eps0 * ( 1 + epsF ) ^ 2 ) * H509 * ( F509 * 10^(-9) ) ^ 2 / ( df * 10^(-6) * mu * U )</f>
        <v>87.988625041315146</v>
      </c>
      <c r="AX509" cm="1">
        <f t="array" ref="AX509" xml:space="preserve"> 0.528 * Ku ^ 0.26 * AW509 ^ 0.74 / ( 1 + 0.366 * ( Ku * AW509 ) ^ 0.63 )</f>
        <v>2.2773110984216172</v>
      </c>
      <c r="AY509" cm="1">
        <f t="array" ref="AY509" xml:space="preserve"> 0.35 * Ku ^ ( -0.5 ) * AW509 ^ 0.4</f>
        <v>2.5932198213622453</v>
      </c>
      <c r="AZ509">
        <f t="shared" si="203"/>
        <v>1.1387200559289337</v>
      </c>
      <c r="BA509">
        <f t="shared" si="189"/>
        <v>0.67414212953064112</v>
      </c>
      <c r="BB509">
        <f t="shared" si="204"/>
        <v>1.0748042333449754</v>
      </c>
      <c r="BC509">
        <f t="shared" si="205"/>
        <v>1.5943288310630992</v>
      </c>
      <c r="BD509">
        <f t="shared" si="190"/>
        <v>1.421745997741412</v>
      </c>
      <c r="BE509">
        <f t="shared" si="206"/>
        <v>3.6549260925003004</v>
      </c>
      <c r="BF509">
        <f t="shared" si="207"/>
        <v>2.5707307059816045</v>
      </c>
      <c r="BG509" cm="1">
        <f t="array" ref="BG509" xml:space="preserve"> EXP( -4 * alpha * X * 10^(-6) * BA509 / ( PI() * df * 10^(-6) * ( 1 - alpha ) ) ) * 100</f>
        <v>1.0216256512224359E-4</v>
      </c>
      <c r="BH509" cm="1">
        <f t="array" ref="BH509" xml:space="preserve"> EXP( -4 * alpha * X * 10^(-6) * BB509 / ( PI() * df * 10^(-6) * ( 1 - alpha ) ) ) * 100</f>
        <v>2.8108727181112005E-8</v>
      </c>
      <c r="BI509" cm="1">
        <f t="array" ref="BI509" xml:space="preserve"> EXP( -4 * alpha * X * 10^(-6) * BD509 / ( PI() * df * 10^(-6) * ( 1 - alpha ) ) ) * 100</f>
        <v>2.3215172754688155E-11</v>
      </c>
      <c r="BJ509" cm="1">
        <f t="array" ref="BJ509" xml:space="preserve"> EXP( -4 * alpha * X * 10^(-6) * BE509 / ( PI() * df * 10^(-6) * ( 1 - alpha ) ) ) * 100</f>
        <v>3.3174312231066064E-31</v>
      </c>
      <c r="BK509" cm="1">
        <f t="array" ref="BK509">fC *  BG509 +  ( 1 - fC ) * BI509</f>
        <v>1.0216277405879838E-5</v>
      </c>
    </row>
    <row r="510" spans="6:63" x14ac:dyDescent="0.2">
      <c r="F510">
        <v>5100</v>
      </c>
      <c r="G510" cm="1">
        <f t="array" ref="G510" xml:space="preserve"> F510 * 10^(-9) * rhoa/mu * U</f>
        <v>3.3787146059526233E-3</v>
      </c>
      <c r="H510" cm="1">
        <f t="array" ref="H510">1 +  lambda/F510 * ( 2.514 + 0.8 * EXP( -0.55 * F510/lambda ) )</f>
        <v>1.0330319882352941</v>
      </c>
      <c r="I510" cm="1">
        <f t="array" ref="I510" xml:space="preserve"> 1 + 3.34 * lambda/F510</f>
        <v>1.0438849803921568</v>
      </c>
      <c r="J510">
        <f t="shared" si="191"/>
        <v>0.98960326821372069</v>
      </c>
      <c r="K510" cm="1">
        <f t="array" ref="K510" xml:space="preserve"> kB * T * H510 / ( 3 * PI() * mu * F510 * 10^(-9) )</f>
        <v>4.7821019900125425E-12</v>
      </c>
      <c r="L510" cm="1">
        <f t="array" ref="L510" xml:space="preserve"> df * 10^(-6) *U / K510</f>
        <v>17196.798035051415</v>
      </c>
      <c r="M510" cm="1">
        <f t="array" ref="M510" xml:space="preserve"> 1 + 0.388 * Kn * ( ( 1 - alpha ) * L510 / Ku ) ^ ( 1 / 3 )</f>
        <v>1.1925239739590872</v>
      </c>
      <c r="N510" cm="1">
        <f t="array" ref="N510" xml:space="preserve"> 1 + 0.388 * Kn * ( ( 1 - alpha ) / Ku ) ^ ( 1 / 3 ) * ( 3 * PI() * mu * df * 10^(-6) * U * F510 * 10^(-9) / ( kB * T ) ) ^ ( 1 / 3 ) * ( 0.6 * ( F510 / lambda ) ^ 0.1 ) ^ ( -1 / 3 ) * ( 1 + 2/3 * ( 3.34 * F510 / lambda ) ) ^ ( -1 / 2 )</f>
        <v>1.0152969261216478</v>
      </c>
      <c r="O510">
        <f t="shared" si="182"/>
        <v>0.85138491828465357</v>
      </c>
      <c r="P510" cm="1">
        <f t="array" ref="P510" xml:space="preserve"> 1 / ( 1 + 1.6 * ( ( 1 - alpha ) / Ku ) ^ ( 1 / 3 ) * L510 ^ ( -2 / 3 ) * M510 )</f>
        <v>0.99678972229285356</v>
      </c>
      <c r="Q510" cm="1">
        <f t="array" ref="Q510" xml:space="preserve"> 1.6 * ( ( 1 - alpha ) / Ku ) * L510 ^ ( -2 / 3 ) * M510 * P510</f>
        <v>4.0598497184860501E-3</v>
      </c>
      <c r="R510" cm="1">
        <f t="array" ref="R510" xml:space="preserve"> 1.6 * ( 0.6 ) ^ ( 2 / 3 ) * ( ( 1 - alpha ) / Ku ) * ( lambda * 10^(-9) ) ^ ( -1 / 15 ) * ( kB * T / ( 3 * PI() * df * 10^(-6) * U * mu ) ) ^ ( 2 / 3 ) * ( F510 * 10^(-9) ) ^ ( -3 / 5 )  +  3.2 * 3.34 / 3 * ( 0.6 ) ^ ( 2 / 3 ) * ( ( 1 - alpha ) / Ku ) *  ( lambda * 10^(-9) ) ^ ( 14 / 15 ) * ( kB * T / ( 3 * PI() * df * 10^(-6) * U * mu ) ) ^ ( 2 / 3 ) * ( F510 * 10^(-9) ) ^ ( -8 / 5 )</f>
        <v>3.2665050088933004E-3</v>
      </c>
      <c r="S510">
        <f t="shared" si="183"/>
        <v>3.3164724946903338E-3</v>
      </c>
      <c r="T510">
        <f t="shared" si="192"/>
        <v>0.81689538398161998</v>
      </c>
      <c r="U510">
        <f t="shared" si="184"/>
        <v>7124.6629951918731</v>
      </c>
      <c r="V510">
        <f t="shared" si="185"/>
        <v>1.1847217569804464E-2</v>
      </c>
      <c r="W510">
        <f t="shared" si="186"/>
        <v>1.4035624560379548E-4</v>
      </c>
      <c r="X510">
        <f t="shared" si="187"/>
        <v>1.6628234198942124E-6</v>
      </c>
      <c r="Y510" cm="1">
        <f t="array" ref="Y510" xml:space="preserve"> 4 / 3 * g / U^2 * F510 * 10^(-9) * ( rhop - rhoa ) / rhoa</f>
        <v>528.69172127443858</v>
      </c>
      <c r="Z510" cm="1">
        <f t="array" ref="Z510" xml:space="preserve"> SQRT( 4/3 * 1/U510 * g/rhoa * F510 * 10^(-9) *  ( rhop - rhoa ) )</f>
        <v>2.8573895628539099E-3</v>
      </c>
      <c r="AA510" cm="1">
        <f t="array" ref="AA510" xml:space="preserve"> Z510 / U</f>
        <v>0.27240751954093984</v>
      </c>
      <c r="AB510">
        <f t="shared" si="193"/>
        <v>0.37439573230480572</v>
      </c>
      <c r="AC510">
        <f t="shared" si="194"/>
        <v>0.36682567095664748</v>
      </c>
      <c r="AD510">
        <f t="shared" si="195"/>
        <v>0.97978058857253414</v>
      </c>
      <c r="AE510" cm="1">
        <f t="array" ref="AE510">( ( F510 * 10^(-9) ) ^ 2 * rhop * H510 * U ) / ( 18 * mu * ( df * 10^(-6) ) )</f>
        <v>0.11015852508675403</v>
      </c>
      <c r="AF510">
        <f t="shared" si="196"/>
        <v>9.3551084558629885E-2</v>
      </c>
      <c r="AG510" cm="1">
        <f t="array" ref="AG510">(2 * AI530*(1-alpha)*AE510*SQRT(alpha)+(1-alpha)*alpha*AE510^2)/Ku</f>
        <v>5.6830328328951546E-2</v>
      </c>
      <c r="AH510">
        <f t="shared" si="197"/>
        <v>0.60747909655002574</v>
      </c>
      <c r="AI510" cm="1">
        <f t="array" ref="AI510" xml:space="preserve"> F510 / df / 1000</f>
        <v>0.65051020408163263</v>
      </c>
      <c r="AJ510" cm="1">
        <f t="array" ref="AJ510" xml:space="preserve"> ( 1 + AI510 ) / ( 2*Ku ) * ( 2 * LN( 1 + AI510 ) - 1 + alpha + ( 1 / ( 1 + AI510 ) ) ^ 2 * ( 1 - alpha / 2 ) - ( alpha / 2) * ( 1 + AI510 ) ^ 2 )</f>
        <v>0.41803008137239589</v>
      </c>
      <c r="AK510" cm="1">
        <f t="array" ref="AK510" xml:space="preserve"> ( ( 1 - alpha ) / Ku ) * AI510 ^ 2</f>
        <v>0.60180980484237601</v>
      </c>
      <c r="AL510">
        <f t="shared" si="198"/>
        <v>1.4396327720403037</v>
      </c>
      <c r="AM510">
        <f t="shared" si="188"/>
        <v>0.67131732393057209</v>
      </c>
      <c r="AN510">
        <f t="shared" si="199"/>
        <v>1.0655030328523436</v>
      </c>
      <c r="AO510">
        <f t="shared" si="200"/>
        <v>1.5871823873303446</v>
      </c>
      <c r="AP510" cm="1">
        <f t="array" ref="AP510" xml:space="preserve"> EXP( -4 * alpha * X * 10^(-6) * AM510 / ( PI() * df * 10^(-6) * ( 1 - alpha ) ) ) * 100</f>
        <v>1.0824159664753906E-4</v>
      </c>
      <c r="AQ510" cm="1">
        <f t="array" ref="AQ510" xml:space="preserve"> EXP( -4 * alpha * X * 10^(-6) * AN510 / ( PI() * df * 10^(-6) * ( 1 - alpha ) ) ) * 100</f>
        <v>3.400130048701327E-8</v>
      </c>
      <c r="AR510">
        <f t="shared" si="201"/>
        <v>1.0820759534705204E-4</v>
      </c>
      <c r="AS510" cm="1">
        <f t="array" ref="AS510" xml:space="preserve"> ( sigave * 10^(-6) * fE *e * H510 ) / ( 3 * PI() * eps0 * ( 1 + epsF ) * mu * U * F510 * 10^(-9) )</f>
        <v>4.1794368709686764E-3</v>
      </c>
      <c r="AT510" cm="1">
        <f t="array" ref="AT510" xml:space="preserve"> PI() * AS510 / ( 1 + alpha * SQRT(AS510) )</f>
        <v>1.3071778222990663E-2</v>
      </c>
      <c r="AU510" cm="1">
        <f t="array" ref="AU510" xml:space="preserve"> PI() * AS510 * ( 1 - SQRT( AS510 ) * alpha )</f>
        <v>1.307151811683987E-2</v>
      </c>
      <c r="AV510">
        <f t="shared" si="202"/>
        <v>0.99998010170105733</v>
      </c>
      <c r="AW510" cm="1">
        <f t="array" ref="AW510" xml:space="preserve"> 2 / 3 * ( epsP - 1 ) / ( epsP + 2 ) * ( sigave * 10^(-6) ) ^ 2 / ( eps0 * ( 1 + epsF ) ^ 2 ) * H510 * ( F510 * 10^(-9) ) ^ 2 / ( df * 10^(-6) * mu * U )</f>
        <v>88.329147091783668</v>
      </c>
      <c r="AX510" cm="1">
        <f t="array" ref="AX510" xml:space="preserve"> 0.528 * Ku ^ 0.26 * AW510 ^ 0.74 / ( 1 + 0.366 * ( Ku * AW510 ) ^ 0.63 )</f>
        <v>2.2792499413192977</v>
      </c>
      <c r="AY510" cm="1">
        <f t="array" ref="AY510" xml:space="preserve"> 0.35 * Ku ^ ( -0.5 ) * AW510 ^ 0.4</f>
        <v>2.5972295460450305</v>
      </c>
      <c r="AZ510">
        <f t="shared" si="203"/>
        <v>1.1395106341613754</v>
      </c>
      <c r="BA510">
        <f t="shared" si="189"/>
        <v>0.67561379097789065</v>
      </c>
      <c r="BB510">
        <f t="shared" si="204"/>
        <v>1.0785745509691835</v>
      </c>
      <c r="BC510">
        <f t="shared" si="205"/>
        <v>1.5964365520248531</v>
      </c>
      <c r="BD510">
        <f t="shared" si="190"/>
        <v>1.4204672940744856</v>
      </c>
      <c r="BE510">
        <f t="shared" si="206"/>
        <v>3.6627325788973741</v>
      </c>
      <c r="BF510">
        <f t="shared" si="207"/>
        <v>2.5785405930686003</v>
      </c>
      <c r="BG510" cm="1">
        <f t="array" ref="BG510" xml:space="preserve"> EXP( -4 * alpha * X * 10^(-6) * BA510 / ( PI() * df * 10^(-6) * ( 1 - alpha ) ) ) * 100</f>
        <v>9.9132028067639642E-5</v>
      </c>
      <c r="BH510" cm="1">
        <f t="array" ref="BH510" xml:space="preserve"> EXP( -4 * alpha * X * 10^(-6) * BB510 / ( PI() * df * 10^(-6) * ( 1 - alpha ) ) ) * 100</f>
        <v>2.6021753885017703E-8</v>
      </c>
      <c r="BI510" cm="1">
        <f t="array" ref="BI510" xml:space="preserve"> EXP( -4 * alpha * X * 10^(-6) * BD510 / ( PI() * df * 10^(-6) * ( 1 - alpha ) ) ) * 100</f>
        <v>2.3830602031573046E-11</v>
      </c>
      <c r="BJ510" cm="1">
        <f t="array" ref="BJ510" xml:space="preserve"> EXP( -4 * alpha * X * 10^(-6) * BE510 / ( PI() * df * 10^(-6) * ( 1 - alpha ) ) ) * 100</f>
        <v>2.8276798228440608E-31</v>
      </c>
      <c r="BK510" cm="1">
        <f t="array" ref="BK510">fC *  BG510 +  ( 1 - fC ) * BI510</f>
        <v>9.9132242543057936E-6</v>
      </c>
    </row>
    <row r="511" spans="6:63" x14ac:dyDescent="0.2">
      <c r="F511">
        <v>5110</v>
      </c>
      <c r="G511" cm="1">
        <f t="array" ref="G511" xml:space="preserve"> F511 * 10^(-9) * rhoa/mu * U</f>
        <v>3.3853395365525301E-3</v>
      </c>
      <c r="H511" cm="1">
        <f t="array" ref="H511">1 +  lambda/F511 * ( 2.514 + 0.8 * EXP( -0.55 * F511/lambda ) )</f>
        <v>1.0329673463796478</v>
      </c>
      <c r="I511" cm="1">
        <f t="array" ref="I511" xml:space="preserve"> 1 + 3.34 * lambda/F511</f>
        <v>1.0437990998043052</v>
      </c>
      <c r="J511">
        <f t="shared" si="191"/>
        <v>0.98962276033128582</v>
      </c>
      <c r="K511" cm="1">
        <f t="array" ref="K511" xml:space="preserve"> kB * T * H511 / ( 3 * PI() * mu * F511 * 10^(-9) )</f>
        <v>4.772445015216776E-12</v>
      </c>
      <c r="L511" cm="1">
        <f t="array" ref="L511" xml:space="preserve"> df * 10^(-6) *U / K511</f>
        <v>17231.595511955366</v>
      </c>
      <c r="M511" cm="1">
        <f t="array" ref="M511" xml:space="preserve"> 1 + 0.388 * Kn * ( ( 1 - alpha ) * L511 / Ku ) ^ ( 1 / 3 )</f>
        <v>1.1926537429799946</v>
      </c>
      <c r="N511" cm="1">
        <f t="array" ref="N511" xml:space="preserve"> 1 + 0.388 * Kn * ( ( 1 - alpha ) / Ku ) ^ ( 1 / 3 ) * ( 3 * PI() * mu * df * 10^(-6) * U * F511 * 10^(-9) / ( kB * T ) ) ^ ( 1 / 3 ) * ( 0.6 * ( F511 / lambda ) ^ 0.1 ) ^ ( -1 / 3 ) * ( 1 + 2/3 * ( 3.34 * F511 / lambda ) ) ^ ( -1 / 2 )</f>
        <v>1.0152910221443294</v>
      </c>
      <c r="O511">
        <f t="shared" si="182"/>
        <v>0.85128733139888346</v>
      </c>
      <c r="P511" cm="1">
        <f t="array" ref="P511" xml:space="preserve"> 1 / ( 1 + 1.6 * ( ( 1 - alpha ) / Ku ) ^ ( 1 / 3 ) * L511 ^ ( -2 / 3 ) * M511 )</f>
        <v>0.9967936840262368</v>
      </c>
      <c r="Q511" cm="1">
        <f t="array" ref="Q511" xml:space="preserve"> 1.6 * ( ( 1 - alpha ) / Ku ) * L511 ^ ( -2 / 3 ) * M511 * P511</f>
        <v>4.0548395468968891E-3</v>
      </c>
      <c r="R511" cm="1">
        <f t="array" ref="R511" xml:space="preserve"> 1.6 * ( 0.6 ) ^ ( 2 / 3 ) * ( ( 1 - alpha ) / Ku ) * ( lambda * 10^(-9) ) ^ ( -1 / 15 ) * ( kB * T / ( 3 * PI() * df * 10^(-6) * U * mu ) ) ^ ( 2 / 3 ) * ( F511 * 10^(-9) ) ^ ( -3 / 5 )  +  3.2 * 3.34 / 3 * ( 0.6 ) ^ ( 2 / 3 ) * ( ( 1 - alpha ) / Ku ) *  ( lambda * 10^(-9) ) ^ ( 14 / 15 ) * ( kB * T / ( 3 * PI() * df * 10^(-6) * U * mu ) ) ^ ( 2 / 3 ) * ( F511 * 10^(-9) ) ^ ( -8 / 5 )</f>
        <v>3.2624865896418733E-3</v>
      </c>
      <c r="S511">
        <f t="shared" si="183"/>
        <v>3.312373344329665E-3</v>
      </c>
      <c r="T511">
        <f t="shared" si="192"/>
        <v>0.81689381442098663</v>
      </c>
      <c r="U511">
        <f t="shared" si="184"/>
        <v>7110.7491275823368</v>
      </c>
      <c r="V511">
        <f t="shared" si="185"/>
        <v>1.1858802742816548E-2</v>
      </c>
      <c r="W511">
        <f t="shared" si="186"/>
        <v>1.4063088246576318E-4</v>
      </c>
      <c r="X511">
        <f t="shared" si="187"/>
        <v>1.6677062929790342E-6</v>
      </c>
      <c r="Y511" cm="1">
        <f t="array" ref="Y511" xml:space="preserve"> 4 / 3 * g / U^2 * F511 * 10^(-9) * ( rhop - rhoa ) / rhoa</f>
        <v>529.72837170831008</v>
      </c>
      <c r="Z511" cm="1">
        <f t="array" ref="Z511" xml:space="preserve"> SQRT( 4/3 * 1/U511 * g/rhoa * F511 * 10^(-9) *  ( rhop - rhoa ) )</f>
        <v>2.8629865054454547E-3</v>
      </c>
      <c r="AA511" cm="1">
        <f t="array" ref="AA511" xml:space="preserve"> Z511 / U</f>
        <v>0.2729411007047392</v>
      </c>
      <c r="AB511">
        <f t="shared" si="193"/>
        <v>0.37540438741524434</v>
      </c>
      <c r="AC511">
        <f t="shared" si="194"/>
        <v>0.36776924553033491</v>
      </c>
      <c r="AD511">
        <f t="shared" si="195"/>
        <v>0.97966155393792986</v>
      </c>
      <c r="AE511" cm="1">
        <f t="array" ref="AE511">( ( F511 * 10^(-9) ) ^ 2 * rhop * H511 * U ) / ( 18 * mu * ( df * 10^(-6) ) )</f>
        <v>0.11058402261122983</v>
      </c>
      <c r="AF511">
        <f t="shared" si="196"/>
        <v>9.4052817263337793E-2</v>
      </c>
      <c r="AG511" cm="1">
        <f t="array" ref="AG511">(2 * AI531*(1-alpha)*AE511*SQRT(alpha)+(1-alpha)*alpha*AE511^2)/Ku</f>
        <v>5.7159843811621786E-2</v>
      </c>
      <c r="AH511">
        <f t="shared" si="197"/>
        <v>0.60774196323731966</v>
      </c>
      <c r="AI511" cm="1">
        <f t="array" ref="AI511" xml:space="preserve"> F511 / df / 1000</f>
        <v>0.6517857142857143</v>
      </c>
      <c r="AJ511" cm="1">
        <f t="array" ref="AJ511" xml:space="preserve"> ( 1 + AI511 ) / ( 2*Ku ) * ( 2 * LN( 1 + AI511 ) - 1 + alpha + ( 1 / ( 1 + AI511 ) ) ^ 2 * ( 1 - alpha / 2 ) - ( alpha / 2) * ( 1 + AI511 ) ^ 2 )</f>
        <v>0.4194286914392818</v>
      </c>
      <c r="AK511" cm="1">
        <f t="array" ref="AK511" xml:space="preserve"> ( ( 1 - alpha ) / Ku ) * AI511 ^ 2</f>
        <v>0.60417215705592497</v>
      </c>
      <c r="AL511">
        <f t="shared" si="198"/>
        <v>1.4404645399500224</v>
      </c>
      <c r="AM511">
        <f t="shared" si="188"/>
        <v>0.6728154383363989</v>
      </c>
      <c r="AN511">
        <f t="shared" si="199"/>
        <v>1.0693065931939274</v>
      </c>
      <c r="AO511">
        <f t="shared" si="200"/>
        <v>1.5893015116268603</v>
      </c>
      <c r="AP511" cm="1">
        <f t="array" ref="AP511" xml:space="preserve"> EXP( -4 * alpha * X * 10^(-6) * AM511 / ( PI() * df * 10^(-6) * ( 1 - alpha ) ) ) * 100</f>
        <v>1.0497389703942518E-4</v>
      </c>
      <c r="AQ511" cm="1">
        <f t="array" ref="AQ511" xml:space="preserve"> EXP( -4 * alpha * X * 10^(-6) * AN511 / ( PI() * df * 10^(-6) * ( 1 - alpha ) ) ) * 100</f>
        <v>3.145542115482201E-8</v>
      </c>
      <c r="AR511">
        <f t="shared" si="201"/>
        <v>1.0494244161827035E-4</v>
      </c>
      <c r="AS511" cm="1">
        <f t="array" ref="AS511" xml:space="preserve"> ( sigave * 10^(-6) * fE *e * H511 ) / ( 3 * PI() * eps0 * ( 1 + epsF ) * mu * U * F511 * 10^(-9) )</f>
        <v>4.1709969178669367E-3</v>
      </c>
      <c r="AT511" cm="1">
        <f t="array" ref="AT511" xml:space="preserve"> PI() * AS511 / ( 1 + alpha * SQRT(AS511) )</f>
        <v>1.304543960495003E-2</v>
      </c>
      <c r="AU511" cm="1">
        <f t="array" ref="AU511" xml:space="preserve"> PI() * AS511 * ( 1 - SQRT( AS511 ) * alpha )</f>
        <v>1.3045180547092833E-2</v>
      </c>
      <c r="AV511">
        <f t="shared" si="202"/>
        <v>0.99998014188367412</v>
      </c>
      <c r="AW511" cm="1">
        <f t="array" ref="AW511" xml:space="preserve"> 2 / 3 * ( epsP - 1 ) / ( epsP + 2 ) * ( sigave * 10^(-6) ) ^ 2 / ( eps0 * ( 1 + epsF ) ^ 2 ) * H511 * ( F511 * 10^(-9) ) ^ 2 / ( df * 10^(-6) * mu * U )</f>
        <v>88.670326618261669</v>
      </c>
      <c r="AX511" cm="1">
        <f t="array" ref="AX511" xml:space="preserve"> 0.528 * Ku ^ 0.26 * AW511 ^ 0.74 / ( 1 + 0.366 * ( Ku * AW511 ) ^ 0.63 )</f>
        <v>2.2811847477948106</v>
      </c>
      <c r="AY511" cm="1">
        <f t="array" ref="AY511" xml:space="preserve"> 0.35 * Ku ^ ( -0.5 ) * AW511 ^ 0.4</f>
        <v>2.6012377216826645</v>
      </c>
      <c r="AZ511">
        <f t="shared" si="203"/>
        <v>1.1403012071675671</v>
      </c>
      <c r="BA511">
        <f t="shared" si="189"/>
        <v>0.67708370477525348</v>
      </c>
      <c r="BB511">
        <f t="shared" si="204"/>
        <v>1.0823517737410202</v>
      </c>
      <c r="BC511">
        <f t="shared" si="205"/>
        <v>1.5985494350366749</v>
      </c>
      <c r="BD511">
        <f t="shared" si="190"/>
        <v>1.4191838701173365</v>
      </c>
      <c r="BE511">
        <f t="shared" si="206"/>
        <v>3.6705443148765919</v>
      </c>
      <c r="BF511">
        <f t="shared" si="207"/>
        <v>2.5863768551520501</v>
      </c>
      <c r="BG511" cm="1">
        <f t="array" ref="BG511" xml:space="preserve"> EXP( -4 * alpha * X * 10^(-6) * BA511 / ( PI() * df * 10^(-6) * ( 1 - alpha ) ) ) * 100</f>
        <v>9.6194828330462836E-5</v>
      </c>
      <c r="BH511" cm="1">
        <f t="array" ref="BH511" xml:space="preserve"> EXP( -4 * alpha * X * 10^(-6) * BB511 / ( PI() * df * 10^(-6) * ( 1 - alpha ) ) ) * 100</f>
        <v>2.4086327525558744E-8</v>
      </c>
      <c r="BI511" cm="1">
        <f t="array" ref="BI511" xml:space="preserve"> EXP( -4 * alpha * X * 10^(-6) * BD511 / ( PI() * df * 10^(-6) * ( 1 - alpha ) ) ) * 100</f>
        <v>2.446470902474419E-11</v>
      </c>
      <c r="BJ511" cm="1">
        <f t="array" ref="BJ511" xml:space="preserve"> EXP( -4 * alpha * X * 10^(-6) * BE511 / ( PI() * df * 10^(-6) * ( 1 - alpha ) ) ) * 100</f>
        <v>2.4099713961368592E-31</v>
      </c>
      <c r="BK511" cm="1">
        <f t="array" ref="BK511">fC *  BG511 +  ( 1 - fC ) * BI511</f>
        <v>9.6195048512844064E-6</v>
      </c>
    </row>
    <row r="512" spans="6:63" x14ac:dyDescent="0.2">
      <c r="F512">
        <v>5120</v>
      </c>
      <c r="G512" cm="1">
        <f t="array" ref="G512" xml:space="preserve"> F512 * 10^(-9) * rhoa/mu * U</f>
        <v>3.3919644671524373E-3</v>
      </c>
      <c r="H512" cm="1">
        <f t="array" ref="H512">1 +  lambda/F512 * ( 2.514 + 0.8 * EXP( -0.55 * F512/lambda ) )</f>
        <v>1.03290295703125</v>
      </c>
      <c r="I512" cm="1">
        <f t="array" ref="I512" xml:space="preserve"> 1 + 3.34 * lambda/F512</f>
        <v>1.0437135546875</v>
      </c>
      <c r="J512">
        <f t="shared" si="191"/>
        <v>0.98964217949676159</v>
      </c>
      <c r="K512" cm="1">
        <f t="array" ref="K512" xml:space="preserve"> kB * T * H512 / ( 3 * PI() * mu * F512 * 10^(-9) )</f>
        <v>4.7628269273169596E-12</v>
      </c>
      <c r="L512" cm="1">
        <f t="array" ref="L512" xml:space="preserve"> df * 10^(-6) *U / K512</f>
        <v>17266.393123293601</v>
      </c>
      <c r="M512" cm="1">
        <f t="array" ref="M512" xml:space="preserve"> 1 + 0.388 * Kn * ( ( 1 - alpha ) * L512 / Ku ) ^ ( 1 / 3 )</f>
        <v>1.1927833379149484</v>
      </c>
      <c r="N512" cm="1">
        <f t="array" ref="N512" xml:space="preserve"> 1 + 0.388 * Kn * ( ( 1 - alpha ) / Ku ) ^ ( 1 / 3 ) * ( 3 * PI() * mu * df * 10^(-6) * U * F512 * 10^(-9) / ( kB * T ) ) ^ ( 1 / 3 ) * ( 0.6 * ( F512 / lambda ) ^ 0.1 ) ^ ( -1 / 3 ) * ( 1 + 2/3 * ( 3.34 * F512 / lambda ) ) ^ ( -1 / 2 )</f>
        <v>1.015285131811317</v>
      </c>
      <c r="O512">
        <f t="shared" si="182"/>
        <v>0.85118990141670814</v>
      </c>
      <c r="P512" cm="1">
        <f t="array" ref="P512" xml:space="preserve"> 1 / ( 1 + 1.6 * ( ( 1 - alpha ) / Ku ) ^ ( 1 / 3 ) * L512 ^ ( -2 / 3 ) * M512 )</f>
        <v>0.99679763272824373</v>
      </c>
      <c r="Q512" cm="1">
        <f t="array" ref="Q512" xml:space="preserve"> 1.6 * ( ( 1 - alpha ) / Ku ) * L512 ^ ( -2 / 3 ) * M512 * P512</f>
        <v>4.0498458553247492E-3</v>
      </c>
      <c r="R512" cm="1">
        <f t="array" ref="R512" xml:space="preserve"> 1.6 * ( 0.6 ) ^ ( 2 / 3 ) * ( ( 1 - alpha ) / Ku ) * ( lambda * 10^(-9) ) ^ ( -1 / 15 ) * ( kB * T / ( 3 * PI() * df * 10^(-6) * U * mu ) ) ^ ( 2 / 3 ) * ( F512 * 10^(-9) ) ^ ( -3 / 5 )  +  3.2 * 3.34 / 3 * ( 0.6 ) ^ ( 2 / 3 ) * ( ( 1 - alpha ) / Ku ) *  ( lambda * 10^(-9) ) ^ ( 14 / 15 ) * ( kB * T / ( 3 * PI() * df * 10^(-6) * U * mu ) ) ^ ( 2 / 3 ) * ( F512 * 10^(-9) ) ^ ( -8 / 5 )</f>
        <v>3.2584812991319394E-3</v>
      </c>
      <c r="S512">
        <f t="shared" si="183"/>
        <v>3.3082876152938823E-3</v>
      </c>
      <c r="T512">
        <f t="shared" si="192"/>
        <v>0.816892230834943</v>
      </c>
      <c r="U512">
        <f t="shared" si="184"/>
        <v>7096.8895934653001</v>
      </c>
      <c r="V512">
        <f t="shared" si="185"/>
        <v>1.187037652973774E-2</v>
      </c>
      <c r="W512">
        <f t="shared" si="186"/>
        <v>1.4090551744169887E-4</v>
      </c>
      <c r="X512">
        <f t="shared" si="187"/>
        <v>1.6725939025872301E-6</v>
      </c>
      <c r="Y512" cm="1">
        <f t="array" ref="Y512" xml:space="preserve"> 4 / 3 * g / U^2 * F512 * 10^(-9) * ( rhop - rhoa ) / rhoa</f>
        <v>530.76502214218158</v>
      </c>
      <c r="Z512" cm="1">
        <f t="array" ref="Z512" xml:space="preserve"> SQRT( 4/3 * 1/U512 * g/rhoa * F512 * 10^(-9) *  ( rhop - rhoa ) )</f>
        <v>2.8685834289892561E-3</v>
      </c>
      <c r="AA512" cm="1">
        <f t="array" ref="AA512" xml:space="preserve"> Z512 / U</f>
        <v>0.27347468005263337</v>
      </c>
      <c r="AB512">
        <f t="shared" si="193"/>
        <v>0.37641452065627296</v>
      </c>
      <c r="AC512">
        <f t="shared" si="194"/>
        <v>0.36871385250587907</v>
      </c>
      <c r="AD512">
        <f t="shared" si="195"/>
        <v>0.97954205343362444</v>
      </c>
      <c r="AE512" cm="1">
        <f t="array" ref="AE512">( ( F512 * 10^(-9) ) ^ 2 * rhop * H512 * U ) / ( 18 * mu * ( df * 10^(-6) ) )</f>
        <v>0.1110103400981967</v>
      </c>
      <c r="AF512">
        <f t="shared" si="196"/>
        <v>9.4555671675539923E-2</v>
      </c>
      <c r="AG512" cm="1">
        <f t="array" ref="AG512">(2 * AI532*(1-alpha)*AE512*SQRT(alpha)+(1-alpha)*alpha*AE512^2)/Ku</f>
        <v>5.7490639397369953E-2</v>
      </c>
      <c r="AH512">
        <f t="shared" si="197"/>
        <v>0.60800836563928595</v>
      </c>
      <c r="AI512" cm="1">
        <f t="array" ref="AI512" xml:space="preserve"> F512 / df / 1000</f>
        <v>0.65306122448979587</v>
      </c>
      <c r="AJ512" cm="1">
        <f t="array" ref="AJ512" xml:space="preserve"> ( 1 + AI512 ) / ( 2*Ku ) * ( 2 * LN( 1 + AI512 ) - 1 + alpha + ( 1 / ( 1 + AI512 ) ) ^ 2 * ( 1 - alpha / 2 ) - ( alpha / 2) * ( 1 + AI512 ) ^ 2 )</f>
        <v>0.4208289136377798</v>
      </c>
      <c r="AK512" cm="1">
        <f t="array" ref="AK512" xml:space="preserve"> ( ( 1 - alpha ) / Ku ) * AI512 ^ 2</f>
        <v>0.60653913679584692</v>
      </c>
      <c r="AL512">
        <f t="shared" si="198"/>
        <v>1.4412962539877037</v>
      </c>
      <c r="AM512">
        <f t="shared" si="188"/>
        <v>0.67431165126089376</v>
      </c>
      <c r="AN512">
        <f t="shared" si="199"/>
        <v>1.0731169485925598</v>
      </c>
      <c r="AO512">
        <f t="shared" si="200"/>
        <v>1.59142578448102</v>
      </c>
      <c r="AP512" cm="1">
        <f t="array" ref="AP512" xml:space="preserve"> EXP( -4 * alpha * X * 10^(-6) * AM512 / ( PI() * df * 10^(-6) * ( 1 - alpha ) ) ) * 100</f>
        <v>1.0180880689443904E-4</v>
      </c>
      <c r="AQ512" cm="1">
        <f t="array" ref="AQ512" xml:space="preserve"> EXP( -4 * alpha * X * 10^(-6) * AN512 / ( PI() * df * 10^(-6) * ( 1 - alpha ) ) ) * 100</f>
        <v>2.9096121164318621E-8</v>
      </c>
      <c r="AR512">
        <f t="shared" si="201"/>
        <v>1.0177971077327473E-4</v>
      </c>
      <c r="AS512" cm="1">
        <f t="array" ref="AS512" xml:space="preserve"> ( sigave * 10^(-6) * fE *e * H512 ) / ( 3 * PI() * eps0 * ( 1 + epsF ) * mu * U * F512 * 10^(-9) )</f>
        <v>4.1625909509342644E-3</v>
      </c>
      <c r="AT512" cm="1">
        <f t="array" ref="AT512" xml:space="preserve"> PI() * AS512 / ( 1 + alpha * SQRT(AS512) )</f>
        <v>1.3019206871640069E-2</v>
      </c>
      <c r="AU512" cm="1">
        <f t="array" ref="AU512" xml:space="preserve"> PI() * AS512 * ( 1 - SQRT( AS512 ) * alpha )</f>
        <v>1.3018948855754725E-2</v>
      </c>
      <c r="AV512">
        <f t="shared" si="202"/>
        <v>0.99998018190448246</v>
      </c>
      <c r="AW512" cm="1">
        <f t="array" ref="AW512" xml:space="preserve"> 2 / 3 * ( epsP - 1 ) / ( epsP + 2 ) * ( sigave * 10^(-6) ) ^ 2 / ( eps0 * ( 1 + epsF ) ^ 2 ) * H512 * ( F512 * 10^(-9) ) ^ 2 / ( df * 10^(-6) * mu * U )</f>
        <v>89.012163620749121</v>
      </c>
      <c r="AX512" cm="1">
        <f t="array" ref="AX512" xml:space="preserve"> 0.528 * Ku ^ 0.26 * AW512 ^ 0.74 / ( 1 + 0.366 * ( Ku * AW512 ) ^ 0.63 )</f>
        <v>2.2831155334814253</v>
      </c>
      <c r="AY512" cm="1">
        <f t="array" ref="AY512" xml:space="preserve"> 0.35 * Ku ^ ( -0.5 ) * AW512 ^ 0.4</f>
        <v>2.6052443518635005</v>
      </c>
      <c r="AZ512">
        <f t="shared" si="203"/>
        <v>1.1410917729121113</v>
      </c>
      <c r="BA512">
        <f t="shared" si="189"/>
        <v>0.67855185524881101</v>
      </c>
      <c r="BB512">
        <f t="shared" si="204"/>
        <v>1.0861358974483146</v>
      </c>
      <c r="BC512">
        <f t="shared" si="205"/>
        <v>1.6006674936435785</v>
      </c>
      <c r="BD512">
        <f t="shared" si="190"/>
        <v>1.4178957793410627</v>
      </c>
      <c r="BE512">
        <f t="shared" si="206"/>
        <v>3.6783613004560602</v>
      </c>
      <c r="BF512">
        <f t="shared" si="207"/>
        <v>2.594239544295351</v>
      </c>
      <c r="BG512" cm="1">
        <f t="array" ref="BG512" xml:space="preserve"> EXP( -4 * alpha * X * 10^(-6) * BA512 / ( PI() * df * 10^(-6) * ( 1 - alpha ) ) ) * 100</f>
        <v>9.334802338178017E-5</v>
      </c>
      <c r="BH512" cm="1">
        <f t="array" ref="BH512" xml:space="preserve"> EXP( -4 * alpha * X * 10^(-6) * BB512 / ( PI() * df * 10^(-6) * ( 1 - alpha ) ) ) * 100</f>
        <v>2.2291704921824881E-8</v>
      </c>
      <c r="BI512" cm="1">
        <f t="array" ref="BI512" xml:space="preserve"> EXP( -4 * alpha * X * 10^(-6) * BD512 / ( PI() * df * 10^(-6) * ( 1 - alpha ) ) ) * 100</f>
        <v>2.5118087372897832E-11</v>
      </c>
      <c r="BJ512" cm="1">
        <f t="array" ref="BJ512" xml:space="preserve"> EXP( -4 * alpha * X * 10^(-6) * BE512 / ( PI() * df * 10^(-6) * ( 1 - alpha ) ) ) * 100</f>
        <v>2.0537467676634818E-31</v>
      </c>
      <c r="BK512" cm="1">
        <f t="array" ref="BK512">fC *  BG512 +  ( 1 - fC ) * BI512</f>
        <v>9.3348249444566522E-6</v>
      </c>
    </row>
    <row r="513" spans="6:63" x14ac:dyDescent="0.2">
      <c r="F513">
        <v>5130</v>
      </c>
      <c r="G513" cm="1">
        <f t="array" ref="G513" xml:space="preserve"> F513 * 10^(-9) * rhoa/mu * U</f>
        <v>3.3985893977523446E-3</v>
      </c>
      <c r="H513" cm="1">
        <f t="array" ref="H513">1 +  lambda/F513 * ( 2.514 + 0.8 * EXP( -0.55 * F513/lambda ) )</f>
        <v>1.0328388187134503</v>
      </c>
      <c r="I513" cm="1">
        <f t="array" ref="I513" xml:space="preserve"> 1 + 3.34 * lambda/F513</f>
        <v>1.043628343079922</v>
      </c>
      <c r="J513">
        <f t="shared" si="191"/>
        <v>0.98966152611893421</v>
      </c>
      <c r="K513" cm="1">
        <f t="array" ref="K513" xml:space="preserve"> kB * T * H513 / ( 3 * PI() * mu * F513 * 10^(-9) )</f>
        <v>4.7532474921086246E-12</v>
      </c>
      <c r="L513" cm="1">
        <f t="array" ref="L513" xml:space="preserve"> df * 10^(-6) *U / K513</f>
        <v>17301.190868304951</v>
      </c>
      <c r="M513" cm="1">
        <f t="array" ref="M513" xml:space="preserve"> 1 + 0.388 * Kn * ( ( 1 - alpha ) * L513 / Ku ) ^ ( 1 / 3 )</f>
        <v>1.1929127593451283</v>
      </c>
      <c r="N513" cm="1">
        <f t="array" ref="N513" xml:space="preserve"> 1 + 0.388 * Kn * ( ( 1 - alpha ) / Ku ) ^ ( 1 / 3 ) * ( 3 * PI() * mu * df * 10^(-6) * U * F513 * 10^(-9) / ( kB * T ) ) ^ ( 1 / 3 ) * ( 0.6 * ( F513 / lambda ) ^ 0.1 ) ^ ( -1 / 3 ) * ( 1 + 2/3 * ( 3.34 * F513 / lambda ) ) ^ ( -1 / 2 )</f>
        <v>1.0152792550649186</v>
      </c>
      <c r="O513">
        <f t="shared" si="182"/>
        <v>0.85109262778132666</v>
      </c>
      <c r="P513" cm="1">
        <f t="array" ref="P513" xml:space="preserve"> 1 / ( 1 + 1.6 * ( ( 1 - alpha ) / Ku ) ^ ( 1 / 3 ) * L513 ^ ( -2 / 3 ) * M513 )</f>
        <v>0.99680156846786827</v>
      </c>
      <c r="Q513" cm="1">
        <f t="array" ref="Q513" xml:space="preserve"> 1.6 * ( ( 1 - alpha ) / Ku ) * L513 ^ ( -2 / 3 ) * M513 * P513</f>
        <v>4.0448685565160312E-3</v>
      </c>
      <c r="R513" cm="1">
        <f t="array" ref="R513" xml:space="preserve"> 1.6 * ( 0.6 ) ^ ( 2 / 3 ) * ( ( 1 - alpha ) / Ku ) * ( lambda * 10^(-9) ) ^ ( -1 / 15 ) * ( kB * T / ( 3 * PI() * df * 10^(-6) * U * mu ) ) ^ ( 2 / 3 ) * ( F513 * 10^(-9) ) ^ ( -3 / 5 )  +  3.2 * 3.34 / 3 * ( 0.6 ) ^ ( 2 / 3 ) * ( ( 1 - alpha ) / Ku ) *  ( lambda * 10^(-9) ) ^ ( 14 / 15 ) * ( kB * T / ( 3 * PI() * df * 10^(-6) * U * mu ) ) ^ ( 2 / 3 ) * ( F513 * 10^(-9) ) ^ ( -8 / 5 )</f>
        <v>3.2544890679325903E-3</v>
      </c>
      <c r="S513">
        <f t="shared" si="183"/>
        <v>3.3042152365075216E-3</v>
      </c>
      <c r="T513">
        <f t="shared" si="192"/>
        <v>0.81689063324063682</v>
      </c>
      <c r="U513">
        <f t="shared" si="184"/>
        <v>7083.0840751459527</v>
      </c>
      <c r="V513">
        <f t="shared" si="185"/>
        <v>1.1881938963889116E-2</v>
      </c>
      <c r="W513">
        <f t="shared" si="186"/>
        <v>1.4118015053275629E-4</v>
      </c>
      <c r="X513">
        <f t="shared" si="187"/>
        <v>1.6774862439899623E-6</v>
      </c>
      <c r="Y513" cm="1">
        <f t="array" ref="Y513" xml:space="preserve"> 4 / 3 * g / U^2 * F513 * 10^(-9) * ( rhop - rhoa ) / rhoa</f>
        <v>531.80167257605297</v>
      </c>
      <c r="Z513" cm="1">
        <f t="array" ref="Z513" xml:space="preserve"> SQRT( 4/3 * 1/U513 * g/rhoa * F513 * 10^(-9) *  ( rhop - rhoa ) )</f>
        <v>2.8741803334971301E-3</v>
      </c>
      <c r="AA513" cm="1">
        <f t="array" ref="AA513" xml:space="preserve"> Z513 / U</f>
        <v>0.27400825758574882</v>
      </c>
      <c r="AB513">
        <f t="shared" si="193"/>
        <v>0.37742613528157676</v>
      </c>
      <c r="AC513">
        <f t="shared" si="194"/>
        <v>0.36965949278602617</v>
      </c>
      <c r="AD513">
        <f t="shared" si="195"/>
        <v>0.97942208615268167</v>
      </c>
      <c r="AE513" cm="1">
        <f t="array" ref="AE513">( ( F513 * 10^(-9) ) ^ 2 * rhop * H513 * U ) / ( 18 * mu * ( df * 10^(-6) ) )</f>
        <v>0.1114374775476546</v>
      </c>
      <c r="AF513">
        <f t="shared" si="196"/>
        <v>9.505964338181587E-2</v>
      </c>
      <c r="AG513" cm="1">
        <f t="array" ref="AG513">(2 * AI533*(1-alpha)*AE513*SQRT(alpha)+(1-alpha)*alpha*AE513^2)/Ku</f>
        <v>5.7822717636266244E-2</v>
      </c>
      <c r="AH513">
        <f t="shared" si="197"/>
        <v>0.60827829328178662</v>
      </c>
      <c r="AI513" cm="1">
        <f t="array" ref="AI513" xml:space="preserve"> F513 / df / 1000</f>
        <v>0.65433673469387754</v>
      </c>
      <c r="AJ513" cm="1">
        <f t="array" ref="AJ513" xml:space="preserve"> ( 1 + AI513 ) / ( 2*Ku ) * ( 2 * LN( 1 + AI513 ) - 1 + alpha + ( 1 / ( 1 + AI513 ) ) ^ 2 * ( 1 - alpha / 2 ) - ( alpha / 2) * ( 1 + AI513 ) ^ 2 )</f>
        <v>0.42223074524733661</v>
      </c>
      <c r="AK513" cm="1">
        <f t="array" ref="AK513" xml:space="preserve"> ( ( 1 - alpha ) / Ku ) * AI513 ^ 2</f>
        <v>0.60891074406214252</v>
      </c>
      <c r="AL513">
        <f t="shared" si="198"/>
        <v>1.4421279144545751</v>
      </c>
      <c r="AM513">
        <f t="shared" si="188"/>
        <v>0.6758059477102687</v>
      </c>
      <c r="AN513">
        <f t="shared" si="199"/>
        <v>1.0769340954664921</v>
      </c>
      <c r="AO513">
        <f t="shared" si="200"/>
        <v>1.5935552196829657</v>
      </c>
      <c r="AP513" cm="1">
        <f t="array" ref="AP513" xml:space="preserve"> EXP( -4 * alpha * X * 10^(-6) * AM513 / ( PI() * df * 10^(-6) * ( 1 - alpha ) ) ) * 100</f>
        <v>9.8743020123378305E-5</v>
      </c>
      <c r="AQ513" cm="1">
        <f t="array" ref="AQ513" xml:space="preserve"> EXP( -4 * alpha * X * 10^(-6) * AN513 / ( PI() * df * 10^(-6) * ( 1 - alpha ) ) ) * 100</f>
        <v>2.6910039606240836E-8</v>
      </c>
      <c r="AR513">
        <f t="shared" si="201"/>
        <v>9.8716110083772062E-5</v>
      </c>
      <c r="AS513" cm="1">
        <f t="array" ref="AS513" xml:space="preserve"> ( sigave * 10^(-6) * fE *e * H513 ) / ( 3 * PI() * eps0 * ( 1 + epsF ) * mu * U * F513 * 10^(-9) )</f>
        <v>4.1542187654818449E-3</v>
      </c>
      <c r="AT513" cm="1">
        <f t="array" ref="AT513" xml:space="preserve"> PI() * AS513 / ( 1 + alpha * SQRT(AS513) )</f>
        <v>1.2993079386229992E-2</v>
      </c>
      <c r="AU513" cm="1">
        <f t="array" ref="AU513" xml:space="preserve"> PI() * AS513 * ( 1 - SQRT( AS513 ) * alpha )</f>
        <v>1.2992822406045469E-2</v>
      </c>
      <c r="AV513">
        <f t="shared" si="202"/>
        <v>0.99998022176445756</v>
      </c>
      <c r="AW513" cm="1">
        <f t="array" ref="AW513" xml:space="preserve"> 2 / 3 * ( epsP - 1 ) / ( epsP + 2 ) * ( sigave * 10^(-6) ) ^ 2 / ( eps0 * ( 1 + epsF ) ^ 2 ) * H513 * ( F513 * 10^(-9) ) ^ 2 / ( df * 10^(-6) * mu * U )</f>
        <v>89.354658099246024</v>
      </c>
      <c r="AX513" cm="1">
        <f t="array" ref="AX513" xml:space="preserve"> 0.528 * Ku ^ 0.26 * AW513 ^ 0.74 / ( 1 + 0.366 * ( Ku * AW513 ) ^ 0.63 )</f>
        <v>2.2850423139293805</v>
      </c>
      <c r="AY513" cm="1">
        <f t="array" ref="AY513" xml:space="preserve"> 0.35 * Ku ^ ( -0.5 ) * AW513 ^ 0.4</f>
        <v>2.6092494401606601</v>
      </c>
      <c r="AZ513">
        <f t="shared" si="203"/>
        <v>1.1418823293796121</v>
      </c>
      <c r="BA513">
        <f t="shared" si="189"/>
        <v>0.68001822676821266</v>
      </c>
      <c r="BB513">
        <f t="shared" si="204"/>
        <v>1.0899269178725375</v>
      </c>
      <c r="BC513">
        <f t="shared" si="205"/>
        <v>1.6027907414370586</v>
      </c>
      <c r="BD513">
        <f t="shared" si="190"/>
        <v>1.416603075116539</v>
      </c>
      <c r="BE513">
        <f t="shared" si="206"/>
        <v>3.6861835356271522</v>
      </c>
      <c r="BF513">
        <f t="shared" si="207"/>
        <v>2.6021287122533621</v>
      </c>
      <c r="BG513" cm="1">
        <f t="array" ref="BG513" xml:space="preserve"> EXP( -4 * alpha * X * 10^(-6) * BA513 / ( PI() * df * 10^(-6) * ( 1 - alpha ) ) ) * 100</f>
        <v>9.0588764643303204E-5</v>
      </c>
      <c r="BH513" cm="1">
        <f t="array" ref="BH513" xml:space="preserve"> EXP( -4 * alpha * X * 10^(-6) * BB513 / ( PI() * df * 10^(-6) * ( 1 - alpha ) ) ) * 100</f>
        <v>2.0627884761046861E-8</v>
      </c>
      <c r="BI513" cm="1">
        <f t="array" ref="BI513" xml:space="preserve"> EXP( -4 * alpha * X * 10^(-6) * BD513 / ( PI() * df * 10^(-6) * ( 1 - alpha ) ) ) * 100</f>
        <v>2.5791350045982818E-11</v>
      </c>
      <c r="BJ513" cm="1">
        <f t="array" ref="BJ513" xml:space="preserve"> EXP( -4 * alpha * X * 10^(-6) * BE513 / ( PI() * df * 10^(-6) * ( 1 - alpha ) ) ) * 100</f>
        <v>1.749988713787466E-31</v>
      </c>
      <c r="BK513" cm="1">
        <f t="array" ref="BK513">fC *  BG513 +  ( 1 - fC ) * BI513</f>
        <v>9.058899676545362E-6</v>
      </c>
    </row>
    <row r="514" spans="6:63" x14ac:dyDescent="0.2">
      <c r="F514">
        <v>5140</v>
      </c>
      <c r="G514" cm="1">
        <f t="array" ref="G514" xml:space="preserve"> F514 * 10^(-9) * rhoa/mu * U</f>
        <v>3.4052143283522514E-3</v>
      </c>
      <c r="H514" cm="1">
        <f t="array" ref="H514">1 +  lambda/F514 * ( 2.514 + 0.8 * EXP( -0.55 * F514/lambda ) )</f>
        <v>1.0327749299610895</v>
      </c>
      <c r="I514" cm="1">
        <f t="array" ref="I514" xml:space="preserve"> 1 + 3.34 * lambda/F514</f>
        <v>1.0435434630350195</v>
      </c>
      <c r="J514">
        <f t="shared" si="191"/>
        <v>0.98968080060354069</v>
      </c>
      <c r="K514" cm="1">
        <f t="array" ref="K514" xml:space="preserve"> kB * T * H514 / ( 3 * PI() * mu * F514 * 10^(-9) )</f>
        <v>4.7437064772626833E-12</v>
      </c>
      <c r="L514" cm="1">
        <f t="array" ref="L514" xml:space="preserve"> df * 10^(-6) *U / K514</f>
        <v>17335.988746233987</v>
      </c>
      <c r="M514" cm="1">
        <f t="array" ref="M514" xml:space="preserve"> 1 + 0.388 * Kn * ( ( 1 - alpha ) * L514 / Ku ) ^ ( 1 / 3 )</f>
        <v>1.1930420078486226</v>
      </c>
      <c r="N514" cm="1">
        <f t="array" ref="N514" xml:space="preserve"> 1 + 0.388 * Kn * ( ( 1 - alpha ) / Ku ) ^ ( 1 / 3 ) * ( 3 * PI() * mu * df * 10^(-6) * U * F514 * 10^(-9) / ( kB * T ) ) ^ ( 1 / 3 ) * ( 0.6 * ( F514 / lambda ) ^ 0.1 ) ^ ( -1 / 3 ) * ( 1 + 2/3 * ( 3.34 * F514 / lambda ) ) ^ ( -1 / 2 )</f>
        <v>1.0152733918477965</v>
      </c>
      <c r="O514">
        <f t="shared" ref="O514:O577" si="208">N514 / M514</f>
        <v>0.85099550993900797</v>
      </c>
      <c r="P514" cm="1">
        <f t="array" ref="P514" xml:space="preserve"> 1 / ( 1 + 1.6 * ( ( 1 - alpha ) / Ku ) ^ ( 1 / 3 ) * L514 ^ ( -2 / 3 ) * M514 )</f>
        <v>0.99680549131360341</v>
      </c>
      <c r="Q514" cm="1">
        <f t="array" ref="Q514" xml:space="preserve"> 1.6 * ( ( 1 - alpha ) / Ku ) * L514 ^ ( -2 / 3 ) * M514 * P514</f>
        <v>4.0399075638526205E-3</v>
      </c>
      <c r="R514" cm="1">
        <f t="array" ref="R514" xml:space="preserve"> 1.6 * ( 0.6 ) ^ ( 2 / 3 ) * ( ( 1 - alpha ) / Ku ) * ( lambda * 10^(-9) ) ^ ( -1 / 15 ) * ( kB * T / ( 3 * PI() * df * 10^(-6) * U * mu ) ) ^ ( 2 / 3 ) * ( F514 * 10^(-9) ) ^ ( -3 / 5 )  +  3.2 * 3.34 / 3 * ( 0.6 ) ^ ( 2 / 3 ) * ( ( 1 - alpha ) / Ku ) *  ( lambda * 10^(-9) ) ^ ( 14 / 15 ) * ( kB * T / ( 3 * PI() * df * 10^(-6) * U * mu ) ) ^ ( 2 / 3 ) * ( F514 * 10^(-9) ) ^ ( -8 / 5 )</f>
        <v>3.2505098271194085E-3</v>
      </c>
      <c r="S514">
        <f t="shared" ref="S514:S577" si="209" xml:space="preserve"> R514 * N514</f>
        <v>3.3001561374141164E-3</v>
      </c>
      <c r="T514">
        <f t="shared" si="192"/>
        <v>0.81688902165547395</v>
      </c>
      <c r="U514">
        <f t="shared" ref="U514:U577" si="210" xml:space="preserve"> 24 / G514 * ( 1 + 0.15 * G514 ^ 0.687 )</f>
        <v>7069.3322574016174</v>
      </c>
      <c r="V514">
        <f t="shared" ref="V514:V577" si="211" xml:space="preserve"> ( G514 / 24 ) ^ 0.5 - 0.5 * 0.15 / 24 ^ 0.5 * G514 ^ ( 0.5 + 0.687 )</f>
        <v>1.1893490078429466E-2</v>
      </c>
      <c r="W514">
        <f t="shared" ref="W514:W577" si="212" xml:space="preserve"> ( G514 / 24 ) ^ 1 -1 * 0.15 / 24 ^ 1 * G514 ^ ( 1 + 0.687 )</f>
        <v>1.4145478174008624E-4</v>
      </c>
      <c r="X514">
        <f t="shared" ref="X514:X577" si="213" xml:space="preserve"> ( G514 / 24 ) ^ 1.5 - 1.5 * 0.15 / 24 ^ 1.5 * G514 ^ ( 1.5 + 0.687 )</f>
        <v>1.6823833124722073E-6</v>
      </c>
      <c r="Y514" cm="1">
        <f t="array" ref="Y514" xml:space="preserve"> 4 / 3 * g / U^2 * F514 * 10^(-9) * ( rhop - rhoa ) / rhoa</f>
        <v>532.83832300992435</v>
      </c>
      <c r="Z514" cm="1">
        <f t="array" ref="Z514" xml:space="preserve"> SQRT( 4/3 * 1/U514 * g/rhoa * F514 * 10^(-9) *  ( rhop - rhoa ) )</f>
        <v>2.87977721898086E-3</v>
      </c>
      <c r="AA514" cm="1">
        <f t="array" ref="AA514" xml:space="preserve"> Z514 / U</f>
        <v>0.27454183330520893</v>
      </c>
      <c r="AB514">
        <f t="shared" si="193"/>
        <v>0.3784392345543916</v>
      </c>
      <c r="AC514">
        <f t="shared" si="194"/>
        <v>0.37060616727350743</v>
      </c>
      <c r="AD514">
        <f t="shared" si="195"/>
        <v>0.97930165118818202</v>
      </c>
      <c r="AE514" cm="1">
        <f t="array" ref="AE514">( ( F514 * 10^(-9) ) ^ 2 * rhop * H514 * U ) / ( 18 * mu * ( df * 10^(-6) ) )</f>
        <v>0.11186543495960354</v>
      </c>
      <c r="AF514">
        <f t="shared" si="196"/>
        <v>9.556472795693928E-2</v>
      </c>
      <c r="AG514" cm="1">
        <f t="array" ref="AG514">(2 * AI534*(1-alpha)*AE514*SQRT(alpha)+(1-alpha)*alpha*AE514^2)/Ku</f>
        <v>5.8156081078776657E-2</v>
      </c>
      <c r="AH514">
        <f t="shared" si="197"/>
        <v>0.60855173579295208</v>
      </c>
      <c r="AI514" cm="1">
        <f t="array" ref="AI514" xml:space="preserve"> F514 / df / 1000</f>
        <v>0.65561224489795911</v>
      </c>
      <c r="AJ514" cm="1">
        <f t="array" ref="AJ514" xml:space="preserve"> ( 1 + AI514 ) / ( 2*Ku ) * ( 2 * LN( 1 + AI514 ) - 1 + alpha + ( 1 / ( 1 + AI514 ) ) ^ 2 * ( 1 - alpha / 2 ) - ( alpha / 2) * ( 1 + AI514 ) ^ 2 )</f>
        <v>0.42363418355298266</v>
      </c>
      <c r="AK514" cm="1">
        <f t="array" ref="AK514" xml:space="preserve"> ( ( 1 - alpha ) / Ku ) * AI514 ^ 2</f>
        <v>0.61128697885481098</v>
      </c>
      <c r="AL514">
        <f t="shared" si="198"/>
        <v>1.4429595216514419</v>
      </c>
      <c r="AM514">
        <f t="shared" ref="AM514:AM577" si="214" xml:space="preserve"> 1 - ( 1 - Q514 ) * ( 1 - AB514 ) * ( 1 - AF514 ) *  ( 1 - AJ514 )</f>
        <v>0.67729831272984586</v>
      </c>
      <c r="AN514">
        <f t="shared" si="199"/>
        <v>1.0807580302226718</v>
      </c>
      <c r="AO514">
        <f t="shared" si="200"/>
        <v>1.5956898310682106</v>
      </c>
      <c r="AP514" cm="1">
        <f t="array" ref="AP514" xml:space="preserve"> EXP( -4 * alpha * X * 10^(-6) * AM514 / ( PI() * df * 10^(-6) * ( 1 - alpha ) ) ) * 100</f>
        <v>9.5773338862202898E-5</v>
      </c>
      <c r="AQ514" cm="1">
        <f t="array" ref="AQ514" xml:space="preserve"> EXP( -4 * alpha * X * 10^(-6) * AN514 / ( PI() * df * 10^(-6) * ( 1 - alpha ) ) ) * 100</f>
        <v>2.4884748587520339E-8</v>
      </c>
      <c r="AR514">
        <f t="shared" si="201"/>
        <v>9.5748454113615383E-5</v>
      </c>
      <c r="AS514" cm="1">
        <f t="array" ref="AS514" xml:space="preserve"> ( sigave * 10^(-6) * fE *e * H514 ) / ( 3 * PI() * eps0 * ( 1 + epsF ) * mu * U * F514 * 10^(-9) )</f>
        <v>4.1458801584598982E-3</v>
      </c>
      <c r="AT514" cm="1">
        <f t="array" ref="AT514" xml:space="preserve"> PI() * AS514 / ( 1 + alpha * SQRT(AS514) )</f>
        <v>1.2967056516982231E-2</v>
      </c>
      <c r="AU514" cm="1">
        <f t="array" ref="AU514" xml:space="preserve"> PI() * AS514 * ( 1 - SQRT( AS514 ) * alpha )</f>
        <v>1.2966800566277692E-2</v>
      </c>
      <c r="AV514">
        <f t="shared" si="202"/>
        <v>0.99998026146456576</v>
      </c>
      <c r="AW514" cm="1">
        <f t="array" ref="AW514" xml:space="preserve"> 2 / 3 * ( epsP - 1 ) / ( epsP + 2 ) * ( sigave * 10^(-6) ) ^ 2 / ( eps0 * ( 1 + epsF ) ^ 2 ) * H514 * ( F514 * 10^(-9) ) ^ 2 / ( df * 10^(-6) * mu * U )</f>
        <v>89.697810053752377</v>
      </c>
      <c r="AX514" cm="1">
        <f t="array" ref="AX514" xml:space="preserve"> 0.528 * Ku ^ 0.26 * AW514 ^ 0.74 / ( 1 + 0.366 * ( Ku * AW514 ) ^ 0.63 )</f>
        <v>2.2869651046064421</v>
      </c>
      <c r="AY514" cm="1">
        <f t="array" ref="AY514" xml:space="preserve"> 0.35 * Ku ^ ( -0.5 ) * AW514 ^ 0.4</f>
        <v>2.6132529901321351</v>
      </c>
      <c r="AZ514">
        <f t="shared" si="203"/>
        <v>1.142672874574465</v>
      </c>
      <c r="BA514">
        <f t="shared" ref="BA514:BA577" si="215" xml:space="preserve"> 1 - ( 1 - Q514 ) * ( 1 - AB514 ) * ( 1 - AF514 ) *  ( 1 - AJ514 ) * ( 1 - AT514 )</f>
        <v>0.68148280374680348</v>
      </c>
      <c r="BB514">
        <f t="shared" si="204"/>
        <v>1.0937248307889496</v>
      </c>
      <c r="BC514">
        <f t="shared" si="205"/>
        <v>1.604919192055372</v>
      </c>
      <c r="BD514">
        <f t="shared" ref="BD514:BD577" si="216" xml:space="preserve"> 1 - ( 1 - Q514 ) * ( 1 - AB514 ) * ( 1 - AF514 ) *  ( 1 - AJ514 ) * ( 1 - AX514 )</f>
        <v>1.4153058107143093</v>
      </c>
      <c r="BE514">
        <f t="shared" si="206"/>
        <v>3.6940110203548069</v>
      </c>
      <c r="BF514">
        <f t="shared" si="207"/>
        <v>2.6100444104659104</v>
      </c>
      <c r="BG514" cm="1">
        <f t="array" ref="BG514" xml:space="preserve"> EXP( -4 * alpha * X * 10^(-6) * BA514 / ( PI() * df * 10^(-6) * ( 1 - alpha ) ) ) * 100</f>
        <v>8.7914294478162814E-5</v>
      </c>
      <c r="BH514" cm="1">
        <f t="array" ref="BH514" xml:space="preserve"> EXP( -4 * alpha * X * 10^(-6) * BB514 / ( PI() * df * 10^(-6) * ( 1 - alpha ) ) ) * 100</f>
        <v>1.9085557826357565E-8</v>
      </c>
      <c r="BI514" cm="1">
        <f t="array" ref="BI514" xml:space="preserve"> EXP( -4 * alpha * X * 10^(-6) * BD514 / ( PI() * df * 10^(-6) * ( 1 - alpha ) ) ) * 100</f>
        <v>2.6485129972873552E-11</v>
      </c>
      <c r="BJ514" cm="1">
        <f t="array" ref="BJ514" xml:space="preserve"> EXP( -4 * alpha * X * 10^(-6) * BE514 / ( PI() * df * 10^(-6) * ( 1 - alpha ) ) ) * 100</f>
        <v>1.4909976293151127E-31</v>
      </c>
      <c r="BK514" cm="1">
        <f t="array" ref="BK514">fC *  BG514 +  ( 1 - fC ) * BI514</f>
        <v>8.7914532844332573E-6</v>
      </c>
    </row>
    <row r="515" spans="6:63" x14ac:dyDescent="0.2">
      <c r="F515">
        <v>5150</v>
      </c>
      <c r="G515" cm="1">
        <f t="array" ref="G515" xml:space="preserve"> F515 * 10^(-9) * rhoa/mu * U</f>
        <v>3.4118392589521595E-3</v>
      </c>
      <c r="H515" cm="1">
        <f t="array" ref="H515">1 +  lambda/F515 * ( 2.514 + 0.8 * EXP( -0.55 * F515/lambda ) )</f>
        <v>1.0327112893203882</v>
      </c>
      <c r="I515" cm="1">
        <f t="array" ref="I515" xml:space="preserve"> 1 + 3.34 * lambda/F515</f>
        <v>1.0434589126213591</v>
      </c>
      <c r="J515">
        <f t="shared" ref="J515:J578" si="217">H515/I515</f>
        <v>0.98970000335329844</v>
      </c>
      <c r="K515" cm="1">
        <f t="array" ref="K515" xml:space="preserve"> kB * T * H515 / ( 3 * PI() * mu * F515 * 10^(-9) )</f>
        <v>4.7342036523067178E-12</v>
      </c>
      <c r="L515" cm="1">
        <f t="array" ref="L515" xml:space="preserve"> df * 10^(-6) *U / K515</f>
        <v>17370.786756330948</v>
      </c>
      <c r="M515" cm="1">
        <f t="array" ref="M515" xml:space="preserve"> 1 + 0.388 * Kn * ( ( 1 - alpha ) * L515 / Ku ) ^ ( 1 / 3 )</f>
        <v>1.1931710840004512</v>
      </c>
      <c r="N515" cm="1">
        <f t="array" ref="N515" xml:space="preserve"> 1 + 0.388 * Kn * ( ( 1 - alpha ) / Ku ) ^ ( 1 / 3 ) * ( 3 * PI() * mu * df * 10^(-6) * U * F515 * 10^(-9) / ( kB * T ) ) ^ ( 1 / 3 ) * ( 0.6 * ( F515 / lambda ) ^ 0.1 ) ^ ( -1 / 3 ) * ( 1 + 2/3 * ( 3.34 * F515 / lambda ) ) ^ ( -1 / 2 )</f>
        <v>1.0152675421029638</v>
      </c>
      <c r="O515">
        <f t="shared" si="208"/>
        <v>0.85089854733906689</v>
      </c>
      <c r="P515" cm="1">
        <f t="array" ref="P515" xml:space="preserve"> 1 / ( 1 + 1.6 * ( ( 1 - alpha ) / Ku ) ^ ( 1 / 3 ) * L515 ^ ( -2 / 3 ) * M515 )</f>
        <v>0.99680940133344287</v>
      </c>
      <c r="Q515" cm="1">
        <f t="array" ref="Q515" xml:space="preserve"> 1.6 * ( ( 1 - alpha ) / Ku ) * L515 ^ ( -2 / 3 ) * M515 * P515</f>
        <v>4.0349627913459779E-3</v>
      </c>
      <c r="R515" cm="1">
        <f t="array" ref="R515" xml:space="preserve"> 1.6 * ( 0.6 ) ^ ( 2 / 3 ) * ( ( 1 - alpha ) / Ku ) * ( lambda * 10^(-9) ) ^ ( -1 / 15 ) * ( kB * T / ( 3 * PI() * df * 10^(-6) * U * mu ) ) ^ ( 2 / 3 ) * ( F515 * 10^(-9) ) ^ ( -3 / 5 )  +  3.2 * 3.34 / 3 * ( 0.6 ) ^ ( 2 / 3 ) * ( ( 1 - alpha ) / Ku ) *  ( lambda * 10^(-9) ) ^ ( 14 / 15 ) * ( kB * T / ( 3 * PI() * df * 10^(-6) * U * mu ) ) ^ ( 2 / 3 ) * ( F515 * 10^(-9) ) ^ ( -8 / 5 )</f>
        <v>3.2465435082698097E-3</v>
      </c>
      <c r="S515">
        <f t="shared" si="209"/>
        <v>3.2961102479714226E-3</v>
      </c>
      <c r="T515">
        <f t="shared" ref="T515:T578" si="218" xml:space="preserve"> S515 / Q515</f>
        <v>0.8168873960971299</v>
      </c>
      <c r="U515">
        <f t="shared" si="210"/>
        <v>7055.6338274577411</v>
      </c>
      <c r="V515">
        <f t="shared" si="211"/>
        <v>1.1905029906356427E-2</v>
      </c>
      <c r="W515">
        <f t="shared" si="212"/>
        <v>1.4172941106483665E-4</v>
      </c>
      <c r="X515">
        <f t="shared" si="213"/>
        <v>1.6872851033326679E-6</v>
      </c>
      <c r="Y515" cm="1">
        <f t="array" ref="Y515" xml:space="preserve"> 4 / 3 * g / U^2 * F515 * 10^(-9) * ( rhop - rhoa ) / rhoa</f>
        <v>533.87497344379597</v>
      </c>
      <c r="Z515" cm="1">
        <f t="array" ref="Z515" xml:space="preserve"> SQRT( 4/3 * 1/U515 * g/rhoa * F515 * 10^(-9) *  ( rhop - rhoa ) )</f>
        <v>2.8853740854522004E-3</v>
      </c>
      <c r="AA515" cm="1">
        <f t="array" ref="AA515" xml:space="preserve"> Z515 / U</f>
        <v>0.2750754072121343</v>
      </c>
      <c r="AB515">
        <f t="shared" ref="AB515:AB578" si="219">AA515 / ( 1 - AA515 )</f>
        <v>0.37945382174753928</v>
      </c>
      <c r="AC515">
        <f t="shared" ref="AC515:AC578" si="220" xml:space="preserve"> Y515 ^ 0.5 * V515 + Y515 ^ 1 * W515 + Y515 ^ 1.5 * X515</f>
        <v>0.37155387687103919</v>
      </c>
      <c r="AD515">
        <f t="shared" ref="AD515:AD578" si="221">AC515/AB515</f>
        <v>0.97918074763322283</v>
      </c>
      <c r="AE515" cm="1">
        <f t="array" ref="AE515">( ( F515 * 10^(-9) ) ^ 2 * rhop * H515 * U ) / ( 18 * mu * ( df * 10^(-6) ) )</f>
        <v>0.11229421233404355</v>
      </c>
      <c r="AF515">
        <f t="shared" ref="AF515:AF578" si="222" xml:space="preserve"> AE515 ^ 2 / ( AE515 + 0.25 ) ^ 2</f>
        <v>9.6070920964083428E-2</v>
      </c>
      <c r="AG515" cm="1">
        <f t="array" ref="AG515">(2 * AI535*(1-alpha)*AE515*SQRT(alpha)+(1-alpha)*alpha*AE515^2)/Ku</f>
        <v>5.849073227576311E-2</v>
      </c>
      <c r="AH515">
        <f t="shared" ref="AH515:AH578" si="223">AG515 / AF515</f>
        <v>0.60882868290218795</v>
      </c>
      <c r="AI515" cm="1">
        <f t="array" ref="AI515" xml:space="preserve"> F515 / df / 1000</f>
        <v>0.65688775510204089</v>
      </c>
      <c r="AJ515" cm="1">
        <f t="array" ref="AJ515" xml:space="preserve"> ( 1 + AI515 ) / ( 2*Ku ) * ( 2 * LN( 1 + AI515 ) - 1 + alpha + ( 1 / ( 1 + AI515 ) ) ^ 2 * ( 1 - alpha / 2 ) - ( alpha / 2) * ( 1 + AI515 ) ^ 2 )</f>
        <v>0.425039225845317</v>
      </c>
      <c r="AK515" cm="1">
        <f t="array" ref="AK515" xml:space="preserve"> ( ( 1 - alpha ) / Ku ) * AI515 ^ 2</f>
        <v>0.6136678411738532</v>
      </c>
      <c r="AL515">
        <f t="shared" ref="AL515:AL578" si="224" xml:space="preserve"> AK515 /AJ515</f>
        <v>1.443791075878684</v>
      </c>
      <c r="AM515">
        <f t="shared" si="214"/>
        <v>0.67878873140423368</v>
      </c>
      <c r="AN515">
        <f t="shared" ref="AN515:AN578" si="225" xml:space="preserve"> S515 + AC515 + AF515 + AK515</f>
        <v>1.0845887492569473</v>
      </c>
      <c r="AO515">
        <f t="shared" ref="AO515:AO578" si="226" xml:space="preserve"> AN515 / AM515</f>
        <v>1.5978296325179429</v>
      </c>
      <c r="AP515" cm="1">
        <f t="array" ref="AP515" xml:space="preserve"> EXP( -4 * alpha * X * 10^(-6) * AM515 / ( PI() * df * 10^(-6) * ( 1 - alpha ) ) ) * 100</f>
        <v>9.2896669903071911E-5</v>
      </c>
      <c r="AQ515" cm="1">
        <f t="array" ref="AQ515" xml:space="preserve"> EXP( -4 * alpha * X * 10^(-6) * AN515 / ( PI() * df * 10^(-6) * ( 1 - alpha ) ) ) * 100</f>
        <v>2.3008689845733362E-8</v>
      </c>
      <c r="AR515">
        <f t="shared" ref="AR515:AR578" si="227" xml:space="preserve"> ABS(AQ515 - AP515)</f>
        <v>9.2873661213226184E-5</v>
      </c>
      <c r="AS515" cm="1">
        <f t="array" ref="AS515" xml:space="preserve"> ( sigave * 10^(-6) * fE *e * H515 ) / ( 3 * PI() * eps0 * ( 1 + epsF ) * mu * U * F515 * 10^(-9) )</f>
        <v>4.1375749284413271E-3</v>
      </c>
      <c r="AT515" cm="1">
        <f t="array" ref="AT515" xml:space="preserve"> PI() * AS515 / ( 1 + alpha * SQRT(AS515) )</f>
        <v>1.2941137637201679E-2</v>
      </c>
      <c r="AU515" cm="1">
        <f t="array" ref="AU515" xml:space="preserve"> PI() * AS515 * ( 1 - SQRT( AS515 ) * alpha )</f>
        <v>1.2940882709805977E-2</v>
      </c>
      <c r="AV515">
        <f t="shared" ref="AV515:AV578" si="228" xml:space="preserve"> AU515 / AT515</f>
        <v>0.99998030100576563</v>
      </c>
      <c r="AW515" cm="1">
        <f t="array" ref="AW515" xml:space="preserve"> 2 / 3 * ( epsP - 1 ) / ( epsP + 2 ) * ( sigave * 10^(-6) ) ^ 2 / ( eps0 * ( 1 + epsF ) ^ 2 ) * H515 * ( F515 * 10^(-9) ) ^ 2 / ( df * 10^(-6) * mu * U )</f>
        <v>90.04161948426821</v>
      </c>
      <c r="AX515" cm="1">
        <f t="array" ref="AX515" xml:space="preserve"> 0.528 * Ku ^ 0.26 * AW515 ^ 0.74 / ( 1 + 0.366 * ( Ku * AW515 ) ^ 0.63 )</f>
        <v>2.2888839208984155</v>
      </c>
      <c r="AY515" cm="1">
        <f t="array" ref="AY515" xml:space="preserve"> 0.35 * Ku ^ ( -0.5 ) * AW515 ^ 0.4</f>
        <v>2.6172550053208683</v>
      </c>
      <c r="AZ515">
        <f t="shared" ref="AZ515:AZ578" si="229" xml:space="preserve"> AY515 / AX515</f>
        <v>1.1434634065206606</v>
      </c>
      <c r="BA515">
        <f t="shared" si="215"/>
        <v>0.68294557064175165</v>
      </c>
      <c r="BB515">
        <f t="shared" ref="BB515:BB578" si="230" xml:space="preserve"> AN515 + AU515</f>
        <v>1.0975296319667531</v>
      </c>
      <c r="BC515">
        <f t="shared" ref="BC515:BC578" si="231" xml:space="preserve"> BB515 / BA515</f>
        <v>1.6070528591838209</v>
      </c>
      <c r="BD515">
        <f t="shared" si="216"/>
        <v>1.4140040393044653</v>
      </c>
      <c r="BE515">
        <f t="shared" ref="BE515:BE578" si="232" xml:space="preserve"> AN515 + AY515</f>
        <v>3.7018437545778156</v>
      </c>
      <c r="BF515">
        <f t="shared" ref="BF515:BF578" si="233" xml:space="preserve"> BE515 / BD515</f>
        <v>2.6179866900512647</v>
      </c>
      <c r="BG515" cm="1">
        <f t="array" ref="BG515" xml:space="preserve"> EXP( -4 * alpha * X * 10^(-6) * BA515 / ( PI() * df * 10^(-6) * ( 1 - alpha ) ) ) * 100</f>
        <v>8.5321943277434059E-5</v>
      </c>
      <c r="BH515" cm="1">
        <f t="array" ref="BH515" xml:space="preserve"> EXP( -4 * alpha * X * 10^(-6) * BB515 / ( PI() * df * 10^(-6) * ( 1 - alpha ) ) ) * 100</f>
        <v>1.7656060458340965E-8</v>
      </c>
      <c r="BI515" cm="1">
        <f t="array" ref="BI515" xml:space="preserve"> EXP( -4 * alpha * X * 10^(-6) * BD515 / ( PI() * df * 10^(-6) * ( 1 - alpha ) ) ) * 100</f>
        <v>2.7200080688925362E-11</v>
      </c>
      <c r="BJ515" cm="1">
        <f t="array" ref="BJ515" xml:space="preserve"> EXP( -4 * alpha * X * 10^(-6) * BE515 / ( PI() * df * 10^(-6) * ( 1 - alpha ) ) ) * 100</f>
        <v>1.2701997088278224E-31</v>
      </c>
      <c r="BK515" cm="1">
        <f t="array" ref="BK515">fC *  BG515 +  ( 1 - fC ) * BI515</f>
        <v>8.5322188078160268E-6</v>
      </c>
    </row>
    <row r="516" spans="6:63" x14ac:dyDescent="0.2">
      <c r="F516">
        <v>5160</v>
      </c>
      <c r="G516" cm="1">
        <f t="array" ref="G516" xml:space="preserve"> F516 * 10^(-9) * rhoa/mu * U</f>
        <v>3.4184641895520658E-3</v>
      </c>
      <c r="H516" cm="1">
        <f t="array" ref="H516">1 +  lambda/F516 * ( 2.514 + 0.8 * EXP( -0.55 * F516/lambda ) )</f>
        <v>1.0326478953488372</v>
      </c>
      <c r="I516" cm="1">
        <f t="array" ref="I516" xml:space="preserve"> 1 + 3.34 * lambda/F516</f>
        <v>1.0433746899224807</v>
      </c>
      <c r="J516">
        <f t="shared" si="217"/>
        <v>0.98971913476793216</v>
      </c>
      <c r="K516" cm="1">
        <f t="array" ref="K516" xml:space="preserve"> kB * T * H516 / ( 3 * PI() * mu * F516 * 10^(-9) )</f>
        <v>4.7247387886064793E-12</v>
      </c>
      <c r="L516" cm="1">
        <f t="array" ref="L516" xml:space="preserve"> df * 10^(-6) *U / K516</f>
        <v>17405.584897851717</v>
      </c>
      <c r="M516" cm="1">
        <f t="array" ref="M516" xml:space="preserve"> 1 + 0.388 * Kn * ( ( 1 - alpha ) * L516 / Ku ) ^ ( 1 / 3 )</f>
        <v>1.1932999883725881</v>
      </c>
      <c r="N516" cm="1">
        <f t="array" ref="N516" xml:space="preserve"> 1 + 0.388 * Kn * ( ( 1 - alpha ) / Ku ) ^ ( 1 / 3 ) * ( 3 * PI() * mu * df * 10^(-6) * U * F516 * 10^(-9) / ( kB * T ) ) ^ ( 1 / 3 ) * ( 0.6 * ( F516 / lambda ) ^ 0.1 ) ^ ( -1 / 3 ) * ( 1 + 2/3 * ( 3.34 * F516 / lambda ) ) ^ ( -1 / 2 )</f>
        <v>1.0152617057737825</v>
      </c>
      <c r="O516">
        <f t="shared" si="208"/>
        <v>0.85080173943384296</v>
      </c>
      <c r="P516" cm="1">
        <f t="array" ref="P516" xml:space="preserve"> 1 / ( 1 + 1.6 * ( ( 1 - alpha ) / Ku ) ^ ( 1 / 3 ) * L516 ^ ( -2 / 3 ) * M516 )</f>
        <v>0.99681329859488832</v>
      </c>
      <c r="Q516" cm="1">
        <f t="array" ref="Q516" xml:space="preserve"> 1.6 * ( ( 1 - alpha ) / Ku ) * L516 ^ ( -2 / 3 ) * M516 * P516</f>
        <v>4.030034153631336E-3</v>
      </c>
      <c r="R516" cm="1">
        <f t="array" ref="R516" xml:space="preserve"> 1.6 * ( 0.6 ) ^ ( 2 / 3 ) * ( ( 1 - alpha ) / Ku ) * ( lambda * 10^(-9) ) ^ ( -1 / 15 ) * ( kB * T / ( 3 * PI() * df * 10^(-6) * U * mu ) ) ^ ( 2 / 3 ) * ( F516 * 10^(-9) ) ^ ( -3 / 5 )  +  3.2 * 3.34 / 3 * ( 0.6 ) ^ ( 2 / 3 ) * ( ( 1 - alpha ) / Ku ) *  ( lambda * 10^(-9) ) ^ ( 14 / 15 ) * ( kB * T / ( 3 * PI() * df * 10^(-6) * U * mu ) ) ^ ( 2 / 3 ) * ( F516 * 10^(-9) ) ^ ( -8 / 5 )</f>
        <v>3.2425900434583464E-3</v>
      </c>
      <c r="S516">
        <f t="shared" si="209"/>
        <v>3.2920774986466041E-3</v>
      </c>
      <c r="T516">
        <f t="shared" si="218"/>
        <v>0.81688575658353102</v>
      </c>
      <c r="U516">
        <f t="shared" si="210"/>
        <v>7041.9884749641951</v>
      </c>
      <c r="V516">
        <f t="shared" si="211"/>
        <v>1.1916558480507549E-2</v>
      </c>
      <c r="W516">
        <f t="shared" si="212"/>
        <v>1.4200403850815236E-4</v>
      </c>
      <c r="X516">
        <f t="shared" si="213"/>
        <v>1.6921916118836976E-6</v>
      </c>
      <c r="Y516" cm="1">
        <f t="array" ref="Y516" xml:space="preserve"> 4 / 3 * g / U^2 * F516 * 10^(-9) * ( rhop - rhoa ) / rhoa</f>
        <v>534.91162387766724</v>
      </c>
      <c r="Z516" cm="1">
        <f t="array" ref="Z516" xml:space="preserve"> SQRT( 4/3 * 1/U516 * g/rhoa * F516 * 10^(-9) *  ( rhop - rhoa ) )</f>
        <v>2.8909709329228749E-3</v>
      </c>
      <c r="AA516" cm="1">
        <f t="array" ref="AA516" xml:space="preserve"> Z516 / U</f>
        <v>0.27560897930764255</v>
      </c>
      <c r="AB516">
        <f t="shared" si="219"/>
        <v>0.38046990014346316</v>
      </c>
      <c r="AC516">
        <f t="shared" si="220"/>
        <v>0.37250262248132188</v>
      </c>
      <c r="AD516">
        <f t="shared" si="221"/>
        <v>0.97905937458091408</v>
      </c>
      <c r="AE516" cm="1">
        <f t="array" ref="AE516">( ( F516 * 10^(-9) ) ^ 2 * rhop * H516 * U ) / ( 18 * mu * ( df * 10^(-6) ) )</f>
        <v>0.11272380967097458</v>
      </c>
      <c r="AF516">
        <f t="shared" si="222"/>
        <v>9.6578217955026052E-2</v>
      </c>
      <c r="AG516" cm="1">
        <f t="array" ref="AG516">(2 * AI536*(1-alpha)*AE516*SQRT(alpha)+(1-alpha)*alpha*AE516^2)/Ku</f>
        <v>5.8826673778483329E-2</v>
      </c>
      <c r="AH516">
        <f t="shared" si="223"/>
        <v>0.60910912443919152</v>
      </c>
      <c r="AI516" cm="1">
        <f t="array" ref="AI516" xml:space="preserve"> F516 / df / 1000</f>
        <v>0.65816326530612246</v>
      </c>
      <c r="AJ516" cm="1">
        <f t="array" ref="AJ516" xml:space="preserve"> ( 1 + AI516 ) / ( 2*Ku ) * ( 2 * LN( 1 + AI516 ) - 1 + alpha + ( 1 / ( 1 + AI516 ) ) ^ 2 * ( 1 - alpha / 2 ) - ( alpha / 2) * ( 1 + AI516 ) ^ 2 )</f>
        <v>0.42644586942048424</v>
      </c>
      <c r="AK516" cm="1">
        <f t="array" ref="AK516" xml:space="preserve"> ( ( 1 - alpha ) / Ku ) * AI516 ^ 2</f>
        <v>0.61605333101926829</v>
      </c>
      <c r="AL516">
        <f t="shared" si="224"/>
        <v>1.4446225774362638</v>
      </c>
      <c r="AM516">
        <f t="shared" si="214"/>
        <v>0.68027718885749655</v>
      </c>
      <c r="AN516">
        <f t="shared" si="225"/>
        <v>1.0884262489542629</v>
      </c>
      <c r="AO516">
        <f t="shared" si="226"/>
        <v>1.5999746379593287</v>
      </c>
      <c r="AP516" cm="1">
        <f t="array" ref="AP516" xml:space="preserve"> EXP( -4 * alpha * X * 10^(-6) * AM516 / ( PI() * df * 10^(-6) * ( 1 - alpha ) ) ) * 100</f>
        <v>9.0110021242995091E-5</v>
      </c>
      <c r="AQ516" cm="1">
        <f t="array" ref="AQ516" xml:space="preserve"> EXP( -4 * alpha * X * 10^(-6) * AN516 / ( PI() * df * 10^(-6) * ( 1 - alpha ) ) ) * 100</f>
        <v>2.1271115540764511E-8</v>
      </c>
      <c r="AR516">
        <f t="shared" si="227"/>
        <v>9.0088750127454329E-5</v>
      </c>
      <c r="AS516" cm="1">
        <f t="array" ref="AS516" xml:space="preserve"> ( sigave * 10^(-6) * fE *e * H516 ) / ( 3 * PI() * eps0 * ( 1 + epsF ) * mu * U * F516 * 10^(-9) )</f>
        <v>4.1293028756055469E-3</v>
      </c>
      <c r="AT516" cm="1">
        <f t="array" ref="AT516" xml:space="preserve"> PI() * AS516 / ( 1 + alpha * SQRT(AS516) )</f>
        <v>1.291532212518548E-2</v>
      </c>
      <c r="AU516" cm="1">
        <f t="array" ref="AU516" xml:space="preserve"> PI() * AS516 * ( 1 - SQRT( AS516 ) * alpha )</f>
        <v>1.2915068214976679E-2</v>
      </c>
      <c r="AV516">
        <f t="shared" si="228"/>
        <v>0.99998034038900929</v>
      </c>
      <c r="AW516" cm="1">
        <f t="array" ref="AW516" xml:space="preserve"> 2 / 3 * ( epsP - 1 ) / ( epsP + 2 ) * ( sigave * 10^(-6) ) ^ 2 / ( eps0 * ( 1 + epsF ) ^ 2 ) * H516 * ( F516 * 10^(-9) ) ^ 2 / ( df * 10^(-6) * mu * U )</f>
        <v>90.386086390793494</v>
      </c>
      <c r="AX516" cm="1">
        <f t="array" ref="AX516" xml:space="preserve"> 0.528 * Ku ^ 0.26 * AW516 ^ 0.74 / ( 1 + 0.366 * ( Ku * AW516 ) ^ 0.63 )</f>
        <v>2.2907987781097083</v>
      </c>
      <c r="AY516" cm="1">
        <f t="array" ref="AY516" xml:space="preserve"> 0.35 * Ku ^ ( -0.5 ) * AW516 ^ 0.4</f>
        <v>2.6212554892548559</v>
      </c>
      <c r="AZ516">
        <f t="shared" si="229"/>
        <v>1.1442539232615749</v>
      </c>
      <c r="BA516">
        <f t="shared" si="215"/>
        <v>0.68440651195417179</v>
      </c>
      <c r="BB516">
        <f t="shared" si="230"/>
        <v>1.1013413171692397</v>
      </c>
      <c r="BC516">
        <f t="shared" si="231"/>
        <v>1.6091917565550371</v>
      </c>
      <c r="BD516">
        <f t="shared" si="216"/>
        <v>1.4126978139565445</v>
      </c>
      <c r="BE516">
        <f t="shared" si="232"/>
        <v>3.7096817382091185</v>
      </c>
      <c r="BF516">
        <f t="shared" si="233"/>
        <v>2.6259556017995163</v>
      </c>
      <c r="BG516" cm="1">
        <f t="array" ref="BG516" xml:space="preserve"> EXP( -4 * alpha * X * 10^(-6) * BA516 / ( PI() * df * 10^(-6) * ( 1 - alpha ) ) ) * 100</f>
        <v>8.2809126639431105E-5</v>
      </c>
      <c r="BH516" cm="1">
        <f t="array" ref="BH516" xml:space="preserve"> EXP( -4 * alpha * X * 10^(-6) * BB516 / ( PI() * df * 10^(-6) * ( 1 - alpha ) ) ) * 100</f>
        <v>1.6331331047727046E-8</v>
      </c>
      <c r="BI516" cm="1">
        <f t="array" ref="BI516" xml:space="preserve"> EXP( -4 * alpha * X * 10^(-6) * BD516 / ( PI() * df * 10^(-6) * ( 1 - alpha ) ) ) * 100</f>
        <v>2.7936877003986693E-11</v>
      </c>
      <c r="BJ516" cm="1">
        <f t="array" ref="BJ516" xml:space="preserve"> EXP( -4 * alpha * X * 10^(-6) * BE516 / ( PI() * df * 10^(-6) * ( 1 - alpha ) ) ) * 100</f>
        <v>1.0819829479369614E-31</v>
      </c>
      <c r="BK516" cm="1">
        <f t="array" ref="BK516">fC *  BG516 +  ( 1 - fC ) * BI516</f>
        <v>8.2809378071324152E-6</v>
      </c>
    </row>
    <row r="517" spans="6:63" x14ac:dyDescent="0.2">
      <c r="F517">
        <v>5170</v>
      </c>
      <c r="G517" cm="1">
        <f t="array" ref="G517" xml:space="preserve"> F517 * 10^(-9) * rhoa/mu * U</f>
        <v>3.4250891201519727E-3</v>
      </c>
      <c r="H517" cm="1">
        <f t="array" ref="H517">1 +  lambda/F517 * ( 2.514 + 0.8 * EXP( -0.55 * F517/lambda ) )</f>
        <v>1.032584746615087</v>
      </c>
      <c r="I517" cm="1">
        <f t="array" ref="I517" xml:space="preserve"> 1 + 3.34 * lambda/F517</f>
        <v>1.0432907930367505</v>
      </c>
      <c r="J517">
        <f t="shared" si="217"/>
        <v>0.98973819524420326</v>
      </c>
      <c r="K517" cm="1">
        <f t="array" ref="K517" xml:space="preserve"> kB * T * H517 / ( 3 * PI() * mu * F517 * 10^(-9) )</f>
        <v>4.7153116593476133E-12</v>
      </c>
      <c r="L517" cm="1">
        <f t="array" ref="L517" xml:space="preserve"> df * 10^(-6) *U / K517</f>
        <v>17440.383170057739</v>
      </c>
      <c r="M517" cm="1">
        <f t="array" ref="M517" xml:space="preserve"> 1 + 0.388 * Kn * ( ( 1 - alpha ) * L517 / Ku ) ^ ( 1 / 3 )</f>
        <v>1.1934287215339827</v>
      </c>
      <c r="N517" cm="1">
        <f t="array" ref="N517" xml:space="preserve"> 1 + 0.388 * Kn * ( ( 1 - alpha ) / Ku ) ^ ( 1 / 3 ) * ( 3 * PI() * mu * df * 10^(-6) * U * F517 * 10^(-9) / ( kB * T ) ) ^ ( 1 / 3 ) * ( 0.6 * ( F517 / lambda ) ^ 0.1 ) ^ ( -1 / 3 ) * ( 1 + 2/3 * ( 3.34 * F517 / lambda ) ) ^ ( -1 / 2 )</f>
        <v>1.01525588280396</v>
      </c>
      <c r="O517">
        <f t="shared" si="208"/>
        <v>0.85070508567867631</v>
      </c>
      <c r="P517" cm="1">
        <f t="array" ref="P517" xml:space="preserve"> 1 / ( 1 + 1.6 * ( ( 1 - alpha ) / Ku ) ^ ( 1 / 3 ) * L517 ^ ( -2 / 3 ) * M517 )</f>
        <v>0.99681718316495205</v>
      </c>
      <c r="Q517" cm="1">
        <f t="array" ref="Q517" xml:space="preserve"> 1.6 * ( ( 1 - alpha ) / Ku ) * L517 ^ ( -2 / 3 ) * M517 * P517</f>
        <v>4.0251215659619349E-3</v>
      </c>
      <c r="R517" cm="1">
        <f t="array" ref="R517" xml:space="preserve"> 1.6 * ( 0.6 ) ^ ( 2 / 3 ) * ( ( 1 - alpha ) / Ku ) * ( lambda * 10^(-9) ) ^ ( -1 / 15 ) * ( kB * T / ( 3 * PI() * df * 10^(-6) * U * mu ) ) ^ ( 2 / 3 ) * ( F517 * 10^(-9) ) ^ ( -3 / 5 )  +  3.2 * 3.34 / 3 * ( 0.6 ) ^ ( 2 / 3 ) * ( ( 1 - alpha ) / Ku ) *  ( lambda * 10^(-9) ) ^ ( 14 / 15 ) * ( kB * T / ( 3 * PI() * df * 10^(-6) * U * mu ) ) ^ ( 2 / 3 ) * ( F517 * 10^(-9) ) ^ ( -8 / 5 )</f>
        <v>3.2386493652521511E-3</v>
      </c>
      <c r="S517">
        <f t="shared" si="209"/>
        <v>3.2880578204115573E-3</v>
      </c>
      <c r="T517">
        <f t="shared" si="218"/>
        <v>0.8168841031328623</v>
      </c>
      <c r="U517">
        <f t="shared" si="210"/>
        <v>7028.3958919717988</v>
      </c>
      <c r="V517">
        <f t="shared" si="211"/>
        <v>1.19280758335614E-2</v>
      </c>
      <c r="W517">
        <f t="shared" si="212"/>
        <v>1.4227866407117543E-4</v>
      </c>
      <c r="X517">
        <f t="shared" si="213"/>
        <v>1.6971028334512573E-6</v>
      </c>
      <c r="Y517" cm="1">
        <f t="array" ref="Y517" xml:space="preserve"> 4 / 3 * g / U^2 * F517 * 10^(-9) * ( rhop - rhoa ) / rhoa</f>
        <v>535.94827431153874</v>
      </c>
      <c r="Z517" cm="1">
        <f t="array" ref="Z517" xml:space="preserve"> SQRT( 4/3 * 1/U517 * g/rhoa * F517 * 10^(-9) *  ( rhop - rhoa ) )</f>
        <v>2.8965677614045788E-3</v>
      </c>
      <c r="AA517" cm="1">
        <f t="array" ref="AA517" xml:space="preserve"> Z517 / U</f>
        <v>0.27614254959284867</v>
      </c>
      <c r="AB517">
        <f t="shared" si="219"/>
        <v>0.38148747303426322</v>
      </c>
      <c r="AC517">
        <f t="shared" si="220"/>
        <v>0.37345240500704141</v>
      </c>
      <c r="AD517">
        <f t="shared" si="221"/>
        <v>0.97893753112438331</v>
      </c>
      <c r="AE517" cm="1">
        <f t="array" ref="AE517">( ( F517 * 10^(-9) ) ^ 2 * rhop * H517 * U ) / ( 18 * mu * ( df * 10^(-6) ) )</f>
        <v>0.11315422697039669</v>
      </c>
      <c r="AF517">
        <f t="shared" si="222"/>
        <v>9.70866144703533E-2</v>
      </c>
      <c r="AG517" cm="1">
        <f t="array" ref="AG517">(2 * AI537*(1-alpha)*AE517*SQRT(alpha)+(1-alpha)*alpha*AE517^2)/Ku</f>
        <v>5.9163908138590904E-2</v>
      </c>
      <c r="AH517">
        <f t="shared" si="223"/>
        <v>0.60939305033298274</v>
      </c>
      <c r="AI517" cm="1">
        <f t="array" ref="AI517" xml:space="preserve"> F517 / df / 1000</f>
        <v>0.65943877551020413</v>
      </c>
      <c r="AJ517" cm="1">
        <f t="array" ref="AJ517" xml:space="preserve"> ( 1 + AI517 ) / ( 2*Ku ) * ( 2 * LN( 1 + AI517 ) - 1 + alpha + ( 1 / ( 1 + AI517 ) ) ^ 2 * ( 1 - alpha / 2 ) - ( alpha / 2) * ( 1 + AI517 ) ^ 2 )</f>
        <v>0.42785411158016023</v>
      </c>
      <c r="AK517" cm="1">
        <f t="array" ref="AK517" xml:space="preserve"> ( ( 1 - alpha ) / Ku ) * AI517 ^ 2</f>
        <v>0.6184434483910568</v>
      </c>
      <c r="AL517">
        <f t="shared" si="224"/>
        <v>1.4454540266237195</v>
      </c>
      <c r="AM517">
        <f t="shared" si="214"/>
        <v>0.68176367025332585</v>
      </c>
      <c r="AN517">
        <f t="shared" si="225"/>
        <v>1.0922705256888632</v>
      </c>
      <c r="AO517">
        <f t="shared" si="226"/>
        <v>1.6021248613658212</v>
      </c>
      <c r="AP517" cm="1">
        <f t="array" ref="AP517" xml:space="preserve"> EXP( -4 * alpha * X * 10^(-6) * AM517 / ( PI() * df * 10^(-6) * ( 1 - alpha ) ) ) * 100</f>
        <v>8.7410498746235478E-5</v>
      </c>
      <c r="AQ517" cm="1">
        <f t="array" ref="AQ517" xml:space="preserve"> EXP( -4 * alpha * X * 10^(-6) * AN517 / ( PI() * df * 10^(-6) * ( 1 - alpha ) ) ) * 100</f>
        <v>1.9662032957583212E-8</v>
      </c>
      <c r="AR517">
        <f t="shared" si="227"/>
        <v>8.7390836713277889E-5</v>
      </c>
      <c r="AS517" cm="1">
        <f t="array" ref="AS517" xml:space="preserve"> ( sigave * 10^(-6) * fE *e * H517 ) / ( 3 * PI() * eps0 * ( 1 + epsF ) * mu * U * F517 * 10^(-9) )</f>
        <v>4.1210638017225186E-3</v>
      </c>
      <c r="AT517" cm="1">
        <f t="array" ref="AT517" xml:space="preserve"> PI() * AS517 / ( 1 + alpha * SQRT(AS517) )</f>
        <v>1.2889609364173491E-2</v>
      </c>
      <c r="AU517" cm="1">
        <f t="array" ref="AU517" xml:space="preserve"> PI() * AS517 * ( 1 - SQRT( AS517 ) * alpha )</f>
        <v>1.2889356465078361E-2</v>
      </c>
      <c r="AV517">
        <f t="shared" si="228"/>
        <v>0.99998037961524</v>
      </c>
      <c r="AW517" cm="1">
        <f t="array" ref="AW517" xml:space="preserve"> 2 / 3 * ( epsP - 1 ) / ( epsP + 2 ) * ( sigave * 10^(-6) ) ^ 2 / ( eps0 * ( 1 + epsF ) ^ 2 ) * H517 * ( F517 * 10^(-9) ) ^ 2 / ( df * 10^(-6) * mu * U )</f>
        <v>90.731210773328201</v>
      </c>
      <c r="AX517" cm="1">
        <f t="array" ref="AX517" xml:space="preserve"> 0.528 * Ku ^ 0.26 * AW517 ^ 0.74 / ( 1 + 0.366 * ( Ku * AW517 ) ^ 0.63 )</f>
        <v>2.2927096914638305</v>
      </c>
      <c r="AY517" cm="1">
        <f t="array" ref="AY517" xml:space="preserve"> 0.35 * Ku ^ ( -0.5 ) * AW517 ^ 0.4</f>
        <v>2.6252544454472329</v>
      </c>
      <c r="AZ517">
        <f t="shared" si="229"/>
        <v>1.1450444228597829</v>
      </c>
      <c r="BA517">
        <f t="shared" si="215"/>
        <v>0.6858656122292488</v>
      </c>
      <c r="BB517">
        <f t="shared" si="230"/>
        <v>1.1051598821539415</v>
      </c>
      <c r="BC517">
        <f t="shared" si="231"/>
        <v>1.6113358979492685</v>
      </c>
      <c r="BD517">
        <f t="shared" si="216"/>
        <v>1.4113871876394051</v>
      </c>
      <c r="BE517">
        <f t="shared" si="232"/>
        <v>3.717524971136096</v>
      </c>
      <c r="BF517">
        <f t="shared" si="233"/>
        <v>2.6339511961659423</v>
      </c>
      <c r="BG517" cm="1">
        <f t="array" ref="BG517" xml:space="preserve"> EXP( -4 * alpha * X * 10^(-6) * BA517 / ( PI() * df * 10^(-6) * ( 1 - alpha ) ) ) * 100</f>
        <v>8.037334263885766E-5</v>
      </c>
      <c r="BH517" cm="1">
        <f t="array" ref="BH517" xml:space="preserve"> EXP( -4 * alpha * X * 10^(-6) * BB517 / ( PI() * df * 10^(-6) * ( 1 - alpha ) ) ) * 100</f>
        <v>1.5103869368768508E-8</v>
      </c>
      <c r="BI517" cm="1">
        <f t="array" ref="BI517" xml:space="preserve"> EXP( -4 * alpha * X * 10^(-6) * BD517 / ( PI() * df * 10^(-6) * ( 1 - alpha ) ) ) * 100</f>
        <v>2.8696215691500394E-11</v>
      </c>
      <c r="BJ517" cm="1">
        <f t="array" ref="BJ517" xml:space="preserve"> EXP( -4 * alpha * X * 10^(-6) * BE517 / ( PI() * df * 10^(-6) * ( 1 - alpha ) ) ) * 100</f>
        <v>9.2155694503548555E-32</v>
      </c>
      <c r="BK517" cm="1">
        <f t="array" ref="BK517">fC *  BG517 +  ( 1 - fC ) * BI517</f>
        <v>8.0373600904798876E-6</v>
      </c>
    </row>
    <row r="518" spans="6:63" x14ac:dyDescent="0.2">
      <c r="F518">
        <v>5180</v>
      </c>
      <c r="G518" cm="1">
        <f t="array" ref="G518" xml:space="preserve"> F518 * 10^(-9) * rhoa/mu * U</f>
        <v>3.4317140507518803E-3</v>
      </c>
      <c r="H518" cm="1">
        <f t="array" ref="H518">1 +  lambda/F518 * ( 2.514 + 0.8 * EXP( -0.55 * F518/lambda ) )</f>
        <v>1.0325218416988418</v>
      </c>
      <c r="I518" cm="1">
        <f t="array" ref="I518" xml:space="preserve"> 1 + 3.34 * lambda/F518</f>
        <v>1.04320722007722</v>
      </c>
      <c r="J518">
        <f t="shared" si="217"/>
        <v>0.98975718517593536</v>
      </c>
      <c r="K518" cm="1">
        <f t="array" ref="K518" xml:space="preserve"> kB * T * H518 / ( 3 * PI() * mu * F518 * 10^(-9) )</f>
        <v>4.7059220395176044E-12</v>
      </c>
      <c r="L518" cm="1">
        <f t="array" ref="L518" xml:space="preserve"> df * 10^(-6) *U / K518</f>
        <v>17475.181572215995</v>
      </c>
      <c r="M518" cm="1">
        <f t="array" ref="M518" xml:space="preserve"> 1 + 0.388 * Kn * ( ( 1 - alpha ) * L518 / Ku ) ^ ( 1 / 3 )</f>
        <v>1.1935572840505824</v>
      </c>
      <c r="N518" cm="1">
        <f t="array" ref="N518" xml:space="preserve"> 1 + 0.388 * Kn * ( ( 1 - alpha ) / Ku ) ^ ( 1 / 3 ) * ( 3 * PI() * mu * df * 10^(-6) * U * F518 * 10^(-9) / ( kB * T ) ) ^ ( 1 / 3 ) * ( 0.6 * ( F518 / lambda ) ^ 0.1 ) ^ ( -1 / 3 ) * ( 1 + 2/3 * ( 3.34 * F518 / lambda ) ) ^ ( -1 / 2 )</f>
        <v>1.0152500731375464</v>
      </c>
      <c r="O518">
        <f t="shared" si="208"/>
        <v>0.8506085855318869</v>
      </c>
      <c r="P518" cm="1">
        <f t="array" ref="P518" xml:space="preserve"> 1 / ( 1 + 1.6 * ( ( 1 - alpha ) / Ku ) ^ ( 1 / 3 ) * L518 ^ ( -2 / 3 ) * M518 )</f>
        <v>0.99682105511016228</v>
      </c>
      <c r="Q518" cm="1">
        <f t="array" ref="Q518" xml:space="preserve"> 1.6 * ( ( 1 - alpha ) / Ku ) * L518 ^ ( -2 / 3 ) * M518 * P518</f>
        <v>4.0202249442033529E-3</v>
      </c>
      <c r="R518" cm="1">
        <f t="array" ref="R518" xml:space="preserve"> 1.6 * ( 0.6 ) ^ ( 2 / 3 ) * ( ( 1 - alpha ) / Ku ) * ( lambda * 10^(-9) ) ^ ( -1 / 15 ) * ( kB * T / ( 3 * PI() * df * 10^(-6) * U * mu ) ) ^ ( 2 / 3 ) * ( F518 * 10^(-9) ) ^ ( -3 / 5 )  +  3.2 * 3.34 / 3 * ( 0.6 ) ^ ( 2 / 3 ) * ( ( 1 - alpha ) / Ku ) *  ( lambda * 10^(-9) ) ^ ( 14 / 15 ) * ( kB * T / ( 3 * PI() * df * 10^(-6) * U * mu ) ) ^ ( 2 / 3 ) * ( F518 * 10^(-9) ) ^ ( -8 / 5 )</f>
        <v>3.234721406706356E-3</v>
      </c>
      <c r="S518">
        <f t="shared" si="209"/>
        <v>3.284051144738215E-3</v>
      </c>
      <c r="T518">
        <f t="shared" si="218"/>
        <v>0.81688243576354957</v>
      </c>
      <c r="U518">
        <f t="shared" si="210"/>
        <v>7014.8557729091708</v>
      </c>
      <c r="V518">
        <f t="shared" si="211"/>
        <v>1.1939581998038641E-2</v>
      </c>
      <c r="W518">
        <f t="shared" si="212"/>
        <v>1.4255328775504504E-4</v>
      </c>
      <c r="X518">
        <f t="shared" si="213"/>
        <v>1.7020187633748381E-6</v>
      </c>
      <c r="Y518" cm="1">
        <f t="array" ref="Y518" xml:space="preserve"> 4 / 3 * g / U^2 * F518 * 10^(-9) * ( rhop - rhoa ) / rhoa</f>
        <v>536.98492474541013</v>
      </c>
      <c r="Z518" cm="1">
        <f t="array" ref="Z518" xml:space="preserve"> SQRT( 4/3 * 1/U518 * g/rhoa * F518 * 10^(-9) *  ( rhop - rhoa ) )</f>
        <v>2.9021645709089773E-3</v>
      </c>
      <c r="AA518" cm="1">
        <f t="array" ref="AA518" xml:space="preserve"> Z518 / U</f>
        <v>0.27667611806886483</v>
      </c>
      <c r="AB518">
        <f t="shared" si="219"/>
        <v>0.38250654372173221</v>
      </c>
      <c r="AC518">
        <f t="shared" si="220"/>
        <v>0.37440322535086834</v>
      </c>
      <c r="AD518">
        <f t="shared" si="221"/>
        <v>0.97881521635677193</v>
      </c>
      <c r="AE518" cm="1">
        <f t="array" ref="AE518">( ( F518 * 10^(-9) ) ^ 2 * rhop * H518 * U ) / ( 18 * mu * ( df * 10^(-6) ) )</f>
        <v>0.11358546423230982</v>
      </c>
      <c r="AF518">
        <f t="shared" si="222"/>
        <v>9.7596106039663205E-2</v>
      </c>
      <c r="AG518" cm="1">
        <f t="array" ref="AG518">(2 * AI538*(1-alpha)*AE518*SQRT(alpha)+(1-alpha)*alpha*AE518^2)/Ku</f>
        <v>5.9502437908135274E-2</v>
      </c>
      <c r="AH518">
        <f t="shared" si="223"/>
        <v>0.60968045061094334</v>
      </c>
      <c r="AI518" cm="1">
        <f t="array" ref="AI518" xml:space="preserve"> F518 / df / 1000</f>
        <v>0.66071428571428581</v>
      </c>
      <c r="AJ518" cm="1">
        <f t="array" ref="AJ518" xml:space="preserve"> ( 1 + AI518 ) / ( 2*Ku ) * ( 2 * LN( 1 + AI518 ) - 1 + alpha + ( 1 / ( 1 + AI518 ) ) ^ 2 * ( 1 - alpha / 2 ) - ( alpha / 2) * ( 1 + AI518 ) ^ 2 )</f>
        <v>0.42926394963153081</v>
      </c>
      <c r="AK518" cm="1">
        <f t="array" ref="AK518" xml:space="preserve"> ( ( 1 - alpha ) / Ku ) * AI518 ^ 2</f>
        <v>0.62083819328921852</v>
      </c>
      <c r="AL518">
        <f t="shared" si="224"/>
        <v>1.4462854237401723</v>
      </c>
      <c r="AM518">
        <f t="shared" si="214"/>
        <v>0.68324816079520545</v>
      </c>
      <c r="AN518">
        <f t="shared" si="225"/>
        <v>1.0961215758244882</v>
      </c>
      <c r="AO518">
        <f t="shared" si="226"/>
        <v>1.604280316757466</v>
      </c>
      <c r="AP518" cm="1">
        <f t="array" ref="AP518" xml:space="preserve"> EXP( -4 * alpha * X * 10^(-6) * AM518 / ( PI() * df * 10^(-6) * ( 1 - alpha ) ) ) * 100</f>
        <v>8.4795302916768631E-5</v>
      </c>
      <c r="AQ518" cm="1">
        <f t="array" ref="AQ518" xml:space="preserve"> EXP( -4 * alpha * X * 10^(-6) * AN518 / ( PI() * df * 10^(-6) * ( 1 - alpha ) ) ) * 100</f>
        <v>1.817215287036633E-8</v>
      </c>
      <c r="AR518">
        <f t="shared" si="227"/>
        <v>8.4777130763898263E-5</v>
      </c>
      <c r="AS518" cm="1">
        <f t="array" ref="AS518" xml:space="preserve"> ( sigave * 10^(-6) * fE *e * H518 ) / ( 3 * PI() * eps0 * ( 1 + epsF ) * mu * U * F518 * 10^(-9) )</f>
        <v>4.1128575101369606E-3</v>
      </c>
      <c r="AT518" cm="1">
        <f t="array" ref="AT518" xml:space="preserve"> PI() * AS518 / ( 1 + alpha * SQRT(AS518) )</f>
        <v>1.2863998742299248E-2</v>
      </c>
      <c r="AU518" cm="1">
        <f t="array" ref="AU518" xml:space="preserve"> PI() * AS518 * ( 1 - SQRT( AS518 ) * alpha )</f>
        <v>1.2863746848292787E-2</v>
      </c>
      <c r="AV518">
        <f t="shared" si="228"/>
        <v>0.99998041868539422</v>
      </c>
      <c r="AW518" cm="1">
        <f t="array" ref="AW518" xml:space="preserve"> 2 / 3 * ( epsP - 1 ) / ( epsP + 2 ) * ( sigave * 10^(-6) ) ^ 2 / ( eps0 * ( 1 + epsF ) ^ 2 ) * H518 * ( F518 * 10^(-9) ) ^ 2 / ( df * 10^(-6) * mu * U )</f>
        <v>91.0769926318724</v>
      </c>
      <c r="AX518" cm="1">
        <f t="array" ref="AX518" xml:space="preserve"> 0.528 * Ku ^ 0.26 * AW518 ^ 0.74 / ( 1 + 0.366 * ( Ku * AW518 ) ^ 0.63 )</f>
        <v>2.294616676103951</v>
      </c>
      <c r="AY518" cm="1">
        <f t="array" ref="AY518" xml:space="preserve"> 0.35 * Ku ^ ( -0.5 ) * AW518 ^ 0.4</f>
        <v>2.6292518773963698</v>
      </c>
      <c r="AZ518">
        <f t="shared" si="229"/>
        <v>1.1458349033968491</v>
      </c>
      <c r="BA518">
        <f t="shared" si="215"/>
        <v>0.6873228560563569</v>
      </c>
      <c r="BB518">
        <f t="shared" si="230"/>
        <v>1.108985322672781</v>
      </c>
      <c r="BC518">
        <f t="shared" si="231"/>
        <v>1.6134852971946709</v>
      </c>
      <c r="BD518">
        <f t="shared" si="216"/>
        <v>1.4100722132211243</v>
      </c>
      <c r="BE518">
        <f t="shared" si="232"/>
        <v>3.725373453220858</v>
      </c>
      <c r="BF518">
        <f t="shared" si="233"/>
        <v>2.641973523264268</v>
      </c>
      <c r="BG518" cm="1">
        <f t="array" ref="BG518" xml:space="preserve"> EXP( -4 * alpha * X * 10^(-6) * BA518 / ( PI() * df * 10^(-6) * ( 1 - alpha ) ) ) * 100</f>
        <v>7.801216918300651E-5</v>
      </c>
      <c r="BH518" cm="1">
        <f t="array" ref="BH518" xml:space="preserve"> EXP( -4 * alpha * X * 10^(-6) * BB518 / ( PI() * df * 10^(-6) * ( 1 - alpha ) ) ) * 100</f>
        <v>1.3966698574325632E-8</v>
      </c>
      <c r="BI518" cm="1">
        <f t="array" ref="BI518" xml:space="preserve"> EXP( -4 * alpha * X * 10^(-6) * BD518 / ( PI() * df * 10^(-6) * ( 1 - alpha ) ) ) * 100</f>
        <v>2.9478816199292773E-11</v>
      </c>
      <c r="BJ518" cm="1">
        <f t="array" ref="BJ518" xml:space="preserve"> EXP( -4 * alpha * X * 10^(-6) * BE518 / ( PI() * df * 10^(-6) * ( 1 - alpha ) ) ) * 100</f>
        <v>7.8483306260827862E-32</v>
      </c>
      <c r="BK518" cm="1">
        <f t="array" ref="BK518">fC *  BG518 +  ( 1 - fC ) * BI518</f>
        <v>7.8012434492352298E-6</v>
      </c>
    </row>
    <row r="519" spans="6:63" x14ac:dyDescent="0.2">
      <c r="F519">
        <v>5190</v>
      </c>
      <c r="G519" cm="1">
        <f t="array" ref="G519" xml:space="preserve"> F519 * 10^(-9) * rhoa/mu * U</f>
        <v>3.4383389813517867E-3</v>
      </c>
      <c r="H519" cm="1">
        <f t="array" ref="H519">1 +  lambda/F519 * ( 2.514 + 0.8 * EXP( -0.55 * F519/lambda ) )</f>
        <v>1.0324591791907514</v>
      </c>
      <c r="I519" cm="1">
        <f t="array" ref="I519" xml:space="preserve"> 1 + 3.34 * lambda/F519</f>
        <v>1.0431239691714835</v>
      </c>
      <c r="J519">
        <f t="shared" si="217"/>
        <v>0.98977610495404222</v>
      </c>
      <c r="K519" cm="1">
        <f t="array" ref="K519" xml:space="preserve"> kB * T * H519 / ( 3 * PI() * mu * F519 * 10^(-9) )</f>
        <v>4.6965697058879317E-12</v>
      </c>
      <c r="L519" cm="1">
        <f t="array" ref="L519" xml:space="preserve"> df * 10^(-6) *U / K519</f>
        <v>17509.980103598926</v>
      </c>
      <c r="M519" cm="1">
        <f t="array" ref="M519" xml:space="preserve"> 1 + 0.388 * Kn * ( ( 1 - alpha ) * L519 / Ku ) ^ ( 1 / 3 )</f>
        <v>1.1936856764853538</v>
      </c>
      <c r="N519" cm="1">
        <f t="array" ref="N519" xml:space="preserve"> 1 + 0.388 * Kn * ( ( 1 - alpha ) / Ku ) ^ ( 1 / 3 ) * ( 3 * PI() * mu * df * 10^(-6) * U * F519 * 10^(-9) / ( kB * T ) ) ^ ( 1 / 3 ) * ( 0.6 * ( F519 / lambda ) ^ 0.1 ) ^ ( -1 / 3 ) * ( 1 + 2/3 * ( 3.34 * F519 / lambda ) ) ^ ( -1 / 2 )</f>
        <v>1.0152442767189325</v>
      </c>
      <c r="O519">
        <f t="shared" si="208"/>
        <v>0.85051223845475132</v>
      </c>
      <c r="P519" cm="1">
        <f t="array" ref="P519" xml:space="preserve"> 1 / ( 1 + 1.6 * ( ( 1 - alpha ) / Ku ) ^ ( 1 / 3 ) * L519 ^ ( -2 / 3 ) * M519 )</f>
        <v>0.99682491449656774</v>
      </c>
      <c r="Q519" cm="1">
        <f t="array" ref="Q519" xml:space="preserve"> 1.6 * ( ( 1 - alpha ) / Ku ) * L519 ^ ( -2 / 3 ) * M519 * P519</f>
        <v>4.0153442048278636E-3</v>
      </c>
      <c r="R519" cm="1">
        <f t="array" ref="R519" xml:space="preserve"> 1.6 * ( 0.6 ) ^ ( 2 / 3 ) * ( ( 1 - alpha ) / Ku ) * ( lambda * 10^(-9) ) ^ ( -1 / 15 ) * ( kB * T / ( 3 * PI() * df * 10^(-6) * U * mu ) ) ^ ( 2 / 3 ) * ( F519 * 10^(-9) ) ^ ( -3 / 5 )  +  3.2 * 3.34 / 3 * ( 0.6 ) ^ ( 2 / 3 ) * ( ( 1 - alpha ) / Ku ) *  ( lambda * 10^(-9) ) ^ ( 14 / 15 ) * ( kB * T / ( 3 * PI() * df * 10^(-6) * U * mu ) ) ^ ( 2 / 3 ) * ( F519 * 10^(-9) ) ^ ( -8 / 5 )</f>
        <v>3.2308061013596062E-3</v>
      </c>
      <c r="S519">
        <f t="shared" si="209"/>
        <v>3.2800574035939472E-3</v>
      </c>
      <c r="T519">
        <f t="shared" si="218"/>
        <v>0.8168807544942619</v>
      </c>
      <c r="U519">
        <f t="shared" si="210"/>
        <v>7001.3678145598151</v>
      </c>
      <c r="V519">
        <f t="shared" si="211"/>
        <v>1.1951077006303074E-2</v>
      </c>
      <c r="W519">
        <f t="shared" si="212"/>
        <v>1.428279095608973E-4</v>
      </c>
      <c r="X519">
        <f t="shared" si="213"/>
        <v>1.7069393970074037E-6</v>
      </c>
      <c r="Y519" cm="1">
        <f t="array" ref="Y519" xml:space="preserve"> 4 / 3 * g / U^2 * F519 * 10^(-9) * ( rhop - rhoa ) / rhoa</f>
        <v>538.02157517928163</v>
      </c>
      <c r="Z519" cm="1">
        <f t="array" ref="Z519" xml:space="preserve"> SQRT( 4/3 * 1/U519 * g/rhoa * F519 * 10^(-9) *  ( rhop - rhoa ) )</f>
        <v>2.9077613614477047E-3</v>
      </c>
      <c r="AA519" cm="1">
        <f t="array" ref="AA519" xml:space="preserve"> Z519 / U</f>
        <v>0.27720968473680008</v>
      </c>
      <c r="AB519">
        <f t="shared" si="219"/>
        <v>0.3835271155173901</v>
      </c>
      <c r="AC519">
        <f t="shared" si="220"/>
        <v>0.37535508441545828</v>
      </c>
      <c r="AD519">
        <f t="shared" si="221"/>
        <v>0.9786924293712389</v>
      </c>
      <c r="AE519" cm="1">
        <f t="array" ref="AE519">( ( F519 * 10^(-9) ) ^ 2 * rhop * H519 * U ) / ( 18 * mu * ( df * 10^(-6) ) )</f>
        <v>0.114017521456714</v>
      </c>
      <c r="AF519">
        <f t="shared" si="222"/>
        <v>9.8106688181768348E-2</v>
      </c>
      <c r="AG519" cm="1">
        <f t="array" ref="AG519">(2 * AI539*(1-alpha)*AE519*SQRT(alpha)+(1-alpha)*alpha*AE519^2)/Ku</f>
        <v>5.9842265639561763E-2</v>
      </c>
      <c r="AH519">
        <f t="shared" si="223"/>
        <v>0.60997131539786853</v>
      </c>
      <c r="AI519" cm="1">
        <f t="array" ref="AI519" xml:space="preserve"> F519 / df / 1000</f>
        <v>0.66198979591836737</v>
      </c>
      <c r="AJ519" cm="1">
        <f t="array" ref="AJ519" xml:space="preserve"> ( 1 + AI519 ) / ( 2*Ku ) * ( 2 * LN( 1 + AI519 ) - 1 + alpha + ( 1 / ( 1 + AI519 ) ) ^ 2 * ( 1 - alpha / 2 ) - ( alpha / 2) * ( 1 + AI519 ) ^ 2 )</f>
        <v>0.43067538088727425</v>
      </c>
      <c r="AK519" cm="1">
        <f t="array" ref="AK519" xml:space="preserve"> ( ( 1 - alpha ) / Ku ) * AI519 ^ 2</f>
        <v>0.62323756571375344</v>
      </c>
      <c r="AL519">
        <f t="shared" si="224"/>
        <v>1.4471167690843252</v>
      </c>
      <c r="AM519">
        <f t="shared" si="214"/>
        <v>0.68473064572657427</v>
      </c>
      <c r="AN519">
        <f t="shared" si="225"/>
        <v>1.099979395714574</v>
      </c>
      <c r="AO519">
        <f t="shared" si="226"/>
        <v>1.6064410182012159</v>
      </c>
      <c r="AP519" cm="1">
        <f t="array" ref="AP519" xml:space="preserve"> EXP( -4 * alpha * X * 10^(-6) * AM519 / ( PI() * df * 10^(-6) * ( 1 - alpha ) ) ) * 100</f>
        <v>8.2261725777189017E-5</v>
      </c>
      <c r="AQ519" cm="1">
        <f t="array" ref="AQ519" xml:space="preserve"> EXP( -4 * alpha * X * 10^(-6) * AN519 / ( PI() * df * 10^(-6) * ( 1 - alpha ) ) ) * 100</f>
        <v>1.6792841333535322E-8</v>
      </c>
      <c r="AR519">
        <f t="shared" si="227"/>
        <v>8.2244932935855475E-5</v>
      </c>
      <c r="AS519" cm="1">
        <f t="array" ref="AS519" xml:space="preserve"> ( sigave * 10^(-6) * fE *e * H519 ) / ( 3 * PI() * eps0 * ( 1 + epsF ) * mu * U * F519 * 10^(-9) )</f>
        <v>4.1046838057527601E-3</v>
      </c>
      <c r="AT519" cm="1">
        <f t="array" ref="AT519" xml:space="preserve"> PI() * AS519 / ( 1 + alpha * SQRT(AS519) )</f>
        <v>1.2838489652541592E-2</v>
      </c>
      <c r="AU519" cm="1">
        <f t="array" ref="AU519" xml:space="preserve"> PI() * AS519 * ( 1 - SQRT( AS519 ) * alpha )</f>
        <v>1.2838238757646553E-2</v>
      </c>
      <c r="AV519">
        <f t="shared" si="228"/>
        <v>0.99998045760040088</v>
      </c>
      <c r="AW519" cm="1">
        <f t="array" ref="AW519" xml:space="preserve"> 2 / 3 * ( epsP - 1 ) / ( epsP + 2 ) * ( sigave * 10^(-6) ) ^ 2 / ( eps0 * ( 1 + epsF ) ^ 2 ) * H519 * ( F519 * 10^(-9) ) ^ 2 / ( df * 10^(-6) * mu * U )</f>
        <v>91.423431966426023</v>
      </c>
      <c r="AX519" cm="1">
        <f t="array" ref="AX519" xml:space="preserve"> 0.528 * Ku ^ 0.26 * AW519 ^ 0.74 / ( 1 + 0.366 * ( Ku * AW519 ) ^ 0.63 )</f>
        <v>2.2965197470933969</v>
      </c>
      <c r="AY519" cm="1">
        <f t="array" ref="AY519" xml:space="preserve"> 0.35 * Ku ^ ( -0.5 ) * AW519 ^ 0.4</f>
        <v>2.6332477885859595</v>
      </c>
      <c r="AZ519">
        <f t="shared" si="229"/>
        <v>1.1466253629731442</v>
      </c>
      <c r="BA519">
        <f t="shared" si="215"/>
        <v>0.68877822806917721</v>
      </c>
      <c r="BB519">
        <f t="shared" si="230"/>
        <v>1.1128176344722205</v>
      </c>
      <c r="BC519">
        <f t="shared" si="231"/>
        <v>1.6156399681675986</v>
      </c>
      <c r="BD519">
        <f t="shared" si="216"/>
        <v>1.4087529434688806</v>
      </c>
      <c r="BE519">
        <f t="shared" si="232"/>
        <v>3.7332271843005334</v>
      </c>
      <c r="BF519">
        <f t="shared" si="233"/>
        <v>2.6500226328598977</v>
      </c>
      <c r="BG519" cm="1">
        <f t="array" ref="BG519" xml:space="preserve"> EXP( -4 * alpha * X * 10^(-6) * BA519 / ( PI() * df * 10^(-6) * ( 1 - alpha ) ) ) * 100</f>
        <v>7.5723261452274117E-5</v>
      </c>
      <c r="BH519" cm="1">
        <f t="array" ref="BH519" xml:space="preserve"> EXP( -4 * alpha * X * 10^(-6) * BB519 / ( PI() * df * 10^(-6) * ( 1 - alpha ) ) ) * 100</f>
        <v>1.2913329684509909E-8</v>
      </c>
      <c r="BI519" cm="1">
        <f t="array" ref="BI519" xml:space="preserve"> EXP( -4 * alpha * X * 10^(-6) * BD519 / ( PI() * df * 10^(-6) * ( 1 - alpha ) ) ) * 100</f>
        <v>3.0285421382716287E-11</v>
      </c>
      <c r="BJ519" cm="1">
        <f t="array" ref="BJ519" xml:space="preserve"> EXP( -4 * alpha * X * 10^(-6) * BE519 / ( PI() * df * 10^(-6) * ( 1 - alpha ) ) ) * 100</f>
        <v>6.6832200271766016E-32</v>
      </c>
      <c r="BK519" cm="1">
        <f t="array" ref="BK519">fC *  BG519 +  ( 1 - fC ) * BI519</f>
        <v>7.5723534021066566E-6</v>
      </c>
    </row>
    <row r="520" spans="6:63" x14ac:dyDescent="0.2">
      <c r="F520">
        <v>5200</v>
      </c>
      <c r="G520" cm="1">
        <f t="array" ref="G520" xml:space="preserve"> F520 * 10^(-9) * rhoa/mu * U</f>
        <v>3.4449639119516944E-3</v>
      </c>
      <c r="H520" cm="1">
        <f t="array" ref="H520">1 +  lambda/F520 * ( 2.514 + 0.8 * EXP( -0.55 * F520/lambda ) )</f>
        <v>1.0323967576923077</v>
      </c>
      <c r="I520" cm="1">
        <f t="array" ref="I520" xml:space="preserve"> 1 + 3.34 * lambda/F520</f>
        <v>1.0430410384615385</v>
      </c>
      <c r="J520">
        <f t="shared" si="217"/>
        <v>0.98979495496655534</v>
      </c>
      <c r="K520" cm="1">
        <f t="array" ref="K520" xml:space="preserve"> kB * T * H520 / ( 3 * PI() * mu * F520 * 10^(-9) )</f>
        <v>4.6872544369964368E-12</v>
      </c>
      <c r="L520" cm="1">
        <f t="array" ref="L520" xml:space="preserve"> df * 10^(-6) *U / K520</f>
        <v>17544.778763484406</v>
      </c>
      <c r="M520" cm="1">
        <f t="array" ref="M520" xml:space="preserve"> 1 + 0.388 * Kn * ( ( 1 - alpha ) * L520 / Ku ) ^ ( 1 / 3 )</f>
        <v>1.1938138993983045</v>
      </c>
      <c r="N520" cm="1">
        <f t="array" ref="N520" xml:space="preserve"> 1 + 0.388 * Kn * ( ( 1 - alpha ) / Ku ) ^ ( 1 / 3 ) * ( 3 * PI() * mu * df * 10^(-6) * U * F520 * 10^(-9) / ( kB * T ) ) ^ ( 1 / 3 ) * ( 0.6 * ( F520 / lambda ) ^ 0.1 ) ^ ( -1 / 3 ) * ( 1 + 2/3 * ( 3.34 * F520 / lambda ) ) ^ ( -1 / 2 )</f>
        <v>1.015238493492846</v>
      </c>
      <c r="O520">
        <f t="shared" si="208"/>
        <v>0.85041604391148196</v>
      </c>
      <c r="P520" cm="1">
        <f t="array" ref="P520" xml:space="preserve"> 1 / ( 1 + 1.6 * ( ( 1 - alpha ) / Ku ) ^ ( 1 / 3 ) * L520 ^ ( -2 / 3 ) * M520 )</f>
        <v>0.99682876138974152</v>
      </c>
      <c r="Q520" cm="1">
        <f t="array" ref="Q520" xml:space="preserve"> 1.6 * ( ( 1 - alpha ) / Ku ) * L520 ^ ( -2 / 3 ) * M520 * P520</f>
        <v>4.0104792649088838E-3</v>
      </c>
      <c r="R520" cm="1">
        <f t="array" ref="R520" xml:space="preserve"> 1.6 * ( 0.6 ) ^ ( 2 / 3 ) * ( ( 1 - alpha ) / Ku ) * ( lambda * 10^(-9) ) ^ ( -1 / 15 ) * ( kB * T / ( 3 * PI() * df * 10^(-6) * U * mu ) ) ^ ( 2 / 3 ) * ( F520 * 10^(-9) ) ^ ( -3 / 5 )  +  3.2 * 3.34 / 3 * ( 0.6 ) ^ ( 2 / 3 ) * ( ( 1 - alpha ) / Ku ) *  ( lambda * 10^(-9) ) ^ ( 14 / 15 ) * ( kB * T / ( 3 * PI() * df * 10^(-6) * U * mu ) ) ^ ( 2 / 3 ) * ( F520 * 10^(-9) ) ^ ( -8 / 5 )</f>
        <v>3.2269033832296188E-3</v>
      </c>
      <c r="S520">
        <f t="shared" si="209"/>
        <v>3.2760765294370061E-3</v>
      </c>
      <c r="T520">
        <f t="shared" si="218"/>
        <v>0.81687905934390537</v>
      </c>
      <c r="U520">
        <f t="shared" si="210"/>
        <v>6987.9317160394739</v>
      </c>
      <c r="V520">
        <f t="shared" si="211"/>
        <v>1.1962560890562721E-2</v>
      </c>
      <c r="W520">
        <f t="shared" si="212"/>
        <v>1.4310252948986562E-4</v>
      </c>
      <c r="X520">
        <f t="shared" si="213"/>
        <v>1.7118647297153061E-6</v>
      </c>
      <c r="Y520" cm="1">
        <f t="array" ref="Y520" xml:space="preserve"> 4 / 3 * g / U^2 * F520 * 10^(-9) * ( rhop - rhoa ) / rhoa</f>
        <v>539.05822561315301</v>
      </c>
      <c r="Z520" cm="1">
        <f t="array" ref="Z520" xml:space="preserve"> SQRT( 4/3 * 1/U520 * g/rhoa * F520 * 10^(-9) *  ( rhop - rhoa ) )</f>
        <v>2.9133581330323694E-3</v>
      </c>
      <c r="AA520" cm="1">
        <f t="array" ref="AA520" xml:space="preserve"> Z520 / U</f>
        <v>0.27774324959776114</v>
      </c>
      <c r="AB520">
        <f t="shared" si="219"/>
        <v>0.38454919174252167</v>
      </c>
      <c r="AC520">
        <f t="shared" si="220"/>
        <v>0.37630798310345143</v>
      </c>
      <c r="AD520">
        <f t="shared" si="221"/>
        <v>0.97856916926095583</v>
      </c>
      <c r="AE520" cm="1">
        <f t="array" ref="AE520">( ( F520 * 10^(-9) ) ^ 2 * rhop * H520 * U ) / ( 18 * mu * ( df * 10^(-6) ) )</f>
        <v>0.11445039864360923</v>
      </c>
      <c r="AF520">
        <f t="shared" si="222"/>
        <v>9.8618356404897634E-2</v>
      </c>
      <c r="AG520" cm="1">
        <f t="array" ref="AG520">(2 * AI540*(1-alpha)*AE520*SQRT(alpha)+(1-alpha)*alpha*AE520^2)/Ku</f>
        <v>6.0183393885711596E-2</v>
      </c>
      <c r="AH520">
        <f t="shared" si="223"/>
        <v>0.61026563491503028</v>
      </c>
      <c r="AI520" cm="1">
        <f t="array" ref="AI520" xml:space="preserve"> F520 / df / 1000</f>
        <v>0.66326530612244905</v>
      </c>
      <c r="AJ520" cm="1">
        <f t="array" ref="AJ520" xml:space="preserve"> ( 1 + AI520 ) / ( 2*Ku ) * ( 2 * LN( 1 + AI520 ) - 1 + alpha + ( 1 / ( 1 + AI520 ) ) ^ 2 * ( 1 - alpha / 2 ) - ( alpha / 2) * ( 1 + AI520 ) ^ 2 )</f>
        <v>0.4320884026655431</v>
      </c>
      <c r="AK520" cm="1">
        <f t="array" ref="AK520" xml:space="preserve"> ( ( 1 - alpha ) / Ku ) * AI520 ^ 2</f>
        <v>0.62564156566466178</v>
      </c>
      <c r="AL520">
        <f t="shared" si="224"/>
        <v>1.4479480629544643</v>
      </c>
      <c r="AM520">
        <f t="shared" si="214"/>
        <v>0.68621111033098836</v>
      </c>
      <c r="AN520">
        <f t="shared" si="225"/>
        <v>1.1038439817024479</v>
      </c>
      <c r="AO520">
        <f t="shared" si="226"/>
        <v>1.6086069798112388</v>
      </c>
      <c r="AP520" cm="1">
        <f t="array" ref="AP520" xml:space="preserve"> EXP( -4 * alpha * X * 10^(-6) * AM520 / ( PI() * df * 10^(-6) * ( 1 - alpha ) ) ) * 100</f>
        <v>7.9807147850583424E-5</v>
      </c>
      <c r="AQ520" cm="1">
        <f t="array" ref="AQ520" xml:space="preserve"> EXP( -4 * alpha * X * 10^(-6) * AN520 / ( PI() * df * 10^(-6) * ( 1 - alpha ) ) ) * 100</f>
        <v>1.5516074679737063E-8</v>
      </c>
      <c r="AR520">
        <f t="shared" si="227"/>
        <v>7.9791631775903682E-5</v>
      </c>
      <c r="AS520" cm="1">
        <f t="array" ref="AS520" xml:space="preserve"> ( sigave * 10^(-6) * fE *e * H520 ) / ( 3 * PI() * eps0 * ( 1 + epsF ) * mu * U * F520 * 10^(-9) )</f>
        <v>4.0965424950175624E-3</v>
      </c>
      <c r="AT520" cm="1">
        <f t="array" ref="AT520" xml:space="preserve"> PI() * AS520 / ( 1 + alpha * SQRT(AS520) )</f>
        <v>1.281308149267682E-2</v>
      </c>
      <c r="AU520" cm="1">
        <f t="array" ref="AU520" xml:space="preserve"> PI() * AS520 * ( 1 - SQRT( AS520 ) * alpha )</f>
        <v>1.2812831590963232E-2</v>
      </c>
      <c r="AV520">
        <f t="shared" si="228"/>
        <v>0.99998049636118125</v>
      </c>
      <c r="AW520" cm="1">
        <f t="array" ref="AW520" xml:space="preserve"> 2 / 3 * ( epsP - 1 ) / ( epsP + 2 ) * ( sigave * 10^(-6) ) ^ 2 / ( eps0 * ( 1 + epsF ) ^ 2 ) * H520 * ( F520 * 10^(-9) ) ^ 2 / ( df * 10^(-6) * mu * U )</f>
        <v>91.77052877698911</v>
      </c>
      <c r="AX520" cm="1">
        <f t="array" ref="AX520" xml:space="preserve"> 0.528 * Ku ^ 0.26 * AW520 ^ 0.74 / ( 1 + 0.366 * ( Ku * AW520 ) ^ 0.63 )</f>
        <v>2.2984189194161773</v>
      </c>
      <c r="AY520" cm="1">
        <f t="array" ref="AY520" xml:space="preserve"> 0.35 * Ku ^ ( -0.5 ) * AW520 ^ 0.4</f>
        <v>2.637242182485104</v>
      </c>
      <c r="AZ520">
        <f t="shared" si="229"/>
        <v>1.1474157997076493</v>
      </c>
      <c r="BA520">
        <f t="shared" si="215"/>
        <v>0.69023171294581398</v>
      </c>
      <c r="BB520">
        <f t="shared" si="230"/>
        <v>1.1166568132934112</v>
      </c>
      <c r="BC520">
        <f t="shared" si="231"/>
        <v>1.6177999247928982</v>
      </c>
      <c r="BD520">
        <f t="shared" si="216"/>
        <v>1.4074294310488402</v>
      </c>
      <c r="BE520">
        <f t="shared" si="232"/>
        <v>3.7410861641875517</v>
      </c>
      <c r="BF520">
        <f t="shared" si="233"/>
        <v>2.6580985743630721</v>
      </c>
      <c r="BG520" cm="1">
        <f t="array" ref="BG520" xml:space="preserve"> EXP( -4 * alpha * X * 10^(-6) * BA520 / ( PI() * df * 10^(-6) * ( 1 - alpha ) ) ) * 100</f>
        <v>7.3504349422345123E-5</v>
      </c>
      <c r="BH520" cm="1">
        <f t="array" ref="BH520" xml:space="preserve"> EXP( -4 * alpha * X * 10^(-6) * BB520 / ( PI() * df * 10^(-6) * ( 1 - alpha ) ) ) * 100</f>
        <v>1.1937728410934572E-8</v>
      </c>
      <c r="BI520" cm="1">
        <f t="array" ref="BI520" xml:space="preserve"> EXP( -4 * alpha * X * 10^(-6) * BD520 / ( PI() * df * 10^(-6) * ( 1 - alpha ) ) ) * 100</f>
        <v>3.1116798260789534E-11</v>
      </c>
      <c r="BJ520" cm="1">
        <f t="array" ref="BJ520" xml:space="preserve"> EXP( -4 * alpha * X * 10^(-6) * BE520 / ( PI() * df * 10^(-6) * ( 1 - alpha ) ) ) * 100</f>
        <v>5.690462757466951E-32</v>
      </c>
      <c r="BK520" cm="1">
        <f t="array" ref="BK520">fC *  BG520 +  ( 1 - fC ) * BI520</f>
        <v>7.3504629473529473E-6</v>
      </c>
    </row>
    <row r="521" spans="6:63" x14ac:dyDescent="0.2">
      <c r="F521">
        <v>5210</v>
      </c>
      <c r="G521" cm="1">
        <f t="array" ref="G521" xml:space="preserve"> F521 * 10^(-9) * rhoa/mu * U</f>
        <v>3.4515888425516012E-3</v>
      </c>
      <c r="H521" cm="1">
        <f t="array" ref="H521">1 +  lambda/F521 * ( 2.514 + 0.8 * EXP( -0.55 * F521/lambda ) )</f>
        <v>1.032334575815739</v>
      </c>
      <c r="I521" cm="1">
        <f t="array" ref="I521" xml:space="preserve"> 1 + 3.34 * lambda/F521</f>
        <v>1.0429584261036469</v>
      </c>
      <c r="J521">
        <f t="shared" si="217"/>
        <v>0.98981373559864971</v>
      </c>
      <c r="K521" cm="1">
        <f t="array" ref="K521" xml:space="preserve"> kB * T * H521 / ( 3 * PI() * mu * F521 * 10^(-9) )</f>
        <v>4.6779760131299032E-12</v>
      </c>
      <c r="L521" cm="1">
        <f t="array" ref="L521" xml:space="preserve"> df * 10^(-6) *U / K521</f>
        <v>17579.577551155671</v>
      </c>
      <c r="M521" cm="1">
        <f t="array" ref="M521" xml:space="preserve"> 1 + 0.388 * Kn * ( ( 1 - alpha ) * L521 / Ku ) ^ ( 1 / 3 )</f>
        <v>1.1939419533465048</v>
      </c>
      <c r="N521" cm="1">
        <f t="array" ref="N521" xml:space="preserve"> 1 + 0.388 * Kn * ( ( 1 - alpha ) / Ku ) ^ ( 1 / 3 ) * ( 3 * PI() * mu * df * 10^(-6) * U * F521 * 10^(-9) / ( kB * T ) ) ^ ( 1 / 3 ) * ( 0.6 * ( F521 / lambda ) ^ 0.1 ) ^ ( -1 / 3 ) * ( 1 + 2/3 * ( 3.34 * F521 / lambda ) ) ^ ( -1 / 2 )</f>
        <v>1.0152327234043494</v>
      </c>
      <c r="O521">
        <f t="shared" si="208"/>
        <v>0.85032000136920349</v>
      </c>
      <c r="P521" cm="1">
        <f t="array" ref="P521" xml:space="preserve"> 1 / ( 1 + 1.6 * ( ( 1 - alpha ) / Ku ) ^ ( 1 / 3 ) * L521 ^ ( -2 / 3 ) * M521 )</f>
        <v>0.99683259585478579</v>
      </c>
      <c r="Q521" cm="1">
        <f t="array" ref="Q521" xml:space="preserve"> 1.6 * ( ( 1 - alpha ) / Ku ) * L521 ^ ( -2 / 3 ) * M521 * P521</f>
        <v>4.00563004211546E-3</v>
      </c>
      <c r="R521" cm="1">
        <f t="array" ref="R521" xml:space="preserve"> 1.6 * ( 0.6 ) ^ ( 2 / 3 ) * ( ( 1 - alpha ) / Ku ) * ( lambda * 10^(-9) ) ^ ( -1 / 15 ) * ( kB * T / ( 3 * PI() * df * 10^(-6) * U * mu ) ) ^ ( 2 / 3 ) * ( F521 * 10^(-9) ) ^ ( -3 / 5 )  +  3.2 * 3.34 / 3 * ( 0.6 ) ^ ( 2 / 3 ) * ( ( 1 - alpha ) / Ku ) *  ( lambda * 10^(-9) ) ^ ( 14 / 15 ) * ( kB * T / ( 3 * PI() * df * 10^(-6) * U * mu ) ) ^ ( 2 / 3 ) * ( F521 * 10^(-9) ) ^ ( -8 / 5 )</f>
        <v>3.223013186808787E-3</v>
      </c>
      <c r="S521">
        <f t="shared" si="209"/>
        <v>3.2721084552120162E-3</v>
      </c>
      <c r="T521">
        <f t="shared" si="218"/>
        <v>0.8168773503316209</v>
      </c>
      <c r="U521">
        <f t="shared" si="210"/>
        <v>6974.5471787737542</v>
      </c>
      <c r="V521">
        <f t="shared" si="211"/>
        <v>1.1974033682870864E-2</v>
      </c>
      <c r="W521">
        <f t="shared" si="212"/>
        <v>1.4337714754308052E-4</v>
      </c>
      <c r="X521">
        <f t="shared" si="213"/>
        <v>1.7167947568782369E-6</v>
      </c>
      <c r="Y521" cm="1">
        <f t="array" ref="Y521" xml:space="preserve"> 4 / 3 * g / U^2 * F521 * 10^(-9) * ( rhop - rhoa ) / rhoa</f>
        <v>540.09487604702451</v>
      </c>
      <c r="Z521" cm="1">
        <f t="array" ref="Z521" xml:space="preserve"> SQRT( 4/3 * 1/U521 * g/rhoa * F521 * 10^(-9) *  ( rhop - rhoa ) )</f>
        <v>2.9189548856745468E-3</v>
      </c>
      <c r="AA521" cm="1">
        <f t="array" ref="AA521" xml:space="preserve"> Z521 / U</f>
        <v>0.27827681265285154</v>
      </c>
      <c r="AB521">
        <f t="shared" si="219"/>
        <v>0.3855727757282108</v>
      </c>
      <c r="AC521">
        <f t="shared" si="220"/>
        <v>0.37726192231747319</v>
      </c>
      <c r="AD521">
        <f t="shared" si="221"/>
        <v>0.97844543511911242</v>
      </c>
      <c r="AE521" cm="1">
        <f t="array" ref="AE521">( ( F521 * 10^(-9) ) ^ 2 * rhop * H521 * U ) / ( 18 * mu * ( df * 10^(-6) ) )</f>
        <v>0.11488409579299549</v>
      </c>
      <c r="AF521">
        <f t="shared" si="222"/>
        <v>9.9131106206897204E-2</v>
      </c>
      <c r="AG521" cm="1">
        <f t="array" ref="AG521">(2 * AI541*(1-alpha)*AE521*SQRT(alpha)+(1-alpha)*alpha*AE521^2)/Ku</f>
        <v>6.052582519982172E-2</v>
      </c>
      <c r="AH521">
        <f t="shared" si="223"/>
        <v>0.61056339947924987</v>
      </c>
      <c r="AI521" cm="1">
        <f t="array" ref="AI521" xml:space="preserve"> F521 / df / 1000</f>
        <v>0.66454081632653061</v>
      </c>
      <c r="AJ521" cm="1">
        <f t="array" ref="AJ521" xml:space="preserve"> ( 1 + AI521 ) / ( 2*Ku ) * ( 2 * LN( 1 + AI521 ) - 1 + alpha + ( 1 / ( 1 + AI521 ) ) ^ 2 * ( 1 - alpha / 2 ) - ( alpha / 2) * ( 1 + AI521 ) ^ 2 )</f>
        <v>0.4335030122899452</v>
      </c>
      <c r="AK521" cm="1">
        <f t="array" ref="AK521" xml:space="preserve"> ( ( 1 - alpha ) / Ku ) * AI521 ^ 2</f>
        <v>0.6280501931419431</v>
      </c>
      <c r="AL521">
        <f t="shared" si="224"/>
        <v>1.448779305648461</v>
      </c>
      <c r="AM521">
        <f t="shared" si="214"/>
        <v>0.68768953993227666</v>
      </c>
      <c r="AN521">
        <f t="shared" si="225"/>
        <v>1.1077153301215255</v>
      </c>
      <c r="AO521">
        <f t="shared" si="226"/>
        <v>1.6107782157492359</v>
      </c>
      <c r="AP521" cm="1">
        <f t="array" ref="AP521" xml:space="preserve"> EXP( -4 * alpha * X * 10^(-6) * AM521 / ( PI() * df * 10^(-6) * ( 1 - alpha ) ) ) * 100</f>
        <v>7.7429035242010136E-5</v>
      </c>
      <c r="AQ521" cm="1">
        <f t="array" ref="AQ521" xml:space="preserve"> EXP( -4 * alpha * X * 10^(-6) * AN521 / ( PI() * df * 10^(-6) * ( 1 - alpha ) ) ) * 100</f>
        <v>1.4334397518388489E-8</v>
      </c>
      <c r="AR521">
        <f t="shared" si="227"/>
        <v>7.7414700844491749E-5</v>
      </c>
      <c r="AS521" cm="1">
        <f t="array" ref="AS521" xml:space="preserve"> ( sigave * 10^(-6) * fE *e * H521 ) / ( 3 * PI() * eps0 * ( 1 + epsF ) * mu * U * F521 * 10^(-9) )</f>
        <v>4.0884333859075401E-3</v>
      </c>
      <c r="AT521" cm="1">
        <f t="array" ref="AT521" xml:space="preserve"> PI() * AS521 / ( 1 + alpha * SQRT(AS521) )</f>
        <v>1.2787773665231416E-2</v>
      </c>
      <c r="AU521" cm="1">
        <f t="array" ref="AU521" xml:space="preserve"> PI() * AS521 * ( 1 - SQRT( AS521 ) * alpha )</f>
        <v>1.2787524750816121E-2</v>
      </c>
      <c r="AV521">
        <f t="shared" si="228"/>
        <v>0.99998053496864969</v>
      </c>
      <c r="AW521" cm="1">
        <f t="array" ref="AW521" xml:space="preserve"> 2 / 3 * ( epsP - 1 ) / ( epsP + 2 ) * ( sigave * 10^(-6) ) ^ 2 / ( eps0 * ( 1 + epsF ) ^ 2 ) * H521 * ( F521 * 10^(-9) ) ^ 2 / ( df * 10^(-6) * mu * U )</f>
        <v>92.118283063561648</v>
      </c>
      <c r="AX521" cm="1">
        <f t="array" ref="AX521" xml:space="preserve"> 0.528 * Ku ^ 0.26 * AW521 ^ 0.74 / ( 1 + 0.366 * ( Ku * AW521 ) ^ 0.63 )</f>
        <v>2.3003142079775043</v>
      </c>
      <c r="AY521" cm="1">
        <f t="array" ref="AY521" xml:space="preserve"> 0.35 * Ku ^ ( -0.5 ) * AW521 ^ 0.4</f>
        <v>2.6412350625484109</v>
      </c>
      <c r="AZ521">
        <f t="shared" si="229"/>
        <v>1.1482062117377665</v>
      </c>
      <c r="BA521">
        <f t="shared" si="215"/>
        <v>0.69168329540890705</v>
      </c>
      <c r="BB521">
        <f t="shared" si="230"/>
        <v>1.1205028548723415</v>
      </c>
      <c r="BC521">
        <f t="shared" si="231"/>
        <v>1.6199651810442035</v>
      </c>
      <c r="BD521">
        <f t="shared" si="216"/>
        <v>1.4061017285260515</v>
      </c>
      <c r="BE521">
        <f t="shared" si="232"/>
        <v>3.7489503926699363</v>
      </c>
      <c r="BF521">
        <f t="shared" si="233"/>
        <v>2.6662013968219638</v>
      </c>
      <c r="BG521" cm="1">
        <f t="array" ref="BG521" xml:space="preserve"> EXP( -4 * alpha * X * 10^(-6) * BA521 / ( PI() * df * 10^(-6) * ( 1 - alpha ) ) ) * 100</f>
        <v>7.1353235465480169E-5</v>
      </c>
      <c r="BH521" cm="1">
        <f t="array" ref="BH521" xml:space="preserve"> EXP( -4 * alpha * X * 10^(-6) * BB521 / ( PI() * df * 10^(-6) * ( 1 - alpha ) ) ) * 100</f>
        <v>1.1034284168237936E-8</v>
      </c>
      <c r="BI521" cm="1">
        <f t="array" ref="BI521" xml:space="preserve"> EXP( -4 * alpha * X * 10^(-6) * BD521 / ( PI() * df * 10^(-6) * ( 1 - alpha ) ) ) * 100</f>
        <v>3.1973738796010347E-11</v>
      </c>
      <c r="BJ521" cm="1">
        <f t="array" ref="BJ521" xml:space="preserve"> EXP( -4 * alpha * X * 10^(-6) * BE521 / ( PI() * df * 10^(-6) * ( 1 - alpha ) ) ) * 100</f>
        <v>4.8446540501428949E-32</v>
      </c>
      <c r="BK521" cm="1">
        <f t="array" ref="BK521">fC *  BG521 +  ( 1 - fC ) * BI521</f>
        <v>7.1353523229129338E-6</v>
      </c>
    </row>
    <row r="522" spans="6:63" x14ac:dyDescent="0.2">
      <c r="F522">
        <v>5220</v>
      </c>
      <c r="G522" cm="1">
        <f t="array" ref="G522" xml:space="preserve"> F522 * 10^(-9) * rhoa/mu * U</f>
        <v>3.4582137731515084E-3</v>
      </c>
      <c r="H522" cm="1">
        <f t="array" ref="H522">1 +  lambda/F522 * ( 2.514 + 0.8 * EXP( -0.55 * F522/lambda ) )</f>
        <v>1.032272632183908</v>
      </c>
      <c r="I522" cm="1">
        <f t="array" ref="I522" xml:space="preserve"> 1 + 3.34 * lambda/F522</f>
        <v>1.0428761302681993</v>
      </c>
      <c r="J522">
        <f t="shared" si="217"/>
        <v>0.98983244723266961</v>
      </c>
      <c r="K522" cm="1">
        <f t="array" ref="K522" xml:space="preserve"> kB * T * H522 / ( 3 * PI() * mu * F522 * 10^(-9) )</f>
        <v>4.6687342163068339E-12</v>
      </c>
      <c r="L522" cm="1">
        <f t="array" ref="L522" xml:space="preserve"> df * 10^(-6) *U / K522</f>
        <v>17614.376465901278</v>
      </c>
      <c r="M522" cm="1">
        <f t="array" ref="M522" xml:space="preserve"> 1 + 0.388 * Kn * ( ( 1 - alpha ) * L522 / Ku ) ^ ( 1 / 3 )</f>
        <v>1.1940698388841076</v>
      </c>
      <c r="N522" cm="1">
        <f t="array" ref="N522" xml:space="preserve"> 1 + 0.388 * Kn * ( ( 1 - alpha ) / Ku ) ^ ( 1 / 3 ) * ( 3 * PI() * mu * df * 10^(-6) * U * F522 * 10^(-9) / ( kB * T ) ) ^ ( 1 / 3 ) * ( 0.6 * ( F522 / lambda ) ^ 0.1 ) ^ ( -1 / 3 ) * ( 1 + 2/3 * ( 3.34 * F522 / lambda ) ) ^ ( -1 / 2 )</f>
        <v>1.0152269663988378</v>
      </c>
      <c r="O522">
        <f t="shared" si="208"/>
        <v>0.8502241102979341</v>
      </c>
      <c r="P522" cm="1">
        <f t="array" ref="P522" xml:space="preserve"> 1 / ( 1 + 1.6 * ( ( 1 - alpha ) / Ku ) ^ ( 1 / 3 ) * L522 ^ ( -2 / 3 ) * M522 )</f>
        <v>0.99683641795633615</v>
      </c>
      <c r="Q522" cm="1">
        <f t="array" ref="Q522" xml:space="preserve"> 1.6 * ( ( 1 - alpha ) / Ku ) * L522 ^ ( -2 / 3 ) * M522 * P522</f>
        <v>4.0007964547068599E-3</v>
      </c>
      <c r="R522" cm="1">
        <f t="array" ref="R522" xml:space="preserve"> 1.6 * ( 0.6 ) ^ ( 2 / 3 ) * ( ( 1 - alpha ) / Ku ) * ( lambda * 10^(-9) ) ^ ( -1 / 15 ) * ( kB * T / ( 3 * PI() * df * 10^(-6) * U * mu ) ) ^ ( 2 / 3 ) * ( F522 * 10^(-9) ) ^ ( -3 / 5 )  +  3.2 * 3.34 / 3 * ( 0.6 ) ^ ( 2 / 3 ) * ( ( 1 - alpha ) / Ku ) *  ( lambda * 10^(-9) ) ^ ( 14 / 15 ) * ( kB * T / ( 3 * PI() * df * 10^(-6) * U * mu ) ) ^ ( 2 / 3 ) * ( F522 * 10^(-9) ) ^ ( -8 / 5 )</f>
        <v>3.2191354470598086E-3</v>
      </c>
      <c r="S522">
        <f t="shared" si="209"/>
        <v>3.2681531143454959E-3</v>
      </c>
      <c r="T522">
        <f t="shared" si="218"/>
        <v>0.81687562747676823</v>
      </c>
      <c r="U522">
        <f t="shared" si="210"/>
        <v>6961.2139064759967</v>
      </c>
      <c r="V522">
        <f t="shared" si="211"/>
        <v>1.1985495415127077E-2</v>
      </c>
      <c r="W522">
        <f t="shared" si="212"/>
        <v>1.436517637216696E-4</v>
      </c>
      <c r="X522">
        <f t="shared" si="213"/>
        <v>1.7217294738891646E-6</v>
      </c>
      <c r="Y522" cm="1">
        <f t="array" ref="Y522" xml:space="preserve"> 4 / 3 * g / U^2 * F522 * 10^(-9) * ( rhop - rhoa ) / rhoa</f>
        <v>541.13152648089601</v>
      </c>
      <c r="Z522" cm="1">
        <f t="array" ref="Z522" xml:space="preserve"> SQRT( 4/3 * 1/U522 * g/rhoa * F522 * 10^(-9) *  ( rhop - rhoa ) )</f>
        <v>2.9245516193857853E-3</v>
      </c>
      <c r="AA522" cm="1">
        <f t="array" ref="AA522" xml:space="preserve"> Z522 / U</f>
        <v>0.27881037390317226</v>
      </c>
      <c r="AB522">
        <f t="shared" si="219"/>
        <v>0.38659787081537811</v>
      </c>
      <c r="AC522">
        <f t="shared" si="220"/>
        <v>0.37821690296013349</v>
      </c>
      <c r="AD522">
        <f t="shared" si="221"/>
        <v>0.9783212260389117</v>
      </c>
      <c r="AE522" cm="1">
        <f t="array" ref="AE522">( ( F522 * 10^(-9) ) ^ 2 * rhop * H522 * U ) / ( 18 * mu * ( df * 10^(-6) ) )</f>
        <v>0.11531861290487282</v>
      </c>
      <c r="AF522">
        <f t="shared" si="222"/>
        <v>9.9644933075431097E-2</v>
      </c>
      <c r="AG522" cm="1">
        <f t="array" ref="AG522">(2 * AI542*(1-alpha)*AE522*SQRT(alpha)+(1-alpha)*alpha*AE522^2)/Ku</f>
        <v>6.0869562135525079E-2</v>
      </c>
      <c r="AH522">
        <f t="shared" si="223"/>
        <v>0.61086459950198257</v>
      </c>
      <c r="AI522" cm="1">
        <f t="array" ref="AI522" xml:space="preserve"> F522 / df / 1000</f>
        <v>0.66581632653061229</v>
      </c>
      <c r="AJ522" cm="1">
        <f t="array" ref="AJ522" xml:space="preserve"> ( 1 + AI522 ) / ( 2*Ku ) * ( 2 * LN( 1 + AI522 ) - 1 + alpha + ( 1 / ( 1 + AI522 ) ) ^ 2 * ( 1 - alpha / 2 ) - ( alpha / 2) * ( 1 + AI522 ) ^ 2 )</f>
        <v>0.43491920708952758</v>
      </c>
      <c r="AK522" cm="1">
        <f t="array" ref="AK522" xml:space="preserve"> ( ( 1 - alpha ) / Ku ) * AI522 ^ 2</f>
        <v>0.63046344814559796</v>
      </c>
      <c r="AL522">
        <f t="shared" si="224"/>
        <v>1.4496104974637689</v>
      </c>
      <c r="AM522">
        <f t="shared" si="214"/>
        <v>0.68916591989469933</v>
      </c>
      <c r="AN522">
        <f t="shared" si="225"/>
        <v>1.1115934372955081</v>
      </c>
      <c r="AO522">
        <f t="shared" si="226"/>
        <v>1.6129547402247535</v>
      </c>
      <c r="AP522" cm="1">
        <f t="array" ref="AP522" xml:space="preserve"> EXP( -4 * alpha * X * 10^(-6) * AM522 / ( PI() * df * 10^(-6) * ( 1 - alpha ) ) ) * 100</f>
        <v>7.5124936816306151E-5</v>
      </c>
      <c r="AQ522" cm="1">
        <f t="array" ref="AQ522" xml:space="preserve"> EXP( -4 * alpha * X * 10^(-6) * AN522 / ( PI() * df * 10^(-6) * ( 1 - alpha ) ) ) * 100</f>
        <v>1.3240883541201243E-8</v>
      </c>
      <c r="AR522">
        <f t="shared" si="227"/>
        <v>7.5111695932764954E-5</v>
      </c>
      <c r="AS522" cm="1">
        <f t="array" ref="AS522" xml:space="preserve"> ( sigave * 10^(-6) * fE *e * H522 ) / ( 3 * PI() * eps0 * ( 1 + epsF ) * mu * U * F522 * 10^(-9) )</f>
        <v>4.0803562879123479E-3</v>
      </c>
      <c r="AT522" cm="1">
        <f t="array" ref="AT522" xml:space="preserve"> PI() * AS522 / ( 1 + alpha * SQRT(AS522) )</f>
        <v>1.2762565577435329E-2</v>
      </c>
      <c r="AU522" cm="1">
        <f t="array" ref="AU522" xml:space="preserve"> PI() * AS522 * ( 1 - SQRT( AS522 ) * alpha )</f>
        <v>1.2762317644481526E-2</v>
      </c>
      <c r="AV522">
        <f t="shared" si="228"/>
        <v>0.99998057342371338</v>
      </c>
      <c r="AW522" cm="1">
        <f t="array" ref="AW522" xml:space="preserve"> 2 / 3 * ( epsP - 1 ) / ( epsP + 2 ) * ( sigave * 10^(-6) ) ^ 2 / ( eps0 * ( 1 + epsF ) ^ 2 ) * H522 * ( F522 * 10^(-9) ) ^ 2 / ( df * 10^(-6) * mu * U )</f>
        <v>92.466694826143666</v>
      </c>
      <c r="AX522" cm="1">
        <f t="array" ref="AX522" xml:space="preserve"> 0.528 * Ku ^ 0.26 * AW522 ^ 0.74 / ( 1 + 0.366 * ( Ku * AW522 ) ^ 0.63 )</f>
        <v>2.3022056276042933</v>
      </c>
      <c r="AY522" cm="1">
        <f t="array" ref="AY522" xml:space="preserve"> 0.35 * Ku ^ ( -0.5 ) * AW522 ^ 0.4</f>
        <v>2.6452264322160741</v>
      </c>
      <c r="AZ522">
        <f t="shared" si="229"/>
        <v>1.1489965972191341</v>
      </c>
      <c r="BA522">
        <f t="shared" si="215"/>
        <v>0.693132960225745</v>
      </c>
      <c r="BB522">
        <f t="shared" si="230"/>
        <v>1.1243557549399896</v>
      </c>
      <c r="BC522">
        <f t="shared" si="231"/>
        <v>1.6221357509442353</v>
      </c>
      <c r="BD522">
        <f t="shared" si="216"/>
        <v>1.4047698883643263</v>
      </c>
      <c r="BE522">
        <f t="shared" si="232"/>
        <v>3.756819869511582</v>
      </c>
      <c r="BF522">
        <f t="shared" si="233"/>
        <v>2.6743311489157242</v>
      </c>
      <c r="BG522" cm="1">
        <f t="array" ref="BG522" xml:space="preserve"> EXP( -4 * alpha * X * 10^(-6) * BA522 / ( PI() * df * 10^(-6) * ( 1 - alpha ) ) ) * 100</f>
        <v>6.926779202841826E-5</v>
      </c>
      <c r="BH522" cm="1">
        <f t="array" ref="BH522" xml:space="preserve"> EXP( -4 * alpha * X * 10^(-6) * BB522 / ( PI() * df * 10^(-6) * ( 1 - alpha ) ) ) * 100</f>
        <v>1.0197781133590122E-8</v>
      </c>
      <c r="BI522" cm="1">
        <f t="array" ref="BI522" xml:space="preserve"> EXP( -4 * alpha * X * 10^(-6) * BD522 / ( PI() * df * 10^(-6) * ( 1 - alpha ) ) ) * 100</f>
        <v>3.2857060698546052E-11</v>
      </c>
      <c r="BJ522" cm="1">
        <f t="array" ref="BJ522" xml:space="preserve"> EXP( -4 * alpha * X * 10^(-6) * BE522 / ( PI() * df * 10^(-6) * ( 1 - alpha ) ) ) * 100</f>
        <v>4.1241202119032337E-32</v>
      </c>
      <c r="BK522" cm="1">
        <f t="array" ref="BK522">fC *  BG522 +  ( 1 - fC ) * BI522</f>
        <v>6.9268087741964551E-6</v>
      </c>
    </row>
    <row r="523" spans="6:63" x14ac:dyDescent="0.2">
      <c r="F523">
        <v>5230</v>
      </c>
      <c r="G523" cm="1">
        <f t="array" ref="G523" xml:space="preserve"> F523 * 10^(-9) * rhoa/mu * U</f>
        <v>3.4648387037514157E-3</v>
      </c>
      <c r="H523" cm="1">
        <f t="array" ref="H523">1 +  lambda/F523 * ( 2.514 + 0.8 * EXP( -0.55 * F523/lambda ) )</f>
        <v>1.0322109254302103</v>
      </c>
      <c r="I523" cm="1">
        <f t="array" ref="I523" xml:space="preserve"> 1 + 3.34 * lambda/F523</f>
        <v>1.0427941491395794</v>
      </c>
      <c r="J523">
        <f t="shared" si="217"/>
        <v>0.98985109024815554</v>
      </c>
      <c r="K523" cm="1">
        <f t="array" ref="K523" xml:space="preserve"> kB * T * H523 / ( 3 * PI() * mu * F523 * 10^(-9) )</f>
        <v>4.6595288302604432E-12</v>
      </c>
      <c r="L523" cm="1">
        <f t="array" ref="L523" xml:space="preserve"> df * 10^(-6) *U / K523</f>
        <v>17649.175507015061</v>
      </c>
      <c r="M523" cm="1">
        <f t="array" ref="M523" xml:space="preserve"> 1 + 0.388 * Kn * ( ( 1 - alpha ) * L523 / Ku ) ^ ( 1 / 3 )</f>
        <v>1.1941975565623706</v>
      </c>
      <c r="N523" cm="1">
        <f t="array" ref="N523" xml:space="preserve"> 1 + 0.388 * Kn * ( ( 1 - alpha ) / Ku ) ^ ( 1 / 3 ) * ( 3 * PI() * mu * df * 10^(-6) * U * F523 * 10^(-9) / ( kB * T ) ) ^ ( 1 / 3 ) * ( 0.6 * ( F523 / lambda ) ^ 0.1 ) ^ ( -1 / 3 ) * ( 1 + 2/3 * ( 3.34 * F523 / lambda ) ) ^ ( -1 / 2 )</f>
        <v>1.0152212224220352</v>
      </c>
      <c r="O523">
        <f t="shared" si="208"/>
        <v>0.85012837017056164</v>
      </c>
      <c r="P523" cm="1">
        <f t="array" ref="P523" xml:space="preserve"> 1 / ( 1 + 1.6 * ( ( 1 - alpha ) / Ku ) ^ ( 1 / 3 ) * L523 ^ ( -2 / 3 ) * M523 )</f>
        <v>0.99684022775856573</v>
      </c>
      <c r="Q523" cm="1">
        <f t="array" ref="Q523" xml:space="preserve"> 1.6 * ( ( 1 - alpha ) / Ku ) * L523 ^ ( -2 / 3 ) * M523 * P523</f>
        <v>3.9959784215271524E-3</v>
      </c>
      <c r="R523" cm="1">
        <f t="array" ref="R523" xml:space="preserve"> 1.6 * ( 0.6 ) ^ ( 2 / 3 ) * ( ( 1 - alpha ) / Ku ) * ( lambda * 10^(-9) ) ^ ( -1 / 15 ) * ( kB * T / ( 3 * PI() * df * 10^(-6) * U * mu ) ) ^ ( 2 / 3 ) * ( F523 * 10^(-9) ) ^ ( -3 / 5 )  +  3.2 * 3.34 / 3 * ( 0.6 ) ^ ( 2 / 3 ) * ( ( 1 - alpha ) / Ku ) *  ( lambda * 10^(-9) ) ^ ( 14 / 15 ) * ( kB * T / ( 3 * PI() * df * 10^(-6) * U * mu ) ) ^ ( 2 / 3 ) * ( F523 * 10^(-9) ) ^ ( -8 / 5 )</f>
        <v>3.2152700994114275E-3</v>
      </c>
      <c r="S523">
        <f t="shared" si="209"/>
        <v>3.264210440741488E-3</v>
      </c>
      <c r="T523">
        <f t="shared" si="218"/>
        <v>0.81687389079893902</v>
      </c>
      <c r="U523">
        <f t="shared" si="210"/>
        <v>6947.9316051254145</v>
      </c>
      <c r="V523">
        <f t="shared" si="211"/>
        <v>1.1996946119078266E-2</v>
      </c>
      <c r="W523">
        <f t="shared" si="212"/>
        <v>1.4392637802675766E-4</v>
      </c>
      <c r="X523">
        <f t="shared" si="213"/>
        <v>1.7266688761542736E-6</v>
      </c>
      <c r="Y523" cm="1">
        <f t="array" ref="Y523" xml:space="preserve"> 4 / 3 * g / U^2 * F523 * 10^(-9) * ( rhop - rhoa ) / rhoa</f>
        <v>542.16817691476751</v>
      </c>
      <c r="Z523" cm="1">
        <f t="array" ref="Z523" xml:space="preserve"> SQRT( 4/3 * 1/U523 * g/rhoa * F523 * 10^(-9) *  ( rhop - rhoa ) )</f>
        <v>2.9301483341776032E-3</v>
      </c>
      <c r="AA523" cm="1">
        <f t="array" ref="AA523" xml:space="preserve"> Z523 / U</f>
        <v>0.27934393334982133</v>
      </c>
      <c r="AB523">
        <f t="shared" si="219"/>
        <v>0.38762448035481623</v>
      </c>
      <c r="AC523">
        <f t="shared" si="220"/>
        <v>0.37917292593402796</v>
      </c>
      <c r="AD523">
        <f t="shared" si="221"/>
        <v>0.97819654111357457</v>
      </c>
      <c r="AE523" cm="1">
        <f t="array" ref="AE523">( ( F523 * 10^(-9) ) ^ 2 * rhop * H523 * U ) / ( 18 * mu * ( df * 10^(-6) ) )</f>
        <v>0.11575394997924124</v>
      </c>
      <c r="AF523">
        <f t="shared" si="222"/>
        <v>0.10015983248818047</v>
      </c>
      <c r="AG523" cm="1">
        <f t="array" ref="AG523">(2 * AI543*(1-alpha)*AE523*SQRT(alpha)+(1-alpha)*alpha*AE523^2)/Ku</f>
        <v>6.1214607246850405E-2</v>
      </c>
      <c r="AH523">
        <f t="shared" si="223"/>
        <v>0.61116922548841257</v>
      </c>
      <c r="AI523" cm="1">
        <f t="array" ref="AI523" xml:space="preserve"> F523 / df / 1000</f>
        <v>0.66709183673469385</v>
      </c>
      <c r="AJ523" cm="1">
        <f t="array" ref="AJ523" xml:space="preserve"> ( 1 + AI523 ) / ( 2*Ku ) * ( 2 * LN( 1 + AI523 ) - 1 + alpha + ( 1 / ( 1 + AI523 ) ) ^ 2 * ( 1 - alpha / 2 ) - ( alpha / 2) * ( 1 + AI523 ) ^ 2 )</f>
        <v>0.4363369843987539</v>
      </c>
      <c r="AK523" cm="1">
        <f t="array" ref="AK523" xml:space="preserve"> ( ( 1 - alpha ) / Ku ) * AI523 ^ 2</f>
        <v>0.6328813306756258</v>
      </c>
      <c r="AL523">
        <f t="shared" si="224"/>
        <v>1.450441638697435</v>
      </c>
      <c r="AM523">
        <f t="shared" si="214"/>
        <v>0.69064023562309529</v>
      </c>
      <c r="AN523">
        <f t="shared" si="225"/>
        <v>1.1154782995385757</v>
      </c>
      <c r="AO523">
        <f t="shared" si="226"/>
        <v>1.6151365674955089</v>
      </c>
      <c r="AP523" cm="1">
        <f t="array" ref="AP523" xml:space="preserve"> EXP( -4 * alpha * X * 10^(-6) * AM523 / ( PI() * df * 10^(-6) * ( 1 - alpha ) ) ) * 100</f>
        <v>7.2892481469090094E-5</v>
      </c>
      <c r="AQ523" cm="1">
        <f t="array" ref="AQ523" xml:space="preserve"> EXP( -4 * alpha * X * 10^(-6) * AN523 / ( PI() * df * 10^(-6) * ( 1 - alpha ) ) ) * 100</f>
        <v>1.2229098953135368E-8</v>
      </c>
      <c r="AR523">
        <f t="shared" si="227"/>
        <v>7.2880252370136962E-5</v>
      </c>
      <c r="AS523" cm="1">
        <f t="array" ref="AS523" xml:space="preserve"> ( sigave * 10^(-6) * fE *e * H523 ) / ( 3 * PI() * eps0 * ( 1 + epsF ) * mu * U * F523 * 10^(-9) )</f>
        <v>4.072311012020254E-3</v>
      </c>
      <c r="AT523" cm="1">
        <f t="array" ref="AT523" xml:space="preserve"> PI() * AS523 / ( 1 + alpha * SQRT(AS523) )</f>
        <v>1.2737456641175843E-2</v>
      </c>
      <c r="AU523" cm="1">
        <f t="array" ref="AU523" xml:space="preserve"> PI() * AS523 * ( 1 - SQRT( AS523 ) * alpha )</f>
        <v>1.2737209683892621E-2</v>
      </c>
      <c r="AV523">
        <f t="shared" si="228"/>
        <v>0.99998061172727182</v>
      </c>
      <c r="AW523" cm="1">
        <f t="array" ref="AW523" xml:space="preserve"> 2 / 3 * ( epsP - 1 ) / ( epsP + 2 ) * ( sigave * 10^(-6) ) ^ 2 / ( eps0 * ( 1 + epsF ) ^ 2 ) * H523 * ( F523 * 10^(-9) ) ^ 2 / ( df * 10^(-6) * mu * U )</f>
        <v>92.815764064735134</v>
      </c>
      <c r="AX523" cm="1">
        <f t="array" ref="AX523" xml:space="preserve"> 0.528 * Ku ^ 0.26 * AW523 ^ 0.74 / ( 1 + 0.366 * ( Ku * AW523 ) ^ 0.63 )</f>
        <v>2.3040931930456776</v>
      </c>
      <c r="AY523" cm="1">
        <f t="array" ref="AY523" xml:space="preserve"> 0.35 * Ku ^ ( -0.5 ) * AW523 ^ 0.4</f>
        <v>2.6492162949139635</v>
      </c>
      <c r="AZ523">
        <f t="shared" si="229"/>
        <v>1.1497869543254382</v>
      </c>
      <c r="BA523">
        <f t="shared" si="215"/>
        <v>0.69458069220837049</v>
      </c>
      <c r="BB523">
        <f t="shared" si="230"/>
        <v>1.1282155092224684</v>
      </c>
      <c r="BC523">
        <f t="shared" si="231"/>
        <v>1.6243116485651026</v>
      </c>
      <c r="BD523">
        <f t="shared" si="216"/>
        <v>1.4034339629261361</v>
      </c>
      <c r="BE523">
        <f t="shared" si="232"/>
        <v>3.7646945944525392</v>
      </c>
      <c r="BF523">
        <f t="shared" si="233"/>
        <v>2.682487878947446</v>
      </c>
      <c r="BG523" cm="1">
        <f t="array" ref="BG523" xml:space="preserve"> EXP( -4 * alpha * X * 10^(-6) * BA523 / ( PI() * df * 10^(-6) * ( 1 - alpha ) ) ) * 100</f>
        <v>6.724595938448975E-5</v>
      </c>
      <c r="BH523" cm="1">
        <f t="array" ref="BH523" xml:space="preserve"> EXP( -4 * alpha * X * 10^(-6) * BB523 / ( PI() * df * 10^(-6) * ( 1 - alpha ) ) ) * 100</f>
        <v>9.4233712234269381E-9</v>
      </c>
      <c r="BI523" cm="1">
        <f t="array" ref="BI523" xml:space="preserve"> EXP( -4 * alpha * X * 10^(-6) * BD523 / ( PI() * df * 10^(-6) * ( 1 - alpha ) ) ) * 100</f>
        <v>3.3767608255493944E-11</v>
      </c>
      <c r="BJ523" cm="1">
        <f t="array" ref="BJ523" xml:space="preserve"> EXP( -4 * alpha * X * 10^(-6) * BE523 / ( PI() * df * 10^(-6) * ( 1 - alpha ) ) ) * 100</f>
        <v>3.5103726700229136E-32</v>
      </c>
      <c r="BK523" cm="1">
        <f t="array" ref="BK523">fC *  BG523 +  ( 1 - fC ) * BI523</f>
        <v>6.7246263292964048E-6</v>
      </c>
    </row>
    <row r="524" spans="6:63" x14ac:dyDescent="0.2">
      <c r="F524">
        <v>5240</v>
      </c>
      <c r="G524" cm="1">
        <f t="array" ref="G524" xml:space="preserve"> F524 * 10^(-9) * rhoa/mu * U</f>
        <v>3.4714636343513229E-3</v>
      </c>
      <c r="H524" cm="1">
        <f t="array" ref="H524">1 +  lambda/F524 * ( 2.514 + 0.8 * EXP( -0.55 * F524/lambda ) )</f>
        <v>1.0321494541984733</v>
      </c>
      <c r="I524" cm="1">
        <f t="array" ref="I524" xml:space="preserve"> 1 + 3.34 * lambda/F524</f>
        <v>1.0427124809160306</v>
      </c>
      <c r="J524">
        <f t="shared" si="217"/>
        <v>0.98986966502186902</v>
      </c>
      <c r="K524" cm="1">
        <f t="array" ref="K524" xml:space="preserve"> kB * T * H524 / ( 3 * PI() * mu * F524 * 10^(-9) )</f>
        <v>4.6503596404218372E-12</v>
      </c>
      <c r="L524" cm="1">
        <f t="array" ref="L524" xml:space="preserve"> df * 10^(-6) *U / K524</f>
        <v>17683.974673796067</v>
      </c>
      <c r="M524" cm="1">
        <f t="array" ref="M524" xml:space="preserve"> 1 + 0.388 * Kn * ( ( 1 - alpha ) * L524 / Ku ) ^ ( 1 / 3 )</f>
        <v>1.1943251069296763</v>
      </c>
      <c r="N524" cm="1">
        <f t="array" ref="N524" xml:space="preserve"> 1 + 0.388 * Kn * ( ( 1 - alpha ) / Ku ) ^ ( 1 / 3 ) * ( 3 * PI() * mu * df * 10^(-6) * U * F524 * 10^(-9) / ( kB * T ) ) ^ ( 1 / 3 ) * ( 0.6 * ( F524 / lambda ) ^ 0.1 ) ^ ( -1 / 3 ) * ( 1 + 2/3 * ( 3.34 * F524 / lambda ) ) ^ ( -1 / 2 )</f>
        <v>1.0152154914199927</v>
      </c>
      <c r="O524">
        <f t="shared" si="208"/>
        <v>0.85003278046282427</v>
      </c>
      <c r="P524" cm="1">
        <f t="array" ref="P524" xml:space="preserve"> 1 / ( 1 + 1.6 * ( ( 1 - alpha ) / Ku ) ^ ( 1 / 3 ) * L524 ^ ( -2 / 3 ) * M524 )</f>
        <v>0.99684402532518912</v>
      </c>
      <c r="Q524" cm="1">
        <f t="array" ref="Q524" xml:space="preserve"> 1.6 * ( ( 1 - alpha ) / Ku ) * L524 ^ ( -2 / 3 ) * M524 * P524</f>
        <v>3.9911758619999259E-3</v>
      </c>
      <c r="R524" cm="1">
        <f t="array" ref="R524" xml:space="preserve"> 1.6 * ( 0.6 ) ^ ( 2 / 3 ) * ( ( 1 - alpha ) / Ku ) * ( lambda * 10^(-9) ) ^ ( -1 / 15 ) * ( kB * T / ( 3 * PI() * df * 10^(-6) * U * mu ) ) ^ ( 2 / 3 ) * ( F524 * 10^(-9) ) ^ ( -3 / 5 )  +  3.2 * 3.34 / 3 * ( 0.6 ) ^ ( 2 / 3 ) * ( ( 1 - alpha ) / Ku ) *  ( lambda * 10^(-9) ) ^ ( 14 / 15 ) * ( kB * T / ( 3 * PI() * df * 10^(-6) * U * mu ) ) ^ ( 2 / 3 ) * ( F524 * 10^(-9) ) ^ ( -8 / 5 )</f>
        <v>3.2114170797541454E-3</v>
      </c>
      <c r="S524">
        <f t="shared" si="209"/>
        <v>3.2602803687771624E-3</v>
      </c>
      <c r="T524">
        <f t="shared" si="218"/>
        <v>0.81687214031793598</v>
      </c>
      <c r="U524">
        <f t="shared" si="210"/>
        <v>6934.6999829454626</v>
      </c>
      <c r="V524">
        <f t="shared" si="211"/>
        <v>1.2008385826319683E-2</v>
      </c>
      <c r="W524">
        <f t="shared" si="212"/>
        <v>1.4420099045946668E-4</v>
      </c>
      <c r="X524">
        <f t="shared" si="213"/>
        <v>1.7316129590928792E-6</v>
      </c>
      <c r="Y524" cm="1">
        <f t="array" ref="Y524" xml:space="preserve"> 4 / 3 * g / U^2 * F524 * 10^(-9) * ( rhop - rhoa ) / rhoa</f>
        <v>543.20482734863879</v>
      </c>
      <c r="Z524" cm="1">
        <f t="array" ref="Z524" xml:space="preserve"> SQRT( 4/3 * 1/U524 * g/rhoa * F524 * 10^(-9) *  ( rhop - rhoa ) )</f>
        <v>2.9357450300614915E-3</v>
      </c>
      <c r="AA524" cm="1">
        <f t="array" ref="AA524" xml:space="preserve"> Z524 / U</f>
        <v>0.27987749099389431</v>
      </c>
      <c r="AB524">
        <f t="shared" si="219"/>
        <v>0.38865260770722743</v>
      </c>
      <c r="AC524">
        <f t="shared" si="220"/>
        <v>0.38012999214173609</v>
      </c>
      <c r="AD524">
        <f t="shared" si="221"/>
        <v>0.97807137943633349</v>
      </c>
      <c r="AE524" cm="1">
        <f t="array" ref="AE524">( ( F524 * 10^(-9) ) ^ 2 * rhop * H524 * U ) / ( 18 * mu * ( df * 10^(-6) ) )</f>
        <v>0.11619010701610066</v>
      </c>
      <c r="AF524">
        <f t="shared" si="222"/>
        <v>0.10067579991304242</v>
      </c>
      <c r="AG524" cm="1">
        <f t="array" ref="AG524">(2 * AI544*(1-alpha)*AE524*SQRT(alpha)+(1-alpha)*alpha*AE524^2)/Ku</f>
        <v>6.1560963088222294E-2</v>
      </c>
      <c r="AH524">
        <f t="shared" si="223"/>
        <v>0.61147726803655778</v>
      </c>
      <c r="AI524" cm="1">
        <f t="array" ref="AI524" xml:space="preserve"> F524 / df / 1000</f>
        <v>0.66836734693877553</v>
      </c>
      <c r="AJ524" cm="1">
        <f t="array" ref="AJ524" xml:space="preserve"> ( 1 + AI524 ) / ( 2*Ku ) * ( 2 * LN( 1 + AI524 ) - 1 + alpha + ( 1 / ( 1 + AI524 ) ) ^ 2 * ( 1 - alpha / 2 ) - ( alpha / 2) * ( 1 + AI524 ) ^ 2 )</f>
        <v>0.43775634155749171</v>
      </c>
      <c r="AK524" cm="1">
        <f t="array" ref="AK524" xml:space="preserve"> ( ( 1 - alpha ) / Ku ) * AI524 ^ 2</f>
        <v>0.63530384073202717</v>
      </c>
      <c r="AL524">
        <f t="shared" si="224"/>
        <v>1.4512727296460901</v>
      </c>
      <c r="AM524">
        <f t="shared" si="214"/>
        <v>0.69211247256303621</v>
      </c>
      <c r="AN524">
        <f t="shared" si="225"/>
        <v>1.119369913155583</v>
      </c>
      <c r="AO524">
        <f t="shared" si="226"/>
        <v>1.6173237118677024</v>
      </c>
      <c r="AP524" cm="1">
        <f t="array" ref="AP524" xml:space="preserve"> EXP( -4 * alpha * X * 10^(-6) * AM524 / ( PI() * df * 10^(-6) * ( 1 - alpha ) ) ) * 100</f>
        <v>7.0729375487877695E-5</v>
      </c>
      <c r="AQ524" cm="1">
        <f t="array" ref="AQ524" xml:space="preserve"> EXP( -4 * alpha * X * 10^(-6) * AN524 / ( PI() * df * 10^(-6) * ( 1 - alpha ) ) ) * 100</f>
        <v>1.1293068358545654E-8</v>
      </c>
      <c r="AR524">
        <f t="shared" si="227"/>
        <v>7.0718082419519149E-5</v>
      </c>
      <c r="AS524" cm="1">
        <f t="array" ref="AS524" xml:space="preserve"> ( sigave * 10^(-6) * fE *e * H524 ) / ( 3 * PI() * eps0 * ( 1 + epsF ) * mu * U * F524 * 10^(-9) )</f>
        <v>4.0642973707034381E-3</v>
      </c>
      <c r="AT524" cm="1">
        <f t="array" ref="AT524" xml:space="preserve"> PI() * AS524 / ( 1 + alpha * SQRT(AS524) )</f>
        <v>1.2712446272951901E-2</v>
      </c>
      <c r="AU524" cm="1">
        <f t="array" ref="AU524" xml:space="preserve"> PI() * AS524 * ( 1 - SQRT( AS524 ) * alpha )</f>
        <v>1.2712200285593798E-2</v>
      </c>
      <c r="AV524">
        <f t="shared" si="228"/>
        <v>0.99998064988021806</v>
      </c>
      <c r="AW524" cm="1">
        <f t="array" ref="AW524" xml:space="preserve"> 2 / 3 * ( epsP - 1 ) / ( epsP + 2 ) * ( sigave * 10^(-6) ) ^ 2 / ( eps0 * ( 1 + epsF ) ^ 2 ) * H524 * ( F524 * 10^(-9) ) ^ 2 / ( df * 10^(-6) * mu * U )</f>
        <v>93.165490779336039</v>
      </c>
      <c r="AX524" cm="1">
        <f t="array" ref="AX524" xml:space="preserve"> 0.528 * Ku ^ 0.26 * AW524 ^ 0.74 / ( 1 + 0.366 * ( Ku * AW524 ) ^ 0.63 )</f>
        <v>2.305976918973506</v>
      </c>
      <c r="AY524" cm="1">
        <f t="array" ref="AY524" xml:space="preserve"> 0.35 * Ku ^ ( -0.5 ) * AW524 ^ 0.4</f>
        <v>2.6532046540537149</v>
      </c>
      <c r="AZ524">
        <f t="shared" si="229"/>
        <v>1.1505772812482336</v>
      </c>
      <c r="BA524">
        <f t="shared" si="215"/>
        <v>0.69602647621369063</v>
      </c>
      <c r="BB524">
        <f t="shared" si="230"/>
        <v>1.1320821134411767</v>
      </c>
      <c r="BC524">
        <f t="shared" si="231"/>
        <v>1.626492888028602</v>
      </c>
      <c r="BD524">
        <f t="shared" si="216"/>
        <v>1.4020940044724968</v>
      </c>
      <c r="BE524">
        <f t="shared" si="232"/>
        <v>3.7725745672092978</v>
      </c>
      <c r="BF524">
        <f t="shared" si="233"/>
        <v>2.6906716348370918</v>
      </c>
      <c r="BG524" cm="1">
        <f t="array" ref="BG524" xml:space="preserve"> EXP( -4 * alpha * X * 10^(-6) * BA524 / ( PI() * df * 10^(-6) * ( 1 - alpha ) ) ) * 100</f>
        <v>6.5285743457587183E-5</v>
      </c>
      <c r="BH524" cm="1">
        <f t="array" ref="BH524" xml:space="preserve"> EXP( -4 * alpha * X * 10^(-6) * BB524 / ( PI() * df * 10^(-6) * ( 1 - alpha ) ) ) * 100</f>
        <v>8.7065488646762743E-9</v>
      </c>
      <c r="BI524" cm="1">
        <f t="array" ref="BI524" xml:space="preserve"> EXP( -4 * alpha * X * 10^(-6) * BD524 / ( PI() * df * 10^(-6) * ( 1 - alpha ) ) ) * 100</f>
        <v>3.4706253185958665E-11</v>
      </c>
      <c r="BJ524" cm="1">
        <f t="array" ref="BJ524" xml:space="preserve"> EXP( -4 * alpha * X * 10^(-6) * BE524 / ( PI() * df * 10^(-6) * ( 1 - alpha ) ) ) * 100</f>
        <v>2.9876416094879127E-32</v>
      </c>
      <c r="BK524" cm="1">
        <f t="array" ref="BK524">fC *  BG524 +  ( 1 - fC ) * BI524</f>
        <v>6.5286055813865861E-6</v>
      </c>
    </row>
    <row r="525" spans="6:63" x14ac:dyDescent="0.2">
      <c r="F525">
        <v>5250</v>
      </c>
      <c r="G525" cm="1">
        <f t="array" ref="G525" xml:space="preserve"> F525 * 10^(-9) * rhoa/mu * U</f>
        <v>3.4780885649512297E-3</v>
      </c>
      <c r="H525" cm="1">
        <f t="array" ref="H525">1 +  lambda/F525 * ( 2.514 + 0.8 * EXP( -0.55 * F525/lambda ) )</f>
        <v>1.0320882171428571</v>
      </c>
      <c r="I525" cm="1">
        <f t="array" ref="I525" xml:space="preserve"> 1 + 3.34 * lambda/F525</f>
        <v>1.0426311238095238</v>
      </c>
      <c r="J525">
        <f t="shared" si="217"/>
        <v>0.98988817192781908</v>
      </c>
      <c r="K525" cm="1">
        <f t="array" ref="K525" xml:space="preserve"> kB * T * H525 / ( 3 * PI() * mu * F525 * 10^(-9) )</f>
        <v>4.6412264339033965E-12</v>
      </c>
      <c r="L525" cm="1">
        <f t="array" ref="L525" xml:space="preserve"> df * 10^(-6) *U / K525</f>
        <v>17718.773965548531</v>
      </c>
      <c r="M525" cm="1">
        <f t="array" ref="M525" xml:space="preserve"> 1 + 0.388 * Kn * ( ( 1 - alpha ) * L525 / Ku ) ^ ( 1 / 3 )</f>
        <v>1.194452490531553</v>
      </c>
      <c r="N525" cm="1">
        <f t="array" ref="N525" xml:space="preserve"> 1 + 0.388 * Kn * ( ( 1 - alpha ) / Ku ) ^ ( 1 / 3 ) * ( 3 * PI() * mu * df * 10^(-6) * U * F525 * 10^(-9) / ( kB * T ) ) ^ ( 1 / 3 ) * ( 0.6 * ( F525 / lambda ) ^ 0.1 ) ^ ( -1 / 3 ) * ( 1 + 2/3 * ( 3.34 * F525 / lambda ) ) ^ ( -1 / 2 )</f>
        <v>1.0152097733390855</v>
      </c>
      <c r="O525">
        <f t="shared" si="208"/>
        <v>0.84993734065328852</v>
      </c>
      <c r="P525" cm="1">
        <f t="array" ref="P525" xml:space="preserve"> 1 / ( 1 + 1.6 * ( ( 1 - alpha ) / Ku ) ^ ( 1 / 3 ) * L525 ^ ( -2 / 3 ) * M525 )</f>
        <v>0.99684781071946749</v>
      </c>
      <c r="Q525" cm="1">
        <f t="array" ref="Q525" xml:space="preserve"> 1.6 * ( ( 1 - alpha ) / Ku ) * L525 ^ ( -2 / 3 ) * M525 * P525</f>
        <v>3.9863886961230026E-3</v>
      </c>
      <c r="R525" cm="1">
        <f t="array" ref="R525" xml:space="preserve"> 1.6 * ( 0.6 ) ^ ( 2 / 3 ) * ( ( 1 - alpha ) / Ku ) * ( lambda * 10^(-9) ) ^ ( -1 / 15 ) * ( kB * T / ( 3 * PI() * df * 10^(-6) * U * mu ) ) ^ ( 2 / 3 ) * ( F525 * 10^(-9) ) ^ ( -3 / 5 )  +  3.2 * 3.34 / 3 * ( 0.6 ) ^ ( 2 / 3 ) * ( ( 1 - alpha ) / Ku ) *  ( lambda * 10^(-9) ) ^ ( 14 / 15 ) * ( kB * T / ( 3 * PI() * df * 10^(-6) * U * mu ) ) ^ ( 2 / 3 ) * ( F525 * 10^(-9) ) ^ ( -8 / 5 )</f>
        <v>3.2075763244360333E-3</v>
      </c>
      <c r="S525">
        <f t="shared" si="209"/>
        <v>3.2563628332985223E-3</v>
      </c>
      <c r="T525">
        <f t="shared" si="218"/>
        <v>0.81687037605377688</v>
      </c>
      <c r="U525">
        <f t="shared" si="210"/>
        <v>6921.5187503824773</v>
      </c>
      <c r="V525">
        <f t="shared" si="211"/>
        <v>1.2019814568295945E-2</v>
      </c>
      <c r="W525">
        <f t="shared" si="212"/>
        <v>1.4447560102091576E-4</v>
      </c>
      <c r="X525">
        <f t="shared" si="213"/>
        <v>1.7365617181373907E-6</v>
      </c>
      <c r="Y525" cm="1">
        <f t="array" ref="Y525" xml:space="preserve"> 4 / 3 * g / U^2 * F525 * 10^(-9) * ( rhop - rhoa ) / rhoa</f>
        <v>544.24147778251029</v>
      </c>
      <c r="Z525" cm="1">
        <f t="array" ref="Z525" xml:space="preserve"> SQRT( 4/3 * 1/U525 * g/rhoa * F525 * 10^(-9) *  ( rhop - rhoa ) )</f>
        <v>2.9413417070489121E-3</v>
      </c>
      <c r="AA525" cm="1">
        <f t="array" ref="AA525" xml:space="preserve"> Z525 / U</f>
        <v>0.28041104683648382</v>
      </c>
      <c r="AB525">
        <f t="shared" si="219"/>
        <v>0.38968225624325897</v>
      </c>
      <c r="AC525">
        <f t="shared" si="220"/>
        <v>0.38108810248582359</v>
      </c>
      <c r="AD525">
        <f t="shared" si="221"/>
        <v>0.977945740100441</v>
      </c>
      <c r="AE525" cm="1">
        <f t="array" ref="AE525">( ( F525 * 10^(-9) ) ^ 2 * rhop * H525 * U ) / ( 18 * mu * ( df * 10^(-6) ) )</f>
        <v>0.1166270840154511</v>
      </c>
      <c r="AF525">
        <f t="shared" si="222"/>
        <v>0.10119283080832796</v>
      </c>
      <c r="AG525" cm="1">
        <f t="array" ref="AG525">(2 * AI545*(1-alpha)*AE525*SQRT(alpha)+(1-alpha)*alpha*AE525^2)/Ku</f>
        <v>6.1908632214461176E-2</v>
      </c>
      <c r="AH525">
        <f t="shared" si="223"/>
        <v>0.61178871783638478</v>
      </c>
      <c r="AI525" cm="1">
        <f t="array" ref="AI525" xml:space="preserve"> F525 / df / 1000</f>
        <v>0.6696428571428571</v>
      </c>
      <c r="AJ525" cm="1">
        <f t="array" ref="AJ525" xml:space="preserve"> ( 1 + AI525 ) / ( 2*Ku ) * ( 2 * LN( 1 + AI525 ) - 1 + alpha + ( 1 / ( 1 + AI525 ) ) ^ 2 * ( 1 - alpha / 2 ) - ( alpha / 2) * ( 1 + AI525 ) ^ 2 )</f>
        <v>0.43917727591099159</v>
      </c>
      <c r="AK525" cm="1">
        <f t="array" ref="AK525" xml:space="preserve"> ( ( 1 - alpha ) / Ku ) * AI525 ^ 2</f>
        <v>0.63773097831480152</v>
      </c>
      <c r="AL525">
        <f t="shared" si="224"/>
        <v>1.4521037706059523</v>
      </c>
      <c r="AM525">
        <f t="shared" si="214"/>
        <v>0.69358261620097039</v>
      </c>
      <c r="AN525">
        <f t="shared" si="225"/>
        <v>1.1232682744422515</v>
      </c>
      <c r="AO525">
        <f t="shared" si="226"/>
        <v>1.6195161876963431</v>
      </c>
      <c r="AP525" cm="1">
        <f t="array" ref="AP525" xml:space="preserve"> EXP( -4 * alpha * X * 10^(-6) * AM525 / ( PI() * df * 10^(-6) * ( 1 - alpha ) ) ) * 100</f>
        <v>6.8633400000378704E-5</v>
      </c>
      <c r="AQ525" cm="1">
        <f t="array" ref="AQ525" xml:space="preserve"> EXP( -4 * alpha * X * 10^(-6) * AN525 / ( PI() * df * 10^(-6) * ( 1 - alpha ) ) ) * 100</f>
        <v>1.0427242942927326E-8</v>
      </c>
      <c r="AR525">
        <f t="shared" si="227"/>
        <v>6.8622972757435781E-5</v>
      </c>
      <c r="AS525" cm="1">
        <f t="array" ref="AS525" xml:space="preserve"> ( sigave * 10^(-6) * fE *e * H525 ) / ( 3 * PI() * eps0 * ( 1 + epsF ) * mu * U * F525 * 10^(-9) )</f>
        <v>4.0563151779034815E-3</v>
      </c>
      <c r="AT525" cm="1">
        <f t="array" ref="AT525" xml:space="preserve"> PI() * AS525 / ( 1 + alpha * SQRT(AS525) )</f>
        <v>1.2687533893829085E-2</v>
      </c>
      <c r="AU525" cm="1">
        <f t="array" ref="AU525" xml:space="preserve"> PI() * AS525 * ( 1 - SQRT( AS525 ) * alpha )</f>
        <v>1.2687288870695642E-2</v>
      </c>
      <c r="AV525">
        <f t="shared" si="228"/>
        <v>0.99998068788343797</v>
      </c>
      <c r="AW525" cm="1">
        <f t="array" ref="AW525" xml:space="preserve"> 2 / 3 * ( epsP - 1 ) / ( epsP + 2 ) * ( sigave * 10^(-6) ) ^ 2 / ( eps0 * ( 1 + epsF ) ^ 2 ) * H525 * ( F525 * 10^(-9) ) ^ 2 / ( df * 10^(-6) * mu * U )</f>
        <v>93.515874969946395</v>
      </c>
      <c r="AX525" cm="1">
        <f t="array" ref="AX525" xml:space="preserve"> 0.528 * Ku ^ 0.26 * AW525 ^ 0.74 / ( 1 + 0.366 * ( Ku * AW525 ) ^ 0.63 )</f>
        <v>2.3078568199828453</v>
      </c>
      <c r="AY525" cm="1">
        <f t="array" ref="AY525" xml:space="preserve"> 0.35 * Ku ^ ( -0.5 ) * AW525 ^ 0.4</f>
        <v>2.6571915130328105</v>
      </c>
      <c r="AZ525">
        <f t="shared" si="229"/>
        <v>1.1513675761967599</v>
      </c>
      <c r="BA525">
        <f t="shared" si="215"/>
        <v>0.69747029714357911</v>
      </c>
      <c r="BB525">
        <f t="shared" si="230"/>
        <v>1.1359555633129472</v>
      </c>
      <c r="BC525">
        <f t="shared" si="231"/>
        <v>1.6286794835065255</v>
      </c>
      <c r="BD525">
        <f t="shared" si="216"/>
        <v>1.4007500651628617</v>
      </c>
      <c r="BE525">
        <f t="shared" si="232"/>
        <v>3.7804597874750621</v>
      </c>
      <c r="BF525">
        <f t="shared" si="233"/>
        <v>2.698882464114337</v>
      </c>
      <c r="BG525" cm="1">
        <f t="array" ref="BG525" xml:space="preserve"> EXP( -4 * alpha * X * 10^(-6) * BA525 / ( PI() * df * 10^(-6) * ( 1 - alpha ) ) ) * 100</f>
        <v>6.3385213715744189E-5</v>
      </c>
      <c r="BH525" cm="1">
        <f t="array" ref="BH525" xml:space="preserve"> EXP( -4 * alpha * X * 10^(-6) * BB525 / ( PI() * df * 10^(-6) * ( 1 - alpha ) ) ) * 100</f>
        <v>8.0431274453010844E-9</v>
      </c>
      <c r="BI525" cm="1">
        <f t="array" ref="BI525" xml:space="preserve"> EXP( -4 * alpha * X * 10^(-6) * BD525 / ( PI() * df * 10^(-6) * ( 1 - alpha ) ) ) * 100</f>
        <v>3.5673895522678437E-11</v>
      </c>
      <c r="BJ525" cm="1">
        <f t="array" ref="BJ525" xml:space="preserve"> EXP( -4 * alpha * X * 10^(-6) * BE525 / ( PI() * df * 10^(-6) * ( 1 - alpha ) ) ) * 100</f>
        <v>2.5424776410981257E-32</v>
      </c>
      <c r="BK525" cm="1">
        <f t="array" ref="BK525">fC *  BG525 +  ( 1 - fC ) * BI525</f>
        <v>6.3385534780803891E-6</v>
      </c>
    </row>
    <row r="526" spans="6:63" x14ac:dyDescent="0.2">
      <c r="F526">
        <v>5260</v>
      </c>
      <c r="G526" cm="1">
        <f t="array" ref="G526" xml:space="preserve"> F526 * 10^(-9) * rhoa/mu * U</f>
        <v>3.4847134955511365E-3</v>
      </c>
      <c r="H526" cm="1">
        <f t="array" ref="H526">1 +  lambda/F526 * ( 2.514 + 0.8 * EXP( -0.55 * F526/lambda ) )</f>
        <v>1.0320272129277566</v>
      </c>
      <c r="I526" cm="1">
        <f t="array" ref="I526" xml:space="preserve"> 1 + 3.34 * lambda/F526</f>
        <v>1.0425500760456274</v>
      </c>
      <c r="J526">
        <f t="shared" si="217"/>
        <v>0.98990661133728575</v>
      </c>
      <c r="K526" cm="1">
        <f t="array" ref="K526" xml:space="preserve"> kB * T * H526 / ( 3 * PI() * mu * F526 * 10^(-9) )</f>
        <v>4.6321289994823584E-12</v>
      </c>
      <c r="L526" cm="1">
        <f t="array" ref="L526" xml:space="preserve"> df * 10^(-6) *U / K526</f>
        <v>17753.573381581802</v>
      </c>
      <c r="M526" cm="1">
        <f t="array" ref="M526" xml:space="preserve"> 1 + 0.388 * Kn * ( ( 1 - alpha ) * L526 / Ku ) ^ ( 1 / 3 )</f>
        <v>1.1945797079106941</v>
      </c>
      <c r="N526" cm="1">
        <f t="array" ref="N526" xml:space="preserve"> 1 + 0.388 * Kn * ( ( 1 - alpha ) / Ku ) ^ ( 1 / 3 ) * ( 3 * PI() * mu * df * 10^(-6) * U * F526 * 10^(-9) / ( kB * T ) ) ^ ( 1 / 3 ) * ( 0.6 * ( F526 / lambda ) ^ 0.1 ) ^ ( -1 / 3 ) * ( 1 + 2/3 * ( 3.34 * F526 / lambda ) ) ^ ( -1 / 2 )</f>
        <v>1.015204068126011</v>
      </c>
      <c r="O526">
        <f t="shared" si="208"/>
        <v>0.84984205022333004</v>
      </c>
      <c r="P526" cm="1">
        <f t="array" ref="P526" xml:space="preserve"> 1 / ( 1 + 1.6 * ( ( 1 - alpha ) / Ku ) ^ ( 1 / 3 ) * L526 ^ ( -2 / 3 ) * M526 )</f>
        <v>0.99685158400421137</v>
      </c>
      <c r="Q526" cm="1">
        <f t="array" ref="Q526" xml:space="preserve"> 1.6 * ( ( 1 - alpha ) / Ku ) * L526 ^ ( -2 / 3 ) * M526 * P526</f>
        <v>3.9816168444632453E-3</v>
      </c>
      <c r="R526" cm="1">
        <f t="array" ref="R526" xml:space="preserve"> 1.6 * ( 0.6 ) ^ ( 2 / 3 ) * ( ( 1 - alpha ) / Ku ) * ( lambda * 10^(-9) ) ^ ( -1 / 15 ) * ( kB * T / ( 3 * PI() * df * 10^(-6) * U * mu ) ) ^ ( 2 / 3 ) * ( F526 * 10^(-9) ) ^ ( -3 / 5 )  +  3.2 * 3.34 / 3 * ( 0.6 ) ^ ( 2 / 3 ) * ( ( 1 - alpha ) / Ku ) *  ( lambda * 10^(-9) ) ^ ( 14 / 15 ) * ( kB * T / ( 3 * PI() * df * 10^(-6) * U * mu ) ) ^ ( 2 / 3 ) * ( F526 * 10^(-9) ) ^ ( -8 / 5 )</f>
        <v>3.2037477702585746E-3</v>
      </c>
      <c r="S526">
        <f t="shared" si="209"/>
        <v>3.2524577696161419E-3</v>
      </c>
      <c r="T526">
        <f t="shared" si="218"/>
        <v>0.81686859802668932</v>
      </c>
      <c r="U526">
        <f t="shared" si="210"/>
        <v>6908.3876200845352</v>
      </c>
      <c r="V526">
        <f t="shared" si="211"/>
        <v>1.2031232376302031E-2</v>
      </c>
      <c r="W526">
        <f t="shared" si="212"/>
        <v>1.4475020971222135E-4</v>
      </c>
      <c r="X526">
        <f t="shared" si="213"/>
        <v>1.7415151487332337E-6</v>
      </c>
      <c r="Y526" cm="1">
        <f t="array" ref="Y526" xml:space="preserve"> 4 / 3 * g / U^2 * F526 * 10^(-9) * ( rhop - rhoa ) / rhoa</f>
        <v>545.2781282163819</v>
      </c>
      <c r="Z526" cm="1">
        <f t="array" ref="Z526" xml:space="preserve"> SQRT( 4/3 * 1/U526 * g/rhoa * F526 * 10^(-9) *  ( rhop - rhoa ) )</f>
        <v>2.946938365151296E-3</v>
      </c>
      <c r="AA526" cm="1">
        <f t="array" ref="AA526" xml:space="preserve"> Z526 / U</f>
        <v>0.28094460087867973</v>
      </c>
      <c r="AB526">
        <f t="shared" si="219"/>
        <v>0.39071342934354114</v>
      </c>
      <c r="AC526">
        <f t="shared" si="220"/>
        <v>0.38204725786884014</v>
      </c>
      <c r="AD526">
        <f t="shared" si="221"/>
        <v>0.97781962219916141</v>
      </c>
      <c r="AE526" cm="1">
        <f t="array" ref="AE526">( ( F526 * 10^(-9) ) ^ 2 * rhop * H526 * U ) / ( 18 * mu * ( df * 10^(-6) ) )</f>
        <v>0.11706488097729262</v>
      </c>
      <c r="AF526">
        <f t="shared" si="222"/>
        <v>0.10171092062295931</v>
      </c>
      <c r="AG526" cm="1">
        <f t="array" ref="AG526">(2 * AI546*(1-alpha)*AE526*SQRT(alpha)+(1-alpha)*alpha*AE526^2)/Ku</f>
        <v>6.2257617180783445E-2</v>
      </c>
      <c r="AH526">
        <f t="shared" si="223"/>
        <v>0.61210356566893542</v>
      </c>
      <c r="AI526" cm="1">
        <f t="array" ref="AI526" xml:space="preserve"> F526 / df / 1000</f>
        <v>0.67091836734693877</v>
      </c>
      <c r="AJ526" cm="1">
        <f t="array" ref="AJ526" xml:space="preserve"> ( 1 + AI526 ) / ( 2*Ku ) * ( 2 * LN( 1 + AI526 ) - 1 + alpha + ( 1 / ( 1 + AI526 ) ) ^ 2 * ( 1 - alpha / 2 ) - ( alpha / 2) * ( 1 + AI526 ) ^ 2 )</f>
        <v>0.44059978480986872</v>
      </c>
      <c r="AK526" cm="1">
        <f t="array" ref="AK526" xml:space="preserve"> ( ( 1 - alpha ) / Ku ) * AI526 ^ 2</f>
        <v>0.64016274342394941</v>
      </c>
      <c r="AL526">
        <f t="shared" si="224"/>
        <v>1.4529347618728361</v>
      </c>
      <c r="AM526">
        <f t="shared" si="214"/>
        <v>0.69505065206436767</v>
      </c>
      <c r="AN526">
        <f t="shared" si="225"/>
        <v>1.1271733796853649</v>
      </c>
      <c r="AO526">
        <f t="shared" si="226"/>
        <v>1.6217140093855764</v>
      </c>
      <c r="AP526" cm="1">
        <f t="array" ref="AP526" xml:space="preserve"> EXP( -4 * alpha * X * 10^(-6) * AM526 / ( PI() * df * 10^(-6) * ( 1 - alpha ) ) ) * 100</f>
        <v>6.6602408507098764E-5</v>
      </c>
      <c r="AQ526" cm="1">
        <f t="array" ref="AQ526" xml:space="preserve"> EXP( -4 * alpha * X * 10^(-6) * AN526 / ( PI() * df * 10^(-6) * ( 1 - alpha ) ) ) * 100</f>
        <v>9.6264708006677159E-9</v>
      </c>
      <c r="AR526">
        <f t="shared" si="227"/>
        <v>6.6592782036298094E-5</v>
      </c>
      <c r="AS526" cm="1">
        <f t="array" ref="AS526" xml:space="preserve"> ( sigave * 10^(-6) * fE *e * H526 ) / ( 3 * PI() * eps0 * ( 1 + epsF ) * mu * U * F526 * 10^(-9) )</f>
        <v>4.0483642490169967E-3</v>
      </c>
      <c r="AT526" cm="1">
        <f t="array" ref="AT526" xml:space="preserve"> PI() * AS526 / ( 1 + alpha * SQRT(AS526) )</f>
        <v>1.2662718929395E-2</v>
      </c>
      <c r="AU526" cm="1">
        <f t="array" ref="AU526" xml:space="preserve"> PI() * AS526 * ( 1 - SQRT( AS526 ) * alpha )</f>
        <v>1.2662474864830322E-2</v>
      </c>
      <c r="AV526">
        <f t="shared" si="228"/>
        <v>0.99998072573781038</v>
      </c>
      <c r="AW526" cm="1">
        <f t="array" ref="AW526" xml:space="preserve"> 2 / 3 * ( epsP - 1 ) / ( epsP + 2 ) * ( sigave * 10^(-6) ) ^ 2 / ( eps0 * ( 1 + epsF ) ^ 2 ) * H526 * ( F526 * 10^(-9) ) ^ 2 / ( df * 10^(-6) * mu * U )</f>
        <v>93.866916636566202</v>
      </c>
      <c r="AX526" cm="1">
        <f t="array" ref="AX526" xml:space="preserve"> 0.528 * Ku ^ 0.26 * AW526 ^ 0.74 / ( 1 + 0.366 * ( Ku * AW526 ) ^ 0.63 )</f>
        <v>2.3097329105924733</v>
      </c>
      <c r="AY526" cm="1">
        <f t="array" ref="AY526" xml:space="preserve"> 0.35 * Ku ^ ( -0.5 ) * AW526 ^ 0.4</f>
        <v>2.6611768752346689</v>
      </c>
      <c r="AZ526">
        <f t="shared" si="229"/>
        <v>1.1521578373977648</v>
      </c>
      <c r="BA526">
        <f t="shared" si="215"/>
        <v>0.69891213994497892</v>
      </c>
      <c r="BB526">
        <f t="shared" si="230"/>
        <v>1.1398358545501952</v>
      </c>
      <c r="BC526">
        <f t="shared" si="231"/>
        <v>1.6308714492209673</v>
      </c>
      <c r="BD526">
        <f t="shared" si="216"/>
        <v>1.3994021970550126</v>
      </c>
      <c r="BE526">
        <f t="shared" si="232"/>
        <v>3.7883502549200339</v>
      </c>
      <c r="BF526">
        <f t="shared" si="233"/>
        <v>2.7071204139113614</v>
      </c>
      <c r="BG526" cm="1">
        <f t="array" ref="BG526" xml:space="preserve"> EXP( -4 * alpha * X * 10^(-6) * BA526 / ( PI() * df * 10^(-6) * ( 1 - alpha ) ) ) * 100</f>
        <v>6.1542501132115461E-5</v>
      </c>
      <c r="BH526" cm="1">
        <f t="array" ref="BH526" xml:space="preserve"> EXP( -4 * alpha * X * 10^(-6) * BB526 / ( PI() * df * 10^(-6) * ( 1 - alpha ) ) ) * 100</f>
        <v>7.4292173360945882E-9</v>
      </c>
      <c r="BI526" cm="1">
        <f t="array" ref="BI526" xml:space="preserve"> EXP( -4 * alpha * X * 10^(-6) * BD526 / ( PI() * df * 10^(-6) * ( 1 - alpha ) ) ) * 100</f>
        <v>3.6671464520974505E-11</v>
      </c>
      <c r="BJ526" cm="1">
        <f t="array" ref="BJ526" xml:space="preserve"> EXP( -4 * alpha * X * 10^(-6) * BE526 / ( PI() * df * 10^(-6) * ( 1 - alpha ) ) ) * 100</f>
        <v>2.1634116137967531E-32</v>
      </c>
      <c r="BK526" cm="1">
        <f t="array" ref="BK526">fC *  BG526 +  ( 1 - fC ) * BI526</f>
        <v>6.154283117529616E-6</v>
      </c>
    </row>
    <row r="527" spans="6:63" x14ac:dyDescent="0.2">
      <c r="F527">
        <v>5270</v>
      </c>
      <c r="G527" cm="1">
        <f t="array" ref="G527" xml:space="preserve"> F527 * 10^(-9) * rhoa/mu * U</f>
        <v>3.4913384261510438E-3</v>
      </c>
      <c r="H527" cm="1">
        <f t="array" ref="H527">1 +  lambda/F527 * ( 2.514 + 0.8 * EXP( -0.55 * F527/lambda ) )</f>
        <v>1.031966440227704</v>
      </c>
      <c r="I527" cm="1">
        <f t="array" ref="I527" xml:space="preserve"> 1 + 3.34 * lambda/F527</f>
        <v>1.0424693358633776</v>
      </c>
      <c r="J527">
        <f t="shared" si="217"/>
        <v>0.98992498361884662</v>
      </c>
      <c r="K527" cm="1">
        <f t="array" ref="K527" xml:space="preserve"> kB * T * H527 / ( 3 * PI() * mu * F527 * 10^(-9) )</f>
        <v>4.6230671275845831E-12</v>
      </c>
      <c r="L527" cm="1">
        <f t="array" ref="L527" xml:space="preserve"> df * 10^(-6) *U / K527</f>
        <v>17788.372921210314</v>
      </c>
      <c r="M527" cm="1">
        <f t="array" ref="M527" xml:space="preserve"> 1 + 0.388 * Kn * ( ( 1 - alpha ) * L527 / Ku ) ^ ( 1 / 3 )</f>
        <v>1.19470675960698</v>
      </c>
      <c r="N527" cm="1">
        <f t="array" ref="N527" xml:space="preserve"> 1 + 0.388 * Kn * ( ( 1 - alpha ) / Ku ) ^ ( 1 / 3 ) * ( 3 * PI() * mu * df * 10^(-6) * U * F527 * 10^(-9) / ( kB * T ) ) ^ ( 1 / 3 ) * ( 0.6 * ( F527 / lambda ) ^ 0.1 ) ^ ( -1 / 3 ) * ( 1 + 2/3 * ( 3.34 * F527 / lambda ) ) ^ ( -1 / 2 )</f>
        <v>1.0151983757277854</v>
      </c>
      <c r="O527">
        <f t="shared" si="208"/>
        <v>0.84974690865711089</v>
      </c>
      <c r="P527" cm="1">
        <f t="array" ref="P527" xml:space="preserve"> 1 / ( 1 + 1.6 * ( ( 1 - alpha ) / Ku ) ^ ( 1 / 3 ) * L527 ^ ( -2 / 3 ) * M527 )</f>
        <v>0.99685534524178554</v>
      </c>
      <c r="Q527" cm="1">
        <f t="array" ref="Q527" xml:space="preserve"> 1.6 * ( ( 1 - alpha ) / Ku ) * L527 ^ ( -2 / 3 ) * M527 * P527</f>
        <v>3.9768602281514071E-3</v>
      </c>
      <c r="R527" cm="1">
        <f t="array" ref="R527" xml:space="preserve"> 1.6 * ( 0.6 ) ^ ( 2 / 3 ) * ( ( 1 - alpha ) / Ku ) * ( lambda * 10^(-9) ) ^ ( -1 / 15 ) * ( kB * T / ( 3 * PI() * df * 10^(-6) * U * mu ) ) ^ ( 2 / 3 ) * ( F527 * 10^(-9) ) ^ ( -3 / 5 )  +  3.2 * 3.34 / 3 * ( 0.6 ) ^ ( 2 / 3 ) * ( ( 1 - alpha ) / Ku ) *  ( lambda * 10^(-9) ) ^ ( 14 / 15 ) * ( kB * T / ( 3 * PI() * df * 10^(-6) * U * mu ) ) ^ ( 2 / 3 ) * ( F527 * 10^(-9) ) ^ ( -8 / 5 )</f>
        <v>3.1999313544725386E-3</v>
      </c>
      <c r="S527">
        <f t="shared" si="209"/>
        <v>3.2485651135009336E-3</v>
      </c>
      <c r="T527">
        <f t="shared" si="218"/>
        <v>0.81686680625710295</v>
      </c>
      <c r="U527">
        <f t="shared" si="210"/>
        <v>6895.3063068805732</v>
      </c>
      <c r="V527">
        <f t="shared" si="211"/>
        <v>1.2042639281484283E-2</v>
      </c>
      <c r="W527">
        <f t="shared" si="212"/>
        <v>1.45024816534497E-4</v>
      </c>
      <c r="X527">
        <f t="shared" si="213"/>
        <v>1.7464732463387993E-6</v>
      </c>
      <c r="Y527" cm="1">
        <f t="array" ref="Y527" xml:space="preserve"> 4 / 3 * g / U^2 * F527 * 10^(-9) * ( rhop - rhoa ) / rhoa</f>
        <v>546.31477865025317</v>
      </c>
      <c r="Z527" cm="1">
        <f t="array" ref="Z527" xml:space="preserve"> SQRT( 4/3 * 1/U527 * g/rhoa * F527 * 10^(-9) *  ( rhop - rhoa ) )</f>
        <v>2.9525350043800493E-3</v>
      </c>
      <c r="AA527" cm="1">
        <f t="array" ref="AA527" xml:space="preserve"> Z527 / U</f>
        <v>0.28147815312156937</v>
      </c>
      <c r="AB527">
        <f t="shared" si="219"/>
        <v>0.39174613039872352</v>
      </c>
      <c r="AC527">
        <f t="shared" si="220"/>
        <v>0.38300745919332069</v>
      </c>
      <c r="AD527">
        <f t="shared" si="221"/>
        <v>0.97769302482577547</v>
      </c>
      <c r="AE527" cm="1">
        <f t="array" ref="AE527">( ( F527 * 10^(-9) ) ^ 2 * rhop * H527 * U ) / ( 18 * mu * ( df * 10^(-6) ) )</f>
        <v>0.1175034979016252</v>
      </c>
      <c r="AF527">
        <f t="shared" si="222"/>
        <v>0.10223006479666601</v>
      </c>
      <c r="AG527" cm="1">
        <f t="array" ref="AG527">(2 * AI547*(1-alpha)*AE527*SQRT(alpha)+(1-alpha)*alpha*AE527^2)/Ku</f>
        <v>6.2607920542801232E-2</v>
      </c>
      <c r="AH527">
        <f t="shared" si="223"/>
        <v>0.61242180240546074</v>
      </c>
      <c r="AI527" cm="1">
        <f t="array" ref="AI527" xml:space="preserve"> F527 / df / 1000</f>
        <v>0.67219387755102034</v>
      </c>
      <c r="AJ527" cm="1">
        <f t="array" ref="AJ527" xml:space="preserve"> ( 1 + AI527 ) / ( 2*Ku ) * ( 2 * LN( 1 + AI527 ) - 1 + alpha + ( 1 / ( 1 + AI527 ) ) ^ 2 * ( 1 - alpha / 2 ) - ( alpha / 2) * ( 1 + AI527 ) ^ 2 )</f>
        <v>0.44202386561008689</v>
      </c>
      <c r="AK527" cm="1">
        <f t="array" ref="AK527" xml:space="preserve"> ( ( 1 - alpha ) / Ku ) * AI527 ^ 2</f>
        <v>0.64259913605947028</v>
      </c>
      <c r="AL527">
        <f t="shared" si="224"/>
        <v>1.4537657037421428</v>
      </c>
      <c r="AM527">
        <f t="shared" si="214"/>
        <v>0.69651656572185972</v>
      </c>
      <c r="AN527">
        <f t="shared" si="225"/>
        <v>1.131085225162958</v>
      </c>
      <c r="AO527">
        <f t="shared" si="226"/>
        <v>1.6239171913890054</v>
      </c>
      <c r="AP527" cm="1">
        <f t="array" ref="AP527" xml:space="preserve"> EXP( -4 * alpha * X * 10^(-6) * AM527 / ( PI() * df * 10^(-6) * ( 1 - alpha ) ) ) * 100</f>
        <v>6.4634324495483996E-5</v>
      </c>
      <c r="AQ527" cm="1">
        <f t="array" ref="AQ527" xml:space="preserve"> EXP( -4 * alpha * X * 10^(-6) * AN527 / ( PI() * df * 10^(-6) * ( 1 - alpha ) ) ) * 100</f>
        <v>8.8859692686158124E-9</v>
      </c>
      <c r="AR527">
        <f t="shared" si="227"/>
        <v>6.462543852621538E-5</v>
      </c>
      <c r="AS527" cm="1">
        <f t="array" ref="AS527" xml:space="preserve"> ( sigave * 10^(-6) * fE *e * H527 ) / ( 3 * PI() * eps0 * ( 1 + epsF ) * mu * U * F527 * 10^(-9) )</f>
        <v>4.0404444008814572E-3</v>
      </c>
      <c r="AT527" cm="1">
        <f t="array" ref="AT527" xml:space="preserve"> PI() * AS527 / ( 1 + alpha * SQRT(AS527) )</f>
        <v>1.2638000809715274E-2</v>
      </c>
      <c r="AU527" cm="1">
        <f t="array" ref="AU527" xml:space="preserve"> PI() * AS527 * ( 1 - SQRT( AS527 ) * alpha )</f>
        <v>1.2637757698107592E-2</v>
      </c>
      <c r="AV527">
        <f t="shared" si="228"/>
        <v>0.9999807634442075</v>
      </c>
      <c r="AW527" cm="1">
        <f t="array" ref="AW527" xml:space="preserve"> 2 / 3 * ( epsP - 1 ) / ( epsP + 2 ) * ( sigave * 10^(-6) ) ^ 2 / ( eps0 * ( 1 + epsF ) ^ 2 ) * H527 * ( F527 * 10^(-9) ) ^ 2 / ( df * 10^(-6) * mu * U )</f>
        <v>94.218615779195503</v>
      </c>
      <c r="AX527" cm="1">
        <f t="array" ref="AX527" xml:space="preserve"> 0.528 * Ku ^ 0.26 * AW527 ^ 0.74 / ( 1 + 0.366 * ( Ku * AW527 ) ^ 0.63 )</f>
        <v>2.3116052052453666</v>
      </c>
      <c r="AY527" cm="1">
        <f t="array" ref="AY527" xml:space="preserve"> 0.35 * Ku ^ ( -0.5 ) * AW527 ^ 0.4</f>
        <v>2.6651607440287264</v>
      </c>
      <c r="AZ527">
        <f t="shared" si="229"/>
        <v>1.1529480630953293</v>
      </c>
      <c r="BA527">
        <f t="shared" si="215"/>
        <v>0.70035198961000211</v>
      </c>
      <c r="BB527">
        <f t="shared" si="230"/>
        <v>1.1437229828610656</v>
      </c>
      <c r="BC527">
        <f t="shared" si="231"/>
        <v>1.633068799444632</v>
      </c>
      <c r="BD527">
        <f t="shared" si="216"/>
        <v>1.3980504521049488</v>
      </c>
      <c r="BE527">
        <f t="shared" si="232"/>
        <v>3.7962459691916841</v>
      </c>
      <c r="BF527">
        <f t="shared" si="233"/>
        <v>2.7153855309555794</v>
      </c>
      <c r="BG527" cm="1">
        <f t="array" ref="BG527" xml:space="preserve"> EXP( -4 * alpha * X * 10^(-6) * BA527 / ( PI() * df * 10^(-6) * ( 1 - alpha ) ) ) * 100</f>
        <v>5.9755796211232735E-5</v>
      </c>
      <c r="BH527" cm="1">
        <f t="array" ref="BH527" xml:space="preserve"> EXP( -4 * alpha * X * 10^(-6) * BB527 / ( PI() * df * 10^(-6) * ( 1 - alpha ) ) ) * 100</f>
        <v>6.8612053823548656E-9</v>
      </c>
      <c r="BI527" cm="1">
        <f t="array" ref="BI527" xml:space="preserve"> EXP( -4 * alpha * X * 10^(-6) * BD527 / ( PI() * df * 10^(-6) * ( 1 - alpha ) ) ) * 100</f>
        <v>3.7699919595807857E-11</v>
      </c>
      <c r="BJ527" cm="1">
        <f t="array" ref="BJ527" xml:space="preserve"> EXP( -4 * alpha * X * 10^(-6) * BE527 / ( PI() * df * 10^(-6) * ( 1 - alpha ) ) ) * 100</f>
        <v>1.8406641158254928E-32</v>
      </c>
      <c r="BK527" cm="1">
        <f t="array" ref="BK527">fC *  BG527 +  ( 1 - fC ) * BI527</f>
        <v>5.9756135510509098E-6</v>
      </c>
    </row>
    <row r="528" spans="6:63" x14ac:dyDescent="0.2">
      <c r="F528">
        <v>5280</v>
      </c>
      <c r="G528" cm="1">
        <f t="array" ref="G528" xml:space="preserve"> F528 * 10^(-9) * rhoa/mu * U</f>
        <v>3.4979633567509515E-3</v>
      </c>
      <c r="H528" cm="1">
        <f t="array" ref="H528">1 +  lambda/F528 * ( 2.514 + 0.8 * EXP( -0.55 * F528/lambda ) )</f>
        <v>1.0319058977272728</v>
      </c>
      <c r="I528" cm="1">
        <f t="array" ref="I528" xml:space="preserve"> 1 + 3.34 * lambda/F528</f>
        <v>1.0423889015151515</v>
      </c>
      <c r="J528">
        <f t="shared" si="217"/>
        <v>0.98994328913840002</v>
      </c>
      <c r="K528" cm="1">
        <f t="array" ref="K528" xml:space="preserve"> kB * T * H528 / ( 3 * PI() * mu * F528 * 10^(-9) )</f>
        <v>4.614040610268509E-12</v>
      </c>
      <c r="L528" cm="1">
        <f t="array" ref="L528" xml:space="preserve"> df * 10^(-6) *U / K528</f>
        <v>17823.172583753541</v>
      </c>
      <c r="M528" cm="1">
        <f t="array" ref="M528" xml:space="preserve"> 1 + 0.388 * Kn * ( ( 1 - alpha ) * L528 / Ku ) ^ ( 1 / 3 )</f>
        <v>1.1948336461574967</v>
      </c>
      <c r="N528" cm="1">
        <f t="array" ref="N528" xml:space="preserve"> 1 + 0.388 * Kn * ( ( 1 - alpha ) / Ku ) ^ ( 1 / 3 ) * ( 3 * PI() * mu * df * 10^(-6) * U * F528 * 10^(-9) / ( kB * T ) ) ^ ( 1 / 3 ) * ( 0.6 * ( F528 / lambda ) ^ 0.1 ) ^ ( -1 / 3 ) * ( 1 + 2/3 * ( 3.34 * F528 / lambda ) ) ^ ( -1 / 2 )</f>
        <v>1.0151926960917415</v>
      </c>
      <c r="O528">
        <f t="shared" si="208"/>
        <v>0.84965191544156105</v>
      </c>
      <c r="P528" cm="1">
        <f t="array" ref="P528" xml:space="preserve"> 1 / ( 1 + 1.6 * ( ( 1 - alpha ) / Ku ) ^ ( 1 / 3 ) * L528 ^ ( -2 / 3 ) * M528 )</f>
        <v>0.99685909449411358</v>
      </c>
      <c r="Q528" cm="1">
        <f t="array" ref="Q528" xml:space="preserve"> 1.6 * ( ( 1 - alpha ) / Ku ) * L528 ^ ( -2 / 3 ) * M528 * P528</f>
        <v>3.9721187688770542E-3</v>
      </c>
      <c r="R528" cm="1">
        <f t="array" ref="R528" xml:space="preserve"> 1.6 * ( 0.6 ) ^ ( 2 / 3 ) * ( ( 1 - alpha ) / Ku ) * ( lambda * 10^(-9) ) ^ ( -1 / 15 ) * ( kB * T / ( 3 * PI() * df * 10^(-6) * U * mu ) ) ^ ( 2 / 3 ) * ( F528 * 10^(-9) ) ^ ( -3 / 5 )  +  3.2 * 3.34 / 3 * ( 0.6 ) ^ ( 2 / 3 ) * ( ( 1 - alpha ) / Ku ) *  ( lambda * 10^(-9) ) ^ ( 14 / 15 ) * ( kB * T / ( 3 * PI() * df * 10^(-6) * U * mu ) ) ^ ( 2 / 3 ) * ( F528 * 10^(-9) ) ^ ( -8 / 5 )</f>
        <v>3.196127014773936E-3</v>
      </c>
      <c r="S528">
        <f t="shared" si="209"/>
        <v>3.2446848011800011E-3</v>
      </c>
      <c r="T528">
        <f t="shared" si="218"/>
        <v>0.81686500076564839</v>
      </c>
      <c r="U528">
        <f t="shared" si="210"/>
        <v>6882.2745277597342</v>
      </c>
      <c r="V528">
        <f t="shared" si="211"/>
        <v>1.2054035314841387E-2</v>
      </c>
      <c r="W528">
        <f t="shared" si="212"/>
        <v>1.4529942148885352E-4</v>
      </c>
      <c r="X528">
        <f t="shared" si="213"/>
        <v>1.7514360064253681E-6</v>
      </c>
      <c r="Y528" cm="1">
        <f t="array" ref="Y528" xml:space="preserve"> 4 / 3 * g / U^2 * F528 * 10^(-9) * ( rhop - rhoa ) / rhoa</f>
        <v>547.35142908412467</v>
      </c>
      <c r="Z528" cm="1">
        <f t="array" ref="Z528" xml:space="preserve"> SQRT( 4/3 * 1/U528 * g/rhoa * F528 * 10^(-9) *  ( rhop - rhoa ) )</f>
        <v>2.9581316247465476E-3</v>
      </c>
      <c r="AA528" cm="1">
        <f t="array" ref="AA528" xml:space="preserve"> Z528 / U</f>
        <v>0.28201170356623728</v>
      </c>
      <c r="AB528">
        <f t="shared" si="219"/>
        <v>0.39278036280951273</v>
      </c>
      <c r="AC528">
        <f t="shared" si="220"/>
        <v>0.38396870736178557</v>
      </c>
      <c r="AD528">
        <f t="shared" si="221"/>
        <v>0.97756594707357969</v>
      </c>
      <c r="AE528" cm="1">
        <f t="array" ref="AE528">( ( F528 * 10^(-9) ) ^ 2 * rhop * H528 * U ) / ( 18 * mu * ( df * 10^(-6) ) )</f>
        <v>0.11794293478844882</v>
      </c>
      <c r="AF528">
        <f t="shared" si="222"/>
        <v>0.10275025876018047</v>
      </c>
      <c r="AG528" cm="1">
        <f t="array" ref="AG528">(2 * AI548*(1-alpha)*AE528*SQRT(alpha)+(1-alpha)*alpha*AE528^2)/Ku</f>
        <v>6.2959544856522554E-2</v>
      </c>
      <c r="AH528">
        <f t="shared" si="223"/>
        <v>0.61274341900656804</v>
      </c>
      <c r="AI528" cm="1">
        <f t="array" ref="AI528" xml:space="preserve"> F528 / df / 1000</f>
        <v>0.67346938775510201</v>
      </c>
      <c r="AJ528" cm="1">
        <f t="array" ref="AJ528" xml:space="preserve"> ( 1 + AI528 ) / ( 2*Ku ) * ( 2 * LN( 1 + AI528 ) - 1 + alpha + ( 1 / ( 1 + AI528 ) ) ^ 2 * ( 1 - alpha / 2 ) - ( alpha / 2) * ( 1 + AI528 ) ^ 2 )</f>
        <v>0.44344951567293939</v>
      </c>
      <c r="AK528" cm="1">
        <f t="array" ref="AK528" xml:space="preserve"> ( ( 1 - alpha ) / Ku ) * AI528 ^ 2</f>
        <v>0.64504015622136468</v>
      </c>
      <c r="AL528">
        <f t="shared" si="224"/>
        <v>1.4545965965088705</v>
      </c>
      <c r="AM528">
        <f t="shared" si="214"/>
        <v>0.69798034278337995</v>
      </c>
      <c r="AN528">
        <f t="shared" si="225"/>
        <v>1.1350038071445108</v>
      </c>
      <c r="AO528">
        <f t="shared" si="226"/>
        <v>1.6261257482100211</v>
      </c>
      <c r="AP528" cm="1">
        <f t="array" ref="AP528" xml:space="preserve"> EXP( -4 * alpha * X * 10^(-6) * AM528 / ( PI() * df * 10^(-6) * ( 1 - alpha ) ) ) * 100</f>
        <v>6.2727139132926355E-5</v>
      </c>
      <c r="AQ528" cm="1">
        <f t="array" ref="AQ528" xml:space="preserve"> EXP( -4 * alpha * X * 10^(-6) * AN528 / ( PI() * df * 10^(-6) * ( 1 - alpha ) ) ) * 100</f>
        <v>8.2012991341113199E-9</v>
      </c>
      <c r="AR528">
        <f t="shared" si="227"/>
        <v>6.2718937833792238E-5</v>
      </c>
      <c r="AS528" cm="1">
        <f t="array" ref="AS528" xml:space="preserve"> ( sigave * 10^(-6) * fE *e * H528 ) / ( 3 * PI() * eps0 * ( 1 + epsF ) * mu * U * F528 * 10^(-9) )</f>
        <v>4.0325554517611703E-3</v>
      </c>
      <c r="AT528" cm="1">
        <f t="array" ref="AT528" xml:space="preserve"> PI() * AS528 / ( 1 + alpha * SQRT(AS528) )</f>
        <v>1.2613378969290023E-2</v>
      </c>
      <c r="AU528" cm="1">
        <f t="array" ref="AU528" xml:space="preserve"> PI() * AS528 * ( 1 - SQRT( AS528 ) * alpha )</f>
        <v>1.2613136805071264E-2</v>
      </c>
      <c r="AV528">
        <f t="shared" si="228"/>
        <v>0.99998080100349407</v>
      </c>
      <c r="AW528" cm="1">
        <f t="array" ref="AW528" xml:space="preserve"> 2 / 3 * ( epsP - 1 ) / ( epsP + 2 ) * ( sigave * 10^(-6) ) ^ 2 / ( eps0 * ( 1 + epsF ) ^ 2 ) * H528 * ( F528 * 10^(-9) ) ^ 2 / ( df * 10^(-6) * mu * U )</f>
        <v>94.570972397834225</v>
      </c>
      <c r="AX528" cm="1">
        <f t="array" ref="AX528" xml:space="preserve"> 0.528 * Ku ^ 0.26 * AW528 ^ 0.74 / ( 1 + 0.366 * ( Ku * AW528 ) ^ 0.63 )</f>
        <v>2.3134737183092025</v>
      </c>
      <c r="AY528" cm="1">
        <f t="array" ref="AY528" xml:space="preserve"> 0.35 * Ku ^ ( -0.5 ) * AW528 ^ 0.4</f>
        <v>2.6691431227705258</v>
      </c>
      <c r="AZ528">
        <f t="shared" si="229"/>
        <v>1.1537382515506869</v>
      </c>
      <c r="BA528">
        <f t="shared" si="215"/>
        <v>0.70178983117602822</v>
      </c>
      <c r="BB528">
        <f t="shared" si="230"/>
        <v>1.147616943949582</v>
      </c>
      <c r="BC528">
        <f t="shared" si="231"/>
        <v>1.6352715485011466</v>
      </c>
      <c r="BD528">
        <f t="shared" si="216"/>
        <v>1.3966948821667846</v>
      </c>
      <c r="BE528">
        <f t="shared" si="232"/>
        <v>3.8041469299150368</v>
      </c>
      <c r="BF528">
        <f t="shared" si="233"/>
        <v>2.7236778615623001</v>
      </c>
      <c r="BG528" cm="1">
        <f t="array" ref="BG528" xml:space="preserve"> EXP( -4 * alpha * X * 10^(-6) * BA528 / ( PI() * df * 10^(-6) * ( 1 - alpha ) ) ) * 100</f>
        <v>5.8023347078470249E-5</v>
      </c>
      <c r="BH528" cm="1">
        <f t="array" ref="BH528" xml:space="preserve"> EXP( -4 * alpha * X * 10^(-6) * BB528 / ( PI() * df * 10^(-6) * ( 1 - alpha ) ) ) * 100</f>
        <v>6.3357357703612491E-9</v>
      </c>
      <c r="BI528" cm="1">
        <f t="array" ref="BI528" xml:space="preserve"> EXP( -4 * alpha * X * 10^(-6) * BD528 / ( PI() * df * 10^(-6) * ( 1 - alpha ) ) ) * 100</f>
        <v>3.8760251287738912E-11</v>
      </c>
      <c r="BJ528" cm="1">
        <f t="array" ref="BJ528" xml:space="preserve"> EXP( -4 * alpha * X * 10^(-6) * BE528 / ( PI() * df * 10^(-6) * ( 1 - alpha ) ) ) * 100</f>
        <v>1.5658974342194686E-32</v>
      </c>
      <c r="BK528" cm="1">
        <f t="array" ref="BK528">fC *  BG528 +  ( 1 - fC ) * BI528</f>
        <v>5.802369592073184E-6</v>
      </c>
    </row>
    <row r="529" spans="6:63" x14ac:dyDescent="0.2">
      <c r="F529">
        <v>5290</v>
      </c>
      <c r="G529" cm="1">
        <f t="array" ref="G529" xml:space="preserve"> F529 * 10^(-9) * rhoa/mu * U</f>
        <v>3.5045882873508578E-3</v>
      </c>
      <c r="H529" cm="1">
        <f t="array" ref="H529">1 +  lambda/F529 * ( 2.514 + 0.8 * EXP( -0.55 * F529/lambda ) )</f>
        <v>1.031845584120983</v>
      </c>
      <c r="I529" cm="1">
        <f t="array" ref="I529" xml:space="preserve"> 1 + 3.34 * lambda/F529</f>
        <v>1.0423087712665406</v>
      </c>
      <c r="J529">
        <f t="shared" si="217"/>
        <v>0.98996152825918993</v>
      </c>
      <c r="K529" cm="1">
        <f t="array" ref="K529" xml:space="preserve"> kB * T * H529 / ( 3 * PI() * mu * F529 * 10^(-9) )</f>
        <v>4.6050492412093061E-12</v>
      </c>
      <c r="L529" cm="1">
        <f t="array" ref="L529" xml:space="preserve"> df * 10^(-6) *U / K529</f>
        <v>17857.972368535931</v>
      </c>
      <c r="M529" cm="1">
        <f t="array" ref="M529" xml:space="preserve"> 1 + 0.388 * Kn * ( ( 1 - alpha ) * L529 / Ku ) ^ ( 1 / 3 )</f>
        <v>1.1949603680965555</v>
      </c>
      <c r="N529" cm="1">
        <f t="array" ref="N529" xml:space="preserve"> 1 + 0.388 * Kn * ( ( 1 - alpha ) / Ku ) ^ ( 1 / 3 ) * ( 3 * PI() * mu * df * 10^(-6) * U * F529 * 10^(-9) / ( kB * T ) ) ^ ( 1 / 3 ) * ( 0.6 * ( F529 / lambda ) ^ 0.1 ) ^ ( -1 / 3 ) * ( 1 + 2/3 * ( 3.34 * F529 / lambda ) ) ^ ( -1 / 2 )</f>
        <v>1.0151870291655267</v>
      </c>
      <c r="O529">
        <f t="shared" si="208"/>
        <v>0.84955707006635828</v>
      </c>
      <c r="P529" cm="1">
        <f t="array" ref="P529" xml:space="preserve"> 1 / ( 1 + 1.6 * ( ( 1 - alpha ) / Ku ) ^ ( 1 / 3 ) * L529 ^ ( -2 / 3 ) * M529 )</f>
        <v>0.99686283182268021</v>
      </c>
      <c r="Q529" cm="1">
        <f t="array" ref="Q529" xml:space="preserve"> 1.6 * ( ( 1 - alpha ) / Ku ) * L529 ^ ( -2 / 3 ) * M529 * P529</f>
        <v>3.9673923888835158E-3</v>
      </c>
      <c r="R529" cm="1">
        <f t="array" ref="R529" xml:space="preserve"> 1.6 * ( 0.6 ) ^ ( 2 / 3 ) * ( ( 1 - alpha ) / Ku ) * ( lambda * 10^(-9) ) ^ ( -1 / 15 ) * ( kB * T / ( 3 * PI() * df * 10^(-6) * U * mu ) ) ^ ( 2 / 3 ) * ( F529 * 10^(-9) ) ^ ( -3 / 5 )  +  3.2 * 3.34 / 3 * ( 0.6 ) ^ ( 2 / 3 ) * ( ( 1 - alpha ) / Ku ) *  ( lambda * 10^(-9) ) ^ ( 14 / 15 ) * ( kB * T / ( 3 * PI() * df * 10^(-6) * U * mu ) ) ^ ( 2 / 3 ) * ( F529 * 10^(-9) ) ^ ( -8 / 5 )</f>
        <v>3.1923346892999758E-3</v>
      </c>
      <c r="S529">
        <f t="shared" si="209"/>
        <v>3.2408167693324971E-3</v>
      </c>
      <c r="T529">
        <f t="shared" si="218"/>
        <v>0.81686318157315208</v>
      </c>
      <c r="U529">
        <f t="shared" si="210"/>
        <v>6869.2920018509549</v>
      </c>
      <c r="V529">
        <f t="shared" si="211"/>
        <v>1.2065420507225351E-2</v>
      </c>
      <c r="W529">
        <f t="shared" si="212"/>
        <v>1.4557402457639884E-4</v>
      </c>
      <c r="X529">
        <f t="shared" si="213"/>
        <v>1.756403424477062E-6</v>
      </c>
      <c r="Y529" cm="1">
        <f t="array" ref="Y529" xml:space="preserve"> 4 / 3 * g / U^2 * F529 * 10^(-9) * ( rhop - rhoa ) / rhoa</f>
        <v>548.38807951799618</v>
      </c>
      <c r="Z529" cm="1">
        <f t="array" ref="Z529" xml:space="preserve"> SQRT( 4/3 * 1/U529 * g/rhoa * F529 * 10^(-9) *  ( rhop - rhoa ) )</f>
        <v>2.9637282262621389E-3</v>
      </c>
      <c r="AA529" cm="1">
        <f t="array" ref="AA529" xml:space="preserve"> Z529 / U</f>
        <v>0.28254525221376531</v>
      </c>
      <c r="AB529">
        <f t="shared" si="219"/>
        <v>0.39381612998670895</v>
      </c>
      <c r="AC529">
        <f t="shared" si="220"/>
        <v>0.38493100327673957</v>
      </c>
      <c r="AD529">
        <f t="shared" si="221"/>
        <v>0.97743838803588556</v>
      </c>
      <c r="AE529" cm="1">
        <f t="array" ref="AE529">( ( F529 * 10^(-9) ) ^ 2 * rhop * H529 * U ) / ( 18 * mu * ( df * 10^(-6) ) )</f>
        <v>0.11838319163776345</v>
      </c>
      <c r="AF529">
        <f t="shared" si="222"/>
        <v>0.1032714979354328</v>
      </c>
      <c r="AG529" cm="1">
        <f t="array" ref="AG529">(2 * AI549*(1-alpha)*AE529*SQRT(alpha)+(1-alpha)*alpha*AE529^2)/Ku</f>
        <v>6.3312492678351345E-2</v>
      </c>
      <c r="AH529">
        <f t="shared" si="223"/>
        <v>0.61306840652137584</v>
      </c>
      <c r="AI529" cm="1">
        <f t="array" ref="AI529" xml:space="preserve"> F529 / df / 1000</f>
        <v>0.67474489795918369</v>
      </c>
      <c r="AJ529" cm="1">
        <f t="array" ref="AJ529" xml:space="preserve"> ( 1 + AI529 ) / ( 2*Ku ) * ( 2 * LN( 1 + AI529 ) - 1 + alpha + ( 1 / ( 1 + AI529 ) ) ^ 2 * ( 1 - alpha / 2 ) - ( alpha / 2) * ( 1 + AI529 ) ^ 2 )</f>
        <v>0.44487673236503261</v>
      </c>
      <c r="AK529" cm="1">
        <f t="array" ref="AK529" xml:space="preserve"> ( ( 1 - alpha ) / Ku ) * AI529 ^ 2</f>
        <v>0.64748580390963228</v>
      </c>
      <c r="AL529">
        <f t="shared" si="224"/>
        <v>1.4554274404676075</v>
      </c>
      <c r="AM529">
        <f t="shared" si="214"/>
        <v>0.6994419689002972</v>
      </c>
      <c r="AN529">
        <f t="shared" si="225"/>
        <v>1.1389291218911373</v>
      </c>
      <c r="AO529">
        <f t="shared" si="226"/>
        <v>1.6283396944021347</v>
      </c>
      <c r="AP529" cm="1">
        <f t="array" ref="AP529" xml:space="preserve"> EXP( -4 * alpha * X * 10^(-6) * AM529 / ( PI() * df * 10^(-6) * ( 1 - alpha ) ) ) * 100</f>
        <v>6.0878909036043477E-5</v>
      </c>
      <c r="AQ529" cm="1">
        <f t="array" ref="AQ529" xml:space="preserve"> EXP( -4 * alpha * X * 10^(-6) * AN529 / ( PI() * df * 10^(-6) * ( 1 - alpha ) ) ) * 100</f>
        <v>7.5683405944205391E-9</v>
      </c>
      <c r="AR529">
        <f t="shared" si="227"/>
        <v>6.0871340695449053E-5</v>
      </c>
      <c r="AS529" cm="1">
        <f t="array" ref="AS529" xml:space="preserve"> ( sigave * 10^(-6) * fE *e * H529 ) / ( 3 * PI() * eps0 * ( 1 + epsF ) * mu * U * F529 * 10^(-9) )</f>
        <v>4.0246972213334202E-3</v>
      </c>
      <c r="AT529" cm="1">
        <f t="array" ref="AT529" xml:space="preserve"> PI() * AS529 / ( 1 + alpha * SQRT(AS529) )</f>
        <v>1.258885284701081E-2</v>
      </c>
      <c r="AU529" cm="1">
        <f t="array" ref="AU529" xml:space="preserve"> PI() * AS529 * ( 1 - SQRT( AS529 ) * alpha )</f>
        <v>1.258861162465618E-2</v>
      </c>
      <c r="AV529">
        <f t="shared" si="228"/>
        <v>0.99998083841652918</v>
      </c>
      <c r="AW529" cm="1">
        <f t="array" ref="AW529" xml:space="preserve"> 2 / 3 * ( epsP - 1 ) / ( epsP + 2 ) * ( sigave * 10^(-6) ) ^ 2 / ( eps0 * ( 1 + epsF ) ^ 2 ) * H529 * ( F529 * 10^(-9) ) ^ 2 / ( df * 10^(-6) * mu * U )</f>
        <v>94.923986492482399</v>
      </c>
      <c r="AX529" cm="1">
        <f t="array" ref="AX529" xml:space="preserve"> 0.528 * Ku ^ 0.26 * AW529 ^ 0.74 / ( 1 + 0.366 * ( Ku * AW529 ) ^ 0.63 )</f>
        <v>2.3153384640768224</v>
      </c>
      <c r="AY529" cm="1">
        <f t="array" ref="AY529" xml:space="preserve"> 0.35 * Ku ^ ( -0.5 ) * AW529 ^ 0.4</f>
        <v>2.6731240148017914</v>
      </c>
      <c r="AZ529">
        <f t="shared" si="229"/>
        <v>1.1545284010420593</v>
      </c>
      <c r="BA529">
        <f t="shared" si="215"/>
        <v>0.70322564972579871</v>
      </c>
      <c r="BB529">
        <f t="shared" si="230"/>
        <v>1.1515177335157933</v>
      </c>
      <c r="BC529">
        <f t="shared" si="231"/>
        <v>1.6374797107653745</v>
      </c>
      <c r="BD529">
        <f t="shared" si="216"/>
        <v>1.395335538992637</v>
      </c>
      <c r="BE529">
        <f t="shared" si="232"/>
        <v>3.8120531366929287</v>
      </c>
      <c r="BF529">
        <f t="shared" si="233"/>
        <v>2.7319974516273282</v>
      </c>
      <c r="BG529" cm="1">
        <f t="array" ref="BG529" xml:space="preserve"> EXP( -4 * alpha * X * 10^(-6) * BA529 / ( PI() * df * 10^(-6) * ( 1 - alpha ) ) ) * 100</f>
        <v>5.6343457630725475E-5</v>
      </c>
      <c r="BH529" cm="1">
        <f t="array" ref="BH529" xml:space="preserve"> EXP( -4 * alpha * X * 10^(-6) * BB529 / ( PI() * df * 10^(-6) * ( 1 - alpha ) ) ) * 100</f>
        <v>5.8496921794972165E-9</v>
      </c>
      <c r="BI529" cm="1">
        <f t="array" ref="BI529" xml:space="preserve"> EXP( -4 * alpha * X * 10^(-6) * BD529 / ( PI() * df * 10^(-6) * ( 1 - alpha ) ) ) * 100</f>
        <v>3.9853482258629118E-11</v>
      </c>
      <c r="BJ529" cm="1">
        <f t="array" ref="BJ529" xml:space="preserve"> EXP( -4 * alpha * X * 10^(-6) * BE529 / ( PI() * df * 10^(-6) * ( 1 - alpha ) ) ) * 100</f>
        <v>1.3320037903105107E-32</v>
      </c>
      <c r="BK529" cm="1">
        <f t="array" ref="BK529">fC *  BG529 +  ( 1 - fC ) * BI529</f>
        <v>5.6343816312065809E-6</v>
      </c>
    </row>
    <row r="530" spans="6:63" x14ac:dyDescent="0.2">
      <c r="F530">
        <v>5300</v>
      </c>
      <c r="G530" cm="1">
        <f t="array" ref="G530" xml:space="preserve"> F530 * 10^(-9) * rhoa/mu * U</f>
        <v>3.5112132179507655E-3</v>
      </c>
      <c r="H530" cm="1">
        <f t="array" ref="H530">1 +  lambda/F530 * ( 2.514 + 0.8 * EXP( -0.55 * F530/lambda ) )</f>
        <v>1.0317854981132075</v>
      </c>
      <c r="I530" cm="1">
        <f t="array" ref="I530" xml:space="preserve"> 1 + 3.34 * lambda/F530</f>
        <v>1.0422289433962264</v>
      </c>
      <c r="J530">
        <f t="shared" si="217"/>
        <v>0.98997970134183022</v>
      </c>
      <c r="K530" cm="1">
        <f t="array" ref="K530" xml:space="preserve"> kB * T * H530 / ( 3 * PI() * mu * F530 * 10^(-9) )</f>
        <v>4.5960928156831995E-12</v>
      </c>
      <c r="L530" cm="1">
        <f t="array" ref="L530" xml:space="preserve"> df * 10^(-6) *U / K530</f>
        <v>17892.772274886884</v>
      </c>
      <c r="M530" cm="1">
        <f t="array" ref="M530" xml:space="preserve"> 1 + 0.388 * Kn * ( ( 1 - alpha ) * L530 / Ku ) ^ ( 1 / 3 )</f>
        <v>1.195086925955714</v>
      </c>
      <c r="N530" cm="1">
        <f t="array" ref="N530" xml:space="preserve"> 1 + 0.388 * Kn * ( ( 1 - alpha ) / Ku ) ^ ( 1 / 3 ) * ( 3 * PI() * mu * df * 10^(-6) * U * F530 * 10^(-9) / ( kB * T ) ) ^ ( 1 / 3 ) * ( 0.6 * ( F530 / lambda ) ^ 0.1 ) ^ ( -1 / 3 ) * ( 1 + 2/3 * ( 3.34 * F530 / lambda ) ) ^ ( -1 / 2 )</f>
        <v>1.0151813748970999</v>
      </c>
      <c r="O530">
        <f t="shared" si="208"/>
        <v>0.84946237202390684</v>
      </c>
      <c r="P530" cm="1">
        <f t="array" ref="P530" xml:space="preserve"> 1 / ( 1 + 1.6 * ( ( 1 - alpha ) / Ku ) ^ ( 1 / 3 ) * L530 ^ ( -2 / 3 ) * M530 )</f>
        <v>0.99686655728853657</v>
      </c>
      <c r="Q530" cm="1">
        <f t="array" ref="Q530" xml:space="preserve"> 1.6 * ( ( 1 - alpha ) / Ku ) * L530 ^ ( -2 / 3 ) * M530 * P530</f>
        <v>3.9626810109629112E-3</v>
      </c>
      <c r="R530" cm="1">
        <f t="array" ref="R530" xml:space="preserve"> 1.6 * ( 0.6 ) ^ ( 2 / 3 ) * ( ( 1 - alpha ) / Ku ) * ( lambda * 10^(-9) ) ^ ( -1 / 15 ) * ( kB * T / ( 3 * PI() * df * 10^(-6) * U * mu ) ) ^ ( 2 / 3 ) * ( F530 * 10^(-9) ) ^ ( -3 / 5 )  +  3.2 * 3.34 / 3 * ( 0.6 ) ^ ( 2 / 3 ) * ( ( 1 - alpha ) / Ku ) *  ( lambda * 10^(-9) ) ^ ( 14 / 15 ) * ( kB * T / ( 3 * PI() * df * 10^(-6) * U * mu ) ) ^ ( 2 / 3 ) * ( F530 * 10^(-9) ) ^ ( -8 / 5 )</f>
        <v>3.1885543166250922E-3</v>
      </c>
      <c r="S530">
        <f t="shared" si="209"/>
        <v>3.2369609550855437E-3</v>
      </c>
      <c r="T530">
        <f t="shared" si="218"/>
        <v>0.8168613487006311</v>
      </c>
      <c r="U530">
        <f t="shared" si="210"/>
        <v>6856.3584504027731</v>
      </c>
      <c r="V530">
        <f t="shared" si="211"/>
        <v>1.2076794889342487E-2</v>
      </c>
      <c r="W530">
        <f t="shared" si="212"/>
        <v>1.4584862579823836E-4</v>
      </c>
      <c r="X530">
        <f t="shared" si="213"/>
        <v>1.7613754959907788E-6</v>
      </c>
      <c r="Y530" cm="1">
        <f t="array" ref="Y530" xml:space="preserve"> 4 / 3 * g / U^2 * F530 * 10^(-9) * ( rhop - rhoa ) / rhoa</f>
        <v>549.42472995186768</v>
      </c>
      <c r="Z530" cm="1">
        <f t="array" ref="Z530" xml:space="preserve"> SQRT( 4/3 * 1/U530 * g/rhoa * F530 * 10^(-9) *  ( rhop - rhoa ) )</f>
        <v>2.9693248089381428E-3</v>
      </c>
      <c r="AA530" cm="1">
        <f t="array" ref="AA530" xml:space="preserve"> Z530 / U</f>
        <v>0.28307879906523248</v>
      </c>
      <c r="AB530">
        <f t="shared" si="219"/>
        <v>0.39485343535124406</v>
      </c>
      <c r="AC530">
        <f t="shared" si="220"/>
        <v>0.385894347840673</v>
      </c>
      <c r="AD530">
        <f t="shared" si="221"/>
        <v>0.97731034680602069</v>
      </c>
      <c r="AE530" cm="1">
        <f t="array" ref="AE530">( ( F530 * 10^(-9) ) ^ 2 * rhop * H530 * U ) / ( 18 * mu * ( df * 10^(-6) ) )</f>
        <v>0.11882426844956916</v>
      </c>
      <c r="AF530">
        <f t="shared" si="222"/>
        <v>0.10379377773574479</v>
      </c>
      <c r="AG530" cm="1">
        <f t="array" ref="AG530">(2 * AI550*(1-alpha)*AE530*SQRT(alpha)+(1-alpha)*alpha*AE530^2)/Ku</f>
        <v>6.366676656508731E-2</v>
      </c>
      <c r="AH530">
        <f t="shared" si="223"/>
        <v>0.61339675608667599</v>
      </c>
      <c r="AI530" cm="1">
        <f t="array" ref="AI530" xml:space="preserve"> F530 / df / 1000</f>
        <v>0.67602040816326525</v>
      </c>
      <c r="AJ530" cm="1">
        <f t="array" ref="AJ530" xml:space="preserve"> ( 1 + AI530 ) / ( 2*Ku ) * ( 2 * LN( 1 + AI530 ) - 1 + alpha + ( 1 / ( 1 + AI530 ) ) ^ 2 * ( 1 - alpha / 2 ) - ( alpha / 2) * ( 1 + AI530 ) ^ 2 )</f>
        <v>0.44630551305826704</v>
      </c>
      <c r="AK530" cm="1">
        <f t="array" ref="AK530" xml:space="preserve"> ( ( 1 - alpha ) / Ku ) * AI530 ^ 2</f>
        <v>0.64993607912427298</v>
      </c>
      <c r="AL530">
        <f t="shared" si="224"/>
        <v>1.4562582359125398</v>
      </c>
      <c r="AM530">
        <f t="shared" si="214"/>
        <v>0.70090142976555003</v>
      </c>
      <c r="AN530">
        <f t="shared" si="225"/>
        <v>1.1428611656557763</v>
      </c>
      <c r="AO530">
        <f t="shared" si="226"/>
        <v>1.6305590445693068</v>
      </c>
      <c r="AP530" cm="1">
        <f t="array" ref="AP530" xml:space="preserve"> EXP( -4 * alpha * X * 10^(-6) * AM530 / ( PI() * df * 10^(-6) * ( 1 - alpha ) ) ) * 100</f>
        <v>5.9087754113714635E-5</v>
      </c>
      <c r="AQ530" cm="1">
        <f t="array" ref="AQ530" xml:space="preserve"> EXP( -4 * alpha * X * 10^(-6) * AN530 / ( PI() * df * 10^(-6) * ( 1 - alpha ) ) ) * 100</f>
        <v>6.9832708523188113E-9</v>
      </c>
      <c r="AR530">
        <f t="shared" si="227"/>
        <v>5.9080770842862316E-5</v>
      </c>
      <c r="AS530" cm="1">
        <f t="array" ref="AS530" xml:space="preserve"> ( sigave * 10^(-6) * fE *e * H530 ) / ( 3 * PI() * eps0 * ( 1 + epsF ) * mu * U * F530 * 10^(-9) )</f>
        <v>4.0168695306747786E-3</v>
      </c>
      <c r="AT530" cm="1">
        <f t="array" ref="AT530" xml:space="preserve"> PI() * AS530 / ( 1 + alpha * SQRT(AS530) )</f>
        <v>1.2564421886118171E-2</v>
      </c>
      <c r="AU530" cm="1">
        <f t="array" ref="AU530" xml:space="preserve"> PI() * AS530 * ( 1 - SQRT( AS530 ) * alpha )</f>
        <v>1.2564181600145731E-2</v>
      </c>
      <c r="AV530">
        <f t="shared" si="228"/>
        <v>0.99998087568416449</v>
      </c>
      <c r="AW530" cm="1">
        <f t="array" ref="AW530" xml:space="preserve"> 2 / 3 * ( epsP - 1 ) / ( epsP + 2 ) * ( sigave * 10^(-6) ) ^ 2 / ( eps0 * ( 1 + epsF ) ^ 2 ) * H530 * ( F530 * 10^(-9) ) ^ 2 / ( df * 10^(-6) * mu * U )</f>
        <v>95.277658063140024</v>
      </c>
      <c r="AX530" cm="1">
        <f t="array" ref="AX530" xml:space="preserve"> 0.528 * Ku ^ 0.26 * AW530 ^ 0.74 / ( 1 + 0.366 * ( Ku * AW530 ) ^ 0.63 )</f>
        <v>2.3171994567667307</v>
      </c>
      <c r="AY530" cm="1">
        <f t="array" ref="AY530" xml:space="preserve"> 0.35 * Ku ^ ( -0.5 ) * AW530 ^ 0.4</f>
        <v>2.6771034234505193</v>
      </c>
      <c r="AZ530">
        <f t="shared" si="229"/>
        <v>1.1553185098644789</v>
      </c>
      <c r="BA530">
        <f t="shared" si="215"/>
        <v>0.70465943038751033</v>
      </c>
      <c r="BB530">
        <f t="shared" si="230"/>
        <v>1.1554253472559222</v>
      </c>
      <c r="BC530">
        <f t="shared" si="231"/>
        <v>1.639693300663732</v>
      </c>
      <c r="BD530">
        <f t="shared" si="216"/>
        <v>1.3939724742325235</v>
      </c>
      <c r="BE530">
        <f t="shared" si="232"/>
        <v>3.8199645891062959</v>
      </c>
      <c r="BF530">
        <f t="shared" si="233"/>
        <v>2.7403443466195028</v>
      </c>
      <c r="BG530" cm="1">
        <f t="array" ref="BG530" xml:space="preserve"> EXP( -4 * alpha * X * 10^(-6) * BA530 / ( PI() * df * 10^(-6) * ( 1 - alpha ) ) ) * 100</f>
        <v>5.4714485746371625E-5</v>
      </c>
      <c r="BH530" cm="1">
        <f t="array" ref="BH530" xml:space="preserve"> EXP( -4 * alpha * X * 10^(-6) * BB530 / ( PI() * df * 10^(-6) * ( 1 - alpha ) ) ) * 100</f>
        <v>5.4001811364322157E-9</v>
      </c>
      <c r="BI530" cm="1">
        <f t="array" ref="BI530" xml:space="preserve"> EXP( -4 * alpha * X * 10^(-6) * BD530 / ( PI() * df * 10^(-6) * ( 1 - alpha ) ) ) * 100</f>
        <v>4.0980668317911134E-11</v>
      </c>
      <c r="BJ530" cm="1">
        <f t="array" ref="BJ530" xml:space="preserve"> EXP( -4 * alpha * X * 10^(-6) * BE530 / ( PI() * df * 10^(-6) * ( 1 - alpha ) ) ) * 100</f>
        <v>1.1329245656938698E-32</v>
      </c>
      <c r="BK530" cm="1">
        <f t="array" ref="BK530">fC *  BG530 +  ( 1 - fC ) * BI530</f>
        <v>5.4714854572386491E-6</v>
      </c>
    </row>
    <row r="531" spans="6:63" x14ac:dyDescent="0.2">
      <c r="F531">
        <v>5310</v>
      </c>
      <c r="G531" cm="1">
        <f t="array" ref="G531" xml:space="preserve"> F531 * 10^(-9) * rhoa/mu * U</f>
        <v>3.5178381485506723E-3</v>
      </c>
      <c r="H531" cm="1">
        <f t="array" ref="H531">1 +  lambda/F531 * ( 2.514 + 0.8 * EXP( -0.55 * F531/lambda ) )</f>
        <v>1.0317256384180791</v>
      </c>
      <c r="I531" cm="1">
        <f t="array" ref="I531" xml:space="preserve"> 1 + 3.34 * lambda/F531</f>
        <v>1.0421494161958569</v>
      </c>
      <c r="J531">
        <f t="shared" si="217"/>
        <v>0.98999780874432808</v>
      </c>
      <c r="K531" cm="1">
        <f t="array" ref="K531" xml:space="preserve"> kB * T * H531 / ( 3 * PI() * mu * F531 * 10^(-9) )</f>
        <v>4.5871711305519845E-12</v>
      </c>
      <c r="L531" cm="1">
        <f t="array" ref="L531" xml:space="preserve"> df * 10^(-6) *U / K531</f>
        <v>17927.572302140688</v>
      </c>
      <c r="M531" cm="1">
        <f t="array" ref="M531" xml:space="preserve"> 1 + 0.388 * Kn * ( ( 1 - alpha ) * L531 / Ku ) ^ ( 1 / 3 )</f>
        <v>1.1952133202637945</v>
      </c>
      <c r="N531" cm="1">
        <f t="array" ref="N531" xml:space="preserve"> 1 + 0.388 * Kn * ( ( 1 - alpha ) / Ku ) ^ ( 1 / 3 ) * ( 3 * PI() * mu * df * 10^(-6) * U * F531 * 10^(-9) / ( kB * T ) ) ^ ( 1 / 3 ) * ( 0.6 * ( F531 / lambda ) ^ 0.1 ) ^ ( -1 / 3 ) * ( 1 + 2/3 * ( 3.34 * F531 / lambda ) ) ^ ( -1 / 2 )</f>
        <v>1.0151757332347298</v>
      </c>
      <c r="O531">
        <f t="shared" si="208"/>
        <v>0.84936782080931894</v>
      </c>
      <c r="P531" cm="1">
        <f t="array" ref="P531" xml:space="preserve"> 1 / ( 1 + 1.6 * ( ( 1 - alpha ) / Ku ) ^ ( 1 / 3 ) * L531 ^ ( -2 / 3 ) * M531 )</f>
        <v>0.99687027095230396</v>
      </c>
      <c r="Q531" cm="1">
        <f t="array" ref="Q531" xml:space="preserve"> 1.6 * ( ( 1 - alpha ) / Ku ) * L531 ^ ( -2 / 3 ) * M531 * P531</f>
        <v>3.95798455845123E-3</v>
      </c>
      <c r="R531" cm="1">
        <f t="array" ref="R531" xml:space="preserve"> 1.6 * ( 0.6 ) ^ ( 2 / 3 ) * ( ( 1 - alpha ) / Ku ) * ( lambda * 10^(-9) ) ^ ( -1 / 15 ) * ( kB * T / ( 3 * PI() * df * 10^(-6) * U * mu ) ) ^ ( 2 / 3 ) * ( F531 * 10^(-9) ) ^ ( -3 / 5 )  +  3.2 * 3.34 / 3 * ( 0.6 ) ^ ( 2 / 3 ) * ( ( 1 - alpha ) / Ku ) *  ( lambda * 10^(-9) ) ^ ( 14 / 15 ) * ( kB * T / ( 3 * PI() * df * 10^(-6) * U * mu ) ) ^ ( 2 / 3 ) * ( F531 * 10^(-9) ) ^ ( -8 / 5 )</f>
        <v>3.1847858357570186E-3</v>
      </c>
      <c r="S531">
        <f t="shared" si="209"/>
        <v>3.2331172960102131E-3</v>
      </c>
      <c r="T531">
        <f t="shared" si="218"/>
        <v>0.81685950216929104</v>
      </c>
      <c r="U531">
        <f t="shared" si="210"/>
        <v>6843.4735967633733</v>
      </c>
      <c r="V531">
        <f t="shared" si="211"/>
        <v>1.2088158491754356E-2</v>
      </c>
      <c r="W531">
        <f t="shared" si="212"/>
        <v>1.4612322515547454E-4</v>
      </c>
      <c r="X531">
        <f t="shared" si="213"/>
        <v>1.7663522164761319E-6</v>
      </c>
      <c r="Y531" cm="1">
        <f t="array" ref="Y531" xml:space="preserve"> 4 / 3 * g / U^2 * F531 * 10^(-9) * ( rhop - rhoa ) / rhoa</f>
        <v>550.46138038573906</v>
      </c>
      <c r="Z531" cm="1">
        <f t="array" ref="Z531" xml:space="preserve"> SQRT( 4/3 * 1/U531 * g/rhoa * F531 * 10^(-9) *  ( rhop - rhoa ) )</f>
        <v>2.9749213727858514E-3</v>
      </c>
      <c r="AA531" cm="1">
        <f t="array" ref="AA531" xml:space="preserve"> Z531 / U</f>
        <v>0.28361234412171549</v>
      </c>
      <c r="AB531">
        <f t="shared" si="219"/>
        <v>0.39589228233421953</v>
      </c>
      <c r="AC531">
        <f t="shared" si="220"/>
        <v>0.38685874195606074</v>
      </c>
      <c r="AD531">
        <f t="shared" si="221"/>
        <v>0.97718182247732599</v>
      </c>
      <c r="AE531" cm="1">
        <f t="array" ref="AE531">( ( F531 * 10^(-9) ) ^ 2 * rhop * H531 * U ) / ( 18 * mu * ( df * 10^(-6) ) )</f>
        <v>0.11926616522386591</v>
      </c>
      <c r="AF531">
        <f t="shared" si="222"/>
        <v>0.10431709356602253</v>
      </c>
      <c r="AG531" cm="1">
        <f t="array" ref="AG531">(2 * AI551*(1-alpha)*AE531*SQRT(alpha)+(1-alpha)*alpha*AE531^2)/Ku</f>
        <v>6.4022369073926097E-2</v>
      </c>
      <c r="AH531">
        <f t="shared" si="223"/>
        <v>0.6137284589261125</v>
      </c>
      <c r="AI531" cm="1">
        <f t="array" ref="AI531" xml:space="preserve"> F531 / df / 1000</f>
        <v>0.67729591836734704</v>
      </c>
      <c r="AJ531" cm="1">
        <f t="array" ref="AJ531" xml:space="preserve"> ( 1 + AI531 ) / ( 2*Ku ) * ( 2 * LN( 1 + AI531 ) - 1 + alpha + ( 1 / ( 1 + AI531 ) ) ^ 2 * ( 1 - alpha / 2 ) - ( alpha / 2) * ( 1 + AI531 ) ^ 2 )</f>
        <v>0.44773585512982123</v>
      </c>
      <c r="AK531" cm="1">
        <f t="array" ref="AK531" xml:space="preserve"> ( ( 1 - alpha ) / Ku ) * AI531 ^ 2</f>
        <v>0.65239098186528732</v>
      </c>
      <c r="AL531">
        <f t="shared" si="224"/>
        <v>1.4570889831374489</v>
      </c>
      <c r="AM531">
        <f t="shared" si="214"/>
        <v>0.70235871111377624</v>
      </c>
      <c r="AN531">
        <f t="shared" si="225"/>
        <v>1.1467999346833808</v>
      </c>
      <c r="AO531">
        <f t="shared" si="226"/>
        <v>1.6327838133662855</v>
      </c>
      <c r="AP531" cm="1">
        <f t="array" ref="AP531" xml:space="preserve"> EXP( -4 * alpha * X * 10^(-6) * AM531 / ( PI() * df * 10^(-6) * ( 1 - alpha ) ) ) * 100</f>
        <v>5.7351855481455356E-5</v>
      </c>
      <c r="AQ531" cm="1">
        <f t="array" ref="AQ531" xml:space="preserve"> EXP( -4 * alpha * X * 10^(-6) * AN531 / ( PI() * df * 10^(-6) * ( 1 - alpha ) ) ) * 100</f>
        <v>6.4425432398843332E-9</v>
      </c>
      <c r="AR531">
        <f t="shared" si="227"/>
        <v>5.7345412938215469E-5</v>
      </c>
      <c r="AS531" cm="1">
        <f t="array" ref="AS531" xml:space="preserve"> ( sigave * 10^(-6) * fE *e * H531 ) / ( 3 * PI() * eps0 * ( 1 + epsF ) * mu * U * F531 * 10^(-9) )</f>
        <v>4.0090722022475623E-3</v>
      </c>
      <c r="AT531" cm="1">
        <f t="array" ref="AT531" xml:space="preserve"> PI() * AS531 / ( 1 + alpha * SQRT(AS531) )</f>
        <v>1.2540085534159555E-2</v>
      </c>
      <c r="AU531" cm="1">
        <f t="array" ref="AU531" xml:space="preserve"> PI() * AS531 * ( 1 - SQRT( AS531 ) * alpha )</f>
        <v>1.25398461791298E-2</v>
      </c>
      <c r="AV531">
        <f t="shared" si="228"/>
        <v>0.99998091280724499</v>
      </c>
      <c r="AW531" cm="1">
        <f t="array" ref="AW531" xml:space="preserve"> 2 / 3 * ( epsP - 1 ) / ( epsP + 2 ) * ( sigave * 10^(-6) ) ^ 2 / ( eps0 * ( 1 + epsF ) ^ 2 ) * H531 * ( F531 * 10^(-9) ) ^ 2 / ( df * 10^(-6) * mu * U )</f>
        <v>95.631987109807113</v>
      </c>
      <c r="AX531" cm="1">
        <f t="array" ref="AX531" xml:space="preserve"> 0.528 * Ku ^ 0.26 * AW531 ^ 0.74 / ( 1 + 0.366 * ( Ku * AW531 ) ^ 0.63 )</f>
        <v>2.3190567105235615</v>
      </c>
      <c r="AY531" cm="1">
        <f t="array" ref="AY531" xml:space="preserve"> 0.35 * Ku ^ ( -0.5 ) * AW531 ^ 0.4</f>
        <v>2.6810813520310575</v>
      </c>
      <c r="AZ531">
        <f t="shared" si="229"/>
        <v>1.1561085763296248</v>
      </c>
      <c r="BA531">
        <f t="shared" si="215"/>
        <v>0.70609115833490699</v>
      </c>
      <c r="BB531">
        <f t="shared" si="230"/>
        <v>1.1593397808625105</v>
      </c>
      <c r="BC531">
        <f t="shared" si="231"/>
        <v>1.6419123326745053</v>
      </c>
      <c r="BD531">
        <f t="shared" si="216"/>
        <v>1.3926057394342555</v>
      </c>
      <c r="BE531">
        <f t="shared" si="232"/>
        <v>3.8278812867144385</v>
      </c>
      <c r="BF531">
        <f t="shared" si="233"/>
        <v>2.7487185915731693</v>
      </c>
      <c r="BG531" cm="1">
        <f t="array" ref="BG531" xml:space="preserve"> EXP( -4 * alpha * X * 10^(-6) * BA531 / ( PI() * df * 10^(-6) * ( 1 - alpha ) ) ) * 100</f>
        <v>5.3134841552603208E-5</v>
      </c>
      <c r="BH531" cm="1">
        <f t="array" ref="BH531" xml:space="preserve"> EXP( -4 * alpha * X * 10^(-6) * BB531 / ( PI() * df * 10^(-6) * ( 1 - alpha ) ) ) * 100</f>
        <v>4.9845164930101925E-9</v>
      </c>
      <c r="BI531" cm="1">
        <f t="array" ref="BI531" xml:space="preserve"> EXP( -4 * alpha * X * 10^(-6) * BD531 / ( PI() * df * 10^(-6) * ( 1 - alpha ) ) ) * 100</f>
        <v>4.2142899480304338E-11</v>
      </c>
      <c r="BJ531" cm="1">
        <f t="array" ref="BJ531" xml:space="preserve"> EXP( -4 * alpha * X * 10^(-6) * BE531 / ( PI() * df * 10^(-6) * ( 1 - alpha ) ) ) * 100</f>
        <v>9.6349600032449267E-33</v>
      </c>
      <c r="BK531" cm="1">
        <f t="array" ref="BK531">fC *  BG531 +  ( 1 - fC ) * BI531</f>
        <v>5.3135220838698535E-6</v>
      </c>
    </row>
    <row r="532" spans="6:63" x14ac:dyDescent="0.2">
      <c r="F532">
        <v>5320</v>
      </c>
      <c r="G532" cm="1">
        <f t="array" ref="G532" xml:space="preserve"> F532 * 10^(-9) * rhoa/mu * U</f>
        <v>3.5244630791505796E-3</v>
      </c>
      <c r="H532" cm="1">
        <f t="array" ref="H532">1 +  lambda/F532 * ( 2.514 + 0.8 * EXP( -0.55 * F532/lambda ) )</f>
        <v>1.0316660037593985</v>
      </c>
      <c r="I532" cm="1">
        <f t="array" ref="I532" xml:space="preserve"> 1 + 3.34 * lambda/F532</f>
        <v>1.0420701879699248</v>
      </c>
      <c r="J532">
        <f t="shared" si="217"/>
        <v>0.99001585082210741</v>
      </c>
      <c r="K532" cm="1">
        <f t="array" ref="K532" xml:space="preserve"> kB * T * H532 / ( 3 * PI() * mu * F532 * 10^(-9) )</f>
        <v>4.5782839842477169E-12</v>
      </c>
      <c r="L532" cm="1">
        <f t="array" ref="L532" xml:space="preserve"> df * 10^(-6) *U / K532</f>
        <v>17962.372449636485</v>
      </c>
      <c r="M532" cm="1">
        <f t="array" ref="M532" xml:space="preserve"> 1 + 0.388 * Kn * ( ( 1 - alpha ) * L532 / Ku ) ^ ( 1 / 3 )</f>
        <v>1.195339551546903</v>
      </c>
      <c r="N532" cm="1">
        <f t="array" ref="N532" xml:space="preserve"> 1 + 0.388 * Kn * ( ( 1 - alpha ) / Ku ) ^ ( 1 / 3 ) * ( 3 * PI() * mu * df * 10^(-6) * U * F532 * 10^(-9) / ( kB * T ) ) ^ ( 1 / 3 ) * ( 0.6 * ( F532 / lambda ) ^ 0.1 ) ^ ( -1 / 3 ) * ( 1 + 2/3 * ( 3.34 * F532 / lambda ) ) ^ ( -1 / 2 )</f>
        <v>1.0151701041269909</v>
      </c>
      <c r="O532">
        <f t="shared" si="208"/>
        <v>0.84927341592039463</v>
      </c>
      <c r="P532" cm="1">
        <f t="array" ref="P532" xml:space="preserve"> 1 / ( 1 + 1.6 * ( ( 1 - alpha ) / Ku ) ^ ( 1 / 3 ) * L532 ^ ( -2 / 3 ) * M532 )</f>
        <v>0.99687397287417745</v>
      </c>
      <c r="Q532" cm="1">
        <f t="array" ref="Q532" xml:space="preserve"> 1.6 * ( ( 1 - alpha ) / Ku ) * L532 ^ ( -2 / 3 ) * M532 * P532</f>
        <v>3.9533029552234608E-3</v>
      </c>
      <c r="R532" cm="1">
        <f t="array" ref="R532" xml:space="preserve"> 1.6 * ( 0.6 ) ^ ( 2 / 3 ) * ( ( 1 - alpha ) / Ku ) * ( lambda * 10^(-9) ) ^ ( -1 / 15 ) * ( kB * T / ( 3 * PI() * df * 10^(-6) * U * mu ) ) ^ ( 2 / 3 ) * ( F532 * 10^(-9) ) ^ ( -3 / 5 )  +  3.2 * 3.34 / 3 * ( 0.6 ) ^ ( 2 / 3 ) * ( ( 1 - alpha ) / Ku ) *  ( lambda * 10^(-9) ) ^ ( 14 / 15 ) * ( kB * T / ( 3 * PI() * df * 10^(-6) * U * mu ) ) ^ ( 2 / 3 ) * ( F532 * 10^(-9) ) ^ ( -8 / 5 )</f>
        <v>3.1810291861328805E-3</v>
      </c>
      <c r="S532">
        <f t="shared" si="209"/>
        <v>3.2292857301175135E-3</v>
      </c>
      <c r="T532">
        <f t="shared" si="218"/>
        <v>0.81685764200051747</v>
      </c>
      <c r="U532">
        <f t="shared" si="210"/>
        <v>6830.6371663608588</v>
      </c>
      <c r="V532">
        <f t="shared" si="211"/>
        <v>1.2099511344878732E-2</v>
      </c>
      <c r="W532">
        <f t="shared" si="212"/>
        <v>1.4639782264920723E-4</v>
      </c>
      <c r="X532">
        <f t="shared" si="213"/>
        <v>1.7713335814553946E-6</v>
      </c>
      <c r="Y532" cm="1">
        <f t="array" ref="Y532" xml:space="preserve"> 4 / 3 * g / U^2 * F532 * 10^(-9) * ( rhop - rhoa ) / rhoa</f>
        <v>551.49803081961045</v>
      </c>
      <c r="Z532" cm="1">
        <f t="array" ref="Z532" xml:space="preserve"> SQRT( 4/3 * 1/U532 * g/rhoa * F532 * 10^(-9) *  ( rhop - rhoa ) )</f>
        <v>2.9805179178165287E-3</v>
      </c>
      <c r="AA532" cm="1">
        <f t="array" ref="AA532" xml:space="preserve"> Z532 / U</f>
        <v>0.28414588738428809</v>
      </c>
      <c r="AB532">
        <f t="shared" si="219"/>
        <v>0.39693267437694335</v>
      </c>
      <c r="AC532">
        <f t="shared" si="220"/>
        <v>0.38782418652536321</v>
      </c>
      <c r="AD532">
        <f t="shared" si="221"/>
        <v>0.97705281414316036</v>
      </c>
      <c r="AE532" cm="1">
        <f t="array" ref="AE532">( ( F532 * 10^(-9) ) ^ 2 * rhop * H532 * U ) / ( 18 * mu * ( df * 10^(-6) ) )</f>
        <v>0.11970888196065374</v>
      </c>
      <c r="AF532">
        <f t="shared" si="222"/>
        <v>0.10484144082294915</v>
      </c>
      <c r="AG532" cm="1">
        <f t="array" ref="AG532">(2 * AI552*(1-alpha)*AE532*SQRT(alpha)+(1-alpha)*alpha*AE532^2)/Ku</f>
        <v>6.4379302762459178E-2</v>
      </c>
      <c r="AH532">
        <f t="shared" si="223"/>
        <v>0.61406350634936091</v>
      </c>
      <c r="AI532" cm="1">
        <f t="array" ref="AI532" xml:space="preserve"> F532 / df / 1000</f>
        <v>0.6785714285714286</v>
      </c>
      <c r="AJ532" cm="1">
        <f t="array" ref="AJ532" xml:space="preserve"> ( 1 + AI532 ) / ( 2*Ku ) * ( 2 * LN( 1 + AI532 ) - 1 + alpha + ( 1 / ( 1 + AI532 ) ) ^ 2 * ( 1 - alpha / 2 ) - ( alpha / 2) * ( 1 + AI532 ) ^ 2 )</f>
        <v>0.44916775596213215</v>
      </c>
      <c r="AK532" cm="1">
        <f t="array" ref="AK532" xml:space="preserve"> ( ( 1 - alpha ) / Ku ) * AI532 ^ 2</f>
        <v>0.65485051213267453</v>
      </c>
      <c r="AL532">
        <f t="shared" si="224"/>
        <v>1.4579196824357152</v>
      </c>
      <c r="AM532">
        <f t="shared" si="214"/>
        <v>0.70381379872144001</v>
      </c>
      <c r="AN532">
        <f t="shared" si="225"/>
        <v>1.1507454252111045</v>
      </c>
      <c r="AO532">
        <f t="shared" si="226"/>
        <v>1.6350140154989401</v>
      </c>
      <c r="AP532" cm="1">
        <f t="array" ref="AP532" xml:space="preserve"> EXP( -4 * alpha * X * 10^(-6) * AM532 / ( PI() * df * 10^(-6) * ( 1 - alpha ) ) ) * 100</f>
        <v>5.5669453444777994E-5</v>
      </c>
      <c r="AQ532" cm="1">
        <f t="array" ref="AQ532" xml:space="preserve"> EXP( -4 * alpha * X * 10^(-6) * AN532 / ( PI() * df * 10^(-6) * ( 1 - alpha ) ) ) * 100</f>
        <v>5.9428677694434245E-9</v>
      </c>
      <c r="AR532">
        <f t="shared" si="227"/>
        <v>5.5663510577008548E-5</v>
      </c>
      <c r="AS532" cm="1">
        <f t="array" ref="AS532" xml:space="preserve"> ( sigave * 10^(-6) * fE *e * H532 ) / ( 3 * PI() * eps0 * ( 1 + epsF ) * mu * U * F532 * 10^(-9) )</f>
        <v>4.001305059886457E-3</v>
      </c>
      <c r="AT532" cm="1">
        <f t="array" ref="AT532" xml:space="preserve"> PI() * AS532 / ( 1 + alpha * SQRT(AS532) )</f>
        <v>1.2515843242947791E-2</v>
      </c>
      <c r="AU532" cm="1">
        <f t="array" ref="AU532" xml:space="preserve"> PI() * AS532 * ( 1 - SQRT( AS532 ) * alpha )</f>
        <v>1.2515604813463255E-2</v>
      </c>
      <c r="AV532">
        <f t="shared" si="228"/>
        <v>0.99998094978660979</v>
      </c>
      <c r="AW532" cm="1">
        <f t="array" ref="AW532" xml:space="preserve"> 2 / 3 * ( epsP - 1 ) / ( epsP + 2 ) * ( sigave * 10^(-6) ) ^ 2 / ( eps0 * ( 1 + epsF ) ^ 2 ) * H532 * ( F532 * 10^(-9) ) ^ 2 / ( df * 10^(-6) * mu * U )</f>
        <v>95.986973632483696</v>
      </c>
      <c r="AX532" cm="1">
        <f t="array" ref="AX532" xml:space="preserve"> 0.528 * Ku ^ 0.26 * AW532 ^ 0.74 / ( 1 + 0.366 * ( Ku * AW532 ) ^ 0.63 )</f>
        <v>2.3209102394185592</v>
      </c>
      <c r="AY532" cm="1">
        <f t="array" ref="AY532" xml:space="preserve"> 0.35 * Ku ^ ( -0.5 ) * AW532 ^ 0.4</f>
        <v>2.6850578038441846</v>
      </c>
      <c r="AZ532">
        <f t="shared" si="229"/>
        <v>1.1568985987656517</v>
      </c>
      <c r="BA532">
        <f t="shared" si="215"/>
        <v>0.70752081878736661</v>
      </c>
      <c r="BB532">
        <f t="shared" si="230"/>
        <v>1.1632610300245676</v>
      </c>
      <c r="BC532">
        <f t="shared" si="231"/>
        <v>1.6441368213281735</v>
      </c>
      <c r="BD532">
        <f t="shared" si="216"/>
        <v>1.3912353860433362</v>
      </c>
      <c r="BE532">
        <f t="shared" si="232"/>
        <v>3.8358032290552888</v>
      </c>
      <c r="BF532">
        <f t="shared" si="233"/>
        <v>2.757120231080584</v>
      </c>
      <c r="BG532" cm="1">
        <f t="array" ref="BG532" xml:space="preserve"> EXP( -4 * alpha * X * 10^(-6) * BA532 / ( PI() * df * 10^(-6) * ( 1 - alpha ) ) ) * 100</f>
        <v>5.1602985748362038E-5</v>
      </c>
      <c r="BH532" cm="1">
        <f t="array" ref="BH532" xml:space="preserve"> EXP( -4 * alpha * X * 10^(-6) * BB532 / ( PI() * df * 10^(-6) * ( 1 - alpha ) ) ) * 100</f>
        <v>4.6002049544150424E-9</v>
      </c>
      <c r="BI532" cm="1">
        <f t="array" ref="BI532" xml:space="preserve"> EXP( -4 * alpha * X * 10^(-6) * BD532 / ( PI() * df * 10^(-6) * ( 1 - alpha ) ) ) * 100</f>
        <v>4.3341301055852402E-11</v>
      </c>
      <c r="BJ532" cm="1">
        <f t="array" ref="BJ532" xml:space="preserve"> EXP( -4 * alpha * X * 10^(-6) * BE532 / ( PI() * df * 10^(-6) * ( 1 - alpha ) ) ) * 100</f>
        <v>8.1931750067605737E-33</v>
      </c>
      <c r="BK532" cm="1">
        <f t="array" ref="BK532">fC *  BG532 +  ( 1 - fC ) * BI532</f>
        <v>5.1603375820071546E-6</v>
      </c>
    </row>
    <row r="533" spans="6:63" x14ac:dyDescent="0.2">
      <c r="F533">
        <v>5330</v>
      </c>
      <c r="G533" cm="1">
        <f t="array" ref="G533" xml:space="preserve"> F533 * 10^(-9) * rhoa/mu * U</f>
        <v>3.5310880097504868E-3</v>
      </c>
      <c r="H533" cm="1">
        <f t="array" ref="H533">1 +  lambda/F533 * ( 2.514 + 0.8 * EXP( -0.55 * F533/lambda ) )</f>
        <v>1.031606592870544</v>
      </c>
      <c r="I533" cm="1">
        <f t="array" ref="I533" xml:space="preserve"> 1 + 3.34 * lambda/F533</f>
        <v>1.0419912570356473</v>
      </c>
      <c r="J533">
        <f t="shared" si="217"/>
        <v>0.99003382792803218</v>
      </c>
      <c r="K533" cm="1">
        <f t="array" ref="K533" xml:space="preserve"> kB * T * H533 / ( 3 * PI() * mu * F533 * 10^(-9) )</f>
        <v>4.569431176757576E-12</v>
      </c>
      <c r="L533" cm="1">
        <f t="array" ref="L533" xml:space="preserve"> df * 10^(-6) *U / K533</f>
        <v>17997.172716718236</v>
      </c>
      <c r="M533" cm="1">
        <f t="array" ref="M533" xml:space="preserve"> 1 + 0.388 * Kn * ( ( 1 - alpha ) * L533 / Ku ) ^ ( 1 / 3 )</f>
        <v>1.1954656203284491</v>
      </c>
      <c r="N533" cm="1">
        <f t="array" ref="N533" xml:space="preserve"> 1 + 0.388 * Kn * ( ( 1 - alpha ) / Ku ) ^ ( 1 / 3 ) * ( 3 * PI() * mu * df * 10^(-6) * U * F533 * 10^(-9) / ( kB * T ) ) ^ ( 1 / 3 ) * ( 0.6 * ( F533 / lambda ) ^ 0.1 ) ^ ( -1 / 3 ) * ( 1 + 2/3 * ( 3.34 * F533 / lambda ) ) ^ ( -1 / 2 )</f>
        <v>1.0151644875227634</v>
      </c>
      <c r="O533">
        <f t="shared" si="208"/>
        <v>0.84917915685760281</v>
      </c>
      <c r="P533" cm="1">
        <f t="array" ref="P533" xml:space="preserve"> 1 / ( 1 + 1.6 * ( ( 1 - alpha ) / Ku ) ^ ( 1 / 3 ) * L533 ^ ( -2 / 3 ) * M533 )</f>
        <v>0.99687766311392945</v>
      </c>
      <c r="Q533" cm="1">
        <f t="array" ref="Q533" xml:space="preserve"> 1.6 * ( ( 1 - alpha ) / Ku ) * L533 ^ ( -2 / 3 ) * M533 * P533</f>
        <v>3.9486361256887677E-3</v>
      </c>
      <c r="R533" cm="1">
        <f t="array" ref="R533" xml:space="preserve"> 1.6 * ( 0.6 ) ^ ( 2 / 3 ) * ( ( 1 - alpha ) / Ku ) * ( lambda * 10^(-9) ) ^ ( -1 / 15 ) * ( kB * T / ( 3 * PI() * df * 10^(-6) * U * mu ) ) ^ ( 2 / 3 ) * ( F533 * 10^(-9) ) ^ ( -3 / 5 )  +  3.2 * 3.34 / 3 * ( 0.6 ) ^ ( 2 / 3 ) * ( ( 1 - alpha ) / Ku ) *  ( lambda * 10^(-9) ) ^ ( 14 / 15 ) * ( kB * T / ( 3 * PI() * df * 10^(-6) * U * mu ) ) ^ ( 2 / 3 ) * ( F533 * 10^(-9) ) ^ ( -8 / 5 )</f>
        <v>3.177284307615361E-3</v>
      </c>
      <c r="S533">
        <f t="shared" si="209"/>
        <v>3.2254661958544661E-3</v>
      </c>
      <c r="T533">
        <f t="shared" si="218"/>
        <v>0.81685576821587791</v>
      </c>
      <c r="U533">
        <f t="shared" si="210"/>
        <v>6817.8488866837324</v>
      </c>
      <c r="V533">
        <f t="shared" si="211"/>
        <v>1.2110853478990541E-2</v>
      </c>
      <c r="W533">
        <f t="shared" si="212"/>
        <v>1.4667241828053354E-4</v>
      </c>
      <c r="X533">
        <f t="shared" si="213"/>
        <v>1.7763195864634301E-6</v>
      </c>
      <c r="Y533" cm="1">
        <f t="array" ref="Y533" xml:space="preserve"> 4 / 3 * g / U^2 * F533 * 10^(-9) * ( rhop - rhoa ) / rhoa</f>
        <v>552.53468125348195</v>
      </c>
      <c r="Z533" cm="1">
        <f t="array" ref="Z533" xml:space="preserve"> SQRT( 4/3 * 1/U533 * g/rhoa * F533 * 10^(-9) *  ( rhop - rhoa ) )</f>
        <v>2.9861144440414115E-3</v>
      </c>
      <c r="AA533" cm="1">
        <f t="array" ref="AA533" xml:space="preserve"> Z533 / U</f>
        <v>0.28467942885402159</v>
      </c>
      <c r="AB533">
        <f t="shared" si="219"/>
        <v>0.39797461493096897</v>
      </c>
      <c r="AC533">
        <f t="shared" si="220"/>
        <v>0.38879068245102566</v>
      </c>
      <c r="AD533">
        <f t="shared" si="221"/>
        <v>0.97692332089689615</v>
      </c>
      <c r="AE533" cm="1">
        <f t="array" ref="AE533">( ( F533 * 10^(-9) ) ^ 2 * rhop * H533 * U ) / ( 18 * mu * ( df * 10^(-6) ) )</f>
        <v>0.12015241865993256</v>
      </c>
      <c r="AF533">
        <f t="shared" si="222"/>
        <v>0.10536681489517571</v>
      </c>
      <c r="AG533" cm="1">
        <f t="array" ref="AG533">(2 * AI553*(1-alpha)*AE533*SQRT(alpha)+(1-alpha)*alpha*AE533^2)/Ku</f>
        <v>6.4737570188673835E-2</v>
      </c>
      <c r="AH533">
        <f t="shared" si="223"/>
        <v>0.61440188975132326</v>
      </c>
      <c r="AI533" cm="1">
        <f t="array" ref="AI533" xml:space="preserve"> F533 / df / 1000</f>
        <v>0.67984693877551028</v>
      </c>
      <c r="AJ533" cm="1">
        <f t="array" ref="AJ533" xml:space="preserve"> ( 1 + AI533 ) / ( 2*Ku ) * ( 2 * LN( 1 + AI533 ) - 1 + alpha + ( 1 / ( 1 + AI533 ) ) ^ 2 * ( 1 - alpha / 2 ) - ( alpha / 2) * ( 1 + AI533 ) ^ 2 )</f>
        <v>0.45060121294288102</v>
      </c>
      <c r="AK533" cm="1">
        <f t="array" ref="AK533" xml:space="preserve"> ( ( 1 - alpha ) / Ku ) * AI533 ^ 2</f>
        <v>0.65731466992643528</v>
      </c>
      <c r="AL533">
        <f t="shared" si="224"/>
        <v>1.4587503341003158</v>
      </c>
      <c r="AM533">
        <f t="shared" si="214"/>
        <v>0.705266678406957</v>
      </c>
      <c r="AN533">
        <f t="shared" si="225"/>
        <v>1.1546976334684911</v>
      </c>
      <c r="AO533">
        <f t="shared" si="226"/>
        <v>1.6372496657246025</v>
      </c>
      <c r="AP533" cm="1">
        <f t="array" ref="AP533" xml:space="preserve"> EXP( -4 * alpha * X * 10^(-6) * AM533 / ( PI() * df * 10^(-6) * ( 1 - alpha ) ) ) * 100</f>
        <v>5.4038845549264842E-5</v>
      </c>
      <c r="AQ533" cm="1">
        <f t="array" ref="AQ533" xml:space="preserve"> EXP( -4 * alpha * X * 10^(-6) * AN533 / ( PI() * df * 10^(-6) * ( 1 - alpha ) ) ) * 100</f>
        <v>5.4811930170605305E-9</v>
      </c>
      <c r="AR533">
        <f t="shared" si="227"/>
        <v>5.4033364356247778E-5</v>
      </c>
      <c r="AS533" cm="1">
        <f t="array" ref="AS533" xml:space="preserve"> ( sigave * 10^(-6) * fE *e * H533 ) / ( 3 * PI() * eps0 * ( 1 + epsF ) * mu * U * F533 * 10^(-9) )</f>
        <v>3.9935679287852899E-3</v>
      </c>
      <c r="AT533" cm="1">
        <f t="array" ref="AT533" xml:space="preserve"> PI() * AS533 / ( 1 + alpha * SQRT(AS533) )</f>
        <v>1.2491694468520036E-2</v>
      </c>
      <c r="AU533" cm="1">
        <f t="array" ref="AU533" xml:space="preserve"> PI() * AS533 * ( 1 - SQRT( AS533 ) * alpha )</f>
        <v>1.2491456959224876E-2</v>
      </c>
      <c r="AV533">
        <f t="shared" si="228"/>
        <v>0.99998098662309121</v>
      </c>
      <c r="AW533" cm="1">
        <f t="array" ref="AW533" xml:space="preserve"> 2 / 3 * ( epsP - 1 ) / ( epsP + 2 ) * ( sigave * 10^(-6) ) ^ 2 / ( eps0 * ( 1 + epsF ) ^ 2 ) * H533 * ( F533 * 10^(-9) ) ^ 2 / ( df * 10^(-6) * mu * U )</f>
        <v>96.342617631169688</v>
      </c>
      <c r="AX533" cm="1">
        <f t="array" ref="AX533" xml:space="preserve"> 0.528 * Ku ^ 0.26 * AW533 ^ 0.74 / ( 1 + 0.366 * ( Ku * AW533 ) ^ 0.63 )</f>
        <v>2.3227600574500431</v>
      </c>
      <c r="AY533" cm="1">
        <f t="array" ref="AY533" xml:space="preserve"> 0.35 * Ku ^ ( -0.5 ) * AW533 ^ 0.4</f>
        <v>2.6890327821771947</v>
      </c>
      <c r="AZ533">
        <f t="shared" si="229"/>
        <v>1.1576885755170299</v>
      </c>
      <c r="BA533">
        <f t="shared" si="215"/>
        <v>0.70894839700998946</v>
      </c>
      <c r="BB533">
        <f t="shared" si="230"/>
        <v>1.167189090427716</v>
      </c>
      <c r="BC533">
        <f t="shared" si="231"/>
        <v>1.6463667812077296</v>
      </c>
      <c r="BD533">
        <f t="shared" si="216"/>
        <v>1.3898614654028556</v>
      </c>
      <c r="BE533">
        <f t="shared" si="232"/>
        <v>3.8437304156456857</v>
      </c>
      <c r="BF533">
        <f t="shared" si="233"/>
        <v>2.7655493092842667</v>
      </c>
      <c r="BG533" cm="1">
        <f t="array" ref="BG533" xml:space="preserve"> EXP( -4 * alpha * X * 10^(-6) * BA533 / ( PI() * df * 10^(-6) * ( 1 - alpha ) ) ) * 100</f>
        <v>5.0117427981068589E-5</v>
      </c>
      <c r="BH533" cm="1">
        <f t="array" ref="BH533" xml:space="preserve"> EXP( -4 * alpha * X * 10^(-6) * BB533 / ( PI() * df * 10^(-6) * ( 1 - alpha ) ) ) * 100</f>
        <v>4.244932588806444E-9</v>
      </c>
      <c r="BI533" cm="1">
        <f t="array" ref="BI533" xml:space="preserve"> EXP( -4 * alpha * X * 10^(-6) * BD533 / ( PI() * df * 10^(-6) * ( 1 - alpha ) ) ) * 100</f>
        <v>4.4577034773193794E-11</v>
      </c>
      <c r="BJ533" cm="1">
        <f t="array" ref="BJ533" xml:space="preserve"> EXP( -4 * alpha * X * 10^(-6) * BE533 / ( PI() * df * 10^(-6) * ( 1 - alpha ) ) ) * 100</f>
        <v>6.9663925721412807E-33</v>
      </c>
      <c r="BK533" cm="1">
        <f t="array" ref="BK533">fC *  BG533 +  ( 1 - fC ) * BI533</f>
        <v>5.0117829174381555E-6</v>
      </c>
    </row>
    <row r="534" spans="6:63" x14ac:dyDescent="0.2">
      <c r="F534">
        <v>5340</v>
      </c>
      <c r="G534" cm="1">
        <f t="array" ref="G534" xml:space="preserve"> F534 * 10^(-9) * rhoa/mu * U</f>
        <v>3.5377129403503936E-3</v>
      </c>
      <c r="H534" cm="1">
        <f t="array" ref="H534">1 +  lambda/F534 * ( 2.514 + 0.8 * EXP( -0.55 * F534/lambda ) )</f>
        <v>1.031547404494382</v>
      </c>
      <c r="I534" cm="1">
        <f t="array" ref="I534" xml:space="preserve"> 1 + 3.34 * lambda/F534</f>
        <v>1.0419126217228465</v>
      </c>
      <c r="J534">
        <f t="shared" si="217"/>
        <v>0.99005174041243005</v>
      </c>
      <c r="K534" cm="1">
        <f t="array" ref="K534" xml:space="preserve"> kB * T * H534 / ( 3 * PI() * mu * F534 * 10^(-9) )</f>
        <v>4.5606125096089175E-12</v>
      </c>
      <c r="L534" cm="1">
        <f t="array" ref="L534" xml:space="preserve"> df * 10^(-6) *U / K534</f>
        <v>18031.973102734646</v>
      </c>
      <c r="M534" cm="1">
        <f t="array" ref="M534" xml:space="preserve"> 1 + 0.388 * Kn * ( ( 1 - alpha ) * L534 / Ku ) ^ ( 1 / 3 )</f>
        <v>1.1955915271291646</v>
      </c>
      <c r="N534" cm="1">
        <f t="array" ref="N534" xml:space="preserve"> 1 + 0.388 * Kn * ( ( 1 - alpha ) / Ku ) ^ ( 1 / 3 ) * ( 3 * PI() * mu * df * 10^(-6) * U * F534 * 10^(-9) / ( kB * T ) ) ^ ( 1 / 3 ) * ( 0.6 * ( F534 / lambda ) ^ 0.1 ) ^ ( -1 / 3 ) * ( 1 + 2/3 * ( 3.34 * F534 / lambda ) ) ^ ( -1 / 2 )</f>
        <v>1.0151588833712295</v>
      </c>
      <c r="O534">
        <f t="shared" si="208"/>
        <v>0.84908504312406163</v>
      </c>
      <c r="P534" cm="1">
        <f t="array" ref="P534" xml:space="preserve"> 1 / ( 1 + 1.6 * ( ( 1 - alpha ) / Ku ) ^ ( 1 / 3 ) * L534 ^ ( -2 / 3 ) * M534 )</f>
        <v>0.99688134173091392</v>
      </c>
      <c r="Q534" cm="1">
        <f t="array" ref="Q534" xml:space="preserve"> 1.6 * ( ( 1 - alpha ) / Ku ) * L534 ^ ( -2 / 3 ) * M534 * P534</f>
        <v>3.943983994785725E-3</v>
      </c>
      <c r="R534" cm="1">
        <f t="array" ref="R534" xml:space="preserve"> 1.6 * ( 0.6 ) ^ ( 2 / 3 ) * ( ( 1 - alpha ) / Ku ) * ( lambda * 10^(-9) ) ^ ( -1 / 15 ) * ( kB * T / ( 3 * PI() * df * 10^(-6) * U * mu ) ) ^ ( 2 / 3 ) * ( F534 * 10^(-9) ) ^ ( -3 / 5 )  +  3.2 * 3.34 / 3 * ( 0.6 ) ^ ( 2 / 3 ) * ( ( 1 - alpha ) / Ku ) *  ( lambda * 10^(-9) ) ^ ( 14 / 15 ) * ( kB * T / ( 3 * PI() * df * 10^(-6) * U * mu ) ) ^ ( 2 / 3 ) * ( F534 * 10^(-9) ) ^ ( -8 / 5 )</f>
        <v>3.173551140488885E-3</v>
      </c>
      <c r="S534">
        <f t="shared" si="209"/>
        <v>3.2216586321001882E-3</v>
      </c>
      <c r="T534">
        <f t="shared" si="218"/>
        <v>0.81685388083711519</v>
      </c>
      <c r="U534">
        <f t="shared" si="210"/>
        <v>6805.1084872616148</v>
      </c>
      <c r="V534">
        <f t="shared" si="211"/>
        <v>1.2122184924222805E-2</v>
      </c>
      <c r="W534">
        <f t="shared" si="212"/>
        <v>1.4694701205054776E-4</v>
      </c>
      <c r="X534">
        <f t="shared" si="213"/>
        <v>1.7813102270476364E-6</v>
      </c>
      <c r="Y534" cm="1">
        <f t="array" ref="Y534" xml:space="preserve"> 4 / 3 * g / U^2 * F534 * 10^(-9) * ( rhop - rhoa ) / rhoa</f>
        <v>553.57133168735345</v>
      </c>
      <c r="Z534" cm="1">
        <f t="array" ref="Z534" xml:space="preserve"> SQRT( 4/3 * 1/U534 * g/rhoa * F534 * 10^(-9) *  ( rhop - rhoa ) )</f>
        <v>2.9917109514717073E-3</v>
      </c>
      <c r="AA534" cm="1">
        <f t="array" ref="AA534" xml:space="preserve"> Z534 / U</f>
        <v>0.28521296853198436</v>
      </c>
      <c r="AB534">
        <f t="shared" si="219"/>
        <v>0.39901810745813276</v>
      </c>
      <c r="AC534">
        <f t="shared" si="220"/>
        <v>0.38975823063547832</v>
      </c>
      <c r="AD534">
        <f t="shared" si="221"/>
        <v>0.97679334183192168</v>
      </c>
      <c r="AE534" cm="1">
        <f t="array" ref="AE534">( ( F534 * 10^(-9) ) ^ 2 * rhop * H534 * U ) / ( 18 * mu * ( df * 10^(-6) ) )</f>
        <v>0.12059677532170247</v>
      </c>
      <c r="AF534">
        <f t="shared" si="222"/>
        <v>0.10589321116351208</v>
      </c>
      <c r="AG534" cm="1">
        <f t="array" ref="AG534">(2 * AI554*(1-alpha)*AE534*SQRT(alpha)+(1-alpha)*alpha*AE534^2)/Ku</f>
        <v>6.5097173910953279E-2</v>
      </c>
      <c r="AH534">
        <f t="shared" si="223"/>
        <v>0.61474360061132982</v>
      </c>
      <c r="AI534" cm="1">
        <f t="array" ref="AI534" xml:space="preserve"> F534 / df / 1000</f>
        <v>0.68112244897959184</v>
      </c>
      <c r="AJ534" cm="1">
        <f t="array" ref="AJ534" xml:space="preserve"> ( 1 + AI534 ) / ( 2*Ku ) * ( 2 * LN( 1 + AI534 ) - 1 + alpha + ( 1 / ( 1 + AI534 ) ) ^ 2 * ( 1 - alpha / 2 ) - ( alpha / 2) * ( 1 + AI534 ) ^ 2 )</f>
        <v>0.45203622346497374</v>
      </c>
      <c r="AK534" cm="1">
        <f t="array" ref="AK534" xml:space="preserve"> ( ( 1 - alpha ) / Ku ) * AI534 ^ 2</f>
        <v>0.65978345524656901</v>
      </c>
      <c r="AL534">
        <f t="shared" si="224"/>
        <v>1.4595809384238267</v>
      </c>
      <c r="AM534">
        <f t="shared" si="214"/>
        <v>0.7067173360308161</v>
      </c>
      <c r="AN534">
        <f t="shared" si="225"/>
        <v>1.1586565556776596</v>
      </c>
      <c r="AO534">
        <f t="shared" si="226"/>
        <v>1.6394907788524051</v>
      </c>
      <c r="AP534" cm="1">
        <f t="array" ref="AP534" xml:space="preserve"> EXP( -4 * alpha * X * 10^(-6) * AM534 / ( PI() * df * 10^(-6) * ( 1 - alpha ) ) ) * 100</f>
        <v>5.2458384695159481E-5</v>
      </c>
      <c r="AQ534" cm="1">
        <f t="array" ref="AQ534" xml:space="preserve"> EXP( -4 * alpha * X * 10^(-6) * AN534 / ( PI() * df * 10^(-6) * ( 1 - alpha ) ) ) * 100</f>
        <v>5.0546892500270403E-9</v>
      </c>
      <c r="AR534">
        <f t="shared" si="227"/>
        <v>5.2453330005909454E-5</v>
      </c>
      <c r="AS534" cm="1">
        <f t="array" ref="AS534" xml:space="preserve"> ( sigave * 10^(-6) * fE *e * H534 ) / ( 3 * PI() * eps0 * ( 1 + epsF ) * mu * U * F534 * 10^(-9) )</f>
        <v>3.9858606354839588E-3</v>
      </c>
      <c r="AT534" cm="1">
        <f t="array" ref="AT534" xml:space="preserve"> PI() * AS534 / ( 1 + alpha * SQRT(AS534) )</f>
        <v>1.2467638671097184E-2</v>
      </c>
      <c r="AU534" cm="1">
        <f t="array" ref="AU534" xml:space="preserve"> PI() * AS534 * ( 1 - SQRT( AS534 ) * alpha )</f>
        <v>1.2467402076676778E-2</v>
      </c>
      <c r="AV534">
        <f t="shared" si="228"/>
        <v>0.99998102331751448</v>
      </c>
      <c r="AW534" cm="1">
        <f t="array" ref="AW534" xml:space="preserve"> 2 / 3 * ( epsP - 1 ) / ( epsP + 2 ) * ( sigave * 10^(-6) ) ^ 2 / ( eps0 * ( 1 + epsF ) ^ 2 ) * H534 * ( F534 * 10^(-9) ) ^ 2 / ( df * 10^(-6) * mu * U )</f>
        <v>96.698919105865144</v>
      </c>
      <c r="AX534" cm="1">
        <f t="array" ref="AX534" xml:space="preserve"> 0.528 * Ku ^ 0.26 * AW534 ^ 0.74 / ( 1 + 0.366 * ( Ku * AW534 ) ^ 0.63 )</f>
        <v>2.3246061785438714</v>
      </c>
      <c r="AY534" cm="1">
        <f t="array" ref="AY534" xml:space="preserve"> 0.35 * Ku ^ ( -0.5 ) * AW534 ^ 0.4</f>
        <v>2.6930062903039738</v>
      </c>
      <c r="AZ534">
        <f t="shared" si="229"/>
        <v>1.1584785049443804</v>
      </c>
      <c r="BA534">
        <f t="shared" si="215"/>
        <v>0.71037387831368082</v>
      </c>
      <c r="BB534">
        <f t="shared" si="230"/>
        <v>1.1711239577543364</v>
      </c>
      <c r="BC534">
        <f t="shared" si="231"/>
        <v>1.6486022269490059</v>
      </c>
      <c r="BD534">
        <f t="shared" si="216"/>
        <v>1.3884840287533871</v>
      </c>
      <c r="BE534">
        <f t="shared" si="232"/>
        <v>3.8516628459816333</v>
      </c>
      <c r="BF534">
        <f t="shared" si="233"/>
        <v>2.7740058698692738</v>
      </c>
      <c r="BG534" cm="1">
        <f t="array" ref="BG534" xml:space="preserve"> EXP( -4 * alpha * X * 10^(-6) * BA534 / ( PI() * df * 10^(-6) * ( 1 - alpha ) ) ) * 100</f>
        <v>4.8676725275460823E-5</v>
      </c>
      <c r="BH534" cm="1">
        <f t="array" ref="BH534" xml:space="preserve"> EXP( -4 * alpha * X * 10^(-6) * BB534 / ( PI() * df * 10^(-6) * ( 1 - alpha ) ) ) * 100</f>
        <v>3.916552253967738E-9</v>
      </c>
      <c r="BI534" cm="1">
        <f t="array" ref="BI534" xml:space="preserve"> EXP( -4 * alpha * X * 10^(-6) * BD534 / ( PI() * df * 10^(-6) * ( 1 - alpha ) ) ) * 100</f>
        <v>4.5851299936990928E-11</v>
      </c>
      <c r="BJ534" cm="1">
        <f t="array" ref="BJ534" xml:space="preserve"> EXP( -4 * alpha * X * 10^(-6) * BE534 / ( PI() * df * 10^(-6) * ( 1 - alpha ) ) ) * 100</f>
        <v>5.9226635047978235E-33</v>
      </c>
      <c r="BK534" cm="1">
        <f t="array" ref="BK534">fC *  BG534 +  ( 1 - fC ) * BI534</f>
        <v>4.8677137937160261E-6</v>
      </c>
    </row>
    <row r="535" spans="6:63" x14ac:dyDescent="0.2">
      <c r="F535">
        <v>5350</v>
      </c>
      <c r="G535" cm="1">
        <f t="array" ref="G535" xml:space="preserve"> F535 * 10^(-9) * rhoa/mu * U</f>
        <v>3.5443378709503009E-3</v>
      </c>
      <c r="H535" cm="1">
        <f t="array" ref="H535">1 +  lambda/F535 * ( 2.514 + 0.8 * EXP( -0.55 * F535/lambda ) )</f>
        <v>1.0314884373831776</v>
      </c>
      <c r="I535" cm="1">
        <f t="array" ref="I535" xml:space="preserve"> 1 + 3.34 * lambda/F535</f>
        <v>1.0418342803738319</v>
      </c>
      <c r="J535">
        <f t="shared" si="217"/>
        <v>0.99006958862311389</v>
      </c>
      <c r="K535" cm="1">
        <f t="array" ref="K535" xml:space="preserve"> kB * T * H535 / ( 3 * PI() * mu * F535 * 10^(-9) )</f>
        <v>4.5518277858544788E-12</v>
      </c>
      <c r="L535" cm="1">
        <f t="array" ref="L535" xml:space="preserve"> df * 10^(-6) *U / K535</f>
        <v>18066.773607039151</v>
      </c>
      <c r="M535" cm="1">
        <f t="array" ref="M535" xml:space="preserve"> 1 + 0.388 * Kn * ( ( 1 - alpha ) * L535 / Ku ) ^ ( 1 / 3 )</f>
        <v>1.1957172724671226</v>
      </c>
      <c r="N535" cm="1">
        <f t="array" ref="N535" xml:space="preserve"> 1 + 0.388 * Kn * ( ( 1 - alpha ) / Ku ) ^ ( 1 / 3 ) * ( 3 * PI() * mu * df * 10^(-6) * U * F535 * 10^(-9) / ( kB * T ) ) ^ ( 1 / 3 ) * ( 0.6 * ( F535 / lambda ) ^ 0.1 ) ^ ( -1 / 3 ) * ( 1 + 2/3 * ( 3.34 * F535 / lambda ) ) ^ ( -1 / 2 )</f>
        <v>1.0151532916218706</v>
      </c>
      <c r="O535">
        <f t="shared" si="208"/>
        <v>0.84899107422551956</v>
      </c>
      <c r="P535" cm="1">
        <f t="array" ref="P535" xml:space="preserve"> 1 / ( 1 + 1.6 * ( ( 1 - alpha ) / Ku ) ^ ( 1 / 3 ) * L535 ^ ( -2 / 3 ) * M535 )</f>
        <v>0.99688500878406983</v>
      </c>
      <c r="Q535" cm="1">
        <f t="array" ref="Q535" xml:space="preserve"> 1.6 * ( ( 1 - alpha ) / Ku ) * L535 ^ ( -2 / 3 ) * M535 * P535</f>
        <v>3.9393464879776095E-3</v>
      </c>
      <c r="R535" cm="1">
        <f t="array" ref="R535" xml:space="preserve"> 1.6 * ( 0.6 ) ^ ( 2 / 3 ) * ( ( 1 - alpha ) / Ku ) * ( lambda * 10^(-9) ) ^ ( -1 / 15 ) * ( kB * T / ( 3 * PI() * df * 10^(-6) * U * mu ) ) ^ ( 2 / 3 ) * ( F535 * 10^(-9) ) ^ ( -3 / 5 )  +  3.2 * 3.34 / 3 * ( 0.6 ) ^ ( 2 / 3 ) * ( ( 1 - alpha ) / Ku ) *  ( lambda * 10^(-9) ) ^ ( 14 / 15 ) * ( kB * T / ( 3 * PI() * df * 10^(-6) * U * mu ) ) ^ ( 2 / 3 ) * ( F535 * 10^(-9) ) ^ ( -8 / 5 )</f>
        <v>3.1698296254558437E-3</v>
      </c>
      <c r="S535">
        <f t="shared" si="209"/>
        <v>3.2178629781620212E-3</v>
      </c>
      <c r="T535">
        <f t="shared" si="218"/>
        <v>0.81685197988613967</v>
      </c>
      <c r="U535">
        <f t="shared" si="210"/>
        <v>6792.4156996461616</v>
      </c>
      <c r="V535">
        <f t="shared" si="211"/>
        <v>1.2133505710567569E-2</v>
      </c>
      <c r="W535">
        <f t="shared" si="212"/>
        <v>1.472216039603417E-4</v>
      </c>
      <c r="X535">
        <f t="shared" si="213"/>
        <v>1.7863054987679105E-6</v>
      </c>
      <c r="Y535" cm="1">
        <f t="array" ref="Y535" xml:space="preserve"> 4 / 3 * g / U^2 * F535 * 10^(-9) * ( rhop - rhoa ) / rhoa</f>
        <v>554.60798212122484</v>
      </c>
      <c r="Z535" cm="1">
        <f t="array" ref="Z535" xml:space="preserve"> SQRT( 4/3 * 1/U535 * g/rhoa * F535 * 10^(-9) *  ( rhop - rhoa ) )</f>
        <v>2.9973074401185985E-3</v>
      </c>
      <c r="AA535" cm="1">
        <f t="array" ref="AA535" xml:space="preserve"> Z535 / U</f>
        <v>0.28574650641924254</v>
      </c>
      <c r="AB535">
        <f t="shared" si="219"/>
        <v>0.4000631554305929</v>
      </c>
      <c r="AC535">
        <f t="shared" si="220"/>
        <v>0.39072683198113678</v>
      </c>
      <c r="AD535">
        <f t="shared" si="221"/>
        <v>0.9766628760416407</v>
      </c>
      <c r="AE535" cm="1">
        <f t="array" ref="AE535">( ( F535 * 10^(-9) ) ^ 2 * rhop * H535 * U ) / ( 18 * mu * ( df * 10^(-6) ) )</f>
        <v>0.1210419519459634</v>
      </c>
      <c r="AF535">
        <f t="shared" si="222"/>
        <v>0.10642062500111632</v>
      </c>
      <c r="AG535" cm="1">
        <f t="array" ref="AG535">(2 * AI555*(1-alpha)*AE535*SQRT(alpha)+(1-alpha)*alpha*AE535^2)/Ku</f>
        <v>6.5458116488076548E-2</v>
      </c>
      <c r="AH535">
        <f t="shared" si="223"/>
        <v>0.61508863049234974</v>
      </c>
      <c r="AI535" cm="1">
        <f t="array" ref="AI535" xml:space="preserve"> F535 / df / 1000</f>
        <v>0.68239795918367352</v>
      </c>
      <c r="AJ535" cm="1">
        <f t="array" ref="AJ535" xml:space="preserve"> ( 1 + AI535 ) / ( 2*Ku ) * ( 2 * LN( 1 + AI535 ) - 1 + alpha + ( 1 / ( 1 + AI535 ) ) ^ 2 * ( 1 - alpha / 2 ) - ( alpha / 2) * ( 1 + AI535 ) ^ 2 )</f>
        <v>0.45347278492652299</v>
      </c>
      <c r="AK535" cm="1">
        <f t="array" ref="AK535" xml:space="preserve"> ( ( 1 - alpha ) / Ku ) * AI535 ^ 2</f>
        <v>0.66225686809307616</v>
      </c>
      <c r="AL535">
        <f t="shared" si="224"/>
        <v>1.4604114956984307</v>
      </c>
      <c r="AM535">
        <f t="shared" si="214"/>
        <v>0.70816575749569788</v>
      </c>
      <c r="AN535">
        <f t="shared" si="225"/>
        <v>1.1626221880534913</v>
      </c>
      <c r="AO535">
        <f t="shared" si="226"/>
        <v>1.6417373697436284</v>
      </c>
      <c r="AP535" cm="1">
        <f t="array" ref="AP535" xml:space="preserve"> EXP( -4 * alpha * X * 10^(-6) * AM535 / ( PI() * df * 10^(-6) * ( 1 - alpha ) ) ) * 100</f>
        <v>5.0926477314347423E-5</v>
      </c>
      <c r="AQ535" cm="1">
        <f t="array" ref="AQ535" xml:space="preserve"> EXP( -4 * alpha * X * 10^(-6) * AN535 / ( PI() * df * 10^(-6) * ( 1 - alpha ) ) ) * 100</f>
        <v>4.6607327154864691E-9</v>
      </c>
      <c r="AR535">
        <f t="shared" si="227"/>
        <v>5.0921816581631939E-5</v>
      </c>
      <c r="AS535" cm="1">
        <f t="array" ref="AS535" xml:space="preserve"> ( sigave * 10^(-6) * fE *e * H535 ) / ( 3 * PI() * eps0 * ( 1 + epsF ) * mu * U * F535 * 10^(-9) )</f>
        <v>3.9781830078555111E-3</v>
      </c>
      <c r="AT535" cm="1">
        <f t="array" ref="AT535" xml:space="preserve"> PI() * AS535 / ( 1 + alpha * SQRT(AS535) )</f>
        <v>1.2443675315043746E-2</v>
      </c>
      <c r="AU535" cm="1">
        <f t="array" ref="AU535" xml:space="preserve"> PI() * AS535 * ( 1 - SQRT( AS535 ) * alpha )</f>
        <v>1.2443439630224307E-2</v>
      </c>
      <c r="AV535">
        <f t="shared" si="228"/>
        <v>0.99998105987069963</v>
      </c>
      <c r="AW535" cm="1">
        <f t="array" ref="AW535" xml:space="preserve"> 2 / 3 * ( epsP - 1 ) / ( epsP + 2 ) * ( sigave * 10^(-6) ) ^ 2 / ( eps0 * ( 1 + epsF ) ^ 2 ) * H535 * ( F535 * 10^(-9) ) ^ 2 / ( df * 10^(-6) * mu * U )</f>
        <v>97.055878056570066</v>
      </c>
      <c r="AX535" cm="1">
        <f t="array" ref="AX535" xml:space="preserve"> 0.528 * Ku ^ 0.26 * AW535 ^ 0.74 / ( 1 + 0.366 * ( Ku * AW535 ) ^ 0.63 )</f>
        <v>2.3264486165539142</v>
      </c>
      <c r="AY535" cm="1">
        <f t="array" ref="AY535" xml:space="preserve"> 0.35 * Ku ^ ( -0.5 ) * AW535 ^ 0.4</f>
        <v>2.696978331485079</v>
      </c>
      <c r="AZ535">
        <f t="shared" si="229"/>
        <v>1.1592683854243113</v>
      </c>
      <c r="BA535">
        <f t="shared" si="215"/>
        <v>0.71179724805523314</v>
      </c>
      <c r="BB535">
        <f t="shared" si="230"/>
        <v>1.1750656276837155</v>
      </c>
      <c r="BC535">
        <f t="shared" si="231"/>
        <v>1.6508431732410045</v>
      </c>
      <c r="BD535">
        <f t="shared" si="216"/>
        <v>1.3871031272328911</v>
      </c>
      <c r="BE535">
        <f t="shared" si="232"/>
        <v>3.8596005195385703</v>
      </c>
      <c r="BF535">
        <f t="shared" si="233"/>
        <v>2.7824899560554108</v>
      </c>
      <c r="BG535" cm="1">
        <f t="array" ref="BG535" xml:space="preserve"> EXP( -4 * alpha * X * 10^(-6) * BA535 / ( PI() * df * 10^(-6) * ( 1 - alpha ) ) ) * 100</f>
        <v>4.7279480512876205E-5</v>
      </c>
      <c r="BH535" cm="1">
        <f t="array" ref="BH535" xml:space="preserve"> EXP( -4 * alpha * X * 10^(-6) * BB535 / ( PI() * df * 10^(-6) * ( 1 - alpha ) ) ) * 100</f>
        <v>3.613071880588103E-9</v>
      </c>
      <c r="BI535" cm="1">
        <f t="array" ref="BI535" xml:space="preserve"> EXP( -4 * alpha * X * 10^(-6) * BD535 / ( PI() * df * 10^(-6) * ( 1 - alpha ) ) ) * 100</f>
        <v>4.7165334620457571E-11</v>
      </c>
      <c r="BJ535" cm="1">
        <f t="array" ref="BJ535" xml:space="preserve"> EXP( -4 * alpha * X * 10^(-6) * BE535 / ( PI() * df * 10^(-6) * ( 1 - alpha ) ) ) * 100</f>
        <v>5.034769355764006E-33</v>
      </c>
      <c r="BK535" cm="1">
        <f t="array" ref="BK535">fC *  BG535 +  ( 1 - fC ) * BI535</f>
        <v>4.7279905000887794E-6</v>
      </c>
    </row>
    <row r="536" spans="6:63" x14ac:dyDescent="0.2">
      <c r="F536">
        <v>5360</v>
      </c>
      <c r="G536" cm="1">
        <f t="array" ref="G536" xml:space="preserve"> F536 * 10^(-9) * rhoa/mu * U</f>
        <v>3.5509628015502081E-3</v>
      </c>
      <c r="H536" cm="1">
        <f t="array" ref="H536">1 +  lambda/F536 * ( 2.514 + 0.8 * EXP( -0.55 * F536/lambda ) )</f>
        <v>1.0314296902985074</v>
      </c>
      <c r="I536" cm="1">
        <f t="array" ref="I536" xml:space="preserve"> 1 + 3.34 * lambda/F536</f>
        <v>1.0417562313432835</v>
      </c>
      <c r="J536">
        <f t="shared" si="217"/>
        <v>0.99008737290540549</v>
      </c>
      <c r="K536" cm="1">
        <f t="array" ref="K536" xml:space="preserve"> kB * T * H536 / ( 3 * PI() * mu * F536 * 10^(-9) )</f>
        <v>4.5430768100577644E-12</v>
      </c>
      <c r="L536" cm="1">
        <f t="array" ref="L536" xml:space="preserve"> df * 10^(-6) *U / K536</f>
        <v>18101.574228989874</v>
      </c>
      <c r="M536" cm="1">
        <f t="array" ref="M536" xml:space="preserve"> 1 + 0.388 * Kn * ( ( 1 - alpha ) * L536 / Ku ) ^ ( 1 / 3 )</f>
        <v>1.195842856857755</v>
      </c>
      <c r="N536" cm="1">
        <f t="array" ref="N536" xml:space="preserve"> 1 + 0.388 * Kn * ( ( 1 - alpha ) / Ku ) ^ ( 1 / 3 ) * ( 3 * PI() * mu * df * 10^(-6) * U * F536 * 10^(-9) / ( kB * T ) ) ^ ( 1 / 3 ) * ( 0.6 * ( F536 / lambda ) ^ 0.1 ) ^ ( -1 / 3 ) * ( 1 + 2/3 * ( 3.34 * F536 / lambda ) ) ^ ( -1 / 2 )</f>
        <v>1.0151477122244661</v>
      </c>
      <c r="O536">
        <f t="shared" si="208"/>
        <v>0.84889724967033642</v>
      </c>
      <c r="P536" cm="1">
        <f t="array" ref="P536" xml:space="preserve"> 1 / ( 1 + 1.6 * ( ( 1 - alpha ) / Ku ) ^ ( 1 / 3 ) * L536 ^ ( -2 / 3 ) * M536 )</f>
        <v>0.99688866433192502</v>
      </c>
      <c r="Q536" cm="1">
        <f t="array" ref="Q536" xml:space="preserve"> 1.6 * ( ( 1 - alpha ) / Ku ) * L536 ^ ( -2 / 3 ) * M536 * P536</f>
        <v>3.9347235312477327E-3</v>
      </c>
      <c r="R536" cm="1">
        <f t="array" ref="R536" xml:space="preserve"> 1.6 * ( 0.6 ) ^ ( 2 / 3 ) * ( ( 1 - alpha ) / Ku ) * ( lambda * 10^(-9) ) ^ ( -1 / 15 ) * ( kB * T / ( 3 * PI() * df * 10^(-6) * U * mu ) ) ^ ( 2 / 3 ) * ( F536 * 10^(-9) ) ^ ( -3 / 5 )  +  3.2 * 3.34 / 3 * ( 0.6 ) ^ ( 2 / 3 ) * ( ( 1 - alpha ) / Ku ) *  ( lambda * 10^(-9) ) ^ ( 14 / 15 ) * ( kB * T / ( 3 * PI() * df * 10^(-6) * U * mu ) ) ^ ( 2 / 3 ) * ( F536 * 10^(-9) ) ^ ( -8 / 5 )</f>
        <v>3.1661197036328961E-3</v>
      </c>
      <c r="S536">
        <f t="shared" si="209"/>
        <v>3.2140791737717391E-3</v>
      </c>
      <c r="T536">
        <f t="shared" si="218"/>
        <v>0.81685006538503313</v>
      </c>
      <c r="U536">
        <f t="shared" si="210"/>
        <v>6779.7702573922079</v>
      </c>
      <c r="V536">
        <f t="shared" si="211"/>
        <v>1.2144815867876821E-2</v>
      </c>
      <c r="W536">
        <f t="shared" si="212"/>
        <v>1.4749619401100434E-4</v>
      </c>
      <c r="X536">
        <f t="shared" si="213"/>
        <v>1.7913053971965484E-6</v>
      </c>
      <c r="Y536" cm="1">
        <f t="array" ref="Y536" xml:space="preserve"> 4 / 3 * g / U^2 * F536 * 10^(-9) * ( rhop - rhoa ) / rhoa</f>
        <v>555.64463255509634</v>
      </c>
      <c r="Z536" cm="1">
        <f t="array" ref="Z536" xml:space="preserve"> SQRT( 4/3 * 1/U536 * g/rhoa * F536 * 10^(-9) *  ( rhop - rhoa ) )</f>
        <v>3.0029039099932387E-3</v>
      </c>
      <c r="AA536" cm="1">
        <f t="array" ref="AA536" xml:space="preserve"> Z536 / U</f>
        <v>0.28628004251685946</v>
      </c>
      <c r="AB536">
        <f t="shared" si="219"/>
        <v>0.40110976233086765</v>
      </c>
      <c r="AC536">
        <f t="shared" si="220"/>
        <v>0.39169648739040147</v>
      </c>
      <c r="AD536">
        <f t="shared" si="221"/>
        <v>0.97653192261947153</v>
      </c>
      <c r="AE536" cm="1">
        <f t="array" ref="AE536">( ( F536 * 10^(-9) ) ^ 2 * rhop * H536 * U ) / ( 18 * mu * ( df * 10^(-6) ) )</f>
        <v>0.12148794853271537</v>
      </c>
      <c r="AF536">
        <f t="shared" si="222"/>
        <v>0.10694905177368375</v>
      </c>
      <c r="AG536" cm="1">
        <f t="array" ref="AG536">(2 * AI556*(1-alpha)*AE536*SQRT(alpha)+(1-alpha)*alpha*AE536^2)/Ku</f>
        <v>6.5820400479218527E-2</v>
      </c>
      <c r="AH536">
        <f t="shared" si="223"/>
        <v>0.61543697104021</v>
      </c>
      <c r="AI536" cm="1">
        <f t="array" ref="AI536" xml:space="preserve"> F536 / df / 1000</f>
        <v>0.68367346938775508</v>
      </c>
      <c r="AJ536" cm="1">
        <f t="array" ref="AJ536" xml:space="preserve"> ( 1 + AI536 ) / ( 2*Ku ) * ( 2 * LN( 1 + AI536 ) - 1 + alpha + ( 1 / ( 1 + AI536 ) ) ^ 2 * ( 1 - alpha / 2 ) - ( alpha / 2) * ( 1 + AI536 ) ^ 2 )</f>
        <v>0.45491089473083329</v>
      </c>
      <c r="AK536" cm="1">
        <f t="array" ref="AK536" xml:space="preserve"> ( ( 1 - alpha ) / Ku ) * AI536 ^ 2</f>
        <v>0.6647349084659564</v>
      </c>
      <c r="AL536">
        <f t="shared" si="224"/>
        <v>1.4612420062159077</v>
      </c>
      <c r="AM536">
        <f t="shared" si="214"/>
        <v>0.70961192874659185</v>
      </c>
      <c r="AN536">
        <f t="shared" si="225"/>
        <v>1.1665945268038134</v>
      </c>
      <c r="AO536">
        <f t="shared" si="226"/>
        <v>1.6439894533120423</v>
      </c>
      <c r="AP536" cm="1">
        <f t="array" ref="AP536" xml:space="preserve"> EXP( -4 * alpha * X * 10^(-6) * AM536 / ( PI() * df * 10^(-6) * ( 1 - alpha ) ) ) * 100</f>
        <v>4.944158160766748E-5</v>
      </c>
      <c r="AQ536" cm="1">
        <f t="array" ref="AQ536" xml:space="preserve"> EXP( -4 * alpha * X * 10^(-6) * AN536 / ( PI() * df * 10^(-6) * ( 1 - alpha ) ) ) * 100</f>
        <v>4.2968910126697529E-9</v>
      </c>
      <c r="AR536">
        <f t="shared" si="227"/>
        <v>4.9437284716654808E-5</v>
      </c>
      <c r="AS536" cm="1">
        <f t="array" ref="AS536" xml:space="preserve"> ( sigave * 10^(-6) * fE *e * H536 ) / ( 3 * PI() * eps0 * ( 1 + epsF ) * mu * U * F536 * 10^(-9) )</f>
        <v>3.9705348750933636E-3</v>
      </c>
      <c r="AT536" cm="1">
        <f t="array" ref="AT536" xml:space="preserve"> PI() * AS536 / ( 1 + alpha * SQRT(AS536) )</f>
        <v>1.2419803868828176E-2</v>
      </c>
      <c r="AU536" cm="1">
        <f t="array" ref="AU536" xml:space="preserve"> PI() * AS536 * ( 1 - SQRT( AS536 ) * alpha )</f>
        <v>1.2419569088376353E-2</v>
      </c>
      <c r="AV536">
        <f t="shared" si="228"/>
        <v>0.99998109628345966</v>
      </c>
      <c r="AW536" cm="1">
        <f t="array" ref="AW536" xml:space="preserve"> 2 / 3 * ( epsP - 1 ) / ( epsP + 2 ) * ( sigave * 10^(-6) ) ^ 2 / ( eps0 * ( 1 + epsF ) ^ 2 ) * H536 * ( F536 * 10^(-9) ) ^ 2 / ( df * 10^(-6) * mu * U )</f>
        <v>97.413494483284396</v>
      </c>
      <c r="AX536" cm="1">
        <f t="array" ref="AX536" xml:space="preserve"> 0.528 * Ku ^ 0.26 * AW536 ^ 0.74 / ( 1 + 0.366 * ( Ku * AW536 ) ^ 0.63 )</f>
        <v>2.3282873852625063</v>
      </c>
      <c r="AY536" cm="1">
        <f t="array" ref="AY536" xml:space="preserve"> 0.35 * Ku ^ ( -0.5 ) * AW536 ^ 0.4</f>
        <v>2.7009489089678222</v>
      </c>
      <c r="AZ536">
        <f t="shared" si="229"/>
        <v>1.1600582153492618</v>
      </c>
      <c r="BA536">
        <f t="shared" si="215"/>
        <v>0.71321849163740647</v>
      </c>
      <c r="BB536">
        <f t="shared" si="230"/>
        <v>1.1790140958921898</v>
      </c>
      <c r="BC536">
        <f t="shared" si="231"/>
        <v>1.653089634826223</v>
      </c>
      <c r="BD536">
        <f t="shared" si="216"/>
        <v>1.3857188118766119</v>
      </c>
      <c r="BE536">
        <f t="shared" si="232"/>
        <v>3.8675434357716356</v>
      </c>
      <c r="BF536">
        <f t="shared" si="233"/>
        <v>2.7910016105893871</v>
      </c>
      <c r="BG536" cm="1">
        <f t="array" ref="BG536" xml:space="preserve"> EXP( -4 * alpha * X * 10^(-6) * BA536 / ( PI() * df * 10^(-6) * ( 1 - alpha ) ) ) * 100</f>
        <v>4.5924340959375604E-5</v>
      </c>
      <c r="BH536" cm="1">
        <f t="array" ref="BH536" xml:space="preserve"> EXP( -4 * alpha * X * 10^(-6) * BB536 / ( PI() * df * 10^(-6) * ( 1 - alpha ) ) ) * 100</f>
        <v>3.3326435556373174E-9</v>
      </c>
      <c r="BI536" cm="1">
        <f t="array" ref="BI536" xml:space="preserve"> EXP( -4 * alpha * X * 10^(-6) * BD536 / ( PI() * df * 10^(-6) * ( 1 - alpha ) ) ) * 100</f>
        <v>4.8520416893969171E-11</v>
      </c>
      <c r="BJ536" cm="1">
        <f t="array" ref="BJ536" xml:space="preserve"> EXP( -4 * alpha * X * 10^(-6) * BE536 / ( PI() * df * 10^(-6) * ( 1 - alpha ) ) ) * 100</f>
        <v>4.2795244583786976E-33</v>
      </c>
      <c r="BK536" cm="1">
        <f t="array" ref="BK536">fC *  BG536 +  ( 1 - fC ) * BI536</f>
        <v>4.5924777643127651E-6</v>
      </c>
    </row>
    <row r="537" spans="6:63" x14ac:dyDescent="0.2">
      <c r="F537">
        <v>5370</v>
      </c>
      <c r="G537" cm="1">
        <f t="array" ref="G537" xml:space="preserve"> F537 * 10^(-9) * rhoa/mu * U</f>
        <v>3.5575877321501149E-3</v>
      </c>
      <c r="H537" cm="1">
        <f t="array" ref="H537">1 +  lambda/F537 * ( 2.514 + 0.8 * EXP( -0.55 * F537/lambda ) )</f>
        <v>1.0313711620111732</v>
      </c>
      <c r="I537" cm="1">
        <f t="array" ref="I537" xml:space="preserve"> 1 + 3.34 * lambda/F537</f>
        <v>1.0416784729981379</v>
      </c>
      <c r="J537">
        <f t="shared" si="217"/>
        <v>0.99010509360215693</v>
      </c>
      <c r="K537" cm="1">
        <f t="array" ref="K537" xml:space="preserve"> kB * T * H537 / ( 3 * PI() * mu * F537 * 10^(-9) )</f>
        <v>4.5343593882786041E-12</v>
      </c>
      <c r="L537" cm="1">
        <f t="array" ref="L537" xml:space="preserve"> df * 10^(-6) *U / K537</f>
        <v>18136.37496794956</v>
      </c>
      <c r="M537" cm="1">
        <f t="array" ref="M537" xml:space="preserve"> 1 + 0.388 * Kn * ( ( 1 - alpha ) * L537 / Ku ) ^ ( 1 / 3 )</f>
        <v>1.1959682808138727</v>
      </c>
      <c r="N537" cm="1">
        <f t="array" ref="N537" xml:space="preserve"> 1 + 0.388 * Kn * ( ( 1 - alpha ) / Ku ) ^ ( 1 / 3 ) * ( 3 * PI() * mu * df * 10^(-6) * U * F537 * 10^(-9) / ( kB * T ) ) ^ ( 1 / 3 ) * ( 0.6 * ( F537 / lambda ) ^ 0.1 ) ^ ( -1 / 3 ) * ( 1 + 2/3 * ( 3.34 * F537 / lambda ) ) ^ ( -1 / 2 )</f>
        <v>1.0151421451290905</v>
      </c>
      <c r="O537">
        <f t="shared" si="208"/>
        <v>0.84880356896946496</v>
      </c>
      <c r="P537" cm="1">
        <f t="array" ref="P537" xml:space="preserve"> 1 / ( 1 + 1.6 * ( ( 1 - alpha ) / Ku ) ^ ( 1 / 3 ) * L537 ^ ( -2 / 3 ) * M537 )</f>
        <v>0.99689230843259979</v>
      </c>
      <c r="Q537" cm="1">
        <f t="array" ref="Q537" xml:space="preserve"> 1.6 * ( ( 1 - alpha ) / Ku ) * L537 ^ ( -2 / 3 ) * M537 * P537</f>
        <v>3.9301150510948216E-3</v>
      </c>
      <c r="R537" cm="1">
        <f t="array" ref="R537" xml:space="preserve"> 1.6 * ( 0.6 ) ^ ( 2 / 3 ) * ( ( 1 - alpha ) / Ku ) * ( lambda * 10^(-9) ) ^ ( -1 / 15 ) * ( kB * T / ( 3 * PI() * df * 10^(-6) * U * mu ) ) ^ ( 2 / 3 ) * ( F537 * 10^(-9) ) ^ ( -3 / 5 )  +  3.2 * 3.34 / 3 * ( 0.6 ) ^ ( 2 / 3 ) * ( ( 1 - alpha ) / Ku ) *  ( lambda * 10^(-9) ) ^ ( 14 / 15 ) * ( kB * T / ( 3 * PI() * df * 10^(-6) * U * mu ) ) ^ ( 2 / 3 ) * ( F537 * 10^(-9) ) ^ ( -8 / 5 )</f>
        <v>3.1624213165472605E-3</v>
      </c>
      <c r="S537">
        <f t="shared" si="209"/>
        <v>3.2103071590817486E-3</v>
      </c>
      <c r="T537">
        <f t="shared" si="218"/>
        <v>0.81684813735604145</v>
      </c>
      <c r="U537">
        <f t="shared" si="210"/>
        <v>6767.1718960391145</v>
      </c>
      <c r="V537">
        <f t="shared" si="211"/>
        <v>1.2156115425863404E-2</v>
      </c>
      <c r="W537">
        <f t="shared" si="212"/>
        <v>1.4777078220362197E-4</v>
      </c>
      <c r="X537">
        <f t="shared" si="213"/>
        <v>1.7963099179182078E-6</v>
      </c>
      <c r="Y537" cm="1">
        <f t="array" ref="Y537" xml:space="preserve"> 4 / 3 * g / U^2 * F537 * 10^(-9) * ( rhop - rhoa ) / rhoa</f>
        <v>556.68128298896772</v>
      </c>
      <c r="Z537" cm="1">
        <f t="array" ref="Z537" xml:space="preserve"> SQRT( 4/3 * 1/U537 * g/rhoa * F537 * 10^(-9) *  ( rhop - rhoa ) )</f>
        <v>3.0085003611067542E-3</v>
      </c>
      <c r="AA537" cm="1">
        <f t="array" ref="AA537" xml:space="preserve"> Z537 / U</f>
        <v>0.28681357682589576</v>
      </c>
      <c r="AB537">
        <f t="shared" si="219"/>
        <v>0.40215793165187375</v>
      </c>
      <c r="AC537">
        <f t="shared" si="220"/>
        <v>0.39266719776565795</v>
      </c>
      <c r="AD537">
        <f t="shared" si="221"/>
        <v>0.97640048065884866</v>
      </c>
      <c r="AE537" cm="1">
        <f t="array" ref="AE537">( ( F537 * 10^(-9) ) ^ 2 * rhop * H537 * U ) / ( 18 * mu * ( df * 10^(-6) ) )</f>
        <v>0.12193476508195841</v>
      </c>
      <c r="AF537">
        <f t="shared" si="222"/>
        <v>0.10747848683963467</v>
      </c>
      <c r="AG537" cm="1">
        <f t="array" ref="AG537">(2 * AI557*(1-alpha)*AE537*SQRT(alpha)+(1-alpha)*alpha*AE537^2)/Ku</f>
        <v>6.6184028443949994E-2</v>
      </c>
      <c r="AH537">
        <f t="shared" si="223"/>
        <v>0.61578861398282558</v>
      </c>
      <c r="AI537" cm="1">
        <f t="array" ref="AI537" xml:space="preserve"> F537 / df / 1000</f>
        <v>0.68494897959183676</v>
      </c>
      <c r="AJ537" cm="1">
        <f t="array" ref="AJ537" xml:space="preserve"> ( 1 + AI537 ) / ( 2*Ku ) * ( 2 * LN( 1 + AI537 ) - 1 + alpha + ( 1 / ( 1 + AI537 ) ) ^ 2 * ( 1 - alpha / 2 ) - ( alpha / 2) * ( 1 + AI537 ) ^ 2 )</f>
        <v>0.45635055028638322</v>
      </c>
      <c r="AK537" cm="1">
        <f t="array" ref="AK537" xml:space="preserve"> ( ( 1 - alpha ) / Ku ) * AI537 ^ 2</f>
        <v>0.66721757636521017</v>
      </c>
      <c r="AL537">
        <f t="shared" si="224"/>
        <v>1.4620724702676422</v>
      </c>
      <c r="AM537">
        <f t="shared" si="214"/>
        <v>0.71105583577091014</v>
      </c>
      <c r="AN537">
        <f t="shared" si="225"/>
        <v>1.1705735681295846</v>
      </c>
      <c r="AO537">
        <f t="shared" si="226"/>
        <v>1.6462470445242545</v>
      </c>
      <c r="AP537" cm="1">
        <f t="array" ref="AP537" xml:space="preserve"> EXP( -4 * alpha * X * 10^(-6) * AM537 / ( PI() * df * 10^(-6) * ( 1 - alpha ) ) ) * 100</f>
        <v>4.8002205840564868E-5</v>
      </c>
      <c r="AQ537" cm="1">
        <f t="array" ref="AQ537" xml:space="preserve"> EXP( -4 * alpha * X * 10^(-6) * AN537 / ( PI() * df * 10^(-6) * ( 1 - alpha ) ) ) * 100</f>
        <v>3.9609094762166309E-9</v>
      </c>
      <c r="AR537">
        <f t="shared" si="227"/>
        <v>4.7998244931088652E-5</v>
      </c>
      <c r="AS537" cm="1">
        <f t="array" ref="AS537" xml:space="preserve"> ( sigave * 10^(-6) * fE *e * H537 ) / ( 3 * PI() * eps0 * ( 1 + epsF ) * mu * U * F537 * 10^(-9) )</f>
        <v>3.9629160676986873E-3</v>
      </c>
      <c r="AT537" cm="1">
        <f t="array" ref="AT537" xml:space="preserve"> PI() * AS537 / ( 1 + alpha * SQRT(AS537) )</f>
        <v>1.2396023804983699E-2</v>
      </c>
      <c r="AU537" cm="1">
        <f t="array" ref="AU537" xml:space="preserve"> PI() * AS537 * ( 1 - SQRT( AS537 ) * alpha )</f>
        <v>1.2395789923706194E-2</v>
      </c>
      <c r="AV537">
        <f t="shared" si="228"/>
        <v>0.9999811325566017</v>
      </c>
      <c r="AW537" cm="1">
        <f t="array" ref="AW537" xml:space="preserve"> 2 / 3 * ( epsP - 1 ) / ( epsP + 2 ) * ( sigave * 10^(-6) ) ^ 2 / ( eps0 * ( 1 + epsF ) ^ 2 ) * H537 * ( F537 * 10^(-9) ) ^ 2 / ( df * 10^(-6) * mu * U )</f>
        <v>97.771768386008219</v>
      </c>
      <c r="AX537" cm="1">
        <f t="array" ref="AX537" xml:space="preserve"> 0.528 * Ku ^ 0.26 * AW537 ^ 0.74 / ( 1 + 0.366 * ( Ku * AW537 ) ^ 0.63 )</f>
        <v>2.3301224983809008</v>
      </c>
      <c r="AY537" cm="1">
        <f t="array" ref="AY537" xml:space="preserve"> 0.35 * Ku ^ ( -0.5 ) * AW537 ^ 0.4</f>
        <v>2.704918025986343</v>
      </c>
      <c r="AZ537">
        <f t="shared" si="229"/>
        <v>1.1608479931273445</v>
      </c>
      <c r="BA537">
        <f t="shared" si="215"/>
        <v>0.7146375945090051</v>
      </c>
      <c r="BB537">
        <f t="shared" si="230"/>
        <v>1.1829693580532907</v>
      </c>
      <c r="BC537">
        <f t="shared" si="231"/>
        <v>1.655341626500989</v>
      </c>
      <c r="BD537">
        <f t="shared" si="216"/>
        <v>1.3843311336169783</v>
      </c>
      <c r="BE537">
        <f t="shared" si="232"/>
        <v>3.8754915941159274</v>
      </c>
      <c r="BF537">
        <f t="shared" si="233"/>
        <v>2.7995408757368971</v>
      </c>
      <c r="BG537" cm="1">
        <f t="array" ref="BG537" xml:space="preserve"> EXP( -4 * alpha * X * 10^(-6) * BA537 / ( PI() * df * 10^(-6) * ( 1 - alpha ) ) ) * 100</f>
        <v>4.4609996841157029E-5</v>
      </c>
      <c r="BH537" cm="1">
        <f t="array" ref="BH537" xml:space="preserve"> EXP( -4 * alpha * X * 10^(-6) * BB537 / ( PI() * df * 10^(-6) * ( 1 - alpha ) ) ) * 100</f>
        <v>3.0735533528921181E-9</v>
      </c>
      <c r="BI537" cm="1">
        <f t="array" ref="BI537" xml:space="preserve"> EXP( -4 * alpha * X * 10^(-6) * BD537 / ( PI() * df * 10^(-6) * ( 1 - alpha ) ) ) * 100</f>
        <v>4.9917866090739454E-11</v>
      </c>
      <c r="BJ537" cm="1">
        <f t="array" ref="BJ537" xml:space="preserve"> EXP( -4 * alpha * X * 10^(-6) * BE537 / ( PI() * df * 10^(-6) * ( 1 - alpha ) ) ) * 100</f>
        <v>3.6371805652404318E-33</v>
      </c>
      <c r="BK537" cm="1">
        <f t="array" ref="BK537">fC *  BG537 +  ( 1 - fC ) * BI537</f>
        <v>4.4610446101951852E-6</v>
      </c>
    </row>
    <row r="538" spans="6:63" x14ac:dyDescent="0.2">
      <c r="F538">
        <v>5380</v>
      </c>
      <c r="G538" cm="1">
        <f t="array" ref="G538" xml:space="preserve"> F538 * 10^(-9) * rhoa/mu * U</f>
        <v>3.5642126627500217E-3</v>
      </c>
      <c r="H538" cm="1">
        <f t="array" ref="H538">1 +  lambda/F538 * ( 2.514 + 0.8 * EXP( -0.55 * F538/lambda ) )</f>
        <v>1.0313128513011152</v>
      </c>
      <c r="I538" cm="1">
        <f t="array" ref="I538" xml:space="preserve"> 1 + 3.34 * lambda/F538</f>
        <v>1.0416010037174721</v>
      </c>
      <c r="J538">
        <f t="shared" si="217"/>
        <v>0.99012275105377345</v>
      </c>
      <c r="K538" cm="1">
        <f t="array" ref="K538" xml:space="preserve"> kB * T * H538 / ( 3 * PI() * mu * F538 * 10^(-9) )</f>
        <v>4.5256753280588645E-12</v>
      </c>
      <c r="L538" cm="1">
        <f t="array" ref="L538" xml:space="preserve"> df * 10^(-6) *U / K538</f>
        <v>18171.17582328555</v>
      </c>
      <c r="M538" cm="1">
        <f t="array" ref="M538" xml:space="preserve"> 1 + 0.388 * Kn * ( ( 1 - alpha ) * L538 / Ku ) ^ ( 1 / 3 )</f>
        <v>1.1960935448456815</v>
      </c>
      <c r="N538" cm="1">
        <f t="array" ref="N538" xml:space="preserve"> 1 + 0.388 * Kn * ( ( 1 - alpha ) / Ku ) ^ ( 1 / 3 ) * ( 3 * PI() * mu * df * 10^(-6) * U * F538 * 10^(-9) / ( kB * T ) ) ^ ( 1 / 3 ) * ( 0.6 * ( F538 / lambda ) ^ 0.1 ) ^ ( -1 / 3 ) * ( 1 + 2/3 * ( 3.34 * F538 / lambda ) ) ^ ( -1 / 2 )</f>
        <v>1.0151365902861114</v>
      </c>
      <c r="O538">
        <f t="shared" si="208"/>
        <v>0.84871003163643277</v>
      </c>
      <c r="P538" cm="1">
        <f t="array" ref="P538" xml:space="preserve"> 1 / ( 1 + 1.6 * ( ( 1 - alpha ) / Ku ) ^ ( 1 / 3 ) * L538 ^ ( -2 / 3 ) * M538 )</f>
        <v>0.99689594114381042</v>
      </c>
      <c r="Q538" cm="1">
        <f t="array" ref="Q538" xml:space="preserve"> 1.6 * ( ( 1 - alpha ) / Ku ) * L538 ^ ( -2 / 3 ) * M538 * P538</f>
        <v>3.9255209745284745E-3</v>
      </c>
      <c r="R538" cm="1">
        <f t="array" ref="R538" xml:space="preserve"> 1.6 * ( 0.6 ) ^ ( 2 / 3 ) * ( ( 1 - alpha ) / Ku ) * ( lambda * 10^(-9) ) ^ ( -1 / 15 ) * ( kB * T / ( 3 * PI() * df * 10^(-6) * U * mu ) ) ^ ( 2 / 3 ) * ( F538 * 10^(-9) ) ^ ( -3 / 5 )  +  3.2 * 3.34 / 3 * ( 0.6 ) ^ ( 2 / 3 ) * ( ( 1 - alpha ) / Ku ) *  ( lambda * 10^(-9) ) ^ ( 14 / 15 ) * ( kB * T / ( 3 * PI() * df * 10^(-6) * U * mu ) ) ^ ( 2 / 3 ) * ( F538 * 10^(-9) ) ^ ( -8 / 5 )</f>
        <v>3.158734406133065E-3</v>
      </c>
      <c r="S538">
        <f t="shared" si="209"/>
        <v>3.2065468746613444E-3</v>
      </c>
      <c r="T538">
        <f t="shared" si="218"/>
        <v>0.81684619582156437</v>
      </c>
      <c r="U538">
        <f t="shared" si="210"/>
        <v>6754.6203530923267</v>
      </c>
      <c r="V538">
        <f t="shared" si="211"/>
        <v>1.216740441410193E-2</v>
      </c>
      <c r="W538">
        <f t="shared" si="212"/>
        <v>1.4804536853927836E-4</v>
      </c>
      <c r="X538">
        <f t="shared" si="213"/>
        <v>1.8013190565298783E-6</v>
      </c>
      <c r="Y538" cm="1">
        <f t="array" ref="Y538" xml:space="preserve"> 4 / 3 * g / U^2 * F538 * 10^(-9) * ( rhop - rhoa ) / rhoa</f>
        <v>557.71793342283922</v>
      </c>
      <c r="Z538" cm="1">
        <f t="array" ref="Z538" xml:space="preserve"> SQRT( 4/3 * 1/U538 * g/rhoa * F538 * 10^(-9) *  ( rhop - rhoa ) )</f>
        <v>3.0140967934702452E-3</v>
      </c>
      <c r="AA538" cm="1">
        <f t="array" ref="AA538" xml:space="preserve"> Z538 / U</f>
        <v>0.28734710934740976</v>
      </c>
      <c r="AB538">
        <f t="shared" si="219"/>
        <v>0.40320766689696635</v>
      </c>
      <c r="AC538">
        <f t="shared" si="220"/>
        <v>0.39363896400927745</v>
      </c>
      <c r="AD538">
        <f t="shared" si="221"/>
        <v>0.97626854925322126</v>
      </c>
      <c r="AE538" cm="1">
        <f t="array" ref="AE538">( ( F538 * 10^(-9) ) ^ 2 * rhop * H538 * U ) / ( 18 * mu * ( df * 10^(-6) ) )</f>
        <v>0.1223824015936925</v>
      </c>
      <c r="AF538">
        <f t="shared" si="222"/>
        <v>0.10800892555030142</v>
      </c>
      <c r="AG538" cm="1">
        <f t="array" ref="AG538">(2 * AI558*(1-alpha)*AE538*SQRT(alpha)+(1-alpha)*alpha*AE538^2)/Ku</f>
        <v>6.6549002942237562E-2</v>
      </c>
      <c r="AH538">
        <f t="shared" si="223"/>
        <v>0.61614355112943575</v>
      </c>
      <c r="AI538" cm="1">
        <f t="array" ref="AI538" xml:space="preserve"> F538 / df / 1000</f>
        <v>0.68622448979591844</v>
      </c>
      <c r="AJ538" cm="1">
        <f t="array" ref="AJ538" xml:space="preserve"> ( 1 + AI538 ) / ( 2*Ku ) * ( 2 * LN( 1 + AI538 ) - 1 + alpha + ( 1 / ( 1 + AI538 ) ) ^ 2 * ( 1 - alpha / 2 ) - ( alpha / 2) * ( 1 + AI538 ) ^ 2 )</f>
        <v>0.45779174900680775</v>
      </c>
      <c r="AK538" cm="1">
        <f t="array" ref="AK538" xml:space="preserve"> ( ( 1 - alpha ) / Ku ) * AI538 ^ 2</f>
        <v>0.66970487179083715</v>
      </c>
      <c r="AL538">
        <f t="shared" si="224"/>
        <v>1.4629028881446224</v>
      </c>
      <c r="AM538">
        <f t="shared" si="214"/>
        <v>0.71249746459859864</v>
      </c>
      <c r="AN538">
        <f t="shared" si="225"/>
        <v>1.1745593082250774</v>
      </c>
      <c r="AO538">
        <f t="shared" si="226"/>
        <v>1.6485101584000605</v>
      </c>
      <c r="AP538" cm="1">
        <f t="array" ref="AP538" xml:space="preserve"> EXP( -4 * alpha * X * 10^(-6) * AM538 / ( PI() * df * 10^(-6) * ( 1 - alpha ) ) ) * 100</f>
        <v>4.6606906695161592E-5</v>
      </c>
      <c r="AQ538" cm="1">
        <f t="array" ref="AQ538" xml:space="preserve"> EXP( -4 * alpha * X * 10^(-6) * AN538 / ( PI() * df * 10^(-6) * ( 1 - alpha ) ) ) * 100</f>
        <v>3.6506985027541923E-9</v>
      </c>
      <c r="AR538">
        <f t="shared" si="227"/>
        <v>4.6603255996658836E-5</v>
      </c>
      <c r="AS538" cm="1">
        <f t="array" ref="AS538" xml:space="preserve"> ( sigave * 10^(-6) * fE *e * H538 ) / ( 3 * PI() * eps0 * ( 1 + epsF ) * mu * U * F538 * 10^(-9) )</f>
        <v>3.9553264174679121E-3</v>
      </c>
      <c r="AT538" cm="1">
        <f t="array" ref="AT538" xml:space="preserve"> PI() * AS538 / ( 1 + alpha * SQRT(AS538) )</f>
        <v>1.2372334600069517E-2</v>
      </c>
      <c r="AU538" cm="1">
        <f t="array" ref="AU538" xml:space="preserve"> PI() * AS538 * ( 1 - SQRT( AS538 ) * alpha )</f>
        <v>1.2372101612812702E-2</v>
      </c>
      <c r="AV538">
        <f t="shared" si="228"/>
        <v>0.99998116869092646</v>
      </c>
      <c r="AW538" cm="1">
        <f t="array" ref="AW538" xml:space="preserve"> 2 / 3 * ( epsP - 1 ) / ( epsP + 2 ) * ( sigave * 10^(-6) ) ^ 2 / ( eps0 * ( 1 + epsF ) ^ 2 ) * H538 * ( F538 * 10^(-9) ) ^ 2 / ( df * 10^(-6) * mu * U )</f>
        <v>98.130699764741507</v>
      </c>
      <c r="AX538" cm="1">
        <f t="array" ref="AX538" xml:space="preserve"> 0.528 * Ku ^ 0.26 * AW538 ^ 0.74 / ( 1 + 0.366 * ( Ku * AW538 ) ^ 0.63 )</f>
        <v>2.3319539695497329</v>
      </c>
      <c r="AY538" cm="1">
        <f t="array" ref="AY538" xml:space="preserve"> 0.35 * Ku ^ ( -0.5 ) * AW538 ^ 0.4</f>
        <v>2.7088856857616914</v>
      </c>
      <c r="AZ538">
        <f t="shared" si="229"/>
        <v>1.1616377171821872</v>
      </c>
      <c r="BA538">
        <f t="shared" si="215"/>
        <v>0.71605454216495312</v>
      </c>
      <c r="BB538">
        <f t="shared" si="230"/>
        <v>1.18693140983789</v>
      </c>
      <c r="BC538">
        <f t="shared" si="231"/>
        <v>1.6575991631157949</v>
      </c>
      <c r="BD538">
        <f t="shared" si="216"/>
        <v>1.3829401432835091</v>
      </c>
      <c r="BE538">
        <f t="shared" si="232"/>
        <v>3.8834449939867688</v>
      </c>
      <c r="BF538">
        <f t="shared" si="233"/>
        <v>2.8081077932746399</v>
      </c>
      <c r="BG538" cm="1">
        <f t="array" ref="BG538" xml:space="preserve"> EXP( -4 * alpha * X * 10^(-6) * BA538 / ( PI() * df * 10^(-6) * ( 1 - alpha ) ) ) * 100</f>
        <v>4.3335179965748342E-5</v>
      </c>
      <c r="BH538" cm="1">
        <f t="array" ref="BH538" xml:space="preserve"> EXP( -4 * alpha * X * 10^(-6) * BB538 / ( PI() * df * 10^(-6) * ( 1 - alpha ) ) ) * 100</f>
        <v>2.8342118610534371E-9</v>
      </c>
      <c r="BI538" cm="1">
        <f t="array" ref="BI538" xml:space="preserve"> EXP( -4 * alpha * X * 10^(-6) * BD538 / ( PI() * df * 10^(-6) * ( 1 - alpha ) ) ) * 100</f>
        <v>5.1359044110573047E-11</v>
      </c>
      <c r="BJ538" cm="1">
        <f t="array" ref="BJ538" xml:space="preserve"> EXP( -4 * alpha * X * 10^(-6) * BE538 / ( PI() * df * 10^(-6) * ( 1 - alpha ) ) ) * 100</f>
        <v>3.0909190589755274E-33</v>
      </c>
      <c r="BK538" cm="1">
        <f t="array" ref="BK538">fC *  BG538 +  ( 1 - fC ) * BI538</f>
        <v>4.3335642197145335E-6</v>
      </c>
    </row>
    <row r="539" spans="6:63" x14ac:dyDescent="0.2">
      <c r="F539">
        <v>5390</v>
      </c>
      <c r="G539" cm="1">
        <f t="array" ref="G539" xml:space="preserve"> F539 * 10^(-9) * rhoa/mu * U</f>
        <v>3.570837593349929E-3</v>
      </c>
      <c r="H539" cm="1">
        <f t="array" ref="H539">1 +  lambda/F539 * ( 2.514 + 0.8 * EXP( -0.55 * F539/lambda ) )</f>
        <v>1.0312547569573285</v>
      </c>
      <c r="I539" cm="1">
        <f t="array" ref="I539" xml:space="preserve"> 1 + 3.34 * lambda/F539</f>
        <v>1.0415238218923932</v>
      </c>
      <c r="J539">
        <f t="shared" si="217"/>
        <v>0.99014034559823472</v>
      </c>
      <c r="K539" cm="1">
        <f t="array" ref="K539" xml:space="preserve"> kB * T * H539 / ( 3 * PI() * mu * F539 * 10^(-9) )</f>
        <v>4.517024438408335E-12</v>
      </c>
      <c r="L539" cm="1">
        <f t="array" ref="L539" xml:space="preserve"> df * 10^(-6) *U / K539</f>
        <v>18205.976794369737</v>
      </c>
      <c r="M539" cm="1">
        <f t="array" ref="M539" xml:space="preserve"> 1 + 0.388 * Kn * ( ( 1 - alpha ) * L539 / Ku ) ^ ( 1 / 3 )</f>
        <v>1.1962186494608034</v>
      </c>
      <c r="N539" cm="1">
        <f t="array" ref="N539" xml:space="preserve"> 1 + 0.388 * Kn * ( ( 1 - alpha ) / Ku ) ^ ( 1 / 3 ) * ( 3 * PI() * mu * df * 10^(-6) * U * F539 * 10^(-9) / ( kB * T ) ) ^ ( 1 / 3 ) * ( 0.6 * ( F539 / lambda ) ^ 0.1 ) ^ ( -1 / 3 ) * ( 1 + 2/3 * ( 3.34 * F539 / lambda ) ) ^ ( -1 / 2 )</f>
        <v>1.015131047646187</v>
      </c>
      <c r="O539">
        <f t="shared" si="208"/>
        <v>0.84861663718732205</v>
      </c>
      <c r="P539" cm="1">
        <f t="array" ref="P539" xml:space="preserve"> 1 / ( 1 + 1.6 * ( ( 1 - alpha ) / Ku ) ^ ( 1 / 3 ) * L539 ^ ( -2 / 3 ) * M539 )</f>
        <v>0.99689956252287304</v>
      </c>
      <c r="Q539" cm="1">
        <f t="array" ref="Q539" xml:space="preserve"> 1.6 * ( ( 1 - alpha ) / Ku ) * L539 ^ ( -2 / 3 ) * M539 * P539</f>
        <v>3.9209412290646143E-3</v>
      </c>
      <c r="R539" cm="1">
        <f t="array" ref="R539" xml:space="preserve"> 1.6 * ( 0.6 ) ^ ( 2 / 3 ) * ( ( 1 - alpha ) / Ku ) * ( lambda * 10^(-9) ) ^ ( -1 / 15 ) * ( kB * T / ( 3 * PI() * df * 10^(-6) * U * mu ) ) ^ ( 2 / 3 ) * ( F539 * 10^(-9) ) ^ ( -3 / 5 )  +  3.2 * 3.34 / 3 * ( 0.6 ) ^ ( 2 / 3 ) * ( ( 1 - alpha ) / Ku ) *  ( lambda * 10^(-9) ) ^ ( 14 / 15 ) * ( kB * T / ( 3 * PI() * df * 10^(-6) * U * mu ) ) ^ ( 2 / 3 ) * ( F539 * 10^(-9) ) ^ ( -8 / 5 )</f>
        <v>3.1550589147277637E-3</v>
      </c>
      <c r="S539">
        <f t="shared" si="209"/>
        <v>3.2027982614930366E-3</v>
      </c>
      <c r="T539">
        <f t="shared" si="218"/>
        <v>0.81684424080416551</v>
      </c>
      <c r="U539">
        <f t="shared" si="210"/>
        <v>6742.1153680051366</v>
      </c>
      <c r="V539">
        <f t="shared" si="211"/>
        <v>1.2178682862029675E-2</v>
      </c>
      <c r="W539">
        <f t="shared" si="212"/>
        <v>1.4831995301905454E-4</v>
      </c>
      <c r="X539">
        <f t="shared" si="213"/>
        <v>1.8063328086407639E-6</v>
      </c>
      <c r="Y539" cm="1">
        <f t="array" ref="Y539" xml:space="preserve"> 4 / 3 * g / U^2 * F539 * 10^(-9) * ( rhop - rhoa ) / rhoa</f>
        <v>558.7545838567105</v>
      </c>
      <c r="Z539" cm="1">
        <f t="array" ref="Z539" xml:space="preserve"> SQRT( 4/3 * 1/U539 * g/rhoa * F539 * 10^(-9) *  ( rhop - rhoa ) )</f>
        <v>3.0196932070947844E-3</v>
      </c>
      <c r="AA539" cm="1">
        <f t="array" ref="AA539" xml:space="preserve"> Z539 / U</f>
        <v>0.28788064008245706</v>
      </c>
      <c r="AB539">
        <f t="shared" si="219"/>
        <v>0.40425897157997653</v>
      </c>
      <c r="AC539">
        <f t="shared" si="220"/>
        <v>0.39461178702361555</v>
      </c>
      <c r="AD539">
        <f t="shared" si="221"/>
        <v>0.97613612749605372</v>
      </c>
      <c r="AE539" cm="1">
        <f t="array" ref="AE539">( ( F539 * 10^(-9) ) ^ 2 * rhop * H539 * U ) / ( 18 * mu * ( df * 10^(-6) ) )</f>
        <v>0.12283085806791764</v>
      </c>
      <c r="AF539">
        <f t="shared" si="222"/>
        <v>0.10854036325011468</v>
      </c>
      <c r="AG539" cm="1">
        <f t="array" ref="AG539">(2 * AI559*(1-alpha)*AE539*SQRT(alpha)+(1-alpha)*alpha*AE539^2)/Ku</f>
        <v>6.6915326534443695E-2</v>
      </c>
      <c r="AH539">
        <f t="shared" si="223"/>
        <v>0.61650177436984943</v>
      </c>
      <c r="AI539" cm="1">
        <f t="array" ref="AI539" xml:space="preserve"> F539 / df / 1000</f>
        <v>0.6875</v>
      </c>
      <c r="AJ539" cm="1">
        <f t="array" ref="AJ539" xml:space="preserve"> ( 1 + AI539 ) / ( 2*Ku ) * ( 2 * LN( 1 + AI539 ) - 1 + alpha + ( 1 / ( 1 + AI539 ) ) ^ 2 * ( 1 - alpha / 2 ) - ( alpha / 2) * ( 1 + AI539 ) ^ 2 )</f>
        <v>0.45923448831088126</v>
      </c>
      <c r="AK539" cm="1">
        <f t="array" ref="AK539" xml:space="preserve"> ( ( 1 - alpha ) / Ku ) * AI539 ^ 2</f>
        <v>0.67219679474283711</v>
      </c>
      <c r="AL539">
        <f t="shared" si="224"/>
        <v>1.463733260137444</v>
      </c>
      <c r="AM539">
        <f t="shared" si="214"/>
        <v>0.71393680130224402</v>
      </c>
      <c r="AN539">
        <f t="shared" si="225"/>
        <v>1.1785517432780603</v>
      </c>
      <c r="AO539">
        <f t="shared" si="226"/>
        <v>1.650778810012796</v>
      </c>
      <c r="AP539" cm="1">
        <f t="array" ref="AP539" xml:space="preserve"> EXP( -4 * alpha * X * 10^(-6) * AM539 / ( PI() * df * 10^(-6) * ( 1 - alpha ) ) ) * 100</f>
        <v>4.5254287676879609E-5</v>
      </c>
      <c r="AQ539" cm="1">
        <f t="array" ref="AQ539" xml:space="preserve"> EXP( -4 * alpha * X * 10^(-6) * AN539 / ( PI() * df * 10^(-6) * ( 1 - alpha ) ) ) * 100</f>
        <v>3.3643217573028765E-9</v>
      </c>
      <c r="AR539">
        <f t="shared" si="227"/>
        <v>4.5250923355122304E-5</v>
      </c>
      <c r="AS539" cm="1">
        <f t="array" ref="AS539" xml:space="preserve"> ( sigave * 10^(-6) * fE *e * H539 ) / ( 3 * PI() * eps0 * ( 1 + epsF ) * mu * U * F539 * 10^(-9) )</f>
        <v>3.947765757480395E-3</v>
      </c>
      <c r="AT539" cm="1">
        <f t="array" ref="AT539" xml:space="preserve"> PI() * AS539 / ( 1 + alpha * SQRT(AS539) )</f>
        <v>1.2348735734632518E-2</v>
      </c>
      <c r="AU539" cm="1">
        <f t="array" ref="AU539" xml:space="preserve"> PI() * AS539 * ( 1 - SQRT( AS539 ) * alpha )</f>
        <v>1.2348503636282053E-2</v>
      </c>
      <c r="AV539">
        <f t="shared" si="228"/>
        <v>0.99998120468722851</v>
      </c>
      <c r="AW539" cm="1">
        <f t="array" ref="AW539" xml:space="preserve"> 2 / 3 * ( epsP - 1 ) / ( epsP + 2 ) * ( sigave * 10^(-6) ) ^ 2 / ( eps0 * ( 1 + epsF ) ^ 2 ) * H539 * ( F539 * 10^(-9) ) ^ 2 / ( df * 10^(-6) * mu * U )</f>
        <v>98.490288619484247</v>
      </c>
      <c r="AX539" cm="1">
        <f t="array" ref="AX539" xml:space="preserve"> 0.528 * Ku ^ 0.26 * AW539 ^ 0.74 / ( 1 + 0.366 * ( Ku * AW539 ) ^ 0.63 )</f>
        <v>2.333781812339454</v>
      </c>
      <c r="AY539" cm="1">
        <f t="array" ref="AY539" xml:space="preserve"> 0.35 * Ku ^ ( -0.5 ) * AW539 ^ 0.4</f>
        <v>2.7128518915018982</v>
      </c>
      <c r="AZ539">
        <f t="shared" si="229"/>
        <v>1.1624273859527823</v>
      </c>
      <c r="BA539">
        <f t="shared" si="215"/>
        <v>0.71746932014636633</v>
      </c>
      <c r="BB539">
        <f t="shared" si="230"/>
        <v>1.1909002469143424</v>
      </c>
      <c r="BC539">
        <f t="shared" si="231"/>
        <v>1.6598622595756352</v>
      </c>
      <c r="BD539">
        <f t="shared" si="216"/>
        <v>1.3815458916027143</v>
      </c>
      <c r="BE539">
        <f t="shared" si="232"/>
        <v>3.8914036347799588</v>
      </c>
      <c r="BF539">
        <f t="shared" si="233"/>
        <v>2.8167024044822639</v>
      </c>
      <c r="BG539" cm="1">
        <f t="array" ref="BG539" xml:space="preserve"> EXP( -4 * alpha * X * 10^(-6) * BA539 / ( PI() * df * 10^(-6) * ( 1 - alpha ) ) ) * 100</f>
        <v>4.2098662387523963E-5</v>
      </c>
      <c r="BH539" cm="1">
        <f t="array" ref="BH539" xml:space="preserve"> EXP( -4 * alpha * X * 10^(-6) * BB539 / ( PI() * df * 10^(-6) * ( 1 - alpha ) ) ) * 100</f>
        <v>2.6131453630681674E-9</v>
      </c>
      <c r="BI539" cm="1">
        <f t="array" ref="BI539" xml:space="preserve"> EXP( -4 * alpha * X * 10^(-6) * BD539 / ( PI() * df * 10^(-6) * ( 1 - alpha ) ) ) * 100</f>
        <v>5.2845356762743764E-11</v>
      </c>
      <c r="BJ539" cm="1">
        <f t="array" ref="BJ539" xml:space="preserve"> EXP( -4 * alpha * X * 10^(-6) * BE539 / ( PI() * df * 10^(-6) * ( 1 - alpha ) ) ) * 100</f>
        <v>2.6264179028445591E-33</v>
      </c>
      <c r="BK539" cm="1">
        <f t="array" ref="BK539">fC *  BG539 +  ( 1 - fC ) * BI539</f>
        <v>4.2099137995734827E-6</v>
      </c>
    </row>
    <row r="540" spans="6:63" x14ac:dyDescent="0.2">
      <c r="F540">
        <v>5400</v>
      </c>
      <c r="G540" cm="1">
        <f t="array" ref="G540" xml:space="preserve"> F540 * 10^(-9) * rhoa/mu * U</f>
        <v>3.5774625239498358E-3</v>
      </c>
      <c r="H540" cm="1">
        <f t="array" ref="H540">1 +  lambda/F540 * ( 2.514 + 0.8 * EXP( -0.55 * F540/lambda ) )</f>
        <v>1.0311968777777778</v>
      </c>
      <c r="I540" cm="1">
        <f t="array" ref="I540" xml:space="preserve"> 1 + 3.34 * lambda/F540</f>
        <v>1.041446925925926</v>
      </c>
      <c r="J540">
        <f t="shared" si="217"/>
        <v>0.99015787757111562</v>
      </c>
      <c r="K540" cm="1">
        <f t="array" ref="K540" xml:space="preserve"> kB * T * H540 / ( 3 * PI() * mu * F540 * 10^(-9) )</f>
        <v>4.5084065297907581E-12</v>
      </c>
      <c r="L540" cm="1">
        <f t="array" ref="L540" xml:space="preserve"> df * 10^(-6) *U / K540</f>
        <v>18240.777880578546</v>
      </c>
      <c r="M540" cm="1">
        <f t="array" ref="M540" xml:space="preserve"> 1 + 0.388 * Kn * ( ( 1 - alpha ) * L540 / Ku ) ^ ( 1 / 3 )</f>
        <v>1.1963435951642909</v>
      </c>
      <c r="N540" cm="1">
        <f t="array" ref="N540" xml:space="preserve"> 1 + 0.388 * Kn * ( ( 1 - alpha ) / Ku ) ^ ( 1 / 3 ) * ( 3 * PI() * mu * df * 10^(-6) * U * F540 * 10^(-9) / ( kB * T ) ) ^ ( 1 / 3 ) * ( 0.6 * ( F540 / lambda ) ^ 0.1 ) ^ ( -1 / 3 ) * ( 1 + 2/3 * ( 3.34 * F540 / lambda ) ) ^ ( -1 / 2 )</f>
        <v>1.0151255171602638</v>
      </c>
      <c r="O540">
        <f t="shared" si="208"/>
        <v>0.84852338514075387</v>
      </c>
      <c r="P540" cm="1">
        <f t="array" ref="P540" xml:space="preserve"> 1 / ( 1 + 1.6 * ( ( 1 - alpha ) / Ku ) ^ ( 1 / 3 ) * L540 ^ ( -2 / 3 ) * M540 )</f>
        <v>0.99690317262670614</v>
      </c>
      <c r="Q540" cm="1">
        <f t="array" ref="Q540" xml:space="preserve"> 1.6 * ( ( 1 - alpha ) / Ku ) * L540 ^ ( -2 / 3 ) * M540 * P540</f>
        <v>3.9163757427210615E-3</v>
      </c>
      <c r="R540" cm="1">
        <f t="array" ref="R540" xml:space="preserve"> 1.6 * ( 0.6 ) ^ ( 2 / 3 ) * ( ( 1 - alpha ) / Ku ) * ( lambda * 10^(-9) ) ^ ( -1 / 15 ) * ( kB * T / ( 3 * PI() * df * 10^(-6) * U * mu ) ) ^ ( 2 / 3 ) * ( F540 * 10^(-9) ) ^ ( -3 / 5 )  +  3.2 * 3.34 / 3 * ( 0.6 ) ^ ( 2 / 3 ) * ( ( 1 - alpha ) / Ku ) *  ( lambda * 10^(-9) ) ^ ( 14 / 15 ) * ( kB * T / ( 3 * PI() * df * 10^(-6) * U * mu ) ) ^ ( 2 / 3 ) * ( F540 * 10^(-9) ) ^ ( -8 / 5 )</f>
        <v>3.1513947850685558E-3</v>
      </c>
      <c r="S540">
        <f t="shared" si="209"/>
        <v>3.1990612609688759E-3</v>
      </c>
      <c r="T540">
        <f t="shared" si="218"/>
        <v>0.81684227232655615</v>
      </c>
      <c r="U540">
        <f t="shared" si="210"/>
        <v>6729.6566821606493</v>
      </c>
      <c r="V540">
        <f t="shared" si="211"/>
        <v>1.2189950798947463E-2</v>
      </c>
      <c r="W540">
        <f t="shared" si="212"/>
        <v>1.4859453564402885E-4</v>
      </c>
      <c r="X540">
        <f t="shared" si="213"/>
        <v>1.8113511698722814E-6</v>
      </c>
      <c r="Y540" cm="1">
        <f t="array" ref="Y540" xml:space="preserve"> 4 / 3 * g / U^2 * F540 * 10^(-9) * ( rhop - rhoa ) / rhoa</f>
        <v>559.79123429058211</v>
      </c>
      <c r="Z540" cm="1">
        <f t="array" ref="Z540" xml:space="preserve"> SQRT( 4/3 * 1/U540 * g/rhoa * F540 * 10^(-9) *  ( rhop - rhoa ) )</f>
        <v>3.0252896019914172E-3</v>
      </c>
      <c r="AA540" cm="1">
        <f t="array" ref="AA540" xml:space="preserve"> Z540 / U</f>
        <v>0.28841416903209061</v>
      </c>
      <c r="AB540">
        <f t="shared" si="219"/>
        <v>0.40531184922525154</v>
      </c>
      <c r="AC540">
        <f t="shared" si="220"/>
        <v>0.39558566771101361</v>
      </c>
      <c r="AD540">
        <f t="shared" si="221"/>
        <v>0.9760032144808265</v>
      </c>
      <c r="AE540" cm="1">
        <f t="array" ref="AE540">( ( F540 * 10^(-9) ) ^ 2 * rhop * H540 * U ) / ( 18 * mu * ( df * 10^(-6) ) )</f>
        <v>0.12328013450463379</v>
      </c>
      <c r="AF540">
        <f t="shared" si="222"/>
        <v>0.10907279527678851</v>
      </c>
      <c r="AG540" cm="1">
        <f t="array" ref="AG540">(2 * AI560*(1-alpha)*AE540*SQRT(alpha)+(1-alpha)*alpha*AE540^2)/Ku</f>
        <v>6.7283001781326693E-2</v>
      </c>
      <c r="AH540">
        <f t="shared" si="223"/>
        <v>0.61686327567370058</v>
      </c>
      <c r="AI540" cm="1">
        <f t="array" ref="AI540" xml:space="preserve"> F540 / df / 1000</f>
        <v>0.68877551020408168</v>
      </c>
      <c r="AJ540" cm="1">
        <f t="array" ref="AJ540" xml:space="preserve"> ( 1 + AI540 ) / ( 2*Ku ) * ( 2 * LN( 1 + AI540 ) - 1 + alpha + ( 1 / ( 1 + AI540 ) ) ^ 2 * ( 1 - alpha / 2 ) - ( alpha / 2) * ( 1 + AI540 ) ^ 2 )</f>
        <v>0.4606787656225016</v>
      </c>
      <c r="AK540" cm="1">
        <f t="array" ref="AK540" xml:space="preserve"> ( ( 1 - alpha ) / Ku ) * AI540 ^ 2</f>
        <v>0.67469334522121061</v>
      </c>
      <c r="AL540">
        <f t="shared" si="224"/>
        <v>1.4645635865363089</v>
      </c>
      <c r="AM540">
        <f t="shared" si="214"/>
        <v>0.71537383199718141</v>
      </c>
      <c r="AN540">
        <f t="shared" si="225"/>
        <v>1.1825508694699816</v>
      </c>
      <c r="AO540">
        <f t="shared" si="226"/>
        <v>1.6530530144896898</v>
      </c>
      <c r="AP540" cm="1">
        <f t="array" ref="AP540" xml:space="preserve"> EXP( -4 * alpha * X * 10^(-6) * AM540 / ( PI() * df * 10^(-6) * ( 1 - alpha ) ) ) * 100</f>
        <v>4.3942997573813316E-5</v>
      </c>
      <c r="AQ540" cm="1">
        <f t="array" ref="AQ540" xml:space="preserve"> EXP( -4 * alpha * X * 10^(-6) * AN540 / ( PI() * df * 10^(-6) * ( 1 - alpha ) ) ) * 100</f>
        <v>3.0999852002074332E-9</v>
      </c>
      <c r="AR540">
        <f t="shared" si="227"/>
        <v>4.393989758861311E-5</v>
      </c>
      <c r="AS540" cm="1">
        <f t="array" ref="AS540" xml:space="preserve"> ( sigave * 10^(-6) * fE *e * H540 ) / ( 3 * PI() * eps0 * ( 1 + epsF ) * mu * U * F540 * 10^(-9) )</f>
        <v>3.9402339220862195E-3</v>
      </c>
      <c r="AT540" cm="1">
        <f t="array" ref="AT540" xml:space="preserve"> PI() * AS540 / ( 1 + alpha * SQRT(AS540) )</f>
        <v>1.2325226693169392E-2</v>
      </c>
      <c r="AU540" cm="1">
        <f t="array" ref="AU540" xml:space="preserve"> PI() * AS540 * ( 1 - SQRT( AS540 ) * alpha )</f>
        <v>1.2324995478649863E-2</v>
      </c>
      <c r="AV540">
        <f t="shared" si="228"/>
        <v>0.99998124054629711</v>
      </c>
      <c r="AW540" cm="1">
        <f t="array" ref="AW540" xml:space="preserve"> 2 / 3 * ( epsP - 1 ) / ( epsP + 2 ) * ( sigave * 10^(-6) ) ^ 2 / ( eps0 * ( 1 + epsF ) ^ 2 ) * H540 * ( F540 * 10^(-9) ) ^ 2 / ( df * 10^(-6) * mu * U )</f>
        <v>98.850534950236408</v>
      </c>
      <c r="AX540" cm="1">
        <f t="array" ref="AX540" xml:space="preserve"> 0.528 * Ku ^ 0.26 * AW540 ^ 0.74 / ( 1 + 0.366 * ( Ku * AW540 ) ^ 0.63 )</f>
        <v>2.3356060402507932</v>
      </c>
      <c r="AY540" cm="1">
        <f t="array" ref="AY540" xml:space="preserve"> 0.35 * Ku ^ ( -0.5 ) * AW540 ^ 0.4</f>
        <v>2.7168166464020564</v>
      </c>
      <c r="AZ540">
        <f t="shared" si="229"/>
        <v>1.1632169978933302</v>
      </c>
      <c r="BA540">
        <f t="shared" si="215"/>
        <v>0.71888191404062418</v>
      </c>
      <c r="BB540">
        <f t="shared" si="230"/>
        <v>1.1948758649486315</v>
      </c>
      <c r="BC540">
        <f t="shared" si="231"/>
        <v>1.6621309308403449</v>
      </c>
      <c r="BD540">
        <f t="shared" si="216"/>
        <v>1.3801484291980015</v>
      </c>
      <c r="BE540">
        <f t="shared" si="232"/>
        <v>3.8993675158720382</v>
      </c>
      <c r="BF540">
        <f t="shared" si="233"/>
        <v>2.8253247501342624</v>
      </c>
      <c r="BG540" cm="1">
        <f t="array" ref="BG540" xml:space="preserve"> EXP( -4 * alpha * X * 10^(-6) * BA540 / ( PI() * df * 10^(-6) * ( 1 - alpha ) ) ) * 100</f>
        <v>4.0899255116128854E-5</v>
      </c>
      <c r="BH540" cm="1">
        <f t="array" ref="BH540" xml:space="preserve"> EXP( -4 * alpha * X * 10^(-6) * BB540 / ( PI() * df * 10^(-6) * ( 1 - alpha ) ) ) * 100</f>
        <v>2.4089876232470972E-9</v>
      </c>
      <c r="BI540" cm="1">
        <f t="array" ref="BI540" xml:space="preserve"> EXP( -4 * alpha * X * 10^(-6) * BD540 / ( PI() * df * 10^(-6) * ( 1 - alpha ) ) ) * 100</f>
        <v>5.4378255149046655E-11</v>
      </c>
      <c r="BJ540" cm="1">
        <f t="array" ref="BJ540" xml:space="preserve"> EXP( -4 * alpha * X * 10^(-6) * BE540 / ( PI() * df * 10^(-6) * ( 1 - alpha ) ) ) * 100</f>
        <v>2.2314823710030856E-33</v>
      </c>
      <c r="BK540" cm="1">
        <f t="array" ref="BK540">fC *  BG540 +  ( 1 - fC ) * BI540</f>
        <v>4.0899744520425192E-6</v>
      </c>
    </row>
    <row r="541" spans="6:63" x14ac:dyDescent="0.2">
      <c r="F541">
        <v>5410</v>
      </c>
      <c r="G541" cm="1">
        <f t="array" ref="G541" xml:space="preserve"> F541 * 10^(-9) * rhoa/mu * U</f>
        <v>3.5840874545497435E-3</v>
      </c>
      <c r="H541" cm="1">
        <f t="array" ref="H541">1 +  lambda/F541 * ( 2.514 + 0.8 * EXP( -0.55 * F541/lambda ) )</f>
        <v>1.0311392125693162</v>
      </c>
      <c r="I541" cm="1">
        <f t="array" ref="I541" xml:space="preserve"> 1 + 3.34 * lambda/F541</f>
        <v>1.0413703142329021</v>
      </c>
      <c r="J541">
        <f t="shared" si="217"/>
        <v>0.99017534730561019</v>
      </c>
      <c r="K541" cm="1">
        <f t="array" ref="K541" xml:space="preserve"> kB * T * H541 / ( 3 * PI() * mu * F541 * 10^(-9) )</f>
        <v>4.4998214141100478E-12</v>
      </c>
      <c r="L541" cm="1">
        <f t="array" ref="L541" xml:space="preserve"> df * 10^(-6) *U / K541</f>
        <v>18275.579081292839</v>
      </c>
      <c r="M541" cm="1">
        <f t="array" ref="M541" xml:space="preserve"> 1 + 0.388 * Kn * ( ( 1 - alpha ) * L541 / Ku ) ^ ( 1 / 3 )</f>
        <v>1.1964683824586479</v>
      </c>
      <c r="N541" cm="1">
        <f t="array" ref="N541" xml:space="preserve"> 1 + 0.388 * Kn * ( ( 1 - alpha ) / Ku ) ^ ( 1 / 3 ) * ( 3 * PI() * mu * df * 10^(-6) * U * F541 * 10^(-9) / ( kB * T ) ) ^ ( 1 / 3 ) * ( 0.6 * ( F541 / lambda ) ^ 0.1 ) ^ ( -1 / 3 ) * ( 1 + 2/3 * ( 3.34 * F541 / lambda ) ) ^ ( -1 / 2 )</f>
        <v>1.0151199987795747</v>
      </c>
      <c r="O541">
        <f t="shared" si="208"/>
        <v>0.84843027501786827</v>
      </c>
      <c r="P541" cm="1">
        <f t="array" ref="P541" xml:space="preserve"> 1 / ( 1 + 1.6 * ( ( 1 - alpha ) / Ku ) ^ ( 1 / 3 ) * L541 ^ ( -2 / 3 ) * M541 )</f>
        <v>0.99690677151183593</v>
      </c>
      <c r="Q541" cm="1">
        <f t="array" ref="Q541" xml:space="preserve"> 1.6 * ( ( 1 - alpha ) / Ku ) * L541 ^ ( -2 / 3 ) * M541 * P541</f>
        <v>3.9118244440130802E-3</v>
      </c>
      <c r="R541" cm="1">
        <f t="array" ref="R541" xml:space="preserve"> 1.6 * ( 0.6 ) ^ ( 2 / 3 ) * ( ( 1 - alpha ) / Ku ) * ( lambda * 10^(-9) ) ^ ( -1 / 15 ) * ( kB * T / ( 3 * PI() * df * 10^(-6) * U * mu ) ) ^ ( 2 / 3 ) * ( F541 * 10^(-9) ) ^ ( -3 / 5 )  +  3.2 * 3.34 / 3 * ( 0.6 ) ^ ( 2 / 3 ) * ( ( 1 - alpha ) / Ku ) *  ( lambda * 10^(-9) ) ^ ( 14 / 15 ) * ( kB * T / ( 3 * PI() * df * 10^(-6) * U * mu ) ) ^ ( 2 / 3 ) * ( F541 * 10^(-9) ) ^ ( -8 / 5 )</f>
        <v>3.1477419602888509E-3</v>
      </c>
      <c r="S541">
        <f t="shared" si="209"/>
        <v>3.1953358148868343E-3</v>
      </c>
      <c r="T541">
        <f t="shared" si="218"/>
        <v>0.81684029041159856</v>
      </c>
      <c r="U541">
        <f t="shared" si="210"/>
        <v>6717.2440388539453</v>
      </c>
      <c r="V541">
        <f t="shared" si="211"/>
        <v>1.2201208254020568E-2</v>
      </c>
      <c r="W541">
        <f t="shared" si="212"/>
        <v>1.488691164152772E-4</v>
      </c>
      <c r="X541">
        <f t="shared" si="213"/>
        <v>1.8163741358579766E-6</v>
      </c>
      <c r="Y541" cm="1">
        <f t="array" ref="Y541" xml:space="preserve"> 4 / 3 * g / U^2 * F541 * 10^(-9) * ( rhop - rhoa ) / rhoa</f>
        <v>560.8278847244535</v>
      </c>
      <c r="Z541" cm="1">
        <f t="array" ref="Z541" xml:space="preserve"> SQRT( 4/3 * 1/U541 * g/rhoa * F541 * 10^(-9) *  ( rhop - rhoa ) )</f>
        <v>3.0308859781711626E-3</v>
      </c>
      <c r="AA541" cm="1">
        <f t="array" ref="AA541" xml:space="preserve"> Z541 / U</f>
        <v>0.28894769619736094</v>
      </c>
      <c r="AB541">
        <f t="shared" si="219"/>
        <v>0.40636630336769397</v>
      </c>
      <c r="AC541">
        <f t="shared" si="220"/>
        <v>0.3965606069737978</v>
      </c>
      <c r="AD541">
        <f t="shared" si="221"/>
        <v>0.9758698093010344</v>
      </c>
      <c r="AE541" cm="1">
        <f t="array" ref="AE541">( ( F541 * 10^(-9) ) ^ 2 * rhop * H541 * U ) / ( 18 * mu * ( df * 10^(-6) ) )</f>
        <v>0.12373023090384107</v>
      </c>
      <c r="AF541">
        <f t="shared" si="222"/>
        <v>0.10960621696150533</v>
      </c>
      <c r="AG541" cm="1">
        <f t="array" ref="AG541">(2 * AI561*(1-alpha)*AE541*SQRT(alpha)+(1-alpha)*alpha*AE541^2)/Ku</f>
        <v>6.7652031244040831E-2</v>
      </c>
      <c r="AH541">
        <f t="shared" si="223"/>
        <v>0.61722804708970869</v>
      </c>
      <c r="AI541" cm="1">
        <f t="array" ref="AI541" xml:space="preserve"> F541 / df / 1000</f>
        <v>0.69005102040816324</v>
      </c>
      <c r="AJ541" cm="1">
        <f t="array" ref="AJ541" xml:space="preserve"> ( 1 + AI541 ) / ( 2*Ku ) * ( 2 * LN( 1 + AI541 ) - 1 + alpha + ( 1 / ( 1 + AI541 ) ) ^ 2 * ( 1 - alpha / 2 ) - ( alpha / 2) * ( 1 + AI541 ) ^ 2 )</f>
        <v>0.4621245783706725</v>
      </c>
      <c r="AK541" cm="1">
        <f t="array" ref="AK541" xml:space="preserve"> ( ( 1 - alpha ) / Ku ) * AI541 ^ 2</f>
        <v>0.67719452322595708</v>
      </c>
      <c r="AL541">
        <f t="shared" si="224"/>
        <v>1.4653938676310263</v>
      </c>
      <c r="AM541">
        <f t="shared" si="214"/>
        <v>0.71680854284159534</v>
      </c>
      <c r="AN541">
        <f t="shared" si="225"/>
        <v>1.1865566829761471</v>
      </c>
      <c r="AO541">
        <f t="shared" si="226"/>
        <v>1.6553327870122212</v>
      </c>
      <c r="AP541" cm="1">
        <f t="array" ref="AP541" xml:space="preserve"> EXP( -4 * alpha * X * 10^(-6) * AM541 / ( PI() * df * 10^(-6) * ( 1 - alpha ) ) ) * 100</f>
        <v>4.2671728967113207E-5</v>
      </c>
      <c r="AQ541" cm="1">
        <f t="array" ref="AQ541" xml:space="preserve"> EXP( -4 * alpha * X * 10^(-6) * AN541 / ( PI() * df * 10^(-6) * ( 1 - alpha ) ) ) * 100</f>
        <v>2.8560268791575458E-9</v>
      </c>
      <c r="AR541">
        <f t="shared" si="227"/>
        <v>4.2668872940234047E-5</v>
      </c>
      <c r="AS541" cm="1">
        <f t="array" ref="AS541" xml:space="preserve"> ( sigave * 10^(-6) * fE *e * H541 ) / ( 3 * PI() * eps0 * ( 1 + epsF ) * mu * U * F541 * 10^(-9) )</f>
        <v>3.9327307468941313E-3</v>
      </c>
      <c r="AT541" cm="1">
        <f t="array" ref="AT541" xml:space="preserve"> PI() * AS541 / ( 1 + alpha * SQRT(AS541) )</f>
        <v>1.2301806964089177E-2</v>
      </c>
      <c r="AU541" cm="1">
        <f t="array" ref="AU541" xml:space="preserve"> PI() * AS541 * ( 1 - SQRT( AS541 ) * alpha )</f>
        <v>1.230157662836371E-2</v>
      </c>
      <c r="AV541">
        <f t="shared" si="228"/>
        <v>0.99998127626891409</v>
      </c>
      <c r="AW541" cm="1">
        <f t="array" ref="AW541" xml:space="preserve"> 2 / 3 * ( epsP - 1 ) / ( epsP + 2 ) * ( sigave * 10^(-6) ) ^ 2 / ( eps0 * ( 1 + epsF ) ^ 2 ) * H541 * ( F541 * 10^(-9) ) ^ 2 / ( df * 10^(-6) * mu * U )</f>
        <v>99.211438756998092</v>
      </c>
      <c r="AX541" cm="1">
        <f t="array" ref="AX541" xml:space="preserve"> 0.528 * Ku ^ 0.26 * AW541 ^ 0.74 / ( 1 + 0.366 * ( Ku * AW541 ) ^ 0.63 )</f>
        <v>2.3374266667151917</v>
      </c>
      <c r="AY541" cm="1">
        <f t="array" ref="AY541" xml:space="preserve"> 0.35 * Ku ^ ( -0.5 ) * AW541 ^ 0.4</f>
        <v>2.7207799536443993</v>
      </c>
      <c r="AZ541">
        <f t="shared" si="229"/>
        <v>1.164006551473094</v>
      </c>
      <c r="BA541">
        <f t="shared" si="215"/>
        <v>0.7202923094814373</v>
      </c>
      <c r="BB541">
        <f t="shared" si="230"/>
        <v>1.1988582596045108</v>
      </c>
      <c r="BC541">
        <f t="shared" si="231"/>
        <v>1.6644051919249412</v>
      </c>
      <c r="BD541">
        <f t="shared" si="216"/>
        <v>1.3787478065895831</v>
      </c>
      <c r="BE541">
        <f t="shared" si="232"/>
        <v>3.9073366366205464</v>
      </c>
      <c r="BF541">
        <f t="shared" si="233"/>
        <v>2.8339748704917849</v>
      </c>
      <c r="BG541" cm="1">
        <f t="array" ref="BG541" xml:space="preserve"> EXP( -4 * alpha * X * 10^(-6) * BA541 / ( PI() * df * 10^(-6) * ( 1 - alpha ) ) ) * 100</f>
        <v>3.9735806866443584E-5</v>
      </c>
      <c r="BH541" cm="1">
        <f t="array" ref="BH541" xml:space="preserve"> EXP( -4 * alpha * X * 10^(-6) * BB541 / ( PI() * df * 10^(-6) * ( 1 - alpha ) ) ) * 100</f>
        <v>2.2204722415653441E-9</v>
      </c>
      <c r="BI541" cm="1">
        <f t="array" ref="BI541" xml:space="preserve"> EXP( -4 * alpha * X * 10^(-6) * BD541 / ( PI() * df * 10^(-6) * ( 1 - alpha ) ) ) * 100</f>
        <v>5.5959237088112493E-11</v>
      </c>
      <c r="BJ541" cm="1">
        <f t="array" ref="BJ541" xml:space="preserve"> EXP( -4 * alpha * X * 10^(-6) * BE541 / ( PI() * df * 10^(-6) * ( 1 - alpha ) ) ) * 100</f>
        <v>1.8957301994860002E-33</v>
      </c>
      <c r="BK541" cm="1">
        <f t="array" ref="BK541">fC *  BG541 +  ( 1 - fC ) * BI541</f>
        <v>3.9736310499577374E-6</v>
      </c>
    </row>
    <row r="542" spans="6:63" x14ac:dyDescent="0.2">
      <c r="F542">
        <v>5420</v>
      </c>
      <c r="G542" cm="1">
        <f t="array" ref="G542" xml:space="preserve"> F542 * 10^(-9) * rhoa/mu * U</f>
        <v>3.5907123851496507E-3</v>
      </c>
      <c r="H542" cm="1">
        <f t="array" ref="H542">1 +  lambda/F542 * ( 2.514 + 0.8 * EXP( -0.55 * F542/lambda ) )</f>
        <v>1.0310817601476014</v>
      </c>
      <c r="I542" cm="1">
        <f t="array" ref="I542" xml:space="preserve"> 1 + 3.34 * lambda/F542</f>
        <v>1.0412939852398524</v>
      </c>
      <c r="J542">
        <f t="shared" si="217"/>
        <v>0.99019275513254923</v>
      </c>
      <c r="K542" cm="1">
        <f t="array" ref="K542" xml:space="preserve"> kB * T * H542 / ( 3 * PI() * mu * F542 * 10^(-9) )</f>
        <v>4.4912689046966268E-12</v>
      </c>
      <c r="L542" cm="1">
        <f t="array" ref="L542" xml:space="preserve"> df * 10^(-6) *U / K542</f>
        <v>18310.380395897944</v>
      </c>
      <c r="M542" cm="1">
        <f t="array" ref="M542" xml:space="preserve"> 1 + 0.388 * Kn * ( ( 1 - alpha ) * L542 / Ku ) ^ ( 1 / 3 )</f>
        <v>1.1965930118438457</v>
      </c>
      <c r="N542" cm="1">
        <f t="array" ref="N542" xml:space="preserve"> 1 + 0.388 * Kn * ( ( 1 - alpha ) / Ku ) ^ ( 1 / 3 ) * ( 3 * PI() * mu * df * 10^(-6) * U * F542 * 10^(-9) / ( kB * T ) ) ^ ( 1 / 3 ) * ( 0.6 * ( F542 / lambda ) ^ 0.1 ) ^ ( -1 / 3 ) * ( 1 + 2/3 * ( 3.34 * F542 / lambda ) ) ^ ( -1 / 2 )</f>
        <v>1.0151144924556368</v>
      </c>
      <c r="O542">
        <f t="shared" si="208"/>
        <v>0.84833730634230742</v>
      </c>
      <c r="P542" cm="1">
        <f t="array" ref="P542" xml:space="preserve"> 1 / ( 1 + 1.6 * ( ( 1 - alpha ) / Ku ) ^ ( 1 / 3 ) * L542 ^ ( -2 / 3 ) * M542 )</f>
        <v>0.99691035923439775</v>
      </c>
      <c r="Q542" cm="1">
        <f t="array" ref="Q542" xml:space="preserve"> 1.6 * ( ( 1 - alpha ) / Ku ) * L542 ^ ( -2 / 3 ) * M542 * P542</f>
        <v>3.907287261949029E-3</v>
      </c>
      <c r="R542" cm="1">
        <f t="array" ref="R542" xml:space="preserve"> 1.6 * ( 0.6 ) ^ ( 2 / 3 ) * ( ( 1 - alpha ) / Ku ) * ( lambda * 10^(-9) ) ^ ( -1 / 15 ) * ( kB * T / ( 3 * PI() * df * 10^(-6) * U * mu ) ) ^ ( 2 / 3 ) * ( F542 * 10^(-9) ) ^ ( -3 / 5 )  +  3.2 * 3.34 / 3 * ( 0.6 ) ^ ( 2 / 3 ) * ( ( 1 - alpha ) / Ku ) *  ( lambda * 10^(-9) ) ^ ( 14 / 15 ) * ( kB * T / ( 3 * PI() * df * 10^(-6) * U * mu ) ) ^ ( 2 / 3 ) * ( F542 * 10^(-9) ) ^ ( -8 / 5 )</f>
        <v>3.1441003839147962E-3</v>
      </c>
      <c r="S542">
        <f t="shared" si="209"/>
        <v>3.1916218654472412E-3</v>
      </c>
      <c r="T542">
        <f t="shared" si="218"/>
        <v>0.8168382950823021</v>
      </c>
      <c r="U542">
        <f t="shared" si="210"/>
        <v>6704.8771832744505</v>
      </c>
      <c r="V542">
        <f t="shared" si="211"/>
        <v>1.2212455256279566E-2</v>
      </c>
      <c r="W542">
        <f t="shared" si="212"/>
        <v>1.4914369533387264E-4</v>
      </c>
      <c r="X542">
        <f t="shared" si="213"/>
        <v>1.8214017022434727E-6</v>
      </c>
      <c r="Y542" cm="1">
        <f t="array" ref="Y542" xml:space="preserve"> 4 / 3 * g / U^2 * F542 * 10^(-9) * ( rhop - rhoa ) / rhoa</f>
        <v>561.864535158325</v>
      </c>
      <c r="Z542" cm="1">
        <f t="array" ref="Z542" xml:space="preserve"> SQRT( 4/3 * 1/U542 * g/rhoa * F542 * 10^(-9) *  ( rhop - rhoa ) )</f>
        <v>3.0364823356450136E-3</v>
      </c>
      <c r="AA542" cm="1">
        <f t="array" ref="AA542" xml:space="preserve"> Z542 / U</f>
        <v>0.28948122157931599</v>
      </c>
      <c r="AB542">
        <f t="shared" si="219"/>
        <v>0.40742233755280138</v>
      </c>
      <c r="AC542">
        <f t="shared" si="220"/>
        <v>0.39753660571427962</v>
      </c>
      <c r="AD542">
        <f t="shared" si="221"/>
        <v>0.97573591105018742</v>
      </c>
      <c r="AE542" cm="1">
        <f t="array" ref="AE542">( ( F542 * 10^(-9) ) ^ 2 * rhop * H542 * U ) / ( 18 * mu * ( df * 10^(-6) ) )</f>
        <v>0.12418114726553933</v>
      </c>
      <c r="AF542">
        <f t="shared" si="222"/>
        <v>0.1101406236290985</v>
      </c>
      <c r="AG542" cm="1">
        <f t="array" ref="AG542">(2 * AI562*(1-alpha)*AE542*SQRT(alpha)+(1-alpha)*alpha*AE542^2)/Ku</f>
        <v>6.8022417484136066E-2</v>
      </c>
      <c r="AH542">
        <f t="shared" si="223"/>
        <v>0.61759608074495176</v>
      </c>
      <c r="AI542" cm="1">
        <f t="array" ref="AI542" xml:space="preserve"> F542 / df / 1000</f>
        <v>0.69132653061224492</v>
      </c>
      <c r="AJ542" cm="1">
        <f t="array" ref="AJ542" xml:space="preserve"> ( 1 + AI542 ) / ( 2*Ku ) * ( 2 * LN( 1 + AI542 ) - 1 + alpha + ( 1 / ( 1 + AI542 ) ) ^ 2 * ( 1 - alpha / 2 ) - ( alpha / 2) * ( 1 + AI542 ) ^ 2 )</f>
        <v>0.46357192398948788</v>
      </c>
      <c r="AK542" cm="1">
        <f t="array" ref="AK542" xml:space="preserve"> ( ( 1 - alpha ) / Ku ) * AI542 ^ 2</f>
        <v>0.67970032875707709</v>
      </c>
      <c r="AL542">
        <f t="shared" si="224"/>
        <v>1.4662241037110137</v>
      </c>
      <c r="AM542">
        <f t="shared" si="214"/>
        <v>0.71824092003662221</v>
      </c>
      <c r="AN542">
        <f t="shared" si="225"/>
        <v>1.1905691799659026</v>
      </c>
      <c r="AO542">
        <f t="shared" si="226"/>
        <v>1.6576181428164758</v>
      </c>
      <c r="AP542" cm="1">
        <f t="array" ref="AP542" xml:space="preserve"> EXP( -4 * alpha * X * 10^(-6) * AM542 / ( PI() * df * 10^(-6) * ( 1 - alpha ) ) ) * 100</f>
        <v>4.1439216790688449E-5</v>
      </c>
      <c r="AQ542" cm="1">
        <f t="array" ref="AQ542" xml:space="preserve"> EXP( -4 * alpha * X * 10^(-6) * AN542 / ( PI() * df * 10^(-6) * ( 1 - alpha ) ) ) * 100</f>
        <v>2.630907434486819E-9</v>
      </c>
      <c r="AR542">
        <f t="shared" si="227"/>
        <v>4.1436585883253961E-5</v>
      </c>
      <c r="AS542" cm="1">
        <f t="array" ref="AS542" xml:space="preserve"> ( sigave * 10^(-6) * fE *e * H542 ) / ( 3 * PI() * eps0 * ( 1 + epsF ) * mu * U * F542 * 10^(-9) )</f>
        <v>3.9252560687596189E-3</v>
      </c>
      <c r="AT542" cm="1">
        <f t="array" ref="AT542" xml:space="preserve"> PI() * AS542 / ( 1 + alpha * SQRT(AS542) )</f>
        <v>1.227847603967624E-2</v>
      </c>
      <c r="AU542" cm="1">
        <f t="array" ref="AU542" xml:space="preserve"> PI() * AS542 * ( 1 - SQRT( AS542 ) * alpha )</f>
        <v>1.2278246577746149E-2</v>
      </c>
      <c r="AV542">
        <f t="shared" si="228"/>
        <v>0.99998131185585659</v>
      </c>
      <c r="AW542" cm="1">
        <f t="array" ref="AW542" xml:space="preserve"> 2 / 3 * ( epsP - 1 ) / ( epsP + 2 ) * ( sigave * 10^(-6) ) ^ 2 / ( eps0 * ( 1 + epsF ) ^ 2 ) * H542 * ( F542 * 10^(-9) ) ^ 2 / ( df * 10^(-6) * mu * U )</f>
        <v>99.573000039769184</v>
      </c>
      <c r="AX542" cm="1">
        <f t="array" ref="AX542" xml:space="preserve"> 0.528 * Ku ^ 0.26 * AW542 ^ 0.74 / ( 1 + 0.366 * ( Ku * AW542 ) ^ 0.63 )</f>
        <v>2.3392437050952433</v>
      </c>
      <c r="AY542" cm="1">
        <f t="array" ref="AY542" xml:space="preserve"> 0.35 * Ku ^ ( -0.5 ) * AW542 ^ 0.4</f>
        <v>2.724741816398367</v>
      </c>
      <c r="AZ542">
        <f t="shared" si="229"/>
        <v>1.1647960451762456</v>
      </c>
      <c r="BA542">
        <f t="shared" si="215"/>
        <v>0.72170049214891374</v>
      </c>
      <c r="BB542">
        <f t="shared" si="230"/>
        <v>1.2028474265436488</v>
      </c>
      <c r="BC542">
        <f t="shared" si="231"/>
        <v>1.6666850578999697</v>
      </c>
      <c r="BD542">
        <f t="shared" si="216"/>
        <v>1.377344074194381</v>
      </c>
      <c r="BE542">
        <f t="shared" si="232"/>
        <v>3.9153109963642696</v>
      </c>
      <c r="BF542">
        <f t="shared" si="233"/>
        <v>2.8426528052943958</v>
      </c>
      <c r="BG542" cm="1">
        <f t="array" ref="BG542" xml:space="preserve"> EXP( -4 * alpha * X * 10^(-6) * BA542 / ( PI() * df * 10^(-6) * ( 1 - alpha ) ) ) * 100</f>
        <v>3.860720284876241E-5</v>
      </c>
      <c r="BH542" cm="1">
        <f t="array" ref="BH542" xml:space="preserve"> EXP( -4 * alpha * X * 10^(-6) * BB542 / ( PI() * df * 10^(-6) * ( 1 - alpha ) ) ) * 100</f>
        <v>2.0464255371533463E-9</v>
      </c>
      <c r="BI542" cm="1">
        <f t="array" ref="BI542" xml:space="preserve"> EXP( -4 * alpha * X * 10^(-6) * BD542 / ( PI() * df * 10^(-6) * ( 1 - alpha ) ) ) * 100</f>
        <v>5.7589848582093073E-11</v>
      </c>
      <c r="BJ542" cm="1">
        <f t="array" ref="BJ542" xml:space="preserve"> EXP( -4 * alpha * X * 10^(-6) * BE542 / ( PI() * df * 10^(-6) * ( 1 - alpha ) ) ) * 100</f>
        <v>1.6103231671814876E-33</v>
      </c>
      <c r="BK542" cm="1">
        <f t="array" ref="BK542">fC *  BG542 +  ( 1 - fC ) * BI542</f>
        <v>3.8607721157399647E-6</v>
      </c>
    </row>
    <row r="543" spans="6:63" x14ac:dyDescent="0.2">
      <c r="F543">
        <v>5430</v>
      </c>
      <c r="G543" cm="1">
        <f t="array" ref="G543" xml:space="preserve"> F543 * 10^(-9) * rhoa/mu * U</f>
        <v>3.5973373157495579E-3</v>
      </c>
      <c r="H543" cm="1">
        <f t="array" ref="H543">1 +  lambda/F543 * ( 2.514 + 0.8 * EXP( -0.55 * F543/lambda ) )</f>
        <v>1.0310245193370167</v>
      </c>
      <c r="I543" cm="1">
        <f t="array" ref="I543" xml:space="preserve"> 1 + 3.34 * lambda/F543</f>
        <v>1.0412179373848987</v>
      </c>
      <c r="J543">
        <f t="shared" si="217"/>
        <v>0.9902101013804242</v>
      </c>
      <c r="K543" cm="1">
        <f t="array" ref="K543" xml:space="preserve"> kB * T * H543 / ( 3 * PI() * mu * F543 * 10^(-9) )</f>
        <v>4.4827488162939586E-12</v>
      </c>
      <c r="L543" cm="1">
        <f t="array" ref="L543" xml:space="preserve"> df * 10^(-6) *U / K543</f>
        <v>18345.181823783547</v>
      </c>
      <c r="M543" cm="1">
        <f t="array" ref="M543" xml:space="preserve"> 1 + 0.388 * Kn * ( ( 1 - alpha ) * L543 / Ku ) ^ ( 1 / 3 )</f>
        <v>1.1967174838173404</v>
      </c>
      <c r="N543" cm="1">
        <f t="array" ref="N543" xml:space="preserve"> 1 + 0.388 * Kn * ( ( 1 - alpha ) / Ku ) ^ ( 1 / 3 ) * ( 3 * PI() * mu * df * 10^(-6) * U * F543 * 10^(-9) / ( kB * T ) ) ^ ( 1 / 3 ) * ( 0.6 * ( F543 / lambda ) ^ 0.1 ) ^ ( -1 / 3 ) * ( 1 + 2/3 * ( 3.34 * F543 / lambda ) ) ^ ( -1 / 2 )</f>
        <v>1.0151089981402488</v>
      </c>
      <c r="O543">
        <f t="shared" si="208"/>
        <v>0.84824447864019736</v>
      </c>
      <c r="P543" cm="1">
        <f t="array" ref="P543" xml:space="preserve"> 1 / ( 1 + 1.6 * ( ( 1 - alpha ) / Ku ) ^ ( 1 / 3 ) * L543 ^ ( -2 / 3 ) * M543 )</f>
        <v>0.99691393585014165</v>
      </c>
      <c r="Q543" cm="1">
        <f t="array" ref="Q543" xml:space="preserve"> 1.6 * ( ( 1 - alpha ) / Ku ) * L543 ^ ( -2 / 3 ) * M543 * P543</f>
        <v>3.9027641260260355E-3</v>
      </c>
      <c r="R543" cm="1">
        <f t="array" ref="R543" xml:space="preserve"> 1.6 * ( 0.6 ) ^ ( 2 / 3 ) * ( ( 1 - alpha ) / Ku ) * ( lambda * 10^(-9) ) ^ ( -1 / 15 ) * ( kB * T / ( 3 * PI() * df * 10^(-6) * U * mu ) ) ^ ( 2 / 3 ) * ( F543 * 10^(-9) ) ^ ( -3 / 5 )  +  3.2 * 3.34 / 3 * ( 0.6 ) ^ ( 2 / 3 ) * ( ( 1 - alpha ) / Ku ) *  ( lambda * 10^(-9) ) ^ ( 14 / 15 ) * ( kB * T / ( 3 * PI() * df * 10^(-6) * U * mu ) ) ^ ( 2 / 3 ) * ( F543 * 10^(-9) ) ^ ( -8 / 5 )</f>
        <v>3.140469999861794E-3</v>
      </c>
      <c r="S543">
        <f t="shared" si="209"/>
        <v>3.1879193552492129E-3</v>
      </c>
      <c r="T543">
        <f t="shared" si="218"/>
        <v>0.81683628636181282</v>
      </c>
      <c r="U543">
        <f t="shared" si="210"/>
        <v>6692.5558624884852</v>
      </c>
      <c r="V543">
        <f t="shared" si="211"/>
        <v>1.2223691834621226E-2</v>
      </c>
      <c r="W543">
        <f t="shared" si="212"/>
        <v>1.494182724008858E-4</v>
      </c>
      <c r="X543">
        <f t="shared" si="213"/>
        <v>1.8264338646864215E-6</v>
      </c>
      <c r="Y543" cm="1">
        <f t="array" ref="Y543" xml:space="preserve"> 4 / 3 * g / U^2 * F543 * 10^(-9) * ( rhop - rhoa ) / rhoa</f>
        <v>562.90118559219638</v>
      </c>
      <c r="Z543" cm="1">
        <f t="array" ref="Z543" xml:space="preserve"> SQRT( 4/3 * 1/U543 * g/rhoa * F543 * 10^(-9) *  ( rhop - rhoa ) )</f>
        <v>3.0420786744239344E-3</v>
      </c>
      <c r="AA543" cm="1">
        <f t="array" ref="AA543" xml:space="preserve"> Z543 / U</f>
        <v>0.29001474517900117</v>
      </c>
      <c r="AB543">
        <f t="shared" si="219"/>
        <v>0.40847995533670561</v>
      </c>
      <c r="AC543">
        <f t="shared" si="220"/>
        <v>0.3985136648347557</v>
      </c>
      <c r="AD543">
        <f t="shared" si="221"/>
        <v>0.97560151882181145</v>
      </c>
      <c r="AE543" cm="1">
        <f t="array" ref="AE543">( ( F543 * 10^(-9) ) ^ 2 * rhop * H543 * U ) / ( 18 * mu * ( df * 10^(-6) ) )</f>
        <v>0.12463288358972863</v>
      </c>
      <c r="AF543">
        <f t="shared" si="222"/>
        <v>0.11067601059823584</v>
      </c>
      <c r="AG543" cm="1">
        <f t="array" ref="AG543">(2 * AI563*(1-alpha)*AE543*SQRT(alpha)+(1-alpha)*alpha*AE543^2)/Ku</f>
        <v>6.8394163063558305E-2</v>
      </c>
      <c r="AH543">
        <f t="shared" si="223"/>
        <v>0.61796736884414316</v>
      </c>
      <c r="AI543" cm="1">
        <f t="array" ref="AI543" xml:space="preserve"> F543 / df / 1000</f>
        <v>0.69260204081632648</v>
      </c>
      <c r="AJ543" cm="1">
        <f t="array" ref="AJ543" xml:space="preserve"> ( 1 + AI543 ) / ( 2*Ku ) * ( 2 * LN( 1 + AI543 ) - 1 + alpha + ( 1 / ( 1 + AI543 ) ) ^ 2 * ( 1 - alpha / 2 ) - ( alpha / 2) * ( 1 + AI543 ) ^ 2 )</f>
        <v>0.46502079991811307</v>
      </c>
      <c r="AK543" cm="1">
        <f t="array" ref="AK543" xml:space="preserve"> ( ( 1 - alpha ) / Ku ) * AI543 ^ 2</f>
        <v>0.68221076181457019</v>
      </c>
      <c r="AL543">
        <f t="shared" si="224"/>
        <v>1.467054295065302</v>
      </c>
      <c r="AM543">
        <f t="shared" si="214"/>
        <v>0.71967094982644508</v>
      </c>
      <c r="AN543">
        <f t="shared" si="225"/>
        <v>1.1945883566028108</v>
      </c>
      <c r="AO543">
        <f t="shared" si="226"/>
        <v>1.6599090971935107</v>
      </c>
      <c r="AP543" cm="1">
        <f t="array" ref="AP543" xml:space="preserve"> EXP( -4 * alpha * X * 10^(-6) * AM543 / ( PI() * df * 10^(-6) * ( 1 - alpha ) ) ) * 100</f>
        <v>4.0244236938604468E-5</v>
      </c>
      <c r="AQ543" cm="1">
        <f t="array" ref="AQ543" xml:space="preserve"> EXP( -4 * alpha * X * 10^(-6) * AN543 / ( PI() * df * 10^(-6) * ( 1 - alpha ) ) ) * 100</f>
        <v>2.4232012693357691E-9</v>
      </c>
      <c r="AR543">
        <f t="shared" si="227"/>
        <v>4.0241813737335134E-5</v>
      </c>
      <c r="AS543" cm="1">
        <f t="array" ref="AS543" xml:space="preserve"> ( sigave * 10^(-6) * fE *e * H543 ) / ( 3 * PI() * eps0 * ( 1 + epsF ) * mu * U * F543 * 10^(-9) )</f>
        <v>3.917809725773126E-3</v>
      </c>
      <c r="AT543" cm="1">
        <f t="array" ref="AT543" xml:space="preserve"> PI() * AS543 / ( 1 + alpha * SQRT(AS543) )</f>
        <v>1.2255233416053682E-2</v>
      </c>
      <c r="AU543" cm="1">
        <f t="array" ref="AU543" xml:space="preserve"> PI() * AS543 * ( 1 - SQRT( AS543 ) * alpha )</f>
        <v>1.2255004822958106E-2</v>
      </c>
      <c r="AV543">
        <f t="shared" si="228"/>
        <v>0.99998134730789567</v>
      </c>
      <c r="AW543" cm="1">
        <f t="array" ref="AW543" xml:space="preserve"> 2 / 3 * ( epsP - 1 ) / ( epsP + 2 ) * ( sigave * 10^(-6) ) ^ 2 / ( eps0 * ( 1 + epsF ) ^ 2 ) * H543 * ( F543 * 10^(-9) ) ^ 2 / ( df * 10^(-6) * mu * U )</f>
        <v>99.935218798549727</v>
      </c>
      <c r="AX543" cm="1">
        <f t="array" ref="AX543" xml:space="preserve"> 0.528 * Ku ^ 0.26 * AW543 ^ 0.74 / ( 1 + 0.366 * ( Ku * AW543 ) ^ 0.63 )</f>
        <v>2.3410571686851318</v>
      </c>
      <c r="AY543" cm="1">
        <f t="array" ref="AY543" xml:space="preserve"> 0.35 * Ku ^ ( -0.5 ) * AW543 ^ 0.4</f>
        <v>2.7287022378206904</v>
      </c>
      <c r="AZ543">
        <f t="shared" si="229"/>
        <v>1.1655854775017227</v>
      </c>
      <c r="BA543">
        <f t="shared" si="215"/>
        <v>0.72310644776962252</v>
      </c>
      <c r="BB543">
        <f t="shared" si="230"/>
        <v>1.206843361425769</v>
      </c>
      <c r="BC543">
        <f t="shared" si="231"/>
        <v>1.6689705438918478</v>
      </c>
      <c r="BD543">
        <f t="shared" si="216"/>
        <v>1.3759372823259399</v>
      </c>
      <c r="BE543">
        <f t="shared" si="232"/>
        <v>3.9232905944235013</v>
      </c>
      <c r="BF543">
        <f t="shared" si="233"/>
        <v>2.8513585937517534</v>
      </c>
      <c r="BG543" cm="1">
        <f t="array" ref="BG543" xml:space="preserve"> EXP( -4 * alpha * X * 10^(-6) * BA543 / ( PI() * df * 10^(-6) * ( 1 - alpha ) ) ) * 100</f>
        <v>3.7512363597899398E-5</v>
      </c>
      <c r="BH543" cm="1">
        <f t="array" ref="BH543" xml:space="preserve"> EXP( -4 * alpha * X * 10^(-6) * BB543 / ( PI() * df * 10^(-6) * ( 1 - alpha ) ) ) * 100</f>
        <v>1.8857599254459052E-9</v>
      </c>
      <c r="BI543" cm="1">
        <f t="array" ref="BI543" xml:space="preserve"> EXP( -4 * alpha * X * 10^(-6) * BD543 / ( PI() * df * 10^(-6) * ( 1 - alpha ) ) ) * 100</f>
        <v>5.9271685326835748E-11</v>
      </c>
      <c r="BJ543" cm="1">
        <f t="array" ref="BJ543" xml:space="preserve"> EXP( -4 * alpha * X * 10^(-6) * BE543 / ( PI() * df * 10^(-6) * ( 1 - alpha ) ) ) * 100</f>
        <v>1.3677382849921308E-33</v>
      </c>
      <c r="BK543" cm="1">
        <f t="array" ref="BK543">fC *  BG543 +  ( 1 - fC ) * BI543</f>
        <v>3.7512897043067342E-6</v>
      </c>
    </row>
    <row r="544" spans="6:63" x14ac:dyDescent="0.2">
      <c r="F544">
        <v>5440</v>
      </c>
      <c r="G544" cm="1">
        <f t="array" ref="G544" xml:space="preserve"> F544 * 10^(-9) * rhoa/mu * U</f>
        <v>3.6039622463494648E-3</v>
      </c>
      <c r="H544" cm="1">
        <f t="array" ref="H544">1 +  lambda/F544 * ( 2.514 + 0.8 * EXP( -0.55 * F544/lambda ) )</f>
        <v>1.0309674889705882</v>
      </c>
      <c r="I544" cm="1">
        <f t="array" ref="I544" xml:space="preserve"> 1 + 3.34 * lambda/F544</f>
        <v>1.041142169117647</v>
      </c>
      <c r="J544">
        <f t="shared" si="217"/>
        <v>0.99022738637540564</v>
      </c>
      <c r="K544" cm="1">
        <f t="array" ref="K544" xml:space="preserve"> kB * T * H544 / ( 3 * PI() * mu * F544 * 10^(-9) )</f>
        <v>4.4742609650451949E-12</v>
      </c>
      <c r="L544" cm="1">
        <f t="array" ref="L544" xml:space="preserve"> df * 10^(-6) *U / K544</f>
        <v>18379.983364343716</v>
      </c>
      <c r="M544" cm="1">
        <f t="array" ref="M544" xml:space="preserve"> 1 + 0.388 * Kn * ( ( 1 - alpha ) * L544 / Ku ) ^ ( 1 / 3 )</f>
        <v>1.1968417988740911</v>
      </c>
      <c r="N544" cm="1">
        <f t="array" ref="N544" xml:space="preserve"> 1 + 0.388 * Kn * ( ( 1 - alpha ) / Ku ) ^ ( 1 / 3 ) * ( 3 * PI() * mu * df * 10^(-6) * U * F544 * 10^(-9) / ( kB * T ) ) ^ ( 1 / 3 ) * ( 0.6 * ( F544 / lambda ) ^ 0.1 ) ^ ( -1 / 3 ) * ( 1 + 2/3 * ( 3.34 * F544 / lambda ) ) ^ ( -1 / 2 )</f>
        <v>1.0151035157854897</v>
      </c>
      <c r="O544">
        <f t="shared" si="208"/>
        <v>0.84815179144013131</v>
      </c>
      <c r="P544" cm="1">
        <f t="array" ref="P544" xml:space="preserve"> 1 / ( 1 + 1.6 * ( ( 1 - alpha ) / Ku ) ^ ( 1 / 3 ) * L544 ^ ( -2 / 3 ) * M544 )</f>
        <v>0.99691750141443303</v>
      </c>
      <c r="Q544" cm="1">
        <f t="array" ref="Q544" xml:space="preserve"> 1.6 * ( ( 1 - alpha ) / Ku ) * L544 ^ ( -2 / 3 ) * M544 * P544</f>
        <v>3.8982549662256983E-3</v>
      </c>
      <c r="R544" cm="1">
        <f t="array" ref="R544" xml:space="preserve"> 1.6 * ( 0.6 ) ^ ( 2 / 3 ) * ( ( 1 - alpha ) / Ku ) * ( lambda * 10^(-9) ) ^ ( -1 / 15 ) * ( kB * T / ( 3 * PI() * df * 10^(-6) * U * mu ) ) ^ ( 2 / 3 ) * ( F544 * 10^(-9) ) ^ ( -3 / 5 )  +  3.2 * 3.34 / 3 * ( 0.6 ) ^ ( 2 / 3 ) * ( ( 1 - alpha ) / Ku ) *  ( lambda * 10^(-9) ) ^ ( 14 / 15 ) * ( kB * T / ( 3 * PI() * df * 10^(-6) * U * mu ) ) ^ ( 2 / 3 ) * ( F544 * 10^(-9) ) ^ ( -8 / 5 )</f>
        <v>3.1368507524311235E-3</v>
      </c>
      <c r="S544">
        <f t="shared" si="209"/>
        <v>3.1842282272871924E-3</v>
      </c>
      <c r="T544">
        <f t="shared" si="218"/>
        <v>0.81683426427342476</v>
      </c>
      <c r="U544">
        <f t="shared" si="210"/>
        <v>6680.2798254220234</v>
      </c>
      <c r="V544">
        <f t="shared" si="211"/>
        <v>1.2234918017809359E-2</v>
      </c>
      <c r="W544">
        <f t="shared" si="212"/>
        <v>1.4969284761738458E-4</v>
      </c>
      <c r="X544">
        <f t="shared" si="213"/>
        <v>1.831470618856429E-6</v>
      </c>
      <c r="Y544" cm="1">
        <f t="array" ref="Y544" xml:space="preserve"> 4 / 3 * g / U^2 * F544 * 10^(-9) * ( rhop - rhoa ) / rhoa</f>
        <v>563.93783602606788</v>
      </c>
      <c r="Z544" cm="1">
        <f t="array" ref="Z544" xml:space="preserve"> SQRT( 4/3 * 1/U544 * g/rhoa * F544 * 10^(-9) *  ( rhop - rhoa ) )</f>
        <v>3.0476749945188646E-3</v>
      </c>
      <c r="AA544" cm="1">
        <f t="array" ref="AA544" xml:space="preserve"> Z544 / U</f>
        <v>0.29054826699745928</v>
      </c>
      <c r="AB544">
        <f t="shared" si="219"/>
        <v>0.40953916028621323</v>
      </c>
      <c r="AC544">
        <f t="shared" si="220"/>
        <v>0.399491785237508</v>
      </c>
      <c r="AD544">
        <f t="shared" si="221"/>
        <v>0.97546663170944758</v>
      </c>
      <c r="AE544" cm="1">
        <f t="array" ref="AE544">( ( F544 * 10^(-9) ) ^ 2 * rhop * H544 * U ) / ( 18 * mu * ( df * 10^(-6) ) )</f>
        <v>0.12508543987640897</v>
      </c>
      <c r="AF544">
        <f t="shared" si="222"/>
        <v>0.11121237318160085</v>
      </c>
      <c r="AG544" cm="1">
        <f t="array" ref="AG544">(2 * AI564*(1-alpha)*AE544*SQRT(alpha)+(1-alpha)*alpha*AE544^2)/Ku</f>
        <v>6.8767270544649359E-2</v>
      </c>
      <c r="AH544">
        <f t="shared" si="223"/>
        <v>0.6183419036689195</v>
      </c>
      <c r="AI544" cm="1">
        <f t="array" ref="AI544" xml:space="preserve"> F544 / df / 1000</f>
        <v>0.69387755102040816</v>
      </c>
      <c r="AJ544" cm="1">
        <f t="array" ref="AJ544" xml:space="preserve"> ( 1 + AI544 ) / ( 2*Ku ) * ( 2 * LN( 1 + AI544 ) - 1 + alpha + ( 1 / ( 1 + AI544 ) ) ^ 2 * ( 1 - alpha / 2 ) - ( alpha / 2) * ( 1 + AI544 ) ^ 2 )</f>
        <v>0.46647120360077099</v>
      </c>
      <c r="AK544" cm="1">
        <f t="array" ref="AK544" xml:space="preserve"> ( ( 1 - alpha ) / Ku ) * AI544 ^ 2</f>
        <v>0.68472582239843671</v>
      </c>
      <c r="AL544">
        <f t="shared" si="224"/>
        <v>1.4678844419825297</v>
      </c>
      <c r="AM544">
        <f t="shared" si="214"/>
        <v>0.7210986184983913</v>
      </c>
      <c r="AN544">
        <f t="shared" si="225"/>
        <v>1.1986142090448326</v>
      </c>
      <c r="AO544">
        <f t="shared" si="226"/>
        <v>1.662205665489715</v>
      </c>
      <c r="AP544" cm="1">
        <f t="array" ref="AP544" xml:space="preserve"> EXP( -4 * alpha * X * 10^(-6) * AM544 / ( PI() * df * 10^(-6) * ( 1 - alpha ) ) ) * 100</f>
        <v>3.9085604918589804E-5</v>
      </c>
      <c r="AQ544" cm="1">
        <f t="array" ref="AQ544" xml:space="preserve"> EXP( -4 * alpha * X * 10^(-6) * AN544 / ( PI() * df * 10^(-6) * ( 1 - alpha ) ) ) * 100</f>
        <v>2.2315883394455733E-9</v>
      </c>
      <c r="AR544">
        <f t="shared" si="227"/>
        <v>3.9083373330250359E-5</v>
      </c>
      <c r="AS544" cm="1">
        <f t="array" ref="AS544" xml:space="preserve"> ( sigave * 10^(-6) * fE *e * H544 ) / ( 3 * PI() * eps0 * ( 1 + epsF ) * mu * U * F544 * 10^(-9) )</f>
        <v>3.9103915572483916E-3</v>
      </c>
      <c r="AT544" cm="1">
        <f t="array" ref="AT544" xml:space="preserve"> PI() * AS544 / ( 1 + alpha * SQRT(AS544) )</f>
        <v>1.2232078593147141E-2</v>
      </c>
      <c r="AU544" cm="1">
        <f t="array" ref="AU544" xml:space="preserve"> PI() * AS544 * ( 1 - SQRT( AS544 ) * alpha )</f>
        <v>1.2231850863962678E-2</v>
      </c>
      <c r="AV544">
        <f t="shared" si="228"/>
        <v>0.99998138262579583</v>
      </c>
      <c r="AW544" cm="1">
        <f t="array" ref="AW544" xml:space="preserve"> 2 / 3 * ( epsP - 1 ) / ( epsP + 2 ) * ( sigave * 10^(-6) ) ^ 2 / ( eps0 * ( 1 + epsF ) ^ 2 ) * H544 * ( F544 * 10^(-9) ) ^ 2 / ( df * 10^(-6) * mu * U )</f>
        <v>100.29809503333971</v>
      </c>
      <c r="AX544" cm="1">
        <f t="array" ref="AX544" xml:space="preserve"> 0.528 * Ku ^ 0.26 * AW544 ^ 0.74 / ( 1 + 0.366 * ( Ku * AW544 ) ^ 0.63 )</f>
        <v>2.3428670707110655</v>
      </c>
      <c r="AY544" cm="1">
        <f t="array" ref="AY544" xml:space="preserve"> 0.35 * Ku ^ ( -0.5 ) * AW544 ^ 0.4</f>
        <v>2.7326612210554595</v>
      </c>
      <c r="AZ544">
        <f t="shared" si="229"/>
        <v>1.1663748469630804</v>
      </c>
      <c r="BA544">
        <f t="shared" si="215"/>
        <v>0.72451016211665631</v>
      </c>
      <c r="BB544">
        <f t="shared" si="230"/>
        <v>1.2108460599087953</v>
      </c>
      <c r="BC544">
        <f t="shared" si="231"/>
        <v>1.6712616650832182</v>
      </c>
      <c r="BD544">
        <f t="shared" si="216"/>
        <v>1.3745274811943347</v>
      </c>
      <c r="BE544">
        <f t="shared" si="232"/>
        <v>3.9312754301002921</v>
      </c>
      <c r="BF544">
        <f t="shared" si="233"/>
        <v>2.8600922745352348</v>
      </c>
      <c r="BG544" cm="1">
        <f t="array" ref="BG544" xml:space="preserve"> EXP( -4 * alpha * X * 10^(-6) * BA544 / ( PI() * df * 10^(-6) * ( 1 - alpha ) ) ) * 100</f>
        <v>3.6450243839977932E-5</v>
      </c>
      <c r="BH544" cm="1">
        <f t="array" ref="BH544" xml:space="preserve"> EXP( -4 * alpha * X * 10^(-6) * BB544 / ( PI() * df * 10^(-6) * ( 1 - alpha ) ) ) * 100</f>
        <v>1.7374677557618799E-9</v>
      </c>
      <c r="BI544" cm="1">
        <f t="array" ref="BI544" xml:space="preserve"> EXP( -4 * alpha * X * 10^(-6) * BD544 / ( PI() * df * 10^(-6) * ( 1 - alpha ) ) ) * 100</f>
        <v>6.1006394266717064E-11</v>
      </c>
      <c r="BJ544" cm="1">
        <f t="array" ref="BJ544" xml:space="preserve"> EXP( -4 * alpha * X * 10^(-6) * BE544 / ( PI() * df * 10^(-6) * ( 1 - alpha ) ) ) * 100</f>
        <v>1.1615727699641825E-33</v>
      </c>
      <c r="BK544" cm="1">
        <f t="array" ref="BK544">fC *  BG544 +  ( 1 - fC ) * BI544</f>
        <v>3.6450792897526334E-6</v>
      </c>
    </row>
    <row r="545" spans="6:63" x14ac:dyDescent="0.2">
      <c r="F545">
        <v>5450</v>
      </c>
      <c r="G545" cm="1">
        <f t="array" ref="G545" xml:space="preserve"> F545 * 10^(-9) * rhoa/mu * U</f>
        <v>3.610587176949372E-3</v>
      </c>
      <c r="H545" cm="1">
        <f t="array" ref="H545">1 +  lambda/F545 * ( 2.514 + 0.8 * EXP( -0.55 * F545/lambda ) )</f>
        <v>1.0309106678899083</v>
      </c>
      <c r="I545" cm="1">
        <f t="array" ref="I545" xml:space="preserve"> 1 + 3.34 * lambda/F545</f>
        <v>1.0410666788990826</v>
      </c>
      <c r="J545">
        <f t="shared" si="217"/>
        <v>0.99024461044136558</v>
      </c>
      <c r="K545" cm="1">
        <f t="array" ref="K545" xml:space="preserve"> kB * T * H545 / ( 3 * PI() * mu * F545 * 10^(-9) )</f>
        <v>4.4658051684800012E-12</v>
      </c>
      <c r="L545" cm="1">
        <f t="array" ref="L545" xml:space="preserve"> df * 10^(-6) *U / K545</f>
        <v>18414.785016976813</v>
      </c>
      <c r="M545" cm="1">
        <f t="array" ref="M545" xml:space="preserve"> 1 + 0.388 * Kn * ( ( 1 - alpha ) * L545 / Ku ) ^ ( 1 / 3 )</f>
        <v>1.196965957506577</v>
      </c>
      <c r="N545" cm="1">
        <f t="array" ref="N545" xml:space="preserve"> 1 + 0.388 * Kn * ( ( 1 - alpha ) / Ku ) ^ ( 1 / 3 ) * ( 3 * PI() * mu * df * 10^(-6) * U * F545 * 10^(-9) / ( kB * T ) ) ^ ( 1 / 3 ) * ( 0.6 * ( F545 / lambda ) ^ 0.1 ) ^ ( -1 / 3 ) * ( 1 + 2/3 * ( 3.34 * F545 / lambda ) ) ^ ( -1 / 2 )</f>
        <v>1.0150980453437153</v>
      </c>
      <c r="O545">
        <f t="shared" si="208"/>
        <v>0.84805924427315016</v>
      </c>
      <c r="P545" cm="1">
        <f t="array" ref="P545" xml:space="preserve"> 1 / ( 1 + 1.6 * ( ( 1 - alpha ) / Ku ) ^ ( 1 / 3 ) * L545 ^ ( -2 / 3 ) * M545 )</f>
        <v>0.99692105598225877</v>
      </c>
      <c r="Q545" cm="1">
        <f t="array" ref="Q545" xml:space="preserve"> 1.6 * ( ( 1 - alpha ) / Ku ) * L545 ^ ( -2 / 3 ) * M545 * P545</f>
        <v>3.8937597130098795E-3</v>
      </c>
      <c r="R545" cm="1">
        <f t="array" ref="R545" xml:space="preserve"> 1.6 * ( 0.6 ) ^ ( 2 / 3 ) * ( ( 1 - alpha ) / Ku ) * ( lambda * 10^(-9) ) ^ ( -1 / 15 ) * ( kB * T / ( 3 * PI() * df * 10^(-6) * U * mu ) ) ^ ( 2 / 3 ) * ( F545 * 10^(-9) ) ^ ( -3 / 5 )  +  3.2 * 3.34 / 3 * ( 0.6 ) ^ ( 2 / 3 ) * ( ( 1 - alpha ) / Ku ) *  ( lambda * 10^(-9) ) ^ ( 14 / 15 ) * ( kB * T / ( 3 * PI() * df * 10^(-6) * U * mu ) ) ^ ( 2 / 3 ) * ( F545 * 10^(-9) ) ^ ( -8 / 5 )</f>
        <v>3.1332425863065142E-3</v>
      </c>
      <c r="S545">
        <f t="shared" si="209"/>
        <v>3.1805484249474297E-3</v>
      </c>
      <c r="T545">
        <f t="shared" si="218"/>
        <v>0.81683222884055762</v>
      </c>
      <c r="U545">
        <f t="shared" si="210"/>
        <v>6668.0488228436161</v>
      </c>
      <c r="V545">
        <f t="shared" si="211"/>
        <v>1.2246133834475684E-2</v>
      </c>
      <c r="W545">
        <f t="shared" si="212"/>
        <v>1.499674209844345E-4</v>
      </c>
      <c r="X545">
        <f t="shared" si="213"/>
        <v>1.8365119604350326E-6</v>
      </c>
      <c r="Y545" cm="1">
        <f t="array" ref="Y545" xml:space="preserve"> 4 / 3 * g / U^2 * F545 * 10^(-9) * ( rhop - rhoa ) / rhoa</f>
        <v>564.97448645993927</v>
      </c>
      <c r="Z545" cm="1">
        <f t="array" ref="Z545" xml:space="preserve"> SQRT( 4/3 * 1/U545 * g/rhoa * F545 * 10^(-9) *  ( rhop - rhoa ) )</f>
        <v>3.0532712959407187E-3</v>
      </c>
      <c r="AA545" cm="1">
        <f t="array" ref="AA545" xml:space="preserve"> Z545 / U</f>
        <v>0.2910817870357309</v>
      </c>
      <c r="AB545">
        <f t="shared" si="219"/>
        <v>0.4105999559788458</v>
      </c>
      <c r="AC545">
        <f t="shared" si="220"/>
        <v>0.40047096782480374</v>
      </c>
      <c r="AD545">
        <f t="shared" si="221"/>
        <v>0.97533124880665134</v>
      </c>
      <c r="AE545" cm="1">
        <f t="array" ref="AE545">( ( F545 * 10^(-9) ) ^ 2 * rhop * H545 * U ) / ( 18 * mu * ( df * 10^(-6) ) )</f>
        <v>0.1255388161255804</v>
      </c>
      <c r="AF545">
        <f t="shared" si="222"/>
        <v>0.11174970668607377</v>
      </c>
      <c r="AG545" cm="1">
        <f t="array" ref="AG545">(2 * AI565*(1-alpha)*AE545*SQRT(alpha)+(1-alpha)*alpha*AE545^2)/Ku</f>
        <v>6.9141742490146832E-2</v>
      </c>
      <c r="AH545">
        <f t="shared" si="223"/>
        <v>0.61871967757713375</v>
      </c>
      <c r="AI545" cm="1">
        <f t="array" ref="AI545" xml:space="preserve"> F545 / df / 1000</f>
        <v>0.69515306122448972</v>
      </c>
      <c r="AJ545" cm="1">
        <f t="array" ref="AJ545" xml:space="preserve"> ( 1 + AI545 ) / ( 2*Ku ) * ( 2 * LN( 1 + AI545 ) - 1 + alpha + ( 1 / ( 1 + AI545 ) ) ^ 2 * ( 1 - alpha / 2 ) - ( alpha / 2) * ( 1 + AI545 ) ^ 2 )</f>
        <v>0.46792313248672401</v>
      </c>
      <c r="AK545" cm="1">
        <f t="array" ref="AK545" xml:space="preserve"> ( ( 1 - alpha ) / Ku ) * AI545 ^ 2</f>
        <v>0.68724551050867633</v>
      </c>
      <c r="AL545">
        <f t="shared" si="224"/>
        <v>1.468714544750948</v>
      </c>
      <c r="AM545">
        <f t="shared" si="214"/>
        <v>0.72252391238302405</v>
      </c>
      <c r="AN545">
        <f t="shared" si="225"/>
        <v>1.2026467334445012</v>
      </c>
      <c r="AO545">
        <f t="shared" si="226"/>
        <v>1.6645078631071724</v>
      </c>
      <c r="AP545" cm="1">
        <f t="array" ref="AP545" xml:space="preserve"> EXP( -4 * alpha * X * 10^(-6) * AM545 / ( PI() * df * 10^(-6) * ( 1 - alpha ) ) ) * 100</f>
        <v>3.7962174550133482E-5</v>
      </c>
      <c r="AQ545" cm="1">
        <f t="array" ref="AQ545" xml:space="preserve"> EXP( -4 * alpha * X * 10^(-6) * AN545 / ( PI() * df * 10^(-6) * ( 1 - alpha ) ) ) * 100</f>
        <v>2.0548465203298242E-9</v>
      </c>
      <c r="AR545">
        <f t="shared" si="227"/>
        <v>3.7960119703613154E-5</v>
      </c>
      <c r="AS545" cm="1">
        <f t="array" ref="AS545" xml:space="preserve"> ( sigave * 10^(-6) * fE *e * H545 ) / ( 3 * PI() * eps0 * ( 1 + epsF ) * mu * U * F545 * 10^(-9) )</f>
        <v>3.903001403710932E-3</v>
      </c>
      <c r="AT545" cm="1">
        <f t="array" ref="AT545" xml:space="preserve"> PI() * AS545 / ( 1 + alpha * SQRT(AS545) )</f>
        <v>1.2209011074649003E-2</v>
      </c>
      <c r="AU545" cm="1">
        <f t="array" ref="AU545" xml:space="preserve"> PI() * AS545 * ( 1 - SQRT( AS545 ) * alpha )</f>
        <v>1.220878420448937E-2</v>
      </c>
      <c r="AV545">
        <f t="shared" si="228"/>
        <v>0.99998141781031691</v>
      </c>
      <c r="AW545" cm="1">
        <f t="array" ref="AW545" xml:space="preserve"> 2 / 3 * ( epsP - 1 ) / ( epsP + 2 ) * ( sigave * 10^(-6) ) ^ 2 / ( eps0 * ( 1 + epsF ) ^ 2 ) * H545 * ( F545 * 10^(-9) ) ^ 2 / ( df * 10^(-6) * mu * U )</f>
        <v>100.66162874413921</v>
      </c>
      <c r="AX545" cm="1">
        <f t="array" ref="AX545" xml:space="preserve"> 0.528 * Ku ^ 0.26 * AW545 ^ 0.74 / ( 1 + 0.366 * ( Ku * AW545 ) ^ 0.63 )</f>
        <v>2.344673424331702</v>
      </c>
      <c r="AY545" cm="1">
        <f t="array" ref="AY545" xml:space="preserve"> 0.35 * Ku ^ ( -0.5 ) * AW545 ^ 0.4</f>
        <v>2.7366187692342003</v>
      </c>
      <c r="AZ545">
        <f t="shared" si="229"/>
        <v>1.1671641520883504</v>
      </c>
      <c r="BA545">
        <f t="shared" si="215"/>
        <v>0.72591162100969009</v>
      </c>
      <c r="BB545">
        <f t="shared" si="230"/>
        <v>1.2148555176489906</v>
      </c>
      <c r="BC545">
        <f t="shared" si="231"/>
        <v>1.6735584367132947</v>
      </c>
      <c r="BD545">
        <f t="shared" si="216"/>
        <v>1.3731147209060823</v>
      </c>
      <c r="BE545">
        <f t="shared" si="232"/>
        <v>3.9392655026787016</v>
      </c>
      <c r="BF545">
        <f t="shared" si="233"/>
        <v>2.868853885769489</v>
      </c>
      <c r="BG545" cm="1">
        <f t="array" ref="BG545" xml:space="preserve"> EXP( -4 * alpha * X * 10^(-6) * BA545 / ( PI() * df * 10^(-6) * ( 1 - alpha ) ) ) * 100</f>
        <v>3.5419831395701281E-5</v>
      </c>
      <c r="BH545" cm="1">
        <f t="array" ref="BH545" xml:space="preserve"> EXP( -4 * alpha * X * 10^(-6) * BB545 / ( PI() * df * 10^(-6) * ( 1 - alpha ) ) ) * 100</f>
        <v>1.6006155782505264E-9</v>
      </c>
      <c r="BI545" cm="1">
        <f t="array" ref="BI545" xml:space="preserve"> EXP( -4 * alpha * X * 10^(-6) * BD545 / ( PI() * df * 10^(-6) * ( 1 - alpha ) ) ) * 100</f>
        <v>6.279567519530132E-11</v>
      </c>
      <c r="BJ545" cm="1">
        <f t="array" ref="BJ545" xml:space="preserve"> EXP( -4 * alpha * X * 10^(-6) * BE545 / ( PI() * df * 10^(-6) * ( 1 - alpha ) ) ) * 100</f>
        <v>9.8637783411978053E-34</v>
      </c>
      <c r="BK545" cm="1">
        <f t="array" ref="BK545">fC *  BG545 +  ( 1 - fC ) * BI545</f>
        <v>3.5420396556778039E-6</v>
      </c>
    </row>
    <row r="546" spans="6:63" x14ac:dyDescent="0.2">
      <c r="F546">
        <v>5460</v>
      </c>
      <c r="G546" cm="1">
        <f t="array" ref="G546" xml:space="preserve"> F546 * 10^(-9) * rhoa/mu * U</f>
        <v>3.6172121075492788E-3</v>
      </c>
      <c r="H546" cm="1">
        <f t="array" ref="H546">1 +  lambda/F546 * ( 2.514 + 0.8 * EXP( -0.55 * F546/lambda ) )</f>
        <v>1.0308540549450549</v>
      </c>
      <c r="I546" cm="1">
        <f t="array" ref="I546" xml:space="preserve"> 1 + 3.34 * lambda/F546</f>
        <v>1.0409914652014651</v>
      </c>
      <c r="J546">
        <f t="shared" si="217"/>
        <v>0.99026177389989611</v>
      </c>
      <c r="K546" cm="1">
        <f t="array" ref="K546" xml:space="preserve"> kB * T * H546 / ( 3 * PI() * mu * F546 * 10^(-9) )</f>
        <v>4.4573812455015152E-12</v>
      </c>
      <c r="L546" cm="1">
        <f t="array" ref="L546" xml:space="preserve"> df * 10^(-6) *U / K546</f>
        <v>18449.586781085494</v>
      </c>
      <c r="M546" cm="1">
        <f t="array" ref="M546" xml:space="preserve"> 1 + 0.388 * Kn * ( ( 1 - alpha ) * L546 / Ku ) ^ ( 1 / 3 )</f>
        <v>1.1970899602048128</v>
      </c>
      <c r="N546" cm="1">
        <f t="array" ref="N546" xml:space="preserve"> 1 + 0.388 * Kn * ( ( 1 - alpha ) / Ku ) ^ ( 1 / 3 ) * ( 3 * PI() * mu * df * 10^(-6) * U * F546 * 10^(-9) / ( kB * T ) ) ^ ( 1 / 3 ) * ( 0.6 * ( F546 / lambda ) ^ 0.1 ) ^ ( -1 / 3 ) * ( 1 + 2/3 * ( 3.34 * F546 / lambda ) ) ^ ( -1 / 2 )</f>
        <v>1.0150925867675578</v>
      </c>
      <c r="O546">
        <f t="shared" si="208"/>
        <v>0.84796683667272865</v>
      </c>
      <c r="P546" cm="1">
        <f t="array" ref="P546" xml:space="preserve"> 1 / ( 1 + 1.6 * ( ( 1 - alpha ) / Ku ) ^ ( 1 / 3 ) * L546 ^ ( -2 / 3 ) * M546 )</f>
        <v>0.99692459960822888</v>
      </c>
      <c r="Q546" cm="1">
        <f t="array" ref="Q546" xml:space="preserve"> 1.6 * ( ( 1 - alpha ) / Ku ) * L546 ^ ( -2 / 3 ) * M546 * P546</f>
        <v>3.8892782973164977E-3</v>
      </c>
      <c r="R546" cm="1">
        <f t="array" ref="R546" xml:space="preserve"> 1.6 * ( 0.6 ) ^ ( 2 / 3 ) * ( ( 1 - alpha ) / Ku ) * ( lambda * 10^(-9) ) ^ ( -1 / 15 ) * ( kB * T / ( 3 * PI() * df * 10^(-6) * U * mu ) ) ^ ( 2 / 3 ) * ( F546 * 10^(-9) ) ^ ( -3 / 5 )  +  3.2 * 3.34 / 3 * ( 0.6 ) ^ ( 2 / 3 ) * ( ( 1 - alpha ) / Ku ) *  ( lambda * 10^(-9) ) ^ ( 14 / 15 ) * ( kB * T / ( 3 * PI() * df * 10^(-6) * U * mu ) ) ^ ( 2 / 3 ) * ( F546 * 10^(-9) ) ^ ( -8 / 5 )</f>
        <v>3.1296454465508448E-3</v>
      </c>
      <c r="S546">
        <f t="shared" si="209"/>
        <v>3.1768798920046057E-3</v>
      </c>
      <c r="T546">
        <f t="shared" si="218"/>
        <v>0.81683018008677122</v>
      </c>
      <c r="U546">
        <f t="shared" si="210"/>
        <v>6655.8626073475425</v>
      </c>
      <c r="V546">
        <f t="shared" si="211"/>
        <v>1.2257339313120655E-2</v>
      </c>
      <c r="W546">
        <f t="shared" si="212"/>
        <v>1.502419925030983E-4</v>
      </c>
      <c r="X546">
        <f t="shared" si="213"/>
        <v>1.8415578851156103E-6</v>
      </c>
      <c r="Y546" cm="1">
        <f t="array" ref="Y546" xml:space="preserve"> 4 / 3 * g / U^2 * F546 * 10^(-9) * ( rhop - rhoa ) / rhoa</f>
        <v>566.01113689381077</v>
      </c>
      <c r="Z546" cm="1">
        <f t="array" ref="Z546" xml:space="preserve"> SQRT( 4/3 * 1/U546 * g/rhoa * F546 * 10^(-9) *  ( rhop - rhoa ) )</f>
        <v>3.0588675787003817E-3</v>
      </c>
      <c r="AA546" cm="1">
        <f t="array" ref="AA546" xml:space="preserve"> Z546 / U</f>
        <v>0.29161530529485369</v>
      </c>
      <c r="AB546">
        <f t="shared" si="219"/>
        <v>0.41166234600287893</v>
      </c>
      <c r="AC546">
        <f t="shared" si="220"/>
        <v>0.4014512134988949</v>
      </c>
      <c r="AD546">
        <f t="shared" si="221"/>
        <v>0.97519536920699412</v>
      </c>
      <c r="AE546" cm="1">
        <f t="array" ref="AE546">( ( F546 * 10^(-9) ) ^ 2 * rhop * H546 * U ) / ( 18 * mu * ( df * 10^(-6) ) )</f>
        <v>0.12599301233724286</v>
      </c>
      <c r="AF546">
        <f t="shared" si="222"/>
        <v>0.11228800641291098</v>
      </c>
      <c r="AG546" cm="1">
        <f t="array" ref="AG546">(2 * AI566*(1-alpha)*AE546*SQRT(alpha)+(1-alpha)*alpha*AE546^2)/Ku</f>
        <v>6.9517581463184194E-2</v>
      </c>
      <c r="AH546">
        <f t="shared" si="223"/>
        <v>0.61910068300216081</v>
      </c>
      <c r="AI546" cm="1">
        <f t="array" ref="AI546" xml:space="preserve"> F546 / df / 1000</f>
        <v>0.6964285714285714</v>
      </c>
      <c r="AJ546" cm="1">
        <f t="array" ref="AJ546" xml:space="preserve"> ( 1 + AI546 ) / ( 2*Ku ) * ( 2 * LN( 1 + AI546 ) - 1 + alpha + ( 1 / ( 1 + AI546 ) ) ^ 2 * ( 1 - alpha / 2 ) - ( alpha / 2) * ( 1 + AI546 ) ^ 2 )</f>
        <v>0.46937658403025673</v>
      </c>
      <c r="AK546" cm="1">
        <f t="array" ref="AK546" xml:space="preserve"> ( ( 1 - alpha ) / Ku ) * AI546 ^ 2</f>
        <v>0.68976982614528937</v>
      </c>
      <c r="AL546">
        <f t="shared" si="224"/>
        <v>1.4695446036584257</v>
      </c>
      <c r="AM546">
        <f t="shared" si="214"/>
        <v>0.72394681785423054</v>
      </c>
      <c r="AN546">
        <f t="shared" si="225"/>
        <v>1.2066859259490998</v>
      </c>
      <c r="AO546">
        <f t="shared" si="226"/>
        <v>1.6668157055040342</v>
      </c>
      <c r="AP546" cm="1">
        <f t="array" ref="AP546" xml:space="preserve"> EXP( -4 * alpha * X * 10^(-6) * AM546 / ( PI() * df * 10^(-6) * ( 1 - alpha ) ) ) * 100</f>
        <v>3.687283670569546E-5</v>
      </c>
      <c r="AQ546" cm="1">
        <f t="array" ref="AQ546" xml:space="preserve"> EXP( -4 * alpha * X * 10^(-6) * AN546 / ( PI() * df * 10^(-6) * ( 1 - alpha ) ) ) * 100</f>
        <v>1.8918445123614919E-9</v>
      </c>
      <c r="AR546">
        <f t="shared" si="227"/>
        <v>3.68709448611831E-5</v>
      </c>
      <c r="AS546" cm="1">
        <f t="array" ref="AS546" xml:space="preserve"> ( sigave * 10^(-6) * fE *e * H546 ) / ( 3 * PI() * eps0 * ( 1 + epsF ) * mu * U * F546 * 10^(-9) )</f>
        <v>3.8956391068866452E-3</v>
      </c>
      <c r="AT546" cm="1">
        <f t="array" ref="AT546" xml:space="preserve"> PI() * AS546 / ( 1 + alpha * SQRT(AS546) )</f>
        <v>1.2186030367983035E-2</v>
      </c>
      <c r="AU546" cm="1">
        <f t="array" ref="AU546" xml:space="preserve"> PI() * AS546 * ( 1 - SQRT( AS546 ) * alpha )</f>
        <v>1.2185804351998713E-2</v>
      </c>
      <c r="AV546">
        <f t="shared" si="228"/>
        <v>0.99998145286221207</v>
      </c>
      <c r="AW546" cm="1">
        <f t="array" ref="AW546" xml:space="preserve"> 2 / 3 * ( epsP - 1 ) / ( epsP + 2 ) * ( sigave * 10^(-6) ) ^ 2 / ( eps0 * ( 1 + epsF ) ^ 2 ) * H546 * ( F546 * 10^(-9) ) ^ 2 / ( df * 10^(-6) * mu * U )</f>
        <v>101.02581993094809</v>
      </c>
      <c r="AX546" cm="1">
        <f t="array" ref="AX546" xml:space="preserve"> 0.528 * Ku ^ 0.26 * AW546 ^ 0.74 / ( 1 + 0.366 * ( Ku * AW546 ) ^ 0.63 )</f>
        <v>2.3464762426385848</v>
      </c>
      <c r="AY546" cm="1">
        <f t="array" ref="AY546" xml:space="preserve"> 0.35 * Ku ^ ( -0.5 ) * AW546 ^ 0.4</f>
        <v>2.7405748854759429</v>
      </c>
      <c r="AZ546">
        <f t="shared" si="229"/>
        <v>1.167953391419893</v>
      </c>
      <c r="BA546">
        <f t="shared" si="215"/>
        <v>0.72731081031503719</v>
      </c>
      <c r="BB546">
        <f t="shared" si="230"/>
        <v>1.2188717303010985</v>
      </c>
      <c r="BC546">
        <f t="shared" si="231"/>
        <v>1.6758608740782226</v>
      </c>
      <c r="BD546">
        <f t="shared" si="216"/>
        <v>1.3716990514640606</v>
      </c>
      <c r="BE546">
        <f t="shared" si="232"/>
        <v>3.9472608114250427</v>
      </c>
      <c r="BF546">
        <f t="shared" si="233"/>
        <v>2.8776434650239047</v>
      </c>
      <c r="BG546" cm="1">
        <f t="array" ref="BG546" xml:space="preserve"> EXP( -4 * alpha * X * 10^(-6) * BA546 / ( PI() * df * 10^(-6) * ( 1 - alpha ) ) ) * 100</f>
        <v>3.4420146118932633E-5</v>
      </c>
      <c r="BH546" cm="1">
        <f t="array" ref="BH546" xml:space="preserve"> EXP( -4 * alpha * X * 10^(-6) * BB546 / ( PI() * df * 10^(-6) * ( 1 - alpha ) ) ) * 100</f>
        <v>1.4743388111656865E-9</v>
      </c>
      <c r="BI546" cm="1">
        <f t="array" ref="BI546" xml:space="preserve"> EXP( -4 * alpha * X * 10^(-6) * BD546 / ( PI() * df * 10^(-6) * ( 1 - alpha ) ) ) * 100</f>
        <v>6.4641282403021186E-11</v>
      </c>
      <c r="BJ546" cm="1">
        <f t="array" ref="BJ546" xml:space="preserve"> EXP( -4 * alpha * X * 10^(-6) * BE546 / ( PI() * df * 10^(-6) * ( 1 - alpha ) ) ) * 100</f>
        <v>8.3751704621869586E-34</v>
      </c>
      <c r="BK546" cm="1">
        <f t="array" ref="BK546">fC *  BG546 +  ( 1 - fC ) * BI546</f>
        <v>3.4420727890474261E-6</v>
      </c>
    </row>
    <row r="547" spans="6:63" x14ac:dyDescent="0.2">
      <c r="F547">
        <v>5470</v>
      </c>
      <c r="G547" cm="1">
        <f t="array" ref="G547" xml:space="preserve"> F547 * 10^(-9) * rhoa/mu * U</f>
        <v>3.6238370381491856E-3</v>
      </c>
      <c r="H547" cm="1">
        <f t="array" ref="H547">1 +  lambda/F547 * ( 2.514 + 0.8 * EXP( -0.55 * F547/lambda ) )</f>
        <v>1.0307976489945156</v>
      </c>
      <c r="I547" cm="1">
        <f t="array" ref="I547" xml:space="preserve"> 1 + 3.34 * lambda/F547</f>
        <v>1.0409165265082267</v>
      </c>
      <c r="J547">
        <f t="shared" si="217"/>
        <v>0.99027887707033047</v>
      </c>
      <c r="K547" cm="1">
        <f t="array" ref="K547" xml:space="preserve"> kB * T * H547 / ( 3 * PI() * mu * F547 * 10^(-9) )</f>
        <v>4.4489890163734613E-12</v>
      </c>
      <c r="L547" cm="1">
        <f t="array" ref="L547" xml:space="preserve"> df * 10^(-6) *U / K547</f>
        <v>18484.388656076633</v>
      </c>
      <c r="M547" cm="1">
        <f t="array" ref="M547" xml:space="preserve"> 1 + 0.388 * Kn * ( ( 1 - alpha ) * L547 / Ku ) ^ ( 1 / 3 )</f>
        <v>1.1972138074563683</v>
      </c>
      <c r="N547" cm="1">
        <f t="array" ref="N547" xml:space="preserve"> 1 + 0.388 * Kn * ( ( 1 - alpha ) / Ku ) ^ ( 1 / 3 ) * ( 3 * PI() * mu * df * 10^(-6) * U * F547 * 10^(-9) / ( kB * T ) ) ^ ( 1 / 3 ) * ( 0.6 * ( F547 / lambda ) ^ 0.1 ) ^ ( -1 / 3 ) * ( 1 + 2/3 * ( 3.34 * F547 / lambda ) ) ^ ( -1 / 2 )</f>
        <v>1.0150871400099222</v>
      </c>
      <c r="O547">
        <f t="shared" si="208"/>
        <v>0.84787456817475471</v>
      </c>
      <c r="P547" cm="1">
        <f t="array" ref="P547" xml:space="preserve"> 1 / ( 1 + 1.6 * ( ( 1 - alpha ) / Ku ) ^ ( 1 / 3 ) * L547 ^ ( -2 / 3 ) * M547 )</f>
        <v>0.99692813234657995</v>
      </c>
      <c r="Q547" cm="1">
        <f t="array" ref="Q547" xml:space="preserve"> 1.6 * ( ( 1 - alpha ) / Ku ) * L547 ^ ( -2 / 3 ) * M547 * P547</f>
        <v>3.8848106505553919E-3</v>
      </c>
      <c r="R547" cm="1">
        <f t="array" ref="R547" xml:space="preserve"> 1.6 * ( 0.6 ) ^ ( 2 / 3 ) * ( ( 1 - alpha ) / Ku ) * ( lambda * 10^(-9) ) ^ ( -1 / 15 ) * ( kB * T / ( 3 * PI() * df * 10^(-6) * U * mu ) ) ^ ( 2 / 3 ) * ( F547 * 10^(-9) ) ^ ( -3 / 5 )  +  3.2 * 3.34 / 3 * ( 0.6 ) ^ ( 2 / 3 ) * ( ( 1 - alpha ) / Ku ) *  ( lambda * 10^(-9) ) ^ ( 14 / 15 ) * ( kB * T / ( 3 * PI() * df * 10^(-6) * U * mu ) ) ^ ( 2 / 3 ) * ( F547 * 10^(-9) ) ^ ( -8 / 5 )</f>
        <v>3.1260592786027976E-3</v>
      </c>
      <c r="S547">
        <f t="shared" si="209"/>
        <v>3.1732225726183944E-3</v>
      </c>
      <c r="T547">
        <f t="shared" si="218"/>
        <v>0.81682811803574895</v>
      </c>
      <c r="U547">
        <f t="shared" si="210"/>
        <v>6643.7209333371029</v>
      </c>
      <c r="V547">
        <f t="shared" si="211"/>
        <v>1.2268534482114334E-2</v>
      </c>
      <c r="W547">
        <f t="shared" si="212"/>
        <v>1.5051656217443632E-4</v>
      </c>
      <c r="X547">
        <f t="shared" si="213"/>
        <v>1.8466083886033636E-6</v>
      </c>
      <c r="Y547" cm="1">
        <f t="array" ref="Y547" xml:space="preserve"> 4 / 3 * g / U^2 * F547 * 10^(-9) * ( rhop - rhoa ) / rhoa</f>
        <v>567.04778732768216</v>
      </c>
      <c r="Z547" cm="1">
        <f t="array" ref="Z547" xml:space="preserve"> SQRT( 4/3 * 1/U547 * g/rhoa * F547 * 10^(-9) *  ( rhop - rhoa ) )</f>
        <v>3.064463842808716E-3</v>
      </c>
      <c r="AA547" cm="1">
        <f t="array" ref="AA547" xml:space="preserve"> Z547 / U</f>
        <v>0.29214882177586327</v>
      </c>
      <c r="AB547">
        <f t="shared" si="219"/>
        <v>0.41272633395738462</v>
      </c>
      <c r="AC547">
        <f t="shared" si="220"/>
        <v>0.4024325231620195</v>
      </c>
      <c r="AD547">
        <f t="shared" si="221"/>
        <v>0.97505899200406243</v>
      </c>
      <c r="AE547" cm="1">
        <f t="array" ref="AE547">( ( F547 * 10^(-9) ) ^ 2 * rhop * H547 * U ) / ( 18 * mu * ( df * 10^(-6) ) )</f>
        <v>0.12644802851139639</v>
      </c>
      <c r="AF547">
        <f t="shared" si="222"/>
        <v>0.11282726765792471</v>
      </c>
      <c r="AG547" cm="1">
        <f t="array" ref="AG547">(2 * AI567*(1-alpha)*AE547*SQRT(alpha)+(1-alpha)*alpha*AE547^2)/Ku</f>
        <v>6.9894790027290793E-2</v>
      </c>
      <c r="AH547">
        <f t="shared" si="223"/>
        <v>0.61948491245220327</v>
      </c>
      <c r="AI547" cm="1">
        <f t="array" ref="AI547" xml:space="preserve"> F547 / df / 1000</f>
        <v>0.69770408163265318</v>
      </c>
      <c r="AJ547" cm="1">
        <f t="array" ref="AJ547" xml:space="preserve"> ( 1 + AI547 ) / ( 2*Ku ) * ( 2 * LN( 1 + AI547 ) - 1 + alpha + ( 1 / ( 1 + AI547 ) ) ^ 2 * ( 1 - alpha / 2 ) - ( alpha / 2) * ( 1 + AI547 ) ^ 2 )</f>
        <v>0.47083155569066226</v>
      </c>
      <c r="AK547" cm="1">
        <f t="array" ref="AK547" xml:space="preserve"> ( ( 1 - alpha ) / Ku ) * AI547 ^ 2</f>
        <v>0.69229876930827583</v>
      </c>
      <c r="AL547">
        <f t="shared" si="224"/>
        <v>1.4703746189924412</v>
      </c>
      <c r="AM547">
        <f t="shared" si="214"/>
        <v>0.72536732132931103</v>
      </c>
      <c r="AN547">
        <f t="shared" si="225"/>
        <v>1.2107317827008384</v>
      </c>
      <c r="AO547">
        <f t="shared" si="226"/>
        <v>1.6691292081948861</v>
      </c>
      <c r="AP547" cm="1">
        <f t="array" ref="AP547" xml:space="preserve"> EXP( -4 * alpha * X * 10^(-6) * AM547 / ( PI() * df * 10^(-6) * ( 1 - alpha ) ) ) * 100</f>
        <v>3.5816518093598226E-5</v>
      </c>
      <c r="AQ547" cm="1">
        <f t="array" ref="AQ547" xml:space="preserve"> EXP( -4 * alpha * X * 10^(-6) * AN547 / ( PI() * df * 10^(-6) * ( 1 - alpha ) ) ) * 100</f>
        <v>1.7415352469260743E-9</v>
      </c>
      <c r="AR547">
        <f t="shared" si="227"/>
        <v>3.5814776558351301E-5</v>
      </c>
      <c r="AS547" cm="1">
        <f t="array" ref="AS547" xml:space="preserve"> ( sigave * 10^(-6) * fE *e * H547 ) / ( 3 * PI() * eps0 * ( 1 + epsF ) * mu * U * F547 * 10^(-9) )</f>
        <v>3.888304509690548E-3</v>
      </c>
      <c r="AT547" cm="1">
        <f t="array" ref="AT547" xml:space="preserve"> PI() * AS547 / ( 1 + alpha * SQRT(AS547) )</f>
        <v>1.216313598426942E-2</v>
      </c>
      <c r="AU547" cm="1">
        <f t="array" ref="AU547" xml:space="preserve"> PI() * AS547 * ( 1 - SQRT( AS547 ) * alpha )</f>
        <v>1.2162910817647305E-2</v>
      </c>
      <c r="AV547">
        <f t="shared" si="228"/>
        <v>0.99998148778222939</v>
      </c>
      <c r="AW547" cm="1">
        <f t="array" ref="AW547" xml:space="preserve"> 2 / 3 * ( epsP - 1 ) / ( epsP + 2 ) * ( sigave * 10^(-6) ) ^ 2 / ( eps0 * ( 1 + epsF ) ^ 2 ) * H547 * ( F547 * 10^(-9) ) ^ 2 / ( df * 10^(-6) * mu * U )</f>
        <v>101.39066859376646</v>
      </c>
      <c r="AX547" cm="1">
        <f t="array" ref="AX547" xml:space="preserve"> 0.528 * Ku ^ 0.26 * AW547 ^ 0.74 / ( 1 + 0.366 * ( Ku * AW547 ) ^ 0.63 )</f>
        <v>2.3482755386565599</v>
      </c>
      <c r="AY547" cm="1">
        <f t="array" ref="AY547" xml:space="preserve"> 0.35 * Ku ^ ( -0.5 ) * AW547 ^ 0.4</f>
        <v>2.7445295728873025</v>
      </c>
      <c r="AZ547">
        <f t="shared" si="229"/>
        <v>1.1687425635142621</v>
      </c>
      <c r="BA547">
        <f t="shared" si="215"/>
        <v>0.72870771594570671</v>
      </c>
      <c r="BB547">
        <f t="shared" si="230"/>
        <v>1.2228946935184857</v>
      </c>
      <c r="BC547">
        <f t="shared" si="231"/>
        <v>1.6781689925314294</v>
      </c>
      <c r="BD547">
        <f t="shared" si="216"/>
        <v>1.3702805227674171</v>
      </c>
      <c r="BE547">
        <f t="shared" si="232"/>
        <v>3.9552613555881408</v>
      </c>
      <c r="BF547">
        <f t="shared" si="233"/>
        <v>2.8864610493040499</v>
      </c>
      <c r="BG547" cm="1">
        <f t="array" ref="BG547" xml:space="preserve"> EXP( -4 * alpha * X * 10^(-6) * BA547 / ( PI() * df * 10^(-6) * ( 1 - alpha ) ) ) * 100</f>
        <v>3.3450238869454856E-5</v>
      </c>
      <c r="BH547" cm="1">
        <f t="array" ref="BH547" xml:space="preserve"> EXP( -4 * alpha * X * 10^(-6) * BB547 / ( PI() * df * 10^(-6) * ( 1 - alpha ) ) ) * 100</f>
        <v>1.3578367813294975E-9</v>
      </c>
      <c r="BI547" cm="1">
        <f t="array" ref="BI547" xml:space="preserve"> EXP( -4 * alpha * X * 10^(-6) * BD547 / ( PI() * df * 10^(-6) * ( 1 - alpha ) ) ) * 100</f>
        <v>6.6545026373124466E-11</v>
      </c>
      <c r="BJ547" cm="1">
        <f t="array" ref="BJ547" xml:space="preserve"> EXP( -4 * alpha * X * 10^(-6) * BE547 / ( PI() * df * 10^(-6) * ( 1 - alpha ) ) ) * 100</f>
        <v>7.1104564679096485E-34</v>
      </c>
      <c r="BK547" cm="1">
        <f t="array" ref="BK547">fC *  BG547 +  ( 1 - fC ) * BI547</f>
        <v>3.3450837774692218E-6</v>
      </c>
    </row>
    <row r="548" spans="6:63" x14ac:dyDescent="0.2">
      <c r="F548">
        <v>5480</v>
      </c>
      <c r="G548" cm="1">
        <f t="array" ref="G548" xml:space="preserve"> F548 * 10^(-9) * rhoa/mu * U</f>
        <v>3.6304619687490929E-3</v>
      </c>
      <c r="H548" cm="1">
        <f t="array" ref="H548">1 +  lambda/F548 * ( 2.514 + 0.8 * EXP( -0.55 * F548/lambda ) )</f>
        <v>1.0307414489051094</v>
      </c>
      <c r="I548" cm="1">
        <f t="array" ref="I548" xml:space="preserve"> 1 + 3.34 * lambda/F548</f>
        <v>1.0408418613138686</v>
      </c>
      <c r="J548">
        <f t="shared" si="217"/>
        <v>0.99029592026976199</v>
      </c>
      <c r="K548" cm="1">
        <f t="array" ref="K548" xml:space="preserve"> kB * T * H548 / ( 3 * PI() * mu * F548 * 10^(-9) )</f>
        <v>4.4406283027074046E-12</v>
      </c>
      <c r="L548" cm="1">
        <f t="array" ref="L548" xml:space="preserve"> df * 10^(-6) *U / K548</f>
        <v>18519.190641361314</v>
      </c>
      <c r="M548" cm="1">
        <f t="array" ref="M548" xml:space="preserve"> 1 + 0.388 * Kn * ( ( 1 - alpha ) * L548 / Ku ) ^ ( 1 / 3 )</f>
        <v>1.1973374997463828</v>
      </c>
      <c r="N548" cm="1">
        <f t="array" ref="N548" xml:space="preserve"> 1 + 0.388 * Kn * ( ( 1 - alpha ) / Ku ) ^ ( 1 / 3 ) * ( 3 * PI() * mu * df * 10^(-6) * U * F548 * 10^(-9) / ( kB * T ) ) ^ ( 1 / 3 ) * ( 0.6 * ( F548 / lambda ) ^ 0.1 ) ^ ( -1 / 3 ) * ( 1 + 2/3 * ( 3.34 * F548 / lambda ) ) ^ ( -1 / 2 )</f>
        <v>1.0150817050239851</v>
      </c>
      <c r="O548">
        <f t="shared" si="208"/>
        <v>0.84778243831751476</v>
      </c>
      <c r="P548" cm="1">
        <f t="array" ref="P548" xml:space="preserve"> 1 / ( 1 + 1.6 * ( ( 1 - alpha ) / Ku ) ^ ( 1 / 3 ) * L548 ^ ( -2 / 3 ) * M548 )</f>
        <v>0.99693165425117924</v>
      </c>
      <c r="Q548" cm="1">
        <f t="array" ref="Q548" xml:space="preserve"> 1.6 * ( ( 1 - alpha ) / Ku ) * L548 ^ ( -2 / 3 ) * M548 * P548</f>
        <v>3.8803567046042133E-3</v>
      </c>
      <c r="R548" cm="1">
        <f t="array" ref="R548" xml:space="preserve"> 1.6 * ( 0.6 ) ^ ( 2 / 3 ) * ( ( 1 - alpha ) / Ku ) * ( lambda * 10^(-9) ) ^ ( -1 / 15 ) * ( kB * T / ( 3 * PI() * df * 10^(-6) * U * mu ) ) ^ ( 2 / 3 ) * ( F548 * 10^(-9) ) ^ ( -3 / 5 )  +  3.2 * 3.34 / 3 * ( 0.6 ) ^ ( 2 / 3 ) * ( ( 1 - alpha ) / Ku ) *  ( lambda * 10^(-9) ) ^ ( 14 / 15 ) * ( kB * T / ( 3 * PI() * df * 10^(-6) * U * mu ) ) ^ ( 2 / 3 ) * ( F548 * 10^(-9) ) ^ ( -8 / 5 )</f>
        <v>3.1224840282736187E-3</v>
      </c>
      <c r="S548">
        <f t="shared" si="209"/>
        <v>3.1695764113301461E-3</v>
      </c>
      <c r="T548">
        <f t="shared" si="218"/>
        <v>0.81682604271130665</v>
      </c>
      <c r="U548">
        <f t="shared" si="210"/>
        <v>6631.6235570081235</v>
      </c>
      <c r="V548">
        <f t="shared" si="211"/>
        <v>1.2279719369697194E-2</v>
      </c>
      <c r="W548">
        <f t="shared" si="212"/>
        <v>1.5079112999950625E-4</v>
      </c>
      <c r="X548">
        <f t="shared" si="213"/>
        <v>1.8516634666152187E-6</v>
      </c>
      <c r="Y548" cm="1">
        <f t="array" ref="Y548" xml:space="preserve"> 4 / 3 * g / U^2 * F548 * 10^(-9) * ( rhop - rhoa ) / rhoa</f>
        <v>568.08443776155366</v>
      </c>
      <c r="Z548" cm="1">
        <f t="array" ref="Z548" xml:space="preserve"> SQRT( 4/3 * 1/U548 * g/rhoa * F548 * 10^(-9) *  ( rhop - rhoa ) )</f>
        <v>3.0700600882765548E-3</v>
      </c>
      <c r="AA548" cm="1">
        <f t="array" ref="AA548" xml:space="preserve"> Z548 / U</f>
        <v>0.29268233647979242</v>
      </c>
      <c r="AB548">
        <f t="shared" si="219"/>
        <v>0.41379192345227028</v>
      </c>
      <c r="AC548">
        <f t="shared" si="220"/>
        <v>0.40341489771640027</v>
      </c>
      <c r="AD548">
        <f t="shared" si="221"/>
        <v>0.97492211629145786</v>
      </c>
      <c r="AE548" cm="1">
        <f t="array" ref="AE548">( ( F548 * 10^(-9) ) ^ 2 * rhop * H548 * U ) / ( 18 * mu * ( df * 10^(-6) ) )</f>
        <v>0.1269038646480409</v>
      </c>
      <c r="AF548">
        <f t="shared" si="222"/>
        <v>0.11336748571166037</v>
      </c>
      <c r="AG548" cm="1">
        <f t="array" ref="AG548">(2 * AI568*(1-alpha)*AE548*SQRT(alpha)+(1-alpha)*alpha*AE548^2)/Ku</f>
        <v>7.0273370746391797E-2</v>
      </c>
      <c r="AH548">
        <f t="shared" si="223"/>
        <v>0.61987235850961331</v>
      </c>
      <c r="AI548" cm="1">
        <f t="array" ref="AI548" xml:space="preserve"> F548 / df / 1000</f>
        <v>0.69897959183673475</v>
      </c>
      <c r="AJ548" cm="1">
        <f t="array" ref="AJ548" xml:space="preserve"> ( 1 + AI548 ) / ( 2*Ku ) * ( 2 * LN( 1 + AI548 ) - 1 + alpha + ( 1 / ( 1 + AI548 ) ) ^ 2 * ( 1 - alpha / 2 ) - ( alpha / 2) * ( 1 + AI548 ) ^ 2 )</f>
        <v>0.47228804493222276</v>
      </c>
      <c r="AK548" cm="1">
        <f t="array" ref="AK548" xml:space="preserve"> ( ( 1 - alpha ) / Ku ) * AI548 ^ 2</f>
        <v>0.69483233999763516</v>
      </c>
      <c r="AL548">
        <f t="shared" si="224"/>
        <v>1.4712045910400915</v>
      </c>
      <c r="AM548">
        <f t="shared" si="214"/>
        <v>0.72678540926906199</v>
      </c>
      <c r="AN548">
        <f t="shared" si="225"/>
        <v>1.214784299837026</v>
      </c>
      <c r="AO548">
        <f t="shared" si="226"/>
        <v>1.6714483867511196</v>
      </c>
      <c r="AP548" cm="1">
        <f t="array" ref="AP548" xml:space="preserve"> EXP( -4 * alpha * X * 10^(-6) * AM548 / ( PI() * df * 10^(-6) * ( 1 - alpha ) ) ) * 100</f>
        <v>3.4792180081225595E-5</v>
      </c>
      <c r="AQ548" cm="1">
        <f t="array" ref="AQ548" xml:space="preserve"> EXP( -4 * alpha * X * 10^(-6) * AN548 / ( PI() * df * 10^(-6) * ( 1 - alpha ) ) ) * 100</f>
        <v>1.6029497592373584E-9</v>
      </c>
      <c r="AR548">
        <f t="shared" si="227"/>
        <v>3.479057713146636E-5</v>
      </c>
      <c r="AS548" cm="1">
        <f t="array" ref="AS548" xml:space="preserve"> ( sigave * 10^(-6) * fE *e * H548 ) / ( 3 * PI() * eps0 * ( 1 + epsF ) * mu * U * F548 * 10^(-9) )</f>
        <v>3.8809974562156306E-3</v>
      </c>
      <c r="AT548" cm="1">
        <f t="array" ref="AT548" xml:space="preserve"> PI() * AS548 / ( 1 + alpha * SQRT(AS548) )</f>
        <v>1.2140327438290117E-2</v>
      </c>
      <c r="AU548" cm="1">
        <f t="array" ref="AU548" xml:space="preserve"> PI() * AS548 * ( 1 - SQRT( AS548 ) * alpha )</f>
        <v>1.2140103116253187E-2</v>
      </c>
      <c r="AV548">
        <f t="shared" si="228"/>
        <v>0.99998152257111095</v>
      </c>
      <c r="AW548" cm="1">
        <f t="array" ref="AW548" xml:space="preserve"> 2 / 3 * ( epsP - 1 ) / ( epsP + 2 ) * ( sigave * 10^(-6) ) ^ 2 / ( eps0 * ( 1 + epsF ) ^ 2 ) * H548 * ( F548 * 10^(-9) ) ^ 2 / ( df * 10^(-6) * mu * U )</f>
        <v>101.75617473259429</v>
      </c>
      <c r="AX548" cm="1">
        <f t="array" ref="AX548" xml:space="preserve"> 0.528 * Ku ^ 0.26 * AW548 ^ 0.74 / ( 1 + 0.366 * ( Ku * AW548 ) ^ 0.63 )</f>
        <v>2.3500713253441914</v>
      </c>
      <c r="AY548" cm="1">
        <f t="array" ref="AY548" xml:space="preserve"> 0.35 * Ku ^ ( -0.5 ) * AW548 ^ 0.4</f>
        <v>2.7484828345625436</v>
      </c>
      <c r="AZ548">
        <f t="shared" si="229"/>
        <v>1.1695316669420666</v>
      </c>
      <c r="BA548">
        <f t="shared" si="215"/>
        <v>0.73010232386145391</v>
      </c>
      <c r="BB548">
        <f t="shared" si="230"/>
        <v>1.2269244029532791</v>
      </c>
      <c r="BC548">
        <f t="shared" si="231"/>
        <v>1.6804828074839868</v>
      </c>
      <c r="BD548">
        <f t="shared" si="216"/>
        <v>1.3688591846114884</v>
      </c>
      <c r="BE548">
        <f t="shared" si="232"/>
        <v>3.9632671343995698</v>
      </c>
      <c r="BF548">
        <f t="shared" si="233"/>
        <v>2.895306675043007</v>
      </c>
      <c r="BG548" cm="1">
        <f t="array" ref="BG548" xml:space="preserve"> EXP( -4 * alpha * X * 10^(-6) * BA548 / ( PI() * df * 10^(-6) * ( 1 - alpha ) ) ) * 100</f>
        <v>3.2509190518818268E-5</v>
      </c>
      <c r="BH548" cm="1">
        <f t="array" ref="BH548" xml:space="preserve"> EXP( -4 * alpha * X * 10^(-6) * BB548 / ( PI() * df * 10^(-6) * ( 1 - alpha ) ) ) * 100</f>
        <v>1.2503681124267601E-9</v>
      </c>
      <c r="BI548" cm="1">
        <f t="array" ref="BI548" xml:space="preserve"> EXP( -4 * alpha * X * 10^(-6) * BD548 / ( PI() * df * 10^(-6) * ( 1 - alpha ) ) ) * 100</f>
        <v>6.8508775527120705E-11</v>
      </c>
      <c r="BJ548" cm="1">
        <f t="array" ref="BJ548" xml:space="preserve"> EXP( -4 * alpha * X * 10^(-6) * BE548 / ( PI() * df * 10^(-6) * ( 1 - alpha ) ) ) * 100</f>
        <v>6.0360772799912818E-34</v>
      </c>
      <c r="BK548" cm="1">
        <f t="array" ref="BK548">fC *  BG548 +  ( 1 - fC ) * BI548</f>
        <v>3.2509807097798011E-6</v>
      </c>
    </row>
    <row r="549" spans="6:63" x14ac:dyDescent="0.2">
      <c r="F549">
        <v>5490</v>
      </c>
      <c r="G549" cm="1">
        <f t="array" ref="G549" xml:space="preserve"> F549 * 10^(-9) * rhoa/mu * U</f>
        <v>3.6370868993490001E-3</v>
      </c>
      <c r="H549" cm="1">
        <f t="array" ref="H549">1 +  lambda/F549 * ( 2.514 + 0.8 * EXP( -0.55 * F549/lambda ) )</f>
        <v>1.0306854535519125</v>
      </c>
      <c r="I549" cm="1">
        <f t="array" ref="I549" xml:space="preserve"> 1 + 3.34 * lambda/F549</f>
        <v>1.0407674681238617</v>
      </c>
      <c r="J549">
        <f t="shared" si="217"/>
        <v>0.99031290381306458</v>
      </c>
      <c r="K549" cm="1">
        <f t="array" ref="K549" xml:space="preserve"> kB * T * H549 / ( 3 * PI() * mu * F549 * 10^(-9) )</f>
        <v>4.4322989274501471E-12</v>
      </c>
      <c r="L549" cm="1">
        <f t="array" ref="L549" xml:space="preserve"> df * 10^(-6) *U / K549</f>
        <v>18553.992736354787</v>
      </c>
      <c r="M549" cm="1">
        <f t="array" ref="M549" xml:space="preserve"> 1 + 0.388 * Kn * ( ( 1 - alpha ) * L549 / Ku ) ^ ( 1 / 3 )</f>
        <v>1.1974610375575827</v>
      </c>
      <c r="N549" cm="1">
        <f t="array" ref="N549" xml:space="preserve"> 1 + 0.388 * Kn * ( ( 1 - alpha ) / Ku ) ^ ( 1 / 3 ) * ( 3 * PI() * mu * df * 10^(-6) * U * F549 * 10^(-9) / ( kB * T ) ) ^ ( 1 / 3 ) * ( 0.6 * ( F549 / lambda ) ^ 0.1 ) ^ ( -1 / 3 ) * ( 1 + 2/3 * ( 3.34 * F549 / lambda ) ) ^ ( -1 / 2 )</f>
        <v>1.0150762817631922</v>
      </c>
      <c r="O549">
        <f t="shared" si="208"/>
        <v>0.84769044664167614</v>
      </c>
      <c r="P549" cm="1">
        <f t="array" ref="P549" xml:space="preserve"> 1 / ( 1 + 1.6 * ( ( 1 - alpha ) / Ku ) ^ ( 1 / 3 ) * L549 ^ ( -2 / 3 ) * M549 )</f>
        <v>0.99693516537552673</v>
      </c>
      <c r="Q549" cm="1">
        <f t="array" ref="Q549" xml:space="preserve"> 1.6 * ( ( 1 - alpha ) / Ku ) * L549 ^ ( -2 / 3 ) * M549 * P549</f>
        <v>3.8759163918043941E-3</v>
      </c>
      <c r="R549" cm="1">
        <f t="array" ref="R549" xml:space="preserve"> 1.6 * ( 0.6 ) ^ ( 2 / 3 ) * ( ( 1 - alpha ) / Ku ) * ( lambda * 10^(-9) ) ^ ( -1 / 15 ) * ( kB * T / ( 3 * PI() * df * 10^(-6) * U * mu ) ) ^ ( 2 / 3 ) * ( F549 * 10^(-9) ) ^ ( -3 / 5 )  +  3.2 * 3.34 / 3 * ( 0.6 ) ^ ( 2 / 3 ) * ( ( 1 - alpha ) / Ku ) *  ( lambda * 10^(-9) ) ^ ( 14 / 15 ) * ( kB * T / ( 3 * PI() * df * 10^(-6) * U * mu ) ) ^ ( 2 / 3 ) * ( F549 * 10^(-9) ) ^ ( -8 / 5 )</f>
        <v>3.1189196417438412E-3</v>
      </c>
      <c r="S549">
        <f t="shared" si="209"/>
        <v>3.1659413530595259E-3</v>
      </c>
      <c r="T549">
        <f t="shared" si="218"/>
        <v>0.8168239541373733</v>
      </c>
      <c r="U549">
        <f t="shared" si="210"/>
        <v>6619.5702363326282</v>
      </c>
      <c r="V549">
        <f t="shared" si="211"/>
        <v>1.2290894003980962E-2</v>
      </c>
      <c r="W549">
        <f t="shared" si="212"/>
        <v>1.5106569597936326E-4</v>
      </c>
      <c r="X549">
        <f t="shared" si="213"/>
        <v>1.85672311487982E-6</v>
      </c>
      <c r="Y549" cm="1">
        <f t="array" ref="Y549" xml:space="preserve"> 4 / 3 * g / U^2 * F549 * 10^(-9) * ( rhop - rhoa ) / rhoa</f>
        <v>569.12108819542505</v>
      </c>
      <c r="Z549" cm="1">
        <f t="array" ref="Z549" xml:space="preserve"> SQRT( 4/3 * 1/U549 * g/rhoa * F549 * 10^(-9) *  ( rhop - rhoa ) )</f>
        <v>3.0756563151147082E-3</v>
      </c>
      <c r="AA549" cm="1">
        <f t="array" ref="AA549" xml:space="preserve"> Z549 / U</f>
        <v>0.29321584940767165</v>
      </c>
      <c r="AB549">
        <f t="shared" si="219"/>
        <v>0.41485911810832038</v>
      </c>
      <c r="AC549">
        <f t="shared" si="220"/>
        <v>0.40439833806424513</v>
      </c>
      <c r="AD549">
        <f t="shared" si="221"/>
        <v>0.97478474116279656</v>
      </c>
      <c r="AE549" cm="1">
        <f t="array" ref="AE549">( ( F549 * 10^(-9) ) ^ 2 * rhop * H549 * U ) / ( 18 * mu * ( df * 10^(-6) ) )</f>
        <v>0.12736052074717652</v>
      </c>
      <c r="AF549">
        <f t="shared" si="222"/>
        <v>0.11390865585957445</v>
      </c>
      <c r="AG549" cm="1">
        <f t="array" ref="AG549">(2 * AI569*(1-alpha)*AE549*SQRT(alpha)+(1-alpha)*alpha*AE549^2)/Ku</f>
        <v>7.0653326184808268E-2</v>
      </c>
      <c r="AH549">
        <f t="shared" si="223"/>
        <v>0.62026301383021354</v>
      </c>
      <c r="AI549" cm="1">
        <f t="array" ref="AI549" xml:space="preserve"> F549 / df / 1000</f>
        <v>0.70025510204081642</v>
      </c>
      <c r="AJ549" cm="1">
        <f t="array" ref="AJ549" xml:space="preserve"> ( 1 + AI549 ) / ( 2*Ku ) * ( 2 * LN( 1 + AI549 ) - 1 + alpha + ( 1 / ( 1 + AI549 ) ) ^ 2 * ( 1 - alpha / 2 ) - ( alpha / 2) * ( 1 + AI549 ) ^ 2 )</f>
        <v>0.47374604922419628</v>
      </c>
      <c r="AK549" cm="1">
        <f t="array" ref="AK549" xml:space="preserve"> ( ( 1 - alpha ) / Ku ) * AI549 ^ 2</f>
        <v>0.69737053821336814</v>
      </c>
      <c r="AL549">
        <f t="shared" si="224"/>
        <v>1.4720345200880893</v>
      </c>
      <c r="AM549">
        <f t="shared" si="214"/>
        <v>0.72820106817785879</v>
      </c>
      <c r="AN549">
        <f t="shared" si="225"/>
        <v>1.2188434734902471</v>
      </c>
      <c r="AO549">
        <f t="shared" si="226"/>
        <v>1.6737732568013095</v>
      </c>
      <c r="AP549" cm="1">
        <f t="array" ref="AP549" xml:space="preserve"> EXP( -4 * alpha * X * 10^(-6) * AM549 / ( PI() * df * 10^(-6) * ( 1 - alpha ) ) ) * 100</f>
        <v>3.3798817557188673E-5</v>
      </c>
      <c r="AQ549" cm="1">
        <f t="array" ref="AQ549" xml:space="preserve"> EXP( -4 * alpha * X * 10^(-6) * AN549 / ( PI() * df * 10^(-6) * ( 1 - alpha ) ) ) * 100</f>
        <v>1.4751914957015864E-9</v>
      </c>
      <c r="AR549">
        <f t="shared" si="227"/>
        <v>3.3797342365692974E-5</v>
      </c>
      <c r="AS549" cm="1">
        <f t="array" ref="AS549" xml:space="preserve"> ( sigave * 10^(-6) * fE *e * H549 ) / ( 3 * PI() * eps0 * ( 1 + epsF ) * mu * U * F549 * 10^(-9) )</f>
        <v>3.8737177917218531E-3</v>
      </c>
      <c r="AT549" cm="1">
        <f t="array" ref="AT549" xml:space="preserve"> PI() * AS549 / ( 1 + alpha * SQRT(AS549) )</f>
        <v>1.2117604248454724E-2</v>
      </c>
      <c r="AU549" cm="1">
        <f t="array" ref="AU549" xml:space="preserve"> PI() * AS549 * ( 1 - SQRT( AS549 ) * alpha )</f>
        <v>1.2117380766261693E-2</v>
      </c>
      <c r="AV549">
        <f t="shared" si="228"/>
        <v>0.99998155722959348</v>
      </c>
      <c r="AW549" cm="1">
        <f t="array" ref="AW549" xml:space="preserve"> 2 / 3 * ( epsP - 1 ) / ( epsP + 2 ) * ( sigave * 10^(-6) ) ^ 2 / ( eps0 * ( 1 + epsF ) ^ 2 ) * H549 * ( F549 * 10^(-9) ) ^ 2 / ( df * 10^(-6) * mu * U )</f>
        <v>102.12233834743154</v>
      </c>
      <c r="AX549" cm="1">
        <f t="array" ref="AX549" xml:space="preserve"> 0.528 * Ku ^ 0.26 * AW549 ^ 0.74 / ( 1 + 0.366 * ( Ku * AW549 ) ^ 0.63 )</f>
        <v>2.3518636155941954</v>
      </c>
      <c r="AY549" cm="1">
        <f t="array" ref="AY549" xml:space="preserve"> 0.35 * Ku ^ ( -0.5 ) * AW549 ^ 0.4</f>
        <v>2.752434673583652</v>
      </c>
      <c r="AZ549">
        <f t="shared" si="229"/>
        <v>1.1703207002878238</v>
      </c>
      <c r="BA549">
        <f t="shared" si="215"/>
        <v>0.73149462006883226</v>
      </c>
      <c r="BB549">
        <f t="shared" si="230"/>
        <v>1.2309608542565089</v>
      </c>
      <c r="BC549">
        <f t="shared" si="231"/>
        <v>1.6828023344049718</v>
      </c>
      <c r="BD549">
        <f t="shared" si="216"/>
        <v>1.3674350866877201</v>
      </c>
      <c r="BE549">
        <f t="shared" si="232"/>
        <v>3.9712781470738991</v>
      </c>
      <c r="BF549">
        <f t="shared" si="233"/>
        <v>2.9041803780926503</v>
      </c>
      <c r="BG549" cm="1">
        <f t="array" ref="BG549" xml:space="preserve"> EXP( -4 * alpha * X * 10^(-6) * BA549 / ( PI() * df * 10^(-6) * ( 1 - alpha ) ) ) * 100</f>
        <v>3.1596110988210281E-5</v>
      </c>
      <c r="BH549" cm="1">
        <f t="array" ref="BH549" xml:space="preserve"> EXP( -4 * alpha * X * 10^(-6) * BB549 / ( PI() * df * 10^(-6) * ( 1 - alpha ) ) ) * 100</f>
        <v>1.1512464374382111E-9</v>
      </c>
      <c r="BI549" cm="1">
        <f t="array" ref="BI549" xml:space="preserve"> EXP( -4 * alpha * X * 10^(-6) * BD549 / ( PI() * df * 10^(-6) * ( 1 - alpha ) ) ) * 100</f>
        <v>7.0534458021000554E-11</v>
      </c>
      <c r="BJ549" cm="1">
        <f t="array" ref="BJ549" xml:space="preserve"> EXP( -4 * alpha * X * 10^(-6) * BE549 / ( PI() * df * 10^(-6) * ( 1 - alpha ) ) ) * 100</f>
        <v>5.1234864343441167E-34</v>
      </c>
      <c r="BK549" cm="1">
        <f t="array" ref="BK549">fC *  BG549 +  ( 1 - fC ) * BI549</f>
        <v>3.1596745798332473E-6</v>
      </c>
    </row>
    <row r="550" spans="6:63" x14ac:dyDescent="0.2">
      <c r="F550">
        <v>5500</v>
      </c>
      <c r="G550" cm="1">
        <f t="array" ref="G550" xml:space="preserve"> F550 * 10^(-9) * rhoa/mu * U</f>
        <v>3.6437118299489078E-3</v>
      </c>
      <c r="H550" cm="1">
        <f t="array" ref="H550">1 +  lambda/F550 * ( 2.514 + 0.8 * EXP( -0.55 * F550/lambda ) )</f>
        <v>1.0306296618181818</v>
      </c>
      <c r="I550" cm="1">
        <f t="array" ref="I550" xml:space="preserve"> 1 + 3.34 * lambda/F550</f>
        <v>1.0406933454545455</v>
      </c>
      <c r="J550">
        <f t="shared" si="217"/>
        <v>0.99032982801291181</v>
      </c>
      <c r="K550" cm="1">
        <f t="array" ref="K550" xml:space="preserve"> kB * T * H550 / ( 3 * PI() * mu * F550 * 10^(-9) )</f>
        <v>4.4240007148712713E-12</v>
      </c>
      <c r="L550" cm="1">
        <f t="array" ref="L550" xml:space="preserve"> df * 10^(-6) *U / K550</f>
        <v>18588.794940476419</v>
      </c>
      <c r="M550" cm="1">
        <f t="array" ref="M550" xml:space="preserve"> 1 + 0.388 * Kn * ( ( 1 - alpha ) * L550 / Ku ) ^ ( 1 / 3 )</f>
        <v>1.197584421370298</v>
      </c>
      <c r="N550" cm="1">
        <f t="array" ref="N550" xml:space="preserve"> 1 + 0.388 * Kn * ( ( 1 - alpha ) / Ku ) ^ ( 1 / 3 ) * ( 3 * PI() * mu * df * 10^(-6) * U * F550 * 10^(-9) / ( kB * T ) ) ^ ( 1 / 3 ) * ( 0.6 * ( F550 / lambda ) ^ 0.1 ) ^ ( -1 / 3 ) * ( 1 + 2/3 * ( 3.34 * F550 / lambda ) ) ^ ( -1 / 2 )</f>
        <v>1.0150708701812572</v>
      </c>
      <c r="O550">
        <f t="shared" si="208"/>
        <v>0.84759859269027116</v>
      </c>
      <c r="P550" cm="1">
        <f t="array" ref="P550" xml:space="preserve"> 1 / ( 1 + 1.6 * ( ( 1 - alpha ) / Ku ) ^ ( 1 / 3 ) * L550 ^ ( -2 / 3 ) * M550 )</f>
        <v>0.99693866577275947</v>
      </c>
      <c r="Q550" cm="1">
        <f t="array" ref="Q550" xml:space="preserve"> 1.6 * ( ( 1 - alpha ) / Ku ) * L550 ^ ( -2 / 3 ) * M550 * P550</f>
        <v>3.8714896449570865E-3</v>
      </c>
      <c r="R550" cm="1">
        <f t="array" ref="R550" xml:space="preserve"> 1.6 * ( 0.6 ) ^ ( 2 / 3 ) * ( ( 1 - alpha ) / Ku ) * ( lambda * 10^(-9) ) ^ ( -1 / 15 ) * ( kB * T / ( 3 * PI() * df * 10^(-6) * U * mu ) ) ^ ( 2 / 3 ) * ( F550 * 10^(-9) ) ^ ( -3 / 5 )  +  3.2 * 3.34 / 3 * ( 0.6 ) ^ ( 2 / 3 ) * ( ( 1 - alpha ) / Ku ) *  ( lambda * 10^(-9) ) ^ ( 14 / 15 ) * ( kB * T / ( 3 * PI() * df * 10^(-6) * U * mu ) ) ^ ( 2 / 3 ) * ( F550 * 10^(-9) ) ^ ( -8 / 5 )</f>
        <v>3.1153660655601121E-3</v>
      </c>
      <c r="S550">
        <f t="shared" si="209"/>
        <v>3.1623173431012627E-3</v>
      </c>
      <c r="T550">
        <f t="shared" si="218"/>
        <v>0.81682185233800753</v>
      </c>
      <c r="U550">
        <f t="shared" si="210"/>
        <v>6607.5607310426949</v>
      </c>
      <c r="V550">
        <f t="shared" si="211"/>
        <v>1.2302058412949441E-2</v>
      </c>
      <c r="W550">
        <f t="shared" si="212"/>
        <v>1.5134026011506008E-4</v>
      </c>
      <c r="X550">
        <f t="shared" si="213"/>
        <v>1.8617873291374485E-6</v>
      </c>
      <c r="Y550" cm="1">
        <f t="array" ref="Y550" xml:space="preserve"> 4 / 3 * g / U^2 * F550 * 10^(-9) * ( rhop - rhoa ) / rhoa</f>
        <v>570.15773862929666</v>
      </c>
      <c r="Z550" cm="1">
        <f t="array" ref="Z550" xml:space="preserve"> SQRT( 4/3 * 1/U550 * g/rhoa * F550 * 10^(-9) *  ( rhop - rhoa ) )</f>
        <v>3.0812525233339587E-3</v>
      </c>
      <c r="AA550" cm="1">
        <f t="array" ref="AA550" xml:space="preserve"> Z550 / U</f>
        <v>0.29374936056052897</v>
      </c>
      <c r="AB550">
        <f t="shared" si="219"/>
        <v>0.41592792155723729</v>
      </c>
      <c r="AC550">
        <f t="shared" si="220"/>
        <v>0.40538284510774786</v>
      </c>
      <c r="AD550">
        <f t="shared" si="221"/>
        <v>0.97464686571171133</v>
      </c>
      <c r="AE550" cm="1">
        <f t="array" ref="AE550">( ( F550 * 10^(-9) ) ^ 2 * rhop * H550 * U ) / ( 18 * mu * ( df * 10^(-6) ) )</f>
        <v>0.12781799680880318</v>
      </c>
      <c r="AF550">
        <f t="shared" si="222"/>
        <v>0.11445077338220989</v>
      </c>
      <c r="AG550" cm="1">
        <f t="array" ref="AG550">(2 * AI570*(1-alpha)*AE550*SQRT(alpha)+(1-alpha)*alpha*AE550^2)/Ku</f>
        <v>7.1034658907257117E-2</v>
      </c>
      <c r="AH550">
        <f t="shared" si="223"/>
        <v>0.62065687114263457</v>
      </c>
      <c r="AI550" cm="1">
        <f t="array" ref="AI550" xml:space="preserve"> F550 / df / 1000</f>
        <v>0.70153061224489799</v>
      </c>
      <c r="AJ550" cm="1">
        <f t="array" ref="AJ550" xml:space="preserve"> ( 1 + AI550 ) / ( 2*Ku ) * ( 2 * LN( 1 + AI550 ) - 1 + alpha + ( 1 / ( 1 + AI550 ) ) ^ 2 * ( 1 - alpha / 2 ) - ( alpha / 2) * ( 1 + AI550 ) ^ 2 )</f>
        <v>0.47520556604079711</v>
      </c>
      <c r="AK550" cm="1">
        <f t="array" ref="AK550" xml:space="preserve"> ( ( 1 - alpha ) / Ku ) * AI550 ^ 2</f>
        <v>0.69991336395547399</v>
      </c>
      <c r="AL550">
        <f t="shared" si="224"/>
        <v>1.4728644064227678</v>
      </c>
      <c r="AM550">
        <f t="shared" si="214"/>
        <v>0.72961428460373334</v>
      </c>
      <c r="AN550">
        <f t="shared" si="225"/>
        <v>1.2229092997885331</v>
      </c>
      <c r="AO550">
        <f t="shared" si="226"/>
        <v>1.6761038340315899</v>
      </c>
      <c r="AP550" cm="1">
        <f t="array" ref="AP550" xml:space="preserve"> EXP( -4 * alpha * X * 10^(-6) * AM550 / ( PI() * df * 10^(-6) * ( 1 - alpha ) ) ) * 100</f>
        <v>3.2835457831171202E-5</v>
      </c>
      <c r="AQ550" cm="1">
        <f t="array" ref="AQ550" xml:space="preserve"> EXP( -4 * alpha * X * 10^(-6) * AN550 / ( PI() * df * 10^(-6) * ( 1 - alpha ) ) ) * 100</f>
        <v>1.3574310258582944E-9</v>
      </c>
      <c r="AR550">
        <f t="shared" si="227"/>
        <v>3.2834100400145342E-5</v>
      </c>
      <c r="AS550" cm="1">
        <f t="array" ref="AS550" xml:space="preserve"> ( sigave * 10^(-6) * fE *e * H550 ) / ( 3 * PI() * eps0 * ( 1 + epsF ) * mu * U * F550 * 10^(-9) )</f>
        <v>3.8664653626252496E-3</v>
      </c>
      <c r="AT550" cm="1">
        <f t="array" ref="AT550" xml:space="preserve"> PI() * AS550 / ( 1 + alpha * SQRT(AS550) )</f>
        <v>1.2094965936766622E-2</v>
      </c>
      <c r="AU550" cm="1">
        <f t="array" ref="AU550" xml:space="preserve"> PI() * AS550 * ( 1 - SQRT( AS550 ) * alpha )</f>
        <v>1.2094743289711617E-2</v>
      </c>
      <c r="AV550">
        <f t="shared" si="228"/>
        <v>0.99998159175840851</v>
      </c>
      <c r="AW550" cm="1">
        <f t="array" ref="AW550" xml:space="preserve"> 2 / 3 * ( epsP - 1 ) / ( epsP + 2 ) * ( sigave * 10^(-6) ) ^ 2 / ( eps0 * ( 1 + epsF ) ^ 2 ) * H550 * ( F550 * 10^(-9) ) ^ 2 / ( df * 10^(-6) * mu * U )</f>
        <v>102.48915943827831</v>
      </c>
      <c r="AX550" cm="1">
        <f t="array" ref="AX550" xml:space="preserve"> 0.528 * Ku ^ 0.26 * AW550 ^ 0.74 / ( 1 + 0.366 * ( Ku * AW550 ) ^ 0.63 )</f>
        <v>2.3536524222338384</v>
      </c>
      <c r="AY550" cm="1">
        <f t="array" ref="AY550" xml:space="preserve"> 0.35 * Ku ^ ( -0.5 ) * AW550 ^ 0.4</f>
        <v>2.7563850930204108</v>
      </c>
      <c r="AZ550">
        <f t="shared" si="229"/>
        <v>1.1711096621498347</v>
      </c>
      <c r="BA550">
        <f t="shared" si="215"/>
        <v>0.73288459062123945</v>
      </c>
      <c r="BB550">
        <f t="shared" si="230"/>
        <v>1.2350040430782447</v>
      </c>
      <c r="BC550">
        <f t="shared" si="231"/>
        <v>1.685127588821832</v>
      </c>
      <c r="BD550">
        <f t="shared" si="216"/>
        <v>1.3660082785835856</v>
      </c>
      <c r="BE550">
        <f t="shared" si="232"/>
        <v>3.9792943928089439</v>
      </c>
      <c r="BF550">
        <f t="shared" si="233"/>
        <v>2.9130821937148692</v>
      </c>
      <c r="BG550" cm="1">
        <f t="array" ref="BG550" xml:space="preserve"> EXP( -4 * alpha * X * 10^(-6) * BA550 / ( PI() * df * 10^(-6) * ( 1 - alpha ) ) ) * 100</f>
        <v>3.0710138317326304E-5</v>
      </c>
      <c r="BH550" cm="1">
        <f t="array" ref="BH550" xml:space="preserve"> EXP( -4 * alpha * X * 10^(-6) * BB550 / ( PI() * df * 10^(-6) * ( 1 - alpha ) ) ) * 100</f>
        <v>1.0598364130832974E-9</v>
      </c>
      <c r="BI550" cm="1">
        <f t="array" ref="BI550" xml:space="preserve"> EXP( -4 * alpha * X * 10^(-6) * BD550 / ( PI() * df * 10^(-6) * ( 1 - alpha ) ) ) * 100</f>
        <v>7.2624063593541772E-11</v>
      </c>
      <c r="BJ550" cm="1">
        <f t="array" ref="BJ550" xml:space="preserve"> EXP( -4 * alpha * X * 10^(-6) * BE550 / ( PI() * df * 10^(-6) * ( 1 - alpha ) ) ) * 100</f>
        <v>4.3484040014360461E-34</v>
      </c>
      <c r="BK550" cm="1">
        <f t="array" ref="BK550">fC *  BG550 +  ( 1 - fC ) * BI550</f>
        <v>3.0710791933898651E-6</v>
      </c>
    </row>
    <row r="551" spans="6:63" x14ac:dyDescent="0.2">
      <c r="F551">
        <v>5510</v>
      </c>
      <c r="G551" cm="1">
        <f t="array" ref="G551" xml:space="preserve"> F551 * 10^(-9) * rhoa/mu * U</f>
        <v>3.650336760548815E-3</v>
      </c>
      <c r="H551" cm="1">
        <f t="array" ref="H551">1 +  lambda/F551 * ( 2.514 + 0.8 * EXP( -0.55 * F551/lambda ) )</f>
        <v>1.0305740725952812</v>
      </c>
      <c r="I551" cm="1">
        <f t="array" ref="I551" xml:space="preserve"> 1 + 3.34 * lambda/F551</f>
        <v>1.0406194918330309</v>
      </c>
      <c r="J551">
        <f t="shared" si="217"/>
        <v>0.99034669317979529</v>
      </c>
      <c r="K551" cm="1">
        <f t="array" ref="K551" xml:space="preserve"> kB * T * H551 / ( 3 * PI() * mu * F551 * 10^(-9) )</f>
        <v>4.4157334905508099E-12</v>
      </c>
      <c r="L551" cm="1">
        <f t="array" ref="L551" xml:space="preserve"> df * 10^(-6) *U / K551</f>
        <v>18623.597253149688</v>
      </c>
      <c r="M551" cm="1">
        <f t="array" ref="M551" xml:space="preserve"> 1 + 0.388 * Kn * ( ( 1 - alpha ) * L551 / Ku ) ^ ( 1 / 3 )</f>
        <v>1.1977076516624781</v>
      </c>
      <c r="N551" cm="1">
        <f t="array" ref="N551" xml:space="preserve"> 1 + 0.388 * Kn * ( ( 1 - alpha ) / Ku ) ^ ( 1 / 3 ) * ( 3 * PI() * mu * df * 10^(-6) * U * F551 * 10^(-9) / ( kB * T ) ) ^ ( 1 / 3 ) * ( 0.6 * ( F551 / lambda ) ^ 0.1 ) ^ ( -1 / 3 ) * ( 1 + 2/3 * ( 3.34 * F551 / lambda ) ) ^ ( -1 / 2 )</f>
        <v>1.0150654702321582</v>
      </c>
      <c r="O551">
        <f t="shared" si="208"/>
        <v>0.84750687600867924</v>
      </c>
      <c r="P551" cm="1">
        <f t="array" ref="P551" xml:space="preserve"> 1 / ( 1 + 1.6 * ( ( 1 - alpha ) / Ku ) ^ ( 1 / 3 ) * L551 ^ ( -2 / 3 ) * M551 )</f>
        <v>0.99694215549565324</v>
      </c>
      <c r="Q551" cm="1">
        <f t="array" ref="Q551" xml:space="preserve"> 1.6 * ( ( 1 - alpha ) / Ku ) * L551 ^ ( -2 / 3 ) * M551 * P551</f>
        <v>3.8670763973192332E-3</v>
      </c>
      <c r="R551" cm="1">
        <f t="array" ref="R551" xml:space="preserve"> 1.6 * ( 0.6 ) ^ ( 2 / 3 ) * ( ( 1 - alpha ) / Ku ) * ( lambda * 10^(-9) ) ^ ( -1 / 15 ) * ( kB * T / ( 3 * PI() * df * 10^(-6) * U * mu ) ) ^ ( 2 / 3 ) * ( F551 * 10^(-9) ) ^ ( -3 / 5 )  +  3.2 * 3.34 / 3 * ( 0.6 ) ^ ( 2 / 3 ) * ( ( 1 - alpha ) / Ku ) *  ( lambda * 10^(-9) ) ^ ( 14 / 15 ) * ( kB * T / ( 3 * PI() * df * 10^(-6) * U * mu ) ) ^ ( 2 / 3 ) * ( F551 * 10^(-9) ) ^ ( -8 / 5 )</f>
        <v>3.1118232466320027E-3</v>
      </c>
      <c r="S551">
        <f t="shared" si="209"/>
        <v>3.1587043271218752E-3</v>
      </c>
      <c r="T551">
        <f t="shared" si="218"/>
        <v>0.81681973733737934</v>
      </c>
      <c r="U551">
        <f t="shared" si="210"/>
        <v>6595.5948026144833</v>
      </c>
      <c r="V551">
        <f t="shared" si="211"/>
        <v>1.2313212624459313E-2</v>
      </c>
      <c r="W551">
        <f t="shared" si="212"/>
        <v>1.5161482240764679E-4</v>
      </c>
      <c r="X551">
        <f t="shared" si="213"/>
        <v>1.8668561051399688E-6</v>
      </c>
      <c r="Y551" cm="1">
        <f t="array" ref="Y551" xml:space="preserve"> 4 / 3 * g / U^2 * F551 * 10^(-9) * ( rhop - rhoa ) / rhoa</f>
        <v>571.19438906316793</v>
      </c>
      <c r="Z551" cm="1">
        <f t="array" ref="Z551" xml:space="preserve"> SQRT( 4/3 * 1/U551 * g/rhoa * F551 * 10^(-9) *  ( rhop - rhoa ) )</f>
        <v>3.0868487129450638E-3</v>
      </c>
      <c r="AA551" cm="1">
        <f t="array" ref="AA551" xml:space="preserve"> Z551 / U</f>
        <v>0.2942828699393899</v>
      </c>
      <c r="AB551">
        <f t="shared" si="219"/>
        <v>0.4169983374416823</v>
      </c>
      <c r="AC551">
        <f t="shared" si="220"/>
        <v>0.40636841974908672</v>
      </c>
      <c r="AD551">
        <f t="shared" si="221"/>
        <v>0.9745084890318485</v>
      </c>
      <c r="AE551" cm="1">
        <f t="array" ref="AE551">( ( F551 * 10^(-9) ) ^ 2 * rhop * H551 * U ) / ( 18 * mu * ( df * 10^(-6) ) )</f>
        <v>0.12827629283292089</v>
      </c>
      <c r="AF551">
        <f t="shared" si="222"/>
        <v>0.11499383355537202</v>
      </c>
      <c r="AG551" cm="1">
        <f t="array" ref="AG551">(2 * AI571*(1-alpha)*AE551*SQRT(alpha)+(1-alpha)*alpha*AE551^2)/Ku</f>
        <v>7.1417371478851147E-2</v>
      </c>
      <c r="AH551">
        <f t="shared" si="223"/>
        <v>0.62105392324765085</v>
      </c>
      <c r="AI551" cm="1">
        <f t="array" ref="AI551" xml:space="preserve"> F551 / df / 1000</f>
        <v>0.70280612244897966</v>
      </c>
      <c r="AJ551" cm="1">
        <f t="array" ref="AJ551" xml:space="preserve"> ( 1 + AI551 ) / ( 2*Ku ) * ( 2 * LN( 1 + AI551 ) - 1 + alpha + ( 1 / ( 1 + AI551 ) ) ^ 2 * ( 1 - alpha / 2 ) - ( alpha / 2) * ( 1 + AI551 ) ^ 2 )</f>
        <v>0.47666659286118401</v>
      </c>
      <c r="AK551" cm="1">
        <f t="array" ref="AK551" xml:space="preserve"> ( ( 1 - alpha ) / Ku ) * AI551 ^ 2</f>
        <v>0.70246081722395326</v>
      </c>
      <c r="AL551">
        <f t="shared" si="224"/>
        <v>1.4736942503300741</v>
      </c>
      <c r="AM551">
        <f t="shared" si="214"/>
        <v>0.7310250451384529</v>
      </c>
      <c r="AN551">
        <f t="shared" si="225"/>
        <v>1.2269817748555338</v>
      </c>
      <c r="AO551">
        <f t="shared" si="226"/>
        <v>1.6784401341860304</v>
      </c>
      <c r="AP551" cm="1">
        <f t="array" ref="AP551" xml:space="preserve"> EXP( -4 * alpha * X * 10^(-6) * AM551 / ( PI() * df * 10^(-6) * ( 1 - alpha ) ) ) * 100</f>
        <v>3.1901159570201269E-5</v>
      </c>
      <c r="AQ551" cm="1">
        <f t="array" ref="AQ551" xml:space="preserve"> EXP( -4 * alpha * X * 10^(-6) * AN551 / ( PI() * df * 10^(-6) * ( 1 - alpha ) ) ) * 100</f>
        <v>1.2489011309300107E-9</v>
      </c>
      <c r="AR551">
        <f t="shared" si="227"/>
        <v>3.1899910669070339E-5</v>
      </c>
      <c r="AS551" cm="1">
        <f t="array" ref="AS551" xml:space="preserve"> ( sigave * 10^(-6) * fE *e * H551 ) / ( 3 * PI() * eps0 * ( 1 + epsF ) * mu * U * F551 * 10^(-9) )</f>
        <v>3.8592400164871579E-3</v>
      </c>
      <c r="AT551" cm="1">
        <f t="array" ref="AT551" xml:space="preserve"> PI() * AS551 / ( 1 + alpha * SQRT(AS551) )</f>
        <v>1.2072412028789545E-2</v>
      </c>
      <c r="AU551" cm="1">
        <f t="array" ref="AU551" xml:space="preserve"> PI() * AS551 * ( 1 - SQRT( AS551 ) * alpha )</f>
        <v>1.2072190212201768E-2</v>
      </c>
      <c r="AV551">
        <f t="shared" si="228"/>
        <v>0.99998162615828157</v>
      </c>
      <c r="AW551" cm="1">
        <f t="array" ref="AW551" xml:space="preserve"> 2 / 3 * ( epsP - 1 ) / ( epsP + 2 ) * ( sigave * 10^(-6) ) ^ 2 / ( eps0 * ( 1 + epsF ) ^ 2 ) * H551 * ( F551 * 10^(-9) ) ^ 2 / ( df * 10^(-6) * mu * U )</f>
        <v>102.85663800513447</v>
      </c>
      <c r="AX551" cm="1">
        <f t="array" ref="AX551" xml:space="preserve"> 0.528 * Ku ^ 0.26 * AW551 ^ 0.74 / ( 1 + 0.366 * ( Ku * AW551 ) ^ 0.63 )</f>
        <v>2.3554377580253569</v>
      </c>
      <c r="AY551" cm="1">
        <f t="array" ref="AY551" xml:space="preserve"> 0.35 * Ku ^ ( -0.5 ) * AW551 ^ 0.4</f>
        <v>2.7603340959304652</v>
      </c>
      <c r="AZ551">
        <f t="shared" si="229"/>
        <v>1.1718985511400422</v>
      </c>
      <c r="BA551">
        <f t="shared" si="215"/>
        <v>0.73427222161896655</v>
      </c>
      <c r="BB551">
        <f t="shared" si="230"/>
        <v>1.2390539650677357</v>
      </c>
      <c r="BC551">
        <f t="shared" si="231"/>
        <v>1.6874585863207472</v>
      </c>
      <c r="BD551">
        <f t="shared" si="216"/>
        <v>1.3645788097825071</v>
      </c>
      <c r="BE551">
        <f t="shared" si="232"/>
        <v>3.987315870785999</v>
      </c>
      <c r="BF551">
        <f t="shared" si="233"/>
        <v>2.9220121565727051</v>
      </c>
      <c r="BG551" cm="1">
        <f t="array" ref="BG551" xml:space="preserve"> EXP( -4 * alpha * X * 10^(-6) * BA551 / ( PI() * df * 10^(-6) * ( 1 - alpha ) ) ) * 100</f>
        <v>2.9850437763239758E-5</v>
      </c>
      <c r="BH551" cm="1">
        <f t="array" ref="BH551" xml:space="preserve"> EXP( -4 * alpha * X * 10^(-6) * BB551 / ( PI() * df * 10^(-6) * ( 1 - alpha ) ) ) * 100</f>
        <v>9.7555001560500359E-10</v>
      </c>
      <c r="BI551" cm="1">
        <f t="array" ref="BI551" xml:space="preserve"> EXP( -4 * alpha * X * 10^(-6) * BD551 / ( PI() * df * 10^(-6) * ( 1 - alpha ) ) ) * 100</f>
        <v>7.4779645468013628E-11</v>
      </c>
      <c r="BJ551" cm="1">
        <f t="array" ref="BJ551" xml:space="preserve"> EXP( -4 * alpha * X * 10^(-6) * BE551 / ( PI() * df * 10^(-6) * ( 1 - alpha ) ) ) * 100</f>
        <v>3.6901811568983579E-34</v>
      </c>
      <c r="BK551" cm="1">
        <f t="array" ref="BK551">fC *  BG551 +  ( 1 - fC ) * BI551</f>
        <v>2.9851110780048973E-6</v>
      </c>
    </row>
    <row r="552" spans="6:63" x14ac:dyDescent="0.2">
      <c r="F552">
        <v>5520</v>
      </c>
      <c r="G552" cm="1">
        <f t="array" ref="G552" xml:space="preserve"> F552 * 10^(-9) * rhoa/mu * U</f>
        <v>3.6569616911487218E-3</v>
      </c>
      <c r="H552" cm="1">
        <f t="array" ref="H552">1 +  lambda/F552 * ( 2.514 + 0.8 * EXP( -0.55 * F552/lambda ) )</f>
        <v>1.0305186847826087</v>
      </c>
      <c r="I552" cm="1">
        <f t="array" ref="I552" xml:space="preserve"> 1 + 3.34 * lambda/F552</f>
        <v>1.0405459057971014</v>
      </c>
      <c r="J552">
        <f t="shared" si="217"/>
        <v>0.99036349962204551</v>
      </c>
      <c r="K552" cm="1">
        <f t="array" ref="K552" xml:space="preserve"> kB * T * H552 / ( 3 * PI() * mu * F552 * 10^(-9) )</f>
        <v>4.4074970813670776E-12</v>
      </c>
      <c r="L552" cm="1">
        <f t="array" ref="L552" xml:space="preserve"> df * 10^(-6) *U / K552</f>
        <v>18658.399673802091</v>
      </c>
      <c r="M552" cm="1">
        <f t="array" ref="M552" xml:space="preserve"> 1 + 0.388 * Kn * ( ( 1 - alpha ) * L552 / Ku ) ^ ( 1 / 3 )</f>
        <v>1.1978307289097085</v>
      </c>
      <c r="N552" cm="1">
        <f t="array" ref="N552" xml:space="preserve"> 1 + 0.388 * Kn * ( ( 1 - alpha ) / Ku ) ^ ( 1 / 3 ) * ( 3 * PI() * mu * df * 10^(-6) * U * F552 * 10^(-9) / ( kB * T ) ) ^ ( 1 / 3 ) * ( 0.6 * ( F552 / lambda ) ^ 0.1 ) ^ ( -1 / 3 ) * ( 1 + 2/3 * ( 3.34 * F552 / lambda ) ) ^ ( -1 / 2 )</f>
        <v>1.015060081870137</v>
      </c>
      <c r="O552">
        <f t="shared" si="208"/>
        <v>0.84741529614461186</v>
      </c>
      <c r="P552" cm="1">
        <f t="array" ref="P552" xml:space="preserve"> 1 / ( 1 + 1.6 * ( ( 1 - alpha ) / Ku ) ^ ( 1 / 3 ) * L552 ^ ( -2 / 3 ) * M552 )</f>
        <v>0.99694563459662711</v>
      </c>
      <c r="Q552" cm="1">
        <f t="array" ref="Q552" xml:space="preserve"> 1.6 * ( ( 1 - alpha ) / Ku ) * L552 ^ ( -2 / 3 ) * M552 * P552</f>
        <v>3.8626765825996202E-3</v>
      </c>
      <c r="R552" cm="1">
        <f t="array" ref="R552" xml:space="preserve"> 1.6 * ( 0.6 ) ^ ( 2 / 3 ) * ( ( 1 - alpha ) / Ku ) * ( lambda * 10^(-9) ) ^ ( -1 / 15 ) * ( kB * T / ( 3 * PI() * df * 10^(-6) * U * mu ) ) ^ ( 2 / 3 ) * ( F552 * 10^(-9) ) ^ ( -3 / 5 )  +  3.2 * 3.34 / 3 * ( 0.6 ) ^ ( 2 / 3 ) * ( ( 1 - alpha ) / Ku ) *  ( lambda * 10^(-9) ) ^ ( 14 / 15 ) * ( kB * T / ( 3 * PI() * df * 10^(-6) * U * mu ) ) ^ ( 2 / 3 ) * ( F552 * 10^(-9) ) ^ ( -8 / 5 )</f>
        <v>3.1082911322288754E-3</v>
      </c>
      <c r="S552">
        <f t="shared" si="209"/>
        <v>3.1551022511564632E-3</v>
      </c>
      <c r="T552">
        <f t="shared" si="218"/>
        <v>0.81681760915977275</v>
      </c>
      <c r="U552">
        <f t="shared" si="210"/>
        <v>6583.6722142524404</v>
      </c>
      <c r="V552">
        <f t="shared" si="211"/>
        <v>1.2324356666240955E-2</v>
      </c>
      <c r="W552">
        <f t="shared" si="212"/>
        <v>1.5188938285817111E-4</v>
      </c>
      <c r="X552">
        <f t="shared" si="213"/>
        <v>1.8719294386507878E-6</v>
      </c>
      <c r="Y552" cm="1">
        <f t="array" ref="Y552" xml:space="preserve"> 4 / 3 * g / U^2 * F552 * 10^(-9) * ( rhop - rhoa ) / rhoa</f>
        <v>572.23103949703943</v>
      </c>
      <c r="Z552" cm="1">
        <f t="array" ref="Z552" xml:space="preserve"> SQRT( 4/3 * 1/U552 * g/rhoa * F552 * 10^(-9) *  ( rhop - rhoa ) )</f>
        <v>3.0924448839587549E-3</v>
      </c>
      <c r="AA552" cm="1">
        <f t="array" ref="AA552" xml:space="preserve"> Z552 / U</f>
        <v>0.29481637754527756</v>
      </c>
      <c r="AB552">
        <f t="shared" si="219"/>
        <v>0.41807036941531744</v>
      </c>
      <c r="AC552">
        <f t="shared" si="220"/>
        <v>0.407355062890426</v>
      </c>
      <c r="AD552">
        <f t="shared" si="221"/>
        <v>0.97436961021687074</v>
      </c>
      <c r="AE552" cm="1">
        <f t="array" ref="AE552">( ( F552 * 10^(-9) ) ^ 2 * rhop * H552 * U ) / ( 18 * mu * ( df * 10^(-6) ) )</f>
        <v>0.12873540881952963</v>
      </c>
      <c r="AF552">
        <f t="shared" si="222"/>
        <v>0.11553783165030253</v>
      </c>
      <c r="AG552" cm="1">
        <f t="array" ref="AG552">(2 * AI572*(1-alpha)*AE552*SQRT(alpha)+(1-alpha)*alpha*AE552^2)/Ku</f>
        <v>7.1801466465098926E-2</v>
      </c>
      <c r="AH552">
        <f t="shared" si="223"/>
        <v>0.62145416301752898</v>
      </c>
      <c r="AI552" cm="1">
        <f t="array" ref="AI552" xml:space="preserve"> F552 / df / 1000</f>
        <v>0.70408163265306123</v>
      </c>
      <c r="AJ552" cm="1">
        <f t="array" ref="AJ552" xml:space="preserve"> ( 1 + AI552 ) / ( 2*Ku ) * ( 2 * LN( 1 + AI552 ) - 1 + alpha + ( 1 / ( 1 + AI552 ) ) ^ 2 * ( 1 - alpha / 2 ) - ( alpha / 2) * ( 1 + AI552 ) ^ 2 )</f>
        <v>0.47812912716944006</v>
      </c>
      <c r="AK552" cm="1">
        <f t="array" ref="AK552" xml:space="preserve"> ( ( 1 - alpha ) / Ku ) * AI552 ^ 2</f>
        <v>0.70501289801880573</v>
      </c>
      <c r="AL552">
        <f t="shared" si="224"/>
        <v>1.4745240520955802</v>
      </c>
      <c r="AM552">
        <f t="shared" si="214"/>
        <v>0.73243333641759201</v>
      </c>
      <c r="AN552">
        <f t="shared" si="225"/>
        <v>1.2310608948106907</v>
      </c>
      <c r="AO552">
        <f t="shared" si="226"/>
        <v>1.6807821730670236</v>
      </c>
      <c r="AP552" cm="1">
        <f t="array" ref="AP552" xml:space="preserve"> EXP( -4 * alpha * X * 10^(-6) * AM552 / ( PI() * df * 10^(-6) * ( 1 - alpha ) ) ) * 100</f>
        <v>3.0995011770146534E-5</v>
      </c>
      <c r="AQ552" cm="1">
        <f t="array" ref="AQ552" xml:space="preserve"> EXP( -4 * alpha * X * 10^(-6) * AN552 / ( PI() * df * 10^(-6) * ( 1 - alpha ) ) ) * 100</f>
        <v>1.1488922428880451E-9</v>
      </c>
      <c r="AR552">
        <f t="shared" si="227"/>
        <v>3.0993862877903643E-5</v>
      </c>
      <c r="AS552" cm="1">
        <f t="array" ref="AS552" xml:space="preserve"> ( sigave * 10^(-6) * fE *e * H552 ) / ( 3 * PI() * eps0 * ( 1 + epsF ) * mu * U * F552 * 10^(-9) )</f>
        <v>3.8520416020035747E-3</v>
      </c>
      <c r="AT552" cm="1">
        <f t="array" ref="AT552" xml:space="preserve"> PI() * AS552 / ( 1 + alpha * SQRT(AS552) )</f>
        <v>1.2049942053614504E-2</v>
      </c>
      <c r="AU552" cm="1">
        <f t="array" ref="AU552" xml:space="preserve"> PI() * AS552 * ( 1 - SQRT( AS552 ) * alpha )</f>
        <v>1.2049721062857909E-2</v>
      </c>
      <c r="AV552">
        <f t="shared" si="228"/>
        <v>0.99998166042993297</v>
      </c>
      <c r="AW552" cm="1">
        <f t="array" ref="AW552" xml:space="preserve"> 2 / 3 * ( epsP - 1 ) / ( epsP + 2 ) * ( sigave * 10^(-6) ) ^ 2 / ( eps0 * ( 1 + epsF ) ^ 2 ) * H552 * ( F552 * 10^(-9) ) ^ 2 / ( df * 10^(-6) * mu * U )</f>
        <v>103.22477404800013</v>
      </c>
      <c r="AX552" cm="1">
        <f t="array" ref="AX552" xml:space="preserve"> 0.528 * Ku ^ 0.26 * AW552 ^ 0.74 / ( 1 + 0.366 * ( Ku * AW552 ) ^ 0.63 )</f>
        <v>2.3572196356663633</v>
      </c>
      <c r="AY552" cm="1">
        <f t="array" ref="AY552" xml:space="preserve"> 0.35 * Ku ^ ( -0.5 ) * AW552 ^ 0.4</f>
        <v>2.7642816853593963</v>
      </c>
      <c r="AZ552">
        <f t="shared" si="229"/>
        <v>1.172687365883901</v>
      </c>
      <c r="BA552">
        <f t="shared" si="215"/>
        <v>0.73565749920923906</v>
      </c>
      <c r="BB552">
        <f t="shared" si="230"/>
        <v>1.2431106158735485</v>
      </c>
      <c r="BC552">
        <f t="shared" si="231"/>
        <v>1.689795342547004</v>
      </c>
      <c r="BD552">
        <f t="shared" si="216"/>
        <v>1.36314672966378</v>
      </c>
      <c r="BE552">
        <f t="shared" si="232"/>
        <v>3.995342580170087</v>
      </c>
      <c r="BF552">
        <f t="shared" si="233"/>
        <v>2.9309703007214329</v>
      </c>
      <c r="BG552" cm="1">
        <f t="array" ref="BG552" xml:space="preserve"> EXP( -4 * alpha * X * 10^(-6) * BA552 / ( PI() * df * 10^(-6) * ( 1 - alpha ) ) ) * 100</f>
        <v>2.9016200928315562E-5</v>
      </c>
      <c r="BH552" cm="1">
        <f t="array" ref="BH552" xml:space="preserve"> EXP( -4 * alpha * X * 10^(-6) * BB552 / ( PI() * df * 10^(-6) * ( 1 - alpha ) ) ) * 100</f>
        <v>8.9784309859920389E-10</v>
      </c>
      <c r="BI552" cm="1">
        <f t="array" ref="BI552" xml:space="preserve"> EXP( -4 * alpha * X * 10^(-6) * BD552 / ( PI() * df * 10^(-6) * ( 1 - alpha ) ) ) * 100</f>
        <v>7.7003322308629731E-11</v>
      </c>
      <c r="BJ552" cm="1">
        <f t="array" ref="BJ552" xml:space="preserve"> EXP( -4 * alpha * X * 10^(-6) * BE552 / ( PI() * df * 10^(-6) * ( 1 - alpha ) ) ) * 100</f>
        <v>3.1312590513951091E-34</v>
      </c>
      <c r="BK552" cm="1">
        <f t="array" ref="BK552">fC *  BG552 +  ( 1 - fC ) * BI552</f>
        <v>2.9016893958216341E-6</v>
      </c>
    </row>
    <row r="553" spans="6:63" x14ac:dyDescent="0.2">
      <c r="F553">
        <v>5530</v>
      </c>
      <c r="G553" cm="1">
        <f t="array" ref="G553" xml:space="preserve"> F553 * 10^(-9) * rhoa/mu * U</f>
        <v>3.6635866217486286E-3</v>
      </c>
      <c r="H553" cm="1">
        <f t="array" ref="H553">1 +  lambda/F553 * ( 2.514 + 0.8 * EXP( -0.55 * F553/lambda ) )</f>
        <v>1.0304634972875226</v>
      </c>
      <c r="I553" cm="1">
        <f t="array" ref="I553" xml:space="preserve"> 1 + 3.34 * lambda/F553</f>
        <v>1.0404725858951176</v>
      </c>
      <c r="J553">
        <f t="shared" si="217"/>
        <v>0.9903802476458482</v>
      </c>
      <c r="K553" cm="1">
        <f t="array" ref="K553" xml:space="preserve"> kB * T * H553 / ( 3 * PI() * mu * F553 * 10^(-9) )</f>
        <v>4.3992913154846049E-12</v>
      </c>
      <c r="L553" cm="1">
        <f t="array" ref="L553" xml:space="preserve"> df * 10^(-6) *U / K553</f>
        <v>18693.202201865173</v>
      </c>
      <c r="M553" cm="1">
        <f t="array" ref="M553" xml:space="preserve"> 1 + 0.388 * Kn * ( ( 1 - alpha ) * L553 / Ku ) ^ ( 1 / 3 )</f>
        <v>1.1979536535852267</v>
      </c>
      <c r="N553" cm="1">
        <f t="array" ref="N553" xml:space="preserve"> 1 + 0.388 * Kn * ( ( 1 - alpha ) / Ku ) ^ ( 1 / 3 ) * ( 3 * PI() * mu * df * 10^(-6) * U * F553 * 10^(-9) / ( kB * T ) ) ^ ( 1 / 3 ) * ( 0.6 * ( F553 / lambda ) ^ 0.1 ) ^ ( -1 / 3 ) * ( 1 + 2/3 * ( 3.34 * F553 / lambda ) ) ^ ( -1 / 2 )</f>
        <v>1.0150547050496967</v>
      </c>
      <c r="O553">
        <f t="shared" si="208"/>
        <v>0.84732385264809595</v>
      </c>
      <c r="P553" cm="1">
        <f t="array" ref="P553" xml:space="preserve"> 1 / ( 1 + 1.6 * ( ( 1 - alpha ) / Ku ) ^ ( 1 / 3 ) * L553 ^ ( -2 / 3 ) * M553 )</f>
        <v>0.99694910312774632</v>
      </c>
      <c r="Q553" cm="1">
        <f t="array" ref="Q553" xml:space="preserve"> 1.6 * ( ( 1 - alpha ) / Ku ) * L553 ^ ( -2 / 3 ) * M553 * P553</f>
        <v>3.8582901349549724E-3</v>
      </c>
      <c r="R553" cm="1">
        <f t="array" ref="R553" xml:space="preserve"> 1.6 * ( 0.6 ) ^ ( 2 / 3 ) * ( ( 1 - alpha ) / Ku ) * ( lambda * 10^(-9) ) ^ ( -1 / 15 ) * ( kB * T / ( 3 * PI() * df * 10^(-6) * U * mu ) ) ^ ( 2 / 3 ) * ( F553 * 10^(-9) ) ^ ( -3 / 5 )  +  3.2 * 3.34 / 3 * ( 0.6 ) ^ ( 2 / 3 ) * ( ( 1 - alpha ) / Ku ) *  ( lambda * 10^(-9) ) ^ ( 14 / 15 ) * ( kB * T / ( 3 * PI() * df * 10^(-6) * U * mu ) ) ^ ( 2 / 3 ) * ( F553 * 10^(-9) ) ^ ( -8 / 5 )</f>
        <v>3.1047696699767779E-3</v>
      </c>
      <c r="S553">
        <f t="shared" si="209"/>
        <v>3.1515110616055224E-3</v>
      </c>
      <c r="T553">
        <f t="shared" si="218"/>
        <v>0.81681546782958603</v>
      </c>
      <c r="U553">
        <f t="shared" si="210"/>
        <v>6571.7927308736698</v>
      </c>
      <c r="V553">
        <f t="shared" si="211"/>
        <v>1.2335490565899233E-2</v>
      </c>
      <c r="W553">
        <f t="shared" si="212"/>
        <v>1.521639414676781E-4</v>
      </c>
      <c r="X553">
        <f t="shared" si="213"/>
        <v>1.8770073254448073E-6</v>
      </c>
      <c r="Y553" cm="1">
        <f t="array" ref="Y553" xml:space="preserve"> 4 / 3 * g / U^2 * F553 * 10^(-9) * ( rhop - rhoa ) / rhoa</f>
        <v>573.26768993091082</v>
      </c>
      <c r="Z553" cm="1">
        <f t="array" ref="Z553" xml:space="preserve"> SQRT( 4/3 * 1/U553 * g/rhoa * F553 * 10^(-9) *  ( rhop - rhoa ) )</f>
        <v>3.0980410363857392E-3</v>
      </c>
      <c r="AA553" cm="1">
        <f t="array" ref="AA553" xml:space="preserve"> Z553 / U</f>
        <v>0.29534988337921264</v>
      </c>
      <c r="AB553">
        <f t="shared" si="219"/>
        <v>0.41914402114284666</v>
      </c>
      <c r="AC553">
        <f t="shared" si="220"/>
        <v>0.40834277543391495</v>
      </c>
      <c r="AD553">
        <f t="shared" si="221"/>
        <v>0.97423022836045514</v>
      </c>
      <c r="AE553" cm="1">
        <f t="array" ref="AE553">( ( F553 * 10^(-9) ) ^ 2 * rhop * H553 * U ) / ( 18 * mu * ( df * 10^(-6) ) )</f>
        <v>0.1291953447686294</v>
      </c>
      <c r="AF553">
        <f t="shared" si="222"/>
        <v>0.11608276293385301</v>
      </c>
      <c r="AG553" cm="1">
        <f t="array" ref="AG553">(2 * AI573*(1-alpha)*AE553*SQRT(alpha)+(1-alpha)*alpha*AE553^2)/Ku</f>
        <v>7.218694643190493E-2</v>
      </c>
      <c r="AH553">
        <f t="shared" si="223"/>
        <v>0.62185758339538266</v>
      </c>
      <c r="AI553" cm="1">
        <f t="array" ref="AI553" xml:space="preserve"> F553 / df / 1000</f>
        <v>0.7053571428571429</v>
      </c>
      <c r="AJ553" cm="1">
        <f t="array" ref="AJ553" xml:space="preserve"> ( 1 + AI553 ) / ( 2*Ku ) * ( 2 * LN( 1 + AI553 ) - 1 + alpha + ( 1 / ( 1 + AI553 ) ) ^ 2 * ( 1 - alpha / 2 ) - ( alpha / 2) * ( 1 + AI553 ) ^ 2 )</f>
        <v>0.47959316645455879</v>
      </c>
      <c r="AK553" cm="1">
        <f t="array" ref="AK553" xml:space="preserve"> ( ( 1 - alpha ) / Ku ) * AI553 ^ 2</f>
        <v>0.70756960634003152</v>
      </c>
      <c r="AL553">
        <f t="shared" si="224"/>
        <v>1.475353812004478</v>
      </c>
      <c r="AM553">
        <f t="shared" si="214"/>
        <v>0.733839145120605</v>
      </c>
      <c r="AN553">
        <f t="shared" si="225"/>
        <v>1.2351466557694051</v>
      </c>
      <c r="AO553">
        <f t="shared" si="226"/>
        <v>1.6831299665356652</v>
      </c>
      <c r="AP553" cm="1">
        <f t="array" ref="AP553" xml:space="preserve"> EXP( -4 * alpha * X * 10^(-6) * AM553 / ( PI() * df * 10^(-6) * ( 1 - alpha ) ) ) * 100</f>
        <v>3.0116132761261024E-5</v>
      </c>
      <c r="AQ553" cm="1">
        <f t="array" ref="AQ553" xml:space="preserve"> EXP( -4 * alpha * X * 10^(-6) * AN553 / ( PI() * df * 10^(-6) * ( 1 - alpha ) ) ) * 100</f>
        <v>1.0567482096950799E-9</v>
      </c>
      <c r="AR553">
        <f t="shared" si="227"/>
        <v>3.0115076013051328E-5</v>
      </c>
      <c r="AS553" cm="1">
        <f t="array" ref="AS553" xml:space="preserve"> ( sigave * 10^(-6) * fE *e * H553 ) / ( 3 * PI() * eps0 * ( 1 + epsF ) * mu * U * F553 * 10^(-9) )</f>
        <v>3.8448699689946231E-3</v>
      </c>
      <c r="AT553" cm="1">
        <f t="array" ref="AT553" xml:space="preserve"> PI() * AS553 / ( 1 + alpha * SQRT(AS553) )</f>
        <v>1.2027555543827107E-2</v>
      </c>
      <c r="AU553" cm="1">
        <f t="array" ref="AU553" xml:space="preserve"> PI() * AS553 * ( 1 - SQRT( AS553 ) * alpha )</f>
        <v>1.2027335374300072E-2</v>
      </c>
      <c r="AV553">
        <f t="shared" si="228"/>
        <v>0.9999816945740776</v>
      </c>
      <c r="AW553" cm="1">
        <f t="array" ref="AW553" xml:space="preserve"> 2 / 3 * ( epsP - 1 ) / ( epsP + 2 ) * ( sigave * 10^(-6) ) ^ 2 / ( eps0 * ( 1 + epsF ) ^ 2 ) * H553 * ( F553 * 10^(-9) ) ^ 2 / ( df * 10^(-6) * mu * U )</f>
        <v>103.59356756687521</v>
      </c>
      <c r="AX553" cm="1">
        <f t="array" ref="AX553" xml:space="preserve"> 0.528 * Ku ^ 0.26 * AW553 ^ 0.74 / ( 1 + 0.366 * ( Ku * AW553 ) ^ 0.63 )</f>
        <v>2.3589980677902527</v>
      </c>
      <c r="AY553" cm="1">
        <f t="array" ref="AY553" xml:space="preserve"> 0.35 * Ku ^ ( -0.5 ) * AW553 ^ 0.4</f>
        <v>2.7682278643407852</v>
      </c>
      <c r="AZ553">
        <f t="shared" si="229"/>
        <v>1.1734761050202431</v>
      </c>
      <c r="BA553">
        <f t="shared" si="215"/>
        <v>0.73704040958625938</v>
      </c>
      <c r="BB553">
        <f t="shared" si="230"/>
        <v>1.2471739911437052</v>
      </c>
      <c r="BC553">
        <f t="shared" si="231"/>
        <v>1.6921378732053665</v>
      </c>
      <c r="BD553">
        <f t="shared" si="216"/>
        <v>1.3617120875024997</v>
      </c>
      <c r="BE553">
        <f t="shared" si="232"/>
        <v>4.0033745201101905</v>
      </c>
      <c r="BF553">
        <f t="shared" si="233"/>
        <v>2.9399566595995581</v>
      </c>
      <c r="BG553" cm="1">
        <f t="array" ref="BG553" xml:space="preserve"> EXP( -4 * alpha * X * 10^(-6) * BA553 / ( PI() * df * 10^(-6) * ( 1 - alpha ) ) ) * 100</f>
        <v>2.8206644916229541E-5</v>
      </c>
      <c r="BH553" cm="1">
        <f t="array" ref="BH553" xml:space="preserve"> EXP( -4 * alpha * X * 10^(-6) * BB553 / ( PI() * df * 10^(-6) * ( 1 - alpha ) ) ) * 100</f>
        <v>8.2621219487255033E-10</v>
      </c>
      <c r="BI553" cm="1">
        <f t="array" ref="BI553" xml:space="preserve"> EXP( -4 * alpha * X * 10^(-6) * BD553 / ( PI() * df * 10^(-6) * ( 1 - alpha ) ) ) * 100</f>
        <v>7.9297280233119627E-11</v>
      </c>
      <c r="BJ553" cm="1">
        <f t="array" ref="BJ553" xml:space="preserve"> EXP( -4 * alpha * X * 10^(-6) * BE553 / ( PI() * df * 10^(-6) * ( 1 - alpha ) ) ) * 100</f>
        <v>2.6567080360654362E-34</v>
      </c>
      <c r="BK553" cm="1">
        <f t="array" ref="BK553">fC *  BG553 +  ( 1 - fC ) * BI553</f>
        <v>2.820735859175164E-6</v>
      </c>
    </row>
    <row r="554" spans="6:63" x14ac:dyDescent="0.2">
      <c r="F554">
        <v>5540</v>
      </c>
      <c r="G554" cm="1">
        <f t="array" ref="G554" xml:space="preserve"> F554 * 10^(-9) * rhoa/mu * U</f>
        <v>3.6702115523485359E-3</v>
      </c>
      <c r="H554" cm="1">
        <f t="array" ref="H554">1 +  lambda/F554 * ( 2.514 + 0.8 * EXP( -0.55 * F554/lambda ) )</f>
        <v>1.0304085090252708</v>
      </c>
      <c r="I554" cm="1">
        <f t="array" ref="I554" xml:space="preserve"> 1 + 3.34 * lambda/F554</f>
        <v>1.0403995306859206</v>
      </c>
      <c r="J554">
        <f t="shared" si="217"/>
        <v>0.99039693755526503</v>
      </c>
      <c r="K554" cm="1">
        <f t="array" ref="K554" xml:space="preserve"> kB * T * H554 / ( 3 * PI() * mu * F554 * 10^(-9) )</f>
        <v>4.3911160223422341E-12</v>
      </c>
      <c r="L554" cm="1">
        <f t="array" ref="L554" xml:space="preserve"> df * 10^(-6) *U / K554</f>
        <v>18728.004836774449</v>
      </c>
      <c r="M554" cm="1">
        <f t="array" ref="M554" xml:space="preserve"> 1 + 0.388 * Kn * ( ( 1 - alpha ) * L554 / Ku ) ^ ( 1 / 3 )</f>
        <v>1.1980764261599373</v>
      </c>
      <c r="N554" cm="1">
        <f t="array" ref="N554" xml:space="preserve"> 1 + 0.388 * Kn * ( ( 1 - alpha ) / Ku ) ^ ( 1 / 3 ) * ( 3 * PI() * mu * df * 10^(-6) * U * F554 * 10^(-9) / ( kB * T ) ) ^ ( 1 / 3 ) * ( 0.6 * ( F554 / lambda ) ^ 0.1 ) ^ ( -1 / 3 ) * ( 1 + 2/3 * ( 3.34 * F554 / lambda ) ) ^ ( -1 / 2 )</f>
        <v>1.0150493397256</v>
      </c>
      <c r="O554">
        <f t="shared" si="208"/>
        <v>0.84723254507145762</v>
      </c>
      <c r="P554" cm="1">
        <f t="array" ref="P554" xml:space="preserve"> 1 / ( 1 + 1.6 * ( ( 1 - alpha ) / Ku ) ^ ( 1 / 3 ) * L554 ^ ( -2 / 3 ) * M554 )</f>
        <v>0.99695256114072384</v>
      </c>
      <c r="Q554" cm="1">
        <f t="array" ref="Q554" xml:space="preserve"> 1.6 * ( ( 1 - alpha ) / Ku ) * L554 ^ ( -2 / 3 ) * M554 * P554</f>
        <v>3.8539169889861397E-3</v>
      </c>
      <c r="R554" cm="1">
        <f t="array" ref="R554" xml:space="preserve"> 1.6 * ( 0.6 ) ^ ( 2 / 3 ) * ( ( 1 - alpha ) / Ku ) * ( lambda * 10^(-9) ) ^ ( -1 / 15 ) * ( kB * T / ( 3 * PI() * df * 10^(-6) * U * mu ) ) ^ ( 2 / 3 ) * ( F554 * 10^(-9) ) ^ ( -3 / 5 )  +  3.2 * 3.34 / 3 * ( 0.6 ) ^ ( 2 / 3 ) * ( ( 1 - alpha ) / Ku ) *  ( lambda * 10^(-9) ) ^ ( 14 / 15 ) * ( kB * T / ( 3 * PI() * df * 10^(-6) * U * mu ) ) ^ ( 2 / 3 ) * ( F554 * 10^(-9) ) ^ ( -8 / 5 )</f>
        <v>3.1012588078553663E-3</v>
      </c>
      <c r="S554">
        <f t="shared" si="209"/>
        <v>3.1479307052317907E-3</v>
      </c>
      <c r="T554">
        <f t="shared" si="218"/>
        <v>0.81681331337132024</v>
      </c>
      <c r="U554">
        <f t="shared" si="210"/>
        <v>6559.9561190924769</v>
      </c>
      <c r="V554">
        <f t="shared" si="211"/>
        <v>1.2346614350914309E-2</v>
      </c>
      <c r="W554">
        <f t="shared" si="212"/>
        <v>1.5243849823721052E-4</v>
      </c>
      <c r="X554">
        <f t="shared" si="213"/>
        <v>1.8820897613083492E-6</v>
      </c>
      <c r="Y554" cm="1">
        <f t="array" ref="Y554" xml:space="preserve"> 4 / 3 * g / U^2 * F554 * 10^(-9) * ( rhop - rhoa ) / rhoa</f>
        <v>574.30434036478243</v>
      </c>
      <c r="Z554" cm="1">
        <f t="array" ref="Z554" xml:space="preserve"> SQRT( 4/3 * 1/U554 * g/rhoa * F554 * 10^(-9) *  ( rhop - rhoa ) )</f>
        <v>3.1036371702366974E-3</v>
      </c>
      <c r="AA554" cm="1">
        <f t="array" ref="AA554" xml:space="preserve"> Z554 / U</f>
        <v>0.29588338744221343</v>
      </c>
      <c r="AB554">
        <f t="shared" si="219"/>
        <v>0.42021929630005767</v>
      </c>
      <c r="AC554">
        <f t="shared" si="220"/>
        <v>0.40933155828168838</v>
      </c>
      <c r="AD554">
        <f t="shared" si="221"/>
        <v>0.9740903425562949</v>
      </c>
      <c r="AE554" cm="1">
        <f t="array" ref="AE554">( ( F554 * 10^(-9) ) ^ 2 * rhop * H554 * U ) / ( 18 * mu * ( df * 10^(-6) ) )</f>
        <v>0.12965610068022027</v>
      </c>
      <c r="AF554">
        <f t="shared" si="222"/>
        <v>0.11662862266865751</v>
      </c>
      <c r="AG554" cm="1">
        <f t="array" ref="AG554">(2 * AI574*(1-alpha)*AE554*SQRT(alpha)+(1-alpha)*alpha*AE554^2)/Ku</f>
        <v>7.2573813945569582E-2</v>
      </c>
      <c r="AH554">
        <f t="shared" si="223"/>
        <v>0.62226417739453332</v>
      </c>
      <c r="AI554" cm="1">
        <f t="array" ref="AI554" xml:space="preserve"> F554 / df / 1000</f>
        <v>0.70663265306122447</v>
      </c>
      <c r="AJ554" cm="1">
        <f t="array" ref="AJ554" xml:space="preserve"> ( 1 + AI554 ) / ( 2*Ku ) * ( 2 * LN( 1 + AI554 ) - 1 + alpha + ( 1 / ( 1 + AI554 ) ) ^ 2 * ( 1 - alpha / 2 ) - ( alpha / 2) * ( 1 + AI554 ) ^ 2 )</f>
        <v>0.48105870821042851</v>
      </c>
      <c r="AK554" cm="1">
        <f t="array" ref="AK554" xml:space="preserve"> ( ( 1 - alpha ) / Ku ) * AI554 ^ 2</f>
        <v>0.7101309421876304</v>
      </c>
      <c r="AL554">
        <f t="shared" si="224"/>
        <v>1.47618353034158</v>
      </c>
      <c r="AM554">
        <f t="shared" si="214"/>
        <v>0.73524245797089482</v>
      </c>
      <c r="AN554">
        <f t="shared" si="225"/>
        <v>1.2392390538432081</v>
      </c>
      <c r="AO554">
        <f t="shared" si="226"/>
        <v>1.6854835305121407</v>
      </c>
      <c r="AP554" cm="1">
        <f t="array" ref="AP554" xml:space="preserve"> EXP( -4 * alpha * X * 10^(-6) * AM554 / ( PI() * df * 10^(-6) * ( 1 - alpha ) ) ) * 100</f>
        <v>2.9263669246655975E-5</v>
      </c>
      <c r="AQ554" cm="1">
        <f t="array" ref="AQ554" xml:space="preserve"> EXP( -4 * alpha * X * 10^(-6) * AN554 / ( PI() * df * 10^(-6) * ( 1 - alpha ) ) ) * 100</f>
        <v>9.7186236402445222E-10</v>
      </c>
      <c r="AR554">
        <f t="shared" si="227"/>
        <v>2.9262697384291952E-5</v>
      </c>
      <c r="AS554" cm="1">
        <f t="array" ref="AS554" xml:space="preserve"> ( sigave * 10^(-6) * fE *e * H554 ) / ( 3 * PI() * eps0 * ( 1 + epsF ) * mu * U * F554 * 10^(-9) )</f>
        <v>3.8377249683941416E-3</v>
      </c>
      <c r="AT554" cm="1">
        <f t="array" ref="AT554" xml:space="preserve"> PI() * AS554 / ( 1 + alpha * SQRT(AS554) )</f>
        <v>1.2005252035475193E-2</v>
      </c>
      <c r="AU554" cm="1">
        <f t="array" ref="AU554" xml:space="preserve"> PI() * AS554 * ( 1 - SQRT( AS554 ) * alpha )</f>
        <v>1.2005032682610214E-2</v>
      </c>
      <c r="AV554">
        <f t="shared" si="228"/>
        <v>0.99998172859142553</v>
      </c>
      <c r="AW554" cm="1">
        <f t="array" ref="AW554" xml:space="preserve"> 2 / 3 * ( epsP - 1 ) / ( epsP + 2 ) * ( sigave * 10^(-6) ) ^ 2 / ( eps0 * ( 1 + epsF ) ^ 2 ) * H554 * ( F554 * 10^(-9) ) ^ 2 / ( df * 10^(-6) * mu * U )</f>
        <v>103.96301856175977</v>
      </c>
      <c r="AX554" cm="1">
        <f t="array" ref="AX554" xml:space="preserve"> 0.528 * Ku ^ 0.26 * AW554 ^ 0.74 / ( 1 + 0.366 * ( Ku * AW554 ) ^ 0.63 )</f>
        <v>2.3607730669666065</v>
      </c>
      <c r="AY554" cm="1">
        <f t="array" ref="AY554" xml:space="preserve"> 0.35 * Ku ^ ( -0.5 ) * AW554 ^ 0.4</f>
        <v>2.7721726358962906</v>
      </c>
      <c r="AZ554">
        <f t="shared" si="229"/>
        <v>1.1742647672011515</v>
      </c>
      <c r="BA554">
        <f t="shared" si="215"/>
        <v>0.73842093899124717</v>
      </c>
      <c r="BB554">
        <f t="shared" si="230"/>
        <v>1.2512440865258183</v>
      </c>
      <c r="BC554">
        <f t="shared" si="231"/>
        <v>1.6944861940604448</v>
      </c>
      <c r="BD554">
        <f t="shared" si="216"/>
        <v>1.3602749324694856</v>
      </c>
      <c r="BE554">
        <f t="shared" si="232"/>
        <v>4.0114116897394982</v>
      </c>
      <c r="BF554">
        <f t="shared" si="233"/>
        <v>2.9489712660197718</v>
      </c>
      <c r="BG554" cm="1">
        <f t="array" ref="BG554" xml:space="preserve"> EXP( -4 * alpha * X * 10^(-6) * BA554 / ( PI() * df * 10^(-6) * ( 1 - alpha ) ) ) * 100</f>
        <v>2.7421011515191379E-5</v>
      </c>
      <c r="BH554" cm="1">
        <f t="array" ref="BH554" xml:space="preserve"> EXP( -4 * alpha * X * 10^(-6) * BB554 / ( PI() * df * 10^(-6) * ( 1 - alpha ) ) ) * 100</f>
        <v>7.6019154551300387E-10</v>
      </c>
      <c r="BI554" cm="1">
        <f t="array" ref="BI554" xml:space="preserve"> EXP( -4 * alpha * X * 10^(-6) * BD554 / ( PI() * df * 10^(-6) * ( 1 - alpha ) ) ) * 100</f>
        <v>8.1663774882829123E-11</v>
      </c>
      <c r="BJ554" cm="1">
        <f t="array" ref="BJ554" xml:space="preserve"> EXP( -4 * alpha * X * 10^(-6) * BE554 / ( PI() * df * 10^(-6) * ( 1 - alpha ) ) ) * 100</f>
        <v>2.2538353541013853E-34</v>
      </c>
      <c r="BK554" cm="1">
        <f t="array" ref="BK554">fC *  BG554 +  ( 1 - fC ) * BI554</f>
        <v>2.7421746489165326E-6</v>
      </c>
    </row>
    <row r="555" spans="6:63" x14ac:dyDescent="0.2">
      <c r="F555">
        <v>5550</v>
      </c>
      <c r="G555" cm="1">
        <f t="array" ref="G555" xml:space="preserve"> F555 * 10^(-9) * rhoa/mu * U</f>
        <v>3.6768364829484427E-3</v>
      </c>
      <c r="H555" cm="1">
        <f t="array" ref="H555">1 +  lambda/F555 * ( 2.514 + 0.8 * EXP( -0.55 * F555/lambda ) )</f>
        <v>1.0303537189189189</v>
      </c>
      <c r="I555" cm="1">
        <f t="array" ref="I555" xml:space="preserve"> 1 + 3.34 * lambda/F555</f>
        <v>1.0403267387387387</v>
      </c>
      <c r="J555">
        <f t="shared" si="217"/>
        <v>0.99041356965225102</v>
      </c>
      <c r="K555" cm="1">
        <f t="array" ref="K555" xml:space="preserve"> kB * T * H555 / ( 3 * PI() * mu * F555 * 10^(-9) )</f>
        <v>4.3829710326413326E-12</v>
      </c>
      <c r="L555" cm="1">
        <f t="array" ref="L555" xml:space="preserve"> df * 10^(-6) *U / K555</f>
        <v>18762.807577969397</v>
      </c>
      <c r="M555" cm="1">
        <f t="array" ref="M555" xml:space="preserve"> 1 + 0.388 * Kn * ( ( 1 - alpha ) * L555 / Ku ) ^ ( 1 / 3 )</f>
        <v>1.1981990471024293</v>
      </c>
      <c r="N555" cm="1">
        <f t="array" ref="N555" xml:space="preserve"> 1 + 0.388 * Kn * ( ( 1 - alpha ) / Ku ) ^ ( 1 / 3 ) * ( 3 * PI() * mu * df * 10^(-6) * U * F555 * 10^(-9) / ( kB * T ) ) ^ ( 1 / 3 ) * ( 0.6 * ( F555 / lambda ) ^ 0.1 ) ^ ( -1 / 3 ) * ( 1 + 2/3 * ( 3.34 * F555 / lambda ) ) ^ ( -1 / 2 )</f>
        <v>1.0150439858528664</v>
      </c>
      <c r="O555">
        <f t="shared" si="208"/>
        <v>0.84714137296930625</v>
      </c>
      <c r="P555" cm="1">
        <f t="array" ref="P555" xml:space="preserve"> 1 / ( 1 + 1.6 * ( ( 1 - alpha ) / Ku ) ^ ( 1 / 3 ) * L555 ^ ( -2 / 3 ) * M555 )</f>
        <v>0.99695600868692558</v>
      </c>
      <c r="Q555" cm="1">
        <f t="array" ref="Q555" xml:space="preserve"> 1.6 * ( ( 1 - alpha ) / Ku ) * L555 ^ ( -2 / 3 ) * M555 * P555</f>
        <v>3.8495570797342465E-3</v>
      </c>
      <c r="R555" cm="1">
        <f t="array" ref="R555" xml:space="preserve"> 1.6 * ( 0.6 ) ^ ( 2 / 3 ) * ( ( 1 - alpha ) / Ku ) * ( lambda * 10^(-9) ) ^ ( -1 / 15 ) * ( kB * T / ( 3 * PI() * df * 10^(-6) * U * mu ) ) ^ ( 2 / 3 ) * ( F555 * 10^(-9) ) ^ ( -3 / 5 )  +  3.2 * 3.34 / 3 * ( 0.6 ) ^ ( 2 / 3 ) * ( ( 1 - alpha ) / Ku ) *  ( lambda * 10^(-9) ) ^ ( 14 / 15 ) * ( kB * T / ( 3 * PI() * df * 10^(-6) * U * mu ) ) ^ ( 2 / 3 ) * ( F555 * 10^(-9) ) ^ ( -8 / 5 )</f>
        <v>3.0977584941948751E-3</v>
      </c>
      <c r="S555">
        <f t="shared" si="209"/>
        <v>3.1443611291571394E-3</v>
      </c>
      <c r="T555">
        <f t="shared" si="218"/>
        <v>0.81681114580958747</v>
      </c>
      <c r="U555">
        <f t="shared" si="210"/>
        <v>6548.1621472050874</v>
      </c>
      <c r="V555">
        <f t="shared" si="211"/>
        <v>1.2357728048642406E-2</v>
      </c>
      <c r="W555">
        <f t="shared" si="212"/>
        <v>1.5271305316780852E-4</v>
      </c>
      <c r="X555">
        <f t="shared" si="213"/>
        <v>1.8871767420391145E-6</v>
      </c>
      <c r="Y555" cm="1">
        <f t="array" ref="Y555" xml:space="preserve"> 4 / 3 * g / U^2 * F555 * 10^(-9) * ( rhop - rhoa ) / rhoa</f>
        <v>575.34099079865371</v>
      </c>
      <c r="Z555" cm="1">
        <f t="array" ref="Z555" xml:space="preserve"> SQRT( 4/3 * 1/U555 * g/rhoa * F555 * 10^(-9) *  ( rhop - rhoa ) )</f>
        <v>3.1092332855222854E-3</v>
      </c>
      <c r="AA555" cm="1">
        <f t="array" ref="AA555" xml:space="preserve"> Z555 / U</f>
        <v>0.29641688973529579</v>
      </c>
      <c r="AB555">
        <f t="shared" si="219"/>
        <v>0.42129619857386413</v>
      </c>
      <c r="AC555">
        <f t="shared" si="220"/>
        <v>0.41032141233586583</v>
      </c>
      <c r="AD555">
        <f t="shared" si="221"/>
        <v>0.97394995189809641</v>
      </c>
      <c r="AE555" cm="1">
        <f t="array" ref="AE555">( ( F555 * 10^(-9) ) ^ 2 * rhop * H555 * U ) / ( 18 * mu * ( df * 10^(-6) ) )</f>
        <v>0.13011767655430212</v>
      </c>
      <c r="AF555">
        <f t="shared" si="222"/>
        <v>0.11717540611330378</v>
      </c>
      <c r="AG555" cm="1">
        <f t="array" ref="AG555">(2 * AI575*(1-alpha)*AE555*SQRT(alpha)+(1-alpha)*alpha*AE555^2)/Ku</f>
        <v>7.2962071572788986E-2</v>
      </c>
      <c r="AH555">
        <f t="shared" si="223"/>
        <v>0.62267393809787763</v>
      </c>
      <c r="AI555" cm="1">
        <f t="array" ref="AI555" xml:space="preserve"> F555 / df / 1000</f>
        <v>0.70790816326530615</v>
      </c>
      <c r="AJ555" cm="1">
        <f t="array" ref="AJ555" xml:space="preserve"> ( 1 + AI555 ) / ( 2*Ku ) * ( 2 * LN( 1 + AI555 ) - 1 + alpha + ( 1 / ( 1 + AI555 ) ) ^ 2 * ( 1 - alpha / 2 ) - ( alpha / 2) * ( 1 + AI555 ) ^ 2 )</f>
        <v>0.4825257499358151</v>
      </c>
      <c r="AK555" cm="1">
        <f t="array" ref="AK555" xml:space="preserve"> ( ( 1 - alpha ) / Ku ) * AI555 ^ 2</f>
        <v>0.71269690556160292</v>
      </c>
      <c r="AL555">
        <f t="shared" si="224"/>
        <v>1.4770132073913256</v>
      </c>
      <c r="AM555">
        <f t="shared" si="214"/>
        <v>0.73664326173587868</v>
      </c>
      <c r="AN555">
        <f t="shared" si="225"/>
        <v>1.2433380851399296</v>
      </c>
      <c r="AO555">
        <f t="shared" si="226"/>
        <v>1.6878428809761175</v>
      </c>
      <c r="AP555" cm="1">
        <f t="array" ref="AP555" xml:space="preserve"> EXP( -4 * alpha * X * 10^(-6) * AM555 / ( PI() * df * 10^(-6) * ( 1 - alpha ) ) ) * 100</f>
        <v>2.8436795372602819E-5</v>
      </c>
      <c r="AQ555" cm="1">
        <f t="array" ref="AQ555" xml:space="preserve"> EXP( -4 * alpha * X * 10^(-6) * AN555 / ( PI() * df * 10^(-6) * ( 1 - alpha ) ) ) * 100</f>
        <v>8.936738742892562E-10</v>
      </c>
      <c r="AR555">
        <f t="shared" si="227"/>
        <v>2.843590169872853E-5</v>
      </c>
      <c r="AS555" cm="1">
        <f t="array" ref="AS555" xml:space="preserve"> ( sigave * 10^(-6) * fE *e * H555 ) / ( 3 * PI() * eps0 * ( 1 + epsF ) * mu * U * F555 * 10^(-9) )</f>
        <v>3.8306064522393829E-3</v>
      </c>
      <c r="AT555" cm="1">
        <f t="array" ref="AT555" xml:space="preserve"> PI() * AS555 / ( 1 + alpha * SQRT(AS555) )</f>
        <v>1.1983031068036882E-2</v>
      </c>
      <c r="AU555" cm="1">
        <f t="array" ref="AU555" xml:space="preserve"> PI() * AS555 * ( 1 - SQRT( AS555 ) * alpha )</f>
        <v>1.1982812527300241E-2</v>
      </c>
      <c r="AV555">
        <f t="shared" si="228"/>
        <v>0.99998176248268067</v>
      </c>
      <c r="AW555" cm="1">
        <f t="array" ref="AW555" xml:space="preserve"> 2 / 3 * ( epsP - 1 ) / ( epsP + 2 ) * ( sigave * 10^(-6) ) ^ 2 / ( eps0 * ( 1 + epsF ) ^ 2 ) * H555 * ( F555 * 10^(-9) ) ^ 2 / ( df * 10^(-6) * mu * U )</f>
        <v>104.33312703265378</v>
      </c>
      <c r="AX555" cm="1">
        <f t="array" ref="AX555" xml:space="preserve"> 0.528 * Ku ^ 0.26 * AW555 ^ 0.74 / ( 1 + 0.366 * ( Ku * AW555 ) ^ 0.63 )</f>
        <v>2.3625446457015831</v>
      </c>
      <c r="AY555" cm="1">
        <f t="array" ref="AY555" xml:space="preserve"> 0.35 * Ku ^ ( -0.5 ) * AW555 ^ 0.4</f>
        <v>2.7761160030357033</v>
      </c>
      <c r="AZ555">
        <f t="shared" si="229"/>
        <v>1.1750533510918291</v>
      </c>
      <c r="BA555">
        <f t="shared" si="215"/>
        <v>0.73979907371247444</v>
      </c>
      <c r="BB555">
        <f t="shared" si="230"/>
        <v>1.2553208976672299</v>
      </c>
      <c r="BC555">
        <f t="shared" si="231"/>
        <v>1.6968403209370804</v>
      </c>
      <c r="BD555">
        <f t="shared" si="216"/>
        <v>1.3588353136312117</v>
      </c>
      <c r="BE555">
        <f t="shared" si="232"/>
        <v>4.0194540881756327</v>
      </c>
      <c r="BF555">
        <f t="shared" si="233"/>
        <v>2.958014152159806</v>
      </c>
      <c r="BG555" cm="1">
        <f t="array" ref="BG555" xml:space="preserve"> EXP( -4 * alpha * X * 10^(-6) * BA555 / ( PI() * df * 10^(-6) * ( 1 - alpha ) ) ) * 100</f>
        <v>2.6658566407499056E-5</v>
      </c>
      <c r="BH555" cm="1">
        <f t="array" ref="BH555" xml:space="preserve"> EXP( -4 * alpha * X * 10^(-6) * BB555 / ( PI() * df * 10^(-6) * ( 1 - alpha ) ) ) * 100</f>
        <v>6.9935034047952708E-10</v>
      </c>
      <c r="BI555" cm="1">
        <f t="array" ref="BI555" xml:space="preserve"> EXP( -4 * alpha * X * 10^(-6) * BD555 / ( PI() * df * 10^(-6) * ( 1 - alpha ) ) ) * 100</f>
        <v>8.4105133551754435E-11</v>
      </c>
      <c r="BJ555" cm="1">
        <f t="array" ref="BJ555" xml:space="preserve"> EXP( -4 * alpha * X * 10^(-6) * BE555 / ( PI() * df * 10^(-6) * ( 1 - alpha ) ) ) * 100</f>
        <v>1.9118511617649761E-34</v>
      </c>
      <c r="BK555" cm="1">
        <f t="array" ref="BK555">fC *  BG555 +  ( 1 - fC ) * BI555</f>
        <v>2.6659323353701024E-6</v>
      </c>
    </row>
    <row r="556" spans="6:63" x14ac:dyDescent="0.2">
      <c r="F556">
        <v>5560</v>
      </c>
      <c r="G556" cm="1">
        <f t="array" ref="G556" xml:space="preserve"> F556 * 10^(-9) * rhoa/mu * U</f>
        <v>3.6834614135483499E-3</v>
      </c>
      <c r="H556" cm="1">
        <f t="array" ref="H556">1 +  lambda/F556 * ( 2.514 + 0.8 * EXP( -0.55 * F556/lambda ) )</f>
        <v>1.0302991258992806</v>
      </c>
      <c r="I556" cm="1">
        <f t="array" ref="I556" xml:space="preserve"> 1 + 3.34 * lambda/F556</f>
        <v>1.0402542086330935</v>
      </c>
      <c r="J556">
        <f t="shared" si="217"/>
        <v>0.99043014423667275</v>
      </c>
      <c r="K556" cm="1">
        <f t="array" ref="K556" xml:space="preserve"> kB * T * H556 / ( 3 * PI() * mu * F556 * 10^(-9) )</f>
        <v>4.3748561783341441E-12</v>
      </c>
      <c r="L556" cm="1">
        <f t="array" ref="L556" xml:space="preserve"> df * 10^(-6) *U / K556</f>
        <v>18797.610424893384</v>
      </c>
      <c r="M556" cm="1">
        <f t="array" ref="M556" xml:space="preserve"> 1 + 0.388 * Kn * ( ( 1 - alpha ) * L556 / Ku ) ^ ( 1 / 3 )</f>
        <v>1.1983215168789898</v>
      </c>
      <c r="N556" cm="1">
        <f t="array" ref="N556" xml:space="preserve"> 1 + 0.388 * Kn * ( ( 1 - alpha ) / Ku ) ^ ( 1 / 3 ) * ( 3 * PI() * mu * df * 10^(-6) * U * F556 * 10^(-9) / ( kB * T ) ) ^ ( 1 / 3 ) * ( 0.6 * ( F556 / lambda ) ^ 0.1 ) ^ ( -1 / 3 ) * ( 1 + 2/3 * ( 3.34 * F556 / lambda ) ) ^ ( -1 / 2 )</f>
        <v>1.0150386433867711</v>
      </c>
      <c r="O556">
        <f t="shared" si="208"/>
        <v>0.84705033589851897</v>
      </c>
      <c r="P556" cm="1">
        <f t="array" ref="P556" xml:space="preserve"> 1 / ( 1 + 1.6 * ( ( 1 - alpha ) / Ku ) ^ ( 1 / 3 ) * L556 ^ ( -2 / 3 ) * M556 )</f>
        <v>0.99695944581737173</v>
      </c>
      <c r="Q556" cm="1">
        <f t="array" ref="Q556" xml:space="preserve"> 1.6 * ( ( 1 - alpha ) / Ku ) * L556 ^ ( -2 / 3 ) * M556 * P556</f>
        <v>3.845210342676967E-3</v>
      </c>
      <c r="R556" cm="1">
        <f t="array" ref="R556" xml:space="preserve"> 1.6 * ( 0.6 ) ^ ( 2 / 3 ) * ( ( 1 - alpha ) / Ku ) * ( lambda * 10^(-9) ) ^ ( -1 / 15 ) * ( kB * T / ( 3 * PI() * df * 10^(-6) * U * mu ) ) ^ ( 2 / 3 ) * ( F556 * 10^(-9) ) ^ ( -3 / 5 )  +  3.2 * 3.34 / 3 * ( 0.6 ) ^ ( 2 / 3 ) * ( ( 1 - alpha ) / Ku ) *  ( lambda * 10^(-9) ) ^ ( 14 / 15 ) * ( kB * T / ( 3 * PI() * df * 10^(-6) * U * mu ) ) ^ ( 2 / 3 ) * ( F556 * 10^(-9) ) ^ ( -8 / 5 )</f>
        <v>3.0942686776730972E-3</v>
      </c>
      <c r="S556">
        <f t="shared" si="209"/>
        <v>3.1408022808594787E-3</v>
      </c>
      <c r="T556">
        <f t="shared" si="218"/>
        <v>0.81680896516909607</v>
      </c>
      <c r="U556">
        <f t="shared" si="210"/>
        <v>6536.4105851745089</v>
      </c>
      <c r="V556">
        <f t="shared" si="211"/>
        <v>1.2368831686316611E-2</v>
      </c>
      <c r="W556">
        <f t="shared" si="212"/>
        <v>1.5298760626050986E-4</v>
      </c>
      <c r="X556">
        <f t="shared" si="213"/>
        <v>1.8922682634461524E-6</v>
      </c>
      <c r="Y556" cm="1">
        <f t="array" ref="Y556" xml:space="preserve"> 4 / 3 * g / U^2 * F556 * 10^(-9) * ( rhop - rhoa ) / rhoa</f>
        <v>576.37764123252521</v>
      </c>
      <c r="Z556" cm="1">
        <f t="array" ref="Z556" xml:space="preserve"> SQRT( 4/3 * 1/U556 * g/rhoa * F556 * 10^(-9) *  ( rhop - rhoa ) )</f>
        <v>3.1148293822531349E-3</v>
      </c>
      <c r="AA556" cm="1">
        <f t="array" ref="AA556" xml:space="preserve"> Z556 / U</f>
        <v>0.29695039025947328</v>
      </c>
      <c r="AB556">
        <f t="shared" si="219"/>
        <v>0.42237473166234774</v>
      </c>
      <c r="AC556">
        <f t="shared" si="220"/>
        <v>0.41131233849855325</v>
      </c>
      <c r="AD556">
        <f t="shared" si="221"/>
        <v>0.97380905547958319</v>
      </c>
      <c r="AE556" cm="1">
        <f t="array" ref="AE556">( ( F556 * 10^(-9) ) ^ 2 * rhop * H556 * U ) / ( 18 * mu * ( df * 10^(-6) ) )</f>
        <v>0.13058007239087507</v>
      </c>
      <c r="AF556">
        <f t="shared" si="222"/>
        <v>0.11772310852250412</v>
      </c>
      <c r="AG556" cm="1">
        <f t="array" ref="AG556">(2 * AI576*(1-alpha)*AE556*SQRT(alpha)+(1-alpha)*alpha*AE556^2)/Ku</f>
        <v>7.335172188065528E-2</v>
      </c>
      <c r="AH556">
        <f t="shared" si="223"/>
        <v>0.6230868586572641</v>
      </c>
      <c r="AI556" cm="1">
        <f t="array" ref="AI556" xml:space="preserve"> F556 / df / 1000</f>
        <v>0.70918367346938771</v>
      </c>
      <c r="AJ556" cm="1">
        <f t="array" ref="AJ556" xml:space="preserve"> ( 1 + AI556 ) / ( 2*Ku ) * ( 2 * LN( 1 + AI556 ) - 1 + alpha + ( 1 / ( 1 + AI556 ) ) ^ 2 * ( 1 - alpha / 2 ) - ( alpha / 2) * ( 1 + AI556 ) ^ 2 )</f>
        <v>0.48399428913434733</v>
      </c>
      <c r="AK556" cm="1">
        <f t="array" ref="AK556" xml:space="preserve"> ( ( 1 - alpha ) / Ku ) * AI556 ^ 2</f>
        <v>0.71526749646194832</v>
      </c>
      <c r="AL556">
        <f t="shared" si="224"/>
        <v>1.4778428434377746</v>
      </c>
      <c r="AM556">
        <f t="shared" si="214"/>
        <v>0.73804154322705218</v>
      </c>
      <c r="AN556">
        <f t="shared" si="225"/>
        <v>1.2474437457638652</v>
      </c>
      <c r="AO556">
        <f t="shared" si="226"/>
        <v>1.6902080339671337</v>
      </c>
      <c r="AP556" cm="1">
        <f t="array" ref="AP556" xml:space="preserve"> EXP( -4 * alpha * X * 10^(-6) * AM556 / ( PI() * df * 10^(-6) * ( 1 - alpha ) ) ) * 100</f>
        <v>2.7634711829609793E-5</v>
      </c>
      <c r="AQ556" cm="1">
        <f t="array" ref="AQ556" xml:space="preserve"> EXP( -4 * alpha * X * 10^(-6) * AN556 / ( PI() * df * 10^(-6) * ( 1 - alpha ) ) ) * 100</f>
        <v>8.2166435824687446E-10</v>
      </c>
      <c r="AR556">
        <f t="shared" si="227"/>
        <v>2.7633890165251546E-5</v>
      </c>
      <c r="AS556" cm="1">
        <f t="array" ref="AS556" xml:space="preserve"> ( sigave * 10^(-6) * fE *e * H556 ) / ( 3 * PI() * eps0 * ( 1 + epsF ) * mu * U * F556 * 10^(-9) )</f>
        <v>3.823514273660835E-3</v>
      </c>
      <c r="AT556" cm="1">
        <f t="array" ref="AT556" xml:space="preserve"> PI() * AS556 / ( 1 + alpha * SQRT(AS556) )</f>
        <v>1.196089218438892E-2</v>
      </c>
      <c r="AU556" cm="1">
        <f t="array" ref="AU556" xml:space="preserve"> PI() * AS556 * ( 1 - SQRT( AS556 ) * alpha )</f>
        <v>1.1960674451280393E-2</v>
      </c>
      <c r="AV556">
        <f t="shared" si="228"/>
        <v>0.99998179624854311</v>
      </c>
      <c r="AW556" cm="1">
        <f t="array" ref="AW556" xml:space="preserve"> 2 / 3 * ( epsP - 1 ) / ( epsP + 2 ) * ( sigave * 10^(-6) ) ^ 2 / ( eps0 * ( 1 + epsF ) ^ 2 ) * H556 * ( F556 * 10^(-9) ) ^ 2 / ( df * 10^(-6) * mu * U )</f>
        <v>104.70389297955722</v>
      </c>
      <c r="AX556" cm="1">
        <f t="array" ref="AX556" xml:space="preserve"> 0.528 * Ku ^ 0.26 * AW556 ^ 0.74 / ( 1 + 0.366 * ( Ku * AW556 ) ^ 0.63 )</f>
        <v>2.3643128164383325</v>
      </c>
      <c r="AY556" cm="1">
        <f t="array" ref="AY556" xml:space="preserve"> 0.35 * Ku ^ ( -0.5 ) * AW556 ^ 0.4</f>
        <v>2.780057968757029</v>
      </c>
      <c r="AZ556">
        <f t="shared" si="229"/>
        <v>1.1758418553704695</v>
      </c>
      <c r="BA556">
        <f t="shared" si="215"/>
        <v>0.74117480008530223</v>
      </c>
      <c r="BB556">
        <f t="shared" si="230"/>
        <v>1.2594044202151455</v>
      </c>
      <c r="BC556">
        <f t="shared" si="231"/>
        <v>1.6992002697207189</v>
      </c>
      <c r="BD556">
        <f t="shared" si="216"/>
        <v>1.3573932799497397</v>
      </c>
      <c r="BE556">
        <f t="shared" si="232"/>
        <v>4.027501714520894</v>
      </c>
      <c r="BF556">
        <f t="shared" si="233"/>
        <v>2.9670853495532414</v>
      </c>
      <c r="BG556" cm="1">
        <f t="array" ref="BG556" xml:space="preserve"> EXP( -4 * alpha * X * 10^(-6) * BA556 / ( PI() * df * 10^(-6) * ( 1 - alpha ) ) ) * 100</f>
        <v>2.5918598404574839E-5</v>
      </c>
      <c r="BH556" cm="1">
        <f t="array" ref="BH556" xml:space="preserve"> EXP( -4 * alpha * X * 10^(-6) * BB556 / ( PI() * df * 10^(-6) * ( 1 - alpha ) ) ) * 100</f>
        <v>6.4329015606816327E-10</v>
      </c>
      <c r="BI556" cm="1">
        <f t="array" ref="BI556" xml:space="preserve"> EXP( -4 * alpha * X * 10^(-6) * BD556 / ( PI() * df * 10^(-6) * ( 1 - alpha ) ) ) * 100</f>
        <v>8.6623757375962957E-11</v>
      </c>
      <c r="BJ556" cm="1">
        <f t="array" ref="BJ556" xml:space="preserve"> EXP( -4 * alpha * X * 10^(-6) * BE556 / ( PI() * df * 10^(-6) * ( 1 - alpha ) ) ) * 100</f>
        <v>1.6215842374496466E-34</v>
      </c>
      <c r="BK556" cm="1">
        <f t="array" ref="BK556">fC *  BG556 +  ( 1 - fC ) * BI556</f>
        <v>2.5919378018391224E-6</v>
      </c>
    </row>
    <row r="557" spans="6:63" x14ac:dyDescent="0.2">
      <c r="F557">
        <v>5570</v>
      </c>
      <c r="G557" cm="1">
        <f t="array" ref="G557" xml:space="preserve"> F557 * 10^(-9) * rhoa/mu * U</f>
        <v>3.6900863441482572E-3</v>
      </c>
      <c r="H557" cm="1">
        <f t="array" ref="H557">1 +  lambda/F557 * ( 2.514 + 0.8 * EXP( -0.55 * F557/lambda ) )</f>
        <v>1.0302447289048473</v>
      </c>
      <c r="I557" cm="1">
        <f t="array" ref="I557" xml:space="preserve"> 1 + 3.34 * lambda/F557</f>
        <v>1.0401819389587073</v>
      </c>
      <c r="J557">
        <f t="shared" si="217"/>
        <v>0.99044666160632655</v>
      </c>
      <c r="K557" cm="1">
        <f t="array" ref="K557" xml:space="preserve"> kB * T * H557 / ( 3 * PI() * mu * F557 * 10^(-9) )</f>
        <v>4.3667712926122608E-12</v>
      </c>
      <c r="L557" cm="1">
        <f t="array" ref="L557" xml:space="preserve"> df * 10^(-6) *U / K557</f>
        <v>18832.413376993685</v>
      </c>
      <c r="M557" cm="1">
        <f t="array" ref="M557" xml:space="preserve"> 1 + 0.388 * Kn * ( ( 1 - alpha ) * L557 / Ku ) ^ ( 1 / 3 )</f>
        <v>1.1984438359536218</v>
      </c>
      <c r="N557" cm="1">
        <f t="array" ref="N557" xml:space="preserve"> 1 + 0.388 * Kn * ( ( 1 - alpha ) / Ku ) ^ ( 1 / 3 ) * ( 3 * PI() * mu * df * 10^(-6) * U * F557 * 10^(-9) / ( kB * T ) ) ^ ( 1 / 3 ) * ( 0.6 * ( F557 / lambda ) ^ 0.1 ) ^ ( -1 / 3 ) * ( 1 + 2/3 * ( 3.34 * F557 / lambda ) ) ^ ( -1 / 2 )</f>
        <v>1.0150333122828437</v>
      </c>
      <c r="O557">
        <f t="shared" si="208"/>
        <v>0.84695943341822499</v>
      </c>
      <c r="P557" cm="1">
        <f t="array" ref="P557" xml:space="preserve"> 1 / ( 1 + 1.6 * ( ( 1 - alpha ) / Ku ) ^ ( 1 / 3 ) * L557 ^ ( -2 / 3 ) * M557 )</f>
        <v>0.99696287258274008</v>
      </c>
      <c r="Q557" cm="1">
        <f t="array" ref="Q557" xml:space="preserve"> 1.6 * ( ( 1 - alpha ) / Ku ) * L557 ^ ( -2 / 3 ) * M557 * P557</f>
        <v>3.8408767137247455E-3</v>
      </c>
      <c r="R557" cm="1">
        <f t="array" ref="R557" xml:space="preserve"> 1.6 * ( 0.6 ) ^ ( 2 / 3 ) * ( ( 1 - alpha ) / Ku ) * ( lambda * 10^(-9) ) ^ ( -1 / 15 ) * ( kB * T / ( 3 * PI() * df * 10^(-6) * U * mu ) ) ^ ( 2 / 3 ) * ( F557 * 10^(-9) ) ^ ( -3 / 5 )  +  3.2 * 3.34 / 3 * ( 0.6 ) ^ ( 2 / 3 ) * ( ( 1 - alpha ) / Ku ) *  ( lambda * 10^(-9) ) ^ ( 14 / 15 ) * ( kB * T / ( 3 * PI() * df * 10^(-6) * U * mu ) ) ^ ( 2 / 3 ) * ( F557 * 10^(-9) ) ^ ( -8 / 5 )</f>
        <v>3.0907893073124112E-3</v>
      </c>
      <c r="S557">
        <f t="shared" si="209"/>
        <v>3.1372541081697127E-3</v>
      </c>
      <c r="T557">
        <f t="shared" si="218"/>
        <v>0.8168067714746603</v>
      </c>
      <c r="U557">
        <f t="shared" si="210"/>
        <v>6524.7012046155833</v>
      </c>
      <c r="V557">
        <f t="shared" si="211"/>
        <v>1.2379925291047639E-2</v>
      </c>
      <c r="W557">
        <f t="shared" si="212"/>
        <v>1.5326215751634983E-4</v>
      </c>
      <c r="X557">
        <f t="shared" si="213"/>
        <v>1.8973643213497794E-6</v>
      </c>
      <c r="Y557" cm="1">
        <f t="array" ref="Y557" xml:space="preserve"> 4 / 3 * g / U^2 * F557 * 10^(-9) * ( rhop - rhoa ) / rhoa</f>
        <v>577.41429166639671</v>
      </c>
      <c r="Z557" cm="1">
        <f t="array" ref="Z557" xml:space="preserve"> SQRT( 4/3 * 1/U557 * g/rhoa * F557 * 10^(-9) *  ( rhop - rhoa ) )</f>
        <v>3.1204254604398499E-3</v>
      </c>
      <c r="AA557" cm="1">
        <f t="array" ref="AA557" xml:space="preserve"> Z557 / U</f>
        <v>0.29748388901575684</v>
      </c>
      <c r="AB557">
        <f t="shared" si="219"/>
        <v>0.4234548992747999</v>
      </c>
      <c r="AC557">
        <f t="shared" si="220"/>
        <v>0.41230433767184099</v>
      </c>
      <c r="AD557">
        <f t="shared" si="221"/>
        <v>0.97366765239449315</v>
      </c>
      <c r="AE557" cm="1">
        <f t="array" ref="AE557">( ( F557 * 10^(-9) ) ^ 2 * rhop * H557 * U ) / ( 18 * mu * ( df * 10^(-6) ) )</f>
        <v>0.13104328818993902</v>
      </c>
      <c r="AF557">
        <f t="shared" si="222"/>
        <v>0.11827172514726479</v>
      </c>
      <c r="AG557" cm="1">
        <f t="array" ref="AG557">(2 * AI577*(1-alpha)*AE557*SQRT(alpha)+(1-alpha)*alpha*AE557^2)/Ku</f>
        <v>7.3742767436656309E-2</v>
      </c>
      <c r="AH557">
        <f t="shared" si="223"/>
        <v>0.6235029322928729</v>
      </c>
      <c r="AI557" cm="1">
        <f t="array" ref="AI557" xml:space="preserve"> F557 / df / 1000</f>
        <v>0.71045918367346939</v>
      </c>
      <c r="AJ557" cm="1">
        <f t="array" ref="AJ557" xml:space="preserve"> ( 1 + AI557 ) / ( 2*Ku ) * ( 2 * LN( 1 + AI557 ) - 1 + alpha + ( 1 / ( 1 + AI557 ) ) ^ 2 * ( 1 - alpha / 2 ) - ( alpha / 2) * ( 1 + AI557 ) ^ 2 )</f>
        <v>0.48546432331450107</v>
      </c>
      <c r="AK557" cm="1">
        <f t="array" ref="AK557" xml:space="preserve"> ( ( 1 - alpha ) / Ku ) * AI557 ^ 2</f>
        <v>0.71784271488866713</v>
      </c>
      <c r="AL557">
        <f t="shared" si="224"/>
        <v>1.4786724387646155</v>
      </c>
      <c r="AM557">
        <f t="shared" si="214"/>
        <v>0.73943728930005048</v>
      </c>
      <c r="AN557">
        <f t="shared" si="225"/>
        <v>1.2515560318159427</v>
      </c>
      <c r="AO557">
        <f t="shared" si="226"/>
        <v>1.6925790055849936</v>
      </c>
      <c r="AP557" cm="1">
        <f t="array" ref="AP557" xml:space="preserve"> EXP( -4 * alpha * X * 10^(-6) * AM557 / ( PI() * df * 10^(-6) * ( 1 - alpha ) ) ) * 100</f>
        <v>2.6856644983253297E-5</v>
      </c>
      <c r="AQ557" cm="1">
        <f t="array" ref="AQ557" xml:space="preserve"> EXP( -4 * alpha * X * 10^(-6) * AN557 / ( PI() * df * 10^(-6) * ( 1 - alpha ) ) ) * 100</f>
        <v>7.5535474078366337E-10</v>
      </c>
      <c r="AR557">
        <f t="shared" si="227"/>
        <v>2.6855889628512512E-5</v>
      </c>
      <c r="AS557" cm="1">
        <f t="array" ref="AS557" xml:space="preserve"> ( sigave * 10^(-6) * fE *e * H557 ) / ( 3 * PI() * eps0 * ( 1 + epsF ) * mu * U * F557 * 10^(-9) )</f>
        <v>3.8164482868721424E-3</v>
      </c>
      <c r="AT557" cm="1">
        <f t="array" ref="AT557" xml:space="preserve"> PI() * AS557 / ( 1 + alpha * SQRT(AS557) )</f>
        <v>1.1938834930775428E-2</v>
      </c>
      <c r="AU557" cm="1">
        <f t="array" ref="AU557" xml:space="preserve"> PI() * AS557 * ( 1 - SQRT( AS557 ) * alpha )</f>
        <v>1.1938618000827957E-2</v>
      </c>
      <c r="AV557">
        <f t="shared" si="228"/>
        <v>0.9999818298897063</v>
      </c>
      <c r="AW557" cm="1">
        <f t="array" ref="AW557" xml:space="preserve"> 2 / 3 * ( epsP - 1 ) / ( epsP + 2 ) * ( sigave * 10^(-6) ) ^ 2 / ( eps0 * ( 1 + epsF ) ^ 2 ) * H557 * ( F557 * 10^(-9) ) ^ 2 / ( df * 10^(-6) * mu * U )</f>
        <v>105.07531640247011</v>
      </c>
      <c r="AX557" cm="1">
        <f t="array" ref="AX557" xml:space="preserve"> 0.528 * Ku ^ 0.26 * AW557 ^ 0.74 / ( 1 + 0.366 * ( Ku * AW557 ) ^ 0.63 )</f>
        <v>2.3660775915573686</v>
      </c>
      <c r="AY557" cm="1">
        <f t="array" ref="AY557" xml:space="preserve"> 0.35 * Ku ^ ( -0.5 ) * AW557 ^ 0.4</f>
        <v>2.7839985360465436</v>
      </c>
      <c r="AZ557">
        <f t="shared" si="229"/>
        <v>1.1766302787281362</v>
      </c>
      <c r="BA557">
        <f t="shared" si="215"/>
        <v>0.74254810449221265</v>
      </c>
      <c r="BB557">
        <f t="shared" si="230"/>
        <v>1.2634946498167705</v>
      </c>
      <c r="BC557">
        <f t="shared" si="231"/>
        <v>1.7015660563577955</v>
      </c>
      <c r="BD557">
        <f t="shared" si="216"/>
        <v>1.3559488802826465</v>
      </c>
      <c r="BE557">
        <f t="shared" si="232"/>
        <v>4.0355545678624862</v>
      </c>
      <c r="BF557">
        <f t="shared" si="233"/>
        <v>2.9761848890802418</v>
      </c>
      <c r="BG557" cm="1">
        <f t="array" ref="BG557" xml:space="preserve"> EXP( -4 * alpha * X * 10^(-6) * BA557 / ( PI() * df * 10^(-6) * ( 1 - alpha ) ) ) * 100</f>
        <v>2.5200418706664724E-5</v>
      </c>
      <c r="BH557" cm="1">
        <f t="array" ref="BH557" xml:space="preserve"> EXP( -4 * alpha * X * 10^(-6) * BB557 / ( PI() * df * 10^(-6) * ( 1 - alpha ) ) ) * 100</f>
        <v>5.916425755940585E-10</v>
      </c>
      <c r="BI557" cm="1">
        <f t="array" ref="BI557" xml:space="preserve"> EXP( -4 * alpha * X * 10^(-6) * BD557 / ( PI() * df * 10^(-6) * ( 1 - alpha ) ) ) * 100</f>
        <v>8.9222123584885098E-11</v>
      </c>
      <c r="BJ557" cm="1">
        <f t="array" ref="BJ557" xml:space="preserve"> EXP( -4 * alpha * X * 10^(-6) * BE557 / ( PI() * df * 10^(-6) * ( 1 - alpha ) ) ) * 100</f>
        <v>1.3752400129357651E-34</v>
      </c>
      <c r="BK557" cm="1">
        <f t="array" ref="BK557">fC *  BG557 +  ( 1 - fC ) * BI557</f>
        <v>2.5201221705776989E-6</v>
      </c>
    </row>
    <row r="558" spans="6:63" x14ac:dyDescent="0.2">
      <c r="F558">
        <v>5580</v>
      </c>
      <c r="G558" cm="1">
        <f t="array" ref="G558" xml:space="preserve"> F558 * 10^(-9) * rhoa/mu * U</f>
        <v>3.696711274748164E-3</v>
      </c>
      <c r="H558" cm="1">
        <f t="array" ref="H558">1 +  lambda/F558 * ( 2.514 + 0.8 * EXP( -0.55 * F558/lambda ) )</f>
        <v>1.0301905268817204</v>
      </c>
      <c r="I558" cm="1">
        <f t="array" ref="I558" xml:space="preserve"> 1 + 3.34 * lambda/F558</f>
        <v>1.0401099283154123</v>
      </c>
      <c r="J558">
        <f t="shared" si="217"/>
        <v>0.99046312205695641</v>
      </c>
      <c r="K558" cm="1">
        <f t="array" ref="K558" xml:space="preserve"> kB * T * H558 / ( 3 * PI() * mu * F558 * 10^(-9) )</f>
        <v>4.3587162098952317E-12</v>
      </c>
      <c r="L558" cm="1">
        <f t="array" ref="L558" xml:space="preserve"> df * 10^(-6) *U / K558</f>
        <v>18867.216433721394</v>
      </c>
      <c r="M558" cm="1">
        <f t="array" ref="M558" xml:space="preserve"> 1 + 0.388 * Kn * ( ( 1 - alpha ) * L558 / Ku ) ^ ( 1 / 3 )</f>
        <v>1.1985660047880569</v>
      </c>
      <c r="N558" cm="1">
        <f t="array" ref="N558" xml:space="preserve"> 1 + 0.388 * Kn * ( ( 1 - alpha ) / Ku ) ^ ( 1 / 3 ) * ( 3 * PI() * mu * df * 10^(-6) * U * F558 * 10^(-9) / ( kB * T ) ) ^ ( 1 / 3 ) * ( 0.6 * ( F558 / lambda ) ^ 0.1 ) ^ ( -1 / 3 ) * ( 1 + 2/3 * ( 3.34 * F558 / lambda ) ) ^ ( -1 / 2 )</f>
        <v>1.0150279924968642</v>
      </c>
      <c r="O558">
        <f t="shared" si="208"/>
        <v>0.84686866508978964</v>
      </c>
      <c r="P558" cm="1">
        <f t="array" ref="P558" xml:space="preserve"> 1 / ( 1 + 1.6 * ( ( 1 - alpha ) / Ku ) ^ ( 1 / 3 ) * L558 ^ ( -2 / 3 ) * M558 )</f>
        <v>0.99696628903336948</v>
      </c>
      <c r="Q558" cm="1">
        <f t="array" ref="Q558" xml:space="preserve"> 1.6 * ( ( 1 - alpha ) / Ku ) * L558 ^ ( -2 / 3 ) * M558 * P558</f>
        <v>3.8365561292171462E-3</v>
      </c>
      <c r="R558" cm="1">
        <f t="array" ref="R558" xml:space="preserve"> 1.6 * ( 0.6 ) ^ ( 2 / 3 ) * ( ( 1 - alpha ) / Ku ) * ( lambda * 10^(-9) ) ^ ( -1 / 15 ) * ( kB * T / ( 3 * PI() * df * 10^(-6) * U * mu ) ) ^ ( 2 / 3 ) * ( F558 * 10^(-9) ) ^ ( -3 / 5 )  +  3.2 * 3.34 / 3 * ( 0.6 ) ^ ( 2 / 3 ) * ( ( 1 - alpha ) / Ku ) *  ( lambda * 10^(-9) ) ^ ( 14 / 15 ) * ( kB * T / ( 3 * PI() * df * 10^(-6) * U * mu ) ) ^ ( 2 / 3 ) * ( F558 * 10^(-9) ) ^ ( -8 / 5 )</f>
        <v>3.0873203324768344E-3</v>
      </c>
      <c r="S558">
        <f t="shared" si="209"/>
        <v>3.1337165592687124E-3</v>
      </c>
      <c r="T558">
        <f t="shared" si="218"/>
        <v>0.81680456475118768</v>
      </c>
      <c r="U558">
        <f t="shared" si="210"/>
        <v>6513.0337787801809</v>
      </c>
      <c r="V558">
        <f t="shared" si="211"/>
        <v>1.23910088898246E-2</v>
      </c>
      <c r="W558">
        <f t="shared" si="212"/>
        <v>1.5353670693636124E-4</v>
      </c>
      <c r="X558">
        <f t="shared" si="213"/>
        <v>1.9024649115815428E-6</v>
      </c>
      <c r="Y558" cm="1">
        <f t="array" ref="Y558" xml:space="preserve"> 4 / 3 * g / U^2 * F558 * 10^(-9) * ( rhop - rhoa ) / rhoa</f>
        <v>578.45094210026809</v>
      </c>
      <c r="Z558" cm="1">
        <f t="array" ref="Z558" xml:space="preserve"> SQRT( 4/3 * 1/U558 * g/rhoa * F558 * 10^(-9) *  ( rhop - rhoa ) )</f>
        <v>3.126021520093013E-3</v>
      </c>
      <c r="AA558" cm="1">
        <f t="array" ref="AA558" xml:space="preserve"> Z558 / U</f>
        <v>0.29801738600515537</v>
      </c>
      <c r="AB558">
        <f t="shared" si="219"/>
        <v>0.42453670513176556</v>
      </c>
      <c r="AC558">
        <f t="shared" si="220"/>
        <v>0.41329741075780529</v>
      </c>
      <c r="AD558">
        <f t="shared" si="221"/>
        <v>0.9735257417365788</v>
      </c>
      <c r="AE558" cm="1">
        <f t="array" ref="AE558">( ( F558 * 10^(-9) ) ^ 2 * rhop * H558 * U ) / ( 18 * mu * ( df * 10^(-6) ) )</f>
        <v>0.13150732395149406</v>
      </c>
      <c r="AF558">
        <f t="shared" si="222"/>
        <v>0.11882125123505491</v>
      </c>
      <c r="AG558" cm="1">
        <f t="array" ref="AG558">(2 * AI578*(1-alpha)*AE558*SQRT(alpha)+(1-alpha)*alpha*AE558^2)/Ku</f>
        <v>7.4135210808675911E-2</v>
      </c>
      <c r="AH558">
        <f t="shared" si="223"/>
        <v>0.62392215229260584</v>
      </c>
      <c r="AI558" cm="1">
        <f t="array" ref="AI558" xml:space="preserve"> F558 / df / 1000</f>
        <v>0.71173469387755106</v>
      </c>
      <c r="AJ558" cm="1">
        <f t="array" ref="AJ558" xml:space="preserve"> ( 1 + AI558 ) / ( 2*Ku ) * ( 2 * LN( 1 + AI558 ) - 1 + alpha + ( 1 / ( 1 + AI558 ) ) ^ 2 * ( 1 - alpha / 2 ) - ( alpha / 2) * ( 1 + AI558 ) ^ 2 )</f>
        <v>0.48693584998958322</v>
      </c>
      <c r="AK558" cm="1">
        <f t="array" ref="AK558" xml:space="preserve"> ( ( 1 - alpha ) / Ku ) * AI558 ^ 2</f>
        <v>0.72042256084175926</v>
      </c>
      <c r="AL558">
        <f t="shared" si="224"/>
        <v>1.4795019936551619</v>
      </c>
      <c r="AM558">
        <f t="shared" si="214"/>
        <v>0.74083048685470743</v>
      </c>
      <c r="AN558">
        <f t="shared" si="225"/>
        <v>1.2556749393938882</v>
      </c>
      <c r="AO558">
        <f t="shared" si="226"/>
        <v>1.6949558119901627</v>
      </c>
      <c r="AP558" cm="1">
        <f t="array" ref="AP558" xml:space="preserve"> EXP( -4 * alpha * X * 10^(-6) * AM558 / ( PI() * df * 10^(-6) * ( 1 - alpha ) ) ) * 100</f>
        <v>2.610184603377506E-5</v>
      </c>
      <c r="AQ558" cm="1">
        <f t="array" ref="AQ558" xml:space="preserve"> EXP( -4 * alpha * X * 10^(-6) * AN558 / ( PI() * df * 10^(-6) * ( 1 - alpha ) ) ) * 100</f>
        <v>6.943023387354784E-10</v>
      </c>
      <c r="AR558">
        <f t="shared" si="227"/>
        <v>2.6101151731436324E-5</v>
      </c>
      <c r="AS558" cm="1">
        <f t="array" ref="AS558" xml:space="preserve"> ( sigave * 10^(-6) * fE *e * H558 ) / ( 3 * PI() * eps0 * ( 1 + epsF ) * mu * U * F558 * 10^(-9) )</f>
        <v>3.8094083471601568E-3</v>
      </c>
      <c r="AT558" cm="1">
        <f t="array" ref="AT558" xml:space="preserve"> PI() * AS558 / ( 1 + alpha * SQRT(AS558) )</f>
        <v>1.1916858856776956E-2</v>
      </c>
      <c r="AU558" cm="1">
        <f t="array" ref="AU558" xml:space="preserve"> PI() * AS558 * ( 1 - SQRT( AS558 ) * alpha )</f>
        <v>1.1916642725556356E-2</v>
      </c>
      <c r="AV558">
        <f t="shared" si="228"/>
        <v>0.99998186340685935</v>
      </c>
      <c r="AW558" cm="1">
        <f t="array" ref="AW558" xml:space="preserve"> 2 / 3 * ( epsP - 1 ) / ( epsP + 2 ) * ( sigave * 10^(-6) ) ^ 2 / ( eps0 * ( 1 + epsF ) ^ 2 ) * H558 * ( F558 * 10^(-9) ) ^ 2 / ( df * 10^(-6) * mu * U )</f>
        <v>105.4473973013925</v>
      </c>
      <c r="AX558" cm="1">
        <f t="array" ref="AX558" xml:space="preserve"> 0.528 * Ku ^ 0.26 * AW558 ^ 0.74 / ( 1 + 0.366 * ( Ku * AW558 ) ^ 0.63 )</f>
        <v>2.3678389833769815</v>
      </c>
      <c r="AY558" cm="1">
        <f t="array" ref="AY558" xml:space="preserve"> 0.35 * Ku ^ ( -0.5 ) * AW558 ^ 0.4</f>
        <v>2.7879377078788696</v>
      </c>
      <c r="AZ558">
        <f t="shared" si="229"/>
        <v>1.1774186198686318</v>
      </c>
      <c r="BA558">
        <f t="shared" si="215"/>
        <v>0.74391897336283952</v>
      </c>
      <c r="BB558">
        <f t="shared" si="230"/>
        <v>1.2675915821194446</v>
      </c>
      <c r="BC558">
        <f t="shared" si="231"/>
        <v>1.703937696856118</v>
      </c>
      <c r="BD558">
        <f t="shared" si="216"/>
        <v>1.3545021633829641</v>
      </c>
      <c r="BE558">
        <f t="shared" si="232"/>
        <v>4.0436126472727576</v>
      </c>
      <c r="BF558">
        <f t="shared" si="233"/>
        <v>2.9853128009582144</v>
      </c>
      <c r="BG558" cm="1">
        <f t="array" ref="BG558" xml:space="preserve"> EXP( -4 * alpha * X * 10^(-6) * BA558 / ( PI() * df * 10^(-6) * ( 1 - alpha ) ) ) * 100</f>
        <v>2.4503360186407791E-5</v>
      </c>
      <c r="BH558" cm="1">
        <f t="array" ref="BH558" xml:space="preserve"> EXP( -4 * alpha * X * 10^(-6) * BB558 / ( PI() * df * 10^(-6) * ( 1 - alpha ) ) ) * 100</f>
        <v>5.4406698054789957E-10</v>
      </c>
      <c r="BI558" cm="1">
        <f t="array" ref="BI558" xml:space="preserve"> EXP( -4 * alpha * X * 10^(-6) * BD558 / ( PI() * df * 10^(-6) * ( 1 - alpha ) ) ) * 100</f>
        <v>9.1902787815943907E-11</v>
      </c>
      <c r="BJ558" cm="1">
        <f t="array" ref="BJ558" xml:space="preserve"> EXP( -4 * alpha * X * 10^(-6) * BE558 / ( PI() * df * 10^(-6) * ( 1 - alpha ) ) ) * 100</f>
        <v>1.1661946489445572E-34</v>
      </c>
      <c r="BK558" cm="1">
        <f t="array" ref="BK558">fC *  BG558 +  ( 1 - fC ) * BI558</f>
        <v>2.4504187311498136E-6</v>
      </c>
    </row>
    <row r="559" spans="6:63" x14ac:dyDescent="0.2">
      <c r="F559">
        <v>5590</v>
      </c>
      <c r="G559" cm="1">
        <f t="array" ref="G559" xml:space="preserve"> F559 * 10^(-9) * rhoa/mu * U</f>
        <v>3.7033362053480712E-3</v>
      </c>
      <c r="H559" cm="1">
        <f t="array" ref="H559">1 +  lambda/F559 * ( 2.514 + 0.8 * EXP( -0.55 * F559/lambda ) )</f>
        <v>1.0301365187835421</v>
      </c>
      <c r="I559" cm="1">
        <f t="array" ref="I559" xml:space="preserve"> 1 + 3.34 * lambda/F559</f>
        <v>1.040038175313059</v>
      </c>
      <c r="J559">
        <f t="shared" si="217"/>
        <v>0.99047952588227217</v>
      </c>
      <c r="K559" cm="1">
        <f t="array" ref="K559" xml:space="preserve"> kB * T * H559 / ( 3 * PI() * mu * F559 * 10^(-9) )</f>
        <v>4.3506907658192851E-12</v>
      </c>
      <c r="L559" cm="1">
        <f t="array" ref="L559" xml:space="preserve"> df * 10^(-6) *U / K559</f>
        <v>18902.019594531444</v>
      </c>
      <c r="M559" cm="1">
        <f t="array" ref="M559" xml:space="preserve"> 1 + 0.388 * Kn * ( ( 1 - alpha ) * L559 / Ku ) ^ ( 1 / 3 )</f>
        <v>1.1986880238417728</v>
      </c>
      <c r="N559" cm="1">
        <f t="array" ref="N559" xml:space="preserve"> 1 + 0.388 * Kn * ( ( 1 - alpha ) / Ku ) ^ ( 1 / 3 ) * ( 3 * PI() * mu * df * 10^(-6) * U * F559 * 10^(-9) / ( kB * T ) ) ^ ( 1 / 3 ) * ( 0.6 * ( F559 / lambda ) ^ 0.1 ) ^ ( -1 / 3 ) * ( 1 + 2/3 * ( 3.34 * F559 / lambda ) ) ^ ( -1 / 2 )</f>
        <v>1.0150226839848635</v>
      </c>
      <c r="O559">
        <f t="shared" si="208"/>
        <v>0.84677803047679978</v>
      </c>
      <c r="P559" cm="1">
        <f t="array" ref="P559" xml:space="preserve"> 1 / ( 1 + 1.6 * ( ( 1 - alpha ) / Ku ) ^ ( 1 / 3 ) * L559 ^ ( -2 / 3 ) * M559 )</f>
        <v>0.99696969521926249</v>
      </c>
      <c r="Q559" cm="1">
        <f t="array" ref="Q559" xml:space="preserve"> 1.6 * ( ( 1 - alpha ) / Ku ) * L559 ^ ( -2 / 3 ) * M559 * P559</f>
        <v>3.8322485259191809E-3</v>
      </c>
      <c r="R559" cm="1">
        <f t="array" ref="R559" xml:space="preserve"> 1.6 * ( 0.6 ) ^ ( 2 / 3 ) * ( ( 1 - alpha ) / Ku ) * ( lambda * 10^(-9) ) ^ ( -1 / 15 ) * ( kB * T / ( 3 * PI() * df * 10^(-6) * U * mu ) ) ^ ( 2 / 3 ) * ( F559 * 10^(-9) ) ^ ( -3 / 5 )  +  3.2 * 3.34 / 3 * ( 0.6 ) ^ ( 2 / 3 ) * ( ( 1 - alpha ) / Ku ) *  ( lambda * 10^(-9) ) ^ ( 14 / 15 ) * ( kB * T / ( 3 * PI() * df * 10^(-6) * U * mu ) ) ^ ( 2 / 3 ) * ( F559 * 10^(-9) ) ^ ( -8 / 5 )</f>
        <v>3.0838617028691026E-3</v>
      </c>
      <c r="S559">
        <f t="shared" si="209"/>
        <v>3.1301895826843281E-3</v>
      </c>
      <c r="T559">
        <f t="shared" si="218"/>
        <v>0.8168023450236801</v>
      </c>
      <c r="U559">
        <f t="shared" si="210"/>
        <v>6501.4080825425535</v>
      </c>
      <c r="V559">
        <f t="shared" si="211"/>
        <v>1.2402082509515765E-2</v>
      </c>
      <c r="W559">
        <f t="shared" si="212"/>
        <v>1.5381125452157453E-4</v>
      </c>
      <c r="X559">
        <f t="shared" si="213"/>
        <v>1.9075700299841703E-6</v>
      </c>
      <c r="Y559" cm="1">
        <f t="array" ref="Y559" xml:space="preserve"> 4 / 3 * g / U^2 * F559 * 10^(-9) * ( rhop - rhoa ) / rhoa</f>
        <v>579.48759253413959</v>
      </c>
      <c r="Z559" cm="1">
        <f t="array" ref="Z559" xml:space="preserve"> SQRT( 4/3 * 1/U559 * g/rhoa * F559 * 10^(-9) *  ( rhop - rhoa ) )</f>
        <v>3.1316175612231792E-3</v>
      </c>
      <c r="AA559" cm="1">
        <f t="array" ref="AA559" xml:space="preserve"> Z559 / U</f>
        <v>0.29855088122867507</v>
      </c>
      <c r="AB559">
        <f t="shared" si="219"/>
        <v>0.42562015296508449</v>
      </c>
      <c r="AC559">
        <f t="shared" si="220"/>
        <v>0.4142915586585077</v>
      </c>
      <c r="AD559">
        <f t="shared" si="221"/>
        <v>0.9733833225996088</v>
      </c>
      <c r="AE559" cm="1">
        <f t="array" ref="AE559">( ( F559 * 10^(-9) ) ^ 2 * rhop * H559 * U ) / ( 18 * mu * ( df * 10^(-6) ) )</f>
        <v>0.1319721796755402</v>
      </c>
      <c r="AF559">
        <f t="shared" si="222"/>
        <v>0.11937168202997388</v>
      </c>
      <c r="AG559" cm="1">
        <f t="array" ref="AG559">(2 * AI579*(1-alpha)*AE559*SQRT(alpha)+(1-alpha)*alpha*AE559^2)/Ku</f>
        <v>7.4529054564993702E-2</v>
      </c>
      <c r="AH559">
        <f t="shared" si="223"/>
        <v>0.62434451201148089</v>
      </c>
      <c r="AI559" cm="1">
        <f t="array" ref="AI559" xml:space="preserve"> F559 / df / 1000</f>
        <v>0.71301020408163263</v>
      </c>
      <c r="AJ559" cm="1">
        <f t="array" ref="AJ559" xml:space="preserve"> ( 1 + AI559 ) / ( 2*Ku ) * ( 2 * LN( 1 + AI559 ) - 1 + alpha + ( 1 / ( 1 + AI559 ) ) ^ 2 * ( 1 - alpha / 2 ) - ( alpha / 2) * ( 1 + AI559 ) ^ 2 )</f>
        <v>0.48840886667771605</v>
      </c>
      <c r="AK559" cm="1">
        <f t="array" ref="AK559" xml:space="preserve"> ( ( 1 - alpha ) / Ku ) * AI559 ^ 2</f>
        <v>0.72300703432122448</v>
      </c>
      <c r="AL559">
        <f t="shared" si="224"/>
        <v>1.4803315083923561</v>
      </c>
      <c r="AM559">
        <f t="shared" si="214"/>
        <v>0.7422211228351101</v>
      </c>
      <c r="AN559">
        <f t="shared" si="225"/>
        <v>1.2598004645923904</v>
      </c>
      <c r="AO559">
        <f t="shared" si="226"/>
        <v>1.6973384694041702</v>
      </c>
      <c r="AP559" cm="1">
        <f t="array" ref="AP559" xml:space="preserve"> EXP( -4 * alpha * X * 10^(-6) * AM559 / ( PI() * df * 10^(-6) * ( 1 - alpha ) ) ) * 100</f>
        <v>2.5369590203490773E-5</v>
      </c>
      <c r="AQ559" cm="1">
        <f t="array" ref="AQ559" xml:space="preserve"> EXP( -4 * alpha * X * 10^(-6) * AN559 / ( PI() * df * 10^(-6) * ( 1 - alpha ) ) ) * 100</f>
        <v>6.3809815676873368E-10</v>
      </c>
      <c r="AR559">
        <f t="shared" si="227"/>
        <v>2.5368952105334004E-5</v>
      </c>
      <c r="AS559" cm="1">
        <f t="array" ref="AS559" xml:space="preserve"> ( sigave * 10^(-6) * fE *e * H559 ) / ( 3 * PI() * eps0 * ( 1 + epsF ) * mu * U * F559 * 10^(-9) )</f>
        <v>3.8023943108750759E-3</v>
      </c>
      <c r="AT559" cm="1">
        <f t="array" ref="AT559" xml:space="preserve"> PI() * AS559 / ( 1 + alpha * SQRT(AS559) )</f>
        <v>1.1894963515279897E-2</v>
      </c>
      <c r="AU559" cm="1">
        <f t="array" ref="AU559" xml:space="preserve"> PI() * AS559 * ( 1 - SQRT( AS559 ) * alpha )</f>
        <v>1.1894748178384547E-2</v>
      </c>
      <c r="AV559">
        <f t="shared" si="228"/>
        <v>0.99998189680068605</v>
      </c>
      <c r="AW559" cm="1">
        <f t="array" ref="AW559" xml:space="preserve"> 2 / 3 * ( epsP - 1 ) / ( epsP + 2 ) * ( sigave * 10^(-6) ) ^ 2 / ( eps0 * ( 1 + epsF ) ^ 2 ) * H559 * ( F559 * 10^(-9) ) ^ 2 / ( df * 10^(-6) * mu * U )</f>
        <v>105.82013567632437</v>
      </c>
      <c r="AX559" cm="1">
        <f t="array" ref="AX559" xml:space="preserve"> 0.528 * Ku ^ 0.26 * AW559 ^ 0.74 / ( 1 + 0.366 * ( Ku * AW559 ) ^ 0.63 )</f>
        <v>2.3695970041536083</v>
      </c>
      <c r="AY559" cm="1">
        <f t="array" ref="AY559" xml:space="preserve"> 0.35 * Ku ^ ( -0.5 ) * AW559 ^ 0.4</f>
        <v>2.7918754872170326</v>
      </c>
      <c r="AZ559">
        <f t="shared" si="229"/>
        <v>1.1782068775083792</v>
      </c>
      <c r="BA559">
        <f t="shared" si="215"/>
        <v>0.74528739317399628</v>
      </c>
      <c r="BB559">
        <f t="shared" si="230"/>
        <v>1.271695212770775</v>
      </c>
      <c r="BC559">
        <f t="shared" si="231"/>
        <v>1.7063152072852552</v>
      </c>
      <c r="BD559">
        <f t="shared" si="216"/>
        <v>1.3530531778991142</v>
      </c>
      <c r="BE559">
        <f t="shared" si="232"/>
        <v>4.0516759518094227</v>
      </c>
      <c r="BF559">
        <f t="shared" si="233"/>
        <v>2.9944691147324014</v>
      </c>
      <c r="BG559" cm="1">
        <f t="array" ref="BG559" xml:space="preserve"> EXP( -4 * alpha * X * 10^(-6) * BA559 / ( PI() * df * 10^(-6) * ( 1 - alpha ) ) ) * 100</f>
        <v>2.3826776695506374E-5</v>
      </c>
      <c r="BH559" cm="1">
        <f t="array" ref="BH559" xml:space="preserve"> EXP( -4 * alpha * X * 10^(-6) * BB559 / ( PI() * df * 10^(-6) * ( 1 - alpha ) ) ) * 100</f>
        <v>5.0024850034456616E-10</v>
      </c>
      <c r="BI559" cm="1">
        <f t="array" ref="BI559" xml:space="preserve"> EXP( -4 * alpha * X * 10^(-6) * BD559 / ( PI() * df * 10^(-6) * ( 1 - alpha ) ) ) * 100</f>
        <v>9.4668386494070863E-11</v>
      </c>
      <c r="BJ559" cm="1">
        <f t="array" ref="BJ559" xml:space="preserve"> EXP( -4 * alpha * X * 10^(-6) * BE559 / ( PI() * df * 10^(-6) * ( 1 - alpha ) ) ) * 100</f>
        <v>9.8881980495082813E-35</v>
      </c>
      <c r="BK559" cm="1">
        <f t="array" ref="BK559">fC *  BG559 +  ( 1 - fC ) * BI559</f>
        <v>2.3827628710984824E-6</v>
      </c>
    </row>
    <row r="560" spans="6:63" x14ac:dyDescent="0.2">
      <c r="F560">
        <v>5600</v>
      </c>
      <c r="G560" cm="1">
        <f t="array" ref="G560" xml:space="preserve"> F560 * 10^(-9) * rhoa/mu * U</f>
        <v>3.7099611359479789E-3</v>
      </c>
      <c r="H560" cm="1">
        <f t="array" ref="H560">1 +  lambda/F560 * ( 2.514 + 0.8 * EXP( -0.55 * F560/lambda ) )</f>
        <v>1.0300827035714286</v>
      </c>
      <c r="I560" cm="1">
        <f t="array" ref="I560" xml:space="preserve"> 1 + 3.34 * lambda/F560</f>
        <v>1.0399666785714285</v>
      </c>
      <c r="J560">
        <f t="shared" si="217"/>
        <v>0.99049587337396494</v>
      </c>
      <c r="K560" cm="1">
        <f t="array" ref="K560" xml:space="preserve"> kB * T * H560 / ( 3 * PI() * mu * F560 * 10^(-9) )</f>
        <v>4.3426947972261915E-12</v>
      </c>
      <c r="L560" cm="1">
        <f t="array" ref="L560" xml:space="preserve"> df * 10^(-6) *U / K560</f>
        <v>18936.822858882522</v>
      </c>
      <c r="M560" cm="1">
        <f t="array" ref="M560" xml:space="preserve"> 1 + 0.388 * Kn * ( ( 1 - alpha ) * L560 / Ku ) ^ ( 1 / 3 )</f>
        <v>1.1988098935720066</v>
      </c>
      <c r="N560" cm="1">
        <f t="array" ref="N560" xml:space="preserve"> 1 + 0.388 * Kn * ( ( 1 - alpha ) / Ku ) ^ ( 1 / 3 ) * ( 3 * PI() * mu * df * 10^(-6) * U * F560 * 10^(-9) / ( kB * T ) ) ^ ( 1 / 3 ) * ( 0.6 * ( F560 / lambda ) ^ 0.1 ) ^ ( -1 / 3 ) * ( 1 + 2/3 * ( 3.34 * F560 / lambda ) ) ^ ( -1 / 2 )</f>
        <v>1.01501738670312</v>
      </c>
      <c r="O560">
        <f t="shared" si="208"/>
        <v>0.84668752914504786</v>
      </c>
      <c r="P560" cm="1">
        <f t="array" ref="P560" xml:space="preserve"> 1 / ( 1 + 1.6 * ( ( 1 - alpha ) / Ku ) ^ ( 1 / 3 ) * L560 ^ ( -2 / 3 ) * M560 )</f>
        <v>0.9969730911900877</v>
      </c>
      <c r="Q560" cm="1">
        <f t="array" ref="Q560" xml:space="preserve"> 1.6 * ( ( 1 - alpha ) / Ku ) * L560 ^ ( -2 / 3 ) * M560 * P560</f>
        <v>3.8279538410176976E-3</v>
      </c>
      <c r="R560" cm="1">
        <f t="array" ref="R560" xml:space="preserve"> 1.6 * ( 0.6 ) ^ ( 2 / 3 ) * ( ( 1 - alpha ) / Ku ) * ( lambda * 10^(-9) ) ^ ( -1 / 15 ) * ( kB * T / ( 3 * PI() * df * 10^(-6) * U * mu ) ) ^ ( 2 / 3 ) * ( F560 * 10^(-9) ) ^ ( -3 / 5 )  +  3.2 * 3.34 / 3 * ( 0.6 ) ^ ( 2 / 3 ) * ( ( 1 - alpha ) / Ku ) *  ( lambda * 10^(-9) ) ^ ( 14 / 15 ) * ( kB * T / ( 3 * PI() * df * 10^(-6) * U * mu ) ) ^ ( 2 / 3 ) * ( F560 * 10^(-9) ) ^ ( -8 / 5 )</f>
        <v>3.0804133685277961E-3</v>
      </c>
      <c r="S560">
        <f t="shared" si="209"/>
        <v>3.1266731272884384E-3</v>
      </c>
      <c r="T560">
        <f t="shared" si="218"/>
        <v>0.81680011231723293</v>
      </c>
      <c r="U560">
        <f t="shared" si="210"/>
        <v>6489.8238923848585</v>
      </c>
      <c r="V560">
        <f t="shared" si="211"/>
        <v>1.2413146176869326E-2</v>
      </c>
      <c r="W560">
        <f t="shared" si="212"/>
        <v>1.5408580027301768E-4</v>
      </c>
      <c r="X560">
        <f t="shared" si="213"/>
        <v>1.9126796724115139E-6</v>
      </c>
      <c r="Y560" cm="1">
        <f t="array" ref="Y560" xml:space="preserve"> 4 / 3 * g / U^2 * F560 * 10^(-9) * ( rhop - rhoa ) / rhoa</f>
        <v>580.52424296801098</v>
      </c>
      <c r="Z560" cm="1">
        <f t="array" ref="Z560" xml:space="preserve"> SQRT( 4/3 * 1/U560 * g/rhoa * F560 * 10^(-9) *  ( rhop - rhoa ) )</f>
        <v>3.13721358384088E-3</v>
      </c>
      <c r="AA560" cm="1">
        <f t="array" ref="AA560" xml:space="preserve"> Z560 / U</f>
        <v>0.29908437468732002</v>
      </c>
      <c r="AB560">
        <f t="shared" si="219"/>
        <v>0.42670524651793545</v>
      </c>
      <c r="AC560">
        <f t="shared" si="220"/>
        <v>0.41528678227599475</v>
      </c>
      <c r="AD560">
        <f t="shared" si="221"/>
        <v>0.97324039407736518</v>
      </c>
      <c r="AE560" cm="1">
        <f t="array" ref="AE560">( ( F560 * 10^(-9) ) ^ 2 * rhop * H560 * U ) / ( 18 * mu * ( df * 10^(-6) ) )</f>
        <v>0.13243785536207731</v>
      </c>
      <c r="AF560">
        <f t="shared" si="222"/>
        <v>0.1199230127729181</v>
      </c>
      <c r="AG560" cm="1">
        <f t="array" ref="AG560">(2 * AI580*(1-alpha)*AE560*SQRT(alpha)+(1-alpha)*alpha*AE560^2)/Ku</f>
        <v>7.4924301274285121E-2</v>
      </c>
      <c r="AH560">
        <f t="shared" si="223"/>
        <v>0.62477000487103407</v>
      </c>
      <c r="AI560" cm="1">
        <f t="array" ref="AI560" xml:space="preserve"> F560 / df / 1000</f>
        <v>0.7142857142857143</v>
      </c>
      <c r="AJ560" cm="1">
        <f t="array" ref="AJ560" xml:space="preserve"> ( 1 + AI560 ) / ( 2*Ku ) * ( 2 * LN( 1 + AI560 ) - 1 + alpha + ( 1 / ( 1 + AI560 ) ) ^ 2 * ( 1 - alpha / 2 ) - ( alpha / 2) * ( 1 + AI560 ) ^ 2 )</f>
        <v>0.48988337090182266</v>
      </c>
      <c r="AK560" cm="1">
        <f t="array" ref="AK560" xml:space="preserve"> ( ( 1 - alpha ) / Ku ) * AI560 ^ 2</f>
        <v>0.72559613532706313</v>
      </c>
      <c r="AL560">
        <f t="shared" si="224"/>
        <v>1.4811609832587675</v>
      </c>
      <c r="AM560">
        <f t="shared" si="214"/>
        <v>0.74360918422965483</v>
      </c>
      <c r="AN560">
        <f t="shared" si="225"/>
        <v>1.2639326035032643</v>
      </c>
      <c r="AO560">
        <f t="shared" si="226"/>
        <v>1.6997269941100053</v>
      </c>
      <c r="AP560" cm="1">
        <f t="array" ref="AP560" xml:space="preserve"> EXP( -4 * alpha * X * 10^(-6) * AM560 / ( PI() * df * 10^(-6) * ( 1 - alpha ) ) ) * 100</f>
        <v>2.4659175951084745E-5</v>
      </c>
      <c r="AQ560" cm="1">
        <f t="array" ref="AQ560" xml:space="preserve"> EXP( -4 * alpha * X * 10^(-6) * AN560 / ( PI() * df * 10^(-6) * ( 1 - alpha ) ) ) * 100</f>
        <v>5.8636437943818379E-10</v>
      </c>
      <c r="AR560">
        <f t="shared" si="227"/>
        <v>2.4658589586705307E-5</v>
      </c>
      <c r="AS560" cm="1">
        <f t="array" ref="AS560" xml:space="preserve"> ( sigave * 10^(-6) * fE *e * H560 ) / ( 3 * PI() * eps0 * ( 1 + epsF ) * mu * U * F560 * 10^(-9) )</f>
        <v>3.7954060354207079E-3</v>
      </c>
      <c r="AT560" cm="1">
        <f t="array" ref="AT560" xml:space="preserve"> PI() * AS560 / ( 1 + alpha * SQRT(AS560) )</f>
        <v>1.1873148462446222E-2</v>
      </c>
      <c r="AU560" cm="1">
        <f t="array" ref="AU560" xml:space="preserve"> PI() * AS560 * ( 1 - SQRT( AS560 ) * alpha )</f>
        <v>1.1872933915506775E-2</v>
      </c>
      <c r="AV560">
        <f t="shared" si="228"/>
        <v>0.99998193007186542</v>
      </c>
      <c r="AW560" cm="1">
        <f t="array" ref="AW560" xml:space="preserve"> 2 / 3 * ( epsP - 1 ) / ( epsP + 2 ) * ( sigave * 10^(-6) ) ^ 2 / ( eps0 * ( 1 + epsF ) ^ 2 ) * H560 * ( F560 * 10^(-9) ) ^ 2 / ( df * 10^(-6) * mu * U )</f>
        <v>106.19353152726566</v>
      </c>
      <c r="AX560" cm="1">
        <f t="array" ref="AX560" xml:space="preserve"> 0.528 * Ku ^ 0.26 * AW560 ^ 0.74 / ( 1 + 0.366 * ( Ku * AW560 ) ^ 0.63 )</f>
        <v>2.3713516660822216</v>
      </c>
      <c r="AY560" cm="1">
        <f t="array" ref="AY560" xml:space="preserve"> 0.35 * Ku ^ ( -0.5 ) * AW560 ^ 0.4</f>
        <v>2.7958118770125306</v>
      </c>
      <c r="AZ560">
        <f t="shared" si="229"/>
        <v>1.1789950503762996</v>
      </c>
      <c r="BA560">
        <f t="shared" si="215"/>
        <v>0.74665335044970371</v>
      </c>
      <c r="BB560">
        <f t="shared" si="230"/>
        <v>1.2758055374187711</v>
      </c>
      <c r="BC560">
        <f t="shared" si="231"/>
        <v>1.7086986037769241</v>
      </c>
      <c r="BD560">
        <f t="shared" si="216"/>
        <v>1.3516019723748429</v>
      </c>
      <c r="BE560">
        <f t="shared" si="232"/>
        <v>4.0597444805157945</v>
      </c>
      <c r="BF560">
        <f t="shared" si="233"/>
        <v>3.0036538592664144</v>
      </c>
      <c r="BG560" cm="1">
        <f t="array" ref="BG560" xml:space="preserve"> EXP( -4 * alpha * X * 10^(-6) * BA560 / ( PI() * df * 10^(-6) * ( 1 - alpha ) ) ) * 100</f>
        <v>2.3170042393751839E-5</v>
      </c>
      <c r="BH560" cm="1">
        <f t="array" ref="BH560" xml:space="preserve"> EXP( -4 * alpha * X * 10^(-6) * BB560 / ( PI() * df * 10^(-6) * ( 1 - alpha ) ) ) * 100</f>
        <v>4.5989610958483689E-10</v>
      </c>
      <c r="BI560" cm="1">
        <f t="array" ref="BI560" xml:space="preserve"> EXP( -4 * alpha * X * 10^(-6) * BD560 / ( PI() * df * 10^(-6) * ( 1 - alpha ) ) ) * 100</f>
        <v>9.7521639277640341E-11</v>
      </c>
      <c r="BJ560" cm="1">
        <f t="array" ref="BJ560" xml:space="preserve"> EXP( -4 * alpha * X * 10^(-6) * BE560 / ( PI() * df * 10^(-6) * ( 1 - alpha ) ) ) * 100</f>
        <v>8.38333544438308E-35</v>
      </c>
      <c r="BK560" cm="1">
        <f t="array" ref="BK560">fC *  BG560 +  ( 1 - fC ) * BI560</f>
        <v>2.3170920088505342E-6</v>
      </c>
    </row>
    <row r="561" spans="6:63" x14ac:dyDescent="0.2">
      <c r="F561">
        <v>5610</v>
      </c>
      <c r="G561" cm="1">
        <f t="array" ref="G561" xml:space="preserve"> F561 * 10^(-9) * rhoa/mu * U</f>
        <v>3.7165860665478853E-3</v>
      </c>
      <c r="H561" cm="1">
        <f t="array" ref="H561">1 +  lambda/F561 * ( 2.514 + 0.8 * EXP( -0.55 * F561/lambda ) )</f>
        <v>1.0300290802139038</v>
      </c>
      <c r="I561" cm="1">
        <f t="array" ref="I561" xml:space="preserve"> 1 + 3.34 * lambda/F561</f>
        <v>1.0398954367201425</v>
      </c>
      <c r="J561">
        <f t="shared" si="217"/>
        <v>0.99051216482172721</v>
      </c>
      <c r="K561" cm="1">
        <f t="array" ref="K561" xml:space="preserve"> kB * T * H561 / ( 3 * PI() * mu * F561 * 10^(-9) )</f>
        <v>4.3347281421522275E-12</v>
      </c>
      <c r="L561" cm="1">
        <f t="array" ref="L561" xml:space="preserve"> df * 10^(-6) *U / K561</f>
        <v>18971.626226237084</v>
      </c>
      <c r="M561" cm="1">
        <f t="array" ref="M561" xml:space="preserve"> 1 + 0.388 * Kn * ( ( 1 - alpha ) * L561 / Ku ) ^ ( 1 / 3 )</f>
        <v>1.1989316144337716</v>
      </c>
      <c r="N561" cm="1">
        <f t="array" ref="N561" xml:space="preserve"> 1 + 0.388 * Kn * ( ( 1 - alpha ) / Ku ) ^ ( 1 / 3 ) * ( 3 * PI() * mu * df * 10^(-6) * U * F561 * 10^(-9) / ( kB * T ) ) ^ ( 1 / 3 ) * ( 0.6 * ( F561 / lambda ) ^ 0.1 ) ^ ( -1 / 3 ) * ( 1 + 2/3 * ( 3.34 * F561 / lambda ) ) ^ ( -1 / 2 )</f>
        <v>1.0150121006081585</v>
      </c>
      <c r="O561">
        <f t="shared" si="208"/>
        <v>0.84659716066251689</v>
      </c>
      <c r="P561" cm="1">
        <f t="array" ref="P561" xml:space="preserve"> 1 / ( 1 + 1.6 * ( ( 1 - alpha ) / Ku ) ^ ( 1 / 3 ) * L561 ^ ( -2 / 3 ) * M561 )</f>
        <v>0.9969764769951831</v>
      </c>
      <c r="Q561" cm="1">
        <f t="array" ref="Q561" xml:space="preserve"> 1.6 * ( ( 1 - alpha ) / Ku ) * L561 ^ ( -2 / 3 ) * M561 * P561</f>
        <v>3.823672012117797E-3</v>
      </c>
      <c r="R561" cm="1">
        <f t="array" ref="R561" xml:space="preserve"> 1.6 * ( 0.6 ) ^ ( 2 / 3 ) * ( ( 1 - alpha ) / Ku ) * ( lambda * 10^(-9) ) ^ ( -1 / 15 ) * ( kB * T / ( 3 * PI() * df * 10^(-6) * U * mu ) ) ^ ( 2 / 3 ) * ( F561 * 10^(-9) ) ^ ( -3 / 5 )  +  3.2 * 3.34 / 3 * ( 0.6 ) ^ ( 2 / 3 ) * ( ( 1 - alpha ) / Ku ) *  ( lambda * 10^(-9) ) ^ ( 14 / 15 ) * ( kB * T / ( 3 * PI() * df * 10^(-6) * U * mu ) ) ^ ( 2 / 3 ) * ( F561 * 10^(-9) ) ^ ( -8 / 5 )</f>
        <v>3.0769752798244618E-3</v>
      </c>
      <c r="S561">
        <f t="shared" si="209"/>
        <v>3.1231671422940034E-3</v>
      </c>
      <c r="T561">
        <f t="shared" si="218"/>
        <v>0.81679786665702836</v>
      </c>
      <c r="U561">
        <f t="shared" si="210"/>
        <v>6478.2809863828234</v>
      </c>
      <c r="V561">
        <f t="shared" si="211"/>
        <v>1.2424199918514138E-2</v>
      </c>
      <c r="W561">
        <f t="shared" si="212"/>
        <v>1.5436034419171623E-4</v>
      </c>
      <c r="X561">
        <f t="shared" si="213"/>
        <v>1.9177938347285182E-6</v>
      </c>
      <c r="Y561" cm="1">
        <f t="array" ref="Y561" xml:space="preserve"> 4 / 3 * g / U^2 * F561 * 10^(-9) * ( rhop - rhoa ) / rhoa</f>
        <v>581.56089340188259</v>
      </c>
      <c r="Z561" cm="1">
        <f t="array" ref="Z561" xml:space="preserve"> SQRT( 4/3 * 1/U561 * g/rhoa * F561 * 10^(-9) *  ( rhop - rhoa ) )</f>
        <v>3.1428095879566225E-3</v>
      </c>
      <c r="AA561" cm="1">
        <f t="array" ref="AA561" xml:space="preserve"> Z561 / U</f>
        <v>0.29961786638209187</v>
      </c>
      <c r="AB561">
        <f t="shared" si="219"/>
        <v>0.42779198954487851</v>
      </c>
      <c r="AC561">
        <f t="shared" si="220"/>
        <v>0.41628308251229917</v>
      </c>
      <c r="AD561">
        <f t="shared" si="221"/>
        <v>0.97309695526364692</v>
      </c>
      <c r="AE561" cm="1">
        <f t="array" ref="AE561">( ( F561 * 10^(-9) ) ^ 2 * rhop * H561 * U ) / ( 18 * mu * ( df * 10^(-6) ) )</f>
        <v>0.13290435101110545</v>
      </c>
      <c r="AF561">
        <f t="shared" si="222"/>
        <v>0.12047523870174723</v>
      </c>
      <c r="AG561" cm="1">
        <f t="array" ref="AG561">(2 * AI581*(1-alpha)*AE561*SQRT(alpha)+(1-alpha)*alpha*AE561^2)/Ku</f>
        <v>7.5320953505621527E-2</v>
      </c>
      <c r="AH561">
        <f t="shared" si="223"/>
        <v>0.62519862435872608</v>
      </c>
      <c r="AI561" cm="1">
        <f t="array" ref="AI561" xml:space="preserve"> F561 / df / 1000</f>
        <v>0.71556122448979587</v>
      </c>
      <c r="AJ561" cm="1">
        <f t="array" ref="AJ561" xml:space="preserve"> ( 1 + AI561 ) / ( 2*Ku ) * ( 2 * LN( 1 + AI561 ) - 1 + alpha + ( 1 / ( 1 + AI561 ) ) ^ 2 * ( 1 - alpha / 2 ) - ( alpha / 2) * ( 1 + AI561 ) ^ 2 )</f>
        <v>0.49135936018960946</v>
      </c>
      <c r="AK561" cm="1">
        <f t="array" ref="AK561" xml:space="preserve"> ( ( 1 - alpha ) / Ku ) * AI561 ^ 2</f>
        <v>0.72818986385927498</v>
      </c>
      <c r="AL561">
        <f t="shared" si="224"/>
        <v>1.4819904185365993</v>
      </c>
      <c r="AM561">
        <f t="shared" si="214"/>
        <v>0.74499465807109511</v>
      </c>
      <c r="AN561">
        <f t="shared" si="225"/>
        <v>1.2680713522156153</v>
      </c>
      <c r="AO561">
        <f t="shared" si="226"/>
        <v>1.7021214024525297</v>
      </c>
      <c r="AP561" cm="1">
        <f t="array" ref="AP561" xml:space="preserve"> EXP( -4 * alpha * X * 10^(-6) * AM561 / ( PI() * df * 10^(-6) * ( 1 - alpha ) ) ) * 100</f>
        <v>2.3969924211901597E-5</v>
      </c>
      <c r="AQ561" cm="1">
        <f t="array" ref="AQ561" xml:space="preserve"> EXP( -4 * alpha * X * 10^(-6) * AN561 / ( PI() * df * 10^(-6) * ( 1 - alpha ) ) ) * 100</f>
        <v>5.3875204555718393E-10</v>
      </c>
      <c r="AR561">
        <f t="shared" si="227"/>
        <v>2.3969385459856041E-5</v>
      </c>
      <c r="AS561" cm="1">
        <f t="array" ref="AS561" xml:space="preserve"> ( sigave * 10^(-6) * fE *e * H561 ) / ( 3 * PI() * eps0 * ( 1 + epsF ) * mu * U * F561 * 10^(-9) )</f>
        <v>3.7884433792448355E-3</v>
      </c>
      <c r="AT561" cm="1">
        <f t="array" ref="AT561" xml:space="preserve"> PI() * AS561 / ( 1 + alpha * SQRT(AS561) )</f>
        <v>1.1851413257683576E-2</v>
      </c>
      <c r="AU561" cm="1">
        <f t="array" ref="AU561" xml:space="preserve"> PI() * AS561 * ( 1 - SQRT( AS561 ) * alpha )</f>
        <v>1.1851199496362656E-2</v>
      </c>
      <c r="AV561">
        <f t="shared" si="228"/>
        <v>0.99998196322107147</v>
      </c>
      <c r="AW561" cm="1">
        <f t="array" ref="AW561" xml:space="preserve"> 2 / 3 * ( epsP - 1 ) / ( epsP + 2 ) * ( sigave * 10^(-6) ) ^ 2 / ( eps0 * ( 1 + epsF ) ^ 2 ) * H561 * ( F561 * 10^(-9) ) ^ 2 / ( df * 10^(-6) * mu * U )</f>
        <v>106.56758485421636</v>
      </c>
      <c r="AX561" cm="1">
        <f t="array" ref="AX561" xml:space="preserve"> 0.528 * Ku ^ 0.26 * AW561 ^ 0.74 / ( 1 + 0.366 * ( Ku * AW561 ) ^ 0.63 )</f>
        <v>2.3731029812967255</v>
      </c>
      <c r="AY561" cm="1">
        <f t="array" ref="AY561" xml:space="preserve"> 0.35 * Ku ^ ( -0.5 ) * AW561 ^ 0.4</f>
        <v>2.7997468802054053</v>
      </c>
      <c r="AZ561">
        <f t="shared" si="229"/>
        <v>1.1797831372136873</v>
      </c>
      <c r="BA561">
        <f t="shared" si="215"/>
        <v>0.74801683176121148</v>
      </c>
      <c r="BB561">
        <f t="shared" si="230"/>
        <v>1.2799225517119779</v>
      </c>
      <c r="BC561">
        <f t="shared" si="231"/>
        <v>1.7110879025253887</v>
      </c>
      <c r="BD561">
        <f t="shared" si="216"/>
        <v>1.3501485952491701</v>
      </c>
      <c r="BE561">
        <f t="shared" si="232"/>
        <v>4.0678182324210201</v>
      </c>
      <c r="BF561">
        <f t="shared" si="233"/>
        <v>3.0128670627326795</v>
      </c>
      <c r="BG561" cm="1">
        <f t="array" ref="BG561" xml:space="preserve"> EXP( -4 * alpha * X * 10^(-6) * BA561 / ( PI() * df * 10^(-6) * ( 1 - alpha ) ) ) * 100</f>
        <v>2.2532551099688843E-5</v>
      </c>
      <c r="BH561" cm="1">
        <f t="array" ref="BH561" xml:space="preserve"> EXP( -4 * alpha * X * 10^(-6) * BB561 / ( PI() * df * 10^(-6) * ( 1 - alpha ) ) ) * 100</f>
        <v>4.2274086250198166E-10</v>
      </c>
      <c r="BI561" cm="1">
        <f t="array" ref="BI561" xml:space="preserve"> EXP( -4 * alpha * X * 10^(-6) * BD561 / ( PI() * df * 10^(-6) * ( 1 - alpha ) ) ) * 100</f>
        <v>1.0046535157236704E-10</v>
      </c>
      <c r="BJ561" cm="1">
        <f t="array" ref="BJ561" xml:space="preserve"> EXP( -4 * alpha * X * 10^(-6) * BE561 / ( PI() * df * 10^(-6) * ( 1 - alpha ) ) ) * 100</f>
        <v>7.1067349142220353E-35</v>
      </c>
      <c r="BK561" cm="1">
        <f t="array" ref="BK561">fC *  BG561 +  ( 1 - fC ) * BI561</f>
        <v>2.2533455287852996E-6</v>
      </c>
    </row>
    <row r="562" spans="6:63" x14ac:dyDescent="0.2">
      <c r="F562">
        <v>5620</v>
      </c>
      <c r="G562" cm="1">
        <f t="array" ref="G562" xml:space="preserve"> F562 * 10^(-9) * rhoa/mu * U</f>
        <v>3.7232109971477921E-3</v>
      </c>
      <c r="H562" cm="1">
        <f t="array" ref="H562">1 +  lambda/F562 * ( 2.514 + 0.8 * EXP( -0.55 * F562/lambda ) )</f>
        <v>1.0299756476868327</v>
      </c>
      <c r="I562" cm="1">
        <f t="array" ref="I562" xml:space="preserve"> 1 + 3.34 * lambda/F562</f>
        <v>1.0398244483985766</v>
      </c>
      <c r="J562">
        <f t="shared" si="217"/>
        <v>0.99052840051326752</v>
      </c>
      <c r="K562" cm="1">
        <f t="array" ref="K562" xml:space="preserve"> kB * T * H562 / ( 3 * PI() * mu * F562 * 10^(-9) )</f>
        <v>4.3267906398172782E-12</v>
      </c>
      <c r="L562" cm="1">
        <f t="array" ref="L562" xml:space="preserve"> df * 10^(-6) *U / K562</f>
        <v>19006.429696061292</v>
      </c>
      <c r="M562" cm="1">
        <f t="array" ref="M562" xml:space="preserve"> 1 + 0.388 * Kn * ( ( 1 - alpha ) * L562 / Ku ) ^ ( 1 / 3 )</f>
        <v>1.1990531868798704</v>
      </c>
      <c r="N562" cm="1">
        <f t="array" ref="N562" xml:space="preserve"> 1 + 0.388 * Kn * ( ( 1 - alpha ) / Ku ) ^ ( 1 / 3 ) * ( 3 * PI() * mu * df * 10^(-6) * U * F562 * 10^(-9) / ( kB * T ) ) ^ ( 1 / 3 ) * ( 0.6 * ( F562 / lambda ) ^ 0.1 ) ^ ( -1 / 3 ) * ( 1 + 2/3 * ( 3.34 * F562 / lambda ) ) ^ ( -1 / 2 )</f>
        <v>1.0150068256567482</v>
      </c>
      <c r="O562">
        <f t="shared" si="208"/>
        <v>0.84650692459936616</v>
      </c>
      <c r="P562" cm="1">
        <f t="array" ref="P562" xml:space="preserve"> 1 / ( 1 + 1.6 * ( ( 1 - alpha ) / Ku ) ^ ( 1 / 3 ) * L562 ^ ( -2 / 3 ) * M562 )</f>
        <v>0.9969798526835586</v>
      </c>
      <c r="Q562" cm="1">
        <f t="array" ref="Q562" xml:space="preserve"> 1.6 * ( ( 1 - alpha ) / Ku ) * L562 ^ ( -2 / 3 ) * M562 * P562</f>
        <v>3.8194029772392959E-3</v>
      </c>
      <c r="R562" cm="1">
        <f t="array" ref="R562" xml:space="preserve"> 1.6 * ( 0.6 ) ^ ( 2 / 3 ) * ( ( 1 - alpha ) / Ku ) * ( lambda * 10^(-9) ) ^ ( -1 / 15 ) * ( kB * T / ( 3 * PI() * df * 10^(-6) * U * mu ) ) ^ ( 2 / 3 ) * ( F562 * 10^(-9) ) ^ ( -3 / 5 )  +  3.2 * 3.34 / 3 * ( 0.6 ) ^ ( 2 / 3 ) * ( ( 1 - alpha ) / Ku ) *  ( lambda * 10^(-9) ) ^ ( 14 / 15 ) * ( kB * T / ( 3 * PI() * df * 10^(-6) * U * mu ) ) ^ ( 2 / 3 ) * ( F562 * 10^(-9) ) ^ ( -8 / 5 )</f>
        <v>3.0735473874608128E-3</v>
      </c>
      <c r="S562">
        <f t="shared" si="209"/>
        <v>3.119671577252191E-3</v>
      </c>
      <c r="T562">
        <f t="shared" si="218"/>
        <v>0.81679560806833795</v>
      </c>
      <c r="U562">
        <f t="shared" si="210"/>
        <v>6466.7791441915724</v>
      </c>
      <c r="V562">
        <f t="shared" si="211"/>
        <v>1.2435243760960465E-2</v>
      </c>
      <c r="W562">
        <f t="shared" si="212"/>
        <v>1.5463488627869338E-4</v>
      </c>
      <c r="X562">
        <f t="shared" si="213"/>
        <v>1.9229125128111411E-6</v>
      </c>
      <c r="Y562" cm="1">
        <f t="array" ref="Y562" xml:space="preserve"> 4 / 3 * g / U^2 * F562 * 10^(-9) * ( rhop - rhoa ) / rhoa</f>
        <v>582.59754383575398</v>
      </c>
      <c r="Z562" cm="1">
        <f t="array" ref="Z562" xml:space="preserve"> SQRT( 4/3 * 1/U562 * g/rhoa * F562 * 10^(-9) *  ( rhop - rhoa ) )</f>
        <v>3.1484055735808872E-3</v>
      </c>
      <c r="AA562" cm="1">
        <f t="array" ref="AA562" xml:space="preserve"> Z562 / U</f>
        <v>0.30015135631398976</v>
      </c>
      <c r="AB562">
        <f t="shared" si="219"/>
        <v>0.42888038581189819</v>
      </c>
      <c r="AC562">
        <f t="shared" si="220"/>
        <v>0.41728046026943838</v>
      </c>
      <c r="AD562">
        <f t="shared" si="221"/>
        <v>0.97295300525226769</v>
      </c>
      <c r="AE562" cm="1">
        <f t="array" ref="AE562">( ( F562 * 10^(-9) ) ^ 2 * rhop * H562 * U ) / ( 18 * mu * ( df * 10^(-6) ) )</f>
        <v>0.13337166662262465</v>
      </c>
      <c r="AF562">
        <f t="shared" si="222"/>
        <v>0.12102835505144846</v>
      </c>
      <c r="AG562" cm="1">
        <f t="array" ref="AG562">(2 * AI582*(1-alpha)*AE562*SQRT(alpha)+(1-alpha)*alpha*AE562^2)/Ku</f>
        <v>7.5719013828470141E-2</v>
      </c>
      <c r="AH562">
        <f t="shared" si="223"/>
        <v>0.62563036402735894</v>
      </c>
      <c r="AI562" cm="1">
        <f t="array" ref="AI562" xml:space="preserve"> F562 / df / 1000</f>
        <v>0.71683673469387754</v>
      </c>
      <c r="AJ562" cm="1">
        <f t="array" ref="AJ562" xml:space="preserve"> ( 1 + AI562 ) / ( 2*Ku ) * ( 2 * LN( 1 + AI562 ) - 1 + alpha + ( 1 / ( 1 + AI562 ) ) ^ 2 * ( 1 - alpha / 2 ) - ( alpha / 2) * ( 1 + AI562 ) ^ 2 )</f>
        <v>0.49283683207355461</v>
      </c>
      <c r="AK562" cm="1">
        <f t="array" ref="AK562" xml:space="preserve"> ( ( 1 - alpha ) / Ku ) * AI562 ^ 2</f>
        <v>0.73078821991786003</v>
      </c>
      <c r="AL562">
        <f t="shared" si="224"/>
        <v>1.4828198145076783</v>
      </c>
      <c r="AM562">
        <f t="shared" si="214"/>
        <v>0.74637753143659424</v>
      </c>
      <c r="AN562">
        <f t="shared" si="225"/>
        <v>1.2722167068159991</v>
      </c>
      <c r="AO562">
        <f t="shared" si="226"/>
        <v>1.7045217108388739</v>
      </c>
      <c r="AP562" cm="1">
        <f t="array" ref="AP562" xml:space="preserve"> EXP( -4 * alpha * X * 10^(-6) * AM562 / ( PI() * df * 10^(-6) * ( 1 - alpha ) ) ) * 100</f>
        <v>2.3301177663365867E-5</v>
      </c>
      <c r="AQ562" cm="1">
        <f t="array" ref="AQ562" xml:space="preserve"> EXP( -4 * alpha * X * 10^(-6) * AN562 / ( PI() * df * 10^(-6) * ( 1 - alpha ) ) ) * 100</f>
        <v>4.9493889196818628E-10</v>
      </c>
      <c r="AR562">
        <f t="shared" si="227"/>
        <v>2.33006827244739E-5</v>
      </c>
      <c r="AS562" cm="1">
        <f t="array" ref="AS562" xml:space="preserve"> ( sigave * 10^(-6) * fE *e * H562 ) / ( 3 * PI() * eps0 * ( 1 + epsF ) * mu * U * F562 * 10^(-9) )</f>
        <v>3.7815062018296797E-3</v>
      </c>
      <c r="AT562" cm="1">
        <f t="array" ref="AT562" xml:space="preserve"> PI() * AS562 / ( 1 + alpha * SQRT(AS562) )</f>
        <v>1.1829757463615646E-2</v>
      </c>
      <c r="AU562" cm="1">
        <f t="array" ref="AU562" xml:space="preserve"> PI() * AS562 * ( 1 - SQRT( AS562 ) * alpha )</f>
        <v>1.1829544483607563E-2</v>
      </c>
      <c r="AV562">
        <f t="shared" si="228"/>
        <v>0.99998199624897322</v>
      </c>
      <c r="AW562" cm="1">
        <f t="array" ref="AW562" xml:space="preserve"> 2 / 3 * ( epsP - 1 ) / ( epsP + 2 ) * ( sigave * 10^(-6) ) ^ 2 / ( eps0 * ( 1 + epsF ) ^ 2 ) * H562 * ( F562 * 10^(-9) ) ^ 2 / ( df * 10^(-6) * mu * U )</f>
        <v>106.94229565717656</v>
      </c>
      <c r="AX562" cm="1">
        <f t="array" ref="AX562" xml:space="preserve"> 0.528 * Ku ^ 0.26 * AW562 ^ 0.74 / ( 1 + 0.366 * ( Ku * AW562 ) ^ 0.63 )</f>
        <v>2.3748509618703162</v>
      </c>
      <c r="AY562" cm="1">
        <f t="array" ref="AY562" xml:space="preserve"> 0.35 * Ku ^ ( -0.5 ) * AW562 ^ 0.4</f>
        <v>2.8036804997242988</v>
      </c>
      <c r="AZ562">
        <f t="shared" si="229"/>
        <v>1.1805711367740979</v>
      </c>
      <c r="BA562">
        <f t="shared" si="215"/>
        <v>0.74937782372702277</v>
      </c>
      <c r="BB562">
        <f t="shared" si="230"/>
        <v>1.2840462512996067</v>
      </c>
      <c r="BC562">
        <f t="shared" si="231"/>
        <v>1.7134831197878475</v>
      </c>
      <c r="BD562">
        <f t="shared" si="216"/>
        <v>1.3486930948563225</v>
      </c>
      <c r="BE562">
        <f t="shared" si="232"/>
        <v>4.0758972065402981</v>
      </c>
      <c r="BF562">
        <f t="shared" si="233"/>
        <v>3.0221087526028354</v>
      </c>
      <c r="BG562" cm="1">
        <f t="array" ref="BG562" xml:space="preserve"> EXP( -4 * alpha * X * 10^(-6) * BA562 / ( PI() * df * 10^(-6) * ( 1 - alpha ) ) ) * 100</f>
        <v>2.1913715662216753E-5</v>
      </c>
      <c r="BH562" cm="1">
        <f t="array" ref="BH562" xml:space="preserve"> EXP( -4 * alpha * X * 10^(-6) * BB562 / ( PI() * df * 10^(-6) * ( 1 - alpha ) ) ) * 100</f>
        <v>3.8853425496655335E-10</v>
      </c>
      <c r="BI562" cm="1">
        <f t="array" ref="BI562" xml:space="preserve"> EXP( -4 * alpha * X * 10^(-6) * BD562 / ( PI() * df * 10^(-6) * ( 1 - alpha ) ) ) * 100</f>
        <v>1.0350241711481066E-10</v>
      </c>
      <c r="BJ562" cm="1">
        <f t="array" ref="BJ562" xml:space="preserve"> EXP( -4 * alpha * X * 10^(-6) * BE562 / ( PI() * df * 10^(-6) * ( 1 - alpha ) ) ) * 100</f>
        <v>6.0238892923219999E-35</v>
      </c>
      <c r="BK562" cm="1">
        <f t="array" ref="BK562">fC *  BG562 +  ( 1 - fC ) * BI562</f>
        <v>2.1914647183970787E-6</v>
      </c>
    </row>
    <row r="563" spans="6:63" x14ac:dyDescent="0.2">
      <c r="F563">
        <v>5630</v>
      </c>
      <c r="G563" cm="1">
        <f t="array" ref="G563" xml:space="preserve"> F563 * 10^(-9) * rhoa/mu * U</f>
        <v>3.7298359277476998E-3</v>
      </c>
      <c r="H563" cm="1">
        <f t="array" ref="H563">1 +  lambda/F563 * ( 2.514 + 0.8 * EXP( -0.55 * F563/lambda ) )</f>
        <v>1.0299224049733571</v>
      </c>
      <c r="I563" cm="1">
        <f t="array" ref="I563" xml:space="preserve"> 1 + 3.34 * lambda/F563</f>
        <v>1.0397537122557727</v>
      </c>
      <c r="J563">
        <f t="shared" si="217"/>
        <v>0.99054458073432949</v>
      </c>
      <c r="K563" cm="1">
        <f t="array" ref="K563" xml:space="preserve"> kB * T * H563 / ( 3 * PI() * mu * F563 * 10^(-9) )</f>
        <v>4.3188821306140541E-12</v>
      </c>
      <c r="L563" cm="1">
        <f t="array" ref="L563" xml:space="preserve"> df * 10^(-6) *U / K563</f>
        <v>19041.233267824977</v>
      </c>
      <c r="M563" cm="1">
        <f t="array" ref="M563" xml:space="preserve"> 1 + 0.388 * Kn * ( ( 1 - alpha ) * L563 / Ku ) ^ ( 1 / 3 )</f>
        <v>1.1991746113609103</v>
      </c>
      <c r="N563" cm="1">
        <f t="array" ref="N563" xml:space="preserve"> 1 + 0.388 * Kn * ( ( 1 - alpha ) / Ku ) ^ ( 1 / 3 ) * ( 3 * PI() * mu * df * 10^(-6) * U * F563 * 10^(-9) / ( kB * T ) ) ^ ( 1 / 3 ) * ( 0.6 * ( F563 / lambda ) ^ 0.1 ) ^ ( -1 / 3 ) * ( 1 + 2/3 * ( 3.34 * F563 / lambda ) ) ^ ( -1 / 2 )</f>
        <v>1.0150015618059001</v>
      </c>
      <c r="O563">
        <f t="shared" si="208"/>
        <v>0.84641682052791523</v>
      </c>
      <c r="P563" cm="1">
        <f t="array" ref="P563" xml:space="preserve"> 1 / ( 1 + 1.6 * ( ( 1 - alpha ) / Ku ) ^ ( 1 / 3 ) * L563 ^ ( -2 / 3 ) * M563 )</f>
        <v>0.99698321830389947</v>
      </c>
      <c r="Q563" cm="1">
        <f t="array" ref="Q563" xml:space="preserve"> 1.6 * ( ( 1 - alpha ) / Ku ) * L563 ^ ( -2 / 3 ) * M563 * P563</f>
        <v>3.8151466748132194E-3</v>
      </c>
      <c r="R563" cm="1">
        <f t="array" ref="R563" xml:space="preserve"> 1.6 * ( 0.6 ) ^ ( 2 / 3 ) * ( ( 1 - alpha ) / Ku ) * ( lambda * 10^(-9) ) ^ ( -1 / 15 ) * ( kB * T / ( 3 * PI() * df * 10^(-6) * U * mu ) ) ^ ( 2 / 3 ) * ( F563 * 10^(-9) ) ^ ( -3 / 5 )  +  3.2 * 3.34 / 3 * ( 0.6 ) ^ ( 2 / 3 ) * ( ( 1 - alpha ) / Ku ) *  ( lambda * 10^(-9) ) ^ ( 14 / 15 ) * ( kB * T / ( 3 * PI() * df * 10^(-6) * U * mu ) ) ^ ( 2 / 3 ) * ( F563 * 10^(-9) ) ^ ( -8 / 5 )</f>
        <v>3.0701296424659112E-3</v>
      </c>
      <c r="S563">
        <f t="shared" si="209"/>
        <v>3.1161863820494892E-3</v>
      </c>
      <c r="T563">
        <f t="shared" si="218"/>
        <v>0.81679333657651587</v>
      </c>
      <c r="U563">
        <f t="shared" si="210"/>
        <v>6455.3181470315931</v>
      </c>
      <c r="V563">
        <f t="shared" si="211"/>
        <v>1.244627773060073E-2</v>
      </c>
      <c r="W563">
        <f t="shared" si="212"/>
        <v>1.5490942653496997E-4</v>
      </c>
      <c r="X563">
        <f t="shared" si="213"/>
        <v>1.9280357025463313E-6</v>
      </c>
      <c r="Y563" cm="1">
        <f t="array" ref="Y563" xml:space="preserve"> 4 / 3 * g / U^2 * F563 * 10^(-9) * ( rhop - rhoa ) / rhoa</f>
        <v>583.63419426962537</v>
      </c>
      <c r="Z563" cm="1">
        <f t="array" ref="Z563" xml:space="preserve"> SQRT( 4/3 * 1/U563 * g/rhoa * F563 * 10^(-9) *  ( rhop - rhoa ) )</f>
        <v>3.1540015407241348E-3</v>
      </c>
      <c r="AA563" cm="1">
        <f t="array" ref="AA563" xml:space="preserve"> Z563 / U</f>
        <v>0.300684844484011</v>
      </c>
      <c r="AB563">
        <f t="shared" si="219"/>
        <v>0.42997043909644855</v>
      </c>
      <c r="AC563">
        <f t="shared" si="220"/>
        <v>0.41827891644941562</v>
      </c>
      <c r="AD563">
        <f t="shared" si="221"/>
        <v>0.97280854313705423</v>
      </c>
      <c r="AE563" cm="1">
        <f t="array" ref="AE563">( ( F563 * 10^(-9) ) ^ 2 * rhop * H563 * U ) / ( 18 * mu * ( df * 10^(-6) ) )</f>
        <v>0.13383980219663497</v>
      </c>
      <c r="AF563">
        <f t="shared" si="222"/>
        <v>0.121582357054301</v>
      </c>
      <c r="AG563" cm="1">
        <f t="array" ref="AG563">(2 * AI583*(1-alpha)*AE563*SQRT(alpha)+(1-alpha)*alpha*AE563^2)/Ku</f>
        <v>7.6118484812694079E-2</v>
      </c>
      <c r="AH563">
        <f t="shared" si="223"/>
        <v>0.62606521749449318</v>
      </c>
      <c r="AI563" cm="1">
        <f t="array" ref="AI563" xml:space="preserve"> F563 / df / 1000</f>
        <v>0.71811224489795911</v>
      </c>
      <c r="AJ563" cm="1">
        <f t="array" ref="AJ563" xml:space="preserve"> ( 1 + AI563 ) / ( 2*Ku ) * ( 2 * LN( 1 + AI563 ) - 1 + alpha + ( 1 / ( 1 + AI563 ) ) ^ 2 * ( 1 - alpha / 2 ) - ( alpha / 2) * ( 1 + AI563 ) ^ 2 )</f>
        <v>0.49431578409088722</v>
      </c>
      <c r="AK563" cm="1">
        <f t="array" ref="AK563" xml:space="preserve"> ( ( 1 - alpha ) / Ku ) * AI563 ^ 2</f>
        <v>0.73339120350281839</v>
      </c>
      <c r="AL563">
        <f t="shared" si="224"/>
        <v>1.4836491714534725</v>
      </c>
      <c r="AM563">
        <f t="shared" si="214"/>
        <v>0.74775779144776755</v>
      </c>
      <c r="AN563">
        <f t="shared" si="225"/>
        <v>1.2763686633885845</v>
      </c>
      <c r="AO563">
        <f t="shared" si="226"/>
        <v>1.7069279357388567</v>
      </c>
      <c r="AP563" cm="1">
        <f t="array" ref="AP563" xml:space="preserve"> EXP( -4 * alpha * X * 10^(-6) * AM563 / ( PI() * df * 10^(-6) * ( 1 - alpha ) ) ) * 100</f>
        <v>2.2652300014701304E-5</v>
      </c>
      <c r="AQ563" cm="1">
        <f t="array" ref="AQ563" xml:space="preserve"> EXP( -4 * alpha * X * 10^(-6) * AN563 / ( PI() * df * 10^(-6) * ( 1 - alpha ) ) ) * 100</f>
        <v>4.5462735468962913E-10</v>
      </c>
      <c r="AR563">
        <f t="shared" si="227"/>
        <v>2.2651845387346614E-5</v>
      </c>
      <c r="AS563" cm="1">
        <f t="array" ref="AS563" xml:space="preserve"> ( sigave * 10^(-6) * fE *e * H563 ) / ( 3 * PI() * eps0 * ( 1 + epsF ) * mu * U * F563 * 10^(-9) )</f>
        <v>3.7745943636824839E-3</v>
      </c>
      <c r="AT563" cm="1">
        <f t="array" ref="AT563" xml:space="preserve"> PI() * AS563 / ( 1 + alpha * SQRT(AS563) )</f>
        <v>1.1808180646052923E-2</v>
      </c>
      <c r="AU563" cm="1">
        <f t="array" ref="AU563" xml:space="preserve"> PI() * AS563 * ( 1 - SQRT( AS563 ) * alpha )</f>
        <v>1.1807968443083379E-2</v>
      </c>
      <c r="AV563">
        <f t="shared" si="228"/>
        <v>0.99998202915623469</v>
      </c>
      <c r="AW563" cm="1">
        <f t="array" ref="AW563" xml:space="preserve"> 2 / 3 * ( epsP - 1 ) / ( epsP + 2 ) * ( sigave * 10^(-6) ) ^ 2 / ( eps0 * ( 1 + epsF ) ^ 2 ) * H563 * ( F563 * 10^(-9) ) ^ 2 / ( df * 10^(-6) * mu * U )</f>
        <v>107.31766393614619</v>
      </c>
      <c r="AX563" cm="1">
        <f t="array" ref="AX563" xml:space="preserve"> 0.528 * Ku ^ 0.26 * AW563 ^ 0.74 / ( 1 + 0.366 * ( Ku * AW563 ) ^ 0.63 )</f>
        <v>2.3765956198158742</v>
      </c>
      <c r="AY563" cm="1">
        <f t="array" ref="AY563" xml:space="preserve"> 0.35 * Ku ^ ( -0.5 ) * AW563 ^ 0.4</f>
        <v>2.8076127384865202</v>
      </c>
      <c r="AZ563">
        <f t="shared" si="229"/>
        <v>1.1813590478232214</v>
      </c>
      <c r="BA563">
        <f t="shared" si="215"/>
        <v>0.75073631301291166</v>
      </c>
      <c r="BB563">
        <f t="shared" si="230"/>
        <v>1.2881766318316679</v>
      </c>
      <c r="BC563">
        <f t="shared" si="231"/>
        <v>1.7158842718848382</v>
      </c>
      <c r="BD563">
        <f t="shared" si="216"/>
        <v>1.3472355194256855</v>
      </c>
      <c r="BE563">
        <f t="shared" si="232"/>
        <v>4.0839814018751044</v>
      </c>
      <c r="BF563">
        <f t="shared" si="233"/>
        <v>3.0313789556380382</v>
      </c>
      <c r="BG563" cm="1">
        <f t="array" ref="BG563" xml:space="preserve"> EXP( -4 * alpha * X * 10^(-6) * BA563 / ( PI() * df * 10^(-6) * ( 1 - alpha ) ) ) * 100</f>
        <v>2.1312967352456444E-5</v>
      </c>
      <c r="BH563" cm="1">
        <f t="array" ref="BH563" xml:space="preserve"> EXP( -4 * alpha * X * 10^(-6) * BB563 / ( PI() * df * 10^(-6) * ( 1 - alpha ) ) ) * 100</f>
        <v>3.5704670507825292E-10</v>
      </c>
      <c r="BI563" cm="1">
        <f t="array" ref="BI563" xml:space="preserve"> EXP( -4 * alpha * X * 10^(-6) * BD563 / ( PI() * df * 10^(-6) * ( 1 - alpha ) ) ) * 100</f>
        <v>1.066358206270363E-10</v>
      </c>
      <c r="BJ563" cm="1">
        <f t="array" ref="BJ563" xml:space="preserve"> EXP( -4 * alpha * X * 10^(-6) * BE563 / ( PI() * df * 10^(-6) * ( 1 - alpha ) ) ) * 100</f>
        <v>5.1054902285787135E-35</v>
      </c>
      <c r="BK563" cm="1">
        <f t="array" ref="BK563">fC *  BG563 +  ( 1 - fC ) * BI563</f>
        <v>2.1313927074842089E-6</v>
      </c>
    </row>
    <row r="564" spans="6:63" x14ac:dyDescent="0.2">
      <c r="F564">
        <v>5640</v>
      </c>
      <c r="G564" cm="1">
        <f t="array" ref="G564" xml:space="preserve"> F564 * 10^(-9) * rhoa/mu * U</f>
        <v>3.736460858347607E-3</v>
      </c>
      <c r="H564" cm="1">
        <f t="array" ref="H564">1 +  lambda/F564 * ( 2.514 + 0.8 * EXP( -0.55 * F564/lambda ) )</f>
        <v>1.0298693510638297</v>
      </c>
      <c r="I564" cm="1">
        <f t="array" ref="I564" xml:space="preserve"> 1 + 3.34 * lambda/F564</f>
        <v>1.0396832269503546</v>
      </c>
      <c r="J564">
        <f t="shared" si="217"/>
        <v>0.9905607057687067</v>
      </c>
      <c r="K564" cm="1">
        <f t="array" ref="K564" xml:space="preserve"> kB * T * H564 / ( 3 * PI() * mu * F564 * 10^(-9) )</f>
        <v>4.3110024560974152E-12</v>
      </c>
      <c r="L564" cm="1">
        <f t="array" ref="L564" xml:space="preserve"> df * 10^(-6) *U / K564</f>
        <v>19076.036941001654</v>
      </c>
      <c r="M564" cm="1">
        <f t="array" ref="M564" xml:space="preserve"> 1 + 0.388 * Kn * ( ( 1 - alpha ) * L564 / Ku ) ^ ( 1 / 3 )</f>
        <v>1.1992958883253186</v>
      </c>
      <c r="N564" cm="1">
        <f t="array" ref="N564" xml:space="preserve"> 1 + 0.388 * Kn * ( ( 1 - alpha ) / Ku ) ^ ( 1 / 3 ) * ( 3 * PI() * mu * df * 10^(-6) * U * F564 * 10^(-9) / ( kB * T ) ) ^ ( 1 / 3 ) * ( 0.6 * ( F564 / lambda ) ^ 0.1 ) ^ ( -1 / 3 ) * ( 1 + 2/3 * ( 3.34 * F564 / lambda ) ) ^ ( -1 / 2 )</f>
        <v>1.0149963090128673</v>
      </c>
      <c r="O564">
        <f t="shared" si="208"/>
        <v>0.84632684802263025</v>
      </c>
      <c r="P564" cm="1">
        <f t="array" ref="P564" xml:space="preserve"> 1 / ( 1 + 1.6 * ( ( 1 - alpha ) / Ku ) ^ ( 1 / 3 ) * L564 ^ ( -2 / 3 ) * M564 )</f>
        <v>0.99698657390456813</v>
      </c>
      <c r="Q564" cm="1">
        <f t="array" ref="Q564" xml:space="preserve"> 1.6 * ( ( 1 - alpha ) / Ku ) * L564 ^ ( -2 / 3 ) * M564 * P564</f>
        <v>3.8109030436783292E-3</v>
      </c>
      <c r="R564" cm="1">
        <f t="array" ref="R564" xml:space="preserve"> 1.6 * ( 0.6 ) ^ ( 2 / 3 ) * ( ( 1 - alpha ) / Ku ) * ( lambda * 10^(-9) ) ^ ( -1 / 15 ) * ( kB * T / ( 3 * PI() * df * 10^(-6) * U * mu ) ) ^ ( 2 / 3 ) * ( F564 * 10^(-9) ) ^ ( -3 / 5 )  +  3.2 * 3.34 / 3 * ( 0.6 ) ^ ( 2 / 3 ) * ( ( 1 - alpha ) / Ku ) *  ( lambda * 10^(-9) ) ^ ( 14 / 15 ) * ( kB * T / ( 3 * PI() * df * 10^(-6) * U * mu ) ) ^ ( 2 / 3 ) * ( F564 * 10^(-9) ) ^ ( -8 / 5 )</f>
        <v>3.0667219961934061E-3</v>
      </c>
      <c r="S564">
        <f t="shared" si="209"/>
        <v>3.1127115069048798E-3</v>
      </c>
      <c r="T564">
        <f t="shared" si="218"/>
        <v>0.81679105220699955</v>
      </c>
      <c r="U564">
        <f t="shared" si="210"/>
        <v>6443.8977776748743</v>
      </c>
      <c r="V564">
        <f t="shared" si="211"/>
        <v>1.2457301853710223E-2</v>
      </c>
      <c r="W564">
        <f t="shared" si="212"/>
        <v>1.5518396496156433E-4</v>
      </c>
      <c r="X564">
        <f t="shared" si="213"/>
        <v>1.9331633998319688E-6</v>
      </c>
      <c r="Y564" cm="1">
        <f t="array" ref="Y564" xml:space="preserve"> 4 / 3 * g / U^2 * F564 * 10^(-9) * ( rhop - rhoa ) / rhoa</f>
        <v>584.67084470349687</v>
      </c>
      <c r="Z564" cm="1">
        <f t="array" ref="Z564" xml:space="preserve"> SQRT( 4/3 * 1/U564 * g/rhoa * F564 * 10^(-9) *  ( rhop - rhoa ) )</f>
        <v>3.1595974893967966E-3</v>
      </c>
      <c r="AA564" cm="1">
        <f t="array" ref="AA564" xml:space="preserve"> Z564 / U</f>
        <v>0.30121833089314998</v>
      </c>
      <c r="AB564">
        <f t="shared" si="219"/>
        <v>0.43106215318749436</v>
      </c>
      <c r="AC564">
        <f t="shared" si="220"/>
        <v>0.41927845195421976</v>
      </c>
      <c r="AD564">
        <f t="shared" si="221"/>
        <v>0.97266356801185194</v>
      </c>
      <c r="AE564" cm="1">
        <f t="array" ref="AE564">( ( F564 * 10^(-9) ) ^ 2 * rhop * H564 * U ) / ( 18 * mu * ( df * 10^(-6) ) )</f>
        <v>0.13430875773313622</v>
      </c>
      <c r="AF564">
        <f t="shared" si="222"/>
        <v>0.12213723994003779</v>
      </c>
      <c r="AG564" cm="1">
        <f t="array" ref="AG564">(2 * AI584*(1-alpha)*AE564*SQRT(alpha)+(1-alpha)*alpha*AE564^2)/Ku</f>
        <v>7.6519369028552151E-2</v>
      </c>
      <c r="AH564">
        <f t="shared" si="223"/>
        <v>0.62650317844187953</v>
      </c>
      <c r="AI564" cm="1">
        <f t="array" ref="AI564" xml:space="preserve"> F564 / df / 1000</f>
        <v>0.71938775510204089</v>
      </c>
      <c r="AJ564" cm="1">
        <f t="array" ref="AJ564" xml:space="preserve"> ( 1 + AI564 ) / ( 2*Ku ) * ( 2 * LN( 1 + AI564 ) - 1 + alpha + ( 1 / ( 1 + AI564 ) ) ^ 2 * ( 1 - alpha / 2 ) - ( alpha / 2) * ( 1 + AI564 ) ^ 2 )</f>
        <v>0.49579621378357785</v>
      </c>
      <c r="AK564" cm="1">
        <f t="array" ref="AK564" xml:space="preserve"> ( ( 1 - alpha ) / Ku ) * AI564 ^ 2</f>
        <v>0.7359988146141504</v>
      </c>
      <c r="AL564">
        <f t="shared" si="224"/>
        <v>1.4844784896550751</v>
      </c>
      <c r="AM564">
        <f t="shared" si="214"/>
        <v>0.74913542527072863</v>
      </c>
      <c r="AN564">
        <f t="shared" si="225"/>
        <v>1.2805272180153129</v>
      </c>
      <c r="AO564">
        <f t="shared" si="226"/>
        <v>1.7093400936853915</v>
      </c>
      <c r="AP564" cm="1">
        <f t="array" ref="AP564" xml:space="preserve"> EXP( -4 * alpha * X * 10^(-6) * AM564 / ( PI() * df * 10^(-6) * ( 1 - alpha ) ) ) * 100</f>
        <v>2.2022675320136472E-5</v>
      </c>
      <c r="AQ564" cm="1">
        <f t="array" ref="AQ564" xml:space="preserve"> EXP( -4 * alpha * X * 10^(-6) * AN564 / ( PI() * df * 10^(-6) * ( 1 - alpha ) ) ) * 100</f>
        <v>4.1754271624494806E-10</v>
      </c>
      <c r="AR564">
        <f t="shared" si="227"/>
        <v>2.2022257777420225E-5</v>
      </c>
      <c r="AS564" cm="1">
        <f t="array" ref="AS564" xml:space="preserve"> ( sigave * 10^(-6) * fE *e * H564 ) / ( 3 * PI() * eps0 * ( 1 + epsF ) * mu * U * F564 * 10^(-9) )</f>
        <v>3.7677077263261805E-3</v>
      </c>
      <c r="AT564" cm="1">
        <f t="array" ref="AT564" xml:space="preserve"> PI() * AS564 / ( 1 + alpha * SQRT(AS564) )</f>
        <v>1.1786682373963721E-2</v>
      </c>
      <c r="AU564" cm="1">
        <f t="array" ref="AU564" xml:space="preserve"> PI() * AS564 * ( 1 - SQRT( AS564 ) * alpha )</f>
        <v>1.1786470943789526E-2</v>
      </c>
      <c r="AV564">
        <f t="shared" si="228"/>
        <v>0.99998206194351502</v>
      </c>
      <c r="AW564" cm="1">
        <f t="array" ref="AW564" xml:space="preserve"> 2 / 3 * ( epsP - 1 ) / ( epsP + 2 ) * ( sigave * 10^(-6) ) ^ 2 / ( eps0 * ( 1 + epsF ) ^ 2 ) * H564 * ( F564 * 10^(-9) ) ^ 2 / ( df * 10^(-6) * mu * U )</f>
        <v>107.69368969112526</v>
      </c>
      <c r="AX564" cm="1">
        <f t="array" ref="AX564" xml:space="preserve"> 0.528 * Ku ^ 0.26 * AW564 ^ 0.74 / ( 1 + 0.366 * ( Ku * AW564 ) ^ 0.63 )</f>
        <v>2.3783369670863248</v>
      </c>
      <c r="AY564" cm="1">
        <f t="array" ref="AY564" xml:space="preserve"> 0.35 * Ku ^ ( -0.5 ) * AW564 ^ 0.4</f>
        <v>2.8115435993981097</v>
      </c>
      <c r="AZ564">
        <f t="shared" si="229"/>
        <v>1.1821468691387755</v>
      </c>
      <c r="BA564">
        <f t="shared" si="215"/>
        <v>0.75209228633194203</v>
      </c>
      <c r="BB564">
        <f t="shared" si="230"/>
        <v>1.2923136889591025</v>
      </c>
      <c r="BC564">
        <f t="shared" si="231"/>
        <v>1.718291375200635</v>
      </c>
      <c r="BD564">
        <f t="shared" si="216"/>
        <v>1.3457759170817445</v>
      </c>
      <c r="BE564">
        <f t="shared" si="232"/>
        <v>4.0920708174134228</v>
      </c>
      <c r="BF564">
        <f t="shared" si="233"/>
        <v>3.040677697879226</v>
      </c>
      <c r="BG564" cm="1">
        <f t="array" ref="BG564" xml:space="preserve"> EXP( -4 * alpha * X * 10^(-6) * BA564 / ( PI() * df * 10^(-6) * ( 1 - alpha ) ) ) * 100</f>
        <v>2.072975527522672E-5</v>
      </c>
      <c r="BH564" cm="1">
        <f t="array" ref="BH564" xml:space="preserve"> EXP( -4 * alpha * X * 10^(-6) * BB564 / ( PI() * df * 10^(-6) * ( 1 - alpha ) ) ) * 100</f>
        <v>3.2806614398616089E-10</v>
      </c>
      <c r="BI564" cm="1">
        <f t="array" ref="BI564" xml:space="preserve"> EXP( -4 * alpha * X * 10^(-6) * BD564 / ( PI() * df * 10^(-6) * ( 1 - alpha ) ) ) * 100</f>
        <v>1.0986864054412169E-10</v>
      </c>
      <c r="BJ564" cm="1">
        <f t="array" ref="BJ564" xml:space="preserve"> EXP( -4 * alpha * X * 10^(-6) * BE564 / ( PI() * df * 10^(-6) * ( 1 - alpha ) ) ) * 100</f>
        <v>4.3266476408381147E-35</v>
      </c>
      <c r="BK564" cm="1">
        <f t="array" ref="BK564">fC *  BG564 +  ( 1 - fC ) * BI564</f>
        <v>2.0730744092991618E-6</v>
      </c>
    </row>
    <row r="565" spans="6:63" x14ac:dyDescent="0.2">
      <c r="F565">
        <v>5650</v>
      </c>
      <c r="G565" cm="1">
        <f t="array" ref="G565" xml:space="preserve"> F565 * 10^(-9) * rhoa/mu * U</f>
        <v>3.7430857889475138E-3</v>
      </c>
      <c r="H565" cm="1">
        <f t="array" ref="H565">1 +  lambda/F565 * ( 2.514 + 0.8 * EXP( -0.55 * F565/lambda ) )</f>
        <v>1.0298164849557523</v>
      </c>
      <c r="I565" cm="1">
        <f t="array" ref="I565" xml:space="preserve"> 1 + 3.34 * lambda/F565</f>
        <v>1.0396129911504426</v>
      </c>
      <c r="J565">
        <f t="shared" si="217"/>
        <v>0.99057677589826054</v>
      </c>
      <c r="K565" cm="1">
        <f t="array" ref="K565" xml:space="preserve"> kB * T * H565 / ( 3 * PI() * mu * F565 * 10^(-9) )</f>
        <v>4.3031514589738296E-12</v>
      </c>
      <c r="L565" cm="1">
        <f t="array" ref="L565" xml:space="preserve"> df * 10^(-6) *U / K565</f>
        <v>19110.840715068422</v>
      </c>
      <c r="M565" cm="1">
        <f t="array" ref="M565" xml:space="preserve"> 1 + 0.388 * Kn * ( ( 1 - alpha ) * L565 / Ku ) ^ ( 1 / 3 )</f>
        <v>1.1994170182193555</v>
      </c>
      <c r="N565" cm="1">
        <f t="array" ref="N565" xml:space="preserve"> 1 + 0.388 * Kn * ( ( 1 - alpha ) / Ku ) ^ ( 1 / 3 ) * ( 3 * PI() * mu * df * 10^(-6) * U * F565 * 10^(-9) / ( kB * T ) ) ^ ( 1 / 3 ) * ( 0.6 * ( F565 / lambda ) ^ 0.1 ) ^ ( -1 / 3 ) * ( 1 + 2/3 * ( 3.34 * F565 / lambda ) ) ^ ( -1 / 2 )</f>
        <v>1.0149910672351405</v>
      </c>
      <c r="O565">
        <f t="shared" si="208"/>
        <v>0.8462370066601087</v>
      </c>
      <c r="P565" cm="1">
        <f t="array" ref="P565" xml:space="preserve"> 1 / ( 1 + 1.6 * ( ( 1 - alpha ) / Ku ) ^ ( 1 / 3 ) * L565 ^ ( -2 / 3 ) * M565 )</f>
        <v>0.99698991953360727</v>
      </c>
      <c r="Q565" cm="1">
        <f t="array" ref="Q565" xml:space="preserve"> 1.6 * ( ( 1 - alpha ) / Ku ) * L565 ^ ( -2 / 3 ) * M565 * P565</f>
        <v>3.8066720230777061E-3</v>
      </c>
      <c r="R565" cm="1">
        <f t="array" ref="R565" xml:space="preserve"> 1.6 * ( 0.6 ) ^ ( 2 / 3 ) * ( ( 1 - alpha ) / Ku ) * ( lambda * 10^(-9) ) ^ ( -1 / 15 ) * ( kB * T / ( 3 * PI() * df * 10^(-6) * U * mu ) ) ^ ( 2 / 3 ) * ( F565 * 10^(-9) ) ^ ( -3 / 5 )  +  3.2 * 3.34 / 3 * ( 0.6 ) ^ ( 2 / 3 ) * ( ( 1 - alpha ) / Ku ) *  ( lambda * 10^(-9) ) ^ ( 14 / 15 ) * ( kB * T / ( 3 * PI() * df * 10^(-6) * U * mu ) ) ^ ( 2 / 3 ) * ( F565 * 10^(-9) ) ^ ( -8 / 5 )</f>
        <v>3.0633244003187977E-3</v>
      </c>
      <c r="S565">
        <f t="shared" si="209"/>
        <v>3.1092469023670235E-3</v>
      </c>
      <c r="T565">
        <f t="shared" si="218"/>
        <v>0.81678875498530279</v>
      </c>
      <c r="U565">
        <f t="shared" si="210"/>
        <v>6432.5178204311615</v>
      </c>
      <c r="V565">
        <f t="shared" si="211"/>
        <v>1.2468316156447848E-2</v>
      </c>
      <c r="W565">
        <f t="shared" si="212"/>
        <v>1.5545850155949248E-4</v>
      </c>
      <c r="X565">
        <f t="shared" si="213"/>
        <v>1.9382956005768128E-6</v>
      </c>
      <c r="Y565" cm="1">
        <f t="array" ref="Y565" xml:space="preserve"> 4 / 3 * g / U^2 * F565 * 10^(-9) * ( rhop - rhoa ) / rhoa</f>
        <v>585.70749513736837</v>
      </c>
      <c r="Z565" cm="1">
        <f t="array" ref="Z565" xml:space="preserve"> SQRT( 4/3 * 1/U565 * g/rhoa * F565 * 10^(-9) *  ( rhop - rhoa ) )</f>
        <v>3.1651934196092824E-3</v>
      </c>
      <c r="AA565" cm="1">
        <f t="array" ref="AA565" xml:space="preserve"> Z565 / U</f>
        <v>0.30175181554239922</v>
      </c>
      <c r="AB565">
        <f t="shared" si="219"/>
        <v>0.43215553188555739</v>
      </c>
      <c r="AC565">
        <f t="shared" si="220"/>
        <v>0.42027906768582429</v>
      </c>
      <c r="AD565">
        <f t="shared" si="221"/>
        <v>0.97251807897051701</v>
      </c>
      <c r="AE565" cm="1">
        <f t="array" ref="AE565">( ( F565 * 10^(-9) ) ^ 2 * rhop * H565 * U ) / ( 18 * mu * ( df * 10^(-6) ) )</f>
        <v>0.1347785332321286</v>
      </c>
      <c r="AF565">
        <f t="shared" si="222"/>
        <v>0.12269299893600902</v>
      </c>
      <c r="AG565" cm="1">
        <f t="array" ref="AG565">(2 * AI585*(1-alpha)*AE565*SQRT(alpha)+(1-alpha)*alpha*AE565^2)/Ku</f>
        <v>7.6921669046699226E-2</v>
      </c>
      <c r="AH565">
        <f t="shared" si="223"/>
        <v>0.62694424061488629</v>
      </c>
      <c r="AI565" cm="1">
        <f t="array" ref="AI565" xml:space="preserve"> F565 / df / 1000</f>
        <v>0.72066326530612246</v>
      </c>
      <c r="AJ565" cm="1">
        <f t="array" ref="AJ565" xml:space="preserve"> ( 1 + AI565 ) / ( 2*Ku ) * ( 2 * LN( 1 + AI565 ) - 1 + alpha + ( 1 / ( 1 + AI565 ) ) ^ 2 * ( 1 - alpha / 2 ) - ( alpha / 2) * ( 1 + AI565 ) ^ 2 )</f>
        <v>0.49727811869831851</v>
      </c>
      <c r="AK565" cm="1">
        <f t="array" ref="AK565" xml:space="preserve"> ( ( 1 - alpha ) / Ku ) * AI565 ^ 2</f>
        <v>0.73861105325185505</v>
      </c>
      <c r="AL565">
        <f t="shared" si="224"/>
        <v>1.4853077693932175</v>
      </c>
      <c r="AM565">
        <f t="shared" si="214"/>
        <v>0.75051042011612923</v>
      </c>
      <c r="AN565">
        <f t="shared" si="225"/>
        <v>1.2846923667760555</v>
      </c>
      <c r="AO565">
        <f t="shared" si="226"/>
        <v>1.7117582012749009</v>
      </c>
      <c r="AP565" cm="1">
        <f t="array" ref="AP565" xml:space="preserve"> EXP( -4 * alpha * X * 10^(-6) * AM565 / ( PI() * df * 10^(-6) * ( 1 - alpha ) ) ) * 100</f>
        <v>2.1411707314820343E-5</v>
      </c>
      <c r="AQ565" cm="1">
        <f t="array" ref="AQ565" xml:space="preserve"> EXP( -4 * alpha * X * 10^(-6) * AN565 / ( PI() * df * 10^(-6) * ( 1 - alpha ) ) ) * 100</f>
        <v>3.8343138875336915E-10</v>
      </c>
      <c r="AR565">
        <f t="shared" si="227"/>
        <v>2.1411323883431588E-5</v>
      </c>
      <c r="AS565" cm="1">
        <f t="array" ref="AS565" xml:space="preserve"> ( sigave * 10^(-6) * fE *e * H565 ) / ( 3 * PI() * eps0 * ( 1 + epsF ) * mu * U * F565 * 10^(-9) )</f>
        <v>3.7608461522901796E-3</v>
      </c>
      <c r="AT565" cm="1">
        <f t="array" ref="AT565" xml:space="preserve"> PI() * AS565 / ( 1 + alpha * SQRT(AS565) )</f>
        <v>1.1765262219445561E-2</v>
      </c>
      <c r="AU565" cm="1">
        <f t="array" ref="AU565" xml:space="preserve"> PI() * AS565 * ( 1 - SQRT( AS565 ) * alpha )</f>
        <v>1.1765051557854352E-2</v>
      </c>
      <c r="AV565">
        <f t="shared" si="228"/>
        <v>0.99998209461146892</v>
      </c>
      <c r="AW565" cm="1">
        <f t="array" ref="AW565" xml:space="preserve"> 2 / 3 * ( epsP - 1 ) / ( epsP + 2 ) * ( sigave * 10^(-6) ) ^ 2 / ( eps0 * ( 1 + epsF ) ^ 2 ) * H565 * ( F565 * 10^(-9) ) ^ 2 / ( df * 10^(-6) * mu * U )</f>
        <v>108.07037292211383</v>
      </c>
      <c r="AX565" cm="1">
        <f t="array" ref="AX565" xml:space="preserve"> 0.528 * Ku ^ 0.26 * AW565 ^ 0.74 / ( 1 + 0.366 * ( Ku * AW565 ) ^ 0.63 )</f>
        <v>2.3800750155750272</v>
      </c>
      <c r="AY565" cm="1">
        <f t="array" ref="AY565" xml:space="preserve"> 0.35 * Ku ^ ( -0.5 ) * AW565 ^ 0.4</f>
        <v>2.8154730853539056</v>
      </c>
      <c r="AZ565">
        <f t="shared" si="229"/>
        <v>1.1829345995103797</v>
      </c>
      <c r="BA565">
        <f t="shared" si="215"/>
        <v>0.75344573044448226</v>
      </c>
      <c r="BB565">
        <f t="shared" si="230"/>
        <v>1.2964574183339099</v>
      </c>
      <c r="BC565">
        <f t="shared" si="231"/>
        <v>1.7207044461836518</v>
      </c>
      <c r="BD565">
        <f t="shared" si="216"/>
        <v>1.3443143358440399</v>
      </c>
      <c r="BE565">
        <f t="shared" si="232"/>
        <v>4.1001654521299606</v>
      </c>
      <c r="BF565">
        <f t="shared" si="233"/>
        <v>3.0500050046372782</v>
      </c>
      <c r="BG565" cm="1">
        <f t="array" ref="BG565" xml:space="preserve"> EXP( -4 * alpha * X * 10^(-6) * BA565 / ( PI() * df * 10^(-6) * ( 1 - alpha ) ) ) * 100</f>
        <v>2.0163545799498662E-5</v>
      </c>
      <c r="BH565" cm="1">
        <f t="array" ref="BH565" xml:space="preserve"> EXP( -4 * alpha * X * 10^(-6) * BB565 / ( PI() * df * 10^(-6) * ( 1 - alpha ) ) ) * 100</f>
        <v>3.0139670915062684E-10</v>
      </c>
      <c r="BI565" cm="1">
        <f t="array" ref="BI565" xml:space="preserve"> EXP( -4 * alpha * X * 10^(-6) * BD565 / ( PI() * df * 10^(-6) * ( 1 - alpha ) ) ) * 100</f>
        <v>1.1320405181612459E-10</v>
      </c>
      <c r="BJ565" cm="1">
        <f t="array" ref="BJ565" xml:space="preserve"> EXP( -4 * alpha * X * 10^(-6) * BE565 / ( PI() * df * 10^(-6) * ( 1 - alpha ) ) ) * 100</f>
        <v>3.6662259482671159E-35</v>
      </c>
      <c r="BK565" cm="1">
        <f t="array" ref="BK565">fC *  BG565 +  ( 1 - fC ) * BI565</f>
        <v>2.0164564635965007E-6</v>
      </c>
    </row>
    <row r="566" spans="6:63" x14ac:dyDescent="0.2">
      <c r="F566">
        <v>5660</v>
      </c>
      <c r="G566" cm="1">
        <f t="array" ref="G566" xml:space="preserve"> F566 * 10^(-9) * rhoa/mu * U</f>
        <v>3.7497107195474211E-3</v>
      </c>
      <c r="H566" cm="1">
        <f t="array" ref="H566">1 +  lambda/F566 * ( 2.514 + 0.8 * EXP( -0.55 * F566/lambda ) )</f>
        <v>1.0297638056537102</v>
      </c>
      <c r="I566" cm="1">
        <f t="array" ref="I566" xml:space="preserve"> 1 + 3.34 * lambda/F566</f>
        <v>1.0395430035335689</v>
      </c>
      <c r="J566">
        <f t="shared" si="217"/>
        <v>0.99059279140293599</v>
      </c>
      <c r="K566" cm="1">
        <f t="array" ref="K566" xml:space="preserve"> kB * T * H566 / ( 3 * PI() * mu * F566 * 10^(-9) )</f>
        <v>4.2953289830909305E-12</v>
      </c>
      <c r="L566" cm="1">
        <f t="array" ref="L566" xml:space="preserve"> df * 10^(-6) *U / K566</f>
        <v>19145.644589505991</v>
      </c>
      <c r="M566" cm="1">
        <f t="array" ref="M566" xml:space="preserve"> 1 + 0.388 * Kn * ( ( 1 - alpha ) * L566 / Ku ) ^ ( 1 / 3 )</f>
        <v>1.19953800148713</v>
      </c>
      <c r="N566" cm="1">
        <f t="array" ref="N566" xml:space="preserve"> 1 + 0.388 * Kn * ( ( 1 - alpha ) / Ku ) ^ ( 1 / 3 ) * ( 3 * PI() * mu * df * 10^(-6) * U * F566 * 10^(-9) / ( kB * T ) ) ^ ( 1 / 3 ) * ( 0.6 * ( F566 / lambda ) ^ 0.1 ) ^ ( -1 / 3 ) * ( 1 + 2/3 * ( 3.34 * F566 / lambda ) ) ^ ( -1 / 2 )</f>
        <v>1.0149858364304489</v>
      </c>
      <c r="O566">
        <f t="shared" si="208"/>
        <v>0.84614729601906558</v>
      </c>
      <c r="P566" cm="1">
        <f t="array" ref="P566" xml:space="preserve"> 1 / ( 1 + 1.6 * ( ( 1 - alpha ) / Ku ) ^ ( 1 / 3 ) * L566 ^ ( -2 / 3 ) * M566 )</f>
        <v>0.99699325523874271</v>
      </c>
      <c r="Q566" cm="1">
        <f t="array" ref="Q566" xml:space="preserve"> 1.6 * ( ( 1 - alpha ) / Ku ) * L566 ^ ( -2 / 3 ) * M566 * P566</f>
        <v>3.8024535526553225E-3</v>
      </c>
      <c r="R566" cm="1">
        <f t="array" ref="R566" xml:space="preserve"> 1.6 * ( 0.6 ) ^ ( 2 / 3 ) * ( ( 1 - alpha ) / Ku ) * ( lambda * 10^(-9) ) ^ ( -1 / 15 ) * ( kB * T / ( 3 * PI() * df * 10^(-6) * U * mu ) ) ^ ( 2 / 3 ) * ( F566 * 10^(-9) ) ^ ( -3 / 5 )  +  3.2 * 3.34 / 3 * ( 0.6 ) ^ ( 2 / 3 ) * ( ( 1 - alpha ) / Ku ) *  ( lambda * 10^(-9) ) ^ ( 14 / 15 ) * ( kB * T / ( 3 * PI() * df * 10^(-6) * U * mu ) ) ^ ( 2 / 3 ) * ( F566 * 10^(-9) ) ^ ( -8 / 5 )</f>
        <v>3.0599368068367151E-3</v>
      </c>
      <c r="S566">
        <f t="shared" si="209"/>
        <v>3.1057925193114806E-3</v>
      </c>
      <c r="T566">
        <f t="shared" si="218"/>
        <v>0.81678644493701946</v>
      </c>
      <c r="U566">
        <f t="shared" si="210"/>
        <v>6421.1780611343829</v>
      </c>
      <c r="V566">
        <f t="shared" si="211"/>
        <v>1.2479320664856844E-2</v>
      </c>
      <c r="W566">
        <f t="shared" si="212"/>
        <v>1.5573303632976815E-4</v>
      </c>
      <c r="X566">
        <f t="shared" si="213"/>
        <v>1.9434323007004621E-6</v>
      </c>
      <c r="Y566" cm="1">
        <f t="array" ref="Y566" xml:space="preserve"> 4 / 3 * g / U^2 * F566 * 10^(-9) * ( rhop - rhoa ) / rhoa</f>
        <v>586.74414557123964</v>
      </c>
      <c r="Z566" cm="1">
        <f t="array" ref="Z566" xml:space="preserve"> SQRT( 4/3 * 1/U566 * g/rhoa * F566 * 10^(-9) *  ( rhop - rhoa ) )</f>
        <v>3.1707893313719783E-3</v>
      </c>
      <c r="AA566" cm="1">
        <f t="array" ref="AA566" xml:space="preserve"> Z566 / U</f>
        <v>0.30228529843274876</v>
      </c>
      <c r="AB566">
        <f t="shared" si="219"/>
        <v>0.43325057900275893</v>
      </c>
      <c r="AC566">
        <f t="shared" si="220"/>
        <v>0.42128076454618912</v>
      </c>
      <c r="AD566">
        <f t="shared" si="221"/>
        <v>0.97237207510692425</v>
      </c>
      <c r="AE566" cm="1">
        <f t="array" ref="AE566">( ( F566 * 10^(-9) ) ^ 2 * rhop * H566 * U ) / ( 18 * mu * ( df * 10^(-6) ) )</f>
        <v>0.135249128693612</v>
      </c>
      <c r="AF566">
        <f t="shared" si="222"/>
        <v>0.12324962926734163</v>
      </c>
      <c r="AG566" cm="1">
        <f t="array" ref="AG566">(2 * AI586*(1-alpha)*AE566*SQRT(alpha)+(1-alpha)*alpha*AE566^2)/Ku</f>
        <v>7.73253874381859E-2</v>
      </c>
      <c r="AH566">
        <f t="shared" si="223"/>
        <v>0.62738839782194278</v>
      </c>
      <c r="AI566" cm="1">
        <f t="array" ref="AI566" xml:space="preserve"> F566 / df / 1000</f>
        <v>0.72193877551020413</v>
      </c>
      <c r="AJ566" cm="1">
        <f t="array" ref="AJ566" xml:space="preserve"> ( 1 + AI566 ) / ( 2*Ku ) * ( 2 * LN( 1 + AI566 ) - 1 + alpha + ( 1 / ( 1 + AI566 ) ) ^ 2 * ( 1 - alpha / 2 ) - ( alpha / 2) * ( 1 + AI566 ) ^ 2 )</f>
        <v>0.49876149638651113</v>
      </c>
      <c r="AK566" cm="1">
        <f t="array" ref="AK566" xml:space="preserve"> ( ( 1 - alpha ) / Ku ) * AI566 ^ 2</f>
        <v>0.74122791941593325</v>
      </c>
      <c r="AL566">
        <f t="shared" si="224"/>
        <v>1.4861370109482643</v>
      </c>
      <c r="AM566">
        <f t="shared" si="214"/>
        <v>0.75188276323919878</v>
      </c>
      <c r="AN566">
        <f t="shared" si="225"/>
        <v>1.2888641057487755</v>
      </c>
      <c r="AO566">
        <f t="shared" si="226"/>
        <v>1.714182275167738</v>
      </c>
      <c r="AP566" cm="1">
        <f t="array" ref="AP566" xml:space="preserve"> EXP( -4 * alpha * X * 10^(-6) * AM566 / ( PI() * df * 10^(-6) * ( 1 - alpha ) ) ) * 100</f>
        <v>2.0818818772691394E-5</v>
      </c>
      <c r="AQ566" cm="1">
        <f t="array" ref="AQ566" xml:space="preserve"> EXP( -4 * alpha * X * 10^(-6) * AN566 / ( PI() * df * 10^(-6) * ( 1 - alpha ) ) ) * 100</f>
        <v>3.5205932308415681E-10</v>
      </c>
      <c r="AR566">
        <f t="shared" si="227"/>
        <v>2.081846671336831E-5</v>
      </c>
      <c r="AS566" cm="1">
        <f t="array" ref="AS566" xml:space="preserve"> ( sigave * 10^(-6) * fE *e * H566 ) / ( 3 * PI() * eps0 * ( 1 + epsF ) * mu * U * F566 * 10^(-9) )</f>
        <v>3.7540095051012373E-3</v>
      </c>
      <c r="AT566" cm="1">
        <f t="array" ref="AT566" xml:space="preserve"> PI() * AS566 / ( 1 + alpha * SQRT(AS566) )</f>
        <v>1.1743919757696805E-2</v>
      </c>
      <c r="AU566" cm="1">
        <f t="array" ref="AU566" xml:space="preserve"> PI() * AS566 * ( 1 - SQRT( AS566 ) * alpha )</f>
        <v>1.1743709860506766E-2</v>
      </c>
      <c r="AV566">
        <f t="shared" si="228"/>
        <v>0.99998212716074619</v>
      </c>
      <c r="AW566" cm="1">
        <f t="array" ref="AW566" xml:space="preserve"> 2 / 3 * ( epsP - 1 ) / ( epsP + 2 ) * ( sigave * 10^(-6) ) ^ 2 / ( eps0 * ( 1 + epsF ) ^ 2 ) * H566 * ( F566 * 10^(-9) ) ^ 2 / ( df * 10^(-6) * mu * U )</f>
        <v>108.44771362911185</v>
      </c>
      <c r="AX566" cm="1">
        <f t="array" ref="AX566" xml:space="preserve"> 0.528 * Ku ^ 0.26 * AW566 ^ 0.74 / ( 1 + 0.366 * ( Ku * AW566 ) ^ 0.63 )</f>
        <v>2.3818097771161209</v>
      </c>
      <c r="AY566" cm="1">
        <f t="array" ref="AY566" xml:space="preserve"> 0.35 * Ku ^ ( -0.5 ) * AW566 ^ 0.4</f>
        <v>2.8194011992375971</v>
      </c>
      <c r="AZ566">
        <f t="shared" si="229"/>
        <v>1.1837222377394507</v>
      </c>
      <c r="BA566">
        <f t="shared" si="215"/>
        <v>0.75479663215821913</v>
      </c>
      <c r="BB566">
        <f t="shared" si="230"/>
        <v>1.3006078156092822</v>
      </c>
      <c r="BC566">
        <f t="shared" si="231"/>
        <v>1.7231235013468515</v>
      </c>
      <c r="BD566">
        <f t="shared" si="216"/>
        <v>1.3428508236271106</v>
      </c>
      <c r="BE566">
        <f t="shared" si="232"/>
        <v>4.1082653049863724</v>
      </c>
      <c r="BF566">
        <f t="shared" si="233"/>
        <v>3.0593609004831466</v>
      </c>
      <c r="BG566" cm="1">
        <f t="array" ref="BG566" xml:space="preserve"> EXP( -4 * alpha * X * 10^(-6) * BA566 / ( PI() * df * 10^(-6) * ( 1 - alpha ) ) ) * 100</f>
        <v>1.9613822007215168E-5</v>
      </c>
      <c r="BH566" cm="1">
        <f t="array" ref="BH566" xml:space="preserve"> EXP( -4 * alpha * X * 10^(-6) * BB566 / ( PI() * df * 10^(-6) * ( 1 - alpha ) ) ) * 100</f>
        <v>2.7685753279403762E-10</v>
      </c>
      <c r="BI566" cm="1">
        <f t="array" ref="BI566" xml:space="preserve"> EXP( -4 * alpha * X * 10^(-6) * BD566 / ( PI() * df * 10^(-6) * ( 1 - alpha ) ) ) * 100</f>
        <v>1.1664532878623825E-10</v>
      </c>
      <c r="BJ566" cm="1">
        <f t="array" ref="BJ566" xml:space="preserve"> EXP( -4 * alpha * X * 10^(-6) * BE566 / ( PI() * df * 10^(-6) * ( 1 - alpha ) ) ) * 100</f>
        <v>3.1062796761969232E-35</v>
      </c>
      <c r="BK566" cm="1">
        <f t="array" ref="BK566">fC *  BG566 +  ( 1 - fC ) * BI566</f>
        <v>1.9614871815174246E-6</v>
      </c>
    </row>
    <row r="567" spans="6:63" x14ac:dyDescent="0.2">
      <c r="F567">
        <v>5670</v>
      </c>
      <c r="G567" cm="1">
        <f t="array" ref="G567" xml:space="preserve"> F567 * 10^(-9) * rhoa/mu * U</f>
        <v>3.7563356501473283E-3</v>
      </c>
      <c r="H567" cm="1">
        <f t="array" ref="H567">1 +  lambda/F567 * ( 2.514 + 0.8 * EXP( -0.55 * F567/lambda ) )</f>
        <v>1.0297113121693122</v>
      </c>
      <c r="I567" cm="1">
        <f t="array" ref="I567" xml:space="preserve"> 1 + 3.34 * lambda/F567</f>
        <v>1.0394732627865961</v>
      </c>
      <c r="J567">
        <f t="shared" si="217"/>
        <v>0.99060875256077841</v>
      </c>
      <c r="K567" cm="1">
        <f t="array" ref="K567" xml:space="preserve"> kB * T * H567 / ( 3 * PI() * mu * F567 * 10^(-9) )</f>
        <v>4.2875348734271952E-12</v>
      </c>
      <c r="L567" cm="1">
        <f t="array" ref="L567" xml:space="preserve"> df * 10^(-6) *U / K567</f>
        <v>19180.448563798622</v>
      </c>
      <c r="M567" cm="1">
        <f t="array" ref="M567" xml:space="preserve"> 1 + 0.388 * Kn * ( ( 1 - alpha ) * L567 / Ku ) ^ ( 1 / 3 )</f>
        <v>1.1996588385706133</v>
      </c>
      <c r="N567" cm="1">
        <f t="array" ref="N567" xml:space="preserve"> 1 + 0.388 * Kn * ( ( 1 - alpha ) / Ku ) ^ ( 1 / 3 ) * ( 3 * PI() * mu * df * 10^(-6) * U * F567 * 10^(-9) / ( kB * T ) ) ^ ( 1 / 3 ) * ( 0.6 * ( F567 / lambda ) ^ 0.1 ) ^ ( -1 / 3 ) * ( 1 + 2/3 * ( 3.34 * F567 / lambda ) ) ^ ( -1 / 2 )</f>
        <v>1.0149806165567565</v>
      </c>
      <c r="O567">
        <f t="shared" si="208"/>
        <v>0.84605771568031807</v>
      </c>
      <c r="P567" cm="1">
        <f t="array" ref="P567" xml:space="preserve"> 1 / ( 1 + 1.6 * ( ( 1 - alpha ) / Ku ) ^ ( 1 / 3 ) * L567 ^ ( -2 / 3 ) * M567 )</f>
        <v>0.99699658106738598</v>
      </c>
      <c r="Q567" cm="1">
        <f t="array" ref="Q567" xml:space="preserve"> 1.6 * ( ( 1 - alpha ) / Ku ) * L567 ^ ( -2 / 3 ) * M567 * P567</f>
        <v>3.7982475724527049E-3</v>
      </c>
      <c r="R567" cm="1">
        <f t="array" ref="R567" xml:space="preserve"> 1.6 * ( 0.6 ) ^ ( 2 / 3 ) * ( ( 1 - alpha ) / Ku ) * ( lambda * 10^(-9) ) ^ ( -1 / 15 ) * ( kB * T / ( 3 * PI() * df * 10^(-6) * U * mu ) ) ^ ( 2 / 3 ) * ( F567 * 10^(-9) ) ^ ( -3 / 5 )  +  3.2 * 3.34 / 3 * ( 0.6 ) ^ ( 2 / 3 ) * ( ( 1 - alpha ) / Ku ) *  ( lambda * 10^(-9) ) ^ ( 14 / 15 ) * ( kB * T / ( 3 * PI() * df * 10^(-6) * U * mu ) ) ^ ( 2 / 3 ) * ( F567 * 10^(-9) ) ^ ( -8 / 5 )</f>
        <v>3.0565591680582426E-3</v>
      </c>
      <c r="S567">
        <f t="shared" si="209"/>
        <v>3.102348308937962E-3</v>
      </c>
      <c r="T567">
        <f t="shared" si="218"/>
        <v>0.81678412208781637</v>
      </c>
      <c r="U567">
        <f t="shared" si="210"/>
        <v>6409.8782871292024</v>
      </c>
      <c r="V567">
        <f t="shared" si="211"/>
        <v>1.2490315404865482E-2</v>
      </c>
      <c r="W567">
        <f t="shared" si="212"/>
        <v>1.5600756927340261E-4</v>
      </c>
      <c r="X567">
        <f t="shared" si="213"/>
        <v>1.9485734961333067E-6</v>
      </c>
      <c r="Y567" cm="1">
        <f t="array" ref="Y567" xml:space="preserve"> 4 / 3 * g / U^2 * F567 * 10^(-9) * ( rhop - rhoa ) / rhoa</f>
        <v>587.78079600511114</v>
      </c>
      <c r="Z567" cm="1">
        <f t="array" ref="Z567" xml:space="preserve"> SQRT( 4/3 * 1/U567 * g/rhoa * F567 * 10^(-9) *  ( rhop - rhoa ) )</f>
        <v>3.1763852246952445E-3</v>
      </c>
      <c r="AA567" cm="1">
        <f t="array" ref="AA567" xml:space="preserve"> Z567 / U</f>
        <v>0.30281877956518632</v>
      </c>
      <c r="AB567">
        <f t="shared" si="219"/>
        <v>0.43434729836286495</v>
      </c>
      <c r="AC567">
        <f t="shared" si="220"/>
        <v>0.42228354343725927</v>
      </c>
      <c r="AD567">
        <f t="shared" si="221"/>
        <v>0.97222555551496193</v>
      </c>
      <c r="AE567" cm="1">
        <f t="array" ref="AE567">( ( F567 * 10^(-9) ) ^ 2 * rhop * H567 * U ) / ( 18 * mu * ( df * 10^(-6) ) )</f>
        <v>0.13572054411758652</v>
      </c>
      <c r="AF567">
        <f t="shared" si="222"/>
        <v>0.12380712615710025</v>
      </c>
      <c r="AG567" cm="1">
        <f t="array" ref="AG567">(2 * AI587*(1-alpha)*AE567*SQRT(alpha)+(1-alpha)*alpha*AE567^2)/Ku</f>
        <v>7.7730526774458741E-2</v>
      </c>
      <c r="AH567">
        <f t="shared" si="223"/>
        <v>0.62783564393398161</v>
      </c>
      <c r="AI567" cm="1">
        <f t="array" ref="AI567" xml:space="preserve"> F567 / df / 1000</f>
        <v>0.72321428571428581</v>
      </c>
      <c r="AJ567" cm="1">
        <f t="array" ref="AJ567" xml:space="preserve"> ( 1 + AI567 ) / ( 2*Ku ) * ( 2 * LN( 1 + AI567 ) - 1 + alpha + ( 1 / ( 1 + AI567 ) ) ^ 2 * ( 1 - alpha / 2 ) - ( alpha / 2) * ( 1 + AI567 ) ^ 2 )</f>
        <v>0.50024634440424998</v>
      </c>
      <c r="AK567" cm="1">
        <f t="array" ref="AK567" xml:space="preserve"> ( ( 1 - alpha ) / Ku ) * AI567 ^ 2</f>
        <v>0.74384941310638475</v>
      </c>
      <c r="AL567">
        <f t="shared" si="224"/>
        <v>1.4869662146002185</v>
      </c>
      <c r="AM567">
        <f t="shared" si="214"/>
        <v>0.75325244193978003</v>
      </c>
      <c r="AN567">
        <f t="shared" si="225"/>
        <v>1.2930424310096822</v>
      </c>
      <c r="AO567">
        <f t="shared" si="226"/>
        <v>1.7166123320886049</v>
      </c>
      <c r="AP567" cm="1">
        <f t="array" ref="AP567" xml:space="preserve"> EXP( -4 * alpha * X * 10^(-6) * AM567 / ( PI() * df * 10^(-6) * ( 1 - alpha ) ) ) * 100</f>
        <v>2.0243450885571086E-5</v>
      </c>
      <c r="AQ567" cm="1">
        <f t="array" ref="AQ567" xml:space="preserve"> EXP( -4 * alpha * X * 10^(-6) * AN567 / ( PI() * df * 10^(-6) * ( 1 - alpha ) ) ) * 100</f>
        <v>3.2321053504986138E-10</v>
      </c>
      <c r="AR567">
        <f t="shared" si="227"/>
        <v>2.0243127675036036E-5</v>
      </c>
      <c r="AS567" cm="1">
        <f t="array" ref="AS567" xml:space="preserve"> ( sigave * 10^(-6) * fE *e * H567 ) / ( 3 * PI() * eps0 * ( 1 + epsF ) * mu * U * F567 * 10^(-9) )</f>
        <v>3.7471976492744435E-3</v>
      </c>
      <c r="AT567" cm="1">
        <f t="array" ref="AT567" xml:space="preserve"> PI() * AS567 / ( 1 + alpha * SQRT(AS567) )</f>
        <v>1.1722654566988677E-2</v>
      </c>
      <c r="AU567" cm="1">
        <f t="array" ref="AU567" xml:space="preserve"> PI() * AS567 * ( 1 - SQRT( AS567 ) * alpha )</f>
        <v>1.1722445430048264E-2</v>
      </c>
      <c r="AV567">
        <f t="shared" si="228"/>
        <v>0.99998215959199188</v>
      </c>
      <c r="AW567" cm="1">
        <f t="array" ref="AW567" xml:space="preserve"> 2 / 3 * ( epsP - 1 ) / ( epsP + 2 ) * ( sigave * 10^(-6) ) ^ 2 / ( eps0 * ( 1 + epsF ) ^ 2 ) * H567 * ( F567 * 10^(-9) ) ^ 2 / ( df * 10^(-6) * mu * U )</f>
        <v>108.82571181211934</v>
      </c>
      <c r="AX567" cm="1">
        <f t="array" ref="AX567" xml:space="preserve"> 0.528 * Ku ^ 0.26 * AW567 ^ 0.74 / ( 1 + 0.366 * ( Ku * AW567 ) ^ 0.63 )</f>
        <v>2.3835412634849158</v>
      </c>
      <c r="AY567" cm="1">
        <f t="array" ref="AY567" xml:space="preserve"> 0.35 * Ku ^ ( -0.5 ) * AW567 ^ 0.4</f>
        <v>2.8233279439217989</v>
      </c>
      <c r="AZ567">
        <f t="shared" si="229"/>
        <v>1.1845097826390814</v>
      </c>
      <c r="BA567">
        <f t="shared" si="215"/>
        <v>0.75614497832816796</v>
      </c>
      <c r="BB567">
        <f t="shared" si="230"/>
        <v>1.3047648764397304</v>
      </c>
      <c r="BC567">
        <f t="shared" si="231"/>
        <v>1.7255485572681548</v>
      </c>
      <c r="BD567">
        <f t="shared" si="216"/>
        <v>1.3413854282404543</v>
      </c>
      <c r="BE567">
        <f t="shared" si="232"/>
        <v>4.1163703749314813</v>
      </c>
      <c r="BF567">
        <f t="shared" si="233"/>
        <v>3.0687454092378799</v>
      </c>
      <c r="BG567" cm="1">
        <f t="array" ref="BG567" xml:space="preserve"> EXP( -4 * alpha * X * 10^(-6) * BA567 / ( PI() * df * 10^(-6) * ( 1 - alpha ) ) ) * 100</f>
        <v>1.9080083159883219E-5</v>
      </c>
      <c r="BH567" cm="1">
        <f t="array" ref="BH567" xml:space="preserve"> EXP( -4 * alpha * X * 10^(-6) * BB567 / ( PI() * df * 10^(-6) * ( 1 - alpha ) ) ) * 100</f>
        <v>2.5428161878661424E-10</v>
      </c>
      <c r="BI567" cm="1">
        <f t="array" ref="BI567" xml:space="preserve"> EXP( -4 * alpha * X * 10^(-6) * BD567 / ( PI() * df * 10^(-6) * ( 1 - alpha ) ) ) * 100</f>
        <v>1.201958481467759E-10</v>
      </c>
      <c r="BJ567" cm="1">
        <f t="array" ref="BJ567" xml:space="preserve"> EXP( -4 * alpha * X * 10^(-6) * BE567 / ( PI() * df * 10^(-6) * ( 1 - alpha ) ) ) * 100</f>
        <v>2.6315736082543668E-35</v>
      </c>
      <c r="BK567" cm="1">
        <f t="array" ref="BK567">fC *  BG567 +  ( 1 - fC ) * BI567</f>
        <v>1.908116492251654E-6</v>
      </c>
    </row>
    <row r="568" spans="6:63" x14ac:dyDescent="0.2">
      <c r="F568">
        <v>5680</v>
      </c>
      <c r="G568" cm="1">
        <f t="array" ref="G568" xml:space="preserve"> F568 * 10^(-9) * rhoa/mu * U</f>
        <v>3.7629605807472351E-3</v>
      </c>
      <c r="H568" cm="1">
        <f t="array" ref="H568">1 +  lambda/F568 * ( 2.514 + 0.8 * EXP( -0.55 * F568/lambda ) )</f>
        <v>1.0296590035211268</v>
      </c>
      <c r="I568" cm="1">
        <f t="array" ref="I568" xml:space="preserve"> 1 + 3.34 * lambda/F568</f>
        <v>1.0394037676056338</v>
      </c>
      <c r="J568">
        <f t="shared" si="217"/>
        <v>0.99062465964794899</v>
      </c>
      <c r="K568" cm="1">
        <f t="array" ref="K568" xml:space="preserve"> kB * T * H568 / ( 3 * PI() * mu * F568 * 10^(-9) )</f>
        <v>4.2797689760817336E-12</v>
      </c>
      <c r="L568" cm="1">
        <f t="array" ref="L568" xml:space="preserve"> df * 10^(-6) *U / K568</f>
        <v>19215.252637434096</v>
      </c>
      <c r="M568" cm="1">
        <f t="array" ref="M568" xml:space="preserve"> 1 + 0.388 * Kn * ( ( 1 - alpha ) * L568 / Ku ) ^ ( 1 / 3 )</f>
        <v>1.1997795299096523</v>
      </c>
      <c r="N568" cm="1">
        <f t="array" ref="N568" xml:space="preserve"> 1 + 0.388 * Kn * ( ( 1 - alpha ) / Ku ) ^ ( 1 / 3 ) * ( 3 * PI() * mu * df * 10^(-6) * U * F568 * 10^(-9) / ( kB * T ) ) ^ ( 1 / 3 ) * ( 0.6 * ( F568 / lambda ) ^ 0.1 ) ^ ( -1 / 3 ) * ( 1 + 2/3 * ( 3.34 * F568 / lambda ) ) ^ ( -1 / 2 )</f>
        <v>1.0149754075722612</v>
      </c>
      <c r="O568">
        <f t="shared" si="208"/>
        <v>0.8459682652267726</v>
      </c>
      <c r="P568" cm="1">
        <f t="array" ref="P568" xml:space="preserve"> 1 / ( 1 + 1.6 * ( ( 1 - alpha ) / Ku ) ^ ( 1 / 3 ) * L568 ^ ( -2 / 3 ) * M568 )</f>
        <v>0.99699989706663683</v>
      </c>
      <c r="Q568" cm="1">
        <f t="array" ref="Q568" xml:space="preserve"> 1.6 * ( ( 1 - alpha ) / Ku ) * L568 ^ ( -2 / 3 ) * M568 * P568</f>
        <v>3.7940540229055839E-3</v>
      </c>
      <c r="R568" cm="1">
        <f t="array" ref="R568" xml:space="preserve"> 1.6 * ( 0.6 ) ^ ( 2 / 3 ) * ( ( 1 - alpha ) / Ku ) * ( lambda * 10^(-9) ) ^ ( -1 / 15 ) * ( kB * T / ( 3 * PI() * df * 10^(-6) * U * mu ) ) ^ ( 2 / 3 ) * ( F568 * 10^(-9) ) ^ ( -3 / 5 )  +  3.2 * 3.34 / 3 * ( 0.6 ) ^ ( 2 / 3 ) * ( ( 1 - alpha ) / Ku ) *  ( lambda * 10^(-9) ) ^ ( 14 / 15 ) * ( kB * T / ( 3 * PI() * df * 10^(-6) * U * mu ) ) ^ ( 2 / 3 ) * ( F568 * 10^(-9) ) ^ ( -8 / 5 )</f>
        <v>3.053191436608255E-3</v>
      </c>
      <c r="S568">
        <f t="shared" si="209"/>
        <v>3.0989142227676016E-3</v>
      </c>
      <c r="T568">
        <f t="shared" si="218"/>
        <v>0.81678178646343402</v>
      </c>
      <c r="U568">
        <f t="shared" si="210"/>
        <v>6398.6182872577328</v>
      </c>
      <c r="V568">
        <f t="shared" si="211"/>
        <v>1.250130040228779E-2</v>
      </c>
      <c r="W568">
        <f t="shared" si="212"/>
        <v>1.5628210039140484E-4</v>
      </c>
      <c r="X568">
        <f t="shared" si="213"/>
        <v>1.9537191828164643E-6</v>
      </c>
      <c r="Y568" cm="1">
        <f t="array" ref="Y568" xml:space="preserve"> 4 / 3 * g / U^2 * F568 * 10^(-9) * ( rhop - rhoa ) / rhoa</f>
        <v>588.81744643898264</v>
      </c>
      <c r="Z568" cm="1">
        <f t="array" ref="Z568" xml:space="preserve"> SQRT( 4/3 * 1/U568 * g/rhoa * F568 * 10^(-9) *  ( rhop - rhoa ) )</f>
        <v>3.1819810995894178E-3</v>
      </c>
      <c r="AA568" cm="1">
        <f t="array" ref="AA568" xml:space="preserve"> Z568 / U</f>
        <v>0.30335225894069745</v>
      </c>
      <c r="AB568">
        <f t="shared" si="219"/>
        <v>0.43544569380133019</v>
      </c>
      <c r="AC568">
        <f t="shared" si="220"/>
        <v>0.42328740526096514</v>
      </c>
      <c r="AD568">
        <f t="shared" si="221"/>
        <v>0.97207851928853339</v>
      </c>
      <c r="AE568" cm="1">
        <f t="array" ref="AE568">( ( F568 * 10^(-9) ) ^ 2 * rhop * H568 * U ) / ( 18 * mu * ( df * 10^(-6) ) )</f>
        <v>0.13619277950405195</v>
      </c>
      <c r="AF568">
        <f t="shared" si="222"/>
        <v>0.12436548482644526</v>
      </c>
      <c r="AG568" cm="1">
        <f t="array" ref="AG568">(2 * AI588*(1-alpha)*AE568*SQRT(alpha)+(1-alpha)*alpha*AE568^2)/Ku</f>
        <v>7.8137089627359935E-2</v>
      </c>
      <c r="AH568">
        <f t="shared" si="223"/>
        <v>0.62828597288389099</v>
      </c>
      <c r="AI568" cm="1">
        <f t="array" ref="AI568" xml:space="preserve"> F568 / df / 1000</f>
        <v>0.72448979591836737</v>
      </c>
      <c r="AJ568" cm="1">
        <f t="array" ref="AJ568" xml:space="preserve"> ( 1 + AI568 ) / ( 2*Ku ) * ( 2 * LN( 1 + AI568 ) - 1 + alpha + ( 1 / ( 1 + AI568 ) ) ^ 2 * ( 1 - alpha / 2 ) - ( alpha / 2) * ( 1 + AI568 ) ^ 2 )</f>
        <v>0.50173266031230745</v>
      </c>
      <c r="AK568" cm="1">
        <f t="array" ref="AK568" xml:space="preserve"> ( ( 1 - alpha ) / Ku ) * AI568 ^ 2</f>
        <v>0.74647553432320934</v>
      </c>
      <c r="AL568">
        <f t="shared" si="224"/>
        <v>1.4877953806287192</v>
      </c>
      <c r="AM568">
        <f t="shared" si="214"/>
        <v>0.75461944356236343</v>
      </c>
      <c r="AN568">
        <f t="shared" si="225"/>
        <v>1.2972273386333875</v>
      </c>
      <c r="AO568">
        <f t="shared" si="226"/>
        <v>1.7190483888269725</v>
      </c>
      <c r="AP568" cm="1">
        <f t="array" ref="AP568" xml:space="preserve"> EXP( -4 * alpha * X * 10^(-6) * AM568 / ( PI() * df * 10^(-6) * ( 1 - alpha ) ) ) * 100</f>
        <v>1.968506266277612E-5</v>
      </c>
      <c r="AQ568" cm="1">
        <f t="array" ref="AQ568" xml:space="preserve"> EXP( -4 * alpha * X * 10^(-6) * AN568 / ( PI() * df * 10^(-6) * ( 1 - alpha ) ) ) * 100</f>
        <v>2.9668574024212045E-10</v>
      </c>
      <c r="AR568">
        <f t="shared" si="227"/>
        <v>1.9684765977035878E-5</v>
      </c>
      <c r="AS568" cm="1">
        <f t="array" ref="AS568" xml:space="preserve"> ( sigave * 10^(-6) * fE *e * H568 ) / ( 3 * PI() * eps0 * ( 1 + epsF ) * mu * U * F568 * 10^(-9) )</f>
        <v>3.7404104503042904E-3</v>
      </c>
      <c r="AT568" cm="1">
        <f t="array" ref="AT568" xml:space="preserve"> PI() * AS568 / ( 1 + alpha * SQRT(AS568) )</f>
        <v>1.1701466228637521E-2</v>
      </c>
      <c r="AU568" cm="1">
        <f t="array" ref="AU568" xml:space="preserve"> PI() * AS568 * ( 1 - SQRT( AS568 ) * alpha )</f>
        <v>1.1701257847825183E-2</v>
      </c>
      <c r="AV568">
        <f t="shared" si="228"/>
        <v>0.99998219190584614</v>
      </c>
      <c r="AW568" cm="1">
        <f t="array" ref="AW568" xml:space="preserve"> 2 / 3 * ( epsP - 1 ) / ( epsP + 2 ) * ( sigave * 10^(-6) ) ^ 2 / ( eps0 * ( 1 + epsF ) ^ 2 ) * H568 * ( F568 * 10^(-9) ) ^ 2 / ( df * 10^(-6) * mu * U )</f>
        <v>109.20436747113625</v>
      </c>
      <c r="AX568" cm="1">
        <f t="array" ref="AX568" xml:space="preserve"> 0.528 * Ku ^ 0.26 * AW568 ^ 0.74 / ( 1 + 0.366 * ( Ku * AW568 ) ^ 0.63 )</f>
        <v>2.3852694863982342</v>
      </c>
      <c r="AY568" cm="1">
        <f t="array" ref="AY568" xml:space="preserve"> 0.35 * Ku ^ ( -0.5 ) * AW568 ^ 0.4</f>
        <v>2.8272533222681031</v>
      </c>
      <c r="AZ568">
        <f t="shared" si="229"/>
        <v>1.1852972330339353</v>
      </c>
      <c r="BA568">
        <f t="shared" si="215"/>
        <v>0.75749075585668268</v>
      </c>
      <c r="BB568">
        <f t="shared" si="230"/>
        <v>1.3089285964812127</v>
      </c>
      <c r="BC568">
        <f t="shared" si="231"/>
        <v>1.7279796305908479</v>
      </c>
      <c r="BD568">
        <f t="shared" si="216"/>
        <v>1.3399181973884777</v>
      </c>
      <c r="BE568">
        <f t="shared" si="232"/>
        <v>4.1244806609014901</v>
      </c>
      <c r="BF568">
        <f t="shared" si="233"/>
        <v>3.0781585539626</v>
      </c>
      <c r="BG568" cm="1">
        <f t="array" ref="BG568" xml:space="preserve"> EXP( -4 * alpha * X * 10^(-6) * BA568 / ( PI() * df * 10^(-6) * ( 1 - alpha ) ) ) * 100</f>
        <v>1.8561844182364238E-5</v>
      </c>
      <c r="BH568" cm="1">
        <f t="array" ref="BH568" xml:space="preserve"> EXP( -4 * alpha * X * 10^(-6) * BB568 / ( PI() * df * 10^(-6) * ( 1 - alpha ) ) ) * 100</f>
        <v>2.3351480167861394E-10</v>
      </c>
      <c r="BI568" cm="1">
        <f t="array" ref="BI568" xml:space="preserve"> EXP( -4 * alpha * X * 10^(-6) * BD568 / ( PI() * df * 10^(-6) * ( 1 - alpha ) ) ) * 100</f>
        <v>1.2385909197476597E-10</v>
      </c>
      <c r="BJ568" cm="1">
        <f t="array" ref="BJ568" xml:space="preserve"> EXP( -4 * alpha * X * 10^(-6) * BE568 / ( PI() * df * 10^(-6) * ( 1 - alpha ) ) ) * 100</f>
        <v>2.2291748651417472E-35</v>
      </c>
      <c r="BK568" cm="1">
        <f t="array" ref="BK568">fC *  BG568 +  ( 1 - fC ) * BI568</f>
        <v>1.8562958914192012E-6</v>
      </c>
    </row>
    <row r="569" spans="6:63" x14ac:dyDescent="0.2">
      <c r="F569">
        <v>5690</v>
      </c>
      <c r="G569" cm="1">
        <f t="array" ref="G569" xml:space="preserve"> F569 * 10^(-9) * rhoa/mu * U</f>
        <v>3.7695855113471424E-3</v>
      </c>
      <c r="H569" cm="1">
        <f t="array" ref="H569">1 +  lambda/F569 * ( 2.514 + 0.8 * EXP( -0.55 * F569/lambda ) )</f>
        <v>1.0296068787346222</v>
      </c>
      <c r="I569" cm="1">
        <f t="array" ref="I569" xml:space="preserve"> 1 + 3.34 * lambda/F569</f>
        <v>1.0393345166959578</v>
      </c>
      <c r="J569">
        <f t="shared" si="217"/>
        <v>0.99064051293874111</v>
      </c>
      <c r="K569" cm="1">
        <f t="array" ref="K569" xml:space="preserve"> kB * T * H569 / ( 3 * PI() * mu * F569 * 10^(-9) )</f>
        <v>4.272031138264185E-12</v>
      </c>
      <c r="L569" cm="1">
        <f t="array" ref="L569" xml:space="preserve"> df * 10^(-6) *U / K569</f>
        <v>19250.056809903705</v>
      </c>
      <c r="M569" cm="1">
        <f t="array" ref="M569" xml:space="preserve"> 1 + 0.388 * Kn * ( ( 1 - alpha ) * L569 / Ku ) ^ ( 1 / 3 )</f>
        <v>1.1999000759419856</v>
      </c>
      <c r="N569" cm="1">
        <f t="array" ref="N569" xml:space="preserve"> 1 + 0.388 * Kn * ( ( 1 - alpha ) / Ku ) ^ ( 1 / 3 ) * ( 3 * PI() * mu * df * 10^(-6) * U * F569 * 10^(-9) / ( kB * T ) ) ^ ( 1 / 3 ) * ( 0.6 * ( F569 / lambda ) ^ 0.1 ) ^ ( -1 / 3 ) * ( 1 + 2/3 * ( 3.34 * F569 / lambda ) ) ^ ( -1 / 2 )</f>
        <v>1.014970209435393</v>
      </c>
      <c r="O569">
        <f t="shared" si="208"/>
        <v>0.84587894424340893</v>
      </c>
      <c r="P569" cm="1">
        <f t="array" ref="P569" xml:space="preserve"> 1 / ( 1 + 1.6 * ( ( 1 - alpha ) / Ku ) ^ ( 1 / 3 ) * L569 ^ ( -2 / 3 ) * M569 )</f>
        <v>0.99700320328328573</v>
      </c>
      <c r="Q569" cm="1">
        <f t="array" ref="Q569" xml:space="preserve"> 1.6 * ( ( 1 - alpha ) / Ku ) * L569 ^ ( -2 / 3 ) * M569 * P569</f>
        <v>3.7898728448406103E-3</v>
      </c>
      <c r="R569" cm="1">
        <f t="array" ref="R569" xml:space="preserve"> 1.6 * ( 0.6 ) ^ ( 2 / 3 ) * ( ( 1 - alpha ) / Ku ) * ( lambda * 10^(-9) ) ^ ( -1 / 15 ) * ( kB * T / ( 3 * PI() * df * 10^(-6) * U * mu ) ) ^ ( 2 / 3 ) * ( F569 * 10^(-9) ) ^ ( -3 / 5 )  +  3.2 * 3.34 / 3 * ( 0.6 ) ^ ( 2 / 3 ) * ( ( 1 - alpha ) / Ku ) *  ( lambda * 10^(-9) ) ^ ( 14 / 15 ) * ( kB * T / ( 3 * PI() * df * 10^(-6) * U * mu ) ) ^ ( 2 / 3 ) * ( F569 * 10^(-9) ) ^ ( -8 / 5 )</f>
        <v>3.0498335654227859E-3</v>
      </c>
      <c r="S569">
        <f t="shared" si="209"/>
        <v>3.0954902126402563E-3</v>
      </c>
      <c r="T569">
        <f t="shared" si="218"/>
        <v>0.81677943808968145</v>
      </c>
      <c r="U569">
        <f t="shared" si="210"/>
        <v>6387.3978518463637</v>
      </c>
      <c r="V569">
        <f t="shared" si="211"/>
        <v>1.2512275682824257E-2</v>
      </c>
      <c r="W569">
        <f t="shared" si="212"/>
        <v>1.565566296847815E-4</v>
      </c>
      <c r="X569">
        <f t="shared" si="213"/>
        <v>1.9588693567017653E-6</v>
      </c>
      <c r="Y569" cm="1">
        <f t="array" ref="Y569" xml:space="preserve"> 4 / 3 * g / U^2 * F569 * 10^(-9) * ( rhop - rhoa ) / rhoa</f>
        <v>589.85409687285414</v>
      </c>
      <c r="Z569" cm="1">
        <f t="array" ref="Z569" xml:space="preserve"> SQRT( 4/3 * 1/U569 * g/rhoa * F569 * 10^(-9) *  ( rhop - rhoa ) )</f>
        <v>3.1875769560648129E-3</v>
      </c>
      <c r="AA569" cm="1">
        <f t="array" ref="AA569" xml:space="preserve"> Z569 / U</f>
        <v>0.30388573656026535</v>
      </c>
      <c r="AB569">
        <f t="shared" si="219"/>
        <v>0.43654576916534332</v>
      </c>
      <c r="AC569">
        <f t="shared" si="220"/>
        <v>0.42429235091922285</v>
      </c>
      <c r="AD569">
        <f t="shared" si="221"/>
        <v>0.97193096552155689</v>
      </c>
      <c r="AE569" cm="1">
        <f t="array" ref="AE569">( ( F569 * 10^(-9) ) ^ 2 * rhop * H569 * U ) / ( 18 * mu * ( df * 10^(-6) ) )</f>
        <v>0.13666583485300854</v>
      </c>
      <c r="AF569">
        <f t="shared" si="222"/>
        <v>0.12492470049479205</v>
      </c>
      <c r="AG569" cm="1">
        <f t="array" ref="AG569">(2 * AI589*(1-alpha)*AE569*SQRT(alpha)+(1-alpha)*alpha*AE569^2)/Ku</f>
        <v>7.854507856912786E-2</v>
      </c>
      <c r="AH569">
        <f t="shared" si="223"/>
        <v>0.6287393786659693</v>
      </c>
      <c r="AI569" cm="1">
        <f t="array" ref="AI569" xml:space="preserve"> F569 / df / 1000</f>
        <v>0.72576530612244905</v>
      </c>
      <c r="AJ569" cm="1">
        <f t="array" ref="AJ569" xml:space="preserve"> ( 1 + AI569 ) / ( 2*Ku ) * ( 2 * LN( 1 + AI569 ) - 1 + alpha + ( 1 / ( 1 + AI569 ) ) ^ 2 * ( 1 - alpha / 2 ) - ( alpha / 2) * ( 1 + AI569 ) ^ 2 )</f>
        <v>0.50322044167612057</v>
      </c>
      <c r="AK569" cm="1">
        <f t="array" ref="AK569" xml:space="preserve"> ( ( 1 - alpha ) / Ku ) * AI569 ^ 2</f>
        <v>0.74910628306640736</v>
      </c>
      <c r="AL569">
        <f t="shared" si="224"/>
        <v>1.4886245093130421</v>
      </c>
      <c r="AM569">
        <f t="shared" si="214"/>
        <v>0.75598375549611851</v>
      </c>
      <c r="AN569">
        <f t="shared" si="225"/>
        <v>1.3014188246930627</v>
      </c>
      <c r="AO569">
        <f t="shared" si="226"/>
        <v>1.7214904622375111</v>
      </c>
      <c r="AP569" cm="1">
        <f t="array" ref="AP569" xml:space="preserve"> EXP( -4 * alpha * X * 10^(-6) * AM569 / ( PI() * df * 10^(-6) * ( 1 - alpha ) ) ) * 100</f>
        <v>1.9143130350567718E-5</v>
      </c>
      <c r="AQ569" cm="1">
        <f t="array" ref="AQ569" xml:space="preserve"> EXP( -4 * alpha * X * 10^(-6) * AN569 / ( PI() * df * 10^(-6) * ( 1 - alpha ) ) ) * 100</f>
        <v>2.7230108969965209E-10</v>
      </c>
      <c r="AR569">
        <f t="shared" si="227"/>
        <v>1.9142858049478018E-5</v>
      </c>
      <c r="AS569" cm="1">
        <f t="array" ref="AS569" xml:space="preserve"> ( sigave * 10^(-6) * fE *e * H569 ) / ( 3 * PI() * eps0 * ( 1 + epsF ) * mu * U * F569 * 10^(-9) )</f>
        <v>3.7336477746558448E-3</v>
      </c>
      <c r="AT569" cm="1">
        <f t="array" ref="AT569" xml:space="preserve"> PI() * AS569 / ( 1 + alpha * SQRT(AS569) )</f>
        <v>1.1680354326977367E-2</v>
      </c>
      <c r="AU569" cm="1">
        <f t="array" ref="AU569" xml:space="preserve"> PI() * AS569 * ( 1 - SQRT( AS569 ) * alpha )</f>
        <v>1.1680146698201284E-2</v>
      </c>
      <c r="AV569">
        <f t="shared" si="228"/>
        <v>0.99998222410294491</v>
      </c>
      <c r="AW569" cm="1">
        <f t="array" ref="AW569" xml:space="preserve"> 2 / 3 * ( epsP - 1 ) / ( epsP + 2 ) * ( sigave * 10^(-6) ) ^ 2 / ( eps0 * ( 1 + epsF ) ^ 2 ) * H569 * ( F569 * 10^(-9) ) ^ 2 / ( df * 10^(-6) * mu * U )</f>
        <v>109.58368060616262</v>
      </c>
      <c r="AX569" cm="1">
        <f t="array" ref="AX569" xml:space="preserve"> 0.528 * Ku ^ 0.26 * AW569 ^ 0.74 / ( 1 + 0.366 * ( Ku * AW569 ) ^ 0.63 )</f>
        <v>2.3869944575147866</v>
      </c>
      <c r="AY569" cm="1">
        <f t="array" ref="AY569" xml:space="preserve"> 0.35 * Ku ^ ( -0.5 ) * AW569 ^ 0.4</f>
        <v>2.8311773371271474</v>
      </c>
      <c r="AZ569">
        <f t="shared" si="229"/>
        <v>1.1860845877601327</v>
      </c>
      <c r="BA569">
        <f t="shared" si="215"/>
        <v>0.75883395169346224</v>
      </c>
      <c r="BB569">
        <f t="shared" si="230"/>
        <v>1.313098971391264</v>
      </c>
      <c r="BC569">
        <f t="shared" si="231"/>
        <v>1.7304167380240019</v>
      </c>
      <c r="BD569">
        <f t="shared" si="216"/>
        <v>1.3384491786704567</v>
      </c>
      <c r="BE569">
        <f t="shared" si="232"/>
        <v>4.1325961618202101</v>
      </c>
      <c r="BF569">
        <f t="shared" si="233"/>
        <v>3.0876003569484114</v>
      </c>
      <c r="BG569" cm="1">
        <f t="array" ref="BG569" xml:space="preserve"> EXP( -4 * alpha * X * 10^(-6) * BA569 / ( PI() * df * 10^(-6) * ( 1 - alpha ) ) ) * 100</f>
        <v>1.8058635163307609E-5</v>
      </c>
      <c r="BH569" cm="1">
        <f t="array" ref="BH569" xml:space="preserve"> EXP( -4 * alpha * X * 10^(-6) * BB569 / ( PI() * df * 10^(-6) * ( 1 - alpha ) ) ) * 100</f>
        <v>2.1441478202487293E-10</v>
      </c>
      <c r="BI569" cm="1">
        <f t="array" ref="BI569" xml:space="preserve"> EXP( -4 * alpha * X * 10^(-6) * BD569 / ( PI() * df * 10^(-6) * ( 1 - alpha ) ) ) * 100</f>
        <v>1.2763865084886036E-10</v>
      </c>
      <c r="BJ569" cm="1">
        <f t="array" ref="BJ569" xml:space="preserve"> EXP( -4 * alpha * X * 10^(-6) * BE569 / ( PI() * df * 10^(-6) * ( 1 - alpha ) ) ) * 100</f>
        <v>1.8881061666114347E-35</v>
      </c>
      <c r="BK569" cm="1">
        <f t="array" ref="BK569">fC *  BG569 +  ( 1 - fC ) * BI569</f>
        <v>1.8059783911165251E-6</v>
      </c>
    </row>
    <row r="570" spans="6:63" x14ac:dyDescent="0.2">
      <c r="F570">
        <v>5700</v>
      </c>
      <c r="G570" cm="1">
        <f t="array" ref="G570" xml:space="preserve"> F570 * 10^(-9) * rhoa/mu * U</f>
        <v>3.7762104419470492E-3</v>
      </c>
      <c r="H570" cm="1">
        <f t="array" ref="H570">1 +  lambda/F570 * ( 2.514 + 0.8 * EXP( -0.55 * F570/lambda ) )</f>
        <v>1.0295549368421053</v>
      </c>
      <c r="I570" cm="1">
        <f t="array" ref="I570" xml:space="preserve"> 1 + 3.34 * lambda/F570</f>
        <v>1.0392655087719298</v>
      </c>
      <c r="J570">
        <f t="shared" si="217"/>
        <v>0.99065631270559606</v>
      </c>
      <c r="K570" cm="1">
        <f t="array" ref="K570" xml:space="preserve"> kB * T * H570 / ( 3 * PI() * mu * F570 * 10^(-9) )</f>
        <v>4.2643212082847276E-12</v>
      </c>
      <c r="L570" cm="1">
        <f t="array" ref="L570" xml:space="preserve"> df * 10^(-6) *U / K570</f>
        <v>19284.861080702205</v>
      </c>
      <c r="M570" cm="1">
        <f t="array" ref="M570" xml:space="preserve"> 1 + 0.388 * Kn * ( ( 1 - alpha ) * L570 / Ku ) ^ ( 1 / 3 )</f>
        <v>1.2000204771032545</v>
      </c>
      <c r="N570" cm="1">
        <f t="array" ref="N570" xml:space="preserve"> 1 + 0.388 * Kn * ( ( 1 - alpha ) / Ku ) ^ ( 1 / 3 ) * ( 3 * PI() * mu * df * 10^(-6) * U * F570 * 10^(-9) / ( kB * T ) ) ^ ( 1 / 3 ) * ( 0.6 * ( F570 / lambda ) ^ 0.1 ) ^ ( -1 / 3 ) * ( 1 + 2/3 * ( 3.34 * F570 / lambda ) ) ^ ( -1 / 2 )</f>
        <v>1.0149650221048123</v>
      </c>
      <c r="O570">
        <f t="shared" si="208"/>
        <v>0.84578975231726872</v>
      </c>
      <c r="P570" cm="1">
        <f t="array" ref="P570" xml:space="preserve"> 1 / ( 1 + 1.6 * ( ( 1 - alpha ) / Ku ) ^ ( 1 / 3 ) * L570 ^ ( -2 / 3 ) * M570 )</f>
        <v>0.99700649976381694</v>
      </c>
      <c r="Q570" cm="1">
        <f t="array" ref="Q570" xml:space="preserve"> 1.6 * ( ( 1 - alpha ) / Ku ) * L570 ^ ( -2 / 3 ) * M570 * P570</f>
        <v>3.7857039794721007E-3</v>
      </c>
      <c r="R570" cm="1">
        <f t="array" ref="R570" xml:space="preserve"> 1.6 * ( 0.6 ) ^ ( 2 / 3 ) * ( ( 1 - alpha ) / Ku ) * ( lambda * 10^(-9) ) ^ ( -1 / 15 ) * ( kB * T / ( 3 * PI() * df * 10^(-6) * U * mu ) ) ^ ( 2 / 3 ) * ( F570 * 10^(-9) ) ^ ( -3 / 5 )  +  3.2 * 3.34 / 3 * ( 0.6 ) ^ ( 2 / 3 ) * ( ( 1 - alpha ) / Ku ) *  ( lambda * 10^(-9) ) ^ ( 14 / 15 ) * ( kB * T / ( 3 * PI() * df * 10^(-6) * U * mu ) ) ^ ( 2 / 3 ) * ( F570 * 10^(-9) ) ^ ( -8 / 5 )</f>
        <v>3.0464855077464415E-3</v>
      </c>
      <c r="S570">
        <f t="shared" si="209"/>
        <v>3.0920762307118572E-3</v>
      </c>
      <c r="T570">
        <f t="shared" si="218"/>
        <v>0.81677707699243651</v>
      </c>
      <c r="U570">
        <f t="shared" si="210"/>
        <v>6376.216772692751</v>
      </c>
      <c r="V570">
        <f t="shared" si="211"/>
        <v>1.2523241272062518E-2</v>
      </c>
      <c r="W570">
        <f t="shared" si="212"/>
        <v>1.5683115715453682E-4</v>
      </c>
      <c r="X570">
        <f t="shared" si="213"/>
        <v>1.9640240137516595E-6</v>
      </c>
      <c r="Y570" cm="1">
        <f t="array" ref="Y570" xml:space="preserve"> 4 / 3 * g / U^2 * F570 * 10^(-9) * ( rhop - rhoa ) / rhoa</f>
        <v>590.89074730672553</v>
      </c>
      <c r="Z570" cm="1">
        <f t="array" ref="Z570" xml:space="preserve"> SQRT( 4/3 * 1/U570 * g/rhoa * F570 * 10^(-9) *  ( rhop - rhoa ) )</f>
        <v>3.1931727941317185E-3</v>
      </c>
      <c r="AA570" cm="1">
        <f t="array" ref="AA570" xml:space="preserve"> Z570 / U</f>
        <v>0.30441921242487091</v>
      </c>
      <c r="AB570">
        <f t="shared" si="219"/>
        <v>0.43764752831387088</v>
      </c>
      <c r="AC570">
        <f t="shared" si="220"/>
        <v>0.4252983813139336</v>
      </c>
      <c r="AD570">
        <f t="shared" si="221"/>
        <v>0.97178289330796641</v>
      </c>
      <c r="AE570" cm="1">
        <f t="array" ref="AE570">( ( F570 * 10^(-9) ) ^ 2 * rhop * H570 * U ) / ( 18 * mu * ( df * 10^(-6) ) )</f>
        <v>0.13713971016445609</v>
      </c>
      <c r="AF570">
        <f t="shared" si="222"/>
        <v>0.12548476837996669</v>
      </c>
      <c r="AG570" cm="1">
        <f t="array" ref="AG570">(2 * AI590*(1-alpha)*AE570*SQRT(alpha)+(1-alpha)*alpha*AE570^2)/Ku</f>
        <v>7.8954496172396457E-2</v>
      </c>
      <c r="AH570">
        <f t="shared" si="223"/>
        <v>0.62919585533539013</v>
      </c>
      <c r="AI570" cm="1">
        <f t="array" ref="AI570" xml:space="preserve"> F570 / df / 1000</f>
        <v>0.72704081632653061</v>
      </c>
      <c r="AJ570" cm="1">
        <f t="array" ref="AJ570" xml:space="preserve"> ( 1 + AI570 ) / ( 2*Ku ) * ( 2 * LN( 1 + AI570 ) - 1 + alpha + ( 1 / ( 1 + AI570 ) ) ^ 2 * ( 1 - alpha / 2 ) - ( alpha / 2) * ( 1 + AI570 ) ^ 2 )</f>
        <v>0.50470968606577293</v>
      </c>
      <c r="AK570" cm="1">
        <f t="array" ref="AK570" xml:space="preserve"> ( ( 1 - alpha ) / Ku ) * AI570 ^ 2</f>
        <v>0.75174165933597836</v>
      </c>
      <c r="AL570">
        <f t="shared" si="224"/>
        <v>1.4894536009321062</v>
      </c>
      <c r="AM570">
        <f t="shared" si="214"/>
        <v>0.75734536517492224</v>
      </c>
      <c r="AN570">
        <f t="shared" si="225"/>
        <v>1.3056168852605905</v>
      </c>
      <c r="AO570">
        <f t="shared" si="226"/>
        <v>1.7239385692405147</v>
      </c>
      <c r="AP570" cm="1">
        <f t="array" ref="AP570" xml:space="preserve"> EXP( -4 * alpha * X * 10^(-6) * AM570 / ( PI() * df * 10^(-6) * ( 1 - alpha ) ) ) * 100</f>
        <v>1.8617146870778375E-5</v>
      </c>
      <c r="AQ570" cm="1">
        <f t="array" ref="AQ570" xml:space="preserve"> EXP( -4 * alpha * X * 10^(-6) * AN570 / ( PI() * df * 10^(-6) * ( 1 - alpha ) ) ) * 100</f>
        <v>2.4988699914422192E-10</v>
      </c>
      <c r="AR570">
        <f t="shared" si="227"/>
        <v>1.8616896983779231E-5</v>
      </c>
      <c r="AS570" cm="1">
        <f t="array" ref="AS570" xml:space="preserve"> ( sigave * 10^(-6) * fE *e * H570 ) / ( 3 * PI() * eps0 * ( 1 + epsF ) * mu * U * F570 * 10^(-9) )</f>
        <v>3.7269094897560192E-3</v>
      </c>
      <c r="AT570" cm="1">
        <f t="array" ref="AT570" xml:space="preserve"> PI() * AS570 / ( 1 + alpha * SQRT(AS570) )</f>
        <v>1.1659318449332842E-2</v>
      </c>
      <c r="AU570" cm="1">
        <f t="array" ref="AU570" xml:space="preserve"> PI() * AS570 * ( 1 - SQRT( AS570 ) * alpha )</f>
        <v>1.1659111568530649E-2</v>
      </c>
      <c r="AV570">
        <f t="shared" si="228"/>
        <v>0.99998225618391923</v>
      </c>
      <c r="AW570" cm="1">
        <f t="array" ref="AW570" xml:space="preserve"> 2 / 3 * ( epsP - 1 ) / ( epsP + 2 ) * ( sigave * 10^(-6) ) ^ 2 / ( eps0 * ( 1 + epsF ) ^ 2 ) * H570 * ( F570 * 10^(-9) ) ^ 2 / ( df * 10^(-6) * mu * U )</f>
        <v>109.96365121719843</v>
      </c>
      <c r="AX570" cm="1">
        <f t="array" ref="AX570" xml:space="preserve"> 0.528 * Ku ^ 0.26 * AW570 ^ 0.74 / ( 1 + 0.366 * ( Ku * AW570 ) ^ 0.63 )</f>
        <v>2.388716188435525</v>
      </c>
      <c r="AY570" cm="1">
        <f t="array" ref="AY570" xml:space="preserve"> 0.35 * Ku ^ ( -0.5 ) * AW570 ^ 0.4</f>
        <v>2.8350999913386725</v>
      </c>
      <c r="AZ570">
        <f t="shared" si="229"/>
        <v>1.186871845665141</v>
      </c>
      <c r="BA570">
        <f t="shared" si="215"/>
        <v>0.76017455283555435</v>
      </c>
      <c r="BB570">
        <f t="shared" si="230"/>
        <v>1.3172759968291212</v>
      </c>
      <c r="BC570">
        <f t="shared" si="231"/>
        <v>1.7328598963428896</v>
      </c>
      <c r="BD570">
        <f t="shared" si="216"/>
        <v>1.3369784195804963</v>
      </c>
      <c r="BE570">
        <f t="shared" si="232"/>
        <v>4.1407168765992628</v>
      </c>
      <c r="BF570">
        <f t="shared" si="233"/>
        <v>3.0970708397062201</v>
      </c>
      <c r="BG570" cm="1">
        <f t="array" ref="BG570" xml:space="preserve"> EXP( -4 * alpha * X * 10^(-6) * BA570 / ( PI() * df * 10^(-6) * ( 1 - alpha ) ) ) * 100</f>
        <v>1.7570000871690337E-5</v>
      </c>
      <c r="BH570" cm="1">
        <f t="array" ref="BH570" xml:space="preserve"> EXP( -4 * alpha * X * 10^(-6) * BB570 / ( PI() * df * 10^(-6) * ( 1 - alpha ) ) ) * 100</f>
        <v>1.968502325529819E-10</v>
      </c>
      <c r="BI570" cm="1">
        <f t="array" ref="BI570" xml:space="preserve"> EXP( -4 * alpha * X * 10^(-6) * BD570 / ( PI() * df * 10^(-6) * ( 1 - alpha ) ) ) * 100</f>
        <v>1.315382270493228E-10</v>
      </c>
      <c r="BJ570" cm="1">
        <f t="array" ref="BJ570" xml:space="preserve"> EXP( -4 * alpha * X * 10^(-6) * BE570 / ( PI() * df * 10^(-6) * ( 1 - alpha ) ) ) * 100</f>
        <v>1.5990511321751181E-35</v>
      </c>
      <c r="BK570" cm="1">
        <f t="array" ref="BK570">fC *  BG570 +  ( 1 - fC ) * BI570</f>
        <v>1.7571184715733781E-6</v>
      </c>
    </row>
    <row r="571" spans="6:63" x14ac:dyDescent="0.2">
      <c r="F571">
        <v>5710</v>
      </c>
      <c r="G571" cm="1">
        <f t="array" ref="G571" xml:space="preserve"> F571 * 10^(-9) * rhoa/mu * U</f>
        <v>3.7828353725469564E-3</v>
      </c>
      <c r="H571" cm="1">
        <f t="array" ref="H571">1 +  lambda/F571 * ( 2.514 + 0.8 * EXP( -0.55 * F571/lambda ) )</f>
        <v>1.0295031768826619</v>
      </c>
      <c r="I571" cm="1">
        <f t="array" ref="I571" xml:space="preserve"> 1 + 3.34 * lambda/F571</f>
        <v>1.0391967425569177</v>
      </c>
      <c r="J571">
        <f t="shared" si="217"/>
        <v>0.99067205921911861</v>
      </c>
      <c r="K571" cm="1">
        <f t="array" ref="K571" xml:space="preserve"> kB * T * H571 / ( 3 * PI() * mu * F571 * 10^(-9) )</f>
        <v>4.2566390355441958E-12</v>
      </c>
      <c r="L571" cm="1">
        <f t="array" ref="L571" xml:space="preserve"> df * 10^(-6) *U / K571</f>
        <v>19319.665449327786</v>
      </c>
      <c r="M571" cm="1">
        <f t="array" ref="M571" xml:space="preserve"> 1 + 0.388 * Kn * ( ( 1 - alpha ) * L571 / Ku ) ^ ( 1 / 3 )</f>
        <v>1.20014073382702</v>
      </c>
      <c r="N571" cm="1">
        <f t="array" ref="N571" xml:space="preserve"> 1 + 0.388 * Kn * ( ( 1 - alpha ) / Ku ) ^ ( 1 / 3 ) * ( 3 * PI() * mu * df * 10^(-6) * U * F571 * 10^(-9) / ( kB * T ) ) ^ ( 1 / 3 ) * ( 0.6 * ( F571 / lambda ) ^ 0.1 ) ^ ( -1 / 3 ) * ( 1 + 2/3 * ( 3.34 * F571 / lambda ) ) ^ ( -1 / 2 )</f>
        <v>1.0149598455394084</v>
      </c>
      <c r="O571">
        <f t="shared" si="208"/>
        <v>0.84570068903743889</v>
      </c>
      <c r="P571" cm="1">
        <f t="array" ref="P571" xml:space="preserve"> 1 / ( 1 + 1.6 * ( ( 1 - alpha ) / Ku ) ^ ( 1 / 3 ) * L571 ^ ( -2 / 3 ) * M571 )</f>
        <v>0.99700978655441053</v>
      </c>
      <c r="Q571" cm="1">
        <f t="array" ref="Q571" xml:space="preserve"> 1.6 * ( ( 1 - alpha ) / Ku ) * L571 ^ ( -2 / 3 ) * M571 * P571</f>
        <v>3.7815473683987725E-3</v>
      </c>
      <c r="R571" cm="1">
        <f t="array" ref="R571" xml:space="preserve"> 1.6 * ( 0.6 ) ^ ( 2 / 3 ) * ( ( 1 - alpha ) / Ku ) * ( lambda * 10^(-9) ) ^ ( -1 / 15 ) * ( kB * T / ( 3 * PI() * df * 10^(-6) * U * mu ) ) ^ ( 2 / 3 ) * ( F571 * 10^(-9) ) ^ ( -3 / 5 )  +  3.2 * 3.34 / 3 * ( 0.6 ) ^ ( 2 / 3 ) * ( ( 1 - alpha ) / Ku ) *  ( lambda * 10^(-9) ) ^ ( 14 / 15 ) * ( kB * T / ( 3 * PI() * df * 10^(-6) * U * mu ) ) ^ ( 2 / 3 ) * ( F571 * 10^(-9) ) ^ ( -8 / 5 )</f>
        <v>3.0431472171297959E-3</v>
      </c>
      <c r="S571">
        <f t="shared" si="209"/>
        <v>3.0886722294517382E-3</v>
      </c>
      <c r="T571">
        <f t="shared" si="218"/>
        <v>0.81677470319764378</v>
      </c>
      <c r="U571">
        <f t="shared" si="210"/>
        <v>6365.0748430529356</v>
      </c>
      <c r="V571">
        <f t="shared" si="211"/>
        <v>1.2534197195478059E-2</v>
      </c>
      <c r="W571">
        <f t="shared" si="212"/>
        <v>1.5710568280167289E-4</v>
      </c>
      <c r="X571">
        <f t="shared" si="213"/>
        <v>1.9691831499392218E-6</v>
      </c>
      <c r="Y571" cm="1">
        <f t="array" ref="Y571" xml:space="preserve"> 4 / 3 * g / U^2 * F571 * 10^(-9) * ( rhop - rhoa ) / rhoa</f>
        <v>591.92739774059703</v>
      </c>
      <c r="Z571" cm="1">
        <f t="array" ref="Z571" xml:space="preserve"> SQRT( 4/3 * 1/U571 * g/rhoa * F571 * 10^(-9) *  ( rhop - rhoa ) )</f>
        <v>3.1987686138004014E-3</v>
      </c>
      <c r="AA571" cm="1">
        <f t="array" ref="AA571" xml:space="preserve"> Z571 / U</f>
        <v>0.30495268653549301</v>
      </c>
      <c r="AB571">
        <f t="shared" si="219"/>
        <v>0.43875097511770411</v>
      </c>
      <c r="AC571">
        <f t="shared" si="220"/>
        <v>0.42630549734698481</v>
      </c>
      <c r="AD571">
        <f t="shared" si="221"/>
        <v>0.97163430174170995</v>
      </c>
      <c r="AE571" cm="1">
        <f t="array" ref="AE571">( ( F571 * 10^(-9) ) ^ 2 * rhop * H571 * U ) / ( 18 * mu * ( df * 10^(-6) ) )</f>
        <v>0.13761440543839473</v>
      </c>
      <c r="AF571">
        <f t="shared" si="222"/>
        <v>0.12604568369836294</v>
      </c>
      <c r="AG571" cm="1">
        <f t="array" ref="AG571">(2 * AI591*(1-alpha)*AE571*SQRT(alpha)+(1-alpha)*alpha*AE571^2)/Ku</f>
        <v>7.9365345010195737E-2</v>
      </c>
      <c r="AH571">
        <f t="shared" si="223"/>
        <v>0.62965539700766859</v>
      </c>
      <c r="AI571" cm="1">
        <f t="array" ref="AI571" xml:space="preserve"> F571 / df / 1000</f>
        <v>0.72831632653061229</v>
      </c>
      <c r="AJ571" cm="1">
        <f t="array" ref="AJ571" xml:space="preserve"> ( 1 + AI571 ) / ( 2*Ku ) * ( 2 * LN( 1 + AI571 ) - 1 + alpha + ( 1 / ( 1 + AI571 ) ) ^ 2 * ( 1 - alpha / 2 ) - ( alpha / 2) * ( 1 + AI571 ) ^ 2 )</f>
        <v>0.50620039105598436</v>
      </c>
      <c r="AK571" cm="1">
        <f t="array" ref="AK571" xml:space="preserve"> ( ( 1 - alpha ) / Ku ) * AI571 ^ 2</f>
        <v>0.7543816631319229</v>
      </c>
      <c r="AL571">
        <f t="shared" si="224"/>
        <v>1.4902826557644646</v>
      </c>
      <c r="AM571">
        <f t="shared" si="214"/>
        <v>0.75870426007738767</v>
      </c>
      <c r="AN571">
        <f t="shared" si="225"/>
        <v>1.3098215164067224</v>
      </c>
      <c r="AO571">
        <f t="shared" si="226"/>
        <v>1.7263927268223338</v>
      </c>
      <c r="AP571" cm="1">
        <f t="array" ref="AP571" xml:space="preserve"> EXP( -4 * alpha * X * 10^(-6) * AM571 / ( PI() * df * 10^(-6) * ( 1 - alpha ) ) ) * 100</f>
        <v>1.810662127797777E-5</v>
      </c>
      <c r="AQ571" cm="1">
        <f t="array" ref="AQ571" xml:space="preserve"> EXP( -4 * alpha * X * 10^(-6) * AN571 / ( PI() * df * 10^(-6) * ( 1 - alpha ) ) ) * 100</f>
        <v>2.2928706502954291E-10</v>
      </c>
      <c r="AR571">
        <f t="shared" si="227"/>
        <v>1.8106391990912741E-5</v>
      </c>
      <c r="AS571" cm="1">
        <f t="array" ref="AS571" xml:space="preserve"> ( sigave * 10^(-6) * fE *e * H571 ) / ( 3 * PI() * eps0 * ( 1 + epsF ) * mu * U * F571 * 10^(-9) )</f>
        <v>3.7201954639849285E-3</v>
      </c>
      <c r="AT571" cm="1">
        <f t="array" ref="AT571" xml:space="preserve"> PI() * AS571 / ( 1 + alpha * SQRT(AS571) )</f>
        <v>1.1638358185992305E-2</v>
      </c>
      <c r="AU571" cm="1">
        <f t="array" ref="AU571" xml:space="preserve"> PI() * AS571 * ( 1 - SQRT( AS571 ) * alpha )</f>
        <v>1.1638152049130837E-2</v>
      </c>
      <c r="AV571">
        <f t="shared" si="228"/>
        <v>0.99998228814939594</v>
      </c>
      <c r="AW571" cm="1">
        <f t="array" ref="AW571" xml:space="preserve"> 2 / 3 * ( epsP - 1 ) / ( epsP + 2 ) * ( sigave * 10^(-6) ) ^ 2 / ( eps0 * ( 1 + epsF ) ^ 2 ) * H571 * ( F571 * 10^(-9) ) ^ 2 / ( df * 10^(-6) * mu * U )</f>
        <v>110.34427930424368</v>
      </c>
      <c r="AX571" cm="1">
        <f t="array" ref="AX571" xml:space="preserve"> 0.528 * Ku ^ 0.26 * AW571 ^ 0.74 / ( 1 + 0.366 * ( Ku * AW571 ) ^ 0.63 )</f>
        <v>2.3904346907039935</v>
      </c>
      <c r="AY571" cm="1">
        <f t="array" ref="AY571" xml:space="preserve"> 0.35 * Ku ^ ( -0.5 ) * AW571 ^ 0.4</f>
        <v>2.8390212877315824</v>
      </c>
      <c r="AZ571">
        <f t="shared" si="229"/>
        <v>1.1876590056076697</v>
      </c>
      <c r="BA571">
        <f t="shared" si="215"/>
        <v>0.7615125463273611</v>
      </c>
      <c r="BB571">
        <f t="shared" si="230"/>
        <v>1.3214596684558533</v>
      </c>
      <c r="BC571">
        <f t="shared" si="231"/>
        <v>1.7353091223894039</v>
      </c>
      <c r="BD571">
        <f t="shared" si="216"/>
        <v>1.3355059675074887</v>
      </c>
      <c r="BE571">
        <f t="shared" si="232"/>
        <v>4.1488428041383045</v>
      </c>
      <c r="BF571">
        <f t="shared" si="233"/>
        <v>3.1065700229565167</v>
      </c>
      <c r="BG571" cm="1">
        <f t="array" ref="BG571" xml:space="preserve"> EXP( -4 * alpha * X * 10^(-6) * BA571 / ( PI() * df * 10^(-6) * ( 1 - alpha ) ) ) * 100</f>
        <v>1.7095500288939746E-5</v>
      </c>
      <c r="BH571" cm="1">
        <f t="array" ref="BH571" xml:space="preserve"> EXP( -4 * alpha * X * 10^(-6) * BB571 / ( PI() * df * 10^(-6) * ( 1 - alpha ) ) ) * 100</f>
        <v>1.806999701045289E-10</v>
      </c>
      <c r="BI571" cm="1">
        <f t="array" ref="BI571" xml:space="preserve"> EXP( -4 * alpha * X * 10^(-6) * BD571 / ( PI() * df * 10^(-6) * ( 1 - alpha ) ) ) * 100</f>
        <v>1.3556163784290028E-10</v>
      </c>
      <c r="BJ571" cm="1">
        <f t="array" ref="BJ571" xml:space="preserve"> EXP( -4 * alpha * X * 10^(-6) * BE571 / ( PI() * df * 10^(-6) * ( 1 - alpha ) ) ) * 100</f>
        <v>1.3541038379459685E-35</v>
      </c>
      <c r="BK571" cm="1">
        <f t="array" ref="BK571">fC *  BG571 +  ( 1 - fC ) * BI571</f>
        <v>1.7096720343680334E-6</v>
      </c>
    </row>
    <row r="572" spans="6:63" x14ac:dyDescent="0.2">
      <c r="F572">
        <v>5720</v>
      </c>
      <c r="G572" cm="1">
        <f t="array" ref="G572" xml:space="preserve"> F572 * 10^(-9) * rhoa/mu * U</f>
        <v>3.7894603031468641E-3</v>
      </c>
      <c r="H572" cm="1">
        <f t="array" ref="H572">1 +  lambda/F572 * ( 2.514 + 0.8 * EXP( -0.55 * F572/lambda ) )</f>
        <v>1.0294515979020979</v>
      </c>
      <c r="I572" cm="1">
        <f t="array" ref="I572" xml:space="preserve"> 1 + 3.34 * lambda/F572</f>
        <v>1.0391282167832168</v>
      </c>
      <c r="J572">
        <f t="shared" si="217"/>
        <v>0.99068775274809273</v>
      </c>
      <c r="K572" cm="1">
        <f t="array" ref="K572" xml:space="preserve"> kB * T * H572 / ( 3 * PI() * mu * F572 * 10^(-9) )</f>
        <v>4.2489844705243011E-12</v>
      </c>
      <c r="L572" cm="1">
        <f t="array" ref="L572" xml:space="preserve"> df * 10^(-6) *U / K572</f>
        <v>19354.469915282032</v>
      </c>
      <c r="M572" cm="1">
        <f t="array" ref="M572" xml:space="preserve"> 1 + 0.388 * Kn * ( ( 1 - alpha ) * L572 / Ku ) ^ ( 1 / 3 )</f>
        <v>1.2002608465447735</v>
      </c>
      <c r="N572" cm="1">
        <f t="array" ref="N572" xml:space="preserve"> 1 + 0.388 * Kn * ( ( 1 - alpha ) / Ku ) ^ ( 1 / 3 ) * ( 3 * PI() * mu * df * 10^(-6) * U * F572 * 10^(-9) / ( kB * T ) ) ^ ( 1 / 3 ) * ( 0.6 * ( F572 / lambda ) ^ 0.1 ) ^ ( -1 / 3 ) * ( 1 + 2/3 * ( 3.34 * F572 / lambda ) ) ^ ( -1 / 2 )</f>
        <v>1.0149546796982976</v>
      </c>
      <c r="O572">
        <f t="shared" si="208"/>
        <v>0.84561175399504007</v>
      </c>
      <c r="P572" cm="1">
        <f t="array" ref="P572" xml:space="preserve"> 1 / ( 1 + 1.6 * ( ( 1 - alpha ) / Ku ) ^ ( 1 / 3 ) * L572 ^ ( -2 / 3 ) * M572 )</f>
        <v>0.99701306370094522</v>
      </c>
      <c r="Q572" cm="1">
        <f t="array" ref="Q572" xml:space="preserve"> 1.6 * ( ( 1 - alpha ) / Ku ) * L572 ^ ( -2 / 3 ) * M572 * P572</f>
        <v>3.7774029536005913E-3</v>
      </c>
      <c r="R572" cm="1">
        <f t="array" ref="R572" xml:space="preserve"> 1.6 * ( 0.6 ) ^ ( 2 / 3 ) * ( ( 1 - alpha ) / Ku ) * ( lambda * 10^(-9) ) ^ ( -1 / 15 ) * ( kB * T / ( 3 * PI() * df * 10^(-6) * U * mu ) ) ^ ( 2 / 3 ) * ( F572 * 10^(-9) ) ^ ( -3 / 5 )  +  3.2 * 3.34 / 3 * ( 0.6 ) ^ ( 2 / 3 ) * ( ( 1 - alpha ) / Ku ) *  ( lambda * 10^(-9) ) ^ ( 14 / 15 ) * ( kB * T / ( 3 * PI() * df * 10^(-6) * U * mu ) ) ^ ( 2 / 3 ) * ( F572 * 10^(-9) ) ^ ( -8 / 5 )</f>
        <v>3.0398186474268648E-3</v>
      </c>
      <c r="S572">
        <f t="shared" si="209"/>
        <v>3.0852781616400459E-3</v>
      </c>
      <c r="T572">
        <f t="shared" si="218"/>
        <v>0.81677231673130946</v>
      </c>
      <c r="U572">
        <f t="shared" si="210"/>
        <v>6353.9718576285877</v>
      </c>
      <c r="V572">
        <f t="shared" si="211"/>
        <v>1.2545143478434899E-2</v>
      </c>
      <c r="W572">
        <f t="shared" si="212"/>
        <v>1.5738020662718936E-4</v>
      </c>
      <c r="X572">
        <f t="shared" si="213"/>
        <v>1.9743467612480684E-6</v>
      </c>
      <c r="Y572" cm="1">
        <f t="array" ref="Y572" xml:space="preserve"> 4 / 3 * g / U^2 * F572 * 10^(-9) * ( rhop - rhoa ) / rhoa</f>
        <v>592.96404817446842</v>
      </c>
      <c r="Z572" cm="1">
        <f t="array" ref="Z572" xml:space="preserve"> SQRT( 4/3 * 1/U572 * g/rhoa * F572 * 10^(-9) *  ( rhop - rhoa ) )</f>
        <v>3.2043644150811048E-3</v>
      </c>
      <c r="AA572" cm="1">
        <f t="array" ref="AA572" xml:space="preserve"> Z572 / U</f>
        <v>0.3054861588931081</v>
      </c>
      <c r="AB572">
        <f t="shared" si="219"/>
        <v>0.43985611345950276</v>
      </c>
      <c r="AC572">
        <f t="shared" si="220"/>
        <v>0.42731369992024876</v>
      </c>
      <c r="AD572">
        <f t="shared" si="221"/>
        <v>0.97148518991675037</v>
      </c>
      <c r="AE572" cm="1">
        <f t="array" ref="AE572">( ( F572 * 10^(-9) ) ^ 2 * rhop * H572 * U ) / ( 18 * mu * ( df * 10^(-6) ) )</f>
        <v>0.13808992067482442</v>
      </c>
      <c r="AF572">
        <f t="shared" si="222"/>
        <v>0.12660744166509696</v>
      </c>
      <c r="AG572" cm="1">
        <f t="array" ref="AG572">(2 * AI592*(1-alpha)*AE572*SQRT(alpha)+(1-alpha)*alpha*AE572^2)/Ku</f>
        <v>7.977762765595145E-2</v>
      </c>
      <c r="AH572">
        <f t="shared" si="223"/>
        <v>0.63011799785813438</v>
      </c>
      <c r="AI572" cm="1">
        <f t="array" ref="AI572" xml:space="preserve"> F572 / df / 1000</f>
        <v>0.72959183673469385</v>
      </c>
      <c r="AJ572" cm="1">
        <f t="array" ref="AJ572" xml:space="preserve"> ( 1 + AI572 ) / ( 2*Ku ) * ( 2 * LN( 1 + AI572 ) - 1 + alpha + ( 1 / ( 1 + AI572 ) ) ^ 2 * ( 1 - alpha / 2 ) - ( alpha / 2) * ( 1 + AI572 ) ^ 2 )</f>
        <v>0.50769255422609072</v>
      </c>
      <c r="AK572" cm="1">
        <f t="array" ref="AK572" xml:space="preserve"> ( ( 1 - alpha ) / Ku ) * AI572 ^ 2</f>
        <v>0.75702629445424052</v>
      </c>
      <c r="AL572">
        <f t="shared" si="224"/>
        <v>1.4911116740883184</v>
      </c>
      <c r="AM572">
        <f t="shared" si="214"/>
        <v>0.7600604277268852</v>
      </c>
      <c r="AN572">
        <f t="shared" si="225"/>
        <v>1.3140327142012262</v>
      </c>
      <c r="AO572">
        <f t="shared" si="226"/>
        <v>1.7288529520358105</v>
      </c>
      <c r="AP572" cm="1">
        <f t="array" ref="AP572" xml:space="preserve"> EXP( -4 * alpha * X * 10^(-6) * AM572 / ( PI() * df * 10^(-6) * ( 1 - alpha ) ) ) * 100</f>
        <v>1.7611078234564082E-5</v>
      </c>
      <c r="AQ572" cm="1">
        <f t="array" ref="AQ572" xml:space="preserve"> EXP( -4 * alpha * X * 10^(-6) * AN572 / ( PI() * df * 10^(-6) * ( 1 - alpha ) ) ) * 100</f>
        <v>2.1035706112273976E-10</v>
      </c>
      <c r="AR572">
        <f t="shared" si="227"/>
        <v>1.7610867877502959E-5</v>
      </c>
      <c r="AS572" cm="1">
        <f t="array" ref="AS572" xml:space="preserve"> ( sigave * 10^(-6) * fE *e * H572 ) / ( 3 * PI() * eps0 * ( 1 + epsF ) * mu * U * F572 * 10^(-9) )</f>
        <v>3.7135055666673482E-3</v>
      </c>
      <c r="AT572" cm="1">
        <f t="array" ref="AT572" xml:space="preserve"> PI() * AS572 / ( 1 + alpha * SQRT(AS572) )</f>
        <v>1.1617473130181325E-2</v>
      </c>
      <c r="AU572" cm="1">
        <f t="array" ref="AU572" xml:space="preserve"> PI() * AS572 * ( 1 - SQRT( AS572 ) * alpha )</f>
        <v>1.161726773325635E-2</v>
      </c>
      <c r="AV572">
        <f t="shared" si="228"/>
        <v>0.99998231999999709</v>
      </c>
      <c r="AW572" cm="1">
        <f t="array" ref="AW572" xml:space="preserve"> 2 / 3 * ( epsP - 1 ) / ( epsP + 2 ) * ( sigave * 10^(-6) ) ^ 2 / ( eps0 * ( 1 + epsF ) ^ 2 ) * H572 * ( F572 * 10^(-9) ) ^ 2 / ( df * 10^(-6) * mu * U )</f>
        <v>110.72556486729847</v>
      </c>
      <c r="AX572" cm="1">
        <f t="array" ref="AX572" xml:space="preserve"> 0.528 * Ku ^ 0.26 * AW572 ^ 0.74 / ( 1 + 0.366 * ( Ku * AW572 ) ^ 0.63 )</f>
        <v>2.3921499758066944</v>
      </c>
      <c r="AY572" cm="1">
        <f t="array" ref="AY572" xml:space="preserve"> 0.35 * Ku ^ ( -0.5 ) * AW572 ^ 0.4</f>
        <v>2.8429412291240093</v>
      </c>
      <c r="AZ572">
        <f t="shared" si="229"/>
        <v>1.1884460664575582</v>
      </c>
      <c r="BA572">
        <f t="shared" si="215"/>
        <v>0.76284791926063533</v>
      </c>
      <c r="BB572">
        <f t="shared" si="230"/>
        <v>1.3256499819344827</v>
      </c>
      <c r="BC572">
        <f t="shared" si="231"/>
        <v>1.7377644330724848</v>
      </c>
      <c r="BD572">
        <f t="shared" si="216"/>
        <v>1.3340318697350853</v>
      </c>
      <c r="BE572">
        <f t="shared" si="232"/>
        <v>4.1569739433252355</v>
      </c>
      <c r="BF572">
        <f t="shared" si="233"/>
        <v>3.1160979266190512</v>
      </c>
      <c r="BG572" cm="1">
        <f t="array" ref="BG572" xml:space="preserve"> EXP( -4 * alpha * X * 10^(-6) * BA572 / ( PI() * df * 10^(-6) * ( 1 - alpha ) ) ) * 100</f>
        <v>1.6634706156140154E-5</v>
      </c>
      <c r="BH572" cm="1">
        <f t="array" ref="BH572" xml:space="preserve"> EXP( -4 * alpha * X * 10^(-6) * BB572 / ( PI() * df * 10^(-6) * ( 1 - alpha ) ) ) * 100</f>
        <v>1.6585218863168798E-10</v>
      </c>
      <c r="BI572" cm="1">
        <f t="array" ref="BI572" xml:space="preserve"> EXP( -4 * alpha * X * 10^(-6) * BD572 / ( PI() * df * 10^(-6) * ( 1 - alpha ) ) ) * 100</f>
        <v>1.3971281885432223E-10</v>
      </c>
      <c r="BJ572" cm="1">
        <f t="array" ref="BJ572" xml:space="preserve"> EXP( -4 * alpha * X * 10^(-6) * BE572 / ( PI() * df * 10^(-6) * ( 1 - alpha ) ) ) * 100</f>
        <v>1.1465560067949657E-35</v>
      </c>
      <c r="BK572" cm="1">
        <f t="array" ref="BK572">fC *  BG572 +  ( 1 - fC ) * BI572</f>
        <v>1.6635963571509843E-6</v>
      </c>
    </row>
    <row r="573" spans="6:63" x14ac:dyDescent="0.2">
      <c r="F573">
        <v>5730</v>
      </c>
      <c r="G573" cm="1">
        <f t="array" ref="G573" xml:space="preserve"> F573 * 10^(-9) * rhoa/mu * U</f>
        <v>3.7960852337467709E-3</v>
      </c>
      <c r="H573" cm="1">
        <f t="array" ref="H573">1 +  lambda/F573 * ( 2.514 + 0.8 * EXP( -0.55 * F573/lambda ) )</f>
        <v>1.0294001989528796</v>
      </c>
      <c r="I573" cm="1">
        <f t="array" ref="I573" xml:space="preserve"> 1 + 3.34 * lambda/F573</f>
        <v>1.0390599301919721</v>
      </c>
      <c r="J573">
        <f t="shared" si="217"/>
        <v>0.99070339355949588</v>
      </c>
      <c r="K573" cm="1">
        <f t="array" ref="K573" xml:space="preserve"> kB * T * H573 / ( 3 * PI() * mu * F573 * 10^(-9) )</f>
        <v>4.2413573647779529E-12</v>
      </c>
      <c r="L573" cm="1">
        <f t="array" ref="L573" xml:space="preserve"> df * 10^(-6) *U / K573</f>
        <v>19389.274478069943</v>
      </c>
      <c r="M573" cm="1">
        <f t="array" ref="M573" xml:space="preserve"> 1 + 0.388 * Kn * ( ( 1 - alpha ) * L573 / Ku ) ^ ( 1 / 3 )</f>
        <v>1.2003808156859521</v>
      </c>
      <c r="N573" cm="1">
        <f t="array" ref="N573" xml:space="preserve"> 1 + 0.388 * Kn * ( ( 1 - alpha ) / Ku ) ^ ( 1 / 3 ) * ( 3 * PI() * mu * df * 10^(-6) * U * F573 * 10^(-9) / ( kB * T ) ) ^ ( 1 / 3 ) * ( 0.6 * ( F573 / lambda ) ^ 0.1 ) ^ ( -1 / 3 ) * ( 1 + 2/3 * ( 3.34 * F573 / lambda ) ) ^ ( -1 / 2 )</f>
        <v>1.0149495245408215</v>
      </c>
      <c r="O573">
        <f t="shared" si="208"/>
        <v>0.84552294678321172</v>
      </c>
      <c r="P573" cm="1">
        <f t="array" ref="P573" xml:space="preserve"> 1 / ( 1 + 1.6 * ( ( 1 - alpha ) / Ku ) ^ ( 1 / 3 ) * L573 ^ ( -2 / 3 ) * M573 )</f>
        <v>0.99701633124900035</v>
      </c>
      <c r="Q573" cm="1">
        <f t="array" ref="Q573" xml:space="preserve"> 1.6 * ( ( 1 - alpha ) / Ku ) * L573 ^ ( -2 / 3 ) * M573 * P573</f>
        <v>3.7732706774355773E-3</v>
      </c>
      <c r="R573" cm="1">
        <f t="array" ref="R573" xml:space="preserve"> 1.6 * ( 0.6 ) ^ ( 2 / 3 ) * ( ( 1 - alpha ) / Ku ) * ( lambda * 10^(-9) ) ^ ( -1 / 15 ) * ( kB * T / ( 3 * PI() * df * 10^(-6) * U * mu ) ) ^ ( 2 / 3 ) * ( F573 * 10^(-9) ) ^ ( -3 / 5 )  +  3.2 * 3.34 / 3 * ( 0.6 ) ^ ( 2 / 3 ) * ( ( 1 - alpha ) / Ku ) *  ( lambda * 10^(-9) ) ^ ( 14 / 15 ) * ( kB * T / ( 3 * PI() * df * 10^(-6) * U * mu ) ) ^ ( 2 / 3 ) * ( F573 * 10^(-9) ) ^ ( -8 / 5 )</f>
        <v>3.0364997527925681E-3</v>
      </c>
      <c r="S573">
        <f t="shared" si="209"/>
        <v>3.0818939803651389E-3</v>
      </c>
      <c r="T573">
        <f t="shared" si="218"/>
        <v>0.81676991761950202</v>
      </c>
      <c r="U573">
        <f t="shared" si="210"/>
        <v>6342.9076125544061</v>
      </c>
      <c r="V573">
        <f t="shared" si="211"/>
        <v>1.2556080146186269E-2</v>
      </c>
      <c r="W573">
        <f t="shared" si="212"/>
        <v>1.5765472863208362E-4</v>
      </c>
      <c r="X573">
        <f t="shared" si="213"/>
        <v>1.979514843672318E-6</v>
      </c>
      <c r="Y573" cm="1">
        <f t="array" ref="Y573" xml:space="preserve"> 4 / 3 * g / U^2 * F573 * 10^(-9) * ( rhop - rhoa ) / rhoa</f>
        <v>594.00069860833992</v>
      </c>
      <c r="Z573" cm="1">
        <f t="array" ref="Z573" xml:space="preserve"> SQRT( 4/3 * 1/U573 * g/rhoa * F573 * 10^(-9) *  ( rhop - rhoa ) )</f>
        <v>3.2099601979840458E-3</v>
      </c>
      <c r="AA573" cm="1">
        <f t="array" ref="AA573" xml:space="preserve"> Z573 / U</f>
        <v>0.30601962949869027</v>
      </c>
      <c r="AB573">
        <f t="shared" si="219"/>
        <v>0.44096294723384077</v>
      </c>
      <c r="AC573">
        <f t="shared" si="220"/>
        <v>0.42832298993558365</v>
      </c>
      <c r="AD573">
        <f t="shared" si="221"/>
        <v>0.97133555692706719</v>
      </c>
      <c r="AE573" cm="1">
        <f t="array" ref="AE573">( ( F573 * 10^(-9) ) ^ 2 * rhop * H573 * U ) / ( 18 * mu * ( df * 10^(-6) ) )</f>
        <v>0.13856625587374516</v>
      </c>
      <c r="AF573">
        <f t="shared" si="222"/>
        <v>0.12717003749416114</v>
      </c>
      <c r="AG573" cm="1">
        <f t="array" ref="AG573">(2 * AI593*(1-alpha)*AE573*SQRT(alpha)+(1-alpha)*alpha*AE573^2)/Ku</f>
        <v>8.0191346683485265E-2</v>
      </c>
      <c r="AH573">
        <f t="shared" si="223"/>
        <v>0.63058365212141387</v>
      </c>
      <c r="AI573" cm="1">
        <f t="array" ref="AI573" xml:space="preserve"> F573 / df / 1000</f>
        <v>0.73086734693877553</v>
      </c>
      <c r="AJ573" cm="1">
        <f t="array" ref="AJ573" xml:space="preserve"> ( 1 + AI573 ) / ( 2*Ku ) * ( 2 * LN( 1 + AI573 ) - 1 + alpha + ( 1 / ( 1 + AI573 ) ) ^ 2 * ( 1 - alpha / 2 ) - ( alpha / 2) * ( 1 + AI573 ) ^ 2 )</f>
        <v>0.50918617316003401</v>
      </c>
      <c r="AK573" cm="1">
        <f t="array" ref="AK573" xml:space="preserve"> ( ( 1 - alpha ) / Ku ) * AI573 ^ 2</f>
        <v>0.75967555330293157</v>
      </c>
      <c r="AL573">
        <f t="shared" si="224"/>
        <v>1.491940656181507</v>
      </c>
      <c r="AM573">
        <f t="shared" si="214"/>
        <v>0.76141385569156717</v>
      </c>
      <c r="AN573">
        <f t="shared" si="225"/>
        <v>1.3182504747130415</v>
      </c>
      <c r="AO573">
        <f t="shared" si="226"/>
        <v>1.731319262000713</v>
      </c>
      <c r="AP573" cm="1">
        <f t="array" ref="AP573" xml:space="preserve"> EXP( -4 * alpha * X * 10^(-6) * AM573 / ( PI() * df * 10^(-6) * ( 1 - alpha ) ) ) * 100</f>
        <v>1.7130057503180962E-5</v>
      </c>
      <c r="AQ573" cm="1">
        <f t="array" ref="AQ573" xml:space="preserve"> EXP( -4 * alpha * X * 10^(-6) * AN573 / ( PI() * df * 10^(-6) * ( 1 - alpha ) ) ) * 100</f>
        <v>1.9296400978004585E-10</v>
      </c>
      <c r="AR573">
        <f t="shared" si="227"/>
        <v>1.7129864539171181E-5</v>
      </c>
      <c r="AS573" cm="1">
        <f t="array" ref="AS573" xml:space="preserve"> ( sigave * 10^(-6) * fE *e * H573 ) / ( 3 * PI() * eps0 * ( 1 + epsF ) * mu * U * F573 * 10^(-9) )</f>
        <v>3.7068396680642562E-3</v>
      </c>
      <c r="AT573" cm="1">
        <f t="array" ref="AT573" xml:space="preserve"> PI() * AS573 / ( 1 + alpha * SQRT(AS573) )</f>
        <v>1.1596662878036415E-2</v>
      </c>
      <c r="AU573" cm="1">
        <f t="array" ref="AU573" xml:space="preserve"> PI() * AS573 * ( 1 - SQRT( AS573 ) * alpha )</f>
        <v>1.1596458217072373E-2</v>
      </c>
      <c r="AV573">
        <f t="shared" si="228"/>
        <v>0.99998235173634042</v>
      </c>
      <c r="AW573" cm="1">
        <f t="array" ref="AW573" xml:space="preserve"> 2 / 3 * ( epsP - 1 ) / ( epsP + 2 ) * ( sigave * 10^(-6) ) ^ 2 / ( eps0 * ( 1 + epsF ) ^ 2 ) * H573 * ( F573 * 10^(-9) ) ^ 2 / ( df * 10^(-6) * mu * U )</f>
        <v>111.10750790636264</v>
      </c>
      <c r="AX573" cm="1">
        <f t="array" ref="AX573" xml:space="preserve"> 0.528 * Ku ^ 0.26 * AW573 ^ 0.74 / ( 1 + 0.366 * ( Ku * AW573 ) ^ 0.63 )</f>
        <v>2.393862055173424</v>
      </c>
      <c r="AY573" cm="1">
        <f t="array" ref="AY573" xml:space="preserve"> 0.35 * Ku ^ ( -0.5 ) * AW573 ^ 0.4</f>
        <v>2.846859818323364</v>
      </c>
      <c r="AZ573">
        <f t="shared" si="229"/>
        <v>1.1892330270956746</v>
      </c>
      <c r="BA573">
        <f t="shared" si="215"/>
        <v>0.7641806587744826</v>
      </c>
      <c r="BB573">
        <f t="shared" si="230"/>
        <v>1.3298469329301139</v>
      </c>
      <c r="BC573">
        <f t="shared" si="231"/>
        <v>1.7402258453685429</v>
      </c>
      <c r="BD573">
        <f t="shared" si="216"/>
        <v>1.3325561734416553</v>
      </c>
      <c r="BE573">
        <f t="shared" si="232"/>
        <v>4.1651102930364052</v>
      </c>
      <c r="BF573">
        <f t="shared" si="233"/>
        <v>3.1256545698024718</v>
      </c>
      <c r="BG573" cm="1">
        <f t="array" ref="BG573" xml:space="preserve"> EXP( -4 * alpha * X * 10^(-6) * BA573 / ( PI() * df * 10^(-6) * ( 1 - alpha ) ) ) * 100</f>
        <v>1.6187204535830587E-5</v>
      </c>
      <c r="BH573" cm="1">
        <f t="array" ref="BH573" xml:space="preserve"> EXP( -4 * alpha * X * 10^(-6) * BB573 / ( PI() * df * 10^(-6) * ( 1 - alpha ) ) ) * 100</f>
        <v>1.5220374886029404E-10</v>
      </c>
      <c r="BI573" cm="1">
        <f t="array" ref="BI573" xml:space="preserve"> EXP( -4 * alpha * X * 10^(-6) * BD573 / ( PI() * df * 10^(-6) * ( 1 - alpha ) ) ) * 100</f>
        <v>1.4399582752631421E-10</v>
      </c>
      <c r="BJ573" cm="1">
        <f t="array" ref="BJ573" xml:space="preserve"> EXP( -4 * alpha * X * 10^(-6) * BE573 / ( PI() * df * 10^(-6) * ( 1 - alpha ) ) ) * 100</f>
        <v>9.7071619656876935E-36</v>
      </c>
      <c r="BK573" cm="1">
        <f t="array" ref="BK573">fC *  BG573 +  ( 1 - fC ) * BI573</f>
        <v>1.6188500498278324E-6</v>
      </c>
    </row>
    <row r="574" spans="6:63" x14ac:dyDescent="0.2">
      <c r="F574">
        <v>5740</v>
      </c>
      <c r="G574" cm="1">
        <f t="array" ref="G574" xml:space="preserve"> F574 * 10^(-9) * rhoa/mu * U</f>
        <v>3.8027101643466773E-3</v>
      </c>
      <c r="H574" cm="1">
        <f t="array" ref="H574">1 +  lambda/F574 * ( 2.514 + 0.8 * EXP( -0.55 * F574/lambda ) )</f>
        <v>1.0293489790940766</v>
      </c>
      <c r="I574" cm="1">
        <f t="array" ref="I574" xml:space="preserve"> 1 + 3.34 * lambda/F574</f>
        <v>1.038991881533101</v>
      </c>
      <c r="J574">
        <f t="shared" si="217"/>
        <v>0.99071898191851548</v>
      </c>
      <c r="K574" cm="1">
        <f t="array" ref="K574" xml:space="preserve"> kB * T * H574 / ( 3 * PI() * mu * F574 * 10^(-9) )</f>
        <v>4.2337575709196963E-12</v>
      </c>
      <c r="L574" cm="1">
        <f t="array" ref="L574" xml:space="preserve"> df * 10^(-6) *U / K574</f>
        <v>19424.079137199842</v>
      </c>
      <c r="M574" cm="1">
        <f t="array" ref="M574" xml:space="preserve"> 1 + 0.388 * Kn * ( ( 1 - alpha ) * L574 / Ku ) ^ ( 1 / 3 )</f>
        <v>1.2005006416779513</v>
      </c>
      <c r="N574" cm="1">
        <f t="array" ref="N574" xml:space="preserve"> 1 + 0.388 * Kn * ( ( 1 - alpha ) / Ku ) ^ ( 1 / 3 ) * ( 3 * PI() * mu * df * 10^(-6) * U * F574 * 10^(-9) / ( kB * T ) ) ^ ( 1 / 3 ) * ( 0.6 * ( F574 / lambda ) ^ 0.1 ) ^ ( -1 / 3 ) * ( 1 + 2/3 * ( 3.34 * F574 / lambda ) ) ^ ( -1 / 2 )</f>
        <v>1.0149443800265456</v>
      </c>
      <c r="O574">
        <f t="shared" si="208"/>
        <v>0.84543426699709889</v>
      </c>
      <c r="P574" cm="1">
        <f t="array" ref="P574" xml:space="preserve"> 1 / ( 1 + 1.6 * ( ( 1 - alpha ) / Ku ) ^ ( 1 / 3 ) * L574 ^ ( -2 / 3 ) * M574 )</f>
        <v>0.99701958924385969</v>
      </c>
      <c r="Q574" cm="1">
        <f t="array" ref="Q574" xml:space="preserve"> 1.6 * ( ( 1 - alpha ) / Ku ) * L574 ^ ( -2 / 3 ) * M574 * P574</f>
        <v>3.7691504826366708E-3</v>
      </c>
      <c r="R574" cm="1">
        <f t="array" ref="R574" xml:space="preserve"> 1.6 * ( 0.6 ) ^ ( 2 / 3 ) * ( ( 1 - alpha ) / Ku ) * ( lambda * 10^(-9) ) ^ ( -1 / 15 ) * ( kB * T / ( 3 * PI() * df * 10^(-6) * U * mu ) ) ^ ( 2 / 3 ) * ( F574 * 10^(-9) ) ^ ( -3 / 5 )  +  3.2 * 3.34 / 3 * ( 0.6 ) ^ ( 2 / 3 ) * ( ( 1 - alpha ) / Ku ) *  ( lambda * 10^(-9) ) ^ ( 14 / 15 ) * ( kB * T / ( 3 * PI() * df * 10^(-6) * U * mu ) ) ^ ( 2 / 3 ) * ( F574 * 10^(-9) ) ^ ( -8 / 5 )</f>
        <v>3.0331904876802315E-3</v>
      </c>
      <c r="S574">
        <f t="shared" si="209"/>
        <v>3.0785196390210284E-3</v>
      </c>
      <c r="T574">
        <f t="shared" si="218"/>
        <v>0.81676750588835112</v>
      </c>
      <c r="U574">
        <f t="shared" si="210"/>
        <v>6331.8819053856241</v>
      </c>
      <c r="V574">
        <f t="shared" si="211"/>
        <v>1.2567007223875297E-2</v>
      </c>
      <c r="W574">
        <f t="shared" si="212"/>
        <v>1.5792924881735074E-4</v>
      </c>
      <c r="X574">
        <f t="shared" si="213"/>
        <v>1.9846873932165632E-6</v>
      </c>
      <c r="Y574" cm="1">
        <f t="array" ref="Y574" xml:space="preserve"> 4 / 3 * g / U^2 * F574 * 10^(-9) * ( rhop - rhoa ) / rhoa</f>
        <v>595.03734904221119</v>
      </c>
      <c r="Z574" cm="1">
        <f t="array" ref="Z574" xml:space="preserve"> SQRT( 4/3 * 1/U574 * g/rhoa * F574 * 10^(-9) *  ( rhop - rhoa ) )</f>
        <v>3.2155559625194211E-3</v>
      </c>
      <c r="AA574" cm="1">
        <f t="array" ref="AA574" xml:space="preserve"> Z574 / U</f>
        <v>0.30655309835321154</v>
      </c>
      <c r="AB574">
        <f t="shared" si="219"/>
        <v>0.44207148034725274</v>
      </c>
      <c r="AC574">
        <f t="shared" si="220"/>
        <v>0.42933336829483315</v>
      </c>
      <c r="AD574">
        <f t="shared" si="221"/>
        <v>0.9711854018666537</v>
      </c>
      <c r="AE574" cm="1">
        <f t="array" ref="AE574">( ( F574 * 10^(-9) ) ^ 2 * rhop * H574 * U ) / ( 18 * mu * ( df * 10^(-6) ) )</f>
        <v>0.13904341103515694</v>
      </c>
      <c r="AF574">
        <f t="shared" si="222"/>
        <v>0.12773346639857763</v>
      </c>
      <c r="AG574" cm="1">
        <f t="array" ref="AG574">(2 * AI594*(1-alpha)*AE574*SQRT(alpha)+(1-alpha)*alpha*AE574^2)/Ku</f>
        <v>8.0606504667014647E-2</v>
      </c>
      <c r="AH574">
        <f t="shared" si="223"/>
        <v>0.63105235409091065</v>
      </c>
      <c r="AI574" cm="1">
        <f t="array" ref="AI574" xml:space="preserve"> F574 / df / 1000</f>
        <v>0.7321428571428571</v>
      </c>
      <c r="AJ574" cm="1">
        <f t="array" ref="AJ574" xml:space="preserve"> ( 1 + AI574 ) / ( 2*Ku ) * ( 2 * LN( 1 + AI574 ) - 1 + alpha + ( 1 / ( 1 + AI574 ) ) ^ 2 * ( 1 - alpha / 2 ) - ( alpha / 2) * ( 1 + AI574 ) ^ 2 )</f>
        <v>0.51068124544634508</v>
      </c>
      <c r="AK574" cm="1">
        <f t="array" ref="AK574" xml:space="preserve"> ( ( 1 - alpha ) / Ku ) * AI574 ^ 2</f>
        <v>0.7623294396779956</v>
      </c>
      <c r="AL574">
        <f t="shared" si="224"/>
        <v>1.4927696023215131</v>
      </c>
      <c r="AM574">
        <f t="shared" si="214"/>
        <v>0.76276453158438584</v>
      </c>
      <c r="AN574">
        <f t="shared" si="225"/>
        <v>1.3224747940104273</v>
      </c>
      <c r="AO574">
        <f t="shared" si="226"/>
        <v>1.7337916739041763</v>
      </c>
      <c r="AP574" cm="1">
        <f t="array" ref="AP574" xml:space="preserve"> EXP( -4 * alpha * X * 10^(-6) * AM574 / ( PI() * df * 10^(-6) * ( 1 - alpha ) ) ) * 100</f>
        <v>1.6663113455887602E-5</v>
      </c>
      <c r="AQ574" cm="1">
        <f t="array" ref="AQ574" xml:space="preserve"> EXP( -4 * alpha * X * 10^(-6) * AN574 / ( PI() * df * 10^(-6) * ( 1 - alpha ) ) ) * 100</f>
        <v>1.7698532249059938E-10</v>
      </c>
      <c r="AR574">
        <f t="shared" si="227"/>
        <v>1.666293647056511E-5</v>
      </c>
      <c r="AS574" cm="1">
        <f t="array" ref="AS574" xml:space="preserve"> ( sigave * 10^(-6) * fE *e * H574 ) / ( 3 * PI() * eps0 * ( 1 + epsF ) * mu * U * F574 * 10^(-9) )</f>
        <v>3.7001976393644721E-3</v>
      </c>
      <c r="AT574" cm="1">
        <f t="array" ref="AT574" xml:space="preserve"> PI() * AS574 / ( 1 + alpha * SQRT(AS574) )</f>
        <v>1.1575927028579045E-2</v>
      </c>
      <c r="AU574" cm="1">
        <f t="array" ref="AU574" xml:space="preserve"> PI() * AS574 * ( 1 - SQRT( AS574 ) * alpha )</f>
        <v>1.1575723099628794E-2</v>
      </c>
      <c r="AV574">
        <f t="shared" si="228"/>
        <v>0.99998238335903922</v>
      </c>
      <c r="AW574" cm="1">
        <f t="array" ref="AW574" xml:space="preserve"> 2 / 3 * ( epsP - 1 ) / ( epsP + 2 ) * ( sigave * 10^(-6) ) ^ 2 / ( eps0 * ( 1 + epsF ) ^ 2 ) * H574 * ( F574 * 10^(-9) ) ^ 2 / ( df * 10^(-6) * mu * U )</f>
        <v>111.49010842143626</v>
      </c>
      <c r="AX574" cm="1">
        <f t="array" ref="AX574" xml:space="preserve"> 0.528 * Ku ^ 0.26 * AW574 ^ 0.74 / ( 1 + 0.366 * ( Ku * AW574 ) ^ 0.63 )</f>
        <v>2.3955709401776297</v>
      </c>
      <c r="AY574" cm="1">
        <f t="array" ref="AY574" xml:space="preserve"> 0.35 * Ku ^ ( -0.5 ) * AW574 ^ 0.4</f>
        <v>2.8507770581264062</v>
      </c>
      <c r="AZ574">
        <f t="shared" si="229"/>
        <v>1.1900198864138096</v>
      </c>
      <c r="BA574">
        <f t="shared" si="215"/>
        <v>0.76551075205535579</v>
      </c>
      <c r="BB574">
        <f t="shared" si="230"/>
        <v>1.3340505171100561</v>
      </c>
      <c r="BC574">
        <f t="shared" si="231"/>
        <v>1.7426933763218886</v>
      </c>
      <c r="BD574">
        <f t="shared" si="216"/>
        <v>1.3310789257002591</v>
      </c>
      <c r="BE574">
        <f t="shared" si="232"/>
        <v>4.1732518521368336</v>
      </c>
      <c r="BF574">
        <f t="shared" si="233"/>
        <v>3.1352399707938829</v>
      </c>
      <c r="BG574" cm="1">
        <f t="array" ref="BG574" xml:space="preserve"> EXP( -4 * alpha * X * 10^(-6) * BA574 / ( PI() * df * 10^(-6) * ( 1 - alpha ) ) ) * 100</f>
        <v>1.5752594387926039E-5</v>
      </c>
      <c r="BH574" cm="1">
        <f t="array" ref="BH574" xml:space="preserve"> EXP( -4 * alpha * X * 10^(-6) * BB574 / ( PI() * df * 10^(-6) * ( 1 - alpha ) ) ) * 100</f>
        <v>1.396595205374423E-10</v>
      </c>
      <c r="BI574" cm="1">
        <f t="array" ref="BI574" xml:space="preserve"> EXP( -4 * alpha * X * 10^(-6) * BD574 / ( PI() * df * 10^(-6) * ( 1 - alpha ) ) ) * 100</f>
        <v>1.4841484666988335E-10</v>
      </c>
      <c r="BJ574" cm="1">
        <f t="array" ref="BJ574" xml:space="preserve"> EXP( -4 * alpha * X * 10^(-6) * BE574 / ( PI() * df * 10^(-6) * ( 1 - alpha ) ) ) * 100</f>
        <v>8.2175619195290801E-36</v>
      </c>
      <c r="BK574" cm="1">
        <f t="array" ref="BK574">fC *  BG574 +  ( 1 - fC ) * BI574</f>
        <v>1.5753930121546069E-6</v>
      </c>
    </row>
    <row r="575" spans="6:63" x14ac:dyDescent="0.2">
      <c r="F575">
        <v>5750</v>
      </c>
      <c r="G575" cm="1">
        <f t="array" ref="G575" xml:space="preserve"> F575 * 10^(-9) * rhoa/mu * U</f>
        <v>3.8093350949465849E-3</v>
      </c>
      <c r="H575" cm="1">
        <f t="array" ref="H575">1 +  lambda/F575 * ( 2.514 + 0.8 * EXP( -0.55 * F575/lambda ) )</f>
        <v>1.0292979373913043</v>
      </c>
      <c r="I575" cm="1">
        <f t="array" ref="I575" xml:space="preserve"> 1 + 3.34 * lambda/F575</f>
        <v>1.0389240695652173</v>
      </c>
      <c r="J575">
        <f t="shared" si="217"/>
        <v>0.99073451808856294</v>
      </c>
      <c r="K575" cm="1">
        <f t="array" ref="K575" xml:space="preserve"> kB * T * H575 / ( 3 * PI() * mu * F575 * 10^(-9) )</f>
        <v>4.2261849426162418E-12</v>
      </c>
      <c r="L575" cm="1">
        <f t="array" ref="L575" xml:space="preserve"> df * 10^(-6) *U / K575</f>
        <v>19458.883892183385</v>
      </c>
      <c r="M575" cm="1">
        <f t="array" ref="M575" xml:space="preserve"> 1 + 0.388 * Kn * ( ( 1 - alpha ) * L575 / Ku ) ^ ( 1 / 3 )</f>
        <v>1.2006203249461385</v>
      </c>
      <c r="N575" cm="1">
        <f t="array" ref="N575" xml:space="preserve"> 1 + 0.388 * Kn * ( ( 1 - alpha ) / Ku ) ^ ( 1 / 3 ) * ( 3 * PI() * mu * df * 10^(-6) * U * F575 * 10^(-9) / ( kB * T ) ) ^ ( 1 / 3 ) * ( 0.6 * ( F575 / lambda ) ^ 0.1 ) ^ ( -1 / 3 ) * ( 1 + 2/3 * ( 3.34 * F575 / lambda ) ) ^ ( -1 / 2 )</f>
        <v>1.0149392461152578</v>
      </c>
      <c r="O575">
        <f t="shared" si="208"/>
        <v>0.84534571423383942</v>
      </c>
      <c r="P575" cm="1">
        <f t="array" ref="P575" xml:space="preserve"> 1 / ( 1 + 1.6 * ( ( 1 - alpha ) / Ku ) ^ ( 1 / 3 ) * L575 ^ ( -2 / 3 ) * M575 )</f>
        <v>0.99702283773051203</v>
      </c>
      <c r="Q575" cm="1">
        <f t="array" ref="Q575" xml:space="preserve"> 1.6 * ( ( 1 - alpha ) / Ku ) * L575 ^ ( -2 / 3 ) * M575 * P575</f>
        <v>3.7650423123086634E-3</v>
      </c>
      <c r="R575" cm="1">
        <f t="array" ref="R575" xml:space="preserve"> 1.6 * ( 0.6 ) ^ ( 2 / 3 ) * ( ( 1 - alpha ) / Ku ) * ( lambda * 10^(-9) ) ^ ( -1 / 15 ) * ( kB * T / ( 3 * PI() * df * 10^(-6) * U * mu ) ) ^ ( 2 / 3 ) * ( F575 * 10^(-9) ) ^ ( -3 / 5 )  +  3.2 * 3.34 / 3 * ( 0.6 ) ^ ( 2 / 3 ) * ( ( 1 - alpha ) / Ku ) *  ( lambda * 10^(-9) ) ^ ( 14 / 15 ) * ( kB * T / ( 3 * PI() * df * 10^(-6) * U * mu ) ) ^ ( 2 / 3 ) * ( F575 * 10^(-9) ) ^ ( -8 / 5 )</f>
        <v>3.0298908068391158E-3</v>
      </c>
      <c r="S575">
        <f t="shared" si="209"/>
        <v>3.0751550913048421E-3</v>
      </c>
      <c r="T575">
        <f t="shared" si="218"/>
        <v>0.8167650815640386</v>
      </c>
      <c r="U575">
        <f t="shared" si="210"/>
        <v>6320.8945350856548</v>
      </c>
      <c r="V575">
        <f t="shared" si="211"/>
        <v>1.257792473653567E-2</v>
      </c>
      <c r="W575">
        <f t="shared" si="212"/>
        <v>1.5820376718398365E-4</v>
      </c>
      <c r="X575">
        <f t="shared" si="213"/>
        <v>1.989864405895801E-6</v>
      </c>
      <c r="Y575" cm="1">
        <f t="array" ref="Y575" xml:space="preserve"> 4 / 3 * g / U^2 * F575 * 10^(-9) * ( rhop - rhoa ) / rhoa</f>
        <v>596.0739994760828</v>
      </c>
      <c r="Z575" cm="1">
        <f t="array" ref="Z575" xml:space="preserve"> SQRT( 4/3 * 1/U575 * g/rhoa * F575 * 10^(-9) *  ( rhop - rhoa ) )</f>
        <v>3.2211517086974052E-3</v>
      </c>
      <c r="AA575" cm="1">
        <f t="array" ref="AA575" xml:space="preserve"> Z575 / U</f>
        <v>0.30708656545764196</v>
      </c>
      <c r="AB575">
        <f t="shared" si="219"/>
        <v>0.44318171671828033</v>
      </c>
      <c r="AC575">
        <f t="shared" si="220"/>
        <v>0.43034483589982664</v>
      </c>
      <c r="AD575">
        <f t="shared" si="221"/>
        <v>0.97103472382951717</v>
      </c>
      <c r="AE575" cm="1">
        <f t="array" ref="AE575">( ( F575 * 10^(-9) ) ^ 2 * rhop * H575 * U ) / ( 18 * mu * ( df * 10^(-6) ) )</f>
        <v>0.13952138615905976</v>
      </c>
      <c r="AF575">
        <f t="shared" si="222"/>
        <v>0.12829772359055011</v>
      </c>
      <c r="AG575" cm="1">
        <f t="array" ref="AG575">(2 * AI595*(1-alpha)*AE575*SQRT(alpha)+(1-alpha)*alpha*AE575^2)/Ku</f>
        <v>8.102310418115298E-2</v>
      </c>
      <c r="AH575">
        <f t="shared" si="223"/>
        <v>0.63152409811829902</v>
      </c>
      <c r="AI575" cm="1">
        <f t="array" ref="AI575" xml:space="preserve"> F575 / df / 1000</f>
        <v>0.73341836734693877</v>
      </c>
      <c r="AJ575" cm="1">
        <f t="array" ref="AJ575" xml:space="preserve"> ( 1 + AI575 ) / ( 2*Ku ) * ( 2 * LN( 1 + AI575 ) - 1 + alpha + ( 1 / ( 1 + AI575 ) ) ^ 2 * ( 1 - alpha / 2 ) - ( alpha / 2) * ( 1 + AI575 ) ^ 2 )</f>
        <v>0.51217776867812947</v>
      </c>
      <c r="AK575" cm="1">
        <f t="array" ref="AK575" xml:space="preserve"> ( ( 1 - alpha ) / Ku ) * AI575 ^ 2</f>
        <v>0.76498795357943328</v>
      </c>
      <c r="AL575">
        <f t="shared" si="224"/>
        <v>1.4935985127854674</v>
      </c>
      <c r="AM575">
        <f t="shared" si="214"/>
        <v>0.76411244306311144</v>
      </c>
      <c r="AN575">
        <f t="shared" si="225"/>
        <v>1.3267056681611149</v>
      </c>
      <c r="AO575">
        <f t="shared" si="226"/>
        <v>1.7362702050011458</v>
      </c>
      <c r="AP575" cm="1">
        <f t="array" ref="AP575" xml:space="preserve"> EXP( -4 * alpha * X * 10^(-6) * AM575 / ( PI() * df * 10^(-6) * ( 1 - alpha ) ) ) * 100</f>
        <v>1.620981459952269E-5</v>
      </c>
      <c r="AQ575" cm="1">
        <f t="array" ref="AQ575" xml:space="preserve"> EXP( -4 * alpha * X * 10^(-6) * AN575 / ( PI() * df * 10^(-6) * ( 1 - alpha ) ) ) * 100</f>
        <v>1.6230800464583265E-10</v>
      </c>
      <c r="AR575">
        <f t="shared" si="227"/>
        <v>1.6209652291518044E-5</v>
      </c>
      <c r="AS575" cm="1">
        <f t="array" ref="AS575" xml:space="preserve"> ( sigave * 10^(-6) * fE *e * H575 ) / ( 3 * PI() * eps0 * ( 1 + epsF ) * mu * U * F575 * 10^(-9) )</f>
        <v>3.6935793526763809E-3</v>
      </c>
      <c r="AT575" cm="1">
        <f t="array" ref="AT575" xml:space="preserve"> PI() * AS575 / ( 1 + alpha * SQRT(AS575) )</f>
        <v>1.1555265183689959E-2</v>
      </c>
      <c r="AU575" cm="1">
        <f t="array" ref="AU575" xml:space="preserve"> PI() * AS575 * ( 1 - SQRT( AS575 ) * alpha )</f>
        <v>1.1555061982834519E-2</v>
      </c>
      <c r="AV575">
        <f t="shared" si="228"/>
        <v>0.99998241486870176</v>
      </c>
      <c r="AW575" cm="1">
        <f t="array" ref="AW575" xml:space="preserve"> 2 / 3 * ( epsP - 1 ) / ( epsP + 2 ) * ( sigave * 10^(-6) ) ^ 2 / ( eps0 * ( 1 + epsF ) ^ 2 ) * H575 * ( F575 * 10^(-9) ) ^ 2 / ( df * 10^(-6) * mu * U )</f>
        <v>111.87336641251936</v>
      </c>
      <c r="AX575" cm="1">
        <f t="array" ref="AX575" xml:space="preserve"> 0.528 * Ku ^ 0.26 * AW575 ^ 0.74 / ( 1 + 0.366 * ( Ku * AW575 ) ^ 0.63 )</f>
        <v>2.3972766421367515</v>
      </c>
      <c r="AY575" cm="1">
        <f t="array" ref="AY575" xml:space="preserve"> 0.35 * Ku ^ ( -0.5 ) * AW575 ^ 0.4</f>
        <v>2.8546929513192953</v>
      </c>
      <c r="AZ575">
        <f t="shared" si="229"/>
        <v>1.1908066433145728</v>
      </c>
      <c r="BA575">
        <f t="shared" si="215"/>
        <v>0.76683818633704992</v>
      </c>
      <c r="BB575">
        <f t="shared" si="230"/>
        <v>1.3382607301439495</v>
      </c>
      <c r="BC575">
        <f t="shared" si="231"/>
        <v>1.7451670430451687</v>
      </c>
      <c r="BD575">
        <f t="shared" si="216"/>
        <v>1.3296001734786174</v>
      </c>
      <c r="BE575">
        <f t="shared" si="232"/>
        <v>4.1813986194804098</v>
      </c>
      <c r="BF575">
        <f t="shared" si="233"/>
        <v>3.1448541470483309</v>
      </c>
      <c r="BG575" cm="1">
        <f t="array" ref="BG575" xml:space="preserve"> EXP( -4 * alpha * X * 10^(-6) * BA575 / ( PI() * df * 10^(-6) * ( 1 - alpha ) ) ) * 100</f>
        <v>1.533048715930297E-5</v>
      </c>
      <c r="BH575" cm="1">
        <f t="array" ref="BH575" xml:space="preserve"> EXP( -4 * alpha * X * 10^(-6) * BB575 / ( PI() * df * 10^(-6) * ( 1 - alpha ) ) ) * 100</f>
        <v>1.2813177346750083E-10</v>
      </c>
      <c r="BI575" cm="1">
        <f t="array" ref="BI575" xml:space="preserve"> EXP( -4 * alpha * X * 10^(-6) * BD575 / ( PI() * df * 10^(-6) * ( 1 - alpha ) ) ) * 100</f>
        <v>1.529741881067662E-10</v>
      </c>
      <c r="BJ575" cm="1">
        <f t="array" ref="BJ575" xml:space="preserve"> EXP( -4 * alpha * X * 10^(-6) * BE575 / ( PI() * df * 10^(-6) * ( 1 - alpha ) ) ) * 100</f>
        <v>6.9558052139164858E-36</v>
      </c>
      <c r="BK575" cm="1">
        <f t="array" ref="BK575">fC *  BG575 +  ( 1 - fC ) * BI575</f>
        <v>1.5331863926995933E-6</v>
      </c>
    </row>
    <row r="576" spans="6:63" x14ac:dyDescent="0.2">
      <c r="F576">
        <v>5760</v>
      </c>
      <c r="G576" cm="1">
        <f t="array" ref="G576" xml:space="preserve"> F576 * 10^(-9) * rhoa/mu * U</f>
        <v>3.8159600255464922E-3</v>
      </c>
      <c r="H576" cm="1">
        <f t="array" ref="H576">1 +  lambda/F576 * ( 2.514 + 0.8 * EXP( -0.55 * F576/lambda ) )</f>
        <v>1.0292470729166667</v>
      </c>
      <c r="I576" cm="1">
        <f t="array" ref="I576" xml:space="preserve"> 1 + 3.34 * lambda/F576</f>
        <v>1.0388564930555555</v>
      </c>
      <c r="J576">
        <f t="shared" si="217"/>
        <v>0.9907500023312894</v>
      </c>
      <c r="K576" cm="1">
        <f t="array" ref="K576" xml:space="preserve"> kB * T * H576 / ( 3 * PI() * mu * F576 * 10^(-9) )</f>
        <v>4.2186393345771011E-12</v>
      </c>
      <c r="L576" cm="1">
        <f t="array" ref="L576" xml:space="preserve"> df * 10^(-6) *U / K576</f>
        <v>19493.688742535513</v>
      </c>
      <c r="M576" cm="1">
        <f t="array" ref="M576" xml:space="preserve"> 1 + 0.388 * Kn * ( ( 1 - alpha ) * L576 / Ku ) ^ ( 1 / 3 )</f>
        <v>1.2007398659138659</v>
      </c>
      <c r="N576" cm="1">
        <f t="array" ref="N576" xml:space="preserve"> 1 + 0.388 * Kn * ( ( 1 - alpha ) / Ku ) ^ ( 1 / 3 ) * ( 3 * PI() * mu * df * 10^(-6) * U * F576 * 10^(-9) / ( kB * T ) ) ^ ( 1 / 3 ) * ( 0.6 * ( F576 / lambda ) ^ 0.1 ) ^ ( -1 / 3 ) * ( 1 + 2/3 * ( 3.34 * F576 / lambda ) ) ^ ( -1 / 2 )</f>
        <v>1.0149341227669662</v>
      </c>
      <c r="O576">
        <f t="shared" si="208"/>
        <v>0.84525728809254974</v>
      </c>
      <c r="P576" cm="1">
        <f t="array" ref="P576" xml:space="preserve"> 1 / ( 1 + 1.6 * ( ( 1 - alpha ) / Ku ) ^ ( 1 / 3 ) * L576 ^ ( -2 / 3 ) * M576 )</f>
        <v>0.99702607675365518</v>
      </c>
      <c r="Q576" cm="1">
        <f t="array" ref="Q576" xml:space="preserve"> 1.6 * ( ( 1 - alpha ) / Ku ) * L576 ^ ( -2 / 3 ) * M576 * P576</f>
        <v>3.7609461099250862E-3</v>
      </c>
      <c r="R576" cm="1">
        <f t="array" ref="R576" xml:space="preserve"> 1.6 * ( 0.6 ) ^ ( 2 / 3 ) * ( ( 1 - alpha ) / Ku ) * ( lambda * 10^(-9) ) ^ ( -1 / 15 ) * ( kB * T / ( 3 * PI() * df * 10^(-6) * U * mu ) ) ^ ( 2 / 3 ) * ( F576 * 10^(-9) ) ^ ( -3 / 5 )  +  3.2 * 3.34 / 3 * ( 0.6 ) ^ ( 2 / 3 ) * ( ( 1 - alpha ) / Ku ) *  ( lambda * 10^(-9) ) ^ ( 14 / 15 ) * ( kB * T / ( 3 * PI() * df * 10^(-6) * U * mu ) ) ^ ( 2 / 3 ) * ( F576 * 10^(-9) ) ^ ( -8 / 5 )</f>
        <v>3.0266006653119756E-3</v>
      </c>
      <c r="S576">
        <f t="shared" si="209"/>
        <v>3.0718002912143261E-3</v>
      </c>
      <c r="T576">
        <f t="shared" si="218"/>
        <v>0.8167626446728089</v>
      </c>
      <c r="U576">
        <f t="shared" si="210"/>
        <v>6309.9453020138899</v>
      </c>
      <c r="V576">
        <f t="shared" si="211"/>
        <v>1.2588832709092307E-2</v>
      </c>
      <c r="W576">
        <f t="shared" si="212"/>
        <v>1.5847828373297286E-4</v>
      </c>
      <c r="X576">
        <f t="shared" si="213"/>
        <v>1.9950458777353985E-6</v>
      </c>
      <c r="Y576" cm="1">
        <f t="array" ref="Y576" xml:space="preserve"> 4 / 3 * g / U^2 * F576 * 10^(-9) * ( rhop - rhoa ) / rhoa</f>
        <v>597.11064990995419</v>
      </c>
      <c r="Z576" cm="1">
        <f t="array" ref="Z576" xml:space="preserve"> SQRT( 4/3 * 1/U576 * g/rhoa * F576 * 10^(-9) *  ( rhop - rhoa ) )</f>
        <v>3.226747436528146E-3</v>
      </c>
      <c r="AA576" cm="1">
        <f t="array" ref="AA576" xml:space="preserve"> Z576 / U</f>
        <v>0.30762003081294892</v>
      </c>
      <c r="AB576">
        <f t="shared" si="219"/>
        <v>0.44429366027751632</v>
      </c>
      <c r="AC576">
        <f t="shared" si="220"/>
        <v>0.43135739365237863</v>
      </c>
      <c r="AD576">
        <f t="shared" si="221"/>
        <v>0.97088352190968152</v>
      </c>
      <c r="AE576" cm="1">
        <f t="array" ref="AE576">( ( F576 * 10^(-9) ) ^ 2 * rhop * H576 * U ) / ( 18 * mu * ( df * 10^(-6) ) )</f>
        <v>0.14000018124545369</v>
      </c>
      <c r="AF576">
        <f t="shared" si="222"/>
        <v>0.12886280428161512</v>
      </c>
      <c r="AG576" cm="1">
        <f t="array" ref="AG576">(2 * AI596*(1-alpha)*AE576*SQRT(alpha)+(1-alpha)*alpha*AE576^2)/Ku</f>
        <v>8.1441147800909497E-2</v>
      </c>
      <c r="AH576">
        <f t="shared" si="223"/>
        <v>0.6319988786130174</v>
      </c>
      <c r="AI576" cm="1">
        <f t="array" ref="AI576" xml:space="preserve"> F576 / df / 1000</f>
        <v>0.73469387755102045</v>
      </c>
      <c r="AJ576" cm="1">
        <f t="array" ref="AJ576" xml:space="preserve"> ( 1 + AI576 ) / ( 2*Ku ) * ( 2 * LN( 1 + AI576 ) - 1 + alpha + ( 1 / ( 1 + AI576 ) ) ^ 2 * ( 1 - alpha / 2 ) - ( alpha / 2) * ( 1 + AI576 ) ^ 2 )</f>
        <v>0.51367574045305298</v>
      </c>
      <c r="AK576" cm="1">
        <f t="array" ref="AK576" xml:space="preserve"> ( ( 1 - alpha ) / Ku ) * AI576 ^ 2</f>
        <v>0.76765109500724393</v>
      </c>
      <c r="AL576">
        <f t="shared" si="224"/>
        <v>1.4944273878501428</v>
      </c>
      <c r="AM576">
        <f t="shared" si="214"/>
        <v>0.76545757783034596</v>
      </c>
      <c r="AN576">
        <f t="shared" si="225"/>
        <v>1.330943093232452</v>
      </c>
      <c r="AO576">
        <f t="shared" si="226"/>
        <v>1.7387548726148201</v>
      </c>
      <c r="AP576" cm="1">
        <f t="array" ref="AP576" xml:space="preserve"> EXP( -4 * alpha * X * 10^(-6) * AM576 / ( PI() * df * 10^(-6) * ( 1 - alpha ) ) ) * 100</f>
        <v>1.5769743116725386E-5</v>
      </c>
      <c r="AQ576" cm="1">
        <f t="array" ref="AQ576" xml:space="preserve"> EXP( -4 * alpha * X * 10^(-6) * AN576 / ( PI() * df * 10^(-6) * ( 1 - alpha ) ) ) * 100</f>
        <v>1.4882791984949907E-10</v>
      </c>
      <c r="AR576">
        <f t="shared" si="227"/>
        <v>1.5769594288805535E-5</v>
      </c>
      <c r="AS576" cm="1">
        <f t="array" ref="AS576" xml:space="preserve"> ( sigave * 10^(-6) * fE *e * H576 ) / ( 3 * PI() * eps0 * ( 1 + epsF ) * mu * U * F576 * 10^(-9) )</f>
        <v>3.6869846810197492E-3</v>
      </c>
      <c r="AT576" cm="1">
        <f t="array" ref="AT576" xml:space="preserve"> PI() * AS576 / ( 1 + alpha * SQRT(AS576) )</f>
        <v>1.1534676948083723E-2</v>
      </c>
      <c r="AU576" cm="1">
        <f t="array" ref="AU576" xml:space="preserve"> PI() * AS576 * ( 1 - SQRT( AS576 ) * alpha )</f>
        <v>1.1534474471432037E-2</v>
      </c>
      <c r="AV576">
        <f t="shared" si="228"/>
        <v>0.9999824462659338</v>
      </c>
      <c r="AW576" cm="1">
        <f t="array" ref="AW576" xml:space="preserve"> 2 / 3 * ( epsP - 1 ) / ( epsP + 2 ) * ( sigave * 10^(-6) ) ^ 2 / ( eps0 * ( 1 + epsF ) ^ 2 ) * H576 * ( F576 * 10^(-9) ) ^ 2 / ( df * 10^(-6) * mu * U )</f>
        <v>112.25728187961194</v>
      </c>
      <c r="AX576" cm="1">
        <f t="array" ref="AX576" xml:space="preserve"> 0.528 * Ku ^ 0.26 * AW576 ^ 0.74 / ( 1 + 0.366 * ( Ku * AW576 ) ^ 0.63 )</f>
        <v>2.3989791723125666</v>
      </c>
      <c r="AY576" cm="1">
        <f t="array" ref="AY576" xml:space="preserve"> 0.35 * Ku ^ ( -0.5 ) * AW576 ^ 0.4</f>
        <v>2.8586075006776497</v>
      </c>
      <c r="AZ576">
        <f t="shared" si="229"/>
        <v>1.1915932967112886</v>
      </c>
      <c r="BA576">
        <f t="shared" si="215"/>
        <v>0.76816294890069403</v>
      </c>
      <c r="BB576">
        <f t="shared" si="230"/>
        <v>1.342477567703884</v>
      </c>
      <c r="BC576">
        <f t="shared" si="231"/>
        <v>1.747646862719795</v>
      </c>
      <c r="BD576">
        <f t="shared" si="216"/>
        <v>1.3281199636390872</v>
      </c>
      <c r="BE576">
        <f t="shared" si="232"/>
        <v>4.1895505939101021</v>
      </c>
      <c r="BF576">
        <f t="shared" si="233"/>
        <v>3.1544971151782191</v>
      </c>
      <c r="BG576" cm="1">
        <f t="array" ref="BG576" xml:space="preserve"> EXP( -4 * alpha * X * 10^(-6) * BA576 / ( PI() * df * 10^(-6) * ( 1 - alpha ) ) ) * 100</f>
        <v>1.4920506386608187E-5</v>
      </c>
      <c r="BH576" cm="1">
        <f t="array" ref="BH576" xml:space="preserve"> EXP( -4 * alpha * X * 10^(-6) * BB576 / ( PI() * df * 10^(-6) * ( 1 - alpha ) ) ) * 100</f>
        <v>1.1753961380707957E-10</v>
      </c>
      <c r="BI576" cm="1">
        <f t="array" ref="BI576" xml:space="preserve"> EXP( -4 * alpha * X * 10^(-6) * BD576 / ( PI() * df * 10^(-6) * ( 1 - alpha ) ) ) * 100</f>
        <v>1.5767829640586528E-10</v>
      </c>
      <c r="BJ576" cm="1">
        <f t="array" ref="BJ576" xml:space="preserve"> EXP( -4 * alpha * X * 10^(-6) * BE576 / ( PI() * df * 10^(-6) * ( 1 - alpha ) ) ) * 100</f>
        <v>5.8871562980751605E-36</v>
      </c>
      <c r="BK576" cm="1">
        <f t="array" ref="BK576">fC *  BG576 +  ( 1 - fC ) * BI576</f>
        <v>1.4921925491275842E-6</v>
      </c>
    </row>
    <row r="577" spans="6:63" x14ac:dyDescent="0.2">
      <c r="F577">
        <v>5770</v>
      </c>
      <c r="G577" cm="1">
        <f t="array" ref="G577" xml:space="preserve"> F577 * 10^(-9) * rhoa/mu * U</f>
        <v>3.822584956146399E-3</v>
      </c>
      <c r="H577" cm="1">
        <f t="array" ref="H577">1 +  lambda/F577 * ( 2.514 + 0.8 * EXP( -0.55 * F577/lambda ) )</f>
        <v>1.0291963847487002</v>
      </c>
      <c r="I577" cm="1">
        <f t="array" ref="I577" xml:space="preserve"> 1 + 3.34 * lambda/F577</f>
        <v>1.0387891507798961</v>
      </c>
      <c r="J577">
        <f t="shared" si="217"/>
        <v>0.99076543490659885</v>
      </c>
      <c r="K577" cm="1">
        <f t="array" ref="K577" xml:space="preserve"> kB * T * H577 / ( 3 * PI() * mu * F577 * 10^(-9) )</f>
        <v>4.211120602545317E-12</v>
      </c>
      <c r="L577" cm="1">
        <f t="array" ref="L577" xml:space="preserve"> df * 10^(-6) *U / K577</f>
        <v>19528.493687774448</v>
      </c>
      <c r="M577" cm="1">
        <f t="array" ref="M577" xml:space="preserve"> 1 + 0.388 * Kn * ( ( 1 - alpha ) * L577 / Ku ) ^ ( 1 / 3 )</f>
        <v>1.2008592650024847</v>
      </c>
      <c r="N577" cm="1">
        <f t="array" ref="N577" xml:space="preserve"> 1 + 0.388 * Kn * ( ( 1 - alpha ) / Ku ) ^ ( 1 / 3 ) * ( 3 * PI() * mu * df * 10^(-6) * U * F577 * 10^(-9) / ( kB * T ) ) ^ ( 1 / 3 ) * ( 0.6 * ( F577 / lambda ) ^ 0.1 ) ^ ( -1 / 3 ) * ( 1 + 2/3 * ( 3.34 * F577 / lambda ) ) ^ ( -1 / 2 )</f>
        <v>1.0149290099418982</v>
      </c>
      <c r="O577">
        <f t="shared" si="208"/>
        <v>0.84516898817431207</v>
      </c>
      <c r="P577" cm="1">
        <f t="array" ref="P577" xml:space="preserve"> 1 / ( 1 + 1.6 * ( ( 1 - alpha ) / Ku ) ^ ( 1 / 3 ) * L577 ^ ( -2 / 3 ) * M577 )</f>
        <v>0.99702930635769749</v>
      </c>
      <c r="Q577" cm="1">
        <f t="array" ref="Q577" xml:space="preserve"> 1.6 * ( ( 1 - alpha ) / Ku ) * L577 ^ ( -2 / 3 ) * M577 * P577</f>
        <v>3.7568618193251904E-3</v>
      </c>
      <c r="R577" cm="1">
        <f t="array" ref="R577" xml:space="preserve"> 1.6 * ( 0.6 ) ^ ( 2 / 3 ) * ( ( 1 - alpha ) / Ku ) * ( lambda * 10^(-9) ) ^ ( -1 / 15 ) * ( kB * T / ( 3 * PI() * df * 10^(-6) * U * mu ) ) ^ ( 2 / 3 ) * ( F577 * 10^(-9) ) ^ ( -3 / 5 )  +  3.2 * 3.34 / 3 * ( 0.6 ) ^ ( 2 / 3 ) * ( ( 1 - alpha ) / Ku ) *  ( lambda * 10^(-9) ) ^ ( 14 / 15 ) * ( kB * T / ( 3 * PI() * df * 10^(-6) * U * mu ) ) ^ ( 2 / 3 ) * ( F577 * 10^(-9) ) ^ ( -8 / 5 )</f>
        <v>3.02332001843261E-3</v>
      </c>
      <c r="S577">
        <f t="shared" si="209"/>
        <v>3.06845519304533E-3</v>
      </c>
      <c r="T577">
        <f t="shared" si="218"/>
        <v>0.81676019524095456</v>
      </c>
      <c r="U577">
        <f t="shared" si="210"/>
        <v>6299.0340079135776</v>
      </c>
      <c r="V577">
        <f t="shared" si="211"/>
        <v>1.259973116636201E-2</v>
      </c>
      <c r="W577">
        <f t="shared" si="212"/>
        <v>1.5875279846530666E-4</v>
      </c>
      <c r="X577">
        <f t="shared" si="213"/>
        <v>2.0002318047710542E-6</v>
      </c>
      <c r="Y577" cm="1">
        <f t="array" ref="Y577" xml:space="preserve"> 4 / 3 * g / U^2 * F577 * 10^(-9) * ( rhop - rhoa ) / rhoa</f>
        <v>598.14730034382558</v>
      </c>
      <c r="Z577" cm="1">
        <f t="array" ref="Z577" xml:space="preserve"> SQRT( 4/3 * 1/U577 * g/rhoa * F577 * 10^(-9) *  ( rhop - rhoa ) )</f>
        <v>3.2323431460217697E-3</v>
      </c>
      <c r="AA577" cm="1">
        <f t="array" ref="AA577" xml:space="preserve"> Z577 / U</f>
        <v>0.30815349442009782</v>
      </c>
      <c r="AB577">
        <f t="shared" si="219"/>
        <v>0.44540731496765334</v>
      </c>
      <c r="AC577">
        <f t="shared" si="220"/>
        <v>0.43237104245428964</v>
      </c>
      <c r="AD577">
        <f t="shared" si="221"/>
        <v>0.97073179520118469</v>
      </c>
      <c r="AE577" cm="1">
        <f t="array" ref="AE577">( ( F577 * 10^(-9) ) ^ 2 * rhop * H577 * U ) / ( 18 * mu * ( df * 10^(-6) ) )</f>
        <v>0.14047979629433863</v>
      </c>
      <c r="AF577">
        <f t="shared" si="222"/>
        <v>0.12942870368279186</v>
      </c>
      <c r="AG577" cm="1">
        <f t="array" ref="AG577">(2 * AI597*(1-alpha)*AE577*SQRT(alpha)+(1-alpha)*alpha*AE577^2)/Ku</f>
        <v>8.1860638101689226E-2</v>
      </c>
      <c r="AH577">
        <f t="shared" si="223"/>
        <v>0.63247669004176987</v>
      </c>
      <c r="AI577" cm="1">
        <f t="array" ref="AI577" xml:space="preserve"> F577 / df / 1000</f>
        <v>0.73596938775510201</v>
      </c>
      <c r="AJ577" cm="1">
        <f t="array" ref="AJ577" xml:space="preserve"> ( 1 + AI577 ) / ( 2*Ku ) * ( 2 * LN( 1 + AI577 ) - 1 + alpha + ( 1 / ( 1 + AI577 ) ) ^ 2 * ( 1 - alpha / 2 ) - ( alpha / 2) * ( 1 + AI577 ) ^ 2 )</f>
        <v>0.5151751583733285</v>
      </c>
      <c r="AK577" cm="1">
        <f t="array" ref="AK577" xml:space="preserve"> ( ( 1 - alpha ) / Ku ) * AI577 ^ 2</f>
        <v>0.7703188639614279</v>
      </c>
      <c r="AL577">
        <f t="shared" si="224"/>
        <v>1.4952562277919583</v>
      </c>
      <c r="AM577">
        <f t="shared" si="214"/>
        <v>0.76679992363353755</v>
      </c>
      <c r="AN577">
        <f t="shared" si="225"/>
        <v>1.3351870652915547</v>
      </c>
      <c r="AO577">
        <f t="shared" si="226"/>
        <v>1.7412456941371004</v>
      </c>
      <c r="AP577" cm="1">
        <f t="array" ref="AP577" xml:space="preserve"> EXP( -4 * alpha * X * 10^(-6) * AM577 / ( PI() * df * 10^(-6) * ( 1 - alpha ) ) ) * 100</f>
        <v>1.5342494422091284E-5</v>
      </c>
      <c r="AQ577" cm="1">
        <f t="array" ref="AQ577" xml:space="preserve"> EXP( -4 * alpha * X * 10^(-6) * AN577 / ( PI() * df * 10^(-6) * ( 1 - alpha ) ) ) * 100</f>
        <v>1.3644910941608542E-10</v>
      </c>
      <c r="AR577">
        <f t="shared" si="227"/>
        <v>1.5342357972981867E-5</v>
      </c>
      <c r="AS577" cm="1">
        <f t="array" ref="AS577" xml:space="preserve"> ( sigave * 10^(-6) * fE *e * H577 ) / ( 3 * PI() * eps0 * ( 1 + epsF ) * mu * U * F577 * 10^(-9) )</f>
        <v>3.6804134983176228E-3</v>
      </c>
      <c r="AT577" cm="1">
        <f t="array" ref="AT577" xml:space="preserve"> PI() * AS577 / ( 1 + alpha * SQRT(AS577) )</f>
        <v>1.1514161929283596E-2</v>
      </c>
      <c r="AU577" cm="1">
        <f t="array" ref="AU577" xml:space="preserve"> PI() * AS577 * ( 1 - SQRT( AS577 ) * alpha )</f>
        <v>1.1513960172972263E-2</v>
      </c>
      <c r="AV577">
        <f t="shared" si="228"/>
        <v>0.9999824775513344</v>
      </c>
      <c r="AW577" cm="1">
        <f t="array" ref="AW577" xml:space="preserve"> 2 / 3 * ( epsP - 1 ) / ( epsP + 2 ) * ( sigave * 10^(-6) ) ^ 2 / ( eps0 * ( 1 + epsF ) ^ 2 ) * H577 * ( F577 * 10^(-9) ) ^ 2 / ( df * 10^(-6) * mu * U )</f>
        <v>112.64185482271395</v>
      </c>
      <c r="AX577" cm="1">
        <f t="array" ref="AX577" xml:space="preserve"> 0.528 * Ku ^ 0.26 * AW577 ^ 0.74 / ( 1 + 0.366 * ( Ku * AW577 ) ^ 0.63 )</f>
        <v>2.400678541911538</v>
      </c>
      <c r="AY577" cm="1">
        <f t="array" ref="AY577" xml:space="preserve"> 0.35 * Ku ^ ( -0.5 ) * AW577 ^ 0.4</f>
        <v>2.8625207089666107</v>
      </c>
      <c r="AZ577">
        <f t="shared" si="229"/>
        <v>1.1923798455278944</v>
      </c>
      <c r="BA577">
        <f t="shared" si="215"/>
        <v>0.76948502707474231</v>
      </c>
      <c r="BB577">
        <f t="shared" si="230"/>
        <v>1.3467010254645271</v>
      </c>
      <c r="BC577">
        <f t="shared" si="231"/>
        <v>1.7501328525963873</v>
      </c>
      <c r="BD577">
        <f t="shared" si="216"/>
        <v>1.3266383429386359</v>
      </c>
      <c r="BE577">
        <f t="shared" si="232"/>
        <v>4.1977077742581654</v>
      </c>
      <c r="BF577">
        <f t="shared" si="233"/>
        <v>3.1641688909426704</v>
      </c>
      <c r="BG577" cm="1">
        <f t="array" ref="BG577" xml:space="preserve"> EXP( -4 * alpha * X * 10^(-6) * BA577 / ( PI() * df * 10^(-6) * ( 1 - alpha ) ) ) * 100</f>
        <v>1.4522287311862812E-5</v>
      </c>
      <c r="BH577" cm="1">
        <f t="array" ref="BH577" xml:space="preserve"> EXP( -4 * alpha * X * 10^(-6) * BB577 / ( PI() * df * 10^(-6) * ( 1 - alpha ) ) ) * 100</f>
        <v>1.0780846233779333E-10</v>
      </c>
      <c r="BI577" cm="1">
        <f t="array" ref="BI577" xml:space="preserve"> EXP( -4 * alpha * X * 10^(-6) * BD577 / ( PI() * df * 10^(-6) * ( 1 - alpha ) ) ) * 100</f>
        <v>1.6253175271558129E-10</v>
      </c>
      <c r="BJ577" cm="1">
        <f t="array" ref="BJ577" xml:space="preserve"> EXP( -4 * alpha * X * 10^(-6) * BE577 / ( PI() * df * 10^(-6) * ( 1 - alpha ) ) ) * 100</f>
        <v>4.9821575649117978E-36</v>
      </c>
      <c r="BK577" cm="1">
        <f t="array" ref="BK577">fC *  BG577 +  ( 1 - fC ) * BI577</f>
        <v>1.4523750097637255E-6</v>
      </c>
    </row>
    <row r="578" spans="6:63" x14ac:dyDescent="0.2">
      <c r="F578">
        <v>5780</v>
      </c>
      <c r="G578" cm="1">
        <f t="array" ref="G578" xml:space="preserve"> F578 * 10^(-9) * rhoa/mu * U</f>
        <v>3.8292098867463062E-3</v>
      </c>
      <c r="H578" cm="1">
        <f t="array" ref="H578">1 +  lambda/F578 * ( 2.514 + 0.8 * EXP( -0.55 * F578/lambda ) )</f>
        <v>1.0291458719723183</v>
      </c>
      <c r="I578" cm="1">
        <f t="array" ref="I578" xml:space="preserve"> 1 + 3.34 * lambda/F578</f>
        <v>1.0387220415224914</v>
      </c>
      <c r="J578">
        <f t="shared" si="217"/>
        <v>0.99078081607266477</v>
      </c>
      <c r="K578" cm="1">
        <f t="array" ref="K578" xml:space="preserve"> kB * T * H578 / ( 3 * PI() * mu * F578 * 10^(-9) )</f>
        <v>4.2036286032882957E-12</v>
      </c>
      <c r="L578" cm="1">
        <f t="array" ref="L578" xml:space="preserve"> df * 10^(-6) *U / K578</f>
        <v>19563.298727421647</v>
      </c>
      <c r="M578" cm="1">
        <f t="array" ref="M578" xml:space="preserve"> 1 + 0.388 * Kn * ( ( 1 - alpha ) * L578 / Ku ) ^ ( 1 / 3 )</f>
        <v>1.2009785226313561</v>
      </c>
      <c r="N578" cm="1">
        <f t="array" ref="N578" xml:space="preserve"> 1 + 0.388 * Kn * ( ( 1 - alpha ) / Ku ) ^ ( 1 / 3 ) * ( 3 * PI() * mu * df * 10^(-6) * U * F578 * 10^(-9) / ( kB * T ) ) ^ ( 1 / 3 ) * ( 0.6 * ( F578 / lambda ) ^ 0.1 ) ^ ( -1 / 3 ) * ( 1 + 2/3 * ( 3.34 * F578 / lambda ) ) ^ ( -1 / 2 )</f>
        <v>1.0149239076004983</v>
      </c>
      <c r="O578">
        <f t="shared" ref="O578:O641" si="234">N578 / M578</f>
        <v>0.84508081408216174</v>
      </c>
      <c r="P578" cm="1">
        <f t="array" ref="P578" xml:space="preserve"> 1 / ( 1 + 1.6 * ( ( 1 - alpha ) / Ku ) ^ ( 1 / 3 ) * L578 ^ ( -2 / 3 ) * M578 )</f>
        <v>0.99703252658676078</v>
      </c>
      <c r="Q578" cm="1">
        <f t="array" ref="Q578" xml:space="preserve"> 1.6 * ( ( 1 - alpha ) / Ku ) * L578 ^ ( -2 / 3 ) * M578 * P578</f>
        <v>3.7527893847109409E-3</v>
      </c>
      <c r="R578" cm="1">
        <f t="array" ref="R578" xml:space="preserve"> 1.6 * ( 0.6 ) ^ ( 2 / 3 ) * ( ( 1 - alpha ) / Ku ) * ( lambda * 10^(-9) ) ^ ( -1 / 15 ) * ( kB * T / ( 3 * PI() * df * 10^(-6) * U * mu ) ) ^ ( 2 / 3 ) * ( F578 * 10^(-9) ) ^ ( -3 / 5 )  +  3.2 * 3.34 / 3 * ( 0.6 ) ^ ( 2 / 3 ) * ( ( 1 - alpha ) / Ku ) *  ( lambda * 10^(-9) ) ^ ( 14 / 15 ) * ( kB * T / ( 3 * PI() * df * 10^(-6) * U * mu ) ) ^ ( 2 / 3 ) * ( F578 * 10^(-9) ) ^ ( -8 / 5 )</f>
        <v>3.0200488218234834E-3</v>
      </c>
      <c r="S578">
        <f t="shared" ref="S578:S641" si="235" xml:space="preserve"> R578 * N578</f>
        <v>3.0651197513893711E-3</v>
      </c>
      <c r="T578">
        <f t="shared" si="218"/>
        <v>0.81675773329482027</v>
      </c>
      <c r="U578">
        <f t="shared" ref="U578:U641" si="236" xml:space="preserve"> 24 / G578 * ( 1 + 0.15 * G578 ^ 0.687 )</f>
        <v>6288.1604558998706</v>
      </c>
      <c r="V578">
        <f t="shared" ref="V578:V641" si="237" xml:space="preserve"> ( G578 / 24 ) ^ 0.5 - 0.5 * 0.15 / 24 ^ 0.5 * G578 ^ ( 0.5 + 0.687 )</f>
        <v>1.2610620133054133E-2</v>
      </c>
      <c r="W578">
        <f t="shared" ref="W578:W641" si="238" xml:space="preserve"> ( G578 / 24 ) ^ 1 -1 * 0.15 / 24 ^ 1 * G578 ^ ( 1 + 0.687 )</f>
        <v>1.5902731138197113E-4</v>
      </c>
      <c r="X578">
        <f t="shared" ref="X578:X641" si="239" xml:space="preserve"> ( G578 / 24 ) ^ 1.5 - 1.5 * 0.15 / 24 ^ 1.5 * G578 ^ ( 1.5 + 0.687 )</f>
        <v>2.0054221830487514E-6</v>
      </c>
      <c r="Y578" cm="1">
        <f t="array" ref="Y578" xml:space="preserve"> 4 / 3 * g / U^2 * F578 * 10^(-9) * ( rhop - rhoa ) / rhoa</f>
        <v>599.18395077769719</v>
      </c>
      <c r="Z578" cm="1">
        <f t="array" ref="Z578" xml:space="preserve"> SQRT( 4/3 * 1/U578 * g/rhoa * F578 * 10^(-9) *  ( rhop - rhoa ) )</f>
        <v>3.2379388371883795E-3</v>
      </c>
      <c r="AA578" cm="1">
        <f t="array" ref="AA578" xml:space="preserve"> Z578 / U</f>
        <v>0.30868695628005188</v>
      </c>
      <c r="AB578">
        <f t="shared" si="219"/>
        <v>0.44652268474352896</v>
      </c>
      <c r="AC578">
        <f t="shared" si="220"/>
        <v>0.43338578320734594</v>
      </c>
      <c r="AD578">
        <f t="shared" si="221"/>
        <v>0.9705795427980809</v>
      </c>
      <c r="AE578" cm="1">
        <f t="array" ref="AE578">( ( F578 * 10^(-9) ) ^ 2 * rhop * H578 * U ) / ( 18 * mu * ( df * 10^(-6) ) )</f>
        <v>0.14096023130571453</v>
      </c>
      <c r="AF578">
        <f t="shared" si="222"/>
        <v>0.12999541700473152</v>
      </c>
      <c r="AG578" cm="1">
        <f t="array" ref="AG578">(2 * AI598*(1-alpha)*AE578*SQRT(alpha)+(1-alpha)*alpha*AE578^2)/Ku</f>
        <v>8.2281577659293059E-2</v>
      </c>
      <c r="AH578">
        <f t="shared" si="223"/>
        <v>0.63295752692803164</v>
      </c>
      <c r="AI578" cm="1">
        <f t="array" ref="AI578" xml:space="preserve"> F578 / df / 1000</f>
        <v>0.73724489795918369</v>
      </c>
      <c r="AJ578" cm="1">
        <f t="array" ref="AJ578" xml:space="preserve"> ( 1 + AI578 ) / ( 2*Ku ) * ( 2 * LN( 1 + AI578 ) - 1 + alpha + ( 1 / ( 1 + AI578 ) ) ^ 2 * ( 1 - alpha / 2 ) - ( alpha / 2) * ( 1 + AI578 ) ^ 2 )</f>
        <v>0.51667602004569924</v>
      </c>
      <c r="AK578" cm="1">
        <f t="array" ref="AK578" xml:space="preserve"> ( ( 1 - alpha ) / Ku ) * AI578 ^ 2</f>
        <v>0.7729912604419853</v>
      </c>
      <c r="AL578">
        <f t="shared" si="224"/>
        <v>1.4960850328869828</v>
      </c>
      <c r="AM578">
        <f t="shared" ref="AM578:AM641" si="240" xml:space="preserve"> 1 - ( 1 - Q578 ) * ( 1 - AB578 ) * ( 1 - AF578 ) *  ( 1 - AJ578 )</f>
        <v>0.76813946826498836</v>
      </c>
      <c r="AN578">
        <f t="shared" si="225"/>
        <v>1.3394375804054521</v>
      </c>
      <c r="AO578">
        <f t="shared" si="226"/>
        <v>1.7437426870290444</v>
      </c>
      <c r="AP578" cm="1">
        <f t="array" ref="AP578" xml:space="preserve"> EXP( -4 * alpha * X * 10^(-6) * AM578 / ( PI() * df * 10^(-6) * ( 1 - alpha ) ) ) * 100</f>
        <v>1.4927676732961921E-5</v>
      </c>
      <c r="AQ578" cm="1">
        <f t="array" ref="AQ578" xml:space="preserve"> EXP( -4 * alpha * X * 10^(-6) * AN578 / ( PI() * df * 10^(-6) * ( 1 - alpha ) ) ) * 100</f>
        <v>1.25083163015378E-10</v>
      </c>
      <c r="AR578">
        <f t="shared" si="227"/>
        <v>1.4927551649798907E-5</v>
      </c>
      <c r="AS578" cm="1">
        <f t="array" ref="AS578" xml:space="preserve"> ( sigave * 10^(-6) * fE *e * H578 ) / ( 3 * PI() * eps0 * ( 1 + epsF ) * mu * U * F578 * 10^(-9) )</f>
        <v>3.6738656793883196E-3</v>
      </c>
      <c r="AT578" cm="1">
        <f t="array" ref="AT578" xml:space="preserve"> PI() * AS578 / ( 1 + alpha * SQRT(AS578) )</f>
        <v>1.1493719737596624E-2</v>
      </c>
      <c r="AU578" cm="1">
        <f t="array" ref="AU578" xml:space="preserve"> PI() * AS578 * ( 1 - SQRT( AS578 ) * alpha )</f>
        <v>1.1493518697789671E-2</v>
      </c>
      <c r="AV578">
        <f t="shared" si="228"/>
        <v>0.99998250872550032</v>
      </c>
      <c r="AW578" cm="1">
        <f t="array" ref="AW578" xml:space="preserve"> 2 / 3 * ( epsP - 1 ) / ( epsP + 2 ) * ( sigave * 10^(-6) ) ^ 2 / ( eps0 * ( 1 + epsF ) ^ 2 ) * H578 * ( F578 * 10^(-9) ) ^ 2 / ( df * 10^(-6) * mu * U )</f>
        <v>113.0270852418254</v>
      </c>
      <c r="AX578" cm="1">
        <f t="array" ref="AX578" xml:space="preserve"> 0.528 * Ku ^ 0.26 * AW578 ^ 0.74 / ( 1 + 0.366 * ( Ku * AW578 ) ^ 0.63 )</f>
        <v>2.4023747620851315</v>
      </c>
      <c r="AY578" cm="1">
        <f t="array" ref="AY578" xml:space="preserve"> 0.35 * Ku ^ ( -0.5 ) * AW578 ^ 0.4</f>
        <v>2.8664325789408909</v>
      </c>
      <c r="AZ578">
        <f t="shared" si="229"/>
        <v>1.1931662886988466</v>
      </c>
      <c r="BA578">
        <f t="shared" ref="BA578:BA641" si="241" xml:space="preserve"> 1 - ( 1 - Q578 ) * ( 1 - AB578 ) * ( 1 - AF578 ) *  ( 1 - AJ578 ) * ( 1 - AT578 )</f>
        <v>0.77080440823496066</v>
      </c>
      <c r="BB578">
        <f t="shared" si="230"/>
        <v>1.3509310991032417</v>
      </c>
      <c r="BC578">
        <f t="shared" si="231"/>
        <v>1.7526250299952149</v>
      </c>
      <c r="BD578">
        <f t="shared" ref="BD578:BD641" si="242" xml:space="preserve"> 1 - ( 1 - Q578 ) * ( 1 - AB578 ) * ( 1 - AF578 ) *  ( 1 - AJ578 ) * ( 1 - AX578 )</f>
        <v>1.3251553580288191</v>
      </c>
      <c r="BE578">
        <f t="shared" si="232"/>
        <v>4.2058701593463432</v>
      </c>
      <c r="BF578">
        <f t="shared" si="233"/>
        <v>3.1738694892368047</v>
      </c>
      <c r="BG578" cm="1">
        <f t="array" ref="BG578" xml:space="preserve"> EXP( -4 * alpha * X * 10^(-6) * BA578 / ( PI() * df * 10^(-6) * ( 1 - alpha ) ) ) * 100</f>
        <v>1.4135476510448019E-5</v>
      </c>
      <c r="BH578" cm="1">
        <f t="array" ref="BH578" xml:space="preserve"> EXP( -4 * alpha * X * 10^(-6) * BB578 / ( PI() * df * 10^(-6) * ( 1 - alpha ) ) ) * 100</f>
        <v>9.8869571667229313E-11</v>
      </c>
      <c r="BI578" cm="1">
        <f t="array" ref="BI578" xml:space="preserve"> EXP( -4 * alpha * X * 10^(-6) * BD578 / ( PI() * df * 10^(-6) * ( 1 - alpha ) ) ) * 100</f>
        <v>1.675392786938779E-10</v>
      </c>
      <c r="BJ578" cm="1">
        <f t="array" ref="BJ578" xml:space="preserve"> EXP( -4 * alpha * X * 10^(-6) * BE578 / ( PI() * df * 10^(-6) * ( 1 - alpha ) ) ) * 100</f>
        <v>4.2158300890550239E-36</v>
      </c>
      <c r="BK578" cm="1">
        <f t="array" ref="BK578">fC *  BG578 +  ( 1 - fC ) * BI578</f>
        <v>1.4136984363956264E-6</v>
      </c>
    </row>
    <row r="579" spans="6:63" x14ac:dyDescent="0.2">
      <c r="F579">
        <v>5790</v>
      </c>
      <c r="G579" cm="1">
        <f t="array" ref="G579" xml:space="preserve"> F579 * 10^(-9) * rhoa/mu * U</f>
        <v>3.8358348173462135E-3</v>
      </c>
      <c r="H579" cm="1">
        <f t="array" ref="H579">1 +  lambda/F579 * ( 2.514 + 0.8 * EXP( -0.55 * F579/lambda ) )</f>
        <v>1.0290955336787564</v>
      </c>
      <c r="I579" cm="1">
        <f t="array" ref="I579" xml:space="preserve"> 1 + 3.34 * lambda/F579</f>
        <v>1.0386551640759931</v>
      </c>
      <c r="J579">
        <f t="shared" ref="J579:J642" si="243">H579/I579</f>
        <v>0.99079614608594258</v>
      </c>
      <c r="K579" cm="1">
        <f t="array" ref="K579" xml:space="preserve"> kB * T * H579 / ( 3 * PI() * mu * F579 * 10^(-9) )</f>
        <v>4.1961631945887428E-12</v>
      </c>
      <c r="L579" cm="1">
        <f t="array" ref="L579" xml:space="preserve"> df * 10^(-6) *U / K579</f>
        <v>19598.103861001768</v>
      </c>
      <c r="M579" cm="1">
        <f t="array" ref="M579" xml:space="preserve"> 1 + 0.388 * Kn * ( ( 1 - alpha ) * L579 / Ku ) ^ ( 1 / 3 )</f>
        <v>1.2010976392178661</v>
      </c>
      <c r="N579" cm="1">
        <f t="array" ref="N579" xml:space="preserve"> 1 + 0.388 * Kn * ( ( 1 - alpha ) / Ku ) ^ ( 1 / 3 ) * ( 3 * PI() * mu * df * 10^(-6) * U * F579 * 10^(-9) / ( kB * T ) ) ^ ( 1 / 3 ) * ( 0.6 * ( F579 / lambda ) ^ 0.1 ) ^ ( -1 / 3 ) * ( 1 + 2/3 * ( 3.34 * F579 / lambda ) ) ^ ( -1 / 2 )</f>
        <v>1.0149188157034275</v>
      </c>
      <c r="O579">
        <f t="shared" si="234"/>
        <v>0.84499276542107349</v>
      </c>
      <c r="P579" cm="1">
        <f t="array" ref="P579" xml:space="preserve"> 1 / ( 1 + 1.6 * ( ( 1 - alpha ) / Ku ) ^ ( 1 / 3 ) * L579 ^ ( -2 / 3 ) * M579 )</f>
        <v>0.99703573748468211</v>
      </c>
      <c r="Q579" cm="1">
        <f t="array" ref="Q579" xml:space="preserve"> 1.6 * ( ( 1 - alpha ) / Ku ) * L579 ^ ( -2 / 3 ) * M579 * P579</f>
        <v>3.748728750644025E-3</v>
      </c>
      <c r="R579" cm="1">
        <f t="array" ref="R579" xml:space="preserve"> 1.6 * ( 0.6 ) ^ ( 2 / 3 ) * ( ( 1 - alpha ) / Ku ) * ( lambda * 10^(-9) ) ^ ( -1 / 15 ) * ( kB * T / ( 3 * PI() * df * 10^(-6) * U * mu ) ) ^ ( 2 / 3 ) * ( F579 * 10^(-9) ) ^ ( -3 / 5 )  +  3.2 * 3.34 / 3 * ( 0.6 ) ^ ( 2 / 3 ) * ( ( 1 - alpha ) / Ku ) *  ( lambda * 10^(-9) ) ^ ( 14 / 15 ) * ( kB * T / ( 3 * PI() * df * 10^(-6) * U * mu ) ) ^ ( 2 / 3 ) * ( F579 * 10^(-9) ) ^ ( -8 / 5 )</f>
        <v>3.0167870313933479E-3</v>
      </c>
      <c r="S579">
        <f t="shared" si="235"/>
        <v>3.0617939211311953E-3</v>
      </c>
      <c r="T579">
        <f t="shared" ref="T579:T642" si="244" xml:space="preserve"> S579 / Q579</f>
        <v>0.81675525886080302</v>
      </c>
      <c r="U579">
        <f t="shared" si="236"/>
        <v>6277.3244504479644</v>
      </c>
      <c r="V579">
        <f t="shared" si="237"/>
        <v>1.2621499633771217E-2</v>
      </c>
      <c r="W579">
        <f t="shared" si="238"/>
        <v>1.5930182248395007E-4</v>
      </c>
      <c r="X579">
        <f t="shared" si="239"/>
        <v>2.0106170086246857E-6</v>
      </c>
      <c r="Y579" cm="1">
        <f t="array" ref="Y579" xml:space="preserve"> 4 / 3 * g / U^2 * F579 * 10^(-9) * ( rhop - rhoa ) / rhoa</f>
        <v>600.22060121156858</v>
      </c>
      <c r="Z579" cm="1">
        <f t="array" ref="Z579" xml:space="preserve"> SQRT( 4/3 * 1/U579 * g/rhoa * F579 * 10^(-9) *  ( rhop - rhoa ) )</f>
        <v>3.2435345100380567E-3</v>
      </c>
      <c r="AA579" cm="1">
        <f t="array" ref="AA579" xml:space="preserve"> Z579 / U</f>
        <v>0.30922041639377212</v>
      </c>
      <c r="AB579">
        <f t="shared" ref="AB579:AB642" si="245">AA579 / ( 1 - AA579 )</f>
        <v>0.44763977357217349</v>
      </c>
      <c r="AC579">
        <f t="shared" ref="AC579:AC642" si="246" xml:space="preserve"> Y579 ^ 0.5 * V579 + Y579 ^ 1 * W579 + Y579 ^ 1.5 * X579</f>
        <v>0.43440161681331868</v>
      </c>
      <c r="AD579">
        <f t="shared" ref="AD579:AD642" si="247">AC579/AB579</f>
        <v>0.9704267637944366</v>
      </c>
      <c r="AE579" cm="1">
        <f t="array" ref="AE579">( ( F579 * 10^(-9) ) ^ 2 * rhop * H579 * U ) / ( 18 * mu * ( df * 10^(-6) ) )</f>
        <v>0.14144148627958156</v>
      </c>
      <c r="AF579">
        <f t="shared" ref="AF579:AF642" si="248" xml:space="preserve"> AE579 ^ 2 / ( AE579 + 0.25 ) ^ 2</f>
        <v>0.13056293945786576</v>
      </c>
      <c r="AG579" cm="1">
        <f t="array" ref="AG579">(2 * AI599*(1-alpha)*AE579*SQRT(alpha)+(1-alpha)*alpha*AE579^2)/Ku</f>
        <v>8.2703969049917864E-2</v>
      </c>
      <c r="AH579">
        <f t="shared" ref="AH579:AH642" si="249">AG579 / AF579</f>
        <v>0.63344138385155946</v>
      </c>
      <c r="AI579" cm="1">
        <f t="array" ref="AI579" xml:space="preserve"> F579 / df / 1000</f>
        <v>0.73852040816326525</v>
      </c>
      <c r="AJ579" cm="1">
        <f t="array" ref="AJ579" xml:space="preserve"> ( 1 + AI579 ) / ( 2*Ku ) * ( 2 * LN( 1 + AI579 ) - 1 + alpha + ( 1 / ( 1 + AI579 ) ) ^ 2 * ( 1 - alpha / 2 ) - ( alpha / 2) * ( 1 + AI579 ) ^ 2 )</f>
        <v>0.51817832308142575</v>
      </c>
      <c r="AK579" cm="1">
        <f t="array" ref="AK579" xml:space="preserve"> ( ( 1 - alpha ) / Ku ) * AI579 ^ 2</f>
        <v>0.77566828444891567</v>
      </c>
      <c r="AL579">
        <f t="shared" ref="AL579:AL642" si="250" xml:space="preserve"> AK579 /AJ579</f>
        <v>1.4969138034109319</v>
      </c>
      <c r="AM579">
        <f t="shared" si="240"/>
        <v>0.76947619956186442</v>
      </c>
      <c r="AN579">
        <f t="shared" ref="AN579:AN642" si="251" xml:space="preserve"> S579 + AC579 + AF579 + AK579</f>
        <v>1.3436946346412313</v>
      </c>
      <c r="AO579">
        <f t="shared" ref="AO579:AO642" si="252" xml:space="preserve"> AN579 / AM579</f>
        <v>1.7462458688213147</v>
      </c>
      <c r="AP579" cm="1">
        <f t="array" ref="AP579" xml:space="preserve"> EXP( -4 * alpha * X * 10^(-6) * AM579 / ( PI() * df * 10^(-6) * ( 1 - alpha ) ) ) * 100</f>
        <v>1.4524910654359467E-5</v>
      </c>
      <c r="AQ579" cm="1">
        <f t="array" ref="AQ579" xml:space="preserve"> EXP( -4 * alpha * X * 10^(-6) * AN579 / ( PI() * df * 10^(-6) * ( 1 - alpha ) ) ) * 100</f>
        <v>1.1464863670925411E-10</v>
      </c>
      <c r="AR579">
        <f t="shared" ref="AR579:AR642" si="253" xml:space="preserve"> ABS(AQ579 - AP579)</f>
        <v>1.4524796005722757E-5</v>
      </c>
      <c r="AS579" cm="1">
        <f t="array" ref="AS579" xml:space="preserve"> ( sigave * 10^(-6) * fE *e * H579 ) / ( 3 * PI() * eps0 * ( 1 + epsF ) * mu * U * F579 * 10^(-9) )</f>
        <v>3.6673410999374986E-3</v>
      </c>
      <c r="AT579" cm="1">
        <f t="array" ref="AT579" xml:space="preserve"> PI() * AS579 / ( 1 + alpha * SQRT(AS579) )</f>
        <v>1.1473349986089018E-2</v>
      </c>
      <c r="AU579" cm="1">
        <f t="array" ref="AU579" xml:space="preserve"> PI() * AS579 * ( 1 - SQRT( AS579 ) * alpha )</f>
        <v>1.1473149658977649E-2</v>
      </c>
      <c r="AV579">
        <f t="shared" ref="AV579:AV642" si="254" xml:space="preserve"> AU579 / AT579</f>
        <v>0.99998253978902307</v>
      </c>
      <c r="AW579" cm="1">
        <f t="array" ref="AW579" xml:space="preserve"> 2 / 3 * ( epsP - 1 ) / ( epsP + 2 ) * ( sigave * 10^(-6) ) ^ 2 / ( eps0 * ( 1 + epsF ) ^ 2 ) * H579 * ( F579 * 10^(-9) ) ^ 2 / ( df * 10^(-6) * mu * U )</f>
        <v>113.41297313694631</v>
      </c>
      <c r="AX579" cm="1">
        <f t="array" ref="AX579" xml:space="preserve"> 0.528 * Ku ^ 0.26 * AW579 ^ 0.74 / ( 1 + 0.366 * ( Ku * AW579 ) ^ 0.63 )</f>
        <v>2.404067843930175</v>
      </c>
      <c r="AY579" cm="1">
        <f t="array" ref="AY579" xml:space="preserve"> 0.35 * Ku ^ ( -0.5 ) * AW579 ^ 0.4</f>
        <v>2.870343113344838</v>
      </c>
      <c r="AZ579">
        <f t="shared" ref="AZ579:AZ642" si="255" xml:space="preserve"> AY579 / AX579</f>
        <v>1.1939526251690116</v>
      </c>
      <c r="BA579">
        <f t="shared" si="241"/>
        <v>0.77212107980441447</v>
      </c>
      <c r="BB579">
        <f t="shared" ref="BB579:BB642" si="256" xml:space="preserve"> AN579 + AU579</f>
        <v>1.355167784300209</v>
      </c>
      <c r="BC579">
        <f t="shared" ref="BC579:BC642" si="257" xml:space="preserve"> BB579 / BA579</f>
        <v>1.7551234123066368</v>
      </c>
      <c r="BD579">
        <f t="shared" si="242"/>
        <v>1.3236710554557631</v>
      </c>
      <c r="BE579">
        <f t="shared" ref="BE579:BE642" si="258" xml:space="preserve"> AN579 + AY579</f>
        <v>4.2140377479860689</v>
      </c>
      <c r="BF579">
        <f t="shared" ref="BF579:BF642" si="259" xml:space="preserve"> BE579 / BD579</f>
        <v>3.1835989240809544</v>
      </c>
      <c r="BG579" cm="1">
        <f t="array" ref="BG579" xml:space="preserve"> EXP( -4 * alpha * X * 10^(-6) * BA579 / ( PI() * df * 10^(-6) * ( 1 - alpha ) ) ) * 100</f>
        <v>1.3759731531070482E-5</v>
      </c>
      <c r="BH579" cm="1">
        <f t="array" ref="BH579" xml:space="preserve"> EXP( -4 * alpha * X * 10^(-6) * BB579 / ( PI() * df * 10^(-6) * ( 1 - alpha ) ) ) * 100</f>
        <v>9.06595795240314E-11</v>
      </c>
      <c r="BI579" cm="1">
        <f t="array" ref="BI579" xml:space="preserve"> EXP( -4 * alpha * X * 10^(-6) * BD579 / ( PI() * df * 10^(-6) * ( 1 - alpha ) ) ) * 100</f>
        <v>1.7270574053799934E-10</v>
      </c>
      <c r="BJ579" cm="1">
        <f t="array" ref="BJ579" xml:space="preserve"> EXP( -4 * alpha * X * 10^(-6) * BE579 / ( PI() * df * 10^(-6) * ( 1 - alpha ) ) ) * 100</f>
        <v>3.5669949873241832E-36</v>
      </c>
      <c r="BK579" cm="1">
        <f t="array" ref="BK579">fC *  BG579 +  ( 1 - fC ) * BI579</f>
        <v>1.3761285882735325E-6</v>
      </c>
    </row>
    <row r="580" spans="6:63" x14ac:dyDescent="0.2">
      <c r="F580">
        <v>5800</v>
      </c>
      <c r="G580" cm="1">
        <f t="array" ref="G580" xml:space="preserve"> F580 * 10^(-9) * rhoa/mu * U</f>
        <v>3.8424597479461203E-3</v>
      </c>
      <c r="H580" cm="1">
        <f t="array" ref="H580">1 +  lambda/F580 * ( 2.514 + 0.8 * EXP( -0.55 * F580/lambda ) )</f>
        <v>1.0290453689655172</v>
      </c>
      <c r="I580" cm="1">
        <f t="array" ref="I580" xml:space="preserve"> 1 + 3.34 * lambda/F580</f>
        <v>1.0385885172413793</v>
      </c>
      <c r="J580">
        <f t="shared" si="243"/>
        <v>0.99081142520118559</v>
      </c>
      <c r="K580" cm="1">
        <f t="array" ref="K580" xml:space="preserve"> kB * T * H580 / ( 3 * PI() * mu * F580 * 10^(-9) )</f>
        <v>4.1887242352356783E-12</v>
      </c>
      <c r="L580" cm="1">
        <f t="array" ref="L580" xml:space="preserve"> df * 10^(-6) *U / K580</f>
        <v>19632.909088042674</v>
      </c>
      <c r="M580" cm="1">
        <f t="array" ref="M580" xml:space="preserve"> 1 + 0.388 * Kn * ( ( 1 - alpha ) * L580 / Ku ) ^ ( 1 / 3 )</f>
        <v>1.2012166151774368</v>
      </c>
      <c r="N580" cm="1">
        <f t="array" ref="N580" xml:space="preserve"> 1 + 0.388 * Kn * ( ( 1 - alpha ) / Ku ) ^ ( 1 / 3 ) * ( 3 * PI() * mu * df * 10^(-6) * U * F580 * 10^(-9) / ( kB * T ) ) ^ ( 1 / 3 ) * ( 0.6 * ( F580 / lambda ) ^ 0.1 ) ^ ( -1 / 3 ) * ( 1 + 2/3 * ( 3.34 * F580 / lambda ) ) ^ ( -1 / 2 )</f>
        <v>1.0149137342115604</v>
      </c>
      <c r="O580">
        <f t="shared" si="234"/>
        <v>0.84490484179794934</v>
      </c>
      <c r="P580" cm="1">
        <f t="array" ref="P580" xml:space="preserve"> 1 / ( 1 + 1.6 * ( ( 1 - alpha ) / Ku ) ^ ( 1 / 3 ) * L580 ^ ( -2 / 3 ) * M580 )</f>
        <v>0.99703893909501651</v>
      </c>
      <c r="Q580" cm="1">
        <f t="array" ref="Q580" xml:space="preserve"> 1.6 * ( ( 1 - alpha ) / Ku ) * L580 ^ ( -2 / 3 ) * M580 * P580</f>
        <v>3.7446798620429196E-3</v>
      </c>
      <c r="R580" cm="1">
        <f t="array" ref="R580" xml:space="preserve"> 1.6 * ( 0.6 ) ^ ( 2 / 3 ) * ( ( 1 - alpha ) / Ku ) * ( lambda * 10^(-9) ) ^ ( -1 / 15 ) * ( kB * T / ( 3 * PI() * df * 10^(-6) * U * mu ) ) ^ ( 2 / 3 ) * ( F580 * 10^(-9) ) ^ ( -3 / 5 )  +  3.2 * 3.34 / 3 * ( 0.6 ) ^ ( 2 / 3 ) * ( ( 1 - alpha ) / Ku ) *  ( lambda * 10^(-9) ) ^ ( 14 / 15 ) * ( kB * T / ( 3 * PI() * df * 10^(-6) * U * mu ) ) ^ ( 2 / 3 ) * ( F580 * 10^(-9) ) ^ ( -8 / 5 )</f>
        <v>3.0135346033348803E-3</v>
      </c>
      <c r="S580">
        <f t="shared" si="235"/>
        <v>3.0584776574463569E-3</v>
      </c>
      <c r="T580">
        <f t="shared" si="244"/>
        <v>0.81675277196534413</v>
      </c>
      <c r="U580">
        <f t="shared" si="236"/>
        <v>6266.5257973813932</v>
      </c>
      <c r="V580">
        <f t="shared" si="237"/>
        <v>1.2632369693009649E-2</v>
      </c>
      <c r="W580">
        <f t="shared" si="238"/>
        <v>1.5957633177222501E-4</v>
      </c>
      <c r="X580">
        <f t="shared" si="239"/>
        <v>2.0158162775652839E-6</v>
      </c>
      <c r="Y580" cm="1">
        <f t="array" ref="Y580" xml:space="preserve"> 4 / 3 * g / U^2 * F580 * 10^(-9) * ( rhop - rhoa ) / rhoa</f>
        <v>601.25725164543996</v>
      </c>
      <c r="Z580" cm="1">
        <f t="array" ref="Z580" xml:space="preserve"> SQRT( 4/3 * 1/U580 * g/rhoa * F580 * 10^(-9) *  ( rhop - rhoa ) )</f>
        <v>3.2491301645808583E-3</v>
      </c>
      <c r="AA580" cm="1">
        <f t="array" ref="AA580" xml:space="preserve"> Z580 / U</f>
        <v>0.30975387476221738</v>
      </c>
      <c r="AB580">
        <f t="shared" si="245"/>
        <v>0.44875858543285613</v>
      </c>
      <c r="AC580">
        <f t="shared" si="246"/>
        <v>0.43541854417396542</v>
      </c>
      <c r="AD580">
        <f t="shared" si="247"/>
        <v>0.97027345728433612</v>
      </c>
      <c r="AE580" cm="1">
        <f t="array" ref="AE580">( ( F580 * 10^(-9) ) ^ 2 * rhop * H580 * U ) / ( 18 * mu * ( df * 10^(-6) ) )</f>
        <v>0.14192356121593963</v>
      </c>
      <c r="AF580">
        <f t="shared" si="248"/>
        <v>0.13113126625255297</v>
      </c>
      <c r="AG580" cm="1">
        <f t="array" ref="AG580">(2 * AI600*(1-alpha)*AE580*SQRT(alpha)+(1-alpha)*alpha*AE580^2)/Ku</f>
        <v>8.3127814850156301E-2</v>
      </c>
      <c r="AH580">
        <f t="shared" si="249"/>
        <v>0.63392825544790998</v>
      </c>
      <c r="AI580" cm="1">
        <f t="array" ref="AI580" xml:space="preserve"> F580 / df / 1000</f>
        <v>0.73979591836734704</v>
      </c>
      <c r="AJ580" cm="1">
        <f t="array" ref="AJ580" xml:space="preserve"> ( 1 + AI580 ) / ( 2*Ku ) * ( 2 * LN( 1 + AI580 ) - 1 + alpha + ( 1 / ( 1 + AI580 ) ) ^ 2 * ( 1 - alpha / 2 ) - ( alpha / 2) * ( 1 + AI580 ) ^ 2 )</f>
        <v>0.51968206509627191</v>
      </c>
      <c r="AK580" cm="1">
        <f t="array" ref="AK580" xml:space="preserve"> ( ( 1 - alpha ) / Ku ) * AI580 ^ 2</f>
        <v>0.7783499359822198</v>
      </c>
      <c r="AL580">
        <f t="shared" si="250"/>
        <v>1.4977425396391719</v>
      </c>
      <c r="AM580">
        <f t="shared" si="240"/>
        <v>0.77081010540619999</v>
      </c>
      <c r="AN580">
        <f t="shared" si="251"/>
        <v>1.3479582240661845</v>
      </c>
      <c r="AO580">
        <f t="shared" si="252"/>
        <v>1.7487552571146432</v>
      </c>
      <c r="AP580" cm="1">
        <f t="array" ref="AP580" xml:space="preserve"> EXP( -4 * alpha * X * 10^(-6) * AM580 / ( PI() * df * 10^(-6) * ( 1 - alpha ) ) ) * 100</f>
        <v>1.4133828777598169E-5</v>
      </c>
      <c r="AQ580" cm="1">
        <f t="array" ref="AQ580" xml:space="preserve"> EXP( -4 * alpha * X * 10^(-6) * AN580 / ( PI() * df * 10^(-6) * ( 1 - alpha ) ) ) * 100</f>
        <v>1.050705148952829E-10</v>
      </c>
      <c r="AR580">
        <f t="shared" si="253"/>
        <v>1.4133723707083273E-5</v>
      </c>
      <c r="AS580" cm="1">
        <f t="array" ref="AS580" xml:space="preserve"> ( sigave * 10^(-6) * fE *e * H580 ) / ( 3 * PI() * eps0 * ( 1 + epsF ) * mu * U * F580 * 10^(-9) )</f>
        <v>3.6608396365503176E-3</v>
      </c>
      <c r="AT580" cm="1">
        <f t="array" ref="AT580" xml:space="preserve"> PI() * AS580 / ( 1 + alpha * SQRT(AS580) )</f>
        <v>1.1453052290561804E-2</v>
      </c>
      <c r="AU580" cm="1">
        <f t="array" ref="AU580" xml:space="preserve"> PI() * AS580 * ( 1 - SQRT( AS580 ) * alpha )</f>
        <v>1.145285267236416E-2</v>
      </c>
      <c r="AV580">
        <f t="shared" si="254"/>
        <v>0.99998257074249042</v>
      </c>
      <c r="AW580" cm="1">
        <f t="array" ref="AW580" xml:space="preserve"> 2 / 3 * ( epsP - 1 ) / ( epsP + 2 ) * ( sigave * 10^(-6) ) ^ 2 / ( eps0 * ( 1 + epsF ) ^ 2 ) * H580 * ( F580 * 10^(-9) ) ^ 2 / ( df * 10^(-6) * mu * U )</f>
        <v>113.79951850807669</v>
      </c>
      <c r="AX580" cm="1">
        <f t="array" ref="AX580" xml:space="preserve"> 0.528 * Ku ^ 0.26 * AW580 ^ 0.74 / ( 1 + 0.366 * ( Ku * AW580 ) ^ 0.63 )</f>
        <v>2.4057577984891823</v>
      </c>
      <c r="AY580" cm="1">
        <f t="array" ref="AY580" xml:space="preserve"> 0.35 * Ku ^ ( -0.5 ) * AW580 ^ 0.4</f>
        <v>2.8742523149124928</v>
      </c>
      <c r="AZ580">
        <f t="shared" si="255"/>
        <v>1.1947388538935737</v>
      </c>
      <c r="BA580">
        <f t="shared" si="241"/>
        <v>0.77343502925345109</v>
      </c>
      <c r="BB580">
        <f t="shared" si="256"/>
        <v>1.3594110767385486</v>
      </c>
      <c r="BC580">
        <f t="shared" si="257"/>
        <v>1.757628016991555</v>
      </c>
      <c r="BD580">
        <f t="shared" si="242"/>
        <v>1.3221854816601482</v>
      </c>
      <c r="BE580">
        <f t="shared" si="258"/>
        <v>4.2222105389786773</v>
      </c>
      <c r="BF580">
        <f t="shared" si="259"/>
        <v>3.1933572086098172</v>
      </c>
      <c r="BG580" cm="1">
        <f t="array" ref="BG580" xml:space="preserve"> EXP( -4 * alpha * X * 10^(-6) * BA580 / ( PI() * df * 10^(-6) * ( 1 - alpha ) ) ) * 100</f>
        <v>1.3394720547321661E-5</v>
      </c>
      <c r="BH580" cm="1">
        <f t="array" ref="BH580" xml:space="preserve"> EXP( -4 * alpha * X * 10^(-6) * BB580 / ( PI() * df * 10^(-6) * ( 1 - alpha ) ) ) * 100</f>
        <v>8.3120095513902179E-11</v>
      </c>
      <c r="BI580" cm="1">
        <f t="array" ref="BI580" xml:space="preserve"> EXP( -4 * alpha * X * 10^(-6) * BD580 / ( PI() * df * 10^(-6) * ( 1 - alpha ) ) ) * 100</f>
        <v>1.7803615311572333E-10</v>
      </c>
      <c r="BJ580" cm="1">
        <f t="array" ref="BJ580" xml:space="preserve"> EXP( -4 * alpha * X * 10^(-6) * BE580 / ( PI() * df * 10^(-6) * ( 1 - alpha ) ) ) * 100</f>
        <v>3.0176972606027726E-36</v>
      </c>
      <c r="BK580" cm="1">
        <f t="array" ref="BK580">fC *  BG580 +  ( 1 - fC ) * BI580</f>
        <v>1.3396322872699701E-6</v>
      </c>
    </row>
    <row r="581" spans="6:63" x14ac:dyDescent="0.2">
      <c r="F581">
        <v>5810</v>
      </c>
      <c r="G581" cm="1">
        <f t="array" ref="G581" xml:space="preserve"> F581 * 10^(-9) * rhoa/mu * U</f>
        <v>3.8490846785460275E-3</v>
      </c>
      <c r="H581" cm="1">
        <f t="array" ref="H581">1 +  lambda/F581 * ( 2.514 + 0.8 * EXP( -0.55 * F581/lambda ) )</f>
        <v>1.0289953769363167</v>
      </c>
      <c r="I581" cm="1">
        <f t="array" ref="I581" xml:space="preserve"> 1 + 3.34 * lambda/F581</f>
        <v>1.038522099827883</v>
      </c>
      <c r="J581">
        <f t="shared" si="243"/>
        <v>0.9908266536714575</v>
      </c>
      <c r="K581" cm="1">
        <f t="array" ref="K581" xml:space="preserve"> kB * T * H581 / ( 3 * PI() * mu * F581 * 10^(-9) )</f>
        <v>4.1813115850155665E-12</v>
      </c>
      <c r="L581" cm="1">
        <f t="array" ref="L581" xml:space="preserve"> df * 10^(-6) *U / K581</f>
        <v>19667.714408075375</v>
      </c>
      <c r="M581" cm="1">
        <f t="array" ref="M581" xml:space="preserve"> 1 + 0.388 * Kn * ( ( 1 - alpha ) * L581 / Ku ) ^ ( 1 / 3 )</f>
        <v>1.2013354509235403</v>
      </c>
      <c r="N581" cm="1">
        <f t="array" ref="N581" xml:space="preserve"> 1 + 0.388 * Kn * ( ( 1 - alpha ) / Ku ) ^ ( 1 / 3 ) * ( 3 * PI() * mu * df * 10^(-6) * U * F581 * 10^(-9) / ( kB * T ) ) ^ ( 1 / 3 ) * ( 0.6 * ( F581 / lambda ) ^ 0.1 ) ^ ( -1 / 3 ) * ( 1 + 2/3 * ( 3.34 * F581 / lambda ) ) ^ ( -1 / 2 )</f>
        <v>1.0149086630859847</v>
      </c>
      <c r="O581">
        <f t="shared" si="234"/>
        <v>0.84481704282160497</v>
      </c>
      <c r="P581" cm="1">
        <f t="array" ref="P581" xml:space="preserve"> 1 / ( 1 + 1.6 * ( ( 1 - alpha ) / Ku ) ^ ( 1 / 3 ) * L581 ^ ( -2 / 3 ) * M581 )</f>
        <v>0.99704213146103926</v>
      </c>
      <c r="Q581" cm="1">
        <f t="array" ref="Q581" xml:space="preserve"> 1.6 * ( ( 1 - alpha ) / Ku ) * L581 ^ ( -2 / 3 ) * M581 * P581</f>
        <v>3.7406426641799525E-3</v>
      </c>
      <c r="R581" cm="1">
        <f t="array" ref="R581" xml:space="preserve"> 1.6 * ( 0.6 ) ^ ( 2 / 3 ) * ( ( 1 - alpha ) / Ku ) * ( lambda * 10^(-9) ) ^ ( -1 / 15 ) * ( kB * T / ( 3 * PI() * df * 10^(-6) * U * mu ) ) ^ ( 2 / 3 ) * ( F581 * 10^(-9) ) ^ ( -3 / 5 )  +  3.2 * 3.34 / 3 * ( 0.6 ) ^ ( 2 / 3 ) * ( ( 1 - alpha ) / Ku ) *  ( lambda * 10^(-9) ) ^ ( 14 / 15 ) * ( kB * T / ( 3 * PI() * df * 10^(-6) * U * mu ) ) ^ ( 2 / 3 ) * ( F581 * 10^(-9) ) ^ ( -8 / 5 )</f>
        <v>3.0102914941223611E-3</v>
      </c>
      <c r="S581">
        <f t="shared" si="235"/>
        <v>3.0551709157988368E-3</v>
      </c>
      <c r="T581">
        <f t="shared" si="244"/>
        <v>0.81675027263493261</v>
      </c>
      <c r="U581">
        <f t="shared" si="236"/>
        <v>6255.7643038604019</v>
      </c>
      <c r="V581">
        <f t="shared" si="237"/>
        <v>1.2643230335160294E-2</v>
      </c>
      <c r="W581">
        <f t="shared" si="238"/>
        <v>1.598508392477754E-4</v>
      </c>
      <c r="X581">
        <f t="shared" si="239"/>
        <v>2.0210199859470838E-6</v>
      </c>
      <c r="Y581" cm="1">
        <f t="array" ref="Y581" xml:space="preserve"> 4 / 3 * g / U^2 * F581 * 10^(-9) * ( rhop - rhoa ) / rhoa</f>
        <v>602.29390207931147</v>
      </c>
      <c r="Z581" cm="1">
        <f t="array" ref="Z581" xml:space="preserve"> SQRT( 4/3 * 1/U581 * g/rhoa * F581 * 10^(-9) *  ( rhop - rhoa ) )</f>
        <v>3.2547258008268202E-3</v>
      </c>
      <c r="AA581" cm="1">
        <f t="array" ref="AA581" xml:space="preserve"> Z581 / U</f>
        <v>0.31028733138634446</v>
      </c>
      <c r="AB581">
        <f t="shared" si="245"/>
        <v>0.44987912431713323</v>
      </c>
      <c r="AC581">
        <f t="shared" si="246"/>
        <v>0.43643656619102889</v>
      </c>
      <c r="AD581">
        <f t="shared" si="247"/>
        <v>0.97011962236187632</v>
      </c>
      <c r="AE581" cm="1">
        <f t="array" ref="AE581">( ( F581 * 10^(-9) ) ^ 2 * rhop * H581 * U ) / ( 18 * mu * ( df * 10^(-6) ) )</f>
        <v>0.14240645611478878</v>
      </c>
      <c r="AF581">
        <f t="shared" si="248"/>
        <v>0.13170039259922525</v>
      </c>
      <c r="AG581" cm="1">
        <f t="array" ref="AG581">(2 * AI601*(1-alpha)*AE581*SQRT(alpha)+(1-alpha)*alpha*AE581^2)/Ku</f>
        <v>8.3553117636996826E-2</v>
      </c>
      <c r="AH581">
        <f t="shared" si="249"/>
        <v>0.63441813640795741</v>
      </c>
      <c r="AI581" cm="1">
        <f t="array" ref="AI581" xml:space="preserve"> F581 / df / 1000</f>
        <v>0.7410714285714286</v>
      </c>
      <c r="AJ581" cm="1">
        <f t="array" ref="AJ581" xml:space="preserve"> ( 1 + AI581 ) / ( 2*Ku ) * ( 2 * LN( 1 + AI581 ) - 1 + alpha + ( 1 / ( 1 + AI581 ) ) ^ 2 * ( 1 - alpha / 2 ) - ( alpha / 2) * ( 1 + AI581 ) ^ 2 )</f>
        <v>0.52118724371049008</v>
      </c>
      <c r="AK581" cm="1">
        <f t="array" ref="AK581" xml:space="preserve"> ( ( 1 - alpha ) / Ku ) * AI581 ^ 2</f>
        <v>0.78103621504189658</v>
      </c>
      <c r="AL581">
        <f t="shared" si="250"/>
        <v>1.4985712418467168</v>
      </c>
      <c r="AM581">
        <f t="shared" si="240"/>
        <v>0.77214117372490199</v>
      </c>
      <c r="AN581">
        <f t="shared" si="251"/>
        <v>1.3522283447479495</v>
      </c>
      <c r="AO581">
        <f t="shared" si="252"/>
        <v>1.751270869580283</v>
      </c>
      <c r="AP581" cm="1">
        <f t="array" ref="AP581" xml:space="preserve"> EXP( -4 * alpha * X * 10^(-6) * AM581 / ( PI() * df * 10^(-6) * ( 1 - alpha ) ) ) * 100</f>
        <v>1.3754075292116231E-5</v>
      </c>
      <c r="AQ581" cm="1">
        <f t="array" ref="AQ581" xml:space="preserve"> EXP( -4 * alpha * X * 10^(-6) * AN581 / ( PI() * df * 10^(-6) * ( 1 - alpha ) ) ) * 100</f>
        <v>9.627971292151665E-11</v>
      </c>
      <c r="AR581">
        <f t="shared" si="253"/>
        <v>1.375397901240331E-5</v>
      </c>
      <c r="AS581" cm="1">
        <f t="array" ref="AS581" xml:space="preserve"> ( sigave * 10^(-6) * fE *e * H581 ) / ( 3 * PI() * eps0 * ( 1 + epsF ) * mu * U * F581 * 10^(-9) )</f>
        <v>3.6543611666836704E-3</v>
      </c>
      <c r="AT581" cm="1">
        <f t="array" ref="AT581" xml:space="preserve"> PI() * AS581 / ( 1 + alpha * SQRT(AS581) )</f>
        <v>1.1432826269526689E-2</v>
      </c>
      <c r="AU581" cm="1">
        <f t="array" ref="AU581" xml:space="preserve"> PI() * AS581 * ( 1 - SQRT( AS581 ) * alpha )</f>
        <v>1.1432627356487611E-2</v>
      </c>
      <c r="AV581">
        <f t="shared" si="254"/>
        <v>0.99998260158648533</v>
      </c>
      <c r="AW581" cm="1">
        <f t="array" ref="AW581" xml:space="preserve"> 2 / 3 * ( epsP - 1 ) / ( epsP + 2 ) * ( sigave * 10^(-6) ) ^ 2 / ( eps0 * ( 1 + epsF ) ^ 2 ) * H581 * ( F581 * 10^(-9) ) ^ 2 / ( df * 10^(-6) * mu * U )</f>
        <v>114.18672135521653</v>
      </c>
      <c r="AX581" cm="1">
        <f t="array" ref="AX581" xml:space="preserve"> 0.528 * Ku ^ 0.26 * AW581 ^ 0.74 / ( 1 + 0.366 * ( Ku * AW581 ) ^ 0.63 )</f>
        <v>2.4074446367506757</v>
      </c>
      <c r="AY581" cm="1">
        <f t="array" ref="AY581" xml:space="preserve"> 0.35 * Ku ^ ( -0.5 ) * AW581 ^ 0.4</f>
        <v>2.8781601863676376</v>
      </c>
      <c r="AZ581">
        <f t="shared" si="255"/>
        <v>1.1955249738379388</v>
      </c>
      <c r="BA581">
        <f t="shared" si="241"/>
        <v>0.7747462440996834</v>
      </c>
      <c r="BB581">
        <f t="shared" si="256"/>
        <v>1.363660972104437</v>
      </c>
      <c r="BC581">
        <f t="shared" si="257"/>
        <v>1.7601388615818581</v>
      </c>
      <c r="BD581">
        <f t="shared" si="242"/>
        <v>1.3206986829771907</v>
      </c>
      <c r="BE581">
        <f t="shared" si="258"/>
        <v>4.2303885311155867</v>
      </c>
      <c r="BF581">
        <f t="shared" si="259"/>
        <v>3.2031443550615308</v>
      </c>
      <c r="BG581" cm="1">
        <f t="array" ref="BG581" xml:space="preserve"> EXP( -4 * alpha * X * 10^(-6) * BA581 / ( PI() * df * 10^(-6) * ( 1 - alpha ) ) ) * 100</f>
        <v>1.3040122020453687E-5</v>
      </c>
      <c r="BH581" cm="1">
        <f t="array" ref="BH581" xml:space="preserve"> EXP( -4 * alpha * X * 10^(-6) * BB581 / ( PI() * df * 10^(-6) * ( 1 - alpha ) ) ) * 100</f>
        <v>7.6197318890308732E-11</v>
      </c>
      <c r="BI581" cm="1">
        <f t="array" ref="BI581" xml:space="preserve"> EXP( -4 * alpha * X * 10^(-6) * BD581 / ( PI() * df * 10^(-6) * ( 1 - alpha ) ) ) * 100</f>
        <v>1.83535684200079E-10</v>
      </c>
      <c r="BJ581" cm="1">
        <f t="array" ref="BJ581" xml:space="preserve"> EXP( -4 * alpha * X * 10^(-6) * BE581 / ( PI() * df * 10^(-6) * ( 1 - alpha ) ) ) * 100</f>
        <v>2.5527166948495414E-36</v>
      </c>
      <c r="BK581" cm="1">
        <f t="array" ref="BK581">fC *  BG581 +  ( 1 - fC ) * BI581</f>
        <v>1.3041773841611487E-6</v>
      </c>
    </row>
    <row r="582" spans="6:63" x14ac:dyDescent="0.2">
      <c r="F582">
        <v>5820</v>
      </c>
      <c r="G582" cm="1">
        <f t="array" ref="G582" xml:space="preserve"> F582 * 10^(-9) * rhoa/mu * U</f>
        <v>3.8557096091459343E-3</v>
      </c>
      <c r="H582" cm="1">
        <f t="array" ref="H582">1 +  lambda/F582 * ( 2.514 + 0.8 * EXP( -0.55 * F582/lambda ) )</f>
        <v>1.0289455567010308</v>
      </c>
      <c r="I582" cm="1">
        <f t="array" ref="I582" xml:space="preserve"> 1 + 3.34 * lambda/F582</f>
        <v>1.038455910652921</v>
      </c>
      <c r="J582">
        <f t="shared" si="243"/>
        <v>0.99084183174814755</v>
      </c>
      <c r="K582" cm="1">
        <f t="array" ref="K582" xml:space="preserve"> kB * T * H582 / ( 3 * PI() * mu * F582 * 10^(-9) )</f>
        <v>4.173925104703526E-12</v>
      </c>
      <c r="L582" cm="1">
        <f t="array" ref="L582" xml:space="preserve"> df * 10^(-6) *U / K582</f>
        <v>19702.519820634021</v>
      </c>
      <c r="M582" cm="1">
        <f t="array" ref="M582" xml:space="preserve"> 1 + 0.388 * Kn * ( ( 1 - alpha ) * L582 / Ku ) ^ ( 1 / 3 )</f>
        <v>1.2014541468677102</v>
      </c>
      <c r="N582" cm="1">
        <f t="array" ref="N582" xml:space="preserve"> 1 + 0.388 * Kn * ( ( 1 - alpha ) / Ku ) ^ ( 1 / 3 ) * ( 3 * PI() * mu * df * 10^(-6) * U * F582 * 10^(-9) / ( kB * T ) ) ^ ( 1 / 3 ) * ( 0.6 * ( F582 / lambda ) ^ 0.1 ) ^ ( -1 / 3 ) * ( 1 + 2/3 * ( 3.34 * F582 / lambda ) ) ^ ( -1 / 2 )</f>
        <v>1.0149036022879998</v>
      </c>
      <c r="O582">
        <f t="shared" si="234"/>
        <v>0.84472936810275856</v>
      </c>
      <c r="P582" cm="1">
        <f t="array" ref="P582" xml:space="preserve"> 1 / ( 1 + 1.6 * ( ( 1 - alpha ) / Ku ) ^ ( 1 / 3 ) * L582 ^ ( -2 / 3 ) * M582 )</f>
        <v>0.99704531462574808</v>
      </c>
      <c r="Q582" cm="1">
        <f t="array" ref="Q582" xml:space="preserve"> 1.6 * ( ( 1 - alpha ) / Ku ) * L582 ^ ( -2 / 3 ) * M582 * P582</f>
        <v>3.736617102678425E-3</v>
      </c>
      <c r="R582" cm="1">
        <f t="array" ref="R582" xml:space="preserve"> 1.6 * ( 0.6 ) ^ ( 2 / 3 ) * ( ( 1 - alpha ) / Ku ) * ( lambda * 10^(-9) ) ^ ( -1 / 15 ) * ( kB * T / ( 3 * PI() * df * 10^(-6) * U * mu ) ) ^ ( 2 / 3 ) * ( F582 * 10^(-9) ) ^ ( -3 / 5 )  +  3.2 * 3.34 / 3 * ( 0.6 ) ^ ( 2 / 3 ) * ( ( 1 - alpha ) / Ku ) *  ( lambda * 10^(-9) ) ^ ( 14 / 15 ) * ( kB * T / ( 3 * PI() * df * 10^(-6) * U * mu ) ) ^ ( 2 / 3 ) * ( F582 * 10^(-9) ) ^ ( -8 / 5 )</f>
        <v>3.0070576605093708E-3</v>
      </c>
      <c r="S582">
        <f t="shared" si="235"/>
        <v>3.0518736519386854E-3</v>
      </c>
      <c r="T582">
        <f t="shared" si="244"/>
        <v>0.81674776089610246</v>
      </c>
      <c r="U582">
        <f t="shared" si="236"/>
        <v>6245.0397783704866</v>
      </c>
      <c r="V582">
        <f t="shared" si="237"/>
        <v>1.2654081584509131E-2</v>
      </c>
      <c r="W582">
        <f t="shared" si="238"/>
        <v>1.601253449115783E-4</v>
      </c>
      <c r="X582">
        <f t="shared" si="239"/>
        <v>2.0262281298567413E-6</v>
      </c>
      <c r="Y582" cm="1">
        <f t="array" ref="Y582" xml:space="preserve"> 4 / 3 * g / U^2 * F582 * 10^(-9) * ( rhop - rhoa ) / rhoa</f>
        <v>603.33055251318285</v>
      </c>
      <c r="Z582" cm="1">
        <f t="array" ref="Z582" xml:space="preserve"> SQRT( 4/3 * 1/U582 * g/rhoa * F582 * 10^(-9) *  ( rhop - rhoa ) )</f>
        <v>3.2603214187859552E-3</v>
      </c>
      <c r="AA582" cm="1">
        <f t="array" ref="AA582" xml:space="preserve"> Z582 / U</f>
        <v>0.3108207862671078</v>
      </c>
      <c r="AB582">
        <f t="shared" si="245"/>
        <v>0.45100139422889468</v>
      </c>
      <c r="AC582">
        <f t="shared" si="246"/>
        <v>0.43745568376623756</v>
      </c>
      <c r="AD582">
        <f t="shared" si="247"/>
        <v>0.9699652581211704</v>
      </c>
      <c r="AE582" cm="1">
        <f t="array" ref="AE582">( ( F582 * 10^(-9) ) ^ 2 * rhop * H582 * U ) / ( 18 * mu * ( df * 10^(-6) ) )</f>
        <v>0.14289017097612888</v>
      </c>
      <c r="AF582">
        <f t="shared" si="248"/>
        <v>0.13227031370853293</v>
      </c>
      <c r="AG582" cm="1">
        <f t="array" ref="AG582">(2 * AI602*(1-alpha)*AE582*SQRT(alpha)+(1-alpha)*alpha*AE582^2)/Ku</f>
        <v>8.3979879987823775E-2</v>
      </c>
      <c r="AH582">
        <f t="shared" si="249"/>
        <v>0.63491102147742262</v>
      </c>
      <c r="AI582" cm="1">
        <f t="array" ref="AI582" xml:space="preserve"> F582 / df / 1000</f>
        <v>0.74234693877551028</v>
      </c>
      <c r="AJ582" cm="1">
        <f t="array" ref="AJ582" xml:space="preserve"> ( 1 + AI582 ) / ( 2*Ku ) * ( 2 * LN( 1 + AI582 ) - 1 + alpha + ( 1 / ( 1 + AI582 ) ) ^ 2 * ( 1 - alpha / 2 ) - ( alpha / 2) * ( 1 + AI582 ) ^ 2 )</f>
        <v>0.52269385654880629</v>
      </c>
      <c r="AK582" cm="1">
        <f t="array" ref="AK582" xml:space="preserve"> ( ( 1 - alpha ) / Ku ) * AI582 ^ 2</f>
        <v>0.783727121627947</v>
      </c>
      <c r="AL582">
        <f t="shared" si="250"/>
        <v>1.4993999103082376</v>
      </c>
      <c r="AM582">
        <f t="shared" si="240"/>
        <v>0.77346939248974966</v>
      </c>
      <c r="AN582">
        <f t="shared" si="251"/>
        <v>1.3565049927546562</v>
      </c>
      <c r="AO582">
        <f t="shared" si="252"/>
        <v>1.7537927239604807</v>
      </c>
      <c r="AP582" cm="1">
        <f t="array" ref="AP582" xml:space="preserve"> EXP( -4 * alpha * X * 10^(-6) * AM582 / ( PI() * df * 10^(-6) * ( 1 - alpha ) ) ) * 100</f>
        <v>1.338530561009047E-5</v>
      </c>
      <c r="AQ582" cm="1">
        <f t="array" ref="AQ582" xml:space="preserve"> EXP( -4 * alpha * X * 10^(-6) * AN582 / ( PI() * df * 10^(-6) * ( 1 - alpha ) ) ) * 100</f>
        <v>8.8212617369199339E-11</v>
      </c>
      <c r="AR582">
        <f t="shared" si="253"/>
        <v>1.3385217397473101E-5</v>
      </c>
      <c r="AS582" cm="1">
        <f t="array" ref="AS582" xml:space="preserve"> ( sigave * 10^(-6) * fE *e * H582 ) / ( 3 * PI() * eps0 * ( 1 + epsF ) * mu * U * F582 * 10^(-9) )</f>
        <v>3.6479055686585125E-3</v>
      </c>
      <c r="AT582" cm="1">
        <f t="array" ref="AT582" xml:space="preserve"> PI() * AS582 / ( 1 + alpha * SQRT(AS582) )</f>
        <v>1.1412671544182238E-2</v>
      </c>
      <c r="AU582" cm="1">
        <f t="array" ref="AU582" xml:space="preserve"> PI() * AS582 * ( 1 - SQRT( AS582 ) * alpha )</f>
        <v>1.1412473332573033E-2</v>
      </c>
      <c r="AV582">
        <f t="shared" si="254"/>
        <v>0.99998263232158757</v>
      </c>
      <c r="AW582" cm="1">
        <f t="array" ref="AW582" xml:space="preserve"> 2 / 3 * ( epsP - 1 ) / ( epsP + 2 ) * ( sigave * 10^(-6) ) ^ 2 / ( eps0 * ( 1 + epsF ) ^ 2 ) * H582 * ( F582 * 10^(-9) ) ^ 2 / ( df * 10^(-6) * mu * U )</f>
        <v>114.5745816783658</v>
      </c>
      <c r="AX582" cm="1">
        <f t="array" ref="AX582" xml:space="preserve"> 0.528 * Ku ^ 0.26 * AW582 ^ 0.74 / ( 1 + 0.366 * ( Ku * AW582 ) ^ 0.63 )</f>
        <v>2.4091283696495291</v>
      </c>
      <c r="AY582" cm="1">
        <f t="array" ref="AY582" xml:space="preserve"> 0.35 * Ku ^ ( -0.5 ) * AW582 ^ 0.4</f>
        <v>2.8820667304238579</v>
      </c>
      <c r="AZ582">
        <f t="shared" si="255"/>
        <v>1.1963109839776325</v>
      </c>
      <c r="BA582">
        <f t="shared" si="241"/>
        <v>0.77605471190796826</v>
      </c>
      <c r="BB582">
        <f t="shared" si="256"/>
        <v>1.3679174660872293</v>
      </c>
      <c r="BC582">
        <f t="shared" si="257"/>
        <v>1.7626559636808823</v>
      </c>
      <c r="BD582">
        <f t="shared" si="242"/>
        <v>1.3192107056366364</v>
      </c>
      <c r="BE582">
        <f t="shared" si="258"/>
        <v>4.2385717231785138</v>
      </c>
      <c r="BF582">
        <f t="shared" si="259"/>
        <v>3.2129603747666877</v>
      </c>
      <c r="BG582" cm="1">
        <f t="array" ref="BG582" xml:space="preserve"> EXP( -4 * alpha * X * 10^(-6) * BA582 / ( PI() * df * 10^(-6) * ( 1 - alpha ) ) ) * 100</f>
        <v>1.2695624373010601E-5</v>
      </c>
      <c r="BH582" cm="1">
        <f t="array" ref="BH582" xml:space="preserve"> EXP( -4 * alpha * X * 10^(-6) * BB582 / ( PI() * df * 10^(-6) * ( 1 - alpha ) ) ) * 100</f>
        <v>6.9841685067802274E-11</v>
      </c>
      <c r="BI582" cm="1">
        <f t="array" ref="BI582" xml:space="preserve"> EXP( -4 * alpha * X * 10^(-6) * BD582 / ( PI() * df * 10^(-6) * ( 1 - alpha ) ) ) * 100</f>
        <v>1.8920965880938846E-10</v>
      </c>
      <c r="BJ582" cm="1">
        <f t="array" ref="BJ582" xml:space="preserve"> EXP( -4 * alpha * X * 10^(-6) * BE582 / ( PI() * df * 10^(-6) * ( 1 - alpha ) ) ) * 100</f>
        <v>2.1591527117230388E-36</v>
      </c>
      <c r="BK582" cm="1">
        <f t="array" ref="BK582">fC *  BG582 +  ( 1 - fC ) * BI582</f>
        <v>1.2697327259939886E-6</v>
      </c>
    </row>
    <row r="583" spans="6:63" x14ac:dyDescent="0.2">
      <c r="F583">
        <v>5830</v>
      </c>
      <c r="G583" cm="1">
        <f t="array" ref="G583" xml:space="preserve"> F583 * 10^(-9) * rhoa/mu * U</f>
        <v>3.8623345397458412E-3</v>
      </c>
      <c r="H583" cm="1">
        <f t="array" ref="H583">1 +  lambda/F583 * ( 2.514 + 0.8 * EXP( -0.55 * F583/lambda ) )</f>
        <v>1.0288959073756432</v>
      </c>
      <c r="I583" cm="1">
        <f t="array" ref="I583" xml:space="preserve"> 1 + 3.34 * lambda/F583</f>
        <v>1.038389948542024</v>
      </c>
      <c r="J583">
        <f t="shared" si="243"/>
        <v>0.99085695968098386</v>
      </c>
      <c r="K583" cm="1">
        <f t="array" ref="K583" xml:space="preserve"> kB * T * H583 / ( 3 * PI() * mu * F583 * 10^(-9) )</f>
        <v>4.1665646560546376E-12</v>
      </c>
      <c r="L583" cm="1">
        <f t="array" ref="L583" xml:space="preserve"> df * 10^(-6) *U / K583</f>
        <v>19737.325325255853</v>
      </c>
      <c r="M583" cm="1">
        <f t="array" ref="M583" xml:space="preserve"> 1 + 0.388 * Kn * ( ( 1 - alpha ) * L583 / Ku ) ^ ( 1 / 3 )</f>
        <v>1.2015727034195549</v>
      </c>
      <c r="N583" cm="1">
        <f t="array" ref="N583" xml:space="preserve"> 1 + 0.388 * Kn * ( ( 1 - alpha ) / Ku ) ^ ( 1 / 3 ) * ( 3 * PI() * mu * df * 10^(-6) * U * F583 * 10^(-9) / ( kB * T ) ) ^ ( 1 / 3 ) * ( 0.6 * ( F583 / lambda ) ^ 0.1 ) ^ ( -1 / 3 ) * ( 1 + 2/3 * ( 3.34 * F583 / lambda ) ) ^ ( -1 / 2 )</f>
        <v>1.0148985517791143</v>
      </c>
      <c r="O583">
        <f t="shared" si="234"/>
        <v>0.84464181725401644</v>
      </c>
      <c r="P583" cm="1">
        <f t="array" ref="P583" xml:space="preserve"> 1 / ( 1 + 1.6 * ( ( 1 - alpha ) / Ku ) ^ ( 1 / 3 ) * L583 ^ ( -2 / 3 ) * M583 )</f>
        <v>0.99704848863186557</v>
      </c>
      <c r="Q583" cm="1">
        <f t="array" ref="Q583" xml:space="preserve"> 1.6 * ( ( 1 - alpha ) / Ku ) * L583 ^ ( -2 / 3 ) * M583 * P583</f>
        <v>3.7326031235097421E-3</v>
      </c>
      <c r="R583" cm="1">
        <f t="array" ref="R583" xml:space="preserve"> 1.6 * ( 0.6 ) ^ ( 2 / 3 ) * ( ( 1 - alpha ) / Ku ) * ( lambda * 10^(-9) ) ^ ( -1 / 15 ) * ( kB * T / ( 3 * PI() * df * 10^(-6) * U * mu ) ) ^ ( 2 / 3 ) * ( F583 * 10^(-9) ) ^ ( -3 / 5 )  +  3.2 * 3.34 / 3 * ( 0.6 ) ^ ( 2 / 3 ) * ( ( 1 - alpha ) / Ku ) *  ( lambda * 10^(-9) ) ^ ( 14 / 15 ) * ( kB * T / ( 3 * PI() * df * 10^(-6) * U * mu ) ) ^ ( 2 / 3 ) * ( F583 * 10^(-9) ) ^ ( -8 / 5 )</f>
        <v>3.0038330595264858E-3</v>
      </c>
      <c r="S583">
        <f t="shared" si="235"/>
        <v>3.0485858218996563E-3</v>
      </c>
      <c r="T583">
        <f t="shared" si="244"/>
        <v>0.81674523677542532</v>
      </c>
      <c r="U583">
        <f t="shared" si="236"/>
        <v>6234.3520307110166</v>
      </c>
      <c r="V583">
        <f t="shared" si="237"/>
        <v>1.2664923465237891E-2</v>
      </c>
      <c r="W583">
        <f t="shared" si="238"/>
        <v>1.6039984876460868E-4</v>
      </c>
      <c r="X583">
        <f t="shared" si="239"/>
        <v>2.0314407053909814E-6</v>
      </c>
      <c r="Y583" cm="1">
        <f t="array" ref="Y583" xml:space="preserve"> 4 / 3 * g / U^2 * F583 * 10^(-9) * ( rhop - rhoa ) / rhoa</f>
        <v>604.36720294705435</v>
      </c>
      <c r="Z583" cm="1">
        <f t="array" ref="Z583" xml:space="preserve"> SQRT( 4/3 * 1/U583 * g/rhoa * F583 * 10^(-9) *  ( rhop - rhoa ) )</f>
        <v>3.2659170184682518E-3</v>
      </c>
      <c r="AA583" cm="1">
        <f t="array" ref="AA583" xml:space="preserve"> Z583 / U</f>
        <v>0.31135423940545975</v>
      </c>
      <c r="AB583">
        <f t="shared" si="245"/>
        <v>0.45212539918441236</v>
      </c>
      <c r="AC583">
        <f t="shared" si="246"/>
        <v>0.43847589780130564</v>
      </c>
      <c r="AD583">
        <f t="shared" si="247"/>
        <v>0.96981036365634621</v>
      </c>
      <c r="AE583" cm="1">
        <f t="array" ref="AE583">( ( F583 * 10^(-9) ) ^ 2 * rhop * H583 * U ) / ( 18 * mu * ( df * 10^(-6) ) )</f>
        <v>0.14337470579996012</v>
      </c>
      <c r="AF583">
        <f t="shared" si="248"/>
        <v>0.13284102479148935</v>
      </c>
      <c r="AG583" cm="1">
        <f t="array" ref="AG583">(2 * AI603*(1-alpha)*AE583*SQRT(alpha)+(1-alpha)*alpha*AE583^2)/Ku</f>
        <v>8.4408104480417454E-2</v>
      </c>
      <c r="AH583">
        <f t="shared" si="249"/>
        <v>0.63540690545640222</v>
      </c>
      <c r="AI583" cm="1">
        <f t="array" ref="AI583" xml:space="preserve"> F583 / df / 1000</f>
        <v>0.74362244897959184</v>
      </c>
      <c r="AJ583" cm="1">
        <f t="array" ref="AJ583" xml:space="preserve"> ( 1 + AI583 ) / ( 2*Ku ) * ( 2 * LN( 1 + AI583 ) - 1 + alpha + ( 1 / ( 1 + AI583 ) ) ^ 2 * ( 1 - alpha / 2 ) - ( alpha / 2) * ( 1 + AI583 ) ^ 2 )</f>
        <v>0.52420190124040866</v>
      </c>
      <c r="AK583" cm="1">
        <f t="array" ref="AK583" xml:space="preserve"> ( ( 1 - alpha ) / Ku ) * AI583 ^ 2</f>
        <v>0.7864226557403704</v>
      </c>
      <c r="AL583">
        <f t="shared" si="250"/>
        <v>1.5002285452980502</v>
      </c>
      <c r="AM583">
        <f t="shared" si="240"/>
        <v>0.77479474971739526</v>
      </c>
      <c r="AN583">
        <f t="shared" si="251"/>
        <v>1.360788164155065</v>
      </c>
      <c r="AO583">
        <f t="shared" si="252"/>
        <v>1.7563208380689332</v>
      </c>
      <c r="AP583" cm="1">
        <f t="array" ref="AP583" xml:space="preserve"> EXP( -4 * alpha * X * 10^(-6) * AM583 / ( PI() * df * 10^(-6) * ( 1 - alpha ) ) ) * 100</f>
        <v>1.3027186003406764E-5</v>
      </c>
      <c r="AQ583" cm="1">
        <f t="array" ref="AQ583" xml:space="preserve"> EXP( -4 * alpha * X * 10^(-6) * AN583 / ( PI() * df * 10^(-6) * ( 1 - alpha ) ) ) * 100</f>
        <v>8.0810661216341519E-11</v>
      </c>
      <c r="AR583">
        <f t="shared" si="253"/>
        <v>1.3027105192745549E-5</v>
      </c>
      <c r="AS583" cm="1">
        <f t="array" ref="AS583" xml:space="preserve"> ( sigave * 10^(-6) * fE *e * H583 ) / ( 3 * PI() * eps0 * ( 1 + epsF ) * mu * U * F583 * 10^(-9) )</f>
        <v>3.641472721652262E-3</v>
      </c>
      <c r="AT583" cm="1">
        <f t="array" ref="AT583" xml:space="preserve"> PI() * AS583 / ( 1 + alpha * SQRT(AS583) )</f>
        <v>1.139258773839026E-2</v>
      </c>
      <c r="AU583" cm="1">
        <f t="array" ref="AU583" xml:space="preserve"> PI() * AS583 * ( 1 - SQRT( AS583 ) * alpha )</f>
        <v>1.1392390224508464E-2</v>
      </c>
      <c r="AV583">
        <f t="shared" si="254"/>
        <v>0.99998266294837213</v>
      </c>
      <c r="AW583" cm="1">
        <f t="array" ref="AW583" xml:space="preserve"> 2 / 3 * ( epsP - 1 ) / ( epsP + 2 ) * ( sigave * 10^(-6) ) ^ 2 / ( eps0 * ( 1 + epsF ) ^ 2 ) * H583 * ( F583 * 10^(-9) ) ^ 2 / ( df * 10^(-6) * mu * U )</f>
        <v>114.96309947752452</v>
      </c>
      <c r="AX583" cm="1">
        <f t="array" ref="AX583" xml:space="preserve"> 0.528 * Ku ^ 0.26 * AW583 ^ 0.74 / ( 1 + 0.366 * ( Ku * AW583 ) ^ 0.63 )</f>
        <v>2.4108090080672833</v>
      </c>
      <c r="AY583" cm="1">
        <f t="array" ref="AY583" xml:space="preserve"> 0.35 * Ku ^ ( -0.5 ) * AW583 ^ 0.4</f>
        <v>2.8859719497845981</v>
      </c>
      <c r="AZ583">
        <f t="shared" si="255"/>
        <v>1.1970968832982116</v>
      </c>
      <c r="BA583">
        <f t="shared" si="241"/>
        <v>0.77736042029038599</v>
      </c>
      <c r="BB583">
        <f t="shared" si="256"/>
        <v>1.3721805543795735</v>
      </c>
      <c r="BC583">
        <f t="shared" si="257"/>
        <v>1.765179340963861</v>
      </c>
      <c r="BD583">
        <f t="shared" si="242"/>
        <v>1.3177215957627457</v>
      </c>
      <c r="BE583">
        <f t="shared" si="258"/>
        <v>4.2467601139396631</v>
      </c>
      <c r="BF583">
        <f t="shared" si="259"/>
        <v>3.2228052781372853</v>
      </c>
      <c r="BG583" cm="1">
        <f t="array" ref="BG583" xml:space="preserve"> EXP( -4 * alpha * X * 10^(-6) * BA583 / ( PI() * df * 10^(-6) * ( 1 - alpha ) ) ) * 100</f>
        <v>1.2360925672961724E-5</v>
      </c>
      <c r="BH583" cm="1">
        <f t="array" ref="BH583" xml:space="preserve"> EXP( -4 * alpha * X * 10^(-6) * BB583 / ( PI() * df * 10^(-6) * ( 1 - alpha ) ) ) * 100</f>
        <v>6.4007538767963587E-11</v>
      </c>
      <c r="BI583" cm="1">
        <f t="array" ref="BI583" xml:space="preserve"> EXP( -4 * alpha * X * 10^(-6) * BD583 / ( PI() * df * 10^(-6) * ( 1 - alpha ) ) ) * 100</f>
        <v>1.9506356365461571E-10</v>
      </c>
      <c r="BJ583" cm="1">
        <f t="array" ref="BJ583" xml:space="preserve"> EXP( -4 * alpha * X * 10^(-6) * BE583 / ( PI() * df * 10^(-6) * ( 1 - alpha ) ) ) * 100</f>
        <v>1.8260720264616416E-36</v>
      </c>
      <c r="BK583" cm="1">
        <f t="array" ref="BK583">fC *  BG583 +  ( 1 - fC ) * BI583</f>
        <v>1.2362681245034615E-6</v>
      </c>
    </row>
    <row r="584" spans="6:63" x14ac:dyDescent="0.2">
      <c r="F584">
        <v>5840</v>
      </c>
      <c r="G584" cm="1">
        <f t="array" ref="G584" xml:space="preserve"> F584 * 10^(-9) * rhoa/mu * U</f>
        <v>3.8689594703457484E-3</v>
      </c>
      <c r="H584" cm="1">
        <f t="array" ref="H584">1 +  lambda/F584 * ( 2.514 + 0.8 * EXP( -0.55 * F584/lambda ) )</f>
        <v>1.0288464280821918</v>
      </c>
      <c r="I584" cm="1">
        <f t="array" ref="I584" xml:space="preserve"> 1 + 3.34 * lambda/F584</f>
        <v>1.038324212328767</v>
      </c>
      <c r="J584">
        <f t="shared" si="243"/>
        <v>0.99087203771804733</v>
      </c>
      <c r="K584" cm="1">
        <f t="array" ref="K584" xml:space="preserve"> kB * T * H584 / ( 3 * PI() * mu * F584 * 10^(-9) )</f>
        <v>4.1592301017953421E-12</v>
      </c>
      <c r="L584" cm="1">
        <f t="array" ref="L584" xml:space="preserve"> df * 10^(-6) *U / K584</f>
        <v>19772.130921481214</v>
      </c>
      <c r="M584" cm="1">
        <f t="array" ref="M584" xml:space="preserve"> 1 + 0.388 * Kn * ( ( 1 - alpha ) * L584 / Ku ) ^ ( 1 / 3 )</f>
        <v>1.2016911209867687</v>
      </c>
      <c r="N584" cm="1">
        <f t="array" ref="N584" xml:space="preserve"> 1 + 0.388 * Kn * ( ( 1 - alpha ) / Ku ) ^ ( 1 / 3 ) * ( 3 * PI() * mu * df * 10^(-6) * U * F584 * 10^(-9) / ( kB * T ) ) ^ ( 1 / 3 ) * ( 0.6 * ( F584 / lambda ) ^ 0.1 ) ^ ( -1 / 3 ) * ( 1 + 2/3 * ( 3.34 * F584 / lambda ) ) ^ ( -1 / 2 )</f>
        <v>1.0148935115210453</v>
      </c>
      <c r="O584">
        <f t="shared" si="234"/>
        <v>0.84455438988986253</v>
      </c>
      <c r="P584" cm="1">
        <f t="array" ref="P584" xml:space="preserve"> 1 / ( 1 + 1.6 * ( ( 1 - alpha ) / Ku ) ^ ( 1 / 3 ) * L584 ^ ( -2 / 3 ) * M584 )</f>
        <v>0.99705165352184089</v>
      </c>
      <c r="Q584" cm="1">
        <f t="array" ref="Q584" xml:space="preserve"> 1.6 * ( ( 1 - alpha ) / Ku ) * L584 ^ ( -2 / 3 ) * M584 * P584</f>
        <v>3.728600672990585E-3</v>
      </c>
      <c r="R584" cm="1">
        <f t="array" ref="R584" xml:space="preserve"> 1.6 * ( 0.6 ) ^ ( 2 / 3 ) * ( ( 1 - alpha ) / Ku ) * ( lambda * 10^(-9) ) ^ ( -1 / 15 ) * ( kB * T / ( 3 * PI() * df * 10^(-6) * U * mu ) ) ^ ( 2 / 3 ) * ( F584 * 10^(-9) ) ^ ( -3 / 5 )  +  3.2 * 3.34 / 3 * ( 0.6 ) ^ ( 2 / 3 ) * ( ( 1 - alpha ) / Ku ) *  ( lambda * 10^(-9) ) ^ ( 14 / 15 ) * ( kB * T / ( 3 * PI() * df * 10^(-6) * U * mu ) ) ^ ( 2 / 3 ) * ( F584 * 10^(-9) ) ^ ( -8 / 5 )</f>
        <v>3.0006176484790562E-3</v>
      </c>
      <c r="S584">
        <f t="shared" si="235"/>
        <v>3.0453073819969312E-3</v>
      </c>
      <c r="T584">
        <f t="shared" si="244"/>
        <v>0.81674270029951823</v>
      </c>
      <c r="U584">
        <f t="shared" si="236"/>
        <v>6223.7008719839878</v>
      </c>
      <c r="V584">
        <f t="shared" si="237"/>
        <v>1.2675756001424671E-2</v>
      </c>
      <c r="W584">
        <f t="shared" si="238"/>
        <v>1.6067435080783929E-4</v>
      </c>
      <c r="X584">
        <f t="shared" si="239"/>
        <v>2.0366577086565393E-6</v>
      </c>
      <c r="Y584" cm="1">
        <f t="array" ref="Y584" xml:space="preserve"> 4 / 3 * g / U^2 * F584 * 10^(-9) * ( rhop - rhoa ) / rhoa</f>
        <v>605.40385338092574</v>
      </c>
      <c r="Z584" cm="1">
        <f t="array" ref="Z584" xml:space="preserve"> SQRT( 4/3 * 1/U584 * g/rhoa * F584 * 10^(-9) *  ( rhop - rhoa ) )</f>
        <v>3.271512599883679E-3</v>
      </c>
      <c r="AA584" cm="1">
        <f t="array" ref="AA584" xml:space="preserve"> Z584 / U</f>
        <v>0.31188769080235063</v>
      </c>
      <c r="AB584">
        <f t="shared" si="245"/>
        <v>0.4532511432123878</v>
      </c>
      <c r="AC584">
        <f t="shared" si="246"/>
        <v>0.43949720919793306</v>
      </c>
      <c r="AD584">
        <f t="shared" si="247"/>
        <v>0.96965493806154657</v>
      </c>
      <c r="AE584" cm="1">
        <f t="array" ref="AE584">( ( F584 * 10^(-9) ) ^ 2 * rhop * H584 * U ) / ( 18 * mu * ( df * 10^(-6) ) )</f>
        <v>0.14386006058628237</v>
      </c>
      <c r="AF584">
        <f t="shared" si="248"/>
        <v>0.1334125210596134</v>
      </c>
      <c r="AG584" cm="1">
        <f t="array" ref="AG584">(2 * AI604*(1-alpha)*AE584*SQRT(alpha)+(1-alpha)*alpha*AE584^2)/Ku</f>
        <v>8.4837793692953883E-2</v>
      </c>
      <c r="AH584">
        <f t="shared" si="249"/>
        <v>0.63590578319890512</v>
      </c>
      <c r="AI584" cm="1">
        <f t="array" ref="AI584" xml:space="preserve"> F584 / df / 1000</f>
        <v>0.74489795918367352</v>
      </c>
      <c r="AJ584" cm="1">
        <f t="array" ref="AJ584" xml:space="preserve"> ( 1 + AI584 ) / ( 2*Ku ) * ( 2 * LN( 1 + AI584 ) - 1 + alpha + ( 1 / ( 1 + AI584 ) ) ^ 2 * ( 1 - alpha / 2 ) - ( alpha / 2) * ( 1 + AI584 ) ^ 2 )</f>
        <v>0.52571137541892954</v>
      </c>
      <c r="AK584" cm="1">
        <f t="array" ref="AK584" xml:space="preserve"> ( ( 1 - alpha ) / Ku ) * AI584 ^ 2</f>
        <v>0.78912281737916734</v>
      </c>
      <c r="AL584">
        <f t="shared" si="250"/>
        <v>1.5010571470901313</v>
      </c>
      <c r="AM584">
        <f t="shared" si="240"/>
        <v>0.77611723346935879</v>
      </c>
      <c r="AN584">
        <f t="shared" si="251"/>
        <v>1.3650778550187108</v>
      </c>
      <c r="AO584">
        <f t="shared" si="252"/>
        <v>1.7588552297912661</v>
      </c>
      <c r="AP584" cm="1">
        <f t="array" ref="AP584" xml:space="preserve"> EXP( -4 * alpha * X * 10^(-6) * AM584 / ( PI() * df * 10^(-6) * ( 1 - alpha ) ) ) * 100</f>
        <v>1.2679393252577968E-5</v>
      </c>
      <c r="AQ584" cm="1">
        <f t="array" ref="AQ584" xml:space="preserve"> EXP( -4 * alpha * X * 10^(-6) * AN584 / ( PI() * df * 10^(-6) * ( 1 - alpha ) ) ) * 100</f>
        <v>7.4019931296112473E-11</v>
      </c>
      <c r="AR584">
        <f t="shared" si="253"/>
        <v>1.2679319232646672E-5</v>
      </c>
      <c r="AS584" cm="1">
        <f t="array" ref="AS584" xml:space="preserve"> ( sigave * 10^(-6) * fE *e * H584 ) / ( 3 * PI() * eps0 * ( 1 + epsF ) * mu * U * F584 * 10^(-9) )</f>
        <v>3.6350625056912806E-3</v>
      </c>
      <c r="AT584" cm="1">
        <f t="array" ref="AT584" xml:space="preserve"> PI() * AS584 / ( 1 + alpha * SQRT(AS584) )</f>
        <v>1.1372574478652449E-2</v>
      </c>
      <c r="AU584" cm="1">
        <f t="array" ref="AU584" xml:space="preserve"> PI() * AS584 * ( 1 - SQRT( AS584 ) * alpha )</f>
        <v>1.1372377658821608E-2</v>
      </c>
      <c r="AV584">
        <f t="shared" si="254"/>
        <v>0.99998269346741053</v>
      </c>
      <c r="AW584" cm="1">
        <f t="array" ref="AW584" xml:space="preserve"> 2 / 3 * ( epsP - 1 ) / ( epsP + 2 ) * ( sigave * 10^(-6) ) ^ 2 / ( eps0 * ( 1 + epsF ) ^ 2 ) * H584 * ( F584 * 10^(-9) ) ^ 2 / ( df * 10^(-6) * mu * U )</f>
        <v>115.35227475269272</v>
      </c>
      <c r="AX584" cm="1">
        <f t="array" ref="AX584" xml:space="preserve"> 0.528 * Ku ^ 0.26 * AW584 ^ 0.74 / ( 1 + 0.366 * ( Ku * AW584 ) ^ 0.63 )</f>
        <v>2.4124865628324805</v>
      </c>
      <c r="AY584" cm="1">
        <f t="array" ref="AY584" xml:space="preserve"> 0.35 * Ku ^ ( -0.5 ) * AW584 ^ 0.4</f>
        <v>2.8898758471432169</v>
      </c>
      <c r="AZ584">
        <f t="shared" si="255"/>
        <v>1.197882670795164</v>
      </c>
      <c r="BA584">
        <f t="shared" si="241"/>
        <v>0.77866335690621524</v>
      </c>
      <c r="BB584">
        <f t="shared" si="256"/>
        <v>1.3764502326775325</v>
      </c>
      <c r="BC584">
        <f t="shared" si="257"/>
        <v>1.7677090111783913</v>
      </c>
      <c r="BD584">
        <f t="shared" si="242"/>
        <v>1.3162313993742922</v>
      </c>
      <c r="BE584">
        <f t="shared" si="258"/>
        <v>4.2549537021619273</v>
      </c>
      <c r="BF584">
        <f t="shared" si="259"/>
        <v>3.232679074655596</v>
      </c>
      <c r="BG584" cm="1">
        <f t="array" ref="BG584" xml:space="preserve"> EXP( -4 * alpha * X * 10^(-6) * BA584 / ( PI() * df * 10^(-6) * ( 1 - alpha ) ) ) * 100</f>
        <v>1.2035733327998724E-5</v>
      </c>
      <c r="BH584" cm="1">
        <f t="array" ref="BH584" xml:space="preserve"> EXP( -4 * alpha * X * 10^(-6) * BB584 / ( PI() * df * 10^(-6) * ( 1 - alpha ) ) ) * 100</f>
        <v>5.8652831838820348E-11</v>
      </c>
      <c r="BI584" cm="1">
        <f t="array" ref="BI584" xml:space="preserve"> EXP( -4 * alpha * X * 10^(-6) * BD584 / ( PI() * df * 10^(-6) * ( 1 - alpha ) ) ) * 100</f>
        <v>2.011030516958564E-10</v>
      </c>
      <c r="BJ584" cm="1">
        <f t="array" ref="BJ584" xml:space="preserve"> EXP( -4 * alpha * X * 10^(-6) * BE584 / ( PI() * df * 10^(-6) * ( 1 - alpha ) ) ) * 100</f>
        <v>1.5442096436728798E-36</v>
      </c>
      <c r="BK584" cm="1">
        <f t="array" ref="BK584">fC *  BG584 +  ( 1 - fC ) * BI584</f>
        <v>1.2037543255463988E-6</v>
      </c>
    </row>
    <row r="585" spans="6:63" x14ac:dyDescent="0.2">
      <c r="F585">
        <v>5850</v>
      </c>
      <c r="G585" cm="1">
        <f t="array" ref="G585" xml:space="preserve"> F585 * 10^(-9) * rhoa/mu * U</f>
        <v>3.8755844009456561E-3</v>
      </c>
      <c r="H585" cm="1">
        <f t="array" ref="H585">1 +  lambda/F585 * ( 2.514 + 0.8 * EXP( -0.55 * F585/lambda ) )</f>
        <v>1.0287971179487179</v>
      </c>
      <c r="I585" cm="1">
        <f t="array" ref="I585" xml:space="preserve"> 1 + 3.34 * lambda/F585</f>
        <v>1.0382587008547008</v>
      </c>
      <c r="J585">
        <f t="shared" si="243"/>
        <v>0.99088706610578448</v>
      </c>
      <c r="K585" cm="1">
        <f t="array" ref="K585" xml:space="preserve"> kB * T * H585 / ( 3 * PI() * mu * F585 * 10^(-9) )</f>
        <v>4.1519213056149285E-12</v>
      </c>
      <c r="L585" cm="1">
        <f t="array" ref="L585" xml:space="preserve"> df * 10^(-6) *U / K585</f>
        <v>19806.936608853499</v>
      </c>
      <c r="M585" cm="1">
        <f t="array" ref="M585" xml:space="preserve"> 1 + 0.388 * Kn * ( ( 1 - alpha ) * L585 / Ku ) ^ ( 1 / 3 )</f>
        <v>1.2018093999751458</v>
      </c>
      <c r="N585" cm="1">
        <f t="array" ref="N585" xml:space="preserve"> 1 + 0.388 * Kn * ( ( 1 - alpha ) / Ku ) ^ ( 1 / 3 ) * ( 3 * PI() * mu * df * 10^(-6) * U * F585 * 10^(-9) / ( kB * T ) ) ^ ( 1 / 3 ) * ( 0.6 * ( F585 / lambda ) ^ 0.1 ) ^ ( -1 / 3 ) * ( 1 + 2/3 * ( 3.34 * F585 / lambda ) ) ^ ( -1 / 2 )</f>
        <v>1.0148884814757169</v>
      </c>
      <c r="O585">
        <f t="shared" si="234"/>
        <v>0.84446708562664385</v>
      </c>
      <c r="P585" cm="1">
        <f t="array" ref="P585" xml:space="preserve"> 1 / ( 1 + 1.6 * ( ( 1 - alpha ) / Ku ) ^ ( 1 / 3 ) * L585 ^ ( -2 / 3 ) * M585 )</f>
        <v>0.99705480933785307</v>
      </c>
      <c r="Q585" cm="1">
        <f t="array" ref="Q585" xml:space="preserve"> 1.6 * ( ( 1 - alpha ) / Ku ) * L585 ^ ( -2 / 3 ) * M585 * P585</f>
        <v>3.7246096977800909E-3</v>
      </c>
      <c r="R585" cm="1">
        <f t="array" ref="R585" xml:space="preserve"> 1.6 * ( 0.6 ) ^ ( 2 / 3 ) * ( ( 1 - alpha ) / Ku ) * ( lambda * 10^(-9) ) ^ ( -1 / 15 ) * ( kB * T / ( 3 * PI() * df * 10^(-6) * U * mu ) ) ^ ( 2 / 3 ) * ( F585 * 10^(-9) ) ^ ( -3 / 5 )  +  3.2 * 3.34 / 3 * ( 0.6 ) ^ ( 2 / 3 ) * ( ( 1 - alpha ) / Ku ) *  ( lambda * 10^(-9) ) ^ ( 14 / 15 ) * ( kB * T / ( 3 * PI() * df * 10^(-6) * U * mu ) ) ^ ( 2 / 3 ) * ( F585 * 10^(-9) ) ^ ( -8 / 5 )</f>
        <v>2.9974113849449333E-3</v>
      </c>
      <c r="S585">
        <f t="shared" si="235"/>
        <v>3.0420382888247887E-3</v>
      </c>
      <c r="T585">
        <f t="shared" si="244"/>
        <v>0.8167401514950352</v>
      </c>
      <c r="U585">
        <f t="shared" si="236"/>
        <v>6213.0861145828894</v>
      </c>
      <c r="V585">
        <f t="shared" si="237"/>
        <v>1.2686579217044559E-2</v>
      </c>
      <c r="W585">
        <f t="shared" si="238"/>
        <v>1.609488510422407E-4</v>
      </c>
      <c r="X585">
        <f t="shared" si="239"/>
        <v>2.0418791357701178E-6</v>
      </c>
      <c r="Y585" cm="1">
        <f t="array" ref="Y585" xml:space="preserve"> 4 / 3 * g / U^2 * F585 * 10^(-9) * ( rhop - rhoa ) / rhoa</f>
        <v>606.44050381479724</v>
      </c>
      <c r="Z585" cm="1">
        <f t="array" ref="Z585" xml:space="preserve"> SQRT( 4/3 * 1/U585 * g/rhoa * F585 * 10^(-9) *  ( rhop - rhoa ) )</f>
        <v>3.2771081630421817E-3</v>
      </c>
      <c r="AA585" cm="1">
        <f t="array" ref="AA585" xml:space="preserve"> Z585 / U</f>
        <v>0.3124211404587286</v>
      </c>
      <c r="AB585">
        <f t="shared" si="245"/>
        <v>0.4543786303540005</v>
      </c>
      <c r="AC585">
        <f t="shared" si="246"/>
        <v>0.44051961885780505</v>
      </c>
      <c r="AD585">
        <f t="shared" si="247"/>
        <v>0.96949898043092808</v>
      </c>
      <c r="AE585" cm="1">
        <f t="array" ref="AE585">( ( F585 * 10^(-9) ) ^ 2 * rhop * H585 * U ) / ( 18 * mu * ( df * 10^(-6) ) )</f>
        <v>0.14434623533509569</v>
      </c>
      <c r="AF585">
        <f t="shared" si="248"/>
        <v>0.13398479772507205</v>
      </c>
      <c r="AG585" cm="1">
        <f t="array" ref="AG585">(2 * AI605*(1-alpha)*AE585*SQRT(alpha)+(1-alpha)*alpha*AE585^2)/Ku</f>
        <v>8.5268950204005003E-2</v>
      </c>
      <c r="AH585">
        <f t="shared" si="249"/>
        <v>0.63640764961239304</v>
      </c>
      <c r="AI585" cm="1">
        <f t="array" ref="AI585" xml:space="preserve"> F585 / df / 1000</f>
        <v>0.74617346938775508</v>
      </c>
      <c r="AJ585" cm="1">
        <f t="array" ref="AJ585" xml:space="preserve"> ( 1 + AI585 ) / ( 2*Ku ) * ( 2 * LN( 1 + AI585 ) - 1 + alpha + ( 1 / ( 1 + AI585 ) ) ^ 2 * ( 1 - alpha / 2 ) - ( alpha / 2) * ( 1 + AI585 ) ^ 2 )</f>
        <v>0.52722227672243482</v>
      </c>
      <c r="AK585" cm="1">
        <f t="array" ref="AK585" xml:space="preserve"> ( ( 1 - alpha ) / Ku ) * AI585 ^ 2</f>
        <v>0.79182760654433737</v>
      </c>
      <c r="AL585">
        <f t="shared" si="250"/>
        <v>1.5018857159581072</v>
      </c>
      <c r="AM585">
        <f t="shared" si="240"/>
        <v>0.77743683185202317</v>
      </c>
      <c r="AN585">
        <f t="shared" si="251"/>
        <v>1.3693740614160392</v>
      </c>
      <c r="AO585">
        <f t="shared" si="252"/>
        <v>1.7613959170854989</v>
      </c>
      <c r="AP585" cm="1">
        <f t="array" ref="AP585" xml:space="preserve"> EXP( -4 * alpha * X * 10^(-6) * AM585 / ( PI() * df * 10^(-6) * ( 1 - alpha ) ) ) * 100</f>
        <v>1.2341614307210207E-5</v>
      </c>
      <c r="AQ585" cm="1">
        <f t="array" ref="AQ585" xml:space="preserve"> EXP( -4 * alpha * X * 10^(-6) * AN585 / ( PI() * df * 10^(-6) * ( 1 - alpha ) ) ) * 100</f>
        <v>6.7790805650968109E-11</v>
      </c>
      <c r="AR585">
        <f t="shared" si="253"/>
        <v>1.2341546516404556E-5</v>
      </c>
      <c r="AS585" cm="1">
        <f t="array" ref="AS585" xml:space="preserve"> ( sigave * 10^(-6) * fE *e * H585 ) / ( 3 * PI() * eps0 * ( 1 + epsF ) * mu * U * F585 * 10^(-9) )</f>
        <v>3.6286748016434362E-3</v>
      </c>
      <c r="AT585" cm="1">
        <f t="array" ref="AT585" xml:space="preserve"> PI() * AS585 / ( 1 + alpha * SQRT(AS585) )</f>
        <v>1.1352631394087296E-2</v>
      </c>
      <c r="AU585" cm="1">
        <f t="array" ref="AU585" xml:space="preserve"> PI() * AS585 * ( 1 - SQRT( AS585 ) * alpha )</f>
        <v>1.1352435264656721E-2</v>
      </c>
      <c r="AV585">
        <f t="shared" si="254"/>
        <v>0.99998272387926934</v>
      </c>
      <c r="AW585" cm="1">
        <f t="array" ref="AW585" xml:space="preserve"> 2 / 3 * ( epsP - 1 ) / ( epsP + 2 ) * ( sigave * 10^(-6) ) ^ 2 / ( eps0 * ( 1 + epsF ) ^ 2 ) * H585 * ( F585 * 10^(-9) ) ^ 2 / ( df * 10^(-6) * mu * U )</f>
        <v>115.7421075038704</v>
      </c>
      <c r="AX585" cm="1">
        <f t="array" ref="AX585" xml:space="preserve"> 0.528 * Ku ^ 0.26 * AW585 ^ 0.74 / ( 1 + 0.366 * ( Ku * AW585 ) ^ 0.63 )</f>
        <v>2.4141610447209763</v>
      </c>
      <c r="AY585" cm="1">
        <f t="array" ref="AY585" xml:space="preserve"> 0.35 * Ku ^ ( -0.5 ) * AW585 ^ 0.4</f>
        <v>2.8937784251830361</v>
      </c>
      <c r="AZ585">
        <f t="shared" si="255"/>
        <v>1.1986683454738178</v>
      </c>
      <c r="BA585">
        <f t="shared" si="241"/>
        <v>0.7799635094619074</v>
      </c>
      <c r="BB585">
        <f t="shared" si="256"/>
        <v>1.380726496680696</v>
      </c>
      <c r="BC585">
        <f t="shared" si="257"/>
        <v>1.7702449921448913</v>
      </c>
      <c r="BD585">
        <f t="shared" si="242"/>
        <v>1.3147401623845532</v>
      </c>
      <c r="BE585">
        <f t="shared" si="258"/>
        <v>4.2631524865990755</v>
      </c>
      <c r="BF585">
        <f t="shared" si="259"/>
        <v>3.2425817728629869</v>
      </c>
      <c r="BG585" cm="1">
        <f t="array" ref="BG585" xml:space="preserve"> EXP( -4 * alpha * X * 10^(-6) * BA585 / ( PI() * df * 10^(-6) * ( 1 - alpha ) ) ) * 100</f>
        <v>1.1719763789665869E-5</v>
      </c>
      <c r="BH585" cm="1">
        <f t="array" ref="BH585" xml:space="preserve"> EXP( -4 * alpha * X * 10^(-6) * BB585 / ( PI() * df * 10^(-6) * ( 1 - alpha ) ) ) * 100</f>
        <v>5.3738843929003804E-11</v>
      </c>
      <c r="BI585" cm="1">
        <f t="array" ref="BI585" xml:space="preserve"> EXP( -4 * alpha * X * 10^(-6) * BD585 / ( PI() * df * 10^(-6) * ( 1 - alpha ) ) ) * 100</f>
        <v>2.0733394680996963E-10</v>
      </c>
      <c r="BJ585" cm="1">
        <f t="array" ref="BJ585" xml:space="preserve"> EXP( -4 * alpha * X * 10^(-6) * BE585 / ( PI() * df * 10^(-6) * ( 1 - alpha ) ) ) * 100</f>
        <v>1.3057151443929231E-36</v>
      </c>
      <c r="BK585" cm="1">
        <f t="array" ref="BK585">fC *  BG585 +  ( 1 - fC ) * BI585</f>
        <v>1.172162979518716E-6</v>
      </c>
    </row>
    <row r="586" spans="6:63" x14ac:dyDescent="0.2">
      <c r="F586">
        <v>5860</v>
      </c>
      <c r="G586" cm="1">
        <f t="array" ref="G586" xml:space="preserve"> F586 * 10^(-9) * rhoa/mu * U</f>
        <v>3.8822093315455633E-3</v>
      </c>
      <c r="H586" cm="1">
        <f t="array" ref="H586">1 +  lambda/F586 * ( 2.514 + 0.8 * EXP( -0.55 * F586/lambda ) )</f>
        <v>1.0287479761092151</v>
      </c>
      <c r="I586" cm="1">
        <f t="array" ref="I586" xml:space="preserve"> 1 + 3.34 * lambda/F586</f>
        <v>1.0381934129692834</v>
      </c>
      <c r="J586">
        <f t="shared" si="243"/>
        <v>0.99090204508902258</v>
      </c>
      <c r="K586" cm="1">
        <f t="array" ref="K586" xml:space="preserve"> kB * T * H586 / ( 3 * PI() * mu * F586 * 10^(-9) )</f>
        <v>4.1446381321571214E-12</v>
      </c>
      <c r="L586" cm="1">
        <f t="array" ref="L586" xml:space="preserve"> df * 10^(-6) *U / K586</f>
        <v>19841.742386919097</v>
      </c>
      <c r="M586" cm="1">
        <f t="array" ref="M586" xml:space="preserve"> 1 + 0.388 * Kn * ( ( 1 - alpha ) * L586 / Ku ) ^ ( 1 / 3 )</f>
        <v>1.2019275407885908</v>
      </c>
      <c r="N586" cm="1">
        <f t="array" ref="N586" xml:space="preserve"> 1 + 0.388 * Kn * ( ( 1 - alpha ) / Ku ) ^ ( 1 / 3 ) * ( 3 * PI() * mu * df * 10^(-6) * U * F586 * 10^(-9) / ( kB * T ) ) ^ ( 1 / 3 ) * ( 0.6 * ( F586 / lambda ) ^ 0.1 ) ^ ( -1 / 3 ) * ( 1 + 2/3 * ( 3.34 * F586 / lambda ) ) ^ ( -1 / 2 )</f>
        <v>1.014883461605258</v>
      </c>
      <c r="O586">
        <f t="shared" si="234"/>
        <v>0.84437990408256047</v>
      </c>
      <c r="P586" cm="1">
        <f t="array" ref="P586" xml:space="preserve"> 1 / ( 1 + 1.6 * ( ( 1 - alpha ) / Ku ) ^ ( 1 / 3 ) * L586 ^ ( -2 / 3 ) * M586 )</f>
        <v>0.99705795612181169</v>
      </c>
      <c r="Q586" cm="1">
        <f t="array" ref="Q586" xml:space="preserve"> 1.6 * ( ( 1 - alpha ) / Ku ) * L586 ^ ( -2 / 3 ) * M586 * P586</f>
        <v>3.7206301448770916E-3</v>
      </c>
      <c r="R586" cm="1">
        <f t="array" ref="R586" xml:space="preserve"> 1.6 * ( 0.6 ) ^ ( 2 / 3 ) * ( ( 1 - alpha ) / Ku ) * ( lambda * 10^(-9) ) ^ ( -1 / 15 ) * ( kB * T / ( 3 * PI() * df * 10^(-6) * U * mu ) ) ^ ( 2 / 3 ) * ( F586 * 10^(-9) ) ^ ( -3 / 5 )  +  3.2 * 3.34 / 3 * ( 0.6 ) ^ ( 2 / 3 ) * ( ( 1 - alpha ) / Ku ) *  ( lambda * 10^(-9) ) ^ ( 14 / 15 ) * ( kB * T / ( 3 * PI() * df * 10^(-6) * U * mu ) ) ^ ( 2 / 3 ) * ( F586 * 10^(-9) ) ^ ( -8 / 5 )</f>
        <v>2.9942142267722627E-3</v>
      </c>
      <c r="S586">
        <f t="shared" si="235"/>
        <v>3.0387784992543451E-3</v>
      </c>
      <c r="T586">
        <f t="shared" si="244"/>
        <v>0.81673759038866489</v>
      </c>
      <c r="U586">
        <f t="shared" si="236"/>
        <v>6202.5075721816911</v>
      </c>
      <c r="V586">
        <f t="shared" si="237"/>
        <v>1.2697393135970257E-2</v>
      </c>
      <c r="W586">
        <f t="shared" si="238"/>
        <v>1.612233494687812E-4</v>
      </c>
      <c r="X586">
        <f t="shared" si="239"/>
        <v>2.0471049828583708E-6</v>
      </c>
      <c r="Y586" cm="1">
        <f t="array" ref="Y586" xml:space="preserve"> 4 / 3 * g / U^2 * F586 * 10^(-9) * ( rhop - rhoa ) / rhoa</f>
        <v>607.47715424866874</v>
      </c>
      <c r="Z586" cm="1">
        <f t="array" ref="Z586" xml:space="preserve"> SQRT( 4/3 * 1/U586 * g/rhoa * F586 * 10^(-9) *  ( rhop - rhoa ) )</f>
        <v>3.2827037079536823E-3</v>
      </c>
      <c r="AA586" cm="1">
        <f t="array" ref="AA586" xml:space="preserve"> Z586 / U</f>
        <v>0.31295458837553958</v>
      </c>
      <c r="AB586">
        <f t="shared" si="245"/>
        <v>0.45550786466295595</v>
      </c>
      <c r="AC586">
        <f t="shared" si="246"/>
        <v>0.44154312768259296</v>
      </c>
      <c r="AD586">
        <f t="shared" si="247"/>
        <v>0.96934248985866378</v>
      </c>
      <c r="AE586" cm="1">
        <f t="array" ref="AE586">( ( F586 * 10^(-9) ) ^ 2 * rhop * H586 * U ) / ( 18 * mu * ( df * 10^(-6) ) )</f>
        <v>0.14483323004640006</v>
      </c>
      <c r="AF586">
        <f t="shared" si="248"/>
        <v>0.13455785000082146</v>
      </c>
      <c r="AG586" cm="1">
        <f t="array" ref="AG586">(2 * AI606*(1-alpha)*AE586*SQRT(alpha)+(1-alpha)*alpha*AE586^2)/Ku</f>
        <v>8.5701576592538659E-2</v>
      </c>
      <c r="AH586">
        <f t="shared" si="249"/>
        <v>0.63691249965732555</v>
      </c>
      <c r="AI586" cm="1">
        <f t="array" ref="AI586" xml:space="preserve"> F586 / df / 1000</f>
        <v>0.74744897959183676</v>
      </c>
      <c r="AJ586" cm="1">
        <f t="array" ref="AJ586" xml:space="preserve"> ( 1 + AI586 ) / ( 2*Ku ) * ( 2 * LN( 1 + AI586 ) - 1 + alpha + ( 1 / ( 1 + AI586 ) ) ^ 2 * ( 1 - alpha / 2 ) - ( alpha / 2) * ( 1 + AI586 ) ^ 2 )</f>
        <v>0.52873460279340856</v>
      </c>
      <c r="AK586" cm="1">
        <f t="array" ref="AK586" xml:space="preserve"> ( ( 1 - alpha ) / Ku ) * AI586 ^ 2</f>
        <v>0.79453702323588071</v>
      </c>
      <c r="AL586">
        <f t="shared" si="250"/>
        <v>1.5027142521752612</v>
      </c>
      <c r="AM586">
        <f t="shared" si="240"/>
        <v>0.77875353301662675</v>
      </c>
      <c r="AN586">
        <f t="shared" si="251"/>
        <v>1.3736767794185494</v>
      </c>
      <c r="AO586">
        <f t="shared" si="252"/>
        <v>1.7639429179825252</v>
      </c>
      <c r="AP586" cm="1">
        <f t="array" ref="AP586" xml:space="preserve"> EXP( -4 * alpha * X * 10^(-6) * AM586 / ( PI() * df * 10^(-6) * ( 1 - alpha ) ) ) * 100</f>
        <v>1.2013545957634978E-5</v>
      </c>
      <c r="AQ586" cm="1">
        <f t="array" ref="AQ586" xml:space="preserve"> EXP( -4 * alpha * X * 10^(-6) * AN586 / ( PI() * df * 10^(-6) * ( 1 - alpha ) ) ) * 100</f>
        <v>6.2077618557208586E-11</v>
      </c>
      <c r="AR586">
        <f t="shared" si="253"/>
        <v>1.2013483880016422E-5</v>
      </c>
      <c r="AS586" cm="1">
        <f t="array" ref="AS586" xml:space="preserve"> ( sigave * 10^(-6) * fE *e * H586 ) / ( 3 * PI() * eps0 * ( 1 + epsF ) * mu * U * F586 * 10^(-9) )</f>
        <v>3.6223094912107442E-3</v>
      </c>
      <c r="AT586" cm="1">
        <f t="array" ref="AT586" xml:space="preserve"> PI() * AS586 / ( 1 + alpha * SQRT(AS586) )</f>
        <v>1.1332758116407203E-2</v>
      </c>
      <c r="AU586" cm="1">
        <f t="array" ref="AU586" xml:space="preserve"> PI() * AS586 * ( 1 - SQRT( AS586 ) * alpha )</f>
        <v>1.1332562673751762E-2</v>
      </c>
      <c r="AV586">
        <f t="shared" si="254"/>
        <v>0.99998275418451232</v>
      </c>
      <c r="AW586" cm="1">
        <f t="array" ref="AW586" xml:space="preserve"> 2 / 3 * ( epsP - 1 ) / ( epsP + 2 ) * ( sigave * 10^(-6) ) ^ 2 / ( eps0 * ( 1 + epsF ) ^ 2 ) * H586 * ( F586 * 10^(-9) ) ^ 2 / ( df * 10^(-6) * mu * U )</f>
        <v>116.13259773105752</v>
      </c>
      <c r="AX586" cm="1">
        <f t="array" ref="AX586" xml:space="preserve"> 0.528 * Ku ^ 0.26 * AW586 ^ 0.74 / ( 1 + 0.366 * ( Ku * AW586 ) ^ 0.63 )</f>
        <v>2.4158324644562605</v>
      </c>
      <c r="AY586" cm="1">
        <f t="array" ref="AY586" xml:space="preserve"> 0.35 * Ku ^ ( -0.5 ) * AW586 ^ 0.4</f>
        <v>2.8976796865774013</v>
      </c>
      <c r="AZ586">
        <f t="shared" si="255"/>
        <v>1.1994539063492515</v>
      </c>
      <c r="BA586">
        <f t="shared" si="241"/>
        <v>0.7812608657110589</v>
      </c>
      <c r="BB586">
        <f t="shared" si="256"/>
        <v>1.3850093420923011</v>
      </c>
      <c r="BC586">
        <f t="shared" si="257"/>
        <v>1.7727873017570706</v>
      </c>
      <c r="BD586">
        <f t="shared" si="242"/>
        <v>1.3132479306013101</v>
      </c>
      <c r="BE586">
        <f t="shared" si="258"/>
        <v>4.2713564659959502</v>
      </c>
      <c r="BF586">
        <f t="shared" si="259"/>
        <v>3.2525133803486606</v>
      </c>
      <c r="BG586" cm="1">
        <f t="array" ref="BG586" xml:space="preserve"> EXP( -4 * alpha * X * 10^(-6) * BA586 / ( PI() * df * 10^(-6) * ( 1 - alpha ) ) ) * 100</f>
        <v>1.1412742267006005E-5</v>
      </c>
      <c r="BH586" cm="1">
        <f t="array" ref="BH586" xml:space="preserve"> EXP( -4 * alpha * X * 10^(-6) * BB586 / ( PI() * df * 10^(-6) * ( 1 - alpha ) ) ) * 100</f>
        <v>4.9229924328484558E-11</v>
      </c>
      <c r="BI586" cm="1">
        <f t="array" ref="BI586" xml:space="preserve"> EXP( -4 * alpha * X * 10^(-6) * BD586 / ( PI() * df * 10^(-6) * ( 1 - alpha ) ) ) * 100</f>
        <v>2.1376224857118969E-10</v>
      </c>
      <c r="BJ586" cm="1">
        <f t="array" ref="BJ586" xml:space="preserve"> EXP( -4 * alpha * X * 10^(-6) * BE586 / ( PI() * df * 10^(-6) * ( 1 - alpha ) ) ) * 100</f>
        <v>1.1039374274840517E-36</v>
      </c>
      <c r="BK586" cm="1">
        <f t="array" ref="BK586">fC *  BG586 +  ( 1 - fC ) * BI586</f>
        <v>1.1414666127243146E-6</v>
      </c>
    </row>
    <row r="587" spans="6:63" x14ac:dyDescent="0.2">
      <c r="F587">
        <v>5870</v>
      </c>
      <c r="G587" cm="1">
        <f t="array" ref="G587" xml:space="preserve"> F587 * 10^(-9) * rhoa/mu * U</f>
        <v>3.8888342621454706E-3</v>
      </c>
      <c r="H587" cm="1">
        <f t="array" ref="H587">1 +  lambda/F587 * ( 2.514 + 0.8 * EXP( -0.55 * F587/lambda ) )</f>
        <v>1.0286990017035775</v>
      </c>
      <c r="I587" cm="1">
        <f t="array" ref="I587" xml:space="preserve"> 1 + 3.34 * lambda/F587</f>
        <v>1.0381283475298126</v>
      </c>
      <c r="J587">
        <f t="shared" si="243"/>
        <v>0.99091697491098096</v>
      </c>
      <c r="K587" cm="1">
        <f t="array" ref="K587" xml:space="preserve"> kB * T * H587 / ( 3 * PI() * mu * F587 * 10^(-9) )</f>
        <v>4.1373804470117282E-12</v>
      </c>
      <c r="L587" cm="1">
        <f t="array" ref="L587" xml:space="preserve"> df * 10^(-6) *U / K587</f>
        <v>19876.548255227452</v>
      </c>
      <c r="M587" cm="1">
        <f t="array" ref="M587" xml:space="preserve"> 1 + 0.388 * Kn * ( ( 1 - alpha ) * L587 / Ku ) ^ ( 1 / 3 )</f>
        <v>1.2020455438291322</v>
      </c>
      <c r="N587" cm="1">
        <f t="array" ref="N587" xml:space="preserve"> 1 + 0.388 * Kn * ( ( 1 - alpha ) / Ku ) ^ ( 1 / 3 ) * ( 3 * PI() * mu * df * 10^(-6) * U * F587 * 10^(-9) / ( kB * T ) ) ^ ( 1 / 3 ) * ( 0.6 * ( F587 / lambda ) ^ 0.1 ) ^ ( -1 / 3 ) * ( 1 + 2/3 * ( 3.34 * F587 / lambda ) ) ^ ( -1 / 2 )</f>
        <v>1.0148784518720022</v>
      </c>
      <c r="O587">
        <f t="shared" si="234"/>
        <v>0.84429284487765188</v>
      </c>
      <c r="P587" cm="1">
        <f t="array" ref="P587" xml:space="preserve"> 1 / ( 1 + 1.6 * ( ( 1 - alpha ) / Ku ) ^ ( 1 / 3 ) * L587 ^ ( -2 / 3 ) * M587 )</f>
        <v>0.99706109391536069</v>
      </c>
      <c r="Q587" cm="1">
        <f t="array" ref="Q587" xml:space="preserve"> 1.6 * ( ( 1 - alpha ) / Ku ) * L587 ^ ( -2 / 3 ) * M587 * P587</f>
        <v>3.7166619616173444E-3</v>
      </c>
      <c r="R587" cm="1">
        <f t="array" ref="R587" xml:space="preserve"> 1.6 * ( 0.6 ) ^ ( 2 / 3 ) * ( ( 1 - alpha ) / Ku ) * ( lambda * 10^(-9) ) ^ ( -1 / 15 ) * ( kB * T / ( 3 * PI() * df * 10^(-6) * U * mu ) ) ^ ( 2 / 3 ) * ( F587 * 10^(-9) ) ^ ( -3 / 5 )  +  3.2 * 3.34 / 3 * ( 0.6 ) ^ ( 2 / 3 ) * ( ( 1 - alpha ) / Ku ) *  ( lambda * 10^(-9) ) ^ ( 14 / 15 ) * ( kB * T / ( 3 * PI() * df * 10^(-6) * U * mu ) ) ^ ( 2 / 3 ) * ( F587 * 10^(-9) ) ^ ( -8 / 5 )</f>
        <v>2.9910261320773043E-3</v>
      </c>
      <c r="S587">
        <f t="shared" si="235"/>
        <v>3.0355279704313174E-3</v>
      </c>
      <c r="T587">
        <f t="shared" si="244"/>
        <v>0.81673501700713602</v>
      </c>
      <c r="U587">
        <f t="shared" si="236"/>
        <v>6191.9650597239297</v>
      </c>
      <c r="V587">
        <f t="shared" si="237"/>
        <v>1.2708197781972682E-2</v>
      </c>
      <c r="W587">
        <f t="shared" si="238"/>
        <v>1.6149784608842705E-4</v>
      </c>
      <c r="X587">
        <f t="shared" si="239"/>
        <v>2.0523352460578282E-6</v>
      </c>
      <c r="Y587" cm="1">
        <f t="array" ref="Y587" xml:space="preserve"> 4 / 3 * g / U^2 * F587 * 10^(-9) * ( rhop - rhoa ) / rhoa</f>
        <v>608.51380468254013</v>
      </c>
      <c r="Z587" cm="1">
        <f t="array" ref="Z587" xml:space="preserve"> SQRT( 4/3 * 1/U587 * g/rhoa * F587 * 10^(-9) *  ( rhop - rhoa ) )</f>
        <v>3.2882992346280823E-3</v>
      </c>
      <c r="AA587" cm="1">
        <f t="array" ref="AA587" xml:space="preserve"> Z587 / U</f>
        <v>0.31348803455372748</v>
      </c>
      <c r="AB587">
        <f t="shared" si="245"/>
        <v>0.45663885020553441</v>
      </c>
      <c r="AC587">
        <f t="shared" si="246"/>
        <v>0.44256773657395354</v>
      </c>
      <c r="AD587">
        <f t="shared" si="247"/>
        <v>0.96918546543894057</v>
      </c>
      <c r="AE587" cm="1">
        <f t="array" ref="AE587">( ( F587 * 10^(-9) ) ^ 2 * rhop * H587 * U ) / ( 18 * mu * ( df * 10^(-6) ) )</f>
        <v>0.14532104472019541</v>
      </c>
      <c r="AF587">
        <f t="shared" si="248"/>
        <v>0.13513167310074684</v>
      </c>
      <c r="AG587" cm="1">
        <f t="array" ref="AG587">(2 * AI607*(1-alpha)*AE587*SQRT(alpha)+(1-alpha)*alpha*AE587^2)/Ku</f>
        <v>8.6135675437918405E-2</v>
      </c>
      <c r="AH587">
        <f t="shared" si="249"/>
        <v>0.63742032834671059</v>
      </c>
      <c r="AI587" cm="1">
        <f t="array" ref="AI587" xml:space="preserve"> F587 / df / 1000</f>
        <v>0.74872448979591844</v>
      </c>
      <c r="AJ587" cm="1">
        <f t="array" ref="AJ587" xml:space="preserve"> ( 1 + AI587 ) / ( 2*Ku ) * ( 2 * LN( 1 + AI587 ) - 1 + alpha + ( 1 / ( 1 + AI587 ) ) ^ 2 * ( 1 - alpha / 2 ) - ( alpha / 2) * ( 1 + AI587 ) ^ 2 )</f>
        <v>0.53024835127873882</v>
      </c>
      <c r="AK587" cm="1">
        <f t="array" ref="AK587" xml:space="preserve"> ( ( 1 - alpha ) / Ku ) * AI587 ^ 2</f>
        <v>0.79725106745379737</v>
      </c>
      <c r="AL587">
        <f t="shared" si="250"/>
        <v>1.5035427560145334</v>
      </c>
      <c r="AM587">
        <f t="shared" si="240"/>
        <v>0.78006732515925237</v>
      </c>
      <c r="AN587">
        <f t="shared" si="251"/>
        <v>1.3779860050989292</v>
      </c>
      <c r="AO587">
        <f t="shared" si="252"/>
        <v>1.7664962505865895</v>
      </c>
      <c r="AP587" cm="1">
        <f t="array" ref="AP587" xml:space="preserve"> EXP( -4 * alpha * X * 10^(-6) * AM587 / ( PI() * df * 10^(-6) * ( 1 - alpha ) ) ) * 100</f>
        <v>1.1694894517335827E-5</v>
      </c>
      <c r="AQ587" cm="1">
        <f t="array" ref="AQ587" xml:space="preserve"> EXP( -4 * alpha * X * 10^(-6) * AN587 / ( PI() * df * 10^(-6) * ( 1 - alpha ) ) ) * 100</f>
        <v>5.6838351156237072E-11</v>
      </c>
      <c r="AR587">
        <f t="shared" si="253"/>
        <v>1.1694837678984671E-5</v>
      </c>
      <c r="AS587" cm="1">
        <f t="array" ref="AS587" xml:space="preserve"> ( sigave * 10^(-6) * fE *e * H587 ) / ( 3 * PI() * eps0 * ( 1 + epsF ) * mu * U * F587 * 10^(-9) )</f>
        <v>3.6159664569220796E-3</v>
      </c>
      <c r="AT587" cm="1">
        <f t="array" ref="AT587" xml:space="preserve"> PI() * AS587 / ( 1 + alpha * SQRT(AS587) )</f>
        <v>1.131295427989587E-2</v>
      </c>
      <c r="AU587" cm="1">
        <f t="array" ref="AU587" xml:space="preserve"> PI() * AS587 * ( 1 - SQRT( AS587 ) * alpha )</f>
        <v>1.1312759520415753E-2</v>
      </c>
      <c r="AV587">
        <f t="shared" si="254"/>
        <v>0.99998278438369859</v>
      </c>
      <c r="AW587" cm="1">
        <f t="array" ref="AW587" xml:space="preserve"> 2 / 3 * ( epsP - 1 ) / ( epsP + 2 ) * ( sigave * 10^(-6) ) ^ 2 / ( eps0 * ( 1 + epsF ) ^ 2 ) * H587 * ( F587 * 10^(-9) ) ^ 2 / ( df * 10^(-6) * mu * U )</f>
        <v>116.52374543425405</v>
      </c>
      <c r="AX587" cm="1">
        <f t="array" ref="AX587" xml:space="preserve"> 0.528 * Ku ^ 0.26 * AW587 ^ 0.74 / ( 1 + 0.366 * ( Ku * AW587 ) ^ 0.63 )</f>
        <v>2.4175008327097784</v>
      </c>
      <c r="AY587" cm="1">
        <f t="array" ref="AY587" xml:space="preserve"> 0.35 * Ku ^ ( -0.5 ) * AW587 ^ 0.4</f>
        <v>2.901579633989734</v>
      </c>
      <c r="AZ587">
        <f t="shared" si="255"/>
        <v>1.2002393524462001</v>
      </c>
      <c r="BA587">
        <f t="shared" si="241"/>
        <v>0.78255541345438095</v>
      </c>
      <c r="BB587">
        <f t="shared" si="256"/>
        <v>1.3892987646193449</v>
      </c>
      <c r="BC587">
        <f t="shared" si="257"/>
        <v>1.775335957982398</v>
      </c>
      <c r="BD587">
        <f t="shared" si="242"/>
        <v>1.3117547497268487</v>
      </c>
      <c r="BE587">
        <f t="shared" si="258"/>
        <v>4.2795656390886627</v>
      </c>
      <c r="BF587">
        <f t="shared" si="259"/>
        <v>3.262473903738341</v>
      </c>
      <c r="BG587" cm="1">
        <f t="array" ref="BG587" xml:space="preserve"> EXP( -4 * alpha * X * 10^(-6) * BA587 / ( PI() * df * 10^(-6) * ( 1 - alpha ) ) ) * 100</f>
        <v>1.1114402449413727E-5</v>
      </c>
      <c r="BH587" cm="1">
        <f t="array" ref="BH587" xml:space="preserve"> EXP( -4 * alpha * X * 10^(-6) * BB587 / ( PI() * df * 10^(-6) * ( 1 - alpha ) ) ) * 100</f>
        <v>4.5093253409274608E-11</v>
      </c>
      <c r="BI587" cm="1">
        <f t="array" ref="BI587" xml:space="preserve"> EXP( -4 * alpha * X * 10^(-6) * BD587 / ( PI() * df * 10^(-6) * ( 1 - alpha ) ) ) * 100</f>
        <v>2.2039413714665396E-10</v>
      </c>
      <c r="BJ587" cm="1">
        <f t="array" ref="BJ587" xml:space="preserve"> EXP( -4 * alpha * X * 10^(-6) * BE587 / ( PI() * df * 10^(-6) * ( 1 - alpha ) ) ) * 100</f>
        <v>9.3324209692212193E-37</v>
      </c>
      <c r="BK587" cm="1">
        <f t="array" ref="BK587">fC *  BG587 +  ( 1 - fC ) * BI587</f>
        <v>1.1116385996648046E-6</v>
      </c>
    </row>
    <row r="588" spans="6:63" x14ac:dyDescent="0.2">
      <c r="F588">
        <v>5880</v>
      </c>
      <c r="G588" cm="1">
        <f t="array" ref="G588" xml:space="preserve"> F588 * 10^(-9) * rhoa/mu * U</f>
        <v>3.8954591927453774E-3</v>
      </c>
      <c r="H588" cm="1">
        <f t="array" ref="H588">1 +  lambda/F588 * ( 2.514 + 0.8 * EXP( -0.55 * F588/lambda ) )</f>
        <v>1.028650193877551</v>
      </c>
      <c r="I588" cm="1">
        <f t="array" ref="I588" xml:space="preserve"> 1 + 3.34 * lambda/F588</f>
        <v>1.0380635034013606</v>
      </c>
      <c r="J588">
        <f t="shared" si="243"/>
        <v>0.99093185581328547</v>
      </c>
      <c r="K588" cm="1">
        <f t="array" ref="K588" xml:space="preserve"> kB * T * H588 / ( 3 * PI() * mu * F588 * 10^(-9) )</f>
        <v>4.130148116706412E-12</v>
      </c>
      <c r="L588" cm="1">
        <f t="array" ref="L588" xml:space="preserve"> df * 10^(-6) *U / K588</f>
        <v>19911.35421333096</v>
      </c>
      <c r="M588" cm="1">
        <f t="array" ref="M588" xml:space="preserve"> 1 + 0.388 * Kn * ( ( 1 - alpha ) * L588 / Ku ) ^ ( 1 / 3 )</f>
        <v>1.2021634094969327</v>
      </c>
      <c r="N588" cm="1">
        <f t="array" ref="N588" xml:space="preserve"> 1 + 0.388 * Kn * ( ( 1 - alpha ) / Ku ) ^ ( 1 / 3 ) * ( 3 * PI() * mu * df * 10^(-6) * U * F588 * 10^(-9) / ( kB * T ) ) ^ ( 1 / 3 ) * ( 0.6 * ( F588 / lambda ) ^ 0.1 ) ^ ( -1 / 3 ) * ( 1 + 2/3 * ( 3.34 * F588 / lambda ) ) ^ ( -1 / 2 )</f>
        <v>1.0148734522384848</v>
      </c>
      <c r="O588">
        <f t="shared" si="234"/>
        <v>0.844205907633786</v>
      </c>
      <c r="P588" cm="1">
        <f t="array" ref="P588" xml:space="preserve"> 1 / ( 1 + 1.6 * ( ( 1 - alpha ) / Ku ) ^ ( 1 / 3 ) * L588 ^ ( -2 / 3 ) * M588 )</f>
        <v>0.99706422275987938</v>
      </c>
      <c r="Q588" cm="1">
        <f t="array" ref="Q588" xml:space="preserve"> 1.6 * ( ( 1 - alpha ) / Ku ) * L588 ^ ( -2 / 3 ) * M588 * P588</f>
        <v>3.7127050956708395E-3</v>
      </c>
      <c r="R588" cm="1">
        <f t="array" ref="R588" xml:space="preserve"> 1.6 * ( 0.6 ) ^ ( 2 / 3 ) * ( ( 1 - alpha ) / Ku ) * ( lambda * 10^(-9) ) ^ ( -1 / 15 ) * ( kB * T / ( 3 * PI() * df * 10^(-6) * U * mu ) ) ^ ( 2 / 3 ) * ( F588 * 10^(-9) ) ^ ( -3 / 5 )  +  3.2 * 3.34 / 3 * ( 0.6 ) ^ ( 2 / 3 ) * ( ( 1 - alpha ) / Ku ) *  ( lambda * 10^(-9) ) ^ ( 14 / 15 ) * ( kB * T / ( 3 * PI() * df * 10^(-6) * U * mu ) ) ^ ( 2 / 3 ) * ( F588 * 10^(-9) ) ^ ( -8 / 5 )</f>
        <v>2.9878470592422501E-3</v>
      </c>
      <c r="S588">
        <f t="shared" si="235"/>
        <v>3.0322866597737867E-3</v>
      </c>
      <c r="T588">
        <f t="shared" si="244"/>
        <v>0.81673243137720597</v>
      </c>
      <c r="U588">
        <f t="shared" si="236"/>
        <v>6181.4583934119164</v>
      </c>
      <c r="V588">
        <f t="shared" si="237"/>
        <v>1.2718993178721581E-2</v>
      </c>
      <c r="W588">
        <f t="shared" si="238"/>
        <v>1.6177234090214229E-4</v>
      </c>
      <c r="X588">
        <f t="shared" si="239"/>
        <v>2.0575699215148669E-6</v>
      </c>
      <c r="Y588" cm="1">
        <f t="array" ref="Y588" xml:space="preserve"> 4 / 3 * g / U^2 * F588 * 10^(-9) * ( rhop - rhoa ) / rhoa</f>
        <v>609.5504551164114</v>
      </c>
      <c r="Z588" cm="1">
        <f t="array" ref="Z588" xml:space="preserve"> SQRT( 4/3 * 1/U588 * g/rhoa * F588 * 10^(-9) *  ( rhop - rhoa ) )</f>
        <v>3.2938947430752605E-3</v>
      </c>
      <c r="AA588" cm="1">
        <f t="array" ref="AA588" xml:space="preserve"> Z588 / U</f>
        <v>0.31402147899423416</v>
      </c>
      <c r="AB588">
        <f t="shared" si="245"/>
        <v>0.45777159106064008</v>
      </c>
      <c r="AC588">
        <f t="shared" si="246"/>
        <v>0.44359344643352949</v>
      </c>
      <c r="AD588">
        <f t="shared" si="247"/>
        <v>0.96902790626596036</v>
      </c>
      <c r="AE588" cm="1">
        <f t="array" ref="AE588">( ( F588 * 10^(-9) ) ^ 2 * rhop * H588 * U ) / ( 18 * mu * ( df * 10^(-6) ) )</f>
        <v>0.14580967935648184</v>
      </c>
      <c r="AF588">
        <f t="shared" si="248"/>
        <v>0.13570626223980226</v>
      </c>
      <c r="AG588" cm="1">
        <f t="array" ref="AG588">(2 * AI608*(1-alpha)*AE588*SQRT(alpha)+(1-alpha)*alpha*AE588^2)/Ku</f>
        <v>8.6571249319903801E-2</v>
      </c>
      <c r="AH588">
        <f t="shared" si="249"/>
        <v>0.63793113074565766</v>
      </c>
      <c r="AI588" cm="1">
        <f t="array" ref="AI588" xml:space="preserve"> F588 / df / 1000</f>
        <v>0.75</v>
      </c>
      <c r="AJ588" cm="1">
        <f t="array" ref="AJ588" xml:space="preserve"> ( 1 + AI588 ) / ( 2*Ku ) * ( 2 * LN( 1 + AI588 ) - 1 + alpha + ( 1 / ( 1 + AI588 ) ) ^ 2 * ( 1 - alpha / 2 ) - ( alpha / 2) * ( 1 + AI588 ) ^ 2 )</f>
        <v>0.53176351982970393</v>
      </c>
      <c r="AK588" cm="1">
        <f t="array" ref="AK588" xml:space="preserve"> ( ( 1 - alpha ) / Ku ) * AI588 ^ 2</f>
        <v>0.79996973919808712</v>
      </c>
      <c r="AL588">
        <f t="shared" si="250"/>
        <v>1.5043712277485217</v>
      </c>
      <c r="AM588">
        <f t="shared" si="240"/>
        <v>0.78137819652081575</v>
      </c>
      <c r="AN588">
        <f t="shared" si="251"/>
        <v>1.3823017345311928</v>
      </c>
      <c r="AO588">
        <f t="shared" si="252"/>
        <v>1.7690559330757682</v>
      </c>
      <c r="AP588" cm="1">
        <f t="array" ref="AP588" xml:space="preserve"> EXP( -4 * alpha * X * 10^(-6) * AM588 / ( PI() * df * 10^(-6) * ( 1 - alpha ) ) ) * 100</f>
        <v>1.1385375515810792E-5</v>
      </c>
      <c r="AQ588" cm="1">
        <f t="array" ref="AQ588" xml:space="preserve"> EXP( -4 * alpha * X * 10^(-6) * AN588 / ( PI() * df * 10^(-6) * ( 1 - alpha ) ) ) * 100</f>
        <v>5.2034345778912156E-11</v>
      </c>
      <c r="AR588">
        <f t="shared" si="253"/>
        <v>1.1385323481465013E-5</v>
      </c>
      <c r="AS588" cm="1">
        <f t="array" ref="AS588" xml:space="preserve"> ( sigave * 10^(-6) * fE *e * H588 ) / ( 3 * PI() * eps0 * ( 1 + epsF ) * mu * U * F588 * 10^(-9) )</f>
        <v>3.6096455821259766E-3</v>
      </c>
      <c r="AT588" cm="1">
        <f t="array" ref="AT588" xml:space="preserve"> PI() * AS588 / ( 1 + alpha * SQRT(AS588) )</f>
        <v>1.1293219521385905E-2</v>
      </c>
      <c r="AU588" cm="1">
        <f t="array" ref="AU588" xml:space="preserve"> PI() * AS588 * ( 1 - SQRT( AS588 ) * alpha )</f>
        <v>1.1293025441506408E-2</v>
      </c>
      <c r="AV588">
        <f t="shared" si="254"/>
        <v>0.99998281447738357</v>
      </c>
      <c r="AW588" cm="1">
        <f t="array" ref="AW588" xml:space="preserve"> 2 / 3 * ( epsP - 1 ) / ( epsP + 2 ) * ( sigave * 10^(-6) ) ^ 2 / ( eps0 * ( 1 + epsF ) ^ 2 ) * H588 * ( F588 * 10^(-9) ) ^ 2 / ( df * 10^(-6) * mu * U )</f>
        <v>116.91555061346006</v>
      </c>
      <c r="AX588" cm="1">
        <f t="array" ref="AX588" xml:space="preserve"> 0.528 * Ku ^ 0.26 * AW588 ^ 0.74 / ( 1 + 0.366 * ( Ku * AW588 ) ^ 0.63 )</f>
        <v>2.4191661601012449</v>
      </c>
      <c r="AY588" cm="1">
        <f t="array" ref="AY588" xml:space="preserve"> 0.35 * Ku ^ ( -0.5 ) * AW588 ^ 0.4</f>
        <v>2.9054782700735862</v>
      </c>
      <c r="AZ588">
        <f t="shared" si="255"/>
        <v>1.2010246827989643</v>
      </c>
      <c r="BA588">
        <f t="shared" si="241"/>
        <v>0.78384714053966753</v>
      </c>
      <c r="BB588">
        <f t="shared" si="256"/>
        <v>1.3935947599726992</v>
      </c>
      <c r="BC588">
        <f t="shared" si="257"/>
        <v>1.7778909788625741</v>
      </c>
      <c r="BD588">
        <f t="shared" si="242"/>
        <v>1.3102606653579629</v>
      </c>
      <c r="BE588">
        <f t="shared" si="258"/>
        <v>4.2877800046047785</v>
      </c>
      <c r="BF588">
        <f t="shared" si="259"/>
        <v>3.2724633486828805</v>
      </c>
      <c r="BG588" cm="1">
        <f t="array" ref="BG588" xml:space="preserve"> EXP( -4 * alpha * X * 10^(-6) * BA588 / ( PI() * df * 10^(-6) * ( 1 - alpha ) ) ) * 100</f>
        <v>1.0824486238397263E-5</v>
      </c>
      <c r="BH588" cm="1">
        <f t="array" ref="BH588" xml:space="preserve"> EXP( -4 * alpha * X * 10^(-6) * BB588 / ( PI() * df * 10^(-6) * ( 1 - alpha ) ) ) * 100</f>
        <v>4.1298622212444359E-11</v>
      </c>
      <c r="BI588" cm="1">
        <f t="array" ref="BI588" xml:space="preserve"> EXP( -4 * alpha * X * 10^(-6) * BD588 / ( PI() * df * 10^(-6) * ( 1 - alpha ) ) ) * 100</f>
        <v>2.2723597830875938E-10</v>
      </c>
      <c r="BJ588" cm="1">
        <f t="array" ref="BJ588" xml:space="preserve"> EXP( -4 * alpha * X * 10^(-6) * BE588 / ( PI() * df * 10^(-6) * ( 1 - alpha ) ) ) * 100</f>
        <v>7.8885656083991395E-37</v>
      </c>
      <c r="BK588" cm="1">
        <f t="array" ref="BK588">fC *  BG588 +  ( 1 - fC ) * BI588</f>
        <v>1.0826531362202043E-6</v>
      </c>
    </row>
    <row r="589" spans="6:63" x14ac:dyDescent="0.2">
      <c r="F589">
        <v>5890</v>
      </c>
      <c r="G589" cm="1">
        <f t="array" ref="G589" xml:space="preserve"> F589 * 10^(-9) * rhoa/mu * U</f>
        <v>3.9020841233452842E-3</v>
      </c>
      <c r="H589" cm="1">
        <f t="array" ref="H589">1 +  lambda/F589 * ( 2.514 + 0.8 * EXP( -0.55 * F589/lambda ) )</f>
        <v>1.0286015517826825</v>
      </c>
      <c r="I589" cm="1">
        <f t="array" ref="I589" xml:space="preserve"> 1 + 3.34 * lambda/F589</f>
        <v>1.0379988794567063</v>
      </c>
      <c r="J589">
        <f t="shared" si="243"/>
        <v>0.99094668803598096</v>
      </c>
      <c r="K589" cm="1">
        <f t="array" ref="K589" xml:space="preserve"> kB * T * H589 / ( 3 * PI() * mu * F589 * 10^(-9) )</f>
        <v>4.1229410086985198E-12</v>
      </c>
      <c r="L589" cm="1">
        <f t="array" ref="L589" xml:space="preserve"> df * 10^(-6) *U / K589</f>
        <v>19946.160260784978</v>
      </c>
      <c r="M589" cm="1">
        <f t="array" ref="M589" xml:space="preserve"> 1 + 0.388 * Kn * ( ( 1 - alpha ) * L589 / Ku ) ^ ( 1 / 3 )</f>
        <v>1.2022811381903029</v>
      </c>
      <c r="N589" cm="1">
        <f t="array" ref="N589" xml:space="preserve"> 1 + 0.388 * Kn * ( ( 1 - alpha ) / Ku ) ^ ( 1 / 3 ) * ( 3 * PI() * mu * df * 10^(-6) * U * F589 * 10^(-9) / ( kB * T ) ) ^ ( 1 / 3 ) * ( 0.6 * ( F589 / lambda ) ^ 0.1 ) ^ ( -1 / 3 ) * ( 1 + 2/3 * ( 3.34 * F589 / lambda ) ) ^ ( -1 / 2 )</f>
        <v>1.0148684626674429</v>
      </c>
      <c r="O589">
        <f t="shared" si="234"/>
        <v>0.84411909197464641</v>
      </c>
      <c r="P589" cm="1">
        <f t="array" ref="P589" xml:space="preserve"> 1 / ( 1 + 1.6 * ( ( 1 - alpha ) / Ku ) ^ ( 1 / 3 ) * L589 ^ ( -2 / 3 ) * M589 )</f>
        <v>0.99706734269648478</v>
      </c>
      <c r="Q589" cm="1">
        <f t="array" ref="Q589" xml:space="preserve"> 1.6 * ( ( 1 - alpha ) / Ku ) * L589 ^ ( -2 / 3 ) * M589 * P589</f>
        <v>3.7087594950390534E-3</v>
      </c>
      <c r="R589" cm="1">
        <f t="array" ref="R589" xml:space="preserve"> 1.6 * ( 0.6 ) ^ ( 2 / 3 ) * ( ( 1 - alpha ) / Ku ) * ( lambda * 10^(-9) ) ^ ( -1 / 15 ) * ( kB * T / ( 3 * PI() * df * 10^(-6) * U * mu ) ) ^ ( 2 / 3 ) * ( F589 * 10^(-9) ) ^ ( -3 / 5 )  +  3.2 * 3.34 / 3 * ( 0.6 ) ^ ( 2 / 3 ) * ( ( 1 - alpha ) / Ku ) *  ( lambda * 10^(-9) ) ^ ( 14 / 15 ) * ( kB * T / ( 3 * PI() * df * 10^(-6) * U * mu ) ) ^ ( 2 / 3 ) * ( F589 * 10^(-9) ) ^ ( -8 / 5 )</f>
        <v>2.9846769669130604E-3</v>
      </c>
      <c r="S589">
        <f t="shared" si="235"/>
        <v>3.0290545249699839E-3</v>
      </c>
      <c r="T589">
        <f t="shared" si="244"/>
        <v>0.8167298335256673</v>
      </c>
      <c r="U589">
        <f t="shared" si="236"/>
        <v>6170.987390696052</v>
      </c>
      <c r="V589">
        <f t="shared" si="237"/>
        <v>1.2729779349786122E-2</v>
      </c>
      <c r="W589">
        <f t="shared" si="238"/>
        <v>1.6204683391088872E-4</v>
      </c>
      <c r="X589">
        <f t="shared" si="239"/>
        <v>2.0628090053856786E-6</v>
      </c>
      <c r="Y589" cm="1">
        <f t="array" ref="Y589" xml:space="preserve"> 4 / 3 * g / U^2 * F589 * 10^(-9) * ( rhop - rhoa ) / rhoa</f>
        <v>610.58710555028313</v>
      </c>
      <c r="Z589" cm="1">
        <f t="array" ref="Z589" xml:space="preserve"> SQRT( 4/3 * 1/U589 * g/rhoa * F589 * 10^(-9) *  ( rhop - rhoa ) )</f>
        <v>3.2994902333050732E-3</v>
      </c>
      <c r="AA589" cm="1">
        <f t="array" ref="AA589" xml:space="preserve"> Z589 / U</f>
        <v>0.3145549216979992</v>
      </c>
      <c r="AB589">
        <f t="shared" si="245"/>
        <v>0.45890609131984927</v>
      </c>
      <c r="AC589">
        <f t="shared" si="246"/>
        <v>0.44462025816294898</v>
      </c>
      <c r="AD589">
        <f t="shared" si="247"/>
        <v>0.96886981143394035</v>
      </c>
      <c r="AE589" cm="1">
        <f t="array" ref="AE589">( ( F589 * 10^(-9) ) ^ 2 * rhop * H589 * U ) / ( 18 * mu * ( df * 10^(-6) ) )</f>
        <v>0.14629913395525937</v>
      </c>
      <c r="AF589">
        <f t="shared" si="248"/>
        <v>0.1362816126341482</v>
      </c>
      <c r="AG589" cm="1">
        <f t="array" ref="AG589">(2 * AI609*(1-alpha)*AE589*SQRT(alpha)+(1-alpha)*alpha*AE589^2)/Ku</f>
        <v>8.7008300818650283E-2</v>
      </c>
      <c r="AH589">
        <f t="shared" si="249"/>
        <v>0.63844490197093939</v>
      </c>
      <c r="AI589" cm="1">
        <f t="array" ref="AI589" xml:space="preserve"> F589 / df / 1000</f>
        <v>0.75127551020408168</v>
      </c>
      <c r="AJ589" cm="1">
        <f t="array" ref="AJ589" xml:space="preserve"> ( 1 + AI589 ) / ( 2*Ku ) * ( 2 * LN( 1 + AI589 ) - 1 + alpha + ( 1 / ( 1 + AI589 ) ) ^ 2 * ( 1 - alpha / 2 ) - ( alpha / 2) * ( 1 + AI589 ) ^ 2 )</f>
        <v>0.53328010610196031</v>
      </c>
      <c r="AK589" cm="1">
        <f t="array" ref="AK589" xml:space="preserve"> ( ( 1 - alpha ) / Ku ) * AI589 ^ 2</f>
        <v>0.8026930384687504</v>
      </c>
      <c r="AL589">
        <f t="shared" si="250"/>
        <v>1.5051996676494805</v>
      </c>
      <c r="AM589">
        <f t="shared" si="240"/>
        <v>0.78268613538705112</v>
      </c>
      <c r="AN589">
        <f t="shared" si="251"/>
        <v>1.3866239637908175</v>
      </c>
      <c r="AO589">
        <f t="shared" si="252"/>
        <v>1.7716219837024572</v>
      </c>
      <c r="AP589" cm="1">
        <f t="array" ref="AP589" xml:space="preserve"> EXP( -4 * alpha * X * 10^(-6) * AM589 / ( PI() * df * 10^(-6) * ( 1 - alpha ) ) ) * 100</f>
        <v>1.1084713401523937E-5</v>
      </c>
      <c r="AQ589" cm="1">
        <f t="array" ref="AQ589" xml:space="preserve"> EXP( -4 * alpha * X * 10^(-6) * AN589 / ( PI() * df * 10^(-6) * ( 1 - alpha ) ) ) * 100</f>
        <v>4.7630042188906687E-11</v>
      </c>
      <c r="AR589">
        <f t="shared" si="253"/>
        <v>1.1084665771481749E-5</v>
      </c>
      <c r="AS589" cm="1">
        <f t="array" ref="AS589" xml:space="preserve"> ( sigave * 10^(-6) * fE *e * H589 ) / ( 3 * PI() * eps0 * ( 1 + epsF ) * mu * U * F589 * 10^(-9) )</f>
        <v>3.6033467509834906E-3</v>
      </c>
      <c r="AT589" cm="1">
        <f t="array" ref="AT589" xml:space="preserve"> PI() * AS589 / ( 1 + alpha * SQRT(AS589) )</f>
        <v>1.1273553480236663E-2</v>
      </c>
      <c r="AU589" cm="1">
        <f t="array" ref="AU589" xml:space="preserve"> PI() * AS589 * ( 1 - SQRT( AS589 ) * alpha )</f>
        <v>1.127336007640797E-2</v>
      </c>
      <c r="AV589">
        <f t="shared" si="254"/>
        <v>0.99998284446611863</v>
      </c>
      <c r="AW589" cm="1">
        <f t="array" ref="AW589" xml:space="preserve"> 2 / 3 * ( epsP - 1 ) / ( epsP + 2 ) * ( sigave * 10^(-6) ) ^ 2 / ( eps0 * ( 1 + epsF ) ^ 2 ) * H589 * ( F589 * 10^(-9) ) ^ 2 / ( df * 10^(-6) * mu * U )</f>
        <v>117.30801326867552</v>
      </c>
      <c r="AX589" cm="1">
        <f t="array" ref="AX589" xml:space="preserve"> 0.528 * Ku ^ 0.26 * AW589 ^ 0.74 / ( 1 + 0.366 * ( Ku * AW589 ) ^ 0.63 )</f>
        <v>2.4208284571989558</v>
      </c>
      <c r="AY589" cm="1">
        <f t="array" ref="AY589" xml:space="preserve"> 0.35 * Ku ^ ( -0.5 ) * AW589 ^ 0.4</f>
        <v>2.9093755974726898</v>
      </c>
      <c r="AZ589">
        <f t="shared" si="255"/>
        <v>1.2018098964513217</v>
      </c>
      <c r="BA589">
        <f t="shared" si="241"/>
        <v>0.78513603486176209</v>
      </c>
      <c r="BB589">
        <f t="shared" si="256"/>
        <v>1.3978973238672254</v>
      </c>
      <c r="BC589">
        <f t="shared" si="257"/>
        <v>1.7804523825140079</v>
      </c>
      <c r="BD589">
        <f t="shared" si="242"/>
        <v>1.3087657229859588</v>
      </c>
      <c r="BE589">
        <f t="shared" si="258"/>
        <v>4.2959995612635069</v>
      </c>
      <c r="BF589">
        <f t="shared" si="259"/>
        <v>3.2824817198468121</v>
      </c>
      <c r="BG589" cm="1">
        <f t="array" ref="BG589" xml:space="preserve"> EXP( -4 * alpha * X * 10^(-6) * BA589 / ( PI() * df * 10^(-6) * ( 1 - alpha ) ) ) * 100</f>
        <v>1.0542743487961248E-5</v>
      </c>
      <c r="BH589" cm="1">
        <f t="array" ref="BH589" xml:space="preserve"> EXP( -4 * alpha * X * 10^(-6) * BB589 / ( PI() * df * 10^(-6) * ( 1 - alpha ) ) ) * 100</f>
        <v>3.7818228832906134E-11</v>
      </c>
      <c r="BI589" cm="1">
        <f t="array" ref="BI589" xml:space="preserve"> EXP( -4 * alpha * X * 10^(-6) * BD589 / ( PI() * df * 10^(-6) * ( 1 - alpha ) ) ) * 100</f>
        <v>2.342943285662075E-10</v>
      </c>
      <c r="BJ589" cm="1">
        <f t="array" ref="BJ589" xml:space="preserve"> EXP( -4 * alpha * X * 10^(-6) * BE589 / ( PI() * df * 10^(-6) * ( 1 - alpha ) ) ) * 100</f>
        <v>6.6673865136079144E-37</v>
      </c>
      <c r="BK589" cm="1">
        <f t="array" ref="BK589">fC *  BG589 +  ( 1 - fC ) * BI589</f>
        <v>1.0544852136918346E-6</v>
      </c>
    </row>
    <row r="590" spans="6:63" x14ac:dyDescent="0.2">
      <c r="F590">
        <v>5900</v>
      </c>
      <c r="G590" cm="1">
        <f t="array" ref="G590" xml:space="preserve"> F590 * 10^(-9) * rhoa/mu * U</f>
        <v>3.9087090539451919E-3</v>
      </c>
      <c r="H590" cm="1">
        <f t="array" ref="H590">1 +  lambda/F590 * ( 2.514 + 0.8 * EXP( -0.55 * F590/lambda ) )</f>
        <v>1.0285530745762712</v>
      </c>
      <c r="I590" cm="1">
        <f t="array" ref="I590" xml:space="preserve"> 1 + 3.34 * lambda/F590</f>
        <v>1.0379344745762711</v>
      </c>
      <c r="J590">
        <f t="shared" si="243"/>
        <v>0.99096147181754435</v>
      </c>
      <c r="K590" cm="1">
        <f t="array" ref="K590" xml:space="preserve"> kB * T * H590 / ( 3 * PI() * mu * F590 * 10^(-9) )</f>
        <v>4.1157589913670112E-12</v>
      </c>
      <c r="L590" cm="1">
        <f t="array" ref="L590" xml:space="preserve"> df * 10^(-6) *U / K590</f>
        <v>19980.966397147793</v>
      </c>
      <c r="M590" cm="1">
        <f t="array" ref="M590" xml:space="preserve"> 1 + 0.388 * Kn * ( ( 1 - alpha ) * L590 / Ku ) ^ ( 1 / 3 )</f>
        <v>1.2023987303057118</v>
      </c>
      <c r="N590" cm="1">
        <f t="array" ref="N590" xml:space="preserve"> 1 + 0.388 * Kn * ( ( 1 - alpha ) / Ku ) ^ ( 1 / 3 ) * ( 3 * PI() * mu * df * 10^(-6) * U * F590 * 10^(-9) / ( kB * T ) ) ^ ( 1 / 3 ) * ( 0.6 * ( F590 / lambda ) ^ 0.1 ) ^ ( -1 / 3 ) * ( 1 + 2/3 * ( 3.34 * F590 / lambda ) ) ^ ( -1 / 2 )</f>
        <v>1.0148634831218124</v>
      </c>
      <c r="O590">
        <f t="shared" si="234"/>
        <v>0.84403239752572079</v>
      </c>
      <c r="P590" cm="1">
        <f t="array" ref="P590" xml:space="preserve"> 1 / ( 1 + 1.6 * ( ( 1 - alpha ) / Ku ) ^ ( 1 / 3 ) * L590 ^ ( -2 / 3 ) * M590 )</f>
        <v>0.99707045376603443</v>
      </c>
      <c r="Q590" cm="1">
        <f t="array" ref="Q590" xml:space="preserve"> 1.6 * ( ( 1 - alpha ) / Ku ) * L590 ^ ( -2 / 3 ) * M590 * P590</f>
        <v>3.7048251080523181E-3</v>
      </c>
      <c r="R590" cm="1">
        <f t="array" ref="R590" xml:space="preserve"> 1.6 * ( 0.6 ) ^ ( 2 / 3 ) * ( ( 1 - alpha ) / Ku ) * ( lambda * 10^(-9) ) ^ ( -1 / 15 ) * ( kB * T / ( 3 * PI() * df * 10^(-6) * U * mu ) ) ^ ( 2 / 3 ) * ( F590 * 10^(-9) ) ^ ( -3 / 5 )  +  3.2 * 3.34 / 3 * ( 0.6 ) ^ ( 2 / 3 ) * ( ( 1 - alpha ) / Ku ) *  ( lambda * 10^(-9) ) ^ ( 14 / 15 ) * ( kB * T / ( 3 * PI() * df * 10^(-6) * U * mu ) ) ^ ( 2 / 3 ) * ( F590 * 10^(-9) ) ^ ( -8 / 5 )</f>
        <v>2.9815158139973579E-3</v>
      </c>
      <c r="S590">
        <f t="shared" si="235"/>
        <v>3.0258315239761243E-3</v>
      </c>
      <c r="T590">
        <f t="shared" si="244"/>
        <v>0.81672722347934235</v>
      </c>
      <c r="U590">
        <f t="shared" si="236"/>
        <v>6160.5518702642494</v>
      </c>
      <c r="V590">
        <f t="shared" si="237"/>
        <v>1.2740556318635509E-2</v>
      </c>
      <c r="W590">
        <f t="shared" si="238"/>
        <v>1.6232132511562623E-4</v>
      </c>
      <c r="X590">
        <f t="shared" si="239"/>
        <v>2.0680524938362118E-6</v>
      </c>
      <c r="Y590" cm="1">
        <f t="array" ref="Y590" xml:space="preserve"> 4 / 3 * g / U^2 * F590 * 10^(-9) * ( rhop - rhoa ) / rhoa</f>
        <v>611.6237559841544</v>
      </c>
      <c r="Z590" cm="1">
        <f t="array" ref="Z590" xml:space="preserve"> SQRT( 4/3 * 1/U590 * g/rhoa * F590 * 10^(-9) *  ( rhop - rhoa ) )</f>
        <v>3.3050857053273553E-3</v>
      </c>
      <c r="AA590" cm="1">
        <f t="array" ref="AA590" xml:space="preserve"> Z590 / U</f>
        <v>0.31508836266596024</v>
      </c>
      <c r="AB590">
        <f t="shared" si="245"/>
        <v>0.46004235508746039</v>
      </c>
      <c r="AC590">
        <f t="shared" si="246"/>
        <v>0.44564817266382595</v>
      </c>
      <c r="AD590">
        <f t="shared" si="247"/>
        <v>0.96871118003711221</v>
      </c>
      <c r="AE590" cm="1">
        <f t="array" ref="AE590">( ( F590 * 10^(-9) ) ^ 2 * rhop * H590 * U ) / ( 18 * mu * ( df * 10^(-6) ) )</f>
        <v>0.14678940851652789</v>
      </c>
      <c r="AF590">
        <f t="shared" si="248"/>
        <v>0.13685771950128897</v>
      </c>
      <c r="AG590" cm="1">
        <f t="array" ref="AG590">(2 * AI610*(1-alpha)*AE590*SQRT(alpha)+(1-alpha)*alpha*AE590^2)/Ku</f>
        <v>8.7446832514708986E-2</v>
      </c>
      <c r="AH590">
        <f t="shared" si="249"/>
        <v>0.63896163719055232</v>
      </c>
      <c r="AI590" cm="1">
        <f t="array" ref="AI590" xml:space="preserve"> F590 / df / 1000</f>
        <v>0.75255102040816324</v>
      </c>
      <c r="AJ590" cm="1">
        <f t="array" ref="AJ590" xml:space="preserve"> ( 1 + AI590 ) / ( 2*Ku ) * ( 2 * LN( 1 + AI590 ) - 1 + alpha + ( 1 / ( 1 + AI590 ) ) ^ 2 * ( 1 - alpha / 2 ) - ( alpha / 2) * ( 1 + AI590 ) ^ 2 )</f>
        <v>0.53479810775552628</v>
      </c>
      <c r="AK590" cm="1">
        <f t="array" ref="AK590" xml:space="preserve"> ( ( 1 - alpha ) / Ku ) * AI590 ^ 2</f>
        <v>0.80542096526578655</v>
      </c>
      <c r="AL590">
        <f t="shared" si="250"/>
        <v>1.5060280759893243</v>
      </c>
      <c r="AM590">
        <f t="shared" si="240"/>
        <v>0.78399113008849364</v>
      </c>
      <c r="AN590">
        <f t="shared" si="251"/>
        <v>1.3909526889548776</v>
      </c>
      <c r="AO590">
        <f t="shared" si="252"/>
        <v>1.7741944207938585</v>
      </c>
      <c r="AP590" cm="1">
        <f t="array" ref="AP590" xml:space="preserve"> EXP( -4 * alpha * X * 10^(-6) * AM590 / ( PI() * df * 10^(-6) * ( 1 - alpha ) ) ) * 100</f>
        <v>1.0792641254611285E-5</v>
      </c>
      <c r="AQ590" cm="1">
        <f t="array" ref="AQ590" xml:space="preserve"> EXP( -4 * alpha * X * 10^(-6) * AN590 / ( PI() * df * 10^(-6) * ( 1 - alpha ) ) ) * 100</f>
        <v>4.3592734100607848E-11</v>
      </c>
      <c r="AR590">
        <f t="shared" si="253"/>
        <v>1.0792597661877184E-5</v>
      </c>
      <c r="AS590" cm="1">
        <f t="array" ref="AS590" xml:space="preserve"> ( sigave * 10^(-6) * fE *e * H590 ) / ( 3 * PI() * eps0 * ( 1 + epsF ) * mu * U * F590 * 10^(-9) )</f>
        <v>3.5970698484611408E-3</v>
      </c>
      <c r="AT590" cm="1">
        <f t="array" ref="AT590" xml:space="preserve"> PI() * AS590 / ( 1 + alpha * SQRT(AS590) )</f>
        <v>1.1253955798312324E-2</v>
      </c>
      <c r="AU590" cm="1">
        <f t="array" ref="AU590" xml:space="preserve"> PI() * AS590 * ( 1 - SQRT( AS590 ) * alpha )</f>
        <v>1.1253763067009289E-2</v>
      </c>
      <c r="AV590">
        <f t="shared" si="254"/>
        <v>0.99998287435045163</v>
      </c>
      <c r="AW590" cm="1">
        <f t="array" ref="AW590" xml:space="preserve"> 2 / 3 * ( epsP - 1 ) / ( epsP + 2 ) * ( sigave * 10^(-6) ) ^ 2 / ( eps0 * ( 1 + epsF ) ^ 2 ) * H590 * ( F590 * 10^(-9) ) ^ 2 / ( df * 10^(-6) * mu * U )</f>
        <v>117.70113339990044</v>
      </c>
      <c r="AX590" cm="1">
        <f t="array" ref="AX590" xml:space="preserve"> 0.528 * Ku ^ 0.26 * AW590 ^ 0.74 / ( 1 + 0.366 * ( Ku * AW590 ) ^ 0.63 )</f>
        <v>2.4224877345200961</v>
      </c>
      <c r="AY590" cm="1">
        <f t="array" ref="AY590" xml:space="preserve"> 0.35 * Ku ^ ( -0.5 ) * AW590 ^ 0.4</f>
        <v>2.9132716188210139</v>
      </c>
      <c r="AZ590">
        <f t="shared" si="255"/>
        <v>1.2025949924564403</v>
      </c>
      <c r="BA590">
        <f t="shared" si="241"/>
        <v>0.78642208436252115</v>
      </c>
      <c r="BB590">
        <f t="shared" si="256"/>
        <v>1.4022064520218869</v>
      </c>
      <c r="BC590">
        <f t="shared" si="257"/>
        <v>1.7830201871282958</v>
      </c>
      <c r="BD590">
        <f t="shared" si="242"/>
        <v>1.3072699679966648</v>
      </c>
      <c r="BE590">
        <f t="shared" si="258"/>
        <v>4.3042243077758915</v>
      </c>
      <c r="BF590">
        <f t="shared" si="259"/>
        <v>3.2925290208968319</v>
      </c>
      <c r="BG590" cm="1">
        <f t="array" ref="BG590" xml:space="preserve"> EXP( -4 * alpha * X * 10^(-6) * BA590 / ( PI() * df * 10^(-6) * ( 1 - alpha ) ) ) * 100</f>
        <v>1.0268931753330311E-5</v>
      </c>
      <c r="BH590" cm="1">
        <f t="array" ref="BH590" xml:space="preserve"> EXP( -4 * alpha * X * 10^(-6) * BB590 / ( PI() * df * 10^(-6) * ( 1 - alpha ) ) ) * 100</f>
        <v>3.4626490351117372E-11</v>
      </c>
      <c r="BI590" cm="1">
        <f t="array" ref="BI590" xml:space="preserve"> EXP( -4 * alpha * X * 10^(-6) * BD590 / ( PI() * df * 10^(-6) * ( 1 - alpha ) ) ) * 100</f>
        <v>2.4157594041563904E-10</v>
      </c>
      <c r="BJ590" cm="1">
        <f t="array" ref="BJ590" xml:space="preserve"> EXP( -4 * alpha * X * 10^(-6) * BE590 / ( PI() * df * 10^(-6) * ( 1 - alpha ) ) ) * 100</f>
        <v>5.6346520588600617E-37</v>
      </c>
      <c r="BK590" cm="1">
        <f t="array" ref="BK590">fC *  BG590 +  ( 1 - fC ) * BI590</f>
        <v>1.0271105936794052E-6</v>
      </c>
    </row>
    <row r="591" spans="6:63" x14ac:dyDescent="0.2">
      <c r="F591">
        <v>5910</v>
      </c>
      <c r="G591" cm="1">
        <f t="array" ref="G591" xml:space="preserve"> F591 * 10^(-9) * rhoa/mu * U</f>
        <v>3.9153339845450982E-3</v>
      </c>
      <c r="H591" cm="1">
        <f t="array" ref="H591">1 +  lambda/F591 * ( 2.514 + 0.8 * EXP( -0.55 * F591/lambda ) )</f>
        <v>1.0285047614213199</v>
      </c>
      <c r="I591" cm="1">
        <f t="array" ref="I591" xml:space="preserve"> 1 + 3.34 * lambda/F591</f>
        <v>1.0378702876480541</v>
      </c>
      <c r="J591">
        <f t="shared" si="243"/>
        <v>0.99097620739489733</v>
      </c>
      <c r="K591" cm="1">
        <f t="array" ref="K591" xml:space="preserve"> kB * T * H591 / ( 3 * PI() * mu * F591 * 10^(-9) )</f>
        <v>4.108601934004466E-12</v>
      </c>
      <c r="L591" cm="1">
        <f t="array" ref="L591" xml:space="preserve"> df * 10^(-6) *U / K591</f>
        <v>20015.772621980603</v>
      </c>
      <c r="M591" cm="1">
        <f t="array" ref="M591" xml:space="preserve"> 1 + 0.388 * Kn * ( ( 1 - alpha ) * L591 / Ku ) ^ ( 1 / 3 )</f>
        <v>1.2025161862377982</v>
      </c>
      <c r="N591" cm="1">
        <f t="array" ref="N591" xml:space="preserve"> 1 + 0.388 * Kn * ( ( 1 - alpha ) / Ku ) ^ ( 1 / 3 ) * ( 3 * PI() * mu * df * 10^(-6) * U * F591 * 10^(-9) / ( kB * T ) ) ^ ( 1 / 3 ) * ( 0.6 * ( F591 / lambda ) ^ 0.1 ) ^ ( -1 / 3 ) * ( 1 + 2/3 * ( 3.34 * F591 / lambda ) ) ^ ( -1 / 2 )</f>
        <v>1.0148585135647281</v>
      </c>
      <c r="O591">
        <f t="shared" si="234"/>
        <v>0.84394582391428974</v>
      </c>
      <c r="P591" cm="1">
        <f t="array" ref="P591" xml:space="preserve"> 1 / ( 1 + 1.6 * ( ( 1 - alpha ) / Ku ) ^ ( 1 / 3 ) * L591 ^ ( -2 / 3 ) * M591 )</f>
        <v>0.99707355600912717</v>
      </c>
      <c r="Q591" cm="1">
        <f t="array" ref="Q591" xml:space="preserve"> 1.6 * ( ( 1 - alpha ) / Ku ) * L591 ^ ( -2 / 3 ) * M591 * P591</f>
        <v>3.7009018833671632E-3</v>
      </c>
      <c r="R591" cm="1">
        <f t="array" ref="R591" xml:space="preserve"> 1.6 * ( 0.6 ) ^ ( 2 / 3 ) * ( ( 1 - alpha ) / Ku ) * ( lambda * 10^(-9) ) ^ ( -1 / 15 ) * ( kB * T / ( 3 * PI() * df * 10^(-6) * U * mu ) ) ^ ( 2 / 3 ) * ( F591 * 10^(-9) ) ^ ( -3 / 5 )  +  3.2 * 3.34 / 3 * ( 0.6 ) ^ ( 2 / 3 ) * ( ( 1 - alpha ) / Ku ) *  ( lambda * 10^(-9) ) ^ ( 14 / 15 ) * ( kB * T / ( 3 * PI() * df * 10^(-6) * U * mu ) ) ^ ( 2 / 3 ) * ( F591 * 10^(-9) ) ^ ( -8 / 5 )</f>
        <v>2.9783635596623038E-3</v>
      </c>
      <c r="S591">
        <f t="shared" si="235"/>
        <v>3.0226176150142379E-3</v>
      </c>
      <c r="T591">
        <f t="shared" si="244"/>
        <v>0.81672460126508217</v>
      </c>
      <c r="U591">
        <f t="shared" si="236"/>
        <v>6150.151652031469</v>
      </c>
      <c r="V591">
        <f t="shared" si="237"/>
        <v>1.2751324108639552E-2</v>
      </c>
      <c r="W591">
        <f t="shared" si="238"/>
        <v>1.6259581451731224E-4</v>
      </c>
      <c r="X591">
        <f t="shared" si="239"/>
        <v>2.0733003830421436E-6</v>
      </c>
      <c r="Y591" cm="1">
        <f t="array" ref="Y591" xml:space="preserve"> 4 / 3 * g / U^2 * F591 * 10^(-9) * ( rhop - rhoa ) / rhoa</f>
        <v>612.6604064180259</v>
      </c>
      <c r="Z591" cm="1">
        <f t="array" ref="Z591" xml:space="preserve"> SQRT( 4/3 * 1/U591 * g/rhoa * F591 * 10^(-9) *  ( rhop - rhoa ) )</f>
        <v>3.3106811591519206E-3</v>
      </c>
      <c r="AA591" cm="1">
        <f t="array" ref="AA591" xml:space="preserve"> Z591 / U</f>
        <v>0.31562180189905287</v>
      </c>
      <c r="AB591">
        <f t="shared" si="245"/>
        <v>0.46118038648054366</v>
      </c>
      <c r="AC591">
        <f t="shared" si="246"/>
        <v>0.4466771908377602</v>
      </c>
      <c r="AD591">
        <f t="shared" si="247"/>
        <v>0.96855201116972189</v>
      </c>
      <c r="AE591" cm="1">
        <f t="array" ref="AE591">( ( F591 * 10^(-9) ) ^ 2 * rhop * H591 * U ) / ( 18 * mu * ( df * 10^(-6) ) )</f>
        <v>0.14728050304028747</v>
      </c>
      <c r="AF591">
        <f t="shared" si="248"/>
        <v>0.1374345780602089</v>
      </c>
      <c r="AG591" cm="1">
        <f t="array" ref="AG591">(2 * AI611*(1-alpha)*AE591*SQRT(alpha)+(1-alpha)*alpha*AE591^2)/Ku</f>
        <v>8.7886846989027018E-2</v>
      </c>
      <c r="AH591">
        <f t="shared" si="249"/>
        <v>0.63948133162328735</v>
      </c>
      <c r="AI591" cm="1">
        <f t="array" ref="AI591" xml:space="preserve"> F591 / df / 1000</f>
        <v>0.75382653061224492</v>
      </c>
      <c r="AJ591" cm="1">
        <f t="array" ref="AJ591" xml:space="preserve"> ( 1 + AI591 ) / ( 2*Ku ) * ( 2 * LN( 1 + AI591 ) - 1 + alpha + ( 1 / ( 1 + AI591 ) ) ^ 2 * ( 1 - alpha / 2 ) - ( alpha / 2) * ( 1 + AI591 ) ^ 2 )</f>
        <v>0.53631752245476982</v>
      </c>
      <c r="AK591" cm="1">
        <f t="array" ref="AK591" xml:space="preserve"> ( ( 1 - alpha ) / Ku ) * AI591 ^ 2</f>
        <v>0.80815351958919635</v>
      </c>
      <c r="AL591">
        <f t="shared" si="250"/>
        <v>1.5068564530396296</v>
      </c>
      <c r="AM591">
        <f t="shared" si="240"/>
        <v>0.78529316900046175</v>
      </c>
      <c r="AN591">
        <f t="shared" si="251"/>
        <v>1.3952879061021797</v>
      </c>
      <c r="AO591">
        <f t="shared" si="252"/>
        <v>1.776773262752473</v>
      </c>
      <c r="AP591" cm="1">
        <f t="array" ref="AP591" xml:space="preserve"> EXP( -4 * alpha * X * 10^(-6) * AM591 / ( PI() * df * 10^(-6) * ( 1 - alpha ) ) ) * 100</f>
        <v>1.0508900509016713E-5</v>
      </c>
      <c r="AQ591" cm="1">
        <f t="array" ref="AQ591" xml:space="preserve"> EXP( -4 * alpha * X * 10^(-6) * AN591 / ( PI() * df * 10^(-6) * ( 1 - alpha ) ) ) * 100</f>
        <v>3.9892344447473595E-11</v>
      </c>
      <c r="AR591">
        <f t="shared" si="253"/>
        <v>1.0508860616672265E-5</v>
      </c>
      <c r="AS591" cm="1">
        <f t="array" ref="AS591" xml:space="preserve"> ( sigave * 10^(-6) * fE *e * H591 ) / ( 3 * PI() * eps0 * ( 1 + epsF ) * mu * U * F591 * 10^(-9) )</f>
        <v>3.5908147603239304E-3</v>
      </c>
      <c r="AT591" cm="1">
        <f t="array" ref="AT591" xml:space="preserve"> PI() * AS591 / ( 1 + alpha * SQRT(AS591) )</f>
        <v>1.123442611996019E-2</v>
      </c>
      <c r="AU591" cm="1">
        <f t="array" ref="AU591" xml:space="preserve"> PI() * AS591 * ( 1 - SQRT( AS591 ) * alpha )</f>
        <v>1.1234234057682122E-2</v>
      </c>
      <c r="AV591">
        <f t="shared" si="254"/>
        <v>0.99998290413092605</v>
      </c>
      <c r="AW591" cm="1">
        <f t="array" ref="AW591" xml:space="preserve"> 2 / 3 * ( epsP - 1 ) / ( epsP + 2 ) * ( sigave * 10^(-6) ) ^ 2 / ( eps0 * ( 1 + epsF ) ^ 2 ) * H591 * ( F591 * 10^(-9) ) ^ 2 / ( df * 10^(-6) * mu * U )</f>
        <v>118.09491100713484</v>
      </c>
      <c r="AX591" cm="1">
        <f t="array" ref="AX591" xml:space="preserve"> 0.528 * Ku ^ 0.26 * AW591 ^ 0.74 / ( 1 + 0.366 * ( Ku * AW591 ) ^ 0.63 )</f>
        <v>2.4241440025310497</v>
      </c>
      <c r="AY591" cm="1">
        <f t="array" ref="AY591" xml:space="preserve"> 0.35 * Ku ^ ( -0.5 ) * AW591 ^ 0.4</f>
        <v>2.9171663367428131</v>
      </c>
      <c r="AZ591">
        <f t="shared" si="255"/>
        <v>1.2033799698767889</v>
      </c>
      <c r="BA591">
        <f t="shared" si="241"/>
        <v>0.78770527703077686</v>
      </c>
      <c r="BB591">
        <f t="shared" si="256"/>
        <v>1.4065221401598618</v>
      </c>
      <c r="BC591">
        <f t="shared" si="257"/>
        <v>1.7855944109727053</v>
      </c>
      <c r="BD591">
        <f t="shared" si="242"/>
        <v>1.30577344567044</v>
      </c>
      <c r="BE591">
        <f t="shared" si="258"/>
        <v>4.3124542428449928</v>
      </c>
      <c r="BF591">
        <f t="shared" si="259"/>
        <v>3.3026052544902185</v>
      </c>
      <c r="BG591" cm="1">
        <f t="array" ref="BG591" xml:space="preserve"> EXP( -4 * alpha * X * 10^(-6) * BA591 / ( PI() * df * 10^(-6) * ( 1 - alpha ) ) ) * 100</f>
        <v>1.0002816047744063E-5</v>
      </c>
      <c r="BH591" cm="1">
        <f t="array" ref="BH591" xml:space="preserve"> EXP( -4 * alpha * X * 10^(-6) * BB591 / ( PI() * df * 10^(-6) * ( 1 - alpha ) ) ) * 100</f>
        <v>3.1699869151653846E-11</v>
      </c>
      <c r="BI591" cm="1">
        <f t="array" ref="BI591" xml:space="preserve"> EXP( -4 * alpha * X * 10^(-6) * BD591 / ( PI() * df * 10^(-6) * ( 1 - alpha ) ) ) * 100</f>
        <v>2.4908776771571722E-10</v>
      </c>
      <c r="BJ591" cm="1">
        <f t="array" ref="BJ591" xml:space="preserve"> EXP( -4 * alpha * X * 10^(-6) * BE591 / ( PI() * df * 10^(-6) * ( 1 - alpha ) ) ) * 100</f>
        <v>4.761375872658165E-37</v>
      </c>
      <c r="BK591" cm="1">
        <f t="array" ref="BK591">fC *  BG591 +  ( 1 - fC ) * BI591</f>
        <v>1.0005057837653505E-6</v>
      </c>
    </row>
    <row r="592" spans="6:63" x14ac:dyDescent="0.2">
      <c r="F592">
        <v>5920</v>
      </c>
      <c r="G592" cm="1">
        <f t="array" ref="G592" xml:space="preserve"> F592 * 10^(-9) * rhoa/mu * U</f>
        <v>3.9219589151450055E-3</v>
      </c>
      <c r="H592" cm="1">
        <f t="array" ref="H592">1 +  lambda/F592 * ( 2.514 + 0.8 * EXP( -0.55 * F592/lambda ) )</f>
        <v>1.0284566114864866</v>
      </c>
      <c r="I592" cm="1">
        <f t="array" ref="I592" xml:space="preserve"> 1 + 3.34 * lambda/F592</f>
        <v>1.0378063175675676</v>
      </c>
      <c r="J592">
        <f t="shared" si="243"/>
        <v>0.9909908950034193</v>
      </c>
      <c r="K592" cm="1">
        <f t="array" ref="K592" xml:space="preserve"> kB * T * H592 / ( 3 * PI() * mu * F592 * 10^(-9) )</f>
        <v>4.1014697068091772E-12</v>
      </c>
      <c r="L592" cm="1">
        <f t="array" ref="L592" xml:space="preserve"> df * 10^(-6) *U / K592</f>
        <v>20050.578934847475</v>
      </c>
      <c r="M592" cm="1">
        <f t="array" ref="M592" xml:space="preserve"> 1 + 0.388 * Kn * ( ( 1 - alpha ) * L592 / Ku ) ^ ( 1 / 3 )</f>
        <v>1.2026335063793836</v>
      </c>
      <c r="N592" cm="1">
        <f t="array" ref="N592" xml:space="preserve"> 1 + 0.388 * Kn * ( ( 1 - alpha ) / Ku ) ^ ( 1 / 3 ) * ( 3 * PI() * mu * df * 10^(-6) * U * F592 * 10^(-9) / ( kB * T ) ) ^ ( 1 / 3 ) * ( 0.6 * ( F592 / lambda ) ^ 0.1 ) ^ ( -1 / 3 ) * ( 1 + 2/3 * ( 3.34 * F592 / lambda ) ) ^ ( -1 / 2 )</f>
        <v>1.0148535539595211</v>
      </c>
      <c r="O592">
        <f t="shared" si="234"/>
        <v>0.84385937076941442</v>
      </c>
      <c r="P592" cm="1">
        <f t="array" ref="P592" xml:space="preserve"> 1 / ( 1 + 1.6 * ( ( 1 - alpha ) / Ku ) ^ ( 1 / 3 ) * L592 ^ ( -2 / 3 ) * M592 )</f>
        <v>0.99707664946610663</v>
      </c>
      <c r="Q592" cm="1">
        <f t="array" ref="Q592" xml:space="preserve"> 1.6 * ( ( 1 - alpha ) / Ku ) * L592 ^ ( -2 / 3 ) * M592 * P592</f>
        <v>3.6969897699636956E-3</v>
      </c>
      <c r="R592" cm="1">
        <f t="array" ref="R592" xml:space="preserve"> 1.6 * ( 0.6 ) ^ ( 2 / 3 ) * ( ( 1 - alpha ) / Ku ) * ( lambda * 10^(-9) ) ^ ( -1 / 15 ) * ( kB * T / ( 3 * PI() * df * 10^(-6) * U * mu ) ) ^ ( 2 / 3 ) * ( F592 * 10^(-9) ) ^ ( -3 / 5 )  +  3.2 * 3.34 / 3 * ( 0.6 ) ^ ( 2 / 3 ) * ( ( 1 - alpha ) / Ku ) *  ( lambda * 10^(-9) ) ^ ( 14 / 15 ) * ( kB * T / ( 3 * PI() * df * 10^(-6) * U * mu ) ) ^ ( 2 / 3 ) * ( F592 * 10^(-9) ) ^ ( -8 / 5 )</f>
        <v>2.9752201633325127E-3</v>
      </c>
      <c r="S592">
        <f t="shared" si="235"/>
        <v>3.0194127565700275E-3</v>
      </c>
      <c r="T592">
        <f t="shared" si="244"/>
        <v>0.81672196690976462</v>
      </c>
      <c r="U592">
        <f t="shared" si="236"/>
        <v>6139.7865571293478</v>
      </c>
      <c r="V592">
        <f t="shared" si="237"/>
        <v>1.2762082743069275E-2</v>
      </c>
      <c r="W592">
        <f t="shared" si="238"/>
        <v>1.6287030211690237E-4</v>
      </c>
      <c r="X592">
        <f t="shared" si="239"/>
        <v>2.0785526691888312E-6</v>
      </c>
      <c r="Y592" cm="1">
        <f t="array" ref="Y592" xml:space="preserve"> 4 / 3 * g / U^2 * F592 * 10^(-9) * ( rhop - rhoa ) / rhoa</f>
        <v>613.6970568518974</v>
      </c>
      <c r="Z592" cm="1">
        <f t="array" ref="Z592" xml:space="preserve"> SQRT( 4/3 * 1/U592 * g/rhoa * F592 * 10^(-9) *  ( rhop - rhoa ) )</f>
        <v>3.3162765947885599E-3</v>
      </c>
      <c r="AA592" cm="1">
        <f t="array" ref="AA592" xml:space="preserve"> Z592 / U</f>
        <v>0.3161552393982105</v>
      </c>
      <c r="AB592">
        <f t="shared" si="245"/>
        <v>0.46232018962898991</v>
      </c>
      <c r="AC592">
        <f t="shared" si="246"/>
        <v>0.44770731358633725</v>
      </c>
      <c r="AD592">
        <f t="shared" si="247"/>
        <v>0.96839230392603137</v>
      </c>
      <c r="AE592" cm="1">
        <f t="array" ref="AE592">( ( F592 * 10^(-9) ) ^ 2 * rhop * H592 * U ) / ( 18 * mu * ( df * 10^(-6) ) )</f>
        <v>0.14777241752653814</v>
      </c>
      <c r="AF592">
        <f t="shared" si="248"/>
        <v>0.1380121835315076</v>
      </c>
      <c r="AG592" cm="1">
        <f t="array" ref="AG592">(2 * AI612*(1-alpha)*AE592*SQRT(alpha)+(1-alpha)*alpha*AE592^2)/Ku</f>
        <v>8.8328346822947365E-2</v>
      </c>
      <c r="AH592">
        <f t="shared" si="249"/>
        <v>0.64000398053830065</v>
      </c>
      <c r="AI592" cm="1">
        <f t="array" ref="AI592" xml:space="preserve"> F592 / df / 1000</f>
        <v>0.75510204081632648</v>
      </c>
      <c r="AJ592" cm="1">
        <f t="array" ref="AJ592" xml:space="preserve"> ( 1 + AI592 ) / ( 2*Ku ) * ( 2 * LN( 1 + AI592 ) - 1 + alpha + ( 1 / ( 1 + AI592 ) ) ^ 2 * ( 1 - alpha / 2 ) - ( alpha / 2) * ( 1 + AI592 ) ^ 2 )</f>
        <v>0.53783834786839502</v>
      </c>
      <c r="AK592" cm="1">
        <f t="array" ref="AK592" xml:space="preserve"> ( ( 1 - alpha ) / Ku ) * AI592 ^ 2</f>
        <v>0.81089070143897901</v>
      </c>
      <c r="AL592">
        <f t="shared" si="250"/>
        <v>1.5076847990716309</v>
      </c>
      <c r="AM592">
        <f t="shared" si="240"/>
        <v>0.78659224054303567</v>
      </c>
      <c r="AN592">
        <f t="shared" si="251"/>
        <v>1.3996296113133939</v>
      </c>
      <c r="AO592">
        <f t="shared" si="252"/>
        <v>1.7793585280565936</v>
      </c>
      <c r="AP592" cm="1">
        <f t="array" ref="AP592" xml:space="preserve"> EXP( -4 * alpha * X * 10^(-6) * AM592 / ( PI() * df * 10^(-6) * ( 1 - alpha ) ) ) * 100</f>
        <v>1.0233240683744826E-5</v>
      </c>
      <c r="AQ592" cm="1">
        <f t="array" ref="AQ592" xml:space="preserve"> EXP( -4 * alpha * X * 10^(-6) * AN592 / ( PI() * df * 10^(-6) * ( 1 - alpha ) ) ) * 100</f>
        <v>3.6501217988600025E-11</v>
      </c>
      <c r="AR592">
        <f t="shared" si="253"/>
        <v>1.0233204182526837E-5</v>
      </c>
      <c r="AS592" cm="1">
        <f t="array" ref="AS592" xml:space="preserve"> ( sigave * 10^(-6) * fE *e * H592 ) / ( 3 * PI() * eps0 * ( 1 + epsF ) * mu * U * F592 * 10^(-9) )</f>
        <v>3.5845813731284312E-3</v>
      </c>
      <c r="AT592" cm="1">
        <f t="array" ref="AT592" xml:space="preserve"> PI() * AS592 / ( 1 + alpha * SQRT(AS592) )</f>
        <v>1.1214964091989219E-2</v>
      </c>
      <c r="AU592" cm="1">
        <f t="array" ref="AU592" xml:space="preserve"> PI() * AS592 * ( 1 - SQRT( AS592 ) * alpha )</f>
        <v>1.1214772695259678E-2</v>
      </c>
      <c r="AV592">
        <f t="shared" si="254"/>
        <v>0.99998293380808256</v>
      </c>
      <c r="AW592" cm="1">
        <f t="array" ref="AW592" xml:space="preserve"> 2 / 3 * ( epsP - 1 ) / ( epsP + 2 ) * ( sigave * 10^(-6) ) ^ 2 / ( eps0 * ( 1 + epsF ) ^ 2 ) * H592 * ( F592 * 10^(-9) ) ^ 2 / ( df * 10^(-6) * mu * U )</f>
        <v>118.48934609037863</v>
      </c>
      <c r="AX592" cm="1">
        <f t="array" ref="AX592" xml:space="preserve"> 0.528 * Ku ^ 0.26 * AW592 ^ 0.74 / ( 1 + 0.366 * ( Ku * AW592 ) ^ 0.63 )</f>
        <v>2.4257972716477125</v>
      </c>
      <c r="AY592" cm="1">
        <f t="array" ref="AY592" xml:space="preserve"> 0.35 * Ku ^ ( -0.5 ) * AW592 ^ 0.4</f>
        <v>2.921059753852683</v>
      </c>
      <c r="AZ592">
        <f t="shared" si="255"/>
        <v>1.2041648277840487</v>
      </c>
      <c r="BA592">
        <f t="shared" si="241"/>
        <v>0.78898560090229741</v>
      </c>
      <c r="BB592">
        <f t="shared" si="256"/>
        <v>1.4108443840086535</v>
      </c>
      <c r="BC592">
        <f t="shared" si="257"/>
        <v>1.7881750723906593</v>
      </c>
      <c r="BD592">
        <f t="shared" si="242"/>
        <v>1.3042762011821911</v>
      </c>
      <c r="BE592">
        <f t="shared" si="258"/>
        <v>4.3206893651660767</v>
      </c>
      <c r="BF592">
        <f t="shared" si="259"/>
        <v>3.3127104222631831</v>
      </c>
      <c r="BG592" cm="1">
        <f t="array" ref="BG592" xml:space="preserve"> EXP( -4 * alpha * X * 10^(-6) * BA592 / ( PI() * df * 10^(-6) * ( 1 - alpha ) ) ) * 100</f>
        <v>9.7441686070615013E-6</v>
      </c>
      <c r="BH592" cm="1">
        <f t="array" ref="BH592" xml:space="preserve"> EXP( -4 * alpha * X * 10^(-6) * BB592 / ( PI() * df * 10^(-6) * ( 1 - alpha ) ) ) * 100</f>
        <v>2.9016712553026865E-11</v>
      </c>
      <c r="BI592" cm="1">
        <f t="array" ref="BI592" xml:space="preserve"> EXP( -4 * alpha * X * 10^(-6) * BD592 / ( PI() * df * 10^(-6) * ( 1 - alpha ) ) ) * 100</f>
        <v>2.5683697118547716E-10</v>
      </c>
      <c r="BJ592" cm="1">
        <f t="array" ref="BJ592" xml:space="preserve"> EXP( -4 * alpha * X * 10^(-6) * BE592 / ( PI() * df * 10^(-6) * ( 1 - alpha ) ) ) * 100</f>
        <v>4.0230157638691539E-37</v>
      </c>
      <c r="BK592" cm="1">
        <f t="array" ref="BK592">fC *  BG592 +  ( 1 - fC ) * BI592</f>
        <v>9.7464801398021697E-7</v>
      </c>
    </row>
    <row r="593" spans="6:63" x14ac:dyDescent="0.2">
      <c r="F593">
        <v>5930</v>
      </c>
      <c r="G593" cm="1">
        <f t="array" ref="G593" xml:space="preserve"> F593 * 10^(-9) * rhoa/mu * U</f>
        <v>3.9285838457449127E-3</v>
      </c>
      <c r="H593" cm="1">
        <f t="array" ref="H593">1 +  lambda/F593 * ( 2.514 + 0.8 * EXP( -0.55 * F593/lambda ) )</f>
        <v>1.028408623946037</v>
      </c>
      <c r="I593" cm="1">
        <f t="array" ref="I593" xml:space="preserve"> 1 + 3.34 * lambda/F593</f>
        <v>1.0377425632377739</v>
      </c>
      <c r="J593">
        <f t="shared" si="243"/>
        <v>0.99100553487695942</v>
      </c>
      <c r="K593" cm="1">
        <f t="array" ref="K593" xml:space="preserve"> kB * T * H593 / ( 3 * PI() * mu * F593 * 10^(-9) )</f>
        <v>4.0943621808773202E-12</v>
      </c>
      <c r="L593" cm="1">
        <f t="array" ref="L593" xml:space="preserve"> df * 10^(-6) *U / K593</f>
        <v>20085.385335315361</v>
      </c>
      <c r="M593" cm="1">
        <f t="array" ref="M593" xml:space="preserve"> 1 + 0.388 * Kn * ( ( 1 - alpha ) * L593 / Ku ) ^ ( 1 / 3 )</f>
        <v>1.2027506911214829</v>
      </c>
      <c r="N593" cm="1">
        <f t="array" ref="N593" xml:space="preserve"> 1 + 0.388 * Kn * ( ( 1 - alpha ) / Ku ) ^ ( 1 / 3 ) * ( 3 * PI() * mu * df * 10^(-6) * U * F593 * 10^(-9) / ( kB * T ) ) ^ ( 1 / 3 ) * ( 0.6 * ( F593 / lambda ) ^ 0.1 ) ^ ( -1 / 3 ) * ( 1 + 2/3 * ( 3.34 * F593 / lambda ) ) ^ ( -1 / 2 )</f>
        <v>1.0148486042697187</v>
      </c>
      <c r="O593">
        <f t="shared" si="234"/>
        <v>0.84377303772192525</v>
      </c>
      <c r="P593" cm="1">
        <f t="array" ref="P593" xml:space="preserve"> 1 / ( 1 + 1.6 * ( ( 1 - alpha ) / Ku ) ^ ( 1 / 3 ) * L593 ^ ( -2 / 3 ) * M593 )</f>
        <v>0.99707973417706219</v>
      </c>
      <c r="Q593" cm="1">
        <f t="array" ref="Q593" xml:space="preserve"> 1.6 * ( ( 1 - alpha ) / Ku ) * L593 ^ ( -2 / 3 ) * M593 * P593</f>
        <v>3.6930887171430019E-3</v>
      </c>
      <c r="R593" cm="1">
        <f t="array" ref="R593" xml:space="preserve"> 1.6 * ( 0.6 ) ^ ( 2 / 3 ) * ( ( 1 - alpha ) / Ku ) * ( lambda * 10^(-9) ) ^ ( -1 / 15 ) * ( kB * T / ( 3 * PI() * df * 10^(-6) * U * mu ) ) ^ ( 2 / 3 ) * ( F593 * 10^(-9) ) ^ ( -3 / 5 )  +  3.2 * 3.34 / 3 * ( 0.6 ) ^ ( 2 / 3 ) * ( ( 1 - alpha ) / Ku ) *  ( lambda * 10^(-9) ) ^ ( 14 / 15 ) * ( kB * T / ( 3 * PI() * df * 10^(-6) * U * mu ) ) ^ ( 2 / 3 ) * ( F593 * 10^(-9) ) ^ ( -8 / 5 )</f>
        <v>2.9720855846879792E-3</v>
      </c>
      <c r="S593">
        <f t="shared" si="235"/>
        <v>3.0162169073907463E-3</v>
      </c>
      <c r="T593">
        <f t="shared" si="244"/>
        <v>0.81671932044029305</v>
      </c>
      <c r="U593">
        <f t="shared" si="236"/>
        <v>6129.4564078959493</v>
      </c>
      <c r="V593">
        <f t="shared" si="237"/>
        <v>1.2772832245097494E-2</v>
      </c>
      <c r="W593">
        <f t="shared" si="238"/>
        <v>1.631447879153499E-4</v>
      </c>
      <c r="X593">
        <f t="shared" si="239"/>
        <v>2.0838093484712755E-6</v>
      </c>
      <c r="Y593" cm="1">
        <f t="array" ref="Y593" xml:space="preserve"> 4 / 3 * g / U^2 * F593 * 10^(-9) * ( rhop - rhoa ) / rhoa</f>
        <v>614.73370728576879</v>
      </c>
      <c r="Z593" cm="1">
        <f t="array" ref="Z593" xml:space="preserve"> SQRT( 4/3 * 1/U593 * g/rhoa * F593 * 10^(-9) *  ( rhop - rhoa ) )</f>
        <v>3.3218720122470432E-3</v>
      </c>
      <c r="AA593" cm="1">
        <f t="array" ref="AA593" xml:space="preserve"> Z593 / U</f>
        <v>0.31668867516436455</v>
      </c>
      <c r="AB593">
        <f t="shared" si="245"/>
        <v>0.46346176867556121</v>
      </c>
      <c r="AC593">
        <f t="shared" si="246"/>
        <v>0.44873854181112838</v>
      </c>
      <c r="AD593">
        <f t="shared" si="247"/>
        <v>0.96823205740031693</v>
      </c>
      <c r="AE593" cm="1">
        <f t="array" ref="AE593">( ( F593 * 10^(-9) ) ^ 2 * rhop * H593 * U ) / ( 18 * mu * ( df * 10^(-6) ) )</f>
        <v>0.14826515197527979</v>
      </c>
      <c r="AF593">
        <f t="shared" si="248"/>
        <v>0.13859053113753389</v>
      </c>
      <c r="AG593" cm="1">
        <f t="array" ref="AG593">(2 * AI613*(1-alpha)*AE593*SQRT(alpha)+(1-alpha)*alpha*AE593^2)/Ku</f>
        <v>8.8771334598208754E-2</v>
      </c>
      <c r="AH593">
        <f t="shared" si="249"/>
        <v>0.64052957925469112</v>
      </c>
      <c r="AI593" cm="1">
        <f t="array" ref="AI593" xml:space="preserve"> F593 / df / 1000</f>
        <v>0.75637755102040816</v>
      </c>
      <c r="AJ593" cm="1">
        <f t="array" ref="AJ593" xml:space="preserve"> ( 1 + AI593 ) / ( 2*Ku ) * ( 2 * LN( 1 + AI593 ) - 1 + alpha + ( 1 / ( 1 + AI593 ) ) ^ 2 * ( 1 - alpha / 2 ) - ( alpha / 2) * ( 1 + AI593 ) ^ 2 )</f>
        <v>0.53936058166942746</v>
      </c>
      <c r="AK593" cm="1">
        <f t="array" ref="AK593" xml:space="preserve"> ( ( 1 - alpha ) / Ku ) * AI593 ^ 2</f>
        <v>0.81363251081513532</v>
      </c>
      <c r="AL593">
        <f t="shared" si="250"/>
        <v>1.5085131143562291</v>
      </c>
      <c r="AM593">
        <f t="shared" si="240"/>
        <v>0.78788833318103435</v>
      </c>
      <c r="AN593">
        <f t="shared" si="251"/>
        <v>1.4039778006711883</v>
      </c>
      <c r="AO593">
        <f t="shared" si="252"/>
        <v>1.7819502352608056</v>
      </c>
      <c r="AP593" cm="1">
        <f t="array" ref="AP593" xml:space="preserve"> EXP( -4 * alpha * X * 10^(-6) * AM593 / ( PI() * df * 10^(-6) * ( 1 - alpha ) ) ) * 100</f>
        <v>9.9654191229284854E-6</v>
      </c>
      <c r="AQ593" cm="1">
        <f t="array" ref="AQ593" xml:space="preserve"> EXP( -4 * alpha * X * 10^(-6) * AN593 / ( PI() * df * 10^(-6) * ( 1 - alpha ) ) ) * 100</f>
        <v>3.3393929945059563E-11</v>
      </c>
      <c r="AR593">
        <f t="shared" si="253"/>
        <v>9.9653857289985403E-6</v>
      </c>
      <c r="AS593" cm="1">
        <f t="array" ref="AS593" xml:space="preserve"> ( sigave * 10^(-6) * fE *e * H593 ) / ( 3 * PI() * eps0 * ( 1 + epsF ) * mu * U * F593 * 10^(-9) )</f>
        <v>3.5783695742159422E-3</v>
      </c>
      <c r="AT593" cm="1">
        <f t="array" ref="AT593" xml:space="preserve"> PI() * AS593 / ( 1 + alpha * SQRT(AS593) )</f>
        <v>1.1195569363648768E-2</v>
      </c>
      <c r="AU593" cm="1">
        <f t="array" ref="AU593" xml:space="preserve"> PI() * AS593 * ( 1 - SQRT( AS593 ) * alpha )</f>
        <v>1.1195378629015346E-2</v>
      </c>
      <c r="AV593">
        <f t="shared" si="254"/>
        <v>0.99998296338245718</v>
      </c>
      <c r="AW593" cm="1">
        <f t="array" ref="AW593" xml:space="preserve"> 2 / 3 * ( epsP - 1 ) / ( epsP + 2 ) * ( sigave * 10^(-6) ) ^ 2 / ( eps0 * ( 1 + epsF ) ^ 2 ) * H593 * ( F593 * 10^(-9) ) ^ 2 / ( df * 10^(-6) * mu * U )</f>
        <v>118.88443864963192</v>
      </c>
      <c r="AX593" cm="1">
        <f t="array" ref="AX593" xml:space="preserve"> 0.528 * Ku ^ 0.26 * AW593 ^ 0.74 / ( 1 + 0.366 * ( Ku * AW593 ) ^ 0.63 )</f>
        <v>2.4274475522357788</v>
      </c>
      <c r="AY593" cm="1">
        <f t="array" ref="AY593" xml:space="preserve"> 0.35 * Ku ^ ( -0.5 ) * AW593 ^ 0.4</f>
        <v>2.9249518727556114</v>
      </c>
      <c r="AZ593">
        <f t="shared" si="255"/>
        <v>1.2049495652590354</v>
      </c>
      <c r="BA593">
        <f t="shared" si="241"/>
        <v>0.79026304405974523</v>
      </c>
      <c r="BB593">
        <f t="shared" si="256"/>
        <v>1.4151731793002036</v>
      </c>
      <c r="BC593">
        <f t="shared" si="257"/>
        <v>1.7907621898022275</v>
      </c>
      <c r="BD593">
        <f t="shared" si="242"/>
        <v>1.3027782796013836</v>
      </c>
      <c r="BE593">
        <f t="shared" si="258"/>
        <v>4.3289296734267992</v>
      </c>
      <c r="BF593">
        <f t="shared" si="259"/>
        <v>3.3228445248191729</v>
      </c>
      <c r="BG593" cm="1">
        <f t="array" ref="BG593" xml:space="preserve"> EXP( -4 * alpha * X * 10^(-6) * BA593 / ( PI() * df * 10^(-6) * ( 1 - alpha ) ) ) * 100</f>
        <v>9.4927686619222543E-6</v>
      </c>
      <c r="BH593" cm="1">
        <f t="array" ref="BH593" xml:space="preserve"> EXP( -4 * alpha * X * 10^(-6) * BB593 / ( PI() * df * 10^(-6) * ( 1 - alpha ) ) ) * 100</f>
        <v>2.65571047515337E-11</v>
      </c>
      <c r="BI593" cm="1">
        <f t="array" ref="BI593" xml:space="preserve"> EXP( -4 * alpha * X * 10^(-6) * BD593 / ( PI() * df * 10^(-6) * ( 1 - alpha ) ) ) * 100</f>
        <v>2.6483092402883779E-10</v>
      </c>
      <c r="BJ593" cm="1">
        <f t="array" ref="BJ593" xml:space="preserve"> EXP( -4 * alpha * X * 10^(-6) * BE593 / ( PI() * df * 10^(-6) * ( 1 - alpha ) ) ) * 100</f>
        <v>3.3987945822658783E-37</v>
      </c>
      <c r="BK593" cm="1">
        <f t="array" ref="BK593">fC *  BG593 +  ( 1 - fC ) * BI593</f>
        <v>9.4951521402385139E-7</v>
      </c>
    </row>
    <row r="594" spans="6:63" x14ac:dyDescent="0.2">
      <c r="F594">
        <v>5940</v>
      </c>
      <c r="G594" cm="1">
        <f t="array" ref="G594" xml:space="preserve"> F594 * 10^(-9) * rhoa/mu * U</f>
        <v>3.93520877634482E-3</v>
      </c>
      <c r="H594" cm="1">
        <f t="array" ref="H594">1 +  lambda/F594 * ( 2.514 + 0.8 * EXP( -0.55 * F594/lambda ) )</f>
        <v>1.028360797979798</v>
      </c>
      <c r="I594" cm="1">
        <f t="array" ref="I594" xml:space="preserve"> 1 + 3.34 * lambda/F594</f>
        <v>1.0376790235690236</v>
      </c>
      <c r="J594">
        <f t="shared" si="243"/>
        <v>0.99102012724784938</v>
      </c>
      <c r="K594" cm="1">
        <f t="array" ref="K594" xml:space="preserve"> kB * T * H594 / ( 3 * PI() * mu * F594 * 10^(-9) )</f>
        <v>4.0872792281952132E-12</v>
      </c>
      <c r="L594" cm="1">
        <f t="array" ref="L594" xml:space="preserve"> df * 10^(-6) *U / K594</f>
        <v>20120.191822954021</v>
      </c>
      <c r="M594" cm="1">
        <f t="array" ref="M594" xml:space="preserve"> 1 + 0.388 * Kn * ( ( 1 - alpha ) * L594 / Ku ) ^ ( 1 / 3 )</f>
        <v>1.2028677408533155</v>
      </c>
      <c r="N594" cm="1">
        <f t="array" ref="N594" xml:space="preserve"> 1 + 0.388 * Kn * ( ( 1 - alpha ) / Ku ) ^ ( 1 / 3 ) * ( 3 * PI() * mu * df * 10^(-6) * U * F594 * 10^(-9) / ( kB * T ) ) ^ ( 1 / 3 ) * ( 0.6 * ( F594 / lambda ) ^ 0.1 ) ^ ( -1 / 3 ) * ( 1 + 2/3 * ( 3.34 * F594 / lambda ) ) ^ ( -1 / 2 )</f>
        <v>1.0148436644590413</v>
      </c>
      <c r="O594">
        <f t="shared" si="234"/>
        <v>0.84368682440441056</v>
      </c>
      <c r="P594" cm="1">
        <f t="array" ref="P594" xml:space="preserve"> 1 / ( 1 + 1.6 * ( ( 1 - alpha ) / Ku ) ^ ( 1 / 3 ) * L594 ^ ( -2 / 3 ) * M594 )</f>
        <v>0.99708281018183154</v>
      </c>
      <c r="Q594" cm="1">
        <f t="array" ref="Q594" xml:space="preserve"> 1.6 * ( ( 1 - alpha ) / Ku ) * L594 ^ ( -2 / 3 ) * M594 * P594</f>
        <v>3.6891986745245923E-3</v>
      </c>
      <c r="R594" cm="1">
        <f t="array" ref="R594" xml:space="preserve"> 1.6 * ( 0.6 ) ^ ( 2 / 3 ) * ( ( 1 - alpha ) / Ku ) * ( lambda * 10^(-9) ) ^ ( -1 / 15 ) * ( kB * T / ( 3 * PI() * df * 10^(-6) * U * mu ) ) ^ ( 2 / 3 ) * ( F594 * 10^(-9) ) ^ ( -3 / 5 )  +  3.2 * 3.34 / 3 * ( 0.6 ) ^ ( 2 / 3 ) * ( ( 1 - alpha ) / Ku ) *  ( lambda * 10^(-9) ) ^ ( 14 / 15 ) * ( kB * T / ( 3 * PI() * df * 10^(-6) * U * mu ) ) ^ ( 2 / 3 ) * ( F594 * 10^(-9) ) ^ ( -8 / 5 )</f>
        <v>2.968959783662046E-3</v>
      </c>
      <c r="S594">
        <f t="shared" si="235"/>
        <v>3.0130300264831133E-3</v>
      </c>
      <c r="T594">
        <f t="shared" si="244"/>
        <v>0.81671666188359637</v>
      </c>
      <c r="U594">
        <f t="shared" si="236"/>
        <v>6119.1610278656044</v>
      </c>
      <c r="V594">
        <f t="shared" si="237"/>
        <v>1.2783572637799386E-2</v>
      </c>
      <c r="W594">
        <f t="shared" si="238"/>
        <v>1.6341927191360612E-4</v>
      </c>
      <c r="X594">
        <f t="shared" si="239"/>
        <v>2.0890704170940636E-6</v>
      </c>
      <c r="Y594" cm="1">
        <f t="array" ref="Y594" xml:space="preserve"> 4 / 3 * g / U^2 * F594 * 10^(-9) * ( rhop - rhoa ) / rhoa</f>
        <v>615.77035771964029</v>
      </c>
      <c r="Z594" cm="1">
        <f t="array" ref="Z594" xml:space="preserve"> SQRT( 4/3 * 1/U594 * g/rhoa * F594 * 10^(-9) *  ( rhop - rhoa ) )</f>
        <v>3.3274674115371188E-3</v>
      </c>
      <c r="AA594" cm="1">
        <f t="array" ref="AA594" xml:space="preserve"> Z594 / U</f>
        <v>0.31722210919844435</v>
      </c>
      <c r="AB594">
        <f t="shared" si="245"/>
        <v>0.46460512777594115</v>
      </c>
      <c r="AC594">
        <f t="shared" si="246"/>
        <v>0.44977087641369035</v>
      </c>
      <c r="AD594">
        <f t="shared" si="247"/>
        <v>0.96807127068686871</v>
      </c>
      <c r="AE594" cm="1">
        <f t="array" ref="AE594">( ( F594 * 10^(-9) ) ^ 2 * rhop * H594 * U ) / ( 18 * mu * ( df * 10^(-6) ) )</f>
        <v>0.14875870638651256</v>
      </c>
      <c r="AF594">
        <f t="shared" si="248"/>
        <v>0.13916961610251929</v>
      </c>
      <c r="AG594" cm="1">
        <f t="array" ref="AG594">(2 * AI614*(1-alpha)*AE594*SQRT(alpha)+(1-alpha)*alpha*AE594^2)/Ku</f>
        <v>8.9215812896945912E-2</v>
      </c>
      <c r="AH594">
        <f t="shared" si="249"/>
        <v>0.6410581231410819</v>
      </c>
      <c r="AI594" cm="1">
        <f t="array" ref="AI594" xml:space="preserve"> F594 / df / 1000</f>
        <v>0.75765306122448972</v>
      </c>
      <c r="AJ594" cm="1">
        <f t="array" ref="AJ594" xml:space="preserve"> ( 1 + AI594 ) / ( 2*Ku ) * ( 2 * LN( 1 + AI594 ) - 1 + alpha + ( 1 / ( 1 + AI594 ) ) ^ 2 * ( 1 - alpha / 2 ) - ( alpha / 2) * ( 1 + AI594 ) ^ 2 )</f>
        <v>0.54088422153520266</v>
      </c>
      <c r="AK594" cm="1">
        <f t="array" ref="AK594" xml:space="preserve"> ( ( 1 - alpha ) / Ku ) * AI594 ^ 2</f>
        <v>0.8163789477176645</v>
      </c>
      <c r="AL594">
        <f t="shared" si="250"/>
        <v>1.509341399163983</v>
      </c>
      <c r="AM594">
        <f t="shared" si="240"/>
        <v>0.78918143542399077</v>
      </c>
      <c r="AN594">
        <f t="shared" si="251"/>
        <v>1.4083324702603572</v>
      </c>
      <c r="AO594">
        <f t="shared" si="252"/>
        <v>1.784548402996486</v>
      </c>
      <c r="AP594" cm="1">
        <f t="array" ref="AP594" xml:space="preserve"> EXP( -4 * alpha * X * 10^(-6) * AM594 / ( PI() * df * 10^(-6) * ( 1 - alpha ) ) ) * 100</f>
        <v>9.7052007444175483E-6</v>
      </c>
      <c r="AQ594" cm="1">
        <f t="array" ref="AQ594" xml:space="preserve"> EXP( -4 * alpha * X * 10^(-6) * AN594 / ( PI() * df * 10^(-6) * ( 1 - alpha ) ) ) * 100</f>
        <v>3.0547109453984197E-11</v>
      </c>
      <c r="AR594">
        <f t="shared" si="253"/>
        <v>9.7051701973080947E-6</v>
      </c>
      <c r="AS594" cm="1">
        <f t="array" ref="AS594" xml:space="preserve"> ( sigave * 10^(-6) * fE *e * H594 ) / ( 3 * PI() * eps0 * ( 1 + epsF ) * mu * U * F594 * 10^(-9) )</f>
        <v>3.5721792517057253E-3</v>
      </c>
      <c r="AT594" cm="1">
        <f t="array" ref="AT594" xml:space="preserve"> PI() * AS594 / ( 1 + alpha * SQRT(AS594) )</f>
        <v>1.1176241586607577E-2</v>
      </c>
      <c r="AU594" cm="1">
        <f t="array" ref="AU594" xml:space="preserve"> PI() * AS594 * ( 1 - SQRT( AS594 ) * alpha )</f>
        <v>1.1176051510641695E-2</v>
      </c>
      <c r="AV594">
        <f t="shared" si="254"/>
        <v>0.9999829928545827</v>
      </c>
      <c r="AW594" cm="1">
        <f t="array" ref="AW594" xml:space="preserve"> 2 / 3 * ( epsP - 1 ) / ( epsP + 2 ) * ( sigave * 10^(-6) ) ^ 2 / ( eps0 * ( 1 + epsF ) ^ 2 ) * H594 * ( F594 * 10^(-9) ) ^ 2 / ( df * 10^(-6) * mu * U )</f>
        <v>119.2801886848947</v>
      </c>
      <c r="AX594" cm="1">
        <f t="array" ref="AX594" xml:space="preserve"> 0.528 * Ku ^ 0.26 * AW594 ^ 0.74 / ( 1 + 0.366 * ( Ku * AW594 ) ^ 0.63 )</f>
        <v>2.4290948546110664</v>
      </c>
      <c r="AY594" cm="1">
        <f t="array" ref="AY594" xml:space="preserve"> 0.35 * Ku ^ ( -0.5 ) * AW594 ^ 0.4</f>
        <v>2.9288426960470271</v>
      </c>
      <c r="AZ594">
        <f t="shared" si="255"/>
        <v>1.2057341813916023</v>
      </c>
      <c r="BA594">
        <f t="shared" si="241"/>
        <v>0.79153759463263407</v>
      </c>
      <c r="BB594">
        <f t="shared" si="256"/>
        <v>1.4195085217709988</v>
      </c>
      <c r="BC594">
        <f t="shared" si="257"/>
        <v>1.793355781704616</v>
      </c>
      <c r="BD594">
        <f t="shared" si="242"/>
        <v>1.3012797258920656</v>
      </c>
      <c r="BE594">
        <f t="shared" si="258"/>
        <v>4.3371751663073841</v>
      </c>
      <c r="BF594">
        <f t="shared" si="259"/>
        <v>3.3330075617170802</v>
      </c>
      <c r="BG594" cm="1">
        <f t="array" ref="BG594" xml:space="preserve"> EXP( -4 * alpha * X * 10^(-6) * BA594 / ( PI() * df * 10^(-6) * ( 1 - alpha ) ) ) * 100</f>
        <v>9.2484022172197307E-6</v>
      </c>
      <c r="BH594" cm="1">
        <f t="array" ref="BH594" xml:space="preserve"> EXP( -4 * alpha * X * 10^(-6) * BB594 / ( PI() * df * 10^(-6) * ( 1 - alpha ) ) ) * 100</f>
        <v>2.4302730154811354E-11</v>
      </c>
      <c r="BI594" cm="1">
        <f t="array" ref="BI594" xml:space="preserve"> EXP( -4 * alpha * X * 10^(-6) * BD594 / ( PI() * df * 10^(-6) * ( 1 - alpha ) ) ) * 100</f>
        <v>2.7307721768696258E-10</v>
      </c>
      <c r="BJ594" cm="1">
        <f t="array" ref="BJ594" xml:space="preserve"> EXP( -4 * alpha * X * 10^(-6) * BE594 / ( PI() * df * 10^(-6) * ( 1 - alpha ) ) ) * 100</f>
        <v>2.8711245163286657E-37</v>
      </c>
      <c r="BK594" cm="1">
        <f t="array" ref="BK594">fC *  BG594 +  ( 1 - fC ) * BI594</f>
        <v>9.2508599121789133E-7</v>
      </c>
    </row>
    <row r="595" spans="6:63" x14ac:dyDescent="0.2">
      <c r="F595">
        <v>5950</v>
      </c>
      <c r="G595" cm="1">
        <f t="array" ref="G595" xml:space="preserve"> F595 * 10^(-9) * rhoa/mu * U</f>
        <v>3.9418337069447272E-3</v>
      </c>
      <c r="H595" cm="1">
        <f t="array" ref="H595">1 +  lambda/F595 * ( 2.514 + 0.8 * EXP( -0.55 * F595/lambda ) )</f>
        <v>1.0283131327731092</v>
      </c>
      <c r="I595" cm="1">
        <f t="array" ref="I595" xml:space="preserve"> 1 + 3.34 * lambda/F595</f>
        <v>1.0376156974789916</v>
      </c>
      <c r="J595">
        <f t="shared" si="243"/>
        <v>0.991034672346916</v>
      </c>
      <c r="K595" cm="1">
        <f t="array" ref="K595" xml:space="preserve"> kB * T * H595 / ( 3 * PI() * mu * F595 * 10^(-9) )</f>
        <v>4.0802207216316464E-12</v>
      </c>
      <c r="L595" cm="1">
        <f t="array" ref="L595" xml:space="preserve"> df * 10^(-6) *U / K595</f>
        <v>20154.998397336043</v>
      </c>
      <c r="M595" cm="1">
        <f t="array" ref="M595" xml:space="preserve"> 1 + 0.388 * Kn * ( ( 1 - alpha ) * L595 / Ku ) ^ ( 1 / 3 )</f>
        <v>1.2029846559623172</v>
      </c>
      <c r="N595" cm="1">
        <f t="array" ref="N595" xml:space="preserve"> 1 + 0.388 * Kn * ( ( 1 - alpha ) / Ku ) ^ ( 1 / 3 ) * ( 3 * PI() * mu * df * 10^(-6) * U * F595 * 10^(-9) / ( kB * T ) ) ^ ( 1 / 3 ) * ( 0.6 * ( F595 / lambda ) ^ 0.1 ) ^ ( -1 / 3 ) * ( 1 + 2/3 * ( 3.34 * F595 / lambda ) ) ^ ( -1 / 2 )</f>
        <v>1.0148387344914029</v>
      </c>
      <c r="O595">
        <f t="shared" si="234"/>
        <v>0.84360073045120554</v>
      </c>
      <c r="P595" cm="1">
        <f t="array" ref="P595" xml:space="preserve"> 1 / ( 1 + 1.6 * ( ( 1 - alpha ) / Ku ) ^ ( 1 / 3 ) * L595 ^ ( -2 / 3 ) * M595 )</f>
        <v>0.99708587752000311</v>
      </c>
      <c r="Q595" cm="1">
        <f t="array" ref="Q595" xml:space="preserve"> 1.6 * ( ( 1 - alpha ) / Ku ) * L595 ^ ( -2 / 3 ) * M595 * P595</f>
        <v>3.6853195920438378E-3</v>
      </c>
      <c r="R595" cm="1">
        <f t="array" ref="R595" xml:space="preserve"> 1.6 * ( 0.6 ) ^ ( 2 / 3 ) * ( ( 1 - alpha ) / Ku ) * ( lambda * 10^(-9) ) ^ ( -1 / 15 ) * ( kB * T / ( 3 * PI() * df * 10^(-6) * U * mu ) ) ^ ( 2 / 3 ) * ( F595 * 10^(-9) ) ^ ( -3 / 5 )  +  3.2 * 3.34 / 3 * ( 0.6 ) ^ ( 2 / 3 ) * ( ( 1 - alpha ) / Ku ) *  ( lambda * 10^(-9) ) ^ ( 14 / 15 ) * ( kB * T / ( 3 * PI() * df * 10^(-6) * U * mu ) ) ^ ( 2 / 3 ) * ( F595 * 10^(-9) ) ^ ( -8 / 5 )</f>
        <v>2.9658427204393564E-3</v>
      </c>
      <c r="S595">
        <f t="shared" si="235"/>
        <v>3.0098520731112162E-3</v>
      </c>
      <c r="T595">
        <f t="shared" si="244"/>
        <v>0.81671399126662592</v>
      </c>
      <c r="U595">
        <f t="shared" si="236"/>
        <v>6108.9002417588599</v>
      </c>
      <c r="V595">
        <f t="shared" si="237"/>
        <v>1.279430394415308E-2</v>
      </c>
      <c r="W595">
        <f t="shared" si="238"/>
        <v>1.6369375411262011E-4</v>
      </c>
      <c r="X595">
        <f t="shared" si="239"/>
        <v>2.0943358712713705E-6</v>
      </c>
      <c r="Y595" cm="1">
        <f t="array" ref="Y595" xml:space="preserve"> 4 / 3 * g / U^2 * F595 * 10^(-9) * ( rhop - rhoa ) / rhoa</f>
        <v>616.80700815351167</v>
      </c>
      <c r="Z595" cm="1">
        <f t="array" ref="Z595" xml:space="preserve"> SQRT( 4/3 * 1/U595 * g/rhoa * F595 * 10^(-9) *  ( rhop - rhoa ) )</f>
        <v>3.3330627926685136E-3</v>
      </c>
      <c r="AA595" cm="1">
        <f t="array" ref="AA595" xml:space="preserve"> Z595 / U</f>
        <v>0.31775554150137719</v>
      </c>
      <c r="AB595">
        <f t="shared" si="245"/>
        <v>0.46575027109878475</v>
      </c>
      <c r="AC595">
        <f t="shared" si="246"/>
        <v>0.45080431829556616</v>
      </c>
      <c r="AD595">
        <f t="shared" si="247"/>
        <v>0.96790994287999332</v>
      </c>
      <c r="AE595" cm="1">
        <f t="array" ref="AE595">( ( F595 * 10^(-9) ) ^ 2 * rhop * H595 * U ) / ( 18 * mu * ( df * 10^(-6) ) )</f>
        <v>0.14925308076023633</v>
      </c>
      <c r="AF595">
        <f t="shared" si="248"/>
        <v>0.13974943365270998</v>
      </c>
      <c r="AG595" cm="1">
        <f t="array" ref="AG595">(2 * AI615*(1-alpha)*AE595*SQRT(alpha)+(1-alpha)*alpha*AE595^2)/Ku</f>
        <v>8.9661784301689307E-2</v>
      </c>
      <c r="AH595">
        <f t="shared" si="249"/>
        <v>0.64158960761520489</v>
      </c>
      <c r="AI595" cm="1">
        <f t="array" ref="AI595" xml:space="preserve"> F595 / df / 1000</f>
        <v>0.7589285714285714</v>
      </c>
      <c r="AJ595" cm="1">
        <f t="array" ref="AJ595" xml:space="preserve"> ( 1 + AI595 ) / ( 2*Ku ) * ( 2 * LN( 1 + AI595 ) - 1 + alpha + ( 1 / ( 1 + AI595 ) ) ^ 2 * ( 1 - alpha / 2 ) - ( alpha / 2) * ( 1 + AI595 ) ^ 2 )</f>
        <v>0.54240926514734933</v>
      </c>
      <c r="AK595" cm="1">
        <f t="array" ref="AK595" xml:space="preserve"> ( ( 1 - alpha ) / Ku ) * AI595 ^ 2</f>
        <v>0.81913001214656733</v>
      </c>
      <c r="AL595">
        <f t="shared" si="250"/>
        <v>1.510169653765123</v>
      </c>
      <c r="AM595">
        <f t="shared" si="240"/>
        <v>0.79047153582612339</v>
      </c>
      <c r="AN595">
        <f t="shared" si="251"/>
        <v>1.4126936161679549</v>
      </c>
      <c r="AO595">
        <f t="shared" si="252"/>
        <v>1.7871530499723129</v>
      </c>
      <c r="AP595" cm="1">
        <f t="array" ref="AP595" xml:space="preserve"> EXP( -4 * alpha * X * 10^(-6) * AM595 / ( PI() * df * 10^(-6) * ( 1 - alpha ) ) ) * 100</f>
        <v>9.4523577966073837E-6</v>
      </c>
      <c r="AQ595" cm="1">
        <f t="array" ref="AQ595" xml:space="preserve"> EXP( -4 * alpha * X * 10^(-6) * AN595 / ( PI() * df * 10^(-6) * ( 1 - alpha ) ) ) * 100</f>
        <v>2.7939276717832798E-11</v>
      </c>
      <c r="AR595">
        <f t="shared" si="253"/>
        <v>9.4523298573306659E-6</v>
      </c>
      <c r="AS595" cm="1">
        <f t="array" ref="AS595" xml:space="preserve"> ( sigave * 10^(-6) * fE *e * H595 ) / ( 3 * PI() * eps0 * ( 1 + epsF ) * mu * U * F595 * 10^(-9) )</f>
        <v>3.5660102944883015E-3</v>
      </c>
      <c r="AT595" cm="1">
        <f t="array" ref="AT595" xml:space="preserve"> PI() * AS595 / ( 1 + alpha * SQRT(AS595) )</f>
        <v>1.1156980414932937E-2</v>
      </c>
      <c r="AU595" cm="1">
        <f t="array" ref="AU595" xml:space="preserve"> PI() * AS595 * ( 1 - SQRT( AS595 ) * alpha )</f>
        <v>1.1156790994229639E-2</v>
      </c>
      <c r="AV595">
        <f t="shared" si="254"/>
        <v>0.99998302222498803</v>
      </c>
      <c r="AW595" cm="1">
        <f t="array" ref="AW595" xml:space="preserve"> 2 / 3 * ( epsP - 1 ) / ( epsP + 2 ) * ( sigave * 10^(-6) ) ^ 2 / ( eps0 * ( 1 + epsF ) ^ 2 ) * H595 * ( F595 * 10^(-9) ) ^ 2 / ( df * 10^(-6) * mu * U )</f>
        <v>119.6765961961669</v>
      </c>
      <c r="AX595" cm="1">
        <f t="array" ref="AX595" xml:space="preserve"> 0.528 * Ku ^ 0.26 * AW595 ^ 0.74 / ( 1 + 0.366 * ( Ku * AW595 ) ^ 0.63 )</f>
        <v>2.4307391890397962</v>
      </c>
      <c r="AY595" cm="1">
        <f t="array" ref="AY595" xml:space="preserve"> 0.35 * Ku ^ ( -0.5 ) * AW595 ^ 0.4</f>
        <v>2.9327322263128539</v>
      </c>
      <c r="AZ595">
        <f t="shared" si="255"/>
        <v>1.2065186752805668</v>
      </c>
      <c r="BA595">
        <f t="shared" si="241"/>
        <v>0.79280924079728232</v>
      </c>
      <c r="BB595">
        <f t="shared" si="256"/>
        <v>1.4238504071621845</v>
      </c>
      <c r="BC595">
        <f t="shared" si="257"/>
        <v>1.7959558666726698</v>
      </c>
      <c r="BD595">
        <f t="shared" si="242"/>
        <v>1.2997805849128863</v>
      </c>
      <c r="BE595">
        <f t="shared" si="258"/>
        <v>4.3454258424808092</v>
      </c>
      <c r="BF595">
        <f t="shared" si="259"/>
        <v>3.3431995314594176</v>
      </c>
      <c r="BG595" cm="1">
        <f t="array" ref="BG595" xml:space="preserve"> EXP( -4 * alpha * X * 10^(-6) * BA595 / ( PI() * df * 10^(-6) * ( 1 - alpha ) ) ) * 100</f>
        <v>9.0108618386494916E-6</v>
      </c>
      <c r="BH595" cm="1">
        <f t="array" ref="BH595" xml:space="preserve"> EXP( -4 * alpha * X * 10^(-6) * BB595 / ( PI() * df * 10^(-6) * ( 1 - alpha ) ) ) * 100</f>
        <v>2.2236747248441708E-11</v>
      </c>
      <c r="BI595" cm="1">
        <f t="array" ref="BI595" xml:space="preserve"> EXP( -4 * alpha * X * 10^(-6) * BD595 / ( PI() * df * 10^(-6) * ( 1 - alpha ) ) ) * 100</f>
        <v>2.8158366772037335E-10</v>
      </c>
      <c r="BJ595" cm="1">
        <f t="array" ref="BJ595" xml:space="preserve"> EXP( -4 * alpha * X * 10^(-6) * BE595 / ( PI() * df * 10^(-6) * ( 1 - alpha ) ) ) * 100</f>
        <v>2.425119127328589E-37</v>
      </c>
      <c r="BK595" cm="1">
        <f t="array" ref="BK595">fC *  BG595 +  ( 1 - fC ) * BI595</f>
        <v>9.013396091658975E-7</v>
      </c>
    </row>
    <row r="596" spans="6:63" x14ac:dyDescent="0.2">
      <c r="F596">
        <v>5960</v>
      </c>
      <c r="G596" cm="1">
        <f t="array" ref="G596" xml:space="preserve"> F596 * 10^(-9) * rhoa/mu * U</f>
        <v>3.9484586375446344E-3</v>
      </c>
      <c r="H596" cm="1">
        <f t="array" ref="H596">1 +  lambda/F596 * ( 2.514 + 0.8 * EXP( -0.55 * F596/lambda ) )</f>
        <v>1.0282656275167785</v>
      </c>
      <c r="I596" cm="1">
        <f t="array" ref="I596" xml:space="preserve"> 1 + 3.34 * lambda/F596</f>
        <v>1.0375525838926174</v>
      </c>
      <c r="J596">
        <f t="shared" si="243"/>
        <v>0.9910491704034925</v>
      </c>
      <c r="K596" cm="1">
        <f t="array" ref="K596" xml:space="preserve"> kB * T * H596 / ( 3 * PI() * mu * F596 * 10^(-9) )</f>
        <v>4.0731865349302988E-12</v>
      </c>
      <c r="L596" cm="1">
        <f t="array" ref="L596" xml:space="preserve"> df * 10^(-6) *U / K596</f>
        <v>20189.805058036804</v>
      </c>
      <c r="M596" cm="1">
        <f t="array" ref="M596" xml:space="preserve"> 1 + 0.388 * Kn * ( ( 1 - alpha ) * L596 / Ku ) ^ ( 1 / 3 )</f>
        <v>1.2031014368341504</v>
      </c>
      <c r="N596" cm="1">
        <f t="array" ref="N596" xml:space="preserve"> 1 + 0.388 * Kn * ( ( 1 - alpha ) / Ku ) ^ ( 1 / 3 ) * ( 3 * PI() * mu * df * 10^(-6) * U * F596 * 10^(-9) / ( kB * T ) ) ^ ( 1 / 3 ) * ( 0.6 * ( F596 / lambda ) ^ 0.1 ) ^ ( -1 / 3 ) * ( 1 + 2/3 * ( 3.34 * F596 / lambda ) ) ^ ( -1 / 2 )</f>
        <v>1.0148338143309086</v>
      </c>
      <c r="O596">
        <f t="shared" si="234"/>
        <v>0.84351475549838051</v>
      </c>
      <c r="P596" cm="1">
        <f t="array" ref="P596" xml:space="preserve"> 1 / ( 1 + 1.6 * ( ( 1 - alpha ) / Ku ) ^ ( 1 / 3 ) * L596 ^ ( -2 / 3 ) * M596 )</f>
        <v>0.99708893623091688</v>
      </c>
      <c r="Q596" cm="1">
        <f t="array" ref="Q596" xml:space="preserve"> 1.6 * ( ( 1 - alpha ) / Ku ) * L596 ^ ( -2 / 3 ) * M596 * P596</f>
        <v>3.6814514199494754E-3</v>
      </c>
      <c r="R596" cm="1">
        <f t="array" ref="R596" xml:space="preserve"> 1.6 * ( 0.6 ) ^ ( 2 / 3 ) * ( ( 1 - alpha ) / Ku ) * ( lambda * 10^(-9) ) ^ ( -1 / 15 ) * ( kB * T / ( 3 * PI() * df * 10^(-6) * U * mu ) ) ^ ( 2 / 3 ) * ( F596 * 10^(-9) ) ^ ( -3 / 5 )  +  3.2 * 3.34 / 3 * ( 0.6 ) ^ ( 2 / 3 ) * ( ( 1 - alpha ) / Ku ) *  ( lambda * 10^(-9) ) ^ ( 14 / 15 ) * ( kB * T / ( 3 * PI() * df * 10^(-6) * U * mu ) ) ^ ( 2 / 3 ) * ( F596 * 10^(-9) ) ^ ( -8 / 5 )</f>
        <v>2.9627343554538654E-3</v>
      </c>
      <c r="S596">
        <f t="shared" si="235"/>
        <v>3.0066830067944721E-3</v>
      </c>
      <c r="T596">
        <f t="shared" si="244"/>
        <v>0.81671130861635444</v>
      </c>
      <c r="U596">
        <f t="shared" si="236"/>
        <v>6098.6738754725302</v>
      </c>
      <c r="V596">
        <f t="shared" si="237"/>
        <v>1.2805026187040214E-2</v>
      </c>
      <c r="W596">
        <f t="shared" si="238"/>
        <v>1.6396823451333891E-4</v>
      </c>
      <c r="X596">
        <f t="shared" si="239"/>
        <v>2.0996057072268598E-6</v>
      </c>
      <c r="Y596" cm="1">
        <f t="array" ref="Y596" xml:space="preserve"> 4 / 3 * g / U^2 * F596 * 10^(-9) * ( rhop - rhoa ) / rhoa</f>
        <v>617.84365858738317</v>
      </c>
      <c r="Z596" cm="1">
        <f t="array" ref="Z596" xml:space="preserve"> SQRT( 4/3 * 1/U596 * g/rhoa * F596 * 10^(-9) *  ( rhop - rhoa ) )</f>
        <v>3.3386581556509318E-3</v>
      </c>
      <c r="AA596" cm="1">
        <f t="array" ref="AA596" xml:space="preserve"> Z596 / U</f>
        <v>0.31828897207408824</v>
      </c>
      <c r="AB596">
        <f t="shared" si="245"/>
        <v>0.46689720282576952</v>
      </c>
      <c r="AC596">
        <f t="shared" si="246"/>
        <v>0.45183886835828424</v>
      </c>
      <c r="AD596">
        <f t="shared" si="247"/>
        <v>0.96774807307401123</v>
      </c>
      <c r="AE596" cm="1">
        <f t="array" ref="AE596">( ( F596 * 10^(-9) ) ^ 2 * rhop * H596 * U ) / ( 18 * mu * ( df * 10^(-6) ) )</f>
        <v>0.14974827509645111</v>
      </c>
      <c r="AF596">
        <f t="shared" si="248"/>
        <v>0.14032997901649816</v>
      </c>
      <c r="AG596" cm="1">
        <f t="array" ref="AG596">(2 * AI616*(1-alpha)*AE596*SQRT(alpha)+(1-alpha)*alpha*AE596^2)/Ku</f>
        <v>9.0109251395365297E-2</v>
      </c>
      <c r="AH596">
        <f t="shared" si="249"/>
        <v>0.64212402814349057</v>
      </c>
      <c r="AI596" cm="1">
        <f t="array" ref="AI596" xml:space="preserve"> F596 / df / 1000</f>
        <v>0.76020408163265318</v>
      </c>
      <c r="AJ596" cm="1">
        <f t="array" ref="AJ596" xml:space="preserve"> ( 1 + AI596 ) / ( 2*Ku ) * ( 2 * LN( 1 + AI596 ) - 1 + alpha + ( 1 / ( 1 + AI596 ) ) ^ 2 * ( 1 - alpha / 2 ) - ( alpha / 2) * ( 1 + AI596 ) ^ 2 )</f>
        <v>0.54393571019178077</v>
      </c>
      <c r="AK596" cm="1">
        <f t="array" ref="AK596" xml:space="preserve"> ( ( 1 - alpha ) / Ku ) * AI596 ^ 2</f>
        <v>0.82188570410184358</v>
      </c>
      <c r="AL596">
        <f t="shared" si="250"/>
        <v>1.5109978784295357</v>
      </c>
      <c r="AM596">
        <f t="shared" si="240"/>
        <v>0.79175862298630906</v>
      </c>
      <c r="AN596">
        <f t="shared" si="251"/>
        <v>1.4170612344834206</v>
      </c>
      <c r="AO596">
        <f t="shared" si="252"/>
        <v>1.7897641949747658</v>
      </c>
      <c r="AP596" cm="1">
        <f t="array" ref="AP596" xml:space="preserve"> EXP( -4 * alpha * X * 10^(-6) * AM596 / ( PI() * df * 10^(-6) * ( 1 - alpha ) ) ) * 100</f>
        <v>9.2066696232319379E-6</v>
      </c>
      <c r="AQ596" cm="1">
        <f t="array" ref="AQ596" xml:space="preserve"> EXP( -4 * alpha * X * 10^(-6) * AN596 / ( PI() * df * 10^(-6) * ( 1 - alpha ) ) ) * 100</f>
        <v>2.5550692809337225E-11</v>
      </c>
      <c r="AR596">
        <f t="shared" si="253"/>
        <v>9.2066440725391287E-6</v>
      </c>
      <c r="AS596" cm="1">
        <f t="array" ref="AS596" xml:space="preserve"> ( sigave * 10^(-6) * fE *e * H596 ) / ( 3 * PI() * eps0 * ( 1 + epsF ) * mu * U * F596 * 10^(-9) )</f>
        <v>3.5598625922188217E-3</v>
      </c>
      <c r="AT596" cm="1">
        <f t="array" ref="AT596" xml:space="preserve"> PI() * AS596 / ( 1 + alpha * SQRT(AS596) )</f>
        <v>1.1137785505070101E-2</v>
      </c>
      <c r="AU596" cm="1">
        <f t="array" ref="AU596" xml:space="preserve"> PI() * AS596 * ( 1 - SQRT( AS596 ) * alpha )</f>
        <v>1.1137596736247852E-2</v>
      </c>
      <c r="AV596">
        <f t="shared" si="254"/>
        <v>0.99998305149419853</v>
      </c>
      <c r="AW596" cm="1">
        <f t="array" ref="AW596" xml:space="preserve"> 2 / 3 * ( epsP - 1 ) / ( epsP + 2 ) * ( sigave * 10^(-6) ) ^ 2 / ( eps0 * ( 1 + epsF ) ^ 2 ) * H596 * ( F596 * 10^(-9) ) ^ 2 / ( df * 10^(-6) * mu * U )</f>
        <v>120.07366118344852</v>
      </c>
      <c r="AX596" cm="1">
        <f t="array" ref="AX596" xml:space="preserve"> 0.528 * Ku ^ 0.26 * AW596 ^ 0.74 / ( 1 + 0.366 * ( Ku * AW596 ) ^ 0.63 )</f>
        <v>2.4323805657388964</v>
      </c>
      <c r="AY596" cm="1">
        <f t="array" ref="AY596" xml:space="preserve"> 0.35 * Ku ^ ( -0.5 ) * AW596 ^ 0.4</f>
        <v>2.9366204661295576</v>
      </c>
      <c r="AZ596">
        <f t="shared" si="255"/>
        <v>1.2073030460336234</v>
      </c>
      <c r="BA596">
        <f t="shared" si="241"/>
        <v>0.79407797077676801</v>
      </c>
      <c r="BB596">
        <f t="shared" si="256"/>
        <v>1.4281988312196685</v>
      </c>
      <c r="BC596">
        <f t="shared" si="257"/>
        <v>1.7985624633593635</v>
      </c>
      <c r="BD596">
        <f t="shared" si="242"/>
        <v>1.2982809014171175</v>
      </c>
      <c r="BE596">
        <f t="shared" si="258"/>
        <v>4.3536817006129782</v>
      </c>
      <c r="BF596">
        <f t="shared" si="259"/>
        <v>3.3534204314804197</v>
      </c>
      <c r="BG596" cm="1">
        <f t="array" ref="BG596" xml:space="preserve"> EXP( -4 * alpha * X * 10^(-6) * BA596 / ( PI() * df * 10^(-6) * ( 1 - alpha ) ) ) * 100</f>
        <v>8.7799464461032132E-6</v>
      </c>
      <c r="BH596" cm="1">
        <f t="array" ref="BH596" xml:space="preserve"> EXP( -4 * alpha * X * 10^(-6) * BB596 / ( PI() * df * 10^(-6) * ( 1 - alpha ) ) ) * 100</f>
        <v>2.0343672201828678E-11</v>
      </c>
      <c r="BI596" cm="1">
        <f t="array" ref="BI596" xml:space="preserve"> EXP( -4 * alpha * X * 10^(-6) * BD596 / ( PI() * df * 10^(-6) * ( 1 - alpha ) ) ) * 100</f>
        <v>2.9035831982248655E-10</v>
      </c>
      <c r="BJ596" cm="1">
        <f t="array" ref="BJ596" xml:space="preserve"> EXP( -4 * alpha * X * 10^(-6) * BE596 / ( PI() * df * 10^(-6) * ( 1 - alpha ) ) ) * 100</f>
        <v>2.048179793854405E-37</v>
      </c>
      <c r="BK596" cm="1">
        <f t="array" ref="BK596">fC *  BG596 +  ( 1 - fC ) * BI596</f>
        <v>8.7825596709816165E-7</v>
      </c>
    </row>
    <row r="597" spans="6:63" x14ac:dyDescent="0.2">
      <c r="F597">
        <v>5970</v>
      </c>
      <c r="G597" cm="1">
        <f t="array" ref="G597" xml:space="preserve"> F597 * 10^(-9) * rhoa/mu * U</f>
        <v>3.9550835681445408E-3</v>
      </c>
      <c r="H597" cm="1">
        <f t="array" ref="H597">1 +  lambda/F597 * ( 2.514 + 0.8 * EXP( -0.55 * F597/lambda ) )</f>
        <v>1.0282182814070351</v>
      </c>
      <c r="I597" cm="1">
        <f t="array" ref="I597" xml:space="preserve"> 1 + 3.34 * lambda/F597</f>
        <v>1.0374896817420436</v>
      </c>
      <c r="J597">
        <f t="shared" si="243"/>
        <v>0.99106362164543083</v>
      </c>
      <c r="K597" cm="1">
        <f t="array" ref="K597" xml:space="preserve"> kB * T * H597 / ( 3 * PI() * mu * F597 * 10^(-9) )</f>
        <v>4.0661765427022281E-12</v>
      </c>
      <c r="L597" cm="1">
        <f t="array" ref="L597" xml:space="preserve"> df * 10^(-6) *U / K597</f>
        <v>20224.611804634442</v>
      </c>
      <c r="M597" cm="1">
        <f t="array" ref="M597" xml:space="preserve"> 1 + 0.388 * Kn * ( ( 1 - alpha ) * L597 / Ku ) ^ ( 1 / 3 )</f>
        <v>1.2032180838527173</v>
      </c>
      <c r="N597" cm="1">
        <f t="array" ref="N597" xml:space="preserve"> 1 + 0.388 * Kn * ( ( 1 - alpha ) / Ku ) ^ ( 1 / 3 ) * ( 3 * PI() * mu * df * 10^(-6) * U * F597 * 10^(-9) / ( kB * T ) ) ^ ( 1 / 3 ) * ( 0.6 * ( F597 / lambda ) ^ 0.1 ) ^ ( -1 / 3 ) * ( 1 + 2/3 * ( 3.34 * F597 / lambda ) ) ^ ( -1 / 2 )</f>
        <v>1.0148289039418532</v>
      </c>
      <c r="O597">
        <f t="shared" si="234"/>
        <v>0.8434288991837291</v>
      </c>
      <c r="P597" cm="1">
        <f t="array" ref="P597" xml:space="preserve"> 1 / ( 1 + 1.6 * ( ( 1 - alpha ) / Ku ) ^ ( 1 / 3 ) * L597 ^ ( -2 / 3 ) * M597 )</f>
        <v>0.99709198635366725</v>
      </c>
      <c r="Q597" cm="1">
        <f t="array" ref="Q597" xml:space="preserve"> 1.6 * ( ( 1 - alpha ) / Ku ) * L597 ^ ( -2 / 3 ) * M597 * P597</f>
        <v>3.6775941088010877E-3</v>
      </c>
      <c r="R597" cm="1">
        <f t="array" ref="R597" xml:space="preserve"> 1.6 * ( 0.6 ) ^ ( 2 / 3 ) * ( ( 1 - alpha ) / Ku ) * ( lambda * 10^(-9) ) ^ ( -1 / 15 ) * ( kB * T / ( 3 * PI() * df * 10^(-6) * U * mu ) ) ^ ( 2 / 3 ) * ( F597 * 10^(-9) ) ^ ( -3 / 5 )  +  3.2 * 3.34 / 3 * ( 0.6 ) ^ ( 2 / 3 ) * ( ( 1 - alpha ) / Ku ) *  ( lambda * 10^(-9) ) ^ ( 14 / 15 ) * ( kB * T / ( 3 * PI() * df * 10^(-6) * U * mu ) ) ^ ( 2 / 3 ) * ( F597 * 10^(-9) ) ^ ( -8 / 5 )</f>
        <v>2.9596346493868256E-3</v>
      </c>
      <c r="S597">
        <f t="shared" si="235"/>
        <v>3.0035227873055634E-3</v>
      </c>
      <c r="T597">
        <f t="shared" si="244"/>
        <v>0.81670861395977312</v>
      </c>
      <c r="U597">
        <f t="shared" si="236"/>
        <v>6088.4817560698448</v>
      </c>
      <c r="V597">
        <f t="shared" si="237"/>
        <v>1.281573938924651E-2</v>
      </c>
      <c r="W597">
        <f t="shared" si="238"/>
        <v>1.6424271311670749E-4</v>
      </c>
      <c r="X597">
        <f t="shared" si="239"/>
        <v>2.1048799211937006E-6</v>
      </c>
      <c r="Y597" cm="1">
        <f t="array" ref="Y597" xml:space="preserve"> 4 / 3 * g / U^2 * F597 * 10^(-9) * ( rhop - rhoa ) / rhoa</f>
        <v>618.88030902125467</v>
      </c>
      <c r="Z597" cm="1">
        <f t="array" ref="Z597" xml:space="preserve"> SQRT( 4/3 * 1/U597 * g/rhoa * F597 * 10^(-9) *  ( rhop - rhoa ) )</f>
        <v>3.3442535004940582E-3</v>
      </c>
      <c r="AA597" cm="1">
        <f t="array" ref="AA597" xml:space="preserve"> Z597 / U</f>
        <v>0.31882240091750075</v>
      </c>
      <c r="AB597">
        <f t="shared" si="245"/>
        <v>0.46804592715164622</v>
      </c>
      <c r="AC597">
        <f t="shared" si="246"/>
        <v>0.45287452750335899</v>
      </c>
      <c r="AD597">
        <f t="shared" si="247"/>
        <v>0.9675856603632581</v>
      </c>
      <c r="AE597" cm="1">
        <f t="array" ref="AE597">( ( F597 * 10^(-9) ) ^ 2 * rhop * H597 * U ) / ( 18 * mu * ( df * 10^(-6) ) )</f>
        <v>0.15024428939515699</v>
      </c>
      <c r="AF597">
        <f t="shared" si="248"/>
        <v>0.14091124742455224</v>
      </c>
      <c r="AG597" cm="1">
        <f t="array" ref="AG597">(2 * AI617*(1-alpha)*AE597*SQRT(alpha)+(1-alpha)*alpha*AE597^2)/Ku</f>
        <v>9.055821676129619E-2</v>
      </c>
      <c r="AH597">
        <f t="shared" si="249"/>
        <v>0.64266138024066211</v>
      </c>
      <c r="AI597" cm="1">
        <f t="array" ref="AI597" xml:space="preserve"> F597 / df / 1000</f>
        <v>0.76147959183673475</v>
      </c>
      <c r="AJ597" cm="1">
        <f t="array" ref="AJ597" xml:space="preserve"> ( 1 + AI597 ) / ( 2*Ku ) * ( 2 * LN( 1 + AI597 ) - 1 + alpha + ( 1 / ( 1 + AI597 ) ) ^ 2 * ( 1 - alpha / 2 ) - ( alpha / 2) * ( 1 + AI597 ) ^ 2 )</f>
        <v>0.54546355435867566</v>
      </c>
      <c r="AK597" cm="1">
        <f t="array" ref="AK597" xml:space="preserve"> ( ( 1 - alpha ) / Ku ) * AI597 ^ 2</f>
        <v>0.82464602358349259</v>
      </c>
      <c r="AL597">
        <f t="shared" si="250"/>
        <v>1.5118260734267819</v>
      </c>
      <c r="AM597">
        <f t="shared" si="240"/>
        <v>0.79304268554804869</v>
      </c>
      <c r="AN597">
        <f t="shared" si="251"/>
        <v>1.4214353212987094</v>
      </c>
      <c r="AO597">
        <f t="shared" si="252"/>
        <v>1.7923818568686463</v>
      </c>
      <c r="AP597" cm="1">
        <f t="array" ref="AP597" xml:space="preserve"> EXP( -4 * alpha * X * 10^(-6) * AM597 / ( PI() * df * 10^(-6) * ( 1 - alpha ) ) ) * 100</f>
        <v>8.9679224358589273E-6</v>
      </c>
      <c r="AQ597" cm="1">
        <f t="array" ref="AQ597" xml:space="preserve"> EXP( -4 * alpha * X * 10^(-6) * AN597 / ( PI() * df * 10^(-6) * ( 1 - alpha ) ) ) * 100</f>
        <v>2.3363221169667939E-11</v>
      </c>
      <c r="AR597">
        <f t="shared" si="253"/>
        <v>8.9678990726377575E-6</v>
      </c>
      <c r="AS597" cm="1">
        <f t="array" ref="AS597" xml:space="preserve"> ( sigave * 10^(-6) * fE *e * H597 ) / ( 3 * PI() * eps0 * ( 1 + epsF ) * mu * U * F597 * 10^(-9) )</f>
        <v>3.5537360353105015E-3</v>
      </c>
      <c r="AT597" cm="1">
        <f t="array" ref="AT597" xml:space="preserve"> PI() * AS597 / ( 1 + alpha * SQRT(AS597) )</f>
        <v>1.1118656515821885E-2</v>
      </c>
      <c r="AU597" cm="1">
        <f t="array" ref="AU597" xml:space="preserve"> PI() * AS597 * ( 1 - SQRT( AS597 ) * alpha )</f>
        <v>1.1118468395522369E-2</v>
      </c>
      <c r="AV597">
        <f t="shared" si="254"/>
        <v>0.99998308066273589</v>
      </c>
      <c r="AW597" cm="1">
        <f t="array" ref="AW597" xml:space="preserve"> 2 / 3 * ( epsP - 1 ) / ( epsP + 2 ) * ( sigave * 10^(-6) ) ^ 2 / ( eps0 * ( 1 + epsF ) ^ 2 ) * H597 * ( F597 * 10^(-9) ) ^ 2 / ( df * 10^(-6) * mu * U )</f>
        <v>120.47138364673962</v>
      </c>
      <c r="AX597" cm="1">
        <f t="array" ref="AX597" xml:space="preserve"> 0.528 * Ku ^ 0.26 * AW597 ^ 0.74 / ( 1 + 0.366 * ( Ku * AW597 ) ^ 0.63 )</f>
        <v>2.4340189948763067</v>
      </c>
      <c r="AY597" cm="1">
        <f t="array" ref="AY597" xml:space="preserve"> 0.35 * Ku ^ ( -0.5 ) * AW597 ^ 0.4</f>
        <v>2.9405074180642026</v>
      </c>
      <c r="AZ597">
        <f t="shared" si="255"/>
        <v>1.2080872927672592</v>
      </c>
      <c r="BA597">
        <f t="shared" si="241"/>
        <v>0.79534377284087687</v>
      </c>
      <c r="BB597">
        <f t="shared" si="256"/>
        <v>1.4325537896942317</v>
      </c>
      <c r="BC597">
        <f t="shared" si="257"/>
        <v>1.8011755904963129</v>
      </c>
      <c r="BD597">
        <f t="shared" si="242"/>
        <v>1.2967807200526871</v>
      </c>
      <c r="BE597">
        <f t="shared" si="258"/>
        <v>4.3619427393629122</v>
      </c>
      <c r="BF597">
        <f t="shared" si="259"/>
        <v>3.3636702581340741</v>
      </c>
      <c r="BG597" cm="1">
        <f t="array" ref="BG597" xml:space="preserve"> EXP( -4 * alpha * X * 10^(-6) * BA597 / ( PI() * df * 10^(-6) * ( 1 - alpha ) ) ) * 100</f>
        <v>8.5554611136875658E-6</v>
      </c>
      <c r="BH597" cm="1">
        <f t="array" ref="BH597" xml:space="preserve"> EXP( -4 * alpha * X * 10^(-6) * BB597 / ( PI() * df * 10^(-6) * ( 1 - alpha ) ) ) * 100</f>
        <v>1.8609271477932844E-11</v>
      </c>
      <c r="BI597" cm="1">
        <f t="array" ref="BI597" xml:space="preserve"> EXP( -4 * alpha * X * 10^(-6) * BD597 / ( PI() * df * 10^(-6) * ( 1 - alpha ) ) ) * 100</f>
        <v>2.9940945596624746E-10</v>
      </c>
      <c r="BJ597" cm="1">
        <f t="array" ref="BJ597" xml:space="preserve"> EXP( -4 * alpha * X * 10^(-6) * BE597 / ( PI() * df * 10^(-6) * ( 1 - alpha ) ) ) * 100</f>
        <v>1.7296452580243879E-37</v>
      </c>
      <c r="BK597" cm="1">
        <f t="array" ref="BK597">fC *  BG597 +  ( 1 - fC ) * BI597</f>
        <v>8.5581557987912628E-7</v>
      </c>
    </row>
    <row r="598" spans="6:63" x14ac:dyDescent="0.2">
      <c r="F598">
        <v>5980</v>
      </c>
      <c r="G598" cm="1">
        <f t="array" ref="G598" xml:space="preserve"> F598 * 10^(-9) * rhoa/mu * U</f>
        <v>3.9617084987444481E-3</v>
      </c>
      <c r="H598" cm="1">
        <f t="array" ref="H598">1 +  lambda/F598 * ( 2.514 + 0.8 * EXP( -0.55 * F598/lambda ) )</f>
        <v>1.0281710936454849</v>
      </c>
      <c r="I598" cm="1">
        <f t="array" ref="I598" xml:space="preserve"> 1 + 3.34 * lambda/F598</f>
        <v>1.0374269899665551</v>
      </c>
      <c r="J598">
        <f t="shared" si="243"/>
        <v>0.99107802629911468</v>
      </c>
      <c r="K598" cm="1">
        <f t="array" ref="K598" xml:space="preserve"> kB * T * H598 / ( 3 * PI() * mu * F598 * 10^(-9) )</f>
        <v>4.0591906204184394E-12</v>
      </c>
      <c r="L598" cm="1">
        <f t="array" ref="L598" xml:space="preserve"> df * 10^(-6) *U / K598</f>
        <v>20259.418636709848</v>
      </c>
      <c r="M598" cm="1">
        <f t="array" ref="M598" xml:space="preserve"> 1 + 0.388 * Kn * ( ( 1 - alpha ) * L598 / Ku ) ^ ( 1 / 3 )</f>
        <v>1.2033345974001683</v>
      </c>
      <c r="N598" cm="1">
        <f t="array" ref="N598" xml:space="preserve"> 1 + 0.388 * Kn * ( ( 1 - alpha ) / Ku ) ^ ( 1 / 3 ) * ( 3 * PI() * mu * df * 10^(-6) * U * F598 * 10^(-9) / ( kB * T ) ) ^ ( 1 / 3 ) * ( 0.6 * ( F598 / lambda ) ^ 0.1 ) ^ ( -1 / 3 ) * ( 1 + 2/3 * ( 3.34 * F598 / lambda ) ) ^ ( -1 / 2 )</f>
        <v>1.0148240032887208</v>
      </c>
      <c r="O598">
        <f t="shared" si="234"/>
        <v>0.84334316114675922</v>
      </c>
      <c r="P598" cm="1">
        <f t="array" ref="P598" xml:space="preserve"> 1 / ( 1 + 1.6 * ( ( 1 - alpha ) / Ku ) ^ ( 1 / 3 ) * L598 ^ ( -2 / 3 ) * M598 )</f>
        <v>0.99709502792710458</v>
      </c>
      <c r="Q598" cm="1">
        <f t="array" ref="Q598" xml:space="preserve"> 1.6 * ( ( 1 - alpha ) / Ku ) * L598 ^ ( -2 / 3 ) * M598 * P598</f>
        <v>3.6737476094666505E-3</v>
      </c>
      <c r="R598" cm="1">
        <f t="array" ref="R598" xml:space="preserve"> 1.6 * ( 0.6 ) ^ ( 2 / 3 ) * ( ( 1 - alpha ) / Ku ) * ( lambda * 10^(-9) ) ^ ( -1 / 15 ) * ( kB * T / ( 3 * PI() * df * 10^(-6) * U * mu ) ) ^ ( 2 / 3 ) * ( F598 * 10^(-9) ) ^ ( -3 / 5 )  +  3.2 * 3.34 / 3 * ( 0.6 ) ^ ( 2 / 3 ) * ( ( 1 - alpha ) / Ku ) *  ( lambda * 10^(-9) ) ^ ( 14 / 15 ) * ( kB * T / ( 3 * PI() * df * 10^(-6) * U * mu ) ) ^ ( 2 / 3 ) * ( F598 * 10^(-9) ) ^ ( -8 / 5 )</f>
        <v>2.9565435631648436E-3</v>
      </c>
      <c r="S598">
        <f t="shared" si="235"/>
        <v>3.0003713746684455E-3</v>
      </c>
      <c r="T598">
        <f t="shared" si="244"/>
        <v>0.81670590732389348</v>
      </c>
      <c r="U598">
        <f t="shared" si="236"/>
        <v>6078.3237117706904</v>
      </c>
      <c r="V598">
        <f t="shared" si="237"/>
        <v>1.2826443573462333E-2</v>
      </c>
      <c r="W598">
        <f t="shared" si="238"/>
        <v>1.6451718992366876E-4</v>
      </c>
      <c r="X598">
        <f t="shared" si="239"/>
        <v>2.1101585094144882E-6</v>
      </c>
      <c r="Y598" cm="1">
        <f t="array" ref="Y598" xml:space="preserve"> 4 / 3 * g / U^2 * F598 * 10^(-9) * ( rhop - rhoa ) / rhoa</f>
        <v>619.91695945512606</v>
      </c>
      <c r="Z598" cm="1">
        <f t="array" ref="Z598" xml:space="preserve"> SQRT( 4/3 * 1/U598 * g/rhoa * F598 * 10^(-9) *  ( rhop - rhoa ) )</f>
        <v>3.3498488272075562E-3</v>
      </c>
      <c r="AA598" cm="1">
        <f t="array" ref="AA598" xml:space="preserve"> Z598 / U</f>
        <v>0.31935582803253609</v>
      </c>
      <c r="AB598">
        <f t="shared" si="245"/>
        <v>0.4691964482842908</v>
      </c>
      <c r="AC598">
        <f t="shared" si="246"/>
        <v>0.4539112966322903</v>
      </c>
      <c r="AD598">
        <f t="shared" si="247"/>
        <v>0.96742270384208218</v>
      </c>
      <c r="AE598" cm="1">
        <f t="array" ref="AE598">( ( F598 * 10^(-9) ) ^ 2 * rhop * H598 * U ) / ( 18 * mu * ( df * 10^(-6) ) )</f>
        <v>0.15074112365635386</v>
      </c>
      <c r="AF598">
        <f t="shared" si="248"/>
        <v>0.14149323410994588</v>
      </c>
      <c r="AG598" cm="1">
        <f t="array" ref="AG598">(2 * AI618*(1-alpha)*AE598*SQRT(alpha)+(1-alpha)*alpha*AE598^2)/Ku</f>
        <v>9.1008682983199987E-2</v>
      </c>
      <c r="AH598">
        <f t="shared" si="249"/>
        <v>0.64320165946933272</v>
      </c>
      <c r="AI598" cm="1">
        <f t="array" ref="AI598" xml:space="preserve"> F598 / df / 1000</f>
        <v>0.76275510204081642</v>
      </c>
      <c r="AJ598" cm="1">
        <f t="array" ref="AJ598" xml:space="preserve"> ( 1 + AI598 ) / ( 2*Ku ) * ( 2 * LN( 1 + AI598 ) - 1 + alpha + ( 1 / ( 1 + AI598 ) ) ^ 2 * ( 1 - alpha / 2 ) - ( alpha / 2) * ( 1 + AI598 ) ^ 2 )</f>
        <v>0.54699279534247058</v>
      </c>
      <c r="AK598" cm="1">
        <f t="array" ref="AK598" xml:space="preserve"> ( ( 1 - alpha ) / Ku ) * AI598 ^ 2</f>
        <v>0.82741097059151514</v>
      </c>
      <c r="AL598">
        <f t="shared" si="250"/>
        <v>1.5126542390260835</v>
      </c>
      <c r="AM598">
        <f t="shared" si="240"/>
        <v>0.79432371219943665</v>
      </c>
      <c r="AN598">
        <f t="shared" si="251"/>
        <v>1.4258158727084198</v>
      </c>
      <c r="AO598">
        <f t="shared" si="252"/>
        <v>1.7950060545975868</v>
      </c>
      <c r="AP598" cm="1">
        <f t="array" ref="AP598" xml:space="preserve"> EXP( -4 * alpha * X * 10^(-6) * AM598 / ( PI() * df * 10^(-6) * ( 1 - alpha ) ) ) * 100</f>
        <v>8.735909093830312E-6</v>
      </c>
      <c r="AQ598" cm="1">
        <f t="array" ref="AQ598" xml:space="preserve"> EXP( -4 * alpha * X * 10^(-6) * AN598 / ( PI() * df * 10^(-6) * ( 1 - alpha ) ) ) * 100</f>
        <v>2.1360199908862468E-11</v>
      </c>
      <c r="AR598">
        <f t="shared" si="253"/>
        <v>8.7358877336304025E-6</v>
      </c>
      <c r="AS598" cm="1">
        <f t="array" ref="AS598" xml:space="preserve"> ( sigave * 10^(-6) * fE *e * H598 ) / ( 3 * PI() * eps0 * ( 1 + epsF ) * mu * U * F598 * 10^(-9) )</f>
        <v>3.5476305149281335E-3</v>
      </c>
      <c r="AT598" cm="1">
        <f t="array" ref="AT598" xml:space="preserve"> PI() * AS598 / ( 1 + alpha * SQRT(AS598) )</f>
        <v>1.1099593108328509E-2</v>
      </c>
      <c r="AU598" cm="1">
        <f t="array" ref="AU598" xml:space="preserve"> PI() * AS598 * ( 1 - SQRT( AS598 ) * alpha )</f>
        <v>1.1099405633216432E-2</v>
      </c>
      <c r="AV598">
        <f t="shared" si="254"/>
        <v>0.99998310973111837</v>
      </c>
      <c r="AW598" cm="1">
        <f t="array" ref="AW598" xml:space="preserve"> 2 / 3 * ( epsP - 1 ) / ( epsP + 2 ) * ( sigave * 10^(-6) ) ^ 2 / ( eps0 * ( 1 + epsF ) ^ 2 ) * H598 * ( F598 * 10^(-9) ) ^ 2 / ( df * 10^(-6) * mu * U )</f>
        <v>120.86976358604016</v>
      </c>
      <c r="AX598" cm="1">
        <f t="array" ref="AX598" xml:space="preserve"> 0.528 * Ku ^ 0.26 * AW598 ^ 0.74 / ( 1 + 0.366 * ( Ku * AW598 ) ^ 0.63 )</f>
        <v>2.4356544865712562</v>
      </c>
      <c r="AY598" cm="1">
        <f t="array" ref="AY598" xml:space="preserve"> 0.35 * Ku ^ ( -0.5 ) * AW598 ^ 0.4</f>
        <v>2.9443930846744939</v>
      </c>
      <c r="AZ598">
        <f t="shared" si="255"/>
        <v>1.208871414606677</v>
      </c>
      <c r="BA598">
        <f t="shared" si="241"/>
        <v>0.79660663530605436</v>
      </c>
      <c r="BB598">
        <f t="shared" si="256"/>
        <v>1.4369152783416363</v>
      </c>
      <c r="BC598">
        <f t="shared" si="257"/>
        <v>1.8037952668942772</v>
      </c>
      <c r="BD598">
        <f t="shared" si="242"/>
        <v>1.2952800853621995</v>
      </c>
      <c r="BE598">
        <f t="shared" si="258"/>
        <v>4.3702089573829142</v>
      </c>
      <c r="BF598">
        <f t="shared" si="259"/>
        <v>3.3739490066821118</v>
      </c>
      <c r="BG598" cm="1">
        <f t="array" ref="BG598" xml:space="preserve"> EXP( -4 * alpha * X * 10^(-6) * BA598 / ( PI() * df * 10^(-6) * ( 1 - alpha ) ) ) * 100</f>
        <v>8.3372168761520198E-6</v>
      </c>
      <c r="BH598" cm="1">
        <f t="array" ref="BH598" xml:space="preserve"> EXP( -4 * alpha * X * 10^(-6) * BB598 / ( PI() * df * 10^(-6) * ( 1 - alpha ) ) ) * 100</f>
        <v>1.7020462765652487E-11</v>
      </c>
      <c r="BI598" cm="1">
        <f t="array" ref="BI598" xml:space="preserve"> EXP( -4 * alpha * X * 10^(-6) * BD598 / ( PI() * df * 10^(-6) * ( 1 - alpha ) ) ) * 100</f>
        <v>3.087456006856806E-10</v>
      </c>
      <c r="BJ598" cm="1">
        <f t="array" ref="BJ598" xml:space="preserve"> EXP( -4 * alpha * X * 10^(-6) * BE598 / ( PI() * df * 10^(-6) * ( 1 - alpha ) ) ) * 100</f>
        <v>1.4604946774572436E-37</v>
      </c>
      <c r="BK598" cm="1">
        <f t="array" ref="BK598">fC *  BG598 +  ( 1 - fC ) * BI598</f>
        <v>8.3399955865581914E-7</v>
      </c>
    </row>
    <row r="599" spans="6:63" x14ac:dyDescent="0.2">
      <c r="F599">
        <v>5990</v>
      </c>
      <c r="G599" cm="1">
        <f t="array" ref="G599" xml:space="preserve"> F599 * 10^(-9) * rhoa/mu * U</f>
        <v>3.9683334293443553E-3</v>
      </c>
      <c r="H599" cm="1">
        <f t="array" ref="H599">1 +  lambda/F599 * ( 2.514 + 0.8 * EXP( -0.55 * F599/lambda ) )</f>
        <v>1.0281240634390652</v>
      </c>
      <c r="I599" cm="1">
        <f t="array" ref="I599" xml:space="preserve"> 1 + 3.34 * lambda/F599</f>
        <v>1.0373645075125209</v>
      </c>
      <c r="J599">
        <f t="shared" si="243"/>
        <v>0.99109238458946969</v>
      </c>
      <c r="K599" cm="1">
        <f t="array" ref="K599" xml:space="preserve"> kB * T * H599 / ( 3 * PI() * mu * F599 * 10^(-9) )</f>
        <v>4.052228644402533E-12</v>
      </c>
      <c r="L599" cm="1">
        <f t="array" ref="L599" xml:space="preserve"> df * 10^(-6) *U / K599</f>
        <v>20294.225553846623</v>
      </c>
      <c r="M599" cm="1">
        <f t="array" ref="M599" xml:space="preserve"> 1 + 0.388 * Kn * ( ( 1 - alpha ) * L599 / Ku ) ^ ( 1 / 3 )</f>
        <v>1.2034509778569151</v>
      </c>
      <c r="N599" cm="1">
        <f t="array" ref="N599" xml:space="preserve"> 1 + 0.388 * Kn * ( ( 1 - alpha ) / Ku ) ^ ( 1 / 3 ) * ( 3 * PI() * mu * df * 10^(-6) * U * F599 * 10^(-9) / ( kB * T ) ) ^ ( 1 / 3 ) * ( 0.6 * ( F599 / lambda ) ^ 0.1 ) ^ ( -1 / 3 ) * ( 1 + 2/3 * ( 3.34 * F599 / lambda ) ) ^ ( -1 / 2 )</f>
        <v>1.0148191123361827</v>
      </c>
      <c r="O599">
        <f t="shared" si="234"/>
        <v>0.84325754102868</v>
      </c>
      <c r="P599" cm="1">
        <f t="array" ref="P599" xml:space="preserve"> 1 / ( 1 + 1.6 * ( ( 1 - alpha ) / Ku ) ^ ( 1 / 3 ) * L599 ^ ( -2 / 3 ) * M599 )</f>
        <v>0.99709806098983811</v>
      </c>
      <c r="Q599" cm="1">
        <f t="array" ref="Q599" xml:space="preserve"> 1.6 * ( ( 1 - alpha ) / Ku ) * L599 ^ ( -2 / 3 ) * M599 * P599</f>
        <v>3.6699118731200889E-3</v>
      </c>
      <c r="R599" cm="1">
        <f t="array" ref="R599" xml:space="preserve"> 1.6 * ( 0.6 ) ^ ( 2 / 3 ) * ( ( 1 - alpha ) / Ku ) * ( lambda * 10^(-9) ) ^ ( -1 / 15 ) * ( kB * T / ( 3 * PI() * df * 10^(-6) * U * mu ) ) ^ ( 2 / 3 ) * ( F599 * 10^(-9) ) ^ ( -3 / 5 )  +  3.2 * 3.34 / 3 * ( 0.6 ) ^ ( 2 / 3 ) * ( ( 1 - alpha ) / Ku ) *  ( lambda * 10^(-9) ) ^ ( 14 / 15 ) * ( kB * T / ( 3 * PI() * df * 10^(-6) * U * mu ) ) ^ ( 2 / 3 ) * ( F599 * 10^(-9) ) ^ ( -8 / 5 )</f>
        <v>2.9534610579579211E-3</v>
      </c>
      <c r="S599">
        <f t="shared" si="235"/>
        <v>2.9972287291563406E-3</v>
      </c>
      <c r="T599">
        <f t="shared" si="244"/>
        <v>0.8167031887357431</v>
      </c>
      <c r="U599">
        <f t="shared" si="236"/>
        <v>6068.1995719419674</v>
      </c>
      <c r="V599">
        <f t="shared" si="237"/>
        <v>1.2837138762283255E-2</v>
      </c>
      <c r="W599">
        <f t="shared" si="238"/>
        <v>1.6479166493516348E-4</v>
      </c>
      <c r="X599">
        <f t="shared" si="239"/>
        <v>2.1154414681412273E-6</v>
      </c>
      <c r="Y599" cm="1">
        <f t="array" ref="Y599" xml:space="preserve"> 4 / 3 * g / U^2 * F599 * 10^(-9) * ( rhop - rhoa ) / rhoa</f>
        <v>620.95360988899756</v>
      </c>
      <c r="Z599" cm="1">
        <f t="array" ref="Z599" xml:space="preserve"> SQRT( 4/3 * 1/U599 * g/rhoa * F599 * 10^(-9) *  ( rhop - rhoa ) )</f>
        <v>3.3554441358010665E-3</v>
      </c>
      <c r="AA599" cm="1">
        <f t="array" ref="AA599" xml:space="preserve"> Z599 / U</f>
        <v>0.31988925342011321</v>
      </c>
      <c r="AB599">
        <f t="shared" si="245"/>
        <v>0.47034877044475365</v>
      </c>
      <c r="AC599">
        <f t="shared" si="246"/>
        <v>0.45494917664656459</v>
      </c>
      <c r="AD599">
        <f t="shared" si="247"/>
        <v>0.9672592026048511</v>
      </c>
      <c r="AE599" cm="1">
        <f t="array" ref="AE599">( ( F599 * 10^(-9) ) ^ 2 * rhop * H599 * U ) / ( 18 * mu * ( df * 10^(-6) ) )</f>
        <v>0.15123877788004186</v>
      </c>
      <c r="AF599">
        <f t="shared" si="248"/>
        <v>0.14207593430828655</v>
      </c>
      <c r="AG599" cm="1">
        <f t="array" ref="AG599">(2 * AI619*(1-alpha)*AE599*SQRT(alpha)+(1-alpha)*alpha*AE599^2)/Ku</f>
        <v>9.1460652645190724E-2</v>
      </c>
      <c r="AH599">
        <f t="shared" si="249"/>
        <v>0.64374486143960763</v>
      </c>
      <c r="AI599" cm="1">
        <f t="array" ref="AI599" xml:space="preserve"> F599 / df / 1000</f>
        <v>0.76403061224489799</v>
      </c>
      <c r="AJ599" cm="1">
        <f t="array" ref="AJ599" xml:space="preserve"> ( 1 + AI599 ) / ( 2*Ku ) * ( 2 * LN( 1 + AI599 ) - 1 + alpha + ( 1 / ( 1 + AI599 ) ) ^ 2 * ( 1 - alpha / 2 ) - ( alpha / 2) * ( 1 + AI599 ) ^ 2 )</f>
        <v>0.54852343084184219</v>
      </c>
      <c r="AK599" cm="1">
        <f t="array" ref="AK599" xml:space="preserve"> ( ( 1 - alpha ) / Ku ) * AI599 ^ 2</f>
        <v>0.83018054512591077</v>
      </c>
      <c r="AL599">
        <f t="shared" si="250"/>
        <v>1.5134823754963347</v>
      </c>
      <c r="AM599">
        <f t="shared" si="240"/>
        <v>0.79560169167312256</v>
      </c>
      <c r="AN599">
        <f t="shared" si="251"/>
        <v>1.4302028848099182</v>
      </c>
      <c r="AO599">
        <f t="shared" si="252"/>
        <v>1.7976368071845743</v>
      </c>
      <c r="AP599" cm="1">
        <f t="array" ref="AP599" xml:space="preserve"> EXP( -4 * alpha * X * 10^(-6) * AM599 / ( PI() * df * 10^(-6) * ( 1 - alpha ) ) ) * 100</f>
        <v>8.5104288914021075E-6</v>
      </c>
      <c r="AQ599" cm="1">
        <f t="array" ref="AQ599" xml:space="preserve"> EXP( -4 * alpha * X * 10^(-6) * AN599 / ( PI() * df * 10^(-6) * ( 1 - alpha ) ) ) * 100</f>
        <v>1.9526324083872525E-11</v>
      </c>
      <c r="AR599">
        <f t="shared" si="253"/>
        <v>8.5104093650780243E-6</v>
      </c>
      <c r="AS599" cm="1">
        <f t="array" ref="AS599" xml:space="preserve"> ( sigave * 10^(-6) * fE *e * H599 ) / ( 3 * PI() * eps0 * ( 1 + epsF ) * mu * U * F599 * 10^(-9) )</f>
        <v>3.541545922981653E-3</v>
      </c>
      <c r="AT599" cm="1">
        <f t="array" ref="AT599" xml:space="preserve"> PI() * AS599 / ( 1 + alpha * SQRT(AS599) )</f>
        <v>1.1080594946047607E-2</v>
      </c>
      <c r="AU599" cm="1">
        <f t="array" ref="AU599" xml:space="preserve"> PI() * AS599 * ( 1 - SQRT( AS599 ) * alpha )</f>
        <v>1.10804081128105E-2</v>
      </c>
      <c r="AV599">
        <f t="shared" si="254"/>
        <v>0.99998313869986077</v>
      </c>
      <c r="AW599" cm="1">
        <f t="array" ref="AW599" xml:space="preserve"> 2 / 3 * ( epsP - 1 ) / ( epsP + 2 ) * ( sigave * 10^(-6) ) ^ 2 / ( eps0 * ( 1 + epsF ) ^ 2 ) * H599 * ( F599 * 10^(-9) ) ^ 2 / ( df * 10^(-6) * mu * U )</f>
        <v>121.26880100135018</v>
      </c>
      <c r="AX599" cm="1">
        <f t="array" ref="AX599" xml:space="preserve"> 0.528 * Ku ^ 0.26 * AW599 ^ 0.74 / ( 1 + 0.366 * ( Ku * AW599 ) ^ 0.63 )</f>
        <v>2.4372870508945632</v>
      </c>
      <c r="AY599" cm="1">
        <f t="array" ref="AY599" xml:space="preserve"> 0.35 * Ku ^ ( -0.5 ) * AW599 ^ 0.4</f>
        <v>2.9482774685088313</v>
      </c>
      <c r="AZ599">
        <f t="shared" si="255"/>
        <v>1.2096554106857123</v>
      </c>
      <c r="BA599">
        <f t="shared" si="241"/>
        <v>0.79786654653535005</v>
      </c>
      <c r="BB599">
        <f t="shared" si="256"/>
        <v>1.4412832929227286</v>
      </c>
      <c r="BC599">
        <f t="shared" si="257"/>
        <v>1.8064215114436704</v>
      </c>
      <c r="BD599">
        <f t="shared" si="242"/>
        <v>1.2937790417829753</v>
      </c>
      <c r="BE599">
        <f t="shared" si="258"/>
        <v>4.37848035331875</v>
      </c>
      <c r="BF599">
        <f t="shared" si="259"/>
        <v>3.3842566712819089</v>
      </c>
      <c r="BG599" cm="1">
        <f t="array" ref="BG599" xml:space="preserve"> EXP( -4 * alpha * X * 10^(-6) * BA599 / ( PI() * df * 10^(-6) * ( 1 - alpha ) ) ) * 100</f>
        <v>8.1250305415198553E-6</v>
      </c>
      <c r="BH599" cm="1">
        <f t="array" ref="BH599" xml:space="preserve"> EXP( -4 * alpha * X * 10^(-6) * BB599 / ( PI() * df * 10^(-6) * ( 1 - alpha ) ) ) * 100</f>
        <v>1.5565223603946178E-11</v>
      </c>
      <c r="BI599" cm="1">
        <f t="array" ref="BI599" xml:space="preserve"> EXP( -4 * alpha * X * 10^(-6) * BD599 / ( PI() * df * 10^(-6) * ( 1 - alpha ) ) ) * 100</f>
        <v>3.1837552749379637E-10</v>
      </c>
      <c r="BJ599" cm="1">
        <f t="array" ref="BJ599" xml:space="preserve"> EXP( -4 * alpha * X * 10^(-6) * BE599 / ( PI() * df * 10^(-6) * ( 1 - alpha ) ) ) * 100</f>
        <v>1.233096041363433E-37</v>
      </c>
      <c r="BK599" cm="1">
        <f t="array" ref="BK599">fC *  BG599 +  ( 1 - fC ) * BI599</f>
        <v>8.1278959212673002E-7</v>
      </c>
    </row>
    <row r="600" spans="6:63" x14ac:dyDescent="0.2">
      <c r="F600">
        <v>6000</v>
      </c>
      <c r="G600" cm="1">
        <f t="array" ref="G600" xml:space="preserve"> F600 * 10^(-9) * rhoa/mu * U</f>
        <v>3.9749583599442626E-3</v>
      </c>
      <c r="H600" cm="1">
        <f t="array" ref="H600">1 +  lambda/F600 * ( 2.514 + 0.8 * EXP( -0.55 * F600/lambda ) )</f>
        <v>1.0280771900000001</v>
      </c>
      <c r="I600" cm="1">
        <f t="array" ref="I600" xml:space="preserve"> 1 + 3.34 * lambda/F600</f>
        <v>1.0373022333333333</v>
      </c>
      <c r="J600">
        <f t="shared" si="243"/>
        <v>0.99110669673997631</v>
      </c>
      <c r="K600" cm="1">
        <f t="array" ref="K600" xml:space="preserve"> kB * T * H600 / ( 3 * PI() * mu * F600 * 10^(-9) )</f>
        <v>4.0452904918234193E-12</v>
      </c>
      <c r="L600" cm="1">
        <f t="array" ref="L600" xml:space="preserve"> df * 10^(-6) *U / K600</f>
        <v>20329.032555631078</v>
      </c>
      <c r="M600" cm="1">
        <f t="array" ref="M600" xml:space="preserve"> 1 + 0.388 * Kn * ( ( 1 - alpha ) * L600 / Ku ) ^ ( 1 / 3 )</f>
        <v>1.2035672256016396</v>
      </c>
      <c r="N600" cm="1">
        <f t="array" ref="N600" xml:space="preserve"> 1 + 0.388 * Kn * ( ( 1 - alpha ) / Ku ) ^ ( 1 / 3 ) * ( 3 * PI() * mu * df * 10^(-6) * U * F600 * 10^(-9) / ( kB * T ) ) ^ ( 1 / 3 ) * ( 0.6 * ( F600 / lambda ) ^ 0.1 ) ^ ( -1 / 3 ) * ( 1 + 2/3 * ( 3.34 * F600 / lambda ) ) ^ ( -1 / 2 )</f>
        <v>1.0148142310490964</v>
      </c>
      <c r="O600">
        <f t="shared" si="234"/>
        <v>0.84317203847239253</v>
      </c>
      <c r="P600" cm="1">
        <f t="array" ref="P600" xml:space="preserve"> 1 / ( 1 + 1.6 * ( ( 1 - alpha ) / Ku ) ^ ( 1 / 3 ) * L600 ^ ( -2 / 3 ) * M600 )</f>
        <v>0.99710108558023569</v>
      </c>
      <c r="Q600" cm="1">
        <f t="array" ref="Q600" xml:space="preserve"> 1.6 * ( ( 1 - alpha ) / Ku ) * L600 ^ ( -2 / 3 ) * M600 * P600</f>
        <v>3.6660868512388323E-3</v>
      </c>
      <c r="R600" cm="1">
        <f t="array" ref="R600" xml:space="preserve"> 1.6 * ( 0.6 ) ^ ( 2 / 3 ) * ( ( 1 - alpha ) / Ku ) * ( lambda * 10^(-9) ) ^ ( -1 / 15 ) * ( kB * T / ( 3 * PI() * df * 10^(-6) * U * mu ) ) ^ ( 2 / 3 ) * ( F600 * 10^(-9) ) ^ ( -3 / 5 )  +  3.2 * 3.34 / 3 * ( 0.6 ) ^ ( 2 / 3 ) * ( ( 1 - alpha ) / Ku ) *  ( lambda * 10^(-9) ) ^ ( 14 / 15 ) * ( kB * T / ( 3 * PI() * df * 10^(-6) * U * mu ) ) ^ ( 2 / 3 ) * ( F600 * 10^(-9) ) ^ ( -8 / 5 )</f>
        <v>2.9503870951775139E-3</v>
      </c>
      <c r="S600">
        <f t="shared" si="235"/>
        <v>2.994094811289746E-3</v>
      </c>
      <c r="T600">
        <f t="shared" si="244"/>
        <v>0.81670045822236614</v>
      </c>
      <c r="U600">
        <f t="shared" si="236"/>
        <v>6058.1091670880278</v>
      </c>
      <c r="V600">
        <f t="shared" si="237"/>
        <v>1.2847824978210591E-2</v>
      </c>
      <c r="W600">
        <f t="shared" si="238"/>
        <v>1.6506613815213037E-4</v>
      </c>
      <c r="X600">
        <f t="shared" si="239"/>
        <v>2.120728793635273E-6</v>
      </c>
      <c r="Y600" cm="1">
        <f t="array" ref="Y600" xml:space="preserve"> 4 / 3 * g / U^2 * F600 * 10^(-9) * ( rhop - rhoa ) / rhoa</f>
        <v>621.99026032286906</v>
      </c>
      <c r="Z600" cm="1">
        <f t="array" ref="Z600" xml:space="preserve"> SQRT( 4/3 * 1/U600 * g/rhoa * F600 * 10^(-9) *  ( rhop - rhoa ) )</f>
        <v>3.3610394262842103E-3</v>
      </c>
      <c r="AA600" cm="1">
        <f t="array" ref="AA600" xml:space="preserve"> Z600 / U</f>
        <v>0.32042267708114947</v>
      </c>
      <c r="AB600">
        <f t="shared" si="245"/>
        <v>0.47150289786731403</v>
      </c>
      <c r="AC600">
        <f t="shared" si="246"/>
        <v>0.45598816844765339</v>
      </c>
      <c r="AD600">
        <f t="shared" si="247"/>
        <v>0.96709515574594274</v>
      </c>
      <c r="AE600" cm="1">
        <f t="array" ref="AE600">( ( F600 * 10^(-9) ) ^ 2 * rhop * H600 * U ) / ( 18 * mu * ( df * 10^(-6) ) )</f>
        <v>0.15173725206622088</v>
      </c>
      <c r="AF600">
        <f t="shared" si="248"/>
        <v>0.14265934325784232</v>
      </c>
      <c r="AG600" cm="1">
        <f t="array" ref="AG600">(2 * AI620*(1-alpha)*AE600*SQRT(alpha)+(1-alpha)*alpha*AE600^2)/Ku</f>
        <v>9.1914128331778158E-2</v>
      </c>
      <c r="AH600">
        <f t="shared" si="249"/>
        <v>0.64429098180869004</v>
      </c>
      <c r="AI600" cm="1">
        <f t="array" ref="AI600" xml:space="preserve"> F600 / df / 1000</f>
        <v>0.76530612244897966</v>
      </c>
      <c r="AJ600" cm="1">
        <f t="array" ref="AJ600" xml:space="preserve"> ( 1 + AI600 ) / ( 2*Ku ) * ( 2 * LN( 1 + AI600 ) - 1 + alpha + ( 1 / ( 1 + AI600 ) ) ^ 2 * ( 1 - alpha / 2 ) - ( alpha / 2) * ( 1 + AI600 ) ^ 2 )</f>
        <v>0.5500554585596974</v>
      </c>
      <c r="AK600" cm="1">
        <f t="array" ref="AK600" xml:space="preserve"> ( ( 1 - alpha ) / Ku ) * AI600 ^ 2</f>
        <v>0.83295474718667983</v>
      </c>
      <c r="AL600">
        <f t="shared" si="250"/>
        <v>1.5143104831060947</v>
      </c>
      <c r="AM600">
        <f t="shared" si="240"/>
        <v>0.79687661274627608</v>
      </c>
      <c r="AN600">
        <f t="shared" si="251"/>
        <v>1.4345963537034652</v>
      </c>
      <c r="AO600">
        <f t="shared" si="252"/>
        <v>1.8002741337324675</v>
      </c>
      <c r="AP600" cm="1">
        <f t="array" ref="AP600" xml:space="preserve"> EXP( -4 * alpha * X * 10^(-6) * AM600 / ( PI() * df * 10^(-6) * ( 1 - alpha ) ) ) * 100</f>
        <v>8.2912873518437228E-6</v>
      </c>
      <c r="AQ600" cm="1">
        <f t="array" ref="AQ600" xml:space="preserve"> EXP( -4 * alpha * X * 10^(-6) * AN600 / ( PI() * df * 10^(-6) * ( 1 - alpha ) ) ) * 100</f>
        <v>1.7847537191089745E-11</v>
      </c>
      <c r="AR600">
        <f t="shared" si="253"/>
        <v>8.291269504306532E-6</v>
      </c>
      <c r="AS600" cm="1">
        <f t="array" ref="AS600" xml:space="preserve"> ( sigave * 10^(-6) * fE *e * H600 ) / ( 3 * PI() * eps0 * ( 1 + epsF ) * mu * U * F600 * 10^(-9) )</f>
        <v>3.5354821521197764E-3</v>
      </c>
      <c r="AT600" cm="1">
        <f t="array" ref="AT600" xml:space="preserve"> PI() * AS600 / ( 1 + alpha * SQRT(AS600) )</f>
        <v>1.1061661694734475E-2</v>
      </c>
      <c r="AU600" cm="1">
        <f t="array" ref="AU600" xml:space="preserve"> PI() * AS600 * ( 1 - SQRT( AS600 ) * alpha )</f>
        <v>1.1061475500082494E-2</v>
      </c>
      <c r="AV600">
        <f t="shared" si="254"/>
        <v>0.99998316756947381</v>
      </c>
      <c r="AW600" cm="1">
        <f t="array" ref="AW600" xml:space="preserve"> 2 / 3 * ( epsP - 1 ) / ( epsP + 2 ) * ( sigave * 10^(-6) ) ^ 2 / ( eps0 * ( 1 + epsF ) ^ 2 ) * H600 * ( F600 * 10^(-9) ) ^ 2 / ( df * 10^(-6) * mu * U )</f>
        <v>121.66849589266967</v>
      </c>
      <c r="AX600" cm="1">
        <f t="array" ref="AX600" xml:space="preserve"> 0.528 * Ku ^ 0.26 * AW600 ^ 0.74 / ( 1 + 0.366 * ( Ku * AW600 ) ^ 0.63 )</f>
        <v>2.4389166978689261</v>
      </c>
      <c r="AY600" cm="1">
        <f t="array" ref="AY600" xml:space="preserve"> 0.35 * Ku ^ ( -0.5 ) * AW600 ^ 0.4</f>
        <v>2.9521605721063597</v>
      </c>
      <c r="AZ600">
        <f t="shared" si="255"/>
        <v>1.2104392801467534</v>
      </c>
      <c r="BA600">
        <f t="shared" si="241"/>
        <v>0.79912349493836521</v>
      </c>
      <c r="BB600">
        <f t="shared" si="256"/>
        <v>1.4456578292035476</v>
      </c>
      <c r="BC600">
        <f t="shared" si="257"/>
        <v>1.8090543431150754</v>
      </c>
      <c r="BD600">
        <f t="shared" si="242"/>
        <v>1.2922776336470796</v>
      </c>
      <c r="BE600">
        <f t="shared" si="258"/>
        <v>4.3867569258098253</v>
      </c>
      <c r="BF600">
        <f t="shared" si="259"/>
        <v>3.3945932449743585</v>
      </c>
      <c r="BG600" cm="1">
        <f t="array" ref="BG600" xml:space="preserve"> EXP( -4 * alpha * X * 10^(-6) * BA600 / ( PI() * df * 10^(-6) * ( 1 - alpha ) ) ) * 100</f>
        <v>7.9187245097194215E-6</v>
      </c>
      <c r="BH600" cm="1">
        <f t="array" ref="BH600" xml:space="preserve"> EXP( -4 * alpha * X * 10^(-6) * BB600 / ( PI() * df * 10^(-6) * ( 1 - alpha ) ) ) * 100</f>
        <v>1.4232507113475448E-11</v>
      </c>
      <c r="BI600" cm="1">
        <f t="array" ref="BI600" xml:space="preserve"> EXP( -4 * alpha * X * 10^(-6) * BD600 / ( PI() * df * 10^(-6) * ( 1 - alpha ) ) ) * 100</f>
        <v>3.2830826543863604E-10</v>
      </c>
      <c r="BJ600" cm="1">
        <f t="array" ref="BJ600" xml:space="preserve"> EXP( -4 * alpha * X * 10^(-6) * BE600 / ( PI() * df * 10^(-6) * ( 1 - alpha ) ) ) * 100</f>
        <v>1.040993043775555E-37</v>
      </c>
      <c r="BK600" cm="1">
        <f t="array" ref="BK600">fC *  BG600 +  ( 1 - fC ) * BI600</f>
        <v>7.9216792841083695E-7</v>
      </c>
    </row>
    <row r="601" spans="6:63" x14ac:dyDescent="0.2">
      <c r="F601">
        <v>6010</v>
      </c>
      <c r="G601" cm="1">
        <f t="array" ref="G601" xml:space="preserve"> F601 * 10^(-9) * rhoa/mu * U</f>
        <v>3.9815832905441689E-3</v>
      </c>
      <c r="H601" cm="1">
        <f t="array" ref="H601">1 +  lambda/F601 * ( 2.514 + 0.8 * EXP( -0.55 * F601/lambda ) )</f>
        <v>1.028030472545757</v>
      </c>
      <c r="I601" cm="1">
        <f t="array" ref="I601" xml:space="preserve"> 1 + 3.34 * lambda/F601</f>
        <v>1.0372401663893511</v>
      </c>
      <c r="J601">
        <f t="shared" si="243"/>
        <v>0.99112096297268049</v>
      </c>
      <c r="K601" cm="1">
        <f t="array" ref="K601" xml:space="preserve"> kB * T * H601 / ( 3 * PI() * mu * F601 * 10^(-9) )</f>
        <v>4.0383760406881162E-12</v>
      </c>
      <c r="L601" cm="1">
        <f t="array" ref="L601" xml:space="preserve"> df * 10^(-6) *U / K601</f>
        <v>20363.839641652208</v>
      </c>
      <c r="M601" cm="1">
        <f t="array" ref="M601" xml:space="preserve"> 1 + 0.388 * Kn * ( ( 1 - alpha ) * L601 / Ku ) ^ ( 1 / 3 )</f>
        <v>1.203683341011307</v>
      </c>
      <c r="N601" cm="1">
        <f t="array" ref="N601" xml:space="preserve"> 1 + 0.388 * Kn * ( ( 1 - alpha ) / Ku ) ^ ( 1 / 3 ) * ( 3 * PI() * mu * df * 10^(-6) * U * F601 * 10^(-9) / ( kB * T ) ) ^ ( 1 / 3 ) * ( 0.6 * ( F601 / lambda ) ^ 0.1 ) ^ ( -1 / 3 ) * ( 1 + 2/3 * ( 3.34 * F601 / lambda ) ) ^ ( -1 / 2 )</f>
        <v>1.0148093593925041</v>
      </c>
      <c r="O601">
        <f t="shared" si="234"/>
        <v>0.84308665312247699</v>
      </c>
      <c r="P601" cm="1">
        <f t="array" ref="P601" xml:space="preserve"> 1 / ( 1 + 1.6 * ( ( 1 - alpha ) / Ku ) ^ ( 1 / 3 ) * L601 ^ ( -2 / 3 ) * M601 )</f>
        <v>0.99710410173642849</v>
      </c>
      <c r="Q601" cm="1">
        <f t="array" ref="Q601" xml:space="preserve"> 1.6 * ( ( 1 - alpha ) / Ku ) * L601 ^ ( -2 / 3 ) * M601 * P601</f>
        <v>3.6622724956014282E-3</v>
      </c>
      <c r="R601" cm="1">
        <f t="array" ref="R601" xml:space="preserve"> 1.6 * ( 0.6 ) ^ ( 2 / 3 ) * ( ( 1 - alpha ) / Ku ) * ( lambda * 10^(-9) ) ^ ( -1 / 15 ) * ( kB * T / ( 3 * PI() * df * 10^(-6) * U * mu ) ) ^ ( 2 / 3 ) * ( F601 * 10^(-9) ) ^ ( -3 / 5 )  +  3.2 * 3.34 / 3 * ( 0.6 ) ^ ( 2 / 3 ) * ( ( 1 - alpha ) / Ku ) *  ( lambda * 10^(-9) ) ^ ( 14 / 15 ) * ( kB * T / ( 3 * PI() * df * 10^(-6) * U * mu ) ) ^ ( 2 / 3 ) * ( F601 * 10^(-9) ) ^ ( -8 / 5 )</f>
        <v>2.9473216364746331E-3</v>
      </c>
      <c r="S601">
        <f t="shared" si="235"/>
        <v>2.990969581834489E-3</v>
      </c>
      <c r="T601">
        <f t="shared" si="244"/>
        <v>0.81669771581082307</v>
      </c>
      <c r="U601">
        <f t="shared" si="236"/>
        <v>6048.052328841206</v>
      </c>
      <c r="V601">
        <f t="shared" si="237"/>
        <v>1.2858502243651967E-2</v>
      </c>
      <c r="W601">
        <f t="shared" si="238"/>
        <v>1.6534060957550613E-4</v>
      </c>
      <c r="X601">
        <f t="shared" si="239"/>
        <v>2.1260204821673136E-6</v>
      </c>
      <c r="Y601" cm="1">
        <f t="array" ref="Y601" xml:space="preserve"> 4 / 3 * g / U^2 * F601 * 10^(-9) * ( rhop - rhoa ) / rhoa</f>
        <v>623.02691075674034</v>
      </c>
      <c r="Z601" cm="1">
        <f t="array" ref="Z601" xml:space="preserve"> SQRT( 4/3 * 1/U601 * g/rhoa * F601 * 10^(-9) *  ( rhop - rhoa ) )</f>
        <v>3.3666346986665871E-3</v>
      </c>
      <c r="AA601" cm="1">
        <f t="array" ref="AA601" xml:space="preserve"> Z601 / U</f>
        <v>0.32095609901655991</v>
      </c>
      <c r="AB601">
        <f t="shared" si="245"/>
        <v>0.47265883479952953</v>
      </c>
      <c r="AC601">
        <f t="shared" si="246"/>
        <v>0.45702827293701415</v>
      </c>
      <c r="AD601">
        <f t="shared" si="247"/>
        <v>0.96693056235975183</v>
      </c>
      <c r="AE601" cm="1">
        <f t="array" ref="AE601">( ( F601 * 10^(-9) ) ^ 2 * rhop * H601 * U ) / ( 18 * mu * ( df * 10^(-6) ) )</f>
        <v>0.15223654621489091</v>
      </c>
      <c r="AF601">
        <f t="shared" si="248"/>
        <v>0.14324345619966852</v>
      </c>
      <c r="AG601" cm="1">
        <f t="array" ref="AG601">(2 * AI621*(1-alpha)*AE601*SQRT(alpha)+(1-alpha)*alpha*AE601^2)/Ku</f>
        <v>9.2369112627867914E-2</v>
      </c>
      <c r="AH601">
        <f t="shared" si="249"/>
        <v>0.64484001628049004</v>
      </c>
      <c r="AI601" cm="1">
        <f t="array" ref="AI601" xml:space="preserve"> F601 / df / 1000</f>
        <v>0.76658163265306123</v>
      </c>
      <c r="AJ601" cm="1">
        <f t="array" ref="AJ601" xml:space="preserve"> ( 1 + AI601 ) / ( 2*Ku ) * ( 2 * LN( 1 + AI601 ) - 1 + alpha + ( 1 / ( 1 + AI601 ) ) ^ 2 * ( 1 - alpha / 2 ) - ( alpha / 2) * ( 1 + AI601 ) ^ 2 )</f>
        <v>0.55158887620315722</v>
      </c>
      <c r="AK601" cm="1">
        <f t="array" ref="AK601" xml:space="preserve"> ( ( 1 - alpha ) / Ku ) * AI601 ^ 2</f>
        <v>0.83573357677382198</v>
      </c>
      <c r="AL601">
        <f t="shared" si="250"/>
        <v>1.5151385621235962</v>
      </c>
      <c r="AM601">
        <f t="shared" si="240"/>
        <v>0.79814846424054486</v>
      </c>
      <c r="AN601">
        <f t="shared" si="251"/>
        <v>1.4389962754923391</v>
      </c>
      <c r="AO601">
        <f t="shared" si="252"/>
        <v>1.8029180534245273</v>
      </c>
      <c r="AP601" cm="1">
        <f t="array" ref="AP601" xml:space="preserve"> EXP( -4 * alpha * X * 10^(-6) * AM601 / ( PI() * df * 10^(-6) * ( 1 - alpha ) ) ) * 100</f>
        <v>8.0782960282678214E-6</v>
      </c>
      <c r="AQ601" cm="1">
        <f t="array" ref="AQ601" xml:space="preserve"> EXP( -4 * alpha * X * 10^(-6) * AN601 / ( PI() * df * 10^(-6) * ( 1 - alpha ) ) ) * 100</f>
        <v>1.6310931167245713E-11</v>
      </c>
      <c r="AR601">
        <f t="shared" si="253"/>
        <v>8.0782797173366543E-6</v>
      </c>
      <c r="AS601" cm="1">
        <f t="array" ref="AS601" xml:space="preserve"> ( sigave * 10^(-6) * fE *e * H601 ) / ( 3 * PI() * eps0 * ( 1 + epsF ) * mu * U * F601 * 10^(-9) )</f>
        <v>3.5294390957237077E-3</v>
      </c>
      <c r="AT601" cm="1">
        <f t="array" ref="AT601" xml:space="preserve"> PI() * AS601 / ( 1 + alpha * SQRT(AS601) )</f>
        <v>1.1042793022422495E-2</v>
      </c>
      <c r="AU601" cm="1">
        <f t="array" ref="AU601" xml:space="preserve"> PI() * AS601 * ( 1 - SQRT( AS601 ) * alpha )</f>
        <v>1.1042607463088236E-2</v>
      </c>
      <c r="AV601">
        <f t="shared" si="254"/>
        <v>0.99998319634046551</v>
      </c>
      <c r="AW601" cm="1">
        <f t="array" ref="AW601" xml:space="preserve"> 2 / 3 * ( epsP - 1 ) / ( epsP + 2 ) * ( sigave * 10^(-6) ) ^ 2 / ( eps0 * ( 1 + epsF ) ^ 2 ) * H601 * ( F601 * 10^(-9) ) ^ 2 / ( df * 10^(-6) * mu * U )</f>
        <v>122.06884825999855</v>
      </c>
      <c r="AX601" cm="1">
        <f t="array" ref="AX601" xml:space="preserve"> 0.528 * Ku ^ 0.26 * AW601 ^ 0.74 / ( 1 + 0.366 * ( Ku * AW601 ) ^ 0.63 )</f>
        <v>2.4405434374692097</v>
      </c>
      <c r="AY601" cm="1">
        <f t="array" ref="AY601" xml:space="preserve"> 0.35 * Ku ^ ( -0.5 ) * AW601 ^ 0.4</f>
        <v>2.9560423979970136</v>
      </c>
      <c r="AZ601">
        <f t="shared" si="255"/>
        <v>1.211223022140661</v>
      </c>
      <c r="BA601">
        <f t="shared" si="241"/>
        <v>0.80037746897119466</v>
      </c>
      <c r="BB601">
        <f t="shared" si="256"/>
        <v>1.4500388829554274</v>
      </c>
      <c r="BC601">
        <f t="shared" si="257"/>
        <v>1.8116937809597609</v>
      </c>
      <c r="BD601">
        <f t="shared" si="242"/>
        <v>1.2907759051813645</v>
      </c>
      <c r="BE601">
        <f t="shared" si="258"/>
        <v>4.3950386734893527</v>
      </c>
      <c r="BF601">
        <f t="shared" si="259"/>
        <v>3.4049587196716491</v>
      </c>
      <c r="BG601" cm="1">
        <f t="array" ref="BG601" xml:space="preserve"> EXP( -4 * alpha * X * 10^(-6) * BA601 / ( PI() * df * 10^(-6) * ( 1 - alpha ) ) ) * 100</f>
        <v>7.7181265970234404E-6</v>
      </c>
      <c r="BH601" cm="1">
        <f t="array" ref="BH601" xml:space="preserve"> EXP( -4 * alpha * X * 10^(-6) * BB601 / ( PI() * df * 10^(-6) * ( 1 - alpha ) ) ) * 100</f>
        <v>1.3012164294877806E-11</v>
      </c>
      <c r="BI601" cm="1">
        <f t="array" ref="BI601" xml:space="preserve"> EXP( -4 * alpha * X * 10^(-6) * BD601 / ( PI() * df * 10^(-6) * ( 1 - alpha ) ) ) * 100</f>
        <v>3.3855310579882218E-10</v>
      </c>
      <c r="BJ601" cm="1">
        <f t="array" ref="BJ601" xml:space="preserve"> EXP( -4 * alpha * X * 10^(-6) * BE601 / ( PI() * df * 10^(-6) * ( 1 - alpha ) ) ) * 100</f>
        <v>8.7872455500188977E-38</v>
      </c>
      <c r="BK601" cm="1">
        <f t="array" ref="BK601">fC *  BG601 +  ( 1 - fC ) * BI601</f>
        <v>7.7211735749756298E-7</v>
      </c>
    </row>
    <row r="602" spans="6:63" x14ac:dyDescent="0.2">
      <c r="F602">
        <v>6020</v>
      </c>
      <c r="G602" cm="1">
        <f t="array" ref="G602" xml:space="preserve"> F602 * 10^(-9) * rhoa/mu * U</f>
        <v>3.988208221144077E-3</v>
      </c>
      <c r="H602" cm="1">
        <f t="array" ref="H602">1 +  lambda/F602 * ( 2.514 + 0.8 * EXP( -0.55 * F602/lambda ) )</f>
        <v>1.0279839102990034</v>
      </c>
      <c r="I602" cm="1">
        <f t="array" ref="I602" xml:space="preserve"> 1 + 3.34 * lambda/F602</f>
        <v>1.0371783056478405</v>
      </c>
      <c r="J602">
        <f t="shared" si="243"/>
        <v>0.99113518350820673</v>
      </c>
      <c r="K602" cm="1">
        <f t="array" ref="K602" xml:space="preserve"> kB * T * H602 / ( 3 * PI() * mu * F602 * 10^(-9) )</f>
        <v>4.0314851698346204E-12</v>
      </c>
      <c r="L602" cm="1">
        <f t="array" ref="L602" xml:space="preserve"> df * 10^(-6) *U / K602</f>
        <v>20398.646811501643</v>
      </c>
      <c r="M602" cm="1">
        <f t="array" ref="M602" xml:space="preserve"> 1 + 0.388 * Kn * ( ( 1 - alpha ) * L602 / Ku ) ^ ( 1 / 3 )</f>
        <v>1.2037993244611744</v>
      </c>
      <c r="N602" cm="1">
        <f t="array" ref="N602" xml:space="preserve"> 1 + 0.388 * Kn * ( ( 1 - alpha ) / Ku ) ^ ( 1 / 3 ) * ( 3 * PI() * mu * df * 10^(-6) * U * F602 * 10^(-9) / ( kB * T ) ) ^ ( 1 / 3 ) * ( 0.6 * ( F602 / lambda ) ^ 0.1 ) ^ ( -1 / 3 ) * ( 1 + 2/3 * ( 3.34 * F602 / lambda ) ) ^ ( -1 / 2 )</f>
        <v>1.0148044973316319</v>
      </c>
      <c r="O602">
        <f t="shared" si="234"/>
        <v>0.84300138462518459</v>
      </c>
      <c r="P602" cm="1">
        <f t="array" ref="P602" xml:space="preserve"> 1 / ( 1 + 1.6 * ( ( 1 - alpha ) / Ku ) ^ ( 1 / 3 ) * L602 ^ ( -2 / 3 ) * M602 )</f>
        <v>0.99710710949631032</v>
      </c>
      <c r="Q602" cm="1">
        <f t="array" ref="Q602" xml:space="preserve"> 1.6 * ( ( 1 - alpha ) / Ku ) * L602 ^ ( -2 / 3 ) * M602 * P602</f>
        <v>3.6584687582851775E-3</v>
      </c>
      <c r="R602" cm="1">
        <f t="array" ref="R602" xml:space="preserve"> 1.6 * ( 0.6 ) ^ ( 2 / 3 ) * ( ( 1 - alpha ) / Ku ) * ( lambda * 10^(-9) ) ^ ( -1 / 15 ) * ( kB * T / ( 3 * PI() * df * 10^(-6) * U * mu ) ) ^ ( 2 / 3 ) * ( F602 * 10^(-9) ) ^ ( -3 / 5 )  +  3.2 * 3.34 / 3 * ( 0.6 ) ^ ( 2 / 3 ) * ( ( 1 - alpha ) / Ku ) *  ( lambda * 10^(-9) ) ^ ( 14 / 15 ) * ( kB * T / ( 3 * PI() * df * 10^(-6) * U * mu ) ) ^ ( 2 / 3 ) * ( F602 * 10^(-9) ) ^ ( -8 / 5 )</f>
        <v>2.9442646437379352E-3</v>
      </c>
      <c r="S602">
        <f t="shared" si="235"/>
        <v>2.9878530017997717E-3</v>
      </c>
      <c r="T602">
        <f t="shared" si="244"/>
        <v>0.81669496152818277</v>
      </c>
      <c r="U602">
        <f t="shared" si="236"/>
        <v>6038.0288899524612</v>
      </c>
      <c r="V602">
        <f t="shared" si="237"/>
        <v>1.2869170580921862E-2</v>
      </c>
      <c r="W602">
        <f t="shared" si="238"/>
        <v>1.6561507920622546E-4</v>
      </c>
      <c r="X602">
        <f t="shared" si="239"/>
        <v>2.1313165300173191E-6</v>
      </c>
      <c r="Y602" cm="1">
        <f t="array" ref="Y602" xml:space="preserve"> 4 / 3 * g / U^2 * F602 * 10^(-9) * ( rhop - rhoa ) / rhoa</f>
        <v>624.06356119061184</v>
      </c>
      <c r="Z602" cm="1">
        <f t="array" ref="Z602" xml:space="preserve"> SQRT( 4/3 * 1/U602 * g/rhoa * F602 * 10^(-9) *  ( rhop - rhoa ) )</f>
        <v>3.3722299529577756E-3</v>
      </c>
      <c r="AA602" cm="1">
        <f t="array" ref="AA602" xml:space="preserve"> Z602 / U</f>
        <v>0.32148951922725777</v>
      </c>
      <c r="AB602">
        <f t="shared" si="245"/>
        <v>0.47381658550228978</v>
      </c>
      <c r="AC602">
        <f t="shared" si="246"/>
        <v>0.45806949101609057</v>
      </c>
      <c r="AD602">
        <f t="shared" si="247"/>
        <v>0.9667654215406879</v>
      </c>
      <c r="AE602" cm="1">
        <f t="array" ref="AE602">( ( F602 * 10^(-9) ) ^ 2 * rhop * H602 * U ) / ( 18 * mu * ( df * 10^(-6) ) )</f>
        <v>0.15273666032605204</v>
      </c>
      <c r="AF602">
        <f t="shared" si="248"/>
        <v>0.14382826837773274</v>
      </c>
      <c r="AG602" cm="1">
        <f t="array" ref="AG602">(2 * AI622*(1-alpha)*AE602*SQRT(alpha)+(1-alpha)*alpha*AE602^2)/Ku</f>
        <v>9.2825608118761629E-2</v>
      </c>
      <c r="AH602">
        <f t="shared" si="249"/>
        <v>0.6453919606052404</v>
      </c>
      <c r="AI602" cm="1">
        <f t="array" ref="AI602" xml:space="preserve"> F602 / df / 1000</f>
        <v>0.7678571428571429</v>
      </c>
      <c r="AJ602" cm="1">
        <f t="array" ref="AJ602" xml:space="preserve"> ( 1 + AI602 ) / ( 2*Ku ) * ( 2 * LN( 1 + AI602 ) - 1 + alpha + ( 1 / ( 1 + AI602 ) ) ^ 2 * ( 1 - alpha / 2 ) - ( alpha / 2) * ( 1 + AI602 ) ^ 2 )</f>
        <v>0.55312368148354674</v>
      </c>
      <c r="AK602" cm="1">
        <f t="array" ref="AK602" xml:space="preserve"> ( ( 1 - alpha ) / Ku ) * AI602 ^ 2</f>
        <v>0.83851703388733745</v>
      </c>
      <c r="AL602">
        <f t="shared" si="250"/>
        <v>1.5159666128167395</v>
      </c>
      <c r="AM602">
        <f t="shared" si="240"/>
        <v>0.79941723502201512</v>
      </c>
      <c r="AN602">
        <f t="shared" si="251"/>
        <v>1.4434026462829606</v>
      </c>
      <c r="AO602">
        <f t="shared" si="252"/>
        <v>1.8055685855249428</v>
      </c>
      <c r="AP602" cm="1">
        <f t="array" ref="AP602" xml:space="preserve"> EXP( -4 * alpha * X * 10^(-6) * AM602 / ( PI() * df * 10^(-6) * ( 1 - alpha ) ) ) * 100</f>
        <v>7.8712723109655194E-6</v>
      </c>
      <c r="AQ602" cm="1">
        <f t="array" ref="AQ602" xml:space="preserve"> EXP( -4 * alpha * X * 10^(-6) * AN602 / ( PI() * df * 10^(-6) * ( 1 - alpha ) ) ) * 100</f>
        <v>1.4904654245458583E-11</v>
      </c>
      <c r="AR602">
        <f t="shared" si="253"/>
        <v>7.8712574063112738E-6</v>
      </c>
      <c r="AS602" cm="1">
        <f t="array" ref="AS602" xml:space="preserve"> ( sigave * 10^(-6) * fE *e * H602 ) / ( 3 * PI() * eps0 * ( 1 + epsF ) * mu * U * F602 * 10^(-9) )</f>
        <v>3.5234166479009023E-3</v>
      </c>
      <c r="AT602" cm="1">
        <f t="array" ref="AT602" xml:space="preserve"> PI() * AS602 / ( 1 + alpha * SQRT(AS602) )</f>
        <v>1.1023988599403777E-2</v>
      </c>
      <c r="AU602" cm="1">
        <f t="array" ref="AU602" xml:space="preserve"> PI() * AS602 * ( 1 - SQRT( AS602 ) * alpha )</f>
        <v>1.1023803672142077E-2</v>
      </c>
      <c r="AV602">
        <f t="shared" si="254"/>
        <v>0.99998322501333958</v>
      </c>
      <c r="AW602" cm="1">
        <f t="array" ref="AW602" xml:space="preserve"> 2 / 3 * ( epsP - 1 ) / ( epsP + 2 ) * ( sigave * 10^(-6) ) ^ 2 / ( eps0 * ( 1 + epsF ) ^ 2 ) * H602 * ( F602 * 10^(-9) ) ^ 2 / ( df * 10^(-6) * mu * U )</f>
        <v>122.46985810333696</v>
      </c>
      <c r="AX602" cm="1">
        <f t="array" ref="AX602" xml:space="preserve"> 0.528 * Ku ^ 0.26 * AW602 ^ 0.74 / ( 1 + 0.366 * ( Ku * AW602 ) ^ 0.63 )</f>
        <v>2.4421672796227201</v>
      </c>
      <c r="AY602" cm="1">
        <f t="array" ref="AY602" xml:space="preserve"> 0.35 * Ku ^ ( -0.5 ) * AW602 ^ 0.4</f>
        <v>2.9599229487015695</v>
      </c>
      <c r="AZ602">
        <f t="shared" si="255"/>
        <v>1.212006635826697</v>
      </c>
      <c r="BA602">
        <f t="shared" si="241"/>
        <v>0.80162845713636932</v>
      </c>
      <c r="BB602">
        <f t="shared" si="256"/>
        <v>1.4544264499551027</v>
      </c>
      <c r="BC602">
        <f t="shared" si="257"/>
        <v>1.8143398441102028</v>
      </c>
      <c r="BD602">
        <f t="shared" si="242"/>
        <v>1.2892739005075038</v>
      </c>
      <c r="BE602">
        <f t="shared" si="258"/>
        <v>4.4033255949845298</v>
      </c>
      <c r="BF602">
        <f t="shared" si="259"/>
        <v>3.4153530861450196</v>
      </c>
      <c r="BG602" cm="1">
        <f t="array" ref="BG602" xml:space="preserve"> EXP( -4 * alpha * X * 10^(-6) * BA602 / ( PI() * df * 10^(-6) * ( 1 - alpha ) ) ) * 100</f>
        <v>7.5230698661067386E-6</v>
      </c>
      <c r="BH602" cm="1">
        <f t="array" ref="BH602" xml:space="preserve"> EXP( -4 * alpha * X * 10^(-6) * BB602 / ( PI() * df * 10^(-6) * ( 1 - alpha ) ) ) * 100</f>
        <v>1.1894872392971624E-11</v>
      </c>
      <c r="BI602" cm="1">
        <f t="array" ref="BI602" xml:space="preserve"> EXP( -4 * alpha * X * 10^(-6) * BD602 / ( PI() * df * 10^(-6) * ( 1 - alpha ) ) ) * 100</f>
        <v>3.491196089202599E-10</v>
      </c>
      <c r="BJ602" cm="1">
        <f t="array" ref="BJ602" xml:space="preserve"> EXP( -4 * alpha * X * 10^(-6) * BE602 / ( PI() * df * 10^(-6) * ( 1 - alpha ) ) ) * 100</f>
        <v>7.416717219641985E-38</v>
      </c>
      <c r="BK602" cm="1">
        <f t="array" ref="BK602">fC *  BG602 +  ( 1 - fC ) * BI602</f>
        <v>7.5262119425870219E-7</v>
      </c>
    </row>
    <row r="603" spans="6:63" x14ac:dyDescent="0.2">
      <c r="F603">
        <v>6030</v>
      </c>
      <c r="G603" cm="1">
        <f t="array" ref="G603" xml:space="preserve"> F603 * 10^(-9) * rhoa/mu * U</f>
        <v>3.9948331517439843E-3</v>
      </c>
      <c r="H603" cm="1">
        <f t="array" ref="H603">1 +  lambda/F603 * ( 2.514 + 0.8 * EXP( -0.55 * F603/lambda ) )</f>
        <v>1.0279375024875621</v>
      </c>
      <c r="I603" cm="1">
        <f t="array" ref="I603" xml:space="preserve"> 1 + 3.34 * lambda/F603</f>
        <v>1.0371166500829188</v>
      </c>
      <c r="J603">
        <f t="shared" si="243"/>
        <v>0.99114935856576714</v>
      </c>
      <c r="K603" cm="1">
        <f t="array" ref="K603" xml:space="preserve"> kB * T * H603 / ( 3 * PI() * mu * F603 * 10^(-9) )</f>
        <v>4.0246177589248428E-12</v>
      </c>
      <c r="L603" cm="1">
        <f t="array" ref="L603" xml:space="preserve"> df * 10^(-6) *U / K603</f>
        <v>20433.454064773676</v>
      </c>
      <c r="M603" cm="1">
        <f t="array" ref="M603" xml:space="preserve"> 1 + 0.388 * Kn * ( ( 1 - alpha ) * L603 / Ku ) ^ ( 1 / 3 )</f>
        <v>1.2039151763248024</v>
      </c>
      <c r="N603" cm="1">
        <f t="array" ref="N603" xml:space="preserve"> 1 + 0.388 * Kn * ( ( 1 - alpha ) / Ku ) ^ ( 1 / 3 ) * ( 3 * PI() * mu * df * 10^(-6) * U * F603 * 10^(-9) / ( kB * T ) ) ^ ( 1 / 3 ) * ( 0.6 * ( F603 / lambda ) ^ 0.1 ) ^ ( -1 / 3 ) * ( 1 + 2/3 * ( 3.34 * F603 / lambda ) ) ^ ( -1 / 2 )</f>
        <v>1.0147996448318879</v>
      </c>
      <c r="O603">
        <f t="shared" si="234"/>
        <v>0.84291623262842452</v>
      </c>
      <c r="P603" cm="1">
        <f t="array" ref="P603" xml:space="preserve"> 1 / ( 1 + 1.6 * ( ( 1 - alpha ) / Ku ) ^ ( 1 / 3 ) * L603 ^ ( -2 / 3 ) * M603 )</f>
        <v>0.9971101088975417</v>
      </c>
      <c r="Q603" cm="1">
        <f t="array" ref="Q603" xml:space="preserve"> 1.6 * ( ( 1 - alpha ) / Ku ) * L603 ^ ( -2 / 3 ) * M603 * P603</f>
        <v>3.6546755916637623E-3</v>
      </c>
      <c r="R603" cm="1">
        <f t="array" ref="R603" xml:space="preserve"> 1.6 * ( 0.6 ) ^ ( 2 / 3 ) * ( ( 1 - alpha ) / Ku ) * ( lambda * 10^(-9) ) ^ ( -1 / 15 ) * ( kB * T / ( 3 * PI() * df * 10^(-6) * U * mu ) ) ^ ( 2 / 3 ) * ( F603 * 10^(-9) ) ^ ( -3 / 5 )  +  3.2 * 3.34 / 3 * ( 0.6 ) ^ ( 2 / 3 ) * ( ( 1 - alpha ) / Ku ) *  ( lambda * 10^(-9) ) ^ ( 14 / 15 ) * ( kB * T / ( 3 * PI() * df * 10^(-6) * U * mu ) ) ^ ( 2 / 3 ) * ( F603 * 10^(-9) ) ^ ( -8 / 5 )</f>
        <v>2.9412160790918619E-3</v>
      </c>
      <c r="S603">
        <f t="shared" si="235"/>
        <v>2.9847450324362594E-3</v>
      </c>
      <c r="T603">
        <f t="shared" si="244"/>
        <v>0.81669219540152882</v>
      </c>
      <c r="U603">
        <f t="shared" si="236"/>
        <v>6028.0386842820963</v>
      </c>
      <c r="V603">
        <f t="shared" si="237"/>
        <v>1.2879830012242138E-2</v>
      </c>
      <c r="W603">
        <f t="shared" si="238"/>
        <v>1.6588954704522087E-4</v>
      </c>
      <c r="X603">
        <f t="shared" si="239"/>
        <v>2.1366169334745048E-6</v>
      </c>
      <c r="Y603" cm="1">
        <f t="array" ref="Y603" xml:space="preserve"> 4 / 3 * g / U^2 * F603 * 10^(-9) * ( rhop - rhoa ) / rhoa</f>
        <v>625.10021162448334</v>
      </c>
      <c r="Z603" cm="1">
        <f t="array" ref="Z603" xml:space="preserve"> SQRT( 4/3 * 1/U603 * g/rhoa * F603 * 10^(-9) *  ( rhop - rhoa ) )</f>
        <v>3.3778251891673338E-3</v>
      </c>
      <c r="AA603" cm="1">
        <f t="array" ref="AA603" xml:space="preserve"> Z603 / U</f>
        <v>0.3220229377141543</v>
      </c>
      <c r="AB603">
        <f t="shared" si="245"/>
        <v>0.47497615424986817</v>
      </c>
      <c r="AC603">
        <f t="shared" si="246"/>
        <v>0.45911182358631197</v>
      </c>
      <c r="AD603">
        <f t="shared" si="247"/>
        <v>0.96659973238317454</v>
      </c>
      <c r="AE603" cm="1">
        <f t="array" ref="AE603">( ( F603 * 10^(-9) ) ^ 2 * rhop * H603 * U ) / ( 18 * mu * ( df * 10^(-6) ) )</f>
        <v>0.15323759439970422</v>
      </c>
      <c r="AF603">
        <f t="shared" si="248"/>
        <v>0.14441377503903918</v>
      </c>
      <c r="AG603" cm="1">
        <f t="array" ref="AG603">(2 * AI623*(1-alpha)*AE603*SQRT(alpha)+(1-alpha)*alpha*AE603^2)/Ku</f>
        <v>9.3283617390156573E-2</v>
      </c>
      <c r="AH603">
        <f t="shared" si="249"/>
        <v>0.64594681057911085</v>
      </c>
      <c r="AI603" cm="1">
        <f t="array" ref="AI603" xml:space="preserve"> F603 / df / 1000</f>
        <v>0.76913265306122447</v>
      </c>
      <c r="AJ603" cm="1">
        <f t="array" ref="AJ603" xml:space="preserve"> ( 1 + AI603 ) / ( 2*Ku ) * ( 2 * LN( 1 + AI603 ) - 1 + alpha + ( 1 / ( 1 + AI603 ) ) ^ 2 * ( 1 - alpha / 2 ) - ( alpha / 2) * ( 1 + AI603 ) ^ 2 )</f>
        <v>0.55465987211637957</v>
      </c>
      <c r="AK603" cm="1">
        <f t="array" ref="AK603" xml:space="preserve"> ( ( 1 - alpha ) / Ku ) * AI603 ^ 2</f>
        <v>0.84130511852722611</v>
      </c>
      <c r="AL603">
        <f t="shared" si="250"/>
        <v>1.5167946354530983</v>
      </c>
      <c r="AM603">
        <f t="shared" si="240"/>
        <v>0.80068291400116676</v>
      </c>
      <c r="AN603">
        <f t="shared" si="251"/>
        <v>1.4478154621850137</v>
      </c>
      <c r="AO603">
        <f t="shared" si="252"/>
        <v>1.8082257493793654</v>
      </c>
      <c r="AP603" cm="1">
        <f t="array" ref="AP603" xml:space="preserve"> EXP( -4 * alpha * X * 10^(-6) * AM603 / ( PI() * df * 10^(-6) * ( 1 - alpha ) ) ) * 100</f>
        <v>7.6700392410332145E-6</v>
      </c>
      <c r="AQ603" cm="1">
        <f t="array" ref="AQ603" xml:space="preserve"> EXP( -4 * alpha * X * 10^(-6) * AN603 / ( PI() * df * 10^(-6) * ( 1 - alpha ) ) ) * 100</f>
        <v>1.3617826062215851E-11</v>
      </c>
      <c r="AR603">
        <f t="shared" si="253"/>
        <v>7.6700256232071518E-6</v>
      </c>
      <c r="AS603" cm="1">
        <f t="array" ref="AS603" xml:space="preserve"> ( sigave * 10^(-6) * fE *e * H603 ) / ( 3 * PI() * eps0 * ( 1 + epsF ) * mu * U * F603 * 10^(-9) )</f>
        <v>3.5174147034788966E-3</v>
      </c>
      <c r="AT603" cm="1">
        <f t="array" ref="AT603" xml:space="preserve"> PI() * AS603 / ( 1 + alpha * SQRT(AS603) )</f>
        <v>1.1005248098209981E-2</v>
      </c>
      <c r="AU603" cm="1">
        <f t="array" ref="AU603" xml:space="preserve"> PI() * AS603 * ( 1 - SQRT( AS603 ) * alpha )</f>
        <v>1.1005063799797734E-2</v>
      </c>
      <c r="AV603">
        <f t="shared" si="254"/>
        <v>0.99998325358859685</v>
      </c>
      <c r="AW603" cm="1">
        <f t="array" ref="AW603" xml:space="preserve"> 2 / 3 * ( epsP - 1 ) / ( epsP + 2 ) * ( sigave * 10^(-6) ) ^ 2 / ( eps0 * ( 1 + epsF ) ^ 2 ) * H603 * ( F603 * 10^(-9) ) ^ 2 / ( df * 10^(-6) * mu * U )</f>
        <v>122.87152542268478</v>
      </c>
      <c r="AX603" cm="1">
        <f t="array" ref="AX603" xml:space="preserve"> 0.528 * Ku ^ 0.26 * AW603 ^ 0.74 / ( 1 + 0.366 * ( Ku * AW603 ) ^ 0.63 )</f>
        <v>2.4437882342095048</v>
      </c>
      <c r="AY603" cm="1">
        <f t="array" ref="AY603" xml:space="preserve"> 0.35 * Ku ^ ( -0.5 ) * AW603 ^ 0.4</f>
        <v>2.9638022267316937</v>
      </c>
      <c r="AZ603">
        <f t="shared" si="255"/>
        <v>1.2127901203724383</v>
      </c>
      <c r="BA603">
        <f t="shared" si="241"/>
        <v>0.80287644798279612</v>
      </c>
      <c r="BB603">
        <f t="shared" si="256"/>
        <v>1.4588205259848115</v>
      </c>
      <c r="BC603">
        <f t="shared" si="257"/>
        <v>1.8169925517806083</v>
      </c>
      <c r="BD603">
        <f t="shared" si="242"/>
        <v>1.2877716636420393</v>
      </c>
      <c r="BE603">
        <f t="shared" si="258"/>
        <v>4.4116176889167074</v>
      </c>
      <c r="BF603">
        <f t="shared" si="259"/>
        <v>3.4257763340124252</v>
      </c>
      <c r="BG603" cm="1">
        <f t="array" ref="BG603" xml:space="preserve"> EXP( -4 * alpha * X * 10^(-6) * BA603 / ( PI() * df * 10^(-6) * ( 1 - alpha ) ) ) * 100</f>
        <v>7.333392461541396E-6</v>
      </c>
      <c r="BH603" cm="1">
        <f t="array" ref="BH603" xml:space="preserve"> EXP( -4 * alpha * X * 10^(-6) * BB603 / ( PI() * df * 10^(-6) * ( 1 - alpha ) ) ) * 100</f>
        <v>1.0872068863479636E-11</v>
      </c>
      <c r="BI603" cm="1">
        <f t="array" ref="BI603" xml:space="preserve"> EXP( -4 * alpha * X * 10^(-6) * BD603 / ( PI() * df * 10^(-6) * ( 1 - alpha ) ) ) * 100</f>
        <v>3.6001761119527683E-10</v>
      </c>
      <c r="BJ603" cm="1">
        <f t="array" ref="BJ603" xml:space="preserve"> EXP( -4 * alpha * X * 10^(-6) * BE603 / ( PI() * df * 10^(-6) * ( 1 - alpha ) ) ) * 100</f>
        <v>6.259284830583629E-38</v>
      </c>
      <c r="BK603" cm="1">
        <f t="array" ref="BK603">fC *  BG603 +  ( 1 - fC ) * BI603</f>
        <v>7.3366326200421536E-7</v>
      </c>
    </row>
    <row r="604" spans="6:63" x14ac:dyDescent="0.2">
      <c r="F604">
        <v>6040</v>
      </c>
      <c r="G604" cm="1">
        <f t="array" ref="G604" xml:space="preserve"> F604 * 10^(-9) * rhoa/mu * U</f>
        <v>4.0014580823438915E-3</v>
      </c>
      <c r="H604" cm="1">
        <f t="array" ref="H604">1 +  lambda/F604 * ( 2.514 + 0.8 * EXP( -0.55 * F604/lambda ) )</f>
        <v>1.027891248344371</v>
      </c>
      <c r="I604" cm="1">
        <f t="array" ref="I604" xml:space="preserve"> 1 + 3.34 * lambda/F604</f>
        <v>1.0370551986754968</v>
      </c>
      <c r="J604">
        <f t="shared" si="243"/>
        <v>0.99116348836317503</v>
      </c>
      <c r="K604" cm="1">
        <f t="array" ref="K604" xml:space="preserve"> kB * T * H604 / ( 3 * PI() * mu * F604 * 10^(-9) )</f>
        <v>4.017773688437626E-12</v>
      </c>
      <c r="L604" cm="1">
        <f t="array" ref="L604" xml:space="preserve"> df * 10^(-6) *U / K604</f>
        <v>20468.261401065181</v>
      </c>
      <c r="M604" cm="1">
        <f t="array" ref="M604" xml:space="preserve"> 1 + 0.388 * Kn * ( ( 1 - alpha ) * L604 / Ku ) ^ ( 1 / 3 )</f>
        <v>1.2040308969740652</v>
      </c>
      <c r="N604" cm="1">
        <f t="array" ref="N604" xml:space="preserve"> 1 + 0.388 * Kn * ( ( 1 - alpha ) / Ku ) ^ ( 1 / 3 ) * ( 3 * PI() * mu * df * 10^(-6) * U * F604 * 10^(-9) / ( kB * T ) ) ^ ( 1 / 3 ) * ( 0.6 * ( F604 / lambda ) ^ 0.1 ) ^ ( -1 / 3 ) * ( 1 + 2/3 * ( 3.34 * F604 / lambda ) ) ^ ( -1 / 2 )</f>
        <v>1.0147948018588615</v>
      </c>
      <c r="O604">
        <f t="shared" si="234"/>
        <v>0.84283119678175511</v>
      </c>
      <c r="P604" cm="1">
        <f t="array" ref="P604" xml:space="preserve"> 1 / ( 1 + 1.6 * ( ( 1 - alpha ) / Ku ) ^ ( 1 / 3 ) * L604 ^ ( -2 / 3 ) * M604 )</f>
        <v>0.9971130999775496</v>
      </c>
      <c r="Q604" cm="1">
        <f t="array" ref="Q604" xml:space="preserve"> 1.6 * ( ( 1 - alpha ) / Ku ) * L604 ^ ( -2 / 3 ) * M604 * P604</f>
        <v>3.6508929484049177E-3</v>
      </c>
      <c r="R604" cm="1">
        <f t="array" ref="R604" xml:space="preserve"> 1.6 * ( 0.6 ) ^ ( 2 / 3 ) * ( ( 1 - alpha ) / Ku ) * ( lambda * 10^(-9) ) ^ ( -1 / 15 ) * ( kB * T / ( 3 * PI() * df * 10^(-6) * U * mu ) ) ^ ( 2 / 3 ) * ( F604 * 10^(-9) ) ^ ( -3 / 5 )  +  3.2 * 3.34 / 3 * ( 0.6 ) ^ ( 2 / 3 ) * ( ( 1 - alpha ) / Ku ) *  ( lambda * 10^(-9) ) ^ ( 14 / 15 ) * ( kB * T / ( 3 * PI() * df * 10^(-6) * U * mu ) ) ^ ( 2 / 3 ) * ( F604 * 10^(-9) ) ^ ( -8 / 5 )</f>
        <v>2.9381759048947714E-3</v>
      </c>
      <c r="S604">
        <f t="shared" si="235"/>
        <v>2.9816456352341706E-3</v>
      </c>
      <c r="T604">
        <f t="shared" si="244"/>
        <v>0.81668941745795576</v>
      </c>
      <c r="U604">
        <f t="shared" si="236"/>
        <v>6018.0815467905759</v>
      </c>
      <c r="V604">
        <f t="shared" si="237"/>
        <v>1.2890480559742587E-2</v>
      </c>
      <c r="W604">
        <f t="shared" si="238"/>
        <v>1.6616401309342294E-4</v>
      </c>
      <c r="X604">
        <f t="shared" si="239"/>
        <v>2.1419216888372964E-6</v>
      </c>
      <c r="Y604" cm="1">
        <f t="array" ref="Y604" xml:space="preserve"> 4 / 3 * g / U^2 * F604 * 10^(-9) * ( rhop - rhoa ) / rhoa</f>
        <v>626.13686205835472</v>
      </c>
      <c r="Z604" cm="1">
        <f t="array" ref="Z604" xml:space="preserve"> SQRT( 4/3 * 1/U604 * g/rhoa * F604 * 10^(-9) *  ( rhop - rhoa ) )</f>
        <v>3.3834204073047987E-3</v>
      </c>
      <c r="AA604" cm="1">
        <f t="array" ref="AA604" xml:space="preserve"> Z604 / U</f>
        <v>0.32255635447815861</v>
      </c>
      <c r="AB604">
        <f t="shared" si="245"/>
        <v>0.4761375453299741</v>
      </c>
      <c r="AC604">
        <f t="shared" si="246"/>
        <v>0.46015527154909341</v>
      </c>
      <c r="AD604">
        <f t="shared" si="247"/>
        <v>0.96643349398165057</v>
      </c>
      <c r="AE604" cm="1">
        <f t="array" ref="AE604">( ( F604 * 10^(-9) ) ^ 2 * rhop * H604 * U ) / ( 18 * mu * ( df * 10^(-6) ) )</f>
        <v>0.15373934843584741</v>
      </c>
      <c r="AF604">
        <f t="shared" si="248"/>
        <v>0.14499997143375176</v>
      </c>
      <c r="AG604" cm="1">
        <f t="array" ref="AG604">(2 * AI624*(1-alpha)*AE604*SQRT(alpha)+(1-alpha)*alpha*AE604^2)/Ku</f>
        <v>9.3743143028146028E-2</v>
      </c>
      <c r="AH604">
        <f t="shared" si="249"/>
        <v>0.64650456204383333</v>
      </c>
      <c r="AI604" cm="1">
        <f t="array" ref="AI604" xml:space="preserve"> F604 / df / 1000</f>
        <v>0.77040816326530615</v>
      </c>
      <c r="AJ604" cm="1">
        <f t="array" ref="AJ604" xml:space="preserve"> ( 1 + AI604 ) / ( 2*Ku ) * ( 2 * LN( 1 + AI604 ) - 1 + alpha + ( 1 / ( 1 + AI604 ) ) ^ 2 * ( 1 - alpha / 2 ) - ( alpha / 2) * ( 1 + AI604 ) ^ 2 )</f>
        <v>0.55619744582134578</v>
      </c>
      <c r="AK604" cm="1">
        <f t="array" ref="AK604" xml:space="preserve"> ( ( 1 - alpha ) / Ku ) * AI604 ^ 2</f>
        <v>0.8440978306934882</v>
      </c>
      <c r="AL604">
        <f t="shared" si="250"/>
        <v>1.5176226302999203</v>
      </c>
      <c r="AM604">
        <f t="shared" si="240"/>
        <v>0.80194549013282723</v>
      </c>
      <c r="AN604">
        <f t="shared" si="251"/>
        <v>1.4522347193115674</v>
      </c>
      <c r="AO604">
        <f t="shared" si="252"/>
        <v>1.8108895644154468</v>
      </c>
      <c r="AP604" cm="1">
        <f t="array" ref="AP604" xml:space="preserve"> EXP( -4 * alpha * X * 10^(-6) * AM604 / ( PI() * df * 10^(-6) * ( 1 - alpha ) ) ) * 100</f>
        <v>7.474425330081965E-6</v>
      </c>
      <c r="AQ604" cm="1">
        <f t="array" ref="AQ604" xml:space="preserve"> EXP( -4 * alpha * X * 10^(-6) * AN604 / ( PI() * df * 10^(-6) * ( 1 - alpha ) ) ) * 100</f>
        <v>1.2440459456509171E-11</v>
      </c>
      <c r="AR604">
        <f t="shared" si="253"/>
        <v>7.4744128896225087E-6</v>
      </c>
      <c r="AS604" cm="1">
        <f t="array" ref="AS604" xml:space="preserve"> ( sigave * 10^(-6) * fE *e * H604 ) / ( 3 * PI() * eps0 * ( 1 + epsF ) * mu * U * F604 * 10^(-9) )</f>
        <v>3.5114331579992049E-3</v>
      </c>
      <c r="AT604" cm="1">
        <f t="array" ref="AT604" xml:space="preserve"> PI() * AS604 / ( 1 + alpha * SQRT(AS604) )</f>
        <v>1.0986571193593354E-2</v>
      </c>
      <c r="AU604" cm="1">
        <f t="array" ref="AU604" xml:space="preserve"> PI() * AS604 * ( 1 - SQRT( AS604 ) * alpha )</f>
        <v>1.0986387520829324E-2</v>
      </c>
      <c r="AV604">
        <f t="shared" si="254"/>
        <v>0.9999832820667347</v>
      </c>
      <c r="AW604" cm="1">
        <f t="array" ref="AW604" xml:space="preserve"> 2 / 3 * ( epsP - 1 ) / ( epsP + 2 ) * ( sigave * 10^(-6) ) ^ 2 / ( eps0 * ( 1 + epsF ) ^ 2 ) * H604 * ( F604 * 10^(-9) ) ^ 2 / ( df * 10^(-6) * mu * U )</f>
        <v>123.2738502180421</v>
      </c>
      <c r="AX604" cm="1">
        <f t="array" ref="AX604" xml:space="preserve"> 0.528 * Ku ^ 0.26 * AW604 ^ 0.74 / ( 1 + 0.366 * ( Ku * AW604 ) ^ 0.63 )</f>
        <v>2.4454063110626243</v>
      </c>
      <c r="AY604" cm="1">
        <f t="array" ref="AY604" xml:space="preserve"> 0.35 * Ku ^ ( -0.5 ) * AW604 ^ 0.4</f>
        <v>2.9676802345899871</v>
      </c>
      <c r="AZ604">
        <f t="shared" si="255"/>
        <v>1.2135734749537039</v>
      </c>
      <c r="BA604">
        <f t="shared" si="241"/>
        <v>0.80412143010569515</v>
      </c>
      <c r="BB604">
        <f t="shared" si="256"/>
        <v>1.4632211068323968</v>
      </c>
      <c r="BC604">
        <f t="shared" si="257"/>
        <v>1.8196519232674453</v>
      </c>
      <c r="BD604">
        <f t="shared" si="242"/>
        <v>1.2862692384964263</v>
      </c>
      <c r="BE604">
        <f t="shared" si="258"/>
        <v>4.4199149539015545</v>
      </c>
      <c r="BF604">
        <f t="shared" si="259"/>
        <v>3.4362284517261545</v>
      </c>
      <c r="BG604" cm="1">
        <f t="array" ref="BG604" xml:space="preserve"> EXP( -4 * alpha * X * 10^(-6) * BA604 / ( PI() * df * 10^(-6) * ( 1 - alpha ) ) ) * 100</f>
        <v>7.1489374505532628E-6</v>
      </c>
      <c r="BH604" cm="1">
        <f t="array" ref="BH604" xml:space="preserve"> EXP( -4 * alpha * X * 10^(-6) * BB604 / ( PI() * df * 10^(-6) * ( 1 - alpha ) ) ) * 100</f>
        <v>9.935890513437492E-12</v>
      </c>
      <c r="BI604" cm="1">
        <f t="array" ref="BI604" xml:space="preserve"> EXP( -4 * alpha * X * 10^(-6) * BD604 / ( PI() * df * 10^(-6) * ( 1 - alpha ) ) ) * 100</f>
        <v>3.7125723218566924E-10</v>
      </c>
      <c r="BJ604" cm="1">
        <f t="array" ref="BJ604" xml:space="preserve"> EXP( -4 * alpha * X * 10^(-6) * BE604 / ( PI() * df * 10^(-6) * ( 1 - alpha ) ) ) * 100</f>
        <v>5.2819192384140019E-38</v>
      </c>
      <c r="BK604" cm="1">
        <f t="array" ref="BK604">fC *  BG604 +  ( 1 - fC ) * BI604</f>
        <v>7.1522787656429341E-7</v>
      </c>
    </row>
    <row r="605" spans="6:63" x14ac:dyDescent="0.2">
      <c r="F605">
        <v>6050</v>
      </c>
      <c r="G605" cm="1">
        <f t="array" ref="G605" xml:space="preserve"> F605 * 10^(-9) * rhoa/mu * U</f>
        <v>4.0080830129437979E-3</v>
      </c>
      <c r="H605" cm="1">
        <f t="array" ref="H605">1 +  lambda/F605 * ( 2.514 + 0.8 * EXP( -0.55 * F605/lambda ) )</f>
        <v>1.0278451471074379</v>
      </c>
      <c r="I605" cm="1">
        <f t="array" ref="I605" xml:space="preserve"> 1 + 3.34 * lambda/F605</f>
        <v>1.0369939504132231</v>
      </c>
      <c r="J605">
        <f t="shared" si="243"/>
        <v>0.99117757311685417</v>
      </c>
      <c r="K605" cm="1">
        <f t="array" ref="K605" xml:space="preserve"> kB * T * H605 / ( 3 * PI() * mu * F605 * 10^(-9) )</f>
        <v>4.01095283966182E-12</v>
      </c>
      <c r="L605" cm="1">
        <f t="array" ref="L605" xml:space="preserve"> df * 10^(-6) *U / K605</f>
        <v>20503.068819975673</v>
      </c>
      <c r="M605" cm="1">
        <f t="array" ref="M605" xml:space="preserve"> 1 + 0.388 * Kn * ( ( 1 - alpha ) * L605 / Ku ) ^ ( 1 / 3 )</f>
        <v>1.2041464867791618</v>
      </c>
      <c r="N605" cm="1">
        <f t="array" ref="N605" xml:space="preserve"> 1 + 0.388 * Kn * ( ( 1 - alpha ) / Ku ) ^ ( 1 / 3 ) * ( 3 * PI() * mu * df * 10^(-6) * U * F605 * 10^(-9) / ( kB * T ) ) ^ ( 1 / 3 ) * ( 0.6 * ( F605 / lambda ) ^ 0.1 ) ^ ( -1 / 3 ) * ( 1 + 2/3 * ( 3.34 * F605 / lambda ) ) ^ ( -1 / 2 )</f>
        <v>1.0147899683783217</v>
      </c>
      <c r="O605">
        <f t="shared" si="234"/>
        <v>0.84274627673637204</v>
      </c>
      <c r="P605" cm="1">
        <f t="array" ref="P605" xml:space="preserve"> 1 / ( 1 + 1.6 * ( ( 1 - alpha ) / Ku ) ^ ( 1 / 3 ) * L605 ^ ( -2 / 3 ) * M605 )</f>
        <v>0.99711608277353081</v>
      </c>
      <c r="Q605" cm="1">
        <f t="array" ref="Q605" xml:space="preserve"> 1.6 * ( ( 1 - alpha ) / Ku ) * L605 ^ ( -2 / 3 ) * M605 * P605</f>
        <v>3.6471207814681135E-3</v>
      </c>
      <c r="R605" cm="1">
        <f t="array" ref="R605" xml:space="preserve"> 1.6 * ( 0.6 ) ^ ( 2 / 3 ) * ( ( 1 - alpha ) / Ku ) * ( lambda * 10^(-9) ) ^ ( -1 / 15 ) * ( kB * T / ( 3 * PI() * df * 10^(-6) * U * mu ) ) ^ ( 2 / 3 ) * ( F605 * 10^(-9) ) ^ ( -3 / 5 )  +  3.2 * 3.34 / 3 * ( 0.6 ) ^ ( 2 / 3 ) * ( ( 1 - alpha ) / Ku ) *  ( lambda * 10^(-9) ) ^ ( 14 / 15 ) * ( kB * T / ( 3 * PI() * df * 10^(-6) * U * mu ) ) ^ ( 2 / 3 ) * ( F605 * 10^(-9) ) ^ ( -8 / 5 )</f>
        <v>2.9351440837370978E-3</v>
      </c>
      <c r="S605">
        <f t="shared" si="235"/>
        <v>2.9785547719213875E-3</v>
      </c>
      <c r="T605">
        <f t="shared" si="244"/>
        <v>0.81668662772456879</v>
      </c>
      <c r="U605">
        <f t="shared" si="236"/>
        <v>6008.1573135294366</v>
      </c>
      <c r="V605">
        <f t="shared" si="237"/>
        <v>1.2901122245461468E-2</v>
      </c>
      <c r="W605">
        <f t="shared" si="238"/>
        <v>1.6643847735176021E-4</v>
      </c>
      <c r="X605">
        <f t="shared" si="239"/>
        <v>2.1472307924132668E-6</v>
      </c>
      <c r="Y605" cm="1">
        <f t="array" ref="Y605" xml:space="preserve"> 4 / 3 * g / U^2 * F605 * 10^(-9) * ( rhop - rhoa ) / rhoa</f>
        <v>627.17351249222622</v>
      </c>
      <c r="Z605" cm="1">
        <f t="array" ref="Z605" xml:space="preserve"> SQRT( 4/3 * 1/U605 * g/rhoa * F605 * 10^(-9) *  ( rhop - rhoa ) )</f>
        <v>3.3890156073796873E-3</v>
      </c>
      <c r="AA605" cm="1">
        <f t="array" ref="AA605" xml:space="preserve"> Z605 / U</f>
        <v>0.32308976952017809</v>
      </c>
      <c r="AB605">
        <f t="shared" si="245"/>
        <v>0.47730076304380675</v>
      </c>
      <c r="AC605">
        <f t="shared" si="246"/>
        <v>0.46119983580583584</v>
      </c>
      <c r="AD605">
        <f t="shared" si="247"/>
        <v>0.96626670543056903</v>
      </c>
      <c r="AE605" cm="1">
        <f t="array" ref="AE605">( ( F605 * 10^(-9) ) ^ 2 * rhop * H605 * U ) / ( 18 * mu * ( df * 10^(-6) ) )</f>
        <v>0.15424192243448162</v>
      </c>
      <c r="AF605">
        <f t="shared" si="248"/>
        <v>0.14558685281531666</v>
      </c>
      <c r="AG605" cm="1">
        <f t="array" ref="AG605">(2 * AI625*(1-alpha)*AE605*SQRT(alpha)+(1-alpha)*alpha*AE605^2)/Ku</f>
        <v>9.4204187619219074E-2</v>
      </c>
      <c r="AH605">
        <f t="shared" si="249"/>
        <v>0.64706521088632385</v>
      </c>
      <c r="AI605" cm="1">
        <f t="array" ref="AI605" xml:space="preserve"> F605 / df / 1000</f>
        <v>0.77168367346938771</v>
      </c>
      <c r="AJ605" cm="1">
        <f t="array" ref="AJ605" xml:space="preserve"> ( 1 + AI605 ) / ( 2*Ku ) * ( 2 * LN( 1 + AI605 ) - 1 + alpha + ( 1 / ( 1 + AI605 ) ) ^ 2 * ( 1 - alpha / 2 ) - ( alpha / 2) * ( 1 + AI605 ) ^ 2 )</f>
        <v>0.55773640032229932</v>
      </c>
      <c r="AK605" cm="1">
        <f t="array" ref="AK605" xml:space="preserve"> ( ( 1 - alpha ) / Ku ) * AI605 ^ 2</f>
        <v>0.84689517038612327</v>
      </c>
      <c r="AL605">
        <f t="shared" si="250"/>
        <v>1.5184505976241243</v>
      </c>
      <c r="AM605">
        <f t="shared" si="240"/>
        <v>0.80320495241612544</v>
      </c>
      <c r="AN605">
        <f t="shared" si="251"/>
        <v>1.4566604137791972</v>
      </c>
      <c r="AO605">
        <f t="shared" si="252"/>
        <v>1.8135600501433771</v>
      </c>
      <c r="AP605" cm="1">
        <f t="array" ref="AP605" xml:space="preserve"> EXP( -4 * alpha * X * 10^(-6) * AM605 / ( PI() * df * 10^(-6) * ( 1 - alpha ) ) ) * 100</f>
        <v>7.2842643858272731E-6</v>
      </c>
      <c r="AQ605" cm="1">
        <f t="array" ref="AQ605" xml:space="preserve"> EXP( -4 * alpha * X * 10^(-6) * AN605 / ( PI() * df * 10^(-6) * ( 1 - alpha ) ) ) * 100</f>
        <v>1.1363388444437061E-11</v>
      </c>
      <c r="AR605">
        <f t="shared" si="253"/>
        <v>7.2842530224388291E-6</v>
      </c>
      <c r="AS605" cm="1">
        <f t="array" ref="AS605" xml:space="preserve"> ( sigave * 10^(-6) * fE *e * H605 ) / ( 3 * PI() * eps0 * ( 1 + epsF ) * mu * U * F605 * 10^(-9) )</f>
        <v>3.5054719077112699E-3</v>
      </c>
      <c r="AT605" cm="1">
        <f t="array" ref="AT605" xml:space="preserve"> PI() * AS605 / ( 1 + alpha * SQRT(AS605) )</f>
        <v>1.0967957562507933E-2</v>
      </c>
      <c r="AU605" cm="1">
        <f t="array" ref="AU605" xml:space="preserve"> PI() * AS605 * ( 1 - SQRT( AS605 ) * alpha )</f>
        <v>1.0967774512212574E-2</v>
      </c>
      <c r="AV605">
        <f t="shared" si="254"/>
        <v>0.99998331044824751</v>
      </c>
      <c r="AW605" cm="1">
        <f t="array" ref="AW605" xml:space="preserve"> 2 / 3 * ( epsP - 1 ) / ( epsP + 2 ) * ( sigave * 10^(-6) ) ^ 2 / ( eps0 * ( 1 + epsF ) ^ 2 ) * H605 * ( F605 * 10^(-9) ) ^ 2 / ( df * 10^(-6) * mu * U )</f>
        <v>123.67683248940881</v>
      </c>
      <c r="AX605" cm="1">
        <f t="array" ref="AX605" xml:space="preserve"> 0.528 * Ku ^ 0.26 * AW605 ^ 0.74 / ( 1 + 0.366 * ( Ku * AW605 ) ^ 0.63 )</f>
        <v>2.4470215199684269</v>
      </c>
      <c r="AY605" cm="1">
        <f t="array" ref="AY605" xml:space="preserve"> 0.35 * Ku ^ ( -0.5 ) * AW605 ^ 0.4</f>
        <v>2.9715569747700341</v>
      </c>
      <c r="AZ605">
        <f t="shared" si="255"/>
        <v>1.2143566987544823</v>
      </c>
      <c r="BA605">
        <f t="shared" si="241"/>
        <v>0.80536339214653707</v>
      </c>
      <c r="BB605">
        <f t="shared" si="256"/>
        <v>1.4676281882914097</v>
      </c>
      <c r="BC605">
        <f t="shared" si="257"/>
        <v>1.8223179779499743</v>
      </c>
      <c r="BD605">
        <f t="shared" si="242"/>
        <v>1.2847666688770771</v>
      </c>
      <c r="BE605">
        <f t="shared" si="258"/>
        <v>4.4282173885492311</v>
      </c>
      <c r="BF605">
        <f t="shared" si="259"/>
        <v>3.4467094265604041</v>
      </c>
      <c r="BG605" cm="1">
        <f t="array" ref="BG605" xml:space="preserve"> EXP( -4 * alpha * X * 10^(-6) * BA605 / ( PI() * df * 10^(-6) * ( 1 - alpha ) ) ) * 100</f>
        <v>6.9695526688689406E-6</v>
      </c>
      <c r="BH605" cm="1">
        <f t="array" ref="BH605" xml:space="preserve"> EXP( -4 * alpha * X * 10^(-6) * BB605 / ( PI() * df * 10^(-6) * ( 1 - alpha ) ) ) * 100</f>
        <v>9.079117418520277E-12</v>
      </c>
      <c r="BI605" cm="1">
        <f t="array" ref="BI605" xml:space="preserve"> EXP( -4 * alpha * X * 10^(-6) * BD605 / ( PI() * df * 10^(-6) * ( 1 - alpha ) ) ) * 100</f>
        <v>3.8284888189093938E-10</v>
      </c>
      <c r="BJ605" cm="1">
        <f t="array" ref="BJ605" xml:space="preserve"> EXP( -4 * alpha * X * 10^(-6) * BE605 / ( PI() * df * 10^(-6) * ( 1 - alpha ) ) ) * 100</f>
        <v>4.4566944345486612E-38</v>
      </c>
      <c r="BK605" cm="1">
        <f t="array" ref="BK605">fC *  BG605 +  ( 1 - fC ) * BI605</f>
        <v>6.9729983088059599E-7</v>
      </c>
    </row>
    <row r="606" spans="6:63" x14ac:dyDescent="0.2">
      <c r="F606">
        <v>6060</v>
      </c>
      <c r="G606" cm="1">
        <f t="array" ref="G606" xml:space="preserve"> F606 * 10^(-9) * rhoa/mu * U</f>
        <v>4.0147079435437051E-3</v>
      </c>
      <c r="H606" cm="1">
        <f t="array" ref="H606">1 +  lambda/F606 * ( 2.514 + 0.8 * EXP( -0.55 * F606/lambda ) )</f>
        <v>1.027799198019802</v>
      </c>
      <c r="I606" cm="1">
        <f t="array" ref="I606" xml:space="preserve"> 1 + 3.34 * lambda/F606</f>
        <v>1.0369329042904289</v>
      </c>
      <c r="J606">
        <f t="shared" si="243"/>
        <v>0.99119161304185144</v>
      </c>
      <c r="K606" cm="1">
        <f t="array" ref="K606" xml:space="preserve"> kB * T * H606 / ( 3 * PI() * mu * F606 * 10^(-9) )</f>
        <v>4.0041550946894506E-12</v>
      </c>
      <c r="L606" cm="1">
        <f t="array" ref="L606" xml:space="preserve"> df * 10^(-6) *U / K606</f>
        <v>20537.876321107182</v>
      </c>
      <c r="M606" cm="1">
        <f t="array" ref="M606" xml:space="preserve"> 1 + 0.388 * Kn * ( ( 1 - alpha ) * L606 / Ku ) ^ ( 1 / 3 )</f>
        <v>1.2042619461086252</v>
      </c>
      <c r="N606" cm="1">
        <f t="array" ref="N606" xml:space="preserve"> 1 + 0.388 * Kn * ( ( 1 - alpha ) / Ku ) ^ ( 1 / 3 ) * ( 3 * PI() * mu * df * 10^(-6) * U * F606 * 10^(-9) / ( kB * T ) ) ^ ( 1 / 3 ) * ( 0.6 * ( F606 / lambda ) ^ 0.1 ) ^ ( -1 / 3 ) * ( 1 + 2/3 * ( 3.34 * F606 / lambda ) ) ^ ( -1 / 2 )</f>
        <v>1.0147851443562161</v>
      </c>
      <c r="O606">
        <f t="shared" si="234"/>
        <v>0.84266147214509912</v>
      </c>
      <c r="P606" cm="1">
        <f t="array" ref="P606" xml:space="preserve"> 1 / ( 1 + 1.6 * ( ( 1 - alpha ) / Ku ) ^ ( 1 / 3 ) * L606 ^ ( -2 / 3 ) * M606 )</f>
        <v>0.99711905732245321</v>
      </c>
      <c r="Q606" cm="1">
        <f t="array" ref="Q606" xml:space="preserve"> 1.6 * ( ( 1 - alpha ) / Ku ) * L606 ^ ( -2 / 3 ) * M606 * P606</f>
        <v>3.6433590441023057E-3</v>
      </c>
      <c r="R606" cm="1">
        <f t="array" ref="R606" xml:space="preserve"> 1.6 * ( 0.6 ) ^ ( 2 / 3 ) * ( ( 1 - alpha ) / Ku ) * ( lambda * 10^(-9) ) ^ ( -1 / 15 ) * ( kB * T / ( 3 * PI() * df * 10^(-6) * U * mu ) ) ^ ( 2 / 3 ) * ( F606 * 10^(-9) ) ^ ( -3 / 5 )  +  3.2 * 3.34 / 3 * ( 0.6 ) ^ ( 2 / 3 ) * ( ( 1 - alpha ) / Ku ) *  ( lambda * 10^(-9) ) ^ ( 14 / 15 ) * ( kB * T / ( 3 * PI() * df * 10^(-6) * U * mu ) ) ^ ( 2 / 3 ) * ( F606 * 10^(-9) ) ^ ( -8 / 5 )</f>
        <v>2.9321205784395349E-3</v>
      </c>
      <c r="S606">
        <f t="shared" si="235"/>
        <v>2.9754724044615951E-3</v>
      </c>
      <c r="T606">
        <f t="shared" si="244"/>
        <v>0.81668382622847635</v>
      </c>
      <c r="U606">
        <f t="shared" si="236"/>
        <v>5998.2658216322834</v>
      </c>
      <c r="V606">
        <f t="shared" si="237"/>
        <v>1.2911755091346025E-2</v>
      </c>
      <c r="W606">
        <f t="shared" si="238"/>
        <v>1.6671293982115922E-4</v>
      </c>
      <c r="X606">
        <f t="shared" si="239"/>
        <v>2.1525442405191563E-6</v>
      </c>
      <c r="Y606" cm="1">
        <f t="array" ref="Y606" xml:space="preserve"> 4 / 3 * g / U^2 * F606 * 10^(-9) * ( rhop - rhoa ) / rhoa</f>
        <v>628.21016292609772</v>
      </c>
      <c r="Z606" cm="1">
        <f t="array" ref="Z606" xml:space="preserve"> SQRT( 4/3 * 1/U606 * g/rhoa * F606 * 10^(-9) *  ( rhop - rhoa ) )</f>
        <v>3.3946107894014953E-3</v>
      </c>
      <c r="AA606" cm="1">
        <f t="array" ref="AA606" xml:space="preserve"> Z606 / U</f>
        <v>0.32362318284111796</v>
      </c>
      <c r="AB606">
        <f t="shared" si="245"/>
        <v>0.47846581170610758</v>
      </c>
      <c r="AC606">
        <f t="shared" si="246"/>
        <v>0.46224551725792645</v>
      </c>
      <c r="AD606">
        <f t="shared" si="247"/>
        <v>0.96609936582439815</v>
      </c>
      <c r="AE606" cm="1">
        <f t="array" ref="AE606">( ( F606 * 10^(-9) ) ^ 2 * rhop * H606 * U ) / ( 18 * mu * ( df * 10^(-6) ) )</f>
        <v>0.15474531639560693</v>
      </c>
      <c r="AF606">
        <f t="shared" si="248"/>
        <v>0.14617441444058368</v>
      </c>
      <c r="AG606" cm="1">
        <f t="array" ref="AG606">(2 * AI626*(1-alpha)*AE606*SQRT(alpha)+(1-alpha)*alpha*AE606^2)/Ku</f>
        <v>9.4666753750260679E-2</v>
      </c>
      <c r="AH606">
        <f t="shared" si="249"/>
        <v>0.64762875303831224</v>
      </c>
      <c r="AI606" cm="1">
        <f t="array" ref="AI606" xml:space="preserve"> F606 / df / 1000</f>
        <v>0.77295918367346939</v>
      </c>
      <c r="AJ606" cm="1">
        <f t="array" ref="AJ606" xml:space="preserve"> ( 1 + AI606 ) / ( 2*Ku ) * ( 2 * LN( 1 + AI606 ) - 1 + alpha + ( 1 / ( 1 + AI606 ) ) ^ 2 * ( 1 - alpha / 2 ) - ( alpha / 2) * ( 1 + AI606 ) ^ 2 )</f>
        <v>0.55927673334724504</v>
      </c>
      <c r="AK606" cm="1">
        <f t="array" ref="AK606" xml:space="preserve"> ( ( 1 - alpha ) / Ku ) * AI606 ^ 2</f>
        <v>0.84969713760513188</v>
      </c>
      <c r="AL606">
        <f t="shared" si="250"/>
        <v>1.5192785376923055</v>
      </c>
      <c r="AM606">
        <f t="shared" si="240"/>
        <v>0.80446128989444099</v>
      </c>
      <c r="AN606">
        <f t="shared" si="251"/>
        <v>1.4610925417081035</v>
      </c>
      <c r="AO606">
        <f t="shared" si="252"/>
        <v>1.8162372261564304</v>
      </c>
      <c r="AP606" cm="1">
        <f t="array" ref="AP606" xml:space="preserve"> EXP( -4 * alpha * X * 10^(-6) * AM606 / ( PI() * df * 10^(-6) * ( 1 - alpha ) ) ) * 100</f>
        <v>7.0993953433659003E-6</v>
      </c>
      <c r="AQ606" cm="1">
        <f t="array" ref="AQ606" xml:space="preserve"> EXP( -4 * alpha * X * 10^(-6) * AN606 / ( PI() * df * 10^(-6) * ( 1 - alpha ) ) ) * 100</f>
        <v>1.0378201891593955E-11</v>
      </c>
      <c r="AR606">
        <f t="shared" si="253"/>
        <v>7.099384965164009E-6</v>
      </c>
      <c r="AS606" cm="1">
        <f t="array" ref="AS606" xml:space="preserve"> ( sigave * 10^(-6) * fE *e * H606 ) / ( 3 * PI() * eps0 * ( 1 + epsF ) * mu * U * F606 * 10^(-9) )</f>
        <v>3.4995308495664838E-3</v>
      </c>
      <c r="AT606" cm="1">
        <f t="array" ref="AT606" xml:space="preserve"> PI() * AS606 / ( 1 + alpha * SQRT(AS606) )</f>
        <v>1.0949406884090979E-2</v>
      </c>
      <c r="AU606" cm="1">
        <f t="array" ref="AU606" xml:space="preserve"> PI() * AS606 * ( 1 - SQRT( AS606 ) * alpha )</f>
        <v>1.0949224453106237E-2</v>
      </c>
      <c r="AV606">
        <f t="shared" si="254"/>
        <v>0.99998333873362522</v>
      </c>
      <c r="AW606" cm="1">
        <f t="array" ref="AW606" xml:space="preserve"> 2 / 3 * ( epsP - 1 ) / ( epsP + 2 ) * ( sigave * 10^(-6) ) ^ 2 / ( eps0 * ( 1 + epsF ) ^ 2 ) * H606 * ( F606 * 10^(-9) ) ^ 2 / ( df * 10^(-6) * mu * U )</f>
        <v>124.08047223678501</v>
      </c>
      <c r="AX606" cm="1">
        <f t="array" ref="AX606" xml:space="preserve"> 0.528 * Ku ^ 0.26 * AW606 ^ 0.74 / ( 1 + 0.366 * ( Ku * AW606 ) ^ 0.63 )</f>
        <v>2.4486338706668342</v>
      </c>
      <c r="AY606" cm="1">
        <f t="array" ref="AY606" xml:space="preserve"> 0.35 * Ku ^ ( -0.5 ) * AW606 ^ 0.4</f>
        <v>2.9754324497564544</v>
      </c>
      <c r="AZ606">
        <f t="shared" si="255"/>
        <v>1.2151397909668535</v>
      </c>
      <c r="BA606">
        <f t="shared" si="241"/>
        <v>0.80660232279297706</v>
      </c>
      <c r="BB606">
        <f t="shared" si="256"/>
        <v>1.4720417661612097</v>
      </c>
      <c r="BC606">
        <f t="shared" si="257"/>
        <v>1.8249907352907844</v>
      </c>
      <c r="BD606">
        <f t="shared" si="242"/>
        <v>1.2832639984854159</v>
      </c>
      <c r="BE606">
        <f t="shared" si="258"/>
        <v>4.4365249914645579</v>
      </c>
      <c r="BF606">
        <f t="shared" si="259"/>
        <v>3.4572192445987788</v>
      </c>
      <c r="BG606" cm="1">
        <f t="array" ref="BG606" xml:space="preserve"> EXP( -4 * alpha * X * 10^(-6) * BA606 / ( PI() * df * 10^(-6) * ( 1 - alpha ) ) ) * 100</f>
        <v>6.7950905714895767E-6</v>
      </c>
      <c r="BH606" cm="1">
        <f t="array" ref="BH606" xml:space="preserve"> EXP( -4 * alpha * X * 10^(-6) * BB606 / ( PI() * df * 10^(-6) * ( 1 - alpha ) ) ) * 100</f>
        <v>8.2951212502456656E-12</v>
      </c>
      <c r="BI606" cm="1">
        <f t="array" ref="BI606" xml:space="preserve"> EXP( -4 * alpha * X * 10^(-6) * BD606 / ( PI() * df * 10^(-6) * ( 1 - alpha ) ) ) * 100</f>
        <v>3.9480326816289608E-10</v>
      </c>
      <c r="BJ606" cm="1">
        <f t="array" ref="BJ606" xml:space="preserve"> EXP( -4 * alpha * X * 10^(-6) * BE606 / ( PI() * df * 10^(-6) * ( 1 - alpha ) ) ) * 100</f>
        <v>3.760001628938147E-38</v>
      </c>
      <c r="BK606" cm="1">
        <f t="array" ref="BK606">fC *  BG606 +  ( 1 - fC ) * BI606</f>
        <v>6.7986438009030431E-7</v>
      </c>
    </row>
    <row r="607" spans="6:63" x14ac:dyDescent="0.2">
      <c r="F607">
        <v>6070</v>
      </c>
      <c r="G607" cm="1">
        <f t="array" ref="G607" xml:space="preserve"> F607 * 10^(-9) * rhoa/mu * U</f>
        <v>4.0213328741436124E-3</v>
      </c>
      <c r="H607" cm="1">
        <f t="array" ref="H607">1 +  lambda/F607 * ( 2.514 + 0.8 * EXP( -0.55 * F607/lambda ) )</f>
        <v>1.0277534003294893</v>
      </c>
      <c r="I607" cm="1">
        <f t="array" ref="I607" xml:space="preserve"> 1 + 3.34 * lambda/F607</f>
        <v>1.0368720593080725</v>
      </c>
      <c r="J607">
        <f t="shared" si="243"/>
        <v>0.9912056083518459</v>
      </c>
      <c r="K607" cm="1">
        <f t="array" ref="K607" xml:space="preserve"> kB * T * H607 / ( 3 * PI() * mu * F607 * 10^(-9) )</f>
        <v>3.9973803364089264E-12</v>
      </c>
      <c r="L607" cm="1">
        <f t="array" ref="L607" xml:space="preserve"> df * 10^(-6) *U / K607</f>
        <v>20572.683904064321</v>
      </c>
      <c r="M607" cm="1">
        <f t="array" ref="M607" xml:space="preserve"> 1 + 0.388 * Kn * ( ( 1 - alpha ) * L607 / Ku ) ^ ( 1 / 3 )</f>
        <v>1.2043772753293336</v>
      </c>
      <c r="N607" cm="1">
        <f t="array" ref="N607" xml:space="preserve"> 1 + 0.388 * Kn * ( ( 1 - alpha ) / Ku ) ^ ( 1 / 3 ) * ( 3 * PI() * mu * df * 10^(-6) * U * F607 * 10^(-9) / ( kB * T ) ) ^ ( 1 / 3 ) * ( 0.6 * ( F607 / lambda ) ^ 0.1 ) ^ ( -1 / 3 ) * ( 1 + 2/3 * ( 3.34 * F607 / lambda ) ) ^ ( -1 / 2 )</f>
        <v>1.0147803297586704</v>
      </c>
      <c r="O607">
        <f t="shared" si="234"/>
        <v>0.84257678266237757</v>
      </c>
      <c r="P607" cm="1">
        <f t="array" ref="P607" xml:space="preserve"> 1 / ( 1 + 1.6 * ( ( 1 - alpha ) / Ku ) ^ ( 1 / 3 ) * L607 ^ ( -2 / 3 ) * M607 )</f>
        <v>0.99712202366105784</v>
      </c>
      <c r="Q607" cm="1">
        <f t="array" ref="Q607" xml:space="preserve"> 1.6 * ( ( 1 - alpha ) / Ku ) * L607 ^ ( -2 / 3 ) * M607 * P607</f>
        <v>3.6396076898436193E-3</v>
      </c>
      <c r="R607" cm="1">
        <f t="array" ref="R607" xml:space="preserve"> 1.6 * ( 0.6 ) ^ ( 2 / 3 ) * ( ( 1 - alpha ) / Ku ) * ( lambda * 10^(-9) ) ^ ( -1 / 15 ) * ( kB * T / ( 3 * PI() * df * 10^(-6) * U * mu ) ) ^ ( 2 / 3 ) * ( F607 * 10^(-9) ) ^ ( -3 / 5 )  +  3.2 * 3.34 / 3 * ( 0.6 ) ^ ( 2 / 3 ) * ( ( 1 - alpha ) / Ku ) *  ( lambda * 10^(-9) ) ^ ( 14 / 15 ) * ( kB * T / ( 3 * PI() * df * 10^(-6) * U * mu ) ) ^ ( 2 / 3 ) * ( F607 * 10^(-9) ) ^ ( -8 / 5 )</f>
        <v>2.9291053520512267E-3</v>
      </c>
      <c r="S607">
        <f t="shared" si="235"/>
        <v>2.9723984950524303E-3</v>
      </c>
      <c r="T607">
        <f t="shared" si="244"/>
        <v>0.81668101299680007</v>
      </c>
      <c r="U607">
        <f t="shared" si="236"/>
        <v>5988.4069093058743</v>
      </c>
      <c r="V607">
        <f t="shared" si="237"/>
        <v>1.292237911925302E-2</v>
      </c>
      <c r="W607">
        <f t="shared" si="238"/>
        <v>1.6698740050254446E-4</v>
      </c>
      <c r="X607">
        <f t="shared" si="239"/>
        <v>2.1578620294807716E-6</v>
      </c>
      <c r="Y607" cm="1">
        <f t="array" ref="Y607" xml:space="preserve"> 4 / 3 * g / U^2 * F607 * 10^(-9) * ( rhop - rhoa ) / rhoa</f>
        <v>629.24681335996911</v>
      </c>
      <c r="Z607" cm="1">
        <f t="array" ref="Z607" xml:space="preserve"> SQRT( 4/3 * 1/U607 * g/rhoa * F607 * 10^(-9) *  ( rhop - rhoa ) )</f>
        <v>3.400205953379698E-3</v>
      </c>
      <c r="AA607" cm="1">
        <f t="array" ref="AA607" xml:space="preserve"> Z607 / U</f>
        <v>0.3241565944418815</v>
      </c>
      <c r="AB607">
        <f t="shared" si="245"/>
        <v>0.47963269564521327</v>
      </c>
      <c r="AC607">
        <f t="shared" si="246"/>
        <v>0.46329231680673749</v>
      </c>
      <c r="AD607">
        <f t="shared" si="247"/>
        <v>0.9659314742576206</v>
      </c>
      <c r="AE607" cm="1">
        <f t="array" ref="AE607">( ( F607 * 10^(-9) ) ^ 2 * rhop * H607 * U ) / ( 18 * mu * ( df * 10^(-6) ) )</f>
        <v>0.15524953031922326</v>
      </c>
      <c r="AF607">
        <f t="shared" si="248"/>
        <v>0.14676265156992604</v>
      </c>
      <c r="AG607" cm="1">
        <f t="array" ref="AG607">(2 * AI627*(1-alpha)*AE607*SQRT(alpha)+(1-alpha)*alpha*AE607^2)/Ku</f>
        <v>9.513084400855161E-2</v>
      </c>
      <c r="AH607">
        <f t="shared" si="249"/>
        <v>0.64819518447597602</v>
      </c>
      <c r="AI607" cm="1">
        <f t="array" ref="AI607" xml:space="preserve"> F607 / df / 1000</f>
        <v>0.77423469387755106</v>
      </c>
      <c r="AJ607" cm="1">
        <f t="array" ref="AJ607" xml:space="preserve"> ( 1 + AI607 ) / ( 2*Ku ) * ( 2 * LN( 1 + AI607 ) - 1 + alpha + ( 1 / ( 1 + AI607 ) ) ^ 2 * ( 1 - alpha / 2 ) - ( alpha / 2) * ( 1 + AI607 ) ^ 2 )</f>
        <v>0.5608184426283257</v>
      </c>
      <c r="AK607" cm="1">
        <f t="array" ref="AK607" xml:space="preserve"> ( ( 1 - alpha ) / Ku ) * AI607 ^ 2</f>
        <v>0.85250373235051391</v>
      </c>
      <c r="AL607">
        <f t="shared" si="250"/>
        <v>1.5201064507707327</v>
      </c>
      <c r="AM607">
        <f t="shared" si="240"/>
        <v>0.80571449165535292</v>
      </c>
      <c r="AN607">
        <f t="shared" si="251"/>
        <v>1.4655310992222299</v>
      </c>
      <c r="AO607">
        <f t="shared" si="252"/>
        <v>1.8189211121315114</v>
      </c>
      <c r="AP607" cm="1">
        <f t="array" ref="AP607" xml:space="preserve"> EXP( -4 * alpha * X * 10^(-6) * AM607 / ( PI() * df * 10^(-6) * ( 1 - alpha ) ) ) * 100</f>
        <v>6.9196621019506052E-6</v>
      </c>
      <c r="AQ607" cm="1">
        <f t="array" ref="AQ607" xml:space="preserve"> EXP( -4 * alpha * X * 10^(-6) * AN607 / ( PI() * df * 10^(-6) * ( 1 - alpha ) ) ) * 100</f>
        <v>9.4771824416935908E-12</v>
      </c>
      <c r="AR607">
        <f t="shared" si="253"/>
        <v>6.9196526247681633E-6</v>
      </c>
      <c r="AS607" cm="1">
        <f t="array" ref="AS607" xml:space="preserve"> ( sigave * 10^(-6) * fE *e * H607 ) / ( 3 * PI() * eps0 * ( 1 + epsF ) * mu * U * F607 * 10^(-9) )</f>
        <v>3.4936098812122615E-3</v>
      </c>
      <c r="AT607" cm="1">
        <f t="array" ref="AT607" xml:space="preserve"> PI() * AS607 / ( 1 + alpha * SQRT(AS607) )</f>
        <v>1.0930918839644544E-2</v>
      </c>
      <c r="AU607" cm="1">
        <f t="array" ref="AU607" xml:space="preserve"> PI() * AS607 * ( 1 - SQRT( AS607 ) * alpha )</f>
        <v>1.0930737024833692E-2</v>
      </c>
      <c r="AV607">
        <f t="shared" si="254"/>
        <v>0.99998336692335565</v>
      </c>
      <c r="AW607" cm="1">
        <f t="array" ref="AW607" xml:space="preserve"> 2 / 3 * ( epsP - 1 ) / ( epsP + 2 ) * ( sigave * 10^(-6) ) ^ 2 / ( eps0 * ( 1 + epsF ) ^ 2 ) * H607 * ( F607 * 10^(-9) ) ^ 2 / ( df * 10^(-6) * mu * U )</f>
        <v>124.48476946017065</v>
      </c>
      <c r="AX607" cm="1">
        <f t="array" ref="AX607" xml:space="preserve"> 0.528 * Ku ^ 0.26 * AW607 ^ 0.74 / ( 1 + 0.366 * ( Ku * AW607 ) ^ 0.63 )</f>
        <v>2.450243372851618</v>
      </c>
      <c r="AY607" cm="1">
        <f t="array" ref="AY607" xml:space="preserve"> 0.35 * Ku ^ ( -0.5 ) * AW607 ^ 0.4</f>
        <v>2.9793066620249422</v>
      </c>
      <c r="AZ607">
        <f t="shared" si="255"/>
        <v>1.2159227507909123</v>
      </c>
      <c r="BA607">
        <f t="shared" si="241"/>
        <v>0.80783821077878737</v>
      </c>
      <c r="BB607">
        <f t="shared" si="256"/>
        <v>1.4764618362470636</v>
      </c>
      <c r="BC607">
        <f t="shared" si="257"/>
        <v>1.8276702148363311</v>
      </c>
      <c r="BD607">
        <f t="shared" si="242"/>
        <v>1.281761270917932</v>
      </c>
      <c r="BE607">
        <f t="shared" si="258"/>
        <v>4.4448377612471717</v>
      </c>
      <c r="BF607">
        <f t="shared" si="259"/>
        <v>3.4677578907217299</v>
      </c>
      <c r="BG607" cm="1">
        <f t="array" ref="BG607" xml:space="preserve"> EXP( -4 * alpha * X * 10^(-6) * BA607 / ( PI() * df * 10^(-6) * ( 1 - alpha ) ) ) * 100</f>
        <v>6.6254080882309849E-6</v>
      </c>
      <c r="BH607" cm="1">
        <f t="array" ref="BH607" xml:space="preserve"> EXP( -4 * alpha * X * 10^(-6) * BB607 / ( PI() * df * 10^(-6) * ( 1 - alpha ) ) ) * 100</f>
        <v>7.5778176735713403E-12</v>
      </c>
      <c r="BI607" cm="1">
        <f t="array" ref="BI607" xml:space="preserve"> EXP( -4 * alpha * X * 10^(-6) * BD607 / ( PI() * df * 10^(-6) * ( 1 - alpha ) ) ) * 100</f>
        <v>4.0713140426783232E-10</v>
      </c>
      <c r="BJ607" cm="1">
        <f t="array" ref="BJ607" xml:space="preserve"> EXP( -4 * alpha * X * 10^(-6) * BE607 / ( PI() * df * 10^(-6) * ( 1 - alpha ) ) ) * 100</f>
        <v>3.1718839747054075E-38</v>
      </c>
      <c r="BK607" cm="1">
        <f t="array" ref="BK607">fC *  BG607 +  ( 1 - fC ) * BI607</f>
        <v>6.6290722708693967E-7</v>
      </c>
    </row>
    <row r="608" spans="6:63" x14ac:dyDescent="0.2">
      <c r="F608">
        <v>6080</v>
      </c>
      <c r="G608" cm="1">
        <f t="array" ref="G608" xml:space="preserve"> F608 * 10^(-9) * rhoa/mu * U</f>
        <v>4.0279578047435196E-3</v>
      </c>
      <c r="H608" cm="1">
        <f t="array" ref="H608">1 +  lambda/F608 * ( 2.514 + 0.8 * EXP( -0.55 * F608/lambda ) )</f>
        <v>1.0277077532894736</v>
      </c>
      <c r="I608" cm="1">
        <f t="array" ref="I608" xml:space="preserve"> 1 + 3.34 * lambda/F608</f>
        <v>1.0368114144736842</v>
      </c>
      <c r="J608">
        <f t="shared" si="243"/>
        <v>0.99121955925916205</v>
      </c>
      <c r="K608" cm="1">
        <f t="array" ref="K608" xml:space="preserve"> kB * T * H608 / ( 3 * PI() * mu * F608 * 10^(-9) )</f>
        <v>3.9906284484983391E-12</v>
      </c>
      <c r="L608" cm="1">
        <f t="array" ref="L608" xml:space="preserve"> df * 10^(-6) *U / K608</f>
        <v>20607.491568454239</v>
      </c>
      <c r="M608" cm="1">
        <f t="array" ref="M608" xml:space="preserve"> 1 + 0.388 * Kn * ( ( 1 - alpha ) * L608 / Ku ) ^ ( 1 / 3 )</f>
        <v>1.20449247480652</v>
      </c>
      <c r="N608" cm="1">
        <f t="array" ref="N608" xml:space="preserve"> 1 + 0.388 * Kn * ( ( 1 - alpha ) / Ku ) ^ ( 1 / 3 ) * ( 3 * PI() * mu * df * 10^(-6) * U * F608 * 10^(-9) / ( kB * T ) ) ^ ( 1 / 3 ) * ( 0.6 * ( F608 / lambda ) ^ 0.1 ) ^ ( -1 / 3 ) * ( 1 + 2/3 * ( 3.34 * F608 / lambda ) ) ^ ( -1 / 2 )</f>
        <v>1.0147755245519852</v>
      </c>
      <c r="O608">
        <f t="shared" si="234"/>
        <v>0.84249220794425517</v>
      </c>
      <c r="P608" cm="1">
        <f t="array" ref="P608" xml:space="preserve"> 1 / ( 1 + 1.6 * ( ( 1 - alpha ) / Ku ) ^ ( 1 / 3 ) * L608 ^ ( -2 / 3 ) * M608 )</f>
        <v>0.99712498182585974</v>
      </c>
      <c r="Q608" cm="1">
        <f t="array" ref="Q608" xml:space="preserve"> 1.6 * ( ( 1 - alpha ) / Ku ) * L608 ^ ( -2 / 3 ) * M608 * P608</f>
        <v>3.6358666725131348E-3</v>
      </c>
      <c r="R608" cm="1">
        <f t="array" ref="R608" xml:space="preserve"> 1.6 * ( 0.6 ) ^ ( 2 / 3 ) * ( ( 1 - alpha ) / Ku ) * ( lambda * 10^(-9) ) ^ ( -1 / 15 ) * ( kB * T / ( 3 * PI() * df * 10^(-6) * U * mu ) ) ^ ( 2 / 3 ) * ( F608 * 10^(-9) ) ^ ( -3 / 5 )  +  3.2 * 3.34 / 3 * ( 0.6 ) ^ ( 2 / 3 ) * ( ( 1 - alpha ) / Ku ) *  ( lambda * 10^(-9) ) ^ ( 14 / 15 ) * ( kB * T / ( 3 * PI() * df * 10^(-6) * U * mu ) ) ^ ( 2 / 3 ) * ( F608 * 10^(-9) ) ^ ( -8 / 5 )</f>
        <v>2.9260983678479702E-3</v>
      </c>
      <c r="S608">
        <f t="shared" si="235"/>
        <v>2.9693330061236318E-3</v>
      </c>
      <c r="T608">
        <f t="shared" si="244"/>
        <v>0.81667818805666204</v>
      </c>
      <c r="U608">
        <f t="shared" si="236"/>
        <v>5978.580415821305</v>
      </c>
      <c r="V608">
        <f t="shared" si="237"/>
        <v>1.2932994350949254E-2</v>
      </c>
      <c r="W608">
        <f t="shared" si="238"/>
        <v>1.6726185939683848E-4</v>
      </c>
      <c r="X608">
        <f t="shared" si="239"/>
        <v>2.1631841556329849E-6</v>
      </c>
      <c r="Y608" cm="1">
        <f t="array" ref="Y608" xml:space="preserve"> 4 / 3 * g / U^2 * F608 * 10^(-9) * ( rhop - rhoa ) / rhoa</f>
        <v>630.28346379384061</v>
      </c>
      <c r="Z608" cm="1">
        <f t="array" ref="Z608" xml:space="preserve"> SQRT( 4/3 * 1/U608 * g/rhoa * F608 * 10^(-9) *  ( rhop - rhoa ) )</f>
        <v>3.4058010993237506E-3</v>
      </c>
      <c r="AA608" cm="1">
        <f t="array" ref="AA608" xml:space="preserve"> Z608 / U</f>
        <v>0.3246900043233702</v>
      </c>
      <c r="AB608">
        <f t="shared" si="245"/>
        <v>0.48080141920311081</v>
      </c>
      <c r="AC608">
        <f t="shared" si="246"/>
        <v>0.46434023535362834</v>
      </c>
      <c r="AD608">
        <f t="shared" si="247"/>
        <v>0.96576302982473394</v>
      </c>
      <c r="AE608" cm="1">
        <f t="array" ref="AE608">( ( F608 * 10^(-9) ) ^ 2 * rhop * H608 * U ) / ( 18 * mu * ( df * 10^(-6) ) )</f>
        <v>0.15575456420533068</v>
      </c>
      <c r="AF608">
        <f t="shared" si="248"/>
        <v>0.14735155946736031</v>
      </c>
      <c r="AG608" cm="1">
        <f t="array" ref="AG608">(2 * AI628*(1-alpha)*AE608*SQRT(alpha)+(1-alpha)*alpha*AE608^2)/Ku</f>
        <v>9.5596460981768647E-2</v>
      </c>
      <c r="AH608">
        <f t="shared" si="249"/>
        <v>0.64876450121957563</v>
      </c>
      <c r="AI608" cm="1">
        <f t="array" ref="AI608" xml:space="preserve"> F608 / df / 1000</f>
        <v>0.77551020408163263</v>
      </c>
      <c r="AJ608" cm="1">
        <f t="array" ref="AJ608" xml:space="preserve"> ( 1 + AI608 ) / ( 2*Ku ) * ( 2 * LN( 1 + AI608 ) - 1 + alpha + ( 1 / ( 1 + AI608 ) ) ^ 2 * ( 1 - alpha / 2 ) - ( alpha / 2) * ( 1 + AI608 ) ^ 2 )</f>
        <v>0.56236152590180821</v>
      </c>
      <c r="AK608" cm="1">
        <f t="array" ref="AK608" xml:space="preserve"> ( ( 1 - alpha ) / Ku ) * AI608 ^ 2</f>
        <v>0.8553149546222687</v>
      </c>
      <c r="AL608">
        <f t="shared" si="250"/>
        <v>1.520934337125353</v>
      </c>
      <c r="AM608">
        <f t="shared" si="240"/>
        <v>0.80696454683058627</v>
      </c>
      <c r="AN608">
        <f t="shared" si="251"/>
        <v>1.469976082449381</v>
      </c>
      <c r="AO608">
        <f t="shared" si="252"/>
        <v>1.8216117278297073</v>
      </c>
      <c r="AP608" cm="1">
        <f t="array" ref="AP608" xml:space="preserve"> EXP( -4 * alpha * X * 10^(-6) * AM608 / ( PI() * df * 10^(-6) * ( 1 - alpha ) ) ) * 100</f>
        <v>6.7449133670810842E-6</v>
      </c>
      <c r="AQ608" cm="1">
        <f t="array" ref="AQ608" xml:space="preserve"> EXP( -4 * alpha * X * 10^(-6) * AN608 / ( PI() * df * 10^(-6) * ( 1 - alpha ) ) ) * 100</f>
        <v>8.6532502933383263E-12</v>
      </c>
      <c r="AR608">
        <f t="shared" si="253"/>
        <v>6.7449047138307911E-6</v>
      </c>
      <c r="AS608" cm="1">
        <f t="array" ref="AS608" xml:space="preserve"> ( sigave * 10^(-6) * fE *e * H608 ) / ( 3 * PI() * eps0 * ( 1 + epsF ) * mu * U * F608 * 10^(-9) )</f>
        <v>3.4877089009861828E-3</v>
      </c>
      <c r="AT608" cm="1">
        <f t="array" ref="AT608" xml:space="preserve"> PI() * AS608 / ( 1 + alpha * SQRT(AS608) )</f>
        <v>1.0912493112617288E-2</v>
      </c>
      <c r="AU608" cm="1">
        <f t="array" ref="AU608" xml:space="preserve"> PI() * AS608 * ( 1 - SQRT( AS608 ) * alpha )</f>
        <v>1.091231191086473E-2</v>
      </c>
      <c r="AV608">
        <f t="shared" si="254"/>
        <v>0.99998339501792233</v>
      </c>
      <c r="AW608" cm="1">
        <f t="array" ref="AW608" xml:space="preserve"> 2 / 3 * ( epsP - 1 ) / ( epsP + 2 ) * ( sigave * 10^(-6) ) ^ 2 / ( eps0 * ( 1 + epsF ) ^ 2 ) * H608 * ( F608 * 10^(-9) ) ^ 2 / ( df * 10^(-6) * mu * U )</f>
        <v>124.88972415956577</v>
      </c>
      <c r="AX608" cm="1">
        <f t="array" ref="AX608" xml:space="preserve"> 0.528 * Ku ^ 0.26 * AW608 ^ 0.74 / ( 1 + 0.366 * ( Ku * AW608 ) ^ 0.63 )</f>
        <v>2.4518500361706619</v>
      </c>
      <c r="AY608" cm="1">
        <f t="array" ref="AY608" xml:space="preserve"> 0.35 * Ku ^ ( -0.5 ) * AW608 ^ 0.4</f>
        <v>2.9831796140423177</v>
      </c>
      <c r="AZ608">
        <f t="shared" si="255"/>
        <v>1.2167055774347011</v>
      </c>
      <c r="BA608">
        <f t="shared" si="241"/>
        <v>0.80907104488378845</v>
      </c>
      <c r="BB608">
        <f t="shared" si="256"/>
        <v>1.4808883943602458</v>
      </c>
      <c r="BC608">
        <f t="shared" si="257"/>
        <v>1.8303564362174825</v>
      </c>
      <c r="BD608">
        <f t="shared" si="242"/>
        <v>1.2802585296662334</v>
      </c>
      <c r="BE608">
        <f t="shared" si="258"/>
        <v>4.4531556964916987</v>
      </c>
      <c r="BF608">
        <f t="shared" si="259"/>
        <v>3.4783253485939651</v>
      </c>
      <c r="BG608" cm="1">
        <f t="array" ref="BG608" xml:space="preserve"> EXP( -4 * alpha * X * 10^(-6) * BA608 / ( PI() * df * 10^(-6) * ( 1 - alpha ) ) ) * 100</f>
        <v>6.4603664838766618E-6</v>
      </c>
      <c r="BH608" cm="1">
        <f t="array" ref="BH608" xml:space="preserve"> EXP( -4 * alpha * X * 10^(-6) * BB608 / ( PI() * df * 10^(-6) * ( 1 - alpha ) ) ) * 100</f>
        <v>6.9216225009421167E-12</v>
      </c>
      <c r="BI608" cm="1">
        <f t="array" ref="BI608" xml:space="preserve"> EXP( -4 * alpha * X * 10^(-6) * BD608 / ( PI() * df * 10^(-6) * ( 1 - alpha ) ) ) * 100</f>
        <v>4.1984461659735003E-10</v>
      </c>
      <c r="BJ608" cm="1">
        <f t="array" ref="BJ608" xml:space="preserve"> EXP( -4 * alpha * X * 10^(-6) * BE608 / ( PI() * df * 10^(-6) * ( 1 - alpha ) ) ) * 100</f>
        <v>2.6754734767990394E-38</v>
      </c>
      <c r="BK608" cm="1">
        <f t="array" ref="BK608">fC *  BG608 +  ( 1 - fC ) * BI608</f>
        <v>6.4641450854260388E-7</v>
      </c>
    </row>
    <row r="609" spans="6:63" x14ac:dyDescent="0.2">
      <c r="F609">
        <v>6090</v>
      </c>
      <c r="G609" cm="1">
        <f t="array" ref="G609" xml:space="preserve"> F609 * 10^(-9) * rhoa/mu * U</f>
        <v>4.034582735343426E-3</v>
      </c>
      <c r="H609" cm="1">
        <f t="array" ref="H609">1 +  lambda/F609 * ( 2.514 + 0.8 * EXP( -0.55 * F609/lambda ) )</f>
        <v>1.0276622561576354</v>
      </c>
      <c r="I609" cm="1">
        <f t="array" ref="I609" xml:space="preserve"> 1 + 3.34 * lambda/F609</f>
        <v>1.0367509688013137</v>
      </c>
      <c r="J609">
        <f t="shared" si="243"/>
        <v>0.99123346597477835</v>
      </c>
      <c r="K609" cm="1">
        <f t="array" ref="K609" xml:space="preserve"> kB * T * H609 / ( 3 * PI() * mu * F609 * 10^(-9) )</f>
        <v>3.9838993154188203E-12</v>
      </c>
      <c r="L609" cm="1">
        <f t="array" ref="L609" xml:space="preserve"> df * 10^(-6) *U / K609</f>
        <v>20642.299313886586</v>
      </c>
      <c r="M609" cm="1">
        <f t="array" ref="M609" xml:space="preserve"> 1 + 0.388 * Kn * ( ( 1 - alpha ) * L609 / Ku ) ^ ( 1 / 3 )</f>
        <v>1.204607544903783</v>
      </c>
      <c r="N609" cm="1">
        <f t="array" ref="N609" xml:space="preserve"> 1 + 0.388 * Kn * ( ( 1 - alpha ) / Ku ) ^ ( 1 / 3 ) * ( 3 * PI() * mu * df * 10^(-6) * U * F609 * 10^(-9) / ( kB * T ) ) ^ ( 1 / 3 ) * ( 0.6 * ( F609 / lambda ) ^ 0.1 ) ^ ( -1 / 3 ) * ( 1 + 2/3 * ( 3.34 * F609 / lambda ) ) ^ ( -1 / 2 )</f>
        <v>1.0147707287026373</v>
      </c>
      <c r="O609">
        <f t="shared" si="234"/>
        <v>0.84240774764837723</v>
      </c>
      <c r="P609" cm="1">
        <f t="array" ref="P609" xml:space="preserve"> 1 / ( 1 + 1.6 * ( ( 1 - alpha ) / Ku ) ^ ( 1 / 3 ) * L609 ^ ( -2 / 3 ) * M609 )</f>
        <v>0.99712793185315063</v>
      </c>
      <c r="Q609" cm="1">
        <f t="array" ref="Q609" xml:space="preserve"> 1.6 * ( ( 1 - alpha ) / Ku ) * L609 ^ ( -2 / 3 ) * M609 * P609</f>
        <v>3.6321359462146642E-3</v>
      </c>
      <c r="R609" cm="1">
        <f t="array" ref="R609" xml:space="preserve"> 1.6 * ( 0.6 ) ^ ( 2 / 3 ) * ( ( 1 - alpha ) / Ku ) * ( lambda * 10^(-9) ) ^ ( -1 / 15 ) * ( kB * T / ( 3 * PI() * df * 10^(-6) * U * mu ) ) ^ ( 2 / 3 ) * ( F609 * 10^(-9) ) ^ ( -3 / 5 )  +  3.2 * 3.34 / 3 * ( 0.6 ) ^ ( 2 / 3 ) * ( ( 1 - alpha ) / Ku ) *  ( lambda * 10^(-9) ) ^ ( 14 / 15 ) * ( kB * T / ( 3 * PI() * df * 10^(-6) * U * mu ) ) ^ ( 2 / 3 ) * ( F609 * 10^(-9) ) ^ ( -8 / 5 )</f>
        <v>2.9230995893304596E-3</v>
      </c>
      <c r="S609">
        <f t="shared" si="235"/>
        <v>2.9662759003352504E-3</v>
      </c>
      <c r="T609">
        <f t="shared" si="244"/>
        <v>0.81667535143519088</v>
      </c>
      <c r="U609">
        <f t="shared" si="236"/>
        <v>5968.7861815052611</v>
      </c>
      <c r="V609">
        <f t="shared" si="237"/>
        <v>1.2943600808112075E-2</v>
      </c>
      <c r="W609">
        <f t="shared" si="238"/>
        <v>1.6753631650496173E-4</v>
      </c>
      <c r="X609">
        <f t="shared" si="239"/>
        <v>2.1685106153196941E-6</v>
      </c>
      <c r="Y609" cm="1">
        <f t="array" ref="Y609" xml:space="preserve"> 4 / 3 * g / U^2 * F609 * 10^(-9) * ( rhop - rhoa ) / rhoa</f>
        <v>631.32011422771188</v>
      </c>
      <c r="Z609" cm="1">
        <f t="array" ref="Z609" xml:space="preserve"> SQRT( 4/3 * 1/U609 * g/rhoa * F609 * 10^(-9) *  ( rhop - rhoa ) )</f>
        <v>3.4113962272430873E-3</v>
      </c>
      <c r="AA609" cm="1">
        <f t="array" ref="AA609" xml:space="preserve"> Z609 / U</f>
        <v>0.3252234124864834</v>
      </c>
      <c r="AB609">
        <f t="shared" si="245"/>
        <v>0.48197198673548941</v>
      </c>
      <c r="AC609">
        <f t="shared" si="246"/>
        <v>0.4653892737999431</v>
      </c>
      <c r="AD609">
        <f t="shared" si="247"/>
        <v>0.96559403162025048</v>
      </c>
      <c r="AE609" cm="1">
        <f t="array" ref="AE609">( ( F609 * 10^(-9) ) ^ 2 * rhop * H609 * U ) / ( 18 * mu * ( df * 10^(-6) ) )</f>
        <v>0.15626041805392907</v>
      </c>
      <c r="AF609">
        <f t="shared" si="248"/>
        <v>0.1479411334006642</v>
      </c>
      <c r="AG609" cm="1">
        <f t="array" ref="AG609">(2 * AI629*(1-alpha)*AE609*SQRT(alpha)+(1-alpha)*alpha*AE609^2)/Ku</f>
        <v>9.6063607257984185E-2</v>
      </c>
      <c r="AH609">
        <f t="shared" si="249"/>
        <v>0.64933669933309368</v>
      </c>
      <c r="AI609" cm="1">
        <f t="array" ref="AI609" xml:space="preserve"> F609 / df / 1000</f>
        <v>0.7767857142857143</v>
      </c>
      <c r="AJ609" cm="1">
        <f t="array" ref="AJ609" xml:space="preserve"> ( 1 + AI609 ) / ( 2*Ku ) * ( 2 * LN( 1 + AI609 ) - 1 + alpha + ( 1 / ( 1 + AI609 ) ) ^ 2 * ( 1 - alpha / 2 ) - ( alpha / 2) * ( 1 + AI609 ) ^ 2 )</f>
        <v>0.56390598090807376</v>
      </c>
      <c r="AK609" cm="1">
        <f t="array" ref="AK609" xml:space="preserve"> ( ( 1 - alpha ) / Ku ) * AI609 ^ 2</f>
        <v>0.85813080442039713</v>
      </c>
      <c r="AL609">
        <f t="shared" si="250"/>
        <v>1.5217621970217887</v>
      </c>
      <c r="AM609">
        <f t="shared" si="240"/>
        <v>0.80821144459595684</v>
      </c>
      <c r="AN609">
        <f t="shared" si="251"/>
        <v>1.4744274875213397</v>
      </c>
      <c r="AO609">
        <f t="shared" si="252"/>
        <v>1.8243090930968433</v>
      </c>
      <c r="AP609" cm="1">
        <f t="array" ref="AP609" xml:space="preserve"> EXP( -4 * alpha * X * 10^(-6) * AM609 / ( PI() * df * 10^(-6) * ( 1 - alpha ) ) ) * 100</f>
        <v>6.5750024977352498E-6</v>
      </c>
      <c r="AQ609" cm="1">
        <f t="array" ref="AQ609" xml:space="preserve"> EXP( -4 * alpha * X * 10^(-6) * AN609 / ( PI() * df * 10^(-6) * ( 1 - alpha ) ) ) * 100</f>
        <v>7.8999114478363545E-12</v>
      </c>
      <c r="AR609">
        <f t="shared" si="253"/>
        <v>6.5749945978238017E-6</v>
      </c>
      <c r="AS609" cm="1">
        <f t="array" ref="AS609" xml:space="preserve"> ( sigave * 10^(-6) * fE *e * H609 ) / ( 3 * PI() * eps0 * ( 1 + epsF ) * mu * U * F609 * 10^(-9) )</f>
        <v>3.4818278079101813E-3</v>
      </c>
      <c r="AT609" cm="1">
        <f t="array" ref="AT609" xml:space="preserve"> PI() * AS609 / ( 1 + alpha * SQRT(AS609) )</f>
        <v>1.0894129388586402E-2</v>
      </c>
      <c r="AU609" cm="1">
        <f t="array" ref="AU609" xml:space="preserve"> PI() * AS609 * ( 1 - SQRT( AS609 ) * alpha )</f>
        <v>1.0893948796797514E-2</v>
      </c>
      <c r="AV609">
        <f t="shared" si="254"/>
        <v>0.99998342301780652</v>
      </c>
      <c r="AW609" cm="1">
        <f t="array" ref="AW609" xml:space="preserve"> 2 / 3 * ( epsP - 1 ) / ( epsP + 2 ) * ( sigave * 10^(-6) ) ^ 2 / ( eps0 * ( 1 + epsF ) ^ 2 ) * H609 * ( F609 * 10^(-9) ) ^ 2 / ( df * 10^(-6) * mu * U )</f>
        <v>125.29533633497032</v>
      </c>
      <c r="AX609" cm="1">
        <f t="array" ref="AX609" xml:space="preserve"> 0.528 * Ku ^ 0.26 * AW609 ^ 0.74 / ( 1 + 0.366 * ( Ku * AW609 ) ^ 0.63 )</f>
        <v>2.4534538702262454</v>
      </c>
      <c r="AY609" cm="1">
        <f t="array" ref="AY609" xml:space="preserve"> 0.35 * Ku ^ ( -0.5 ) * AW609 ^ 0.4</f>
        <v>2.9870513082665746</v>
      </c>
      <c r="AZ609">
        <f t="shared" si="255"/>
        <v>1.2174882701141323</v>
      </c>
      <c r="BA609">
        <f t="shared" si="241"/>
        <v>0.81030081393377851</v>
      </c>
      <c r="BB609">
        <f t="shared" si="256"/>
        <v>1.4853214363181373</v>
      </c>
      <c r="BC609">
        <f t="shared" si="257"/>
        <v>1.8330494191500646</v>
      </c>
      <c r="BD609">
        <f t="shared" si="242"/>
        <v>1.2787558181171073</v>
      </c>
      <c r="BE609">
        <f t="shared" si="258"/>
        <v>4.4614787957879143</v>
      </c>
      <c r="BF609">
        <f t="shared" si="259"/>
        <v>3.4889216006517798</v>
      </c>
      <c r="BG609" cm="1">
        <f t="array" ref="BG609" xml:space="preserve"> EXP( -4 * alpha * X * 10^(-6) * BA609 / ( PI() * df * 10^(-6) * ( 1 - alpha ) ) ) * 100</f>
        <v>6.2998312227941605E-6</v>
      </c>
      <c r="BH609" cm="1">
        <f t="array" ref="BH609" xml:space="preserve"> EXP( -4 * alpha * X * 10^(-6) * BB609 / ( PI() * df * 10^(-6) * ( 1 - alpha ) ) ) * 100</f>
        <v>6.3214113125098791E-12</v>
      </c>
      <c r="BI609" cm="1">
        <f t="array" ref="BI609" xml:space="preserve"> EXP( -4 * alpha * X * 10^(-6) * BD609 / ( PI() * df * 10^(-6) * ( 1 - alpha ) ) ) * 100</f>
        <v>4.3295455252875952E-10</v>
      </c>
      <c r="BJ609" cm="1">
        <f t="array" ref="BJ609" xml:space="preserve"> EXP( -4 * alpha * X * 10^(-6) * BE609 / ( PI() * df * 10^(-6) * ( 1 - alpha ) ) ) * 100</f>
        <v>2.256514441303699E-38</v>
      </c>
      <c r="BK609" cm="1">
        <f t="array" ref="BK609">fC *  BG609 +  ( 1 - fC ) * BI609</f>
        <v>6.3037278137669204E-7</v>
      </c>
    </row>
    <row r="610" spans="6:63" x14ac:dyDescent="0.2">
      <c r="F610">
        <v>6100</v>
      </c>
      <c r="G610" cm="1">
        <f t="array" ref="G610" xml:space="preserve"> F610 * 10^(-9) * rhoa/mu * U</f>
        <v>4.0412076659433332E-3</v>
      </c>
      <c r="H610" cm="1">
        <f t="array" ref="H610">1 +  lambda/F610 * ( 2.514 + 0.8 * EXP( -0.55 * F610/lambda ) )</f>
        <v>1.0276169081967212</v>
      </c>
      <c r="I610" cm="1">
        <f t="array" ref="I610" xml:space="preserve"> 1 + 3.34 * lambda/F610</f>
        <v>1.0366907213114753</v>
      </c>
      <c r="J610">
        <f t="shared" si="243"/>
        <v>0.9912473287083392</v>
      </c>
      <c r="K610" cm="1">
        <f t="array" ref="K610" xml:space="preserve"> kB * T * H610 / ( 3 * PI() * mu * F610 * 10^(-9) )</f>
        <v>3.9771928224079677E-12</v>
      </c>
      <c r="L610" cm="1">
        <f t="array" ref="L610" xml:space="preserve"> df * 10^(-6) *U / K610</f>
        <v>20677.107139973501</v>
      </c>
      <c r="M610" cm="1">
        <f t="array" ref="M610" xml:space="preserve"> 1 + 0.388 * Kn * ( ( 1 - alpha ) * L610 / Ku ) ^ ( 1 / 3 )</f>
        <v>1.2047224859830958</v>
      </c>
      <c r="N610" cm="1">
        <f t="array" ref="N610" xml:space="preserve"> 1 + 0.388 * Kn * ( ( 1 - alpha ) / Ku ) ^ ( 1 / 3 ) * ( 3 * PI() * mu * df * 10^(-6) * U * F610 * 10^(-9) / ( kB * T ) ) ^ ( 1 / 3 ) * ( 0.6 * ( F610 / lambda ) ^ 0.1 ) ^ ( -1 / 3 ) * ( 1 + 2/3 * ( 3.34 * F610 / lambda ) ) ^ ( -1 / 2 )</f>
        <v>1.0147659421772763</v>
      </c>
      <c r="O610">
        <f t="shared" si="234"/>
        <v>0.84232340143397566</v>
      </c>
      <c r="P610" cm="1">
        <f t="array" ref="P610" xml:space="preserve"> 1 / ( 1 + 1.6 * ( ( 1 - alpha ) / Ku ) ^ ( 1 / 3 ) * L610 ^ ( -2 / 3 ) * M610 )</f>
        <v>0.99713087377900123</v>
      </c>
      <c r="Q610" cm="1">
        <f t="array" ref="Q610" xml:space="preserve"> 1.6 * ( ( 1 - alpha ) / Ku ) * L610 ^ ( -2 / 3 ) * M610 * P610</f>
        <v>3.6284154653325323E-3</v>
      </c>
      <c r="R610" cm="1">
        <f t="array" ref="R610" xml:space="preserve"> 1.6 * ( 0.6 ) ^ ( 2 / 3 ) * ( ( 1 - alpha ) / Ku ) * ( lambda * 10^(-9) ) ^ ( -1 / 15 ) * ( kB * T / ( 3 * PI() * df * 10^(-6) * U * mu ) ) ^ ( 2 / 3 ) * ( F610 * 10^(-9) ) ^ ( -3 / 5 )  +  3.2 * 3.34 / 3 * ( 0.6 ) ^ ( 2 / 3 ) * ( ( 1 - alpha ) / Ku ) *  ( lambda * 10^(-9) ) ^ ( 14 / 15 ) * ( kB * T / ( 3 * PI() * df * 10^(-6) * U * mu ) ) ^ ( 2 / 3 ) * ( F610 * 10^(-9) ) ^ ( -8 / 5 )</f>
        <v>2.9201089802225262E-3</v>
      </c>
      <c r="S610">
        <f t="shared" si="235"/>
        <v>2.9632271405758376E-3</v>
      </c>
      <c r="T610">
        <f t="shared" si="244"/>
        <v>0.816672503159521</v>
      </c>
      <c r="U610">
        <f t="shared" si="236"/>
        <v>5959.0240477313691</v>
      </c>
      <c r="V610">
        <f t="shared" si="237"/>
        <v>1.2954198512329913E-2</v>
      </c>
      <c r="W610">
        <f t="shared" si="238"/>
        <v>1.6781077182783286E-4</v>
      </c>
      <c r="X610">
        <f t="shared" si="239"/>
        <v>2.173841404893763E-6</v>
      </c>
      <c r="Y610" cm="1">
        <f t="array" ref="Y610" xml:space="preserve"> 4 / 3 * g / U^2 * F610 * 10^(-9) * ( rhop - rhoa ) / rhoa</f>
        <v>632.3567646615835</v>
      </c>
      <c r="Z610" cm="1">
        <f t="array" ref="Z610" xml:space="preserve"> SQRT( 4/3 * 1/U610 * g/rhoa * F610 * 10^(-9) *  ( rhop - rhoa ) )</f>
        <v>3.4169913371471239E-3</v>
      </c>
      <c r="AA610" cm="1">
        <f t="array" ref="AA610" xml:space="preserve"> Z610 / U</f>
        <v>0.32575681893211877</v>
      </c>
      <c r="AB610">
        <f t="shared" si="245"/>
        <v>0.48314440261179642</v>
      </c>
      <c r="AC610">
        <f t="shared" si="246"/>
        <v>0.46643943304701274</v>
      </c>
      <c r="AD610">
        <f t="shared" si="247"/>
        <v>0.96542447873869708</v>
      </c>
      <c r="AE610" cm="1">
        <f t="array" ref="AE610">( ( F610 * 10^(-9) ) ^ 2 * rhop * H610 * U ) / ( 18 * mu * ( df * 10^(-6) ) )</f>
        <v>0.15676709186501858</v>
      </c>
      <c r="AF610">
        <f t="shared" si="248"/>
        <v>0.14853136864149472</v>
      </c>
      <c r="AG610" cm="1">
        <f t="array" ref="AG610">(2 * AI630*(1-alpha)*AE610*SQRT(alpha)+(1-alpha)*alpha*AE610^2)/Ku</f>
        <v>9.6532285425666706E-2</v>
      </c>
      <c r="AH610">
        <f t="shared" si="249"/>
        <v>0.6499117749238783</v>
      </c>
      <c r="AI610" cm="1">
        <f t="array" ref="AI610" xml:space="preserve"> F610 / df / 1000</f>
        <v>0.77806122448979587</v>
      </c>
      <c r="AJ610" cm="1">
        <f t="array" ref="AJ610" xml:space="preserve"> ( 1 + AI610 ) / ( 2*Ku ) * ( 2 * LN( 1 + AI610 ) - 1 + alpha + ( 1 / ( 1 + AI610 ) ) ^ 2 * ( 1 - alpha / 2 ) - ( alpha / 2) * ( 1 + AI610 ) ^ 2 )</f>
        <v>0.56545180539160111</v>
      </c>
      <c r="AK610" cm="1">
        <f t="array" ref="AK610" xml:space="preserve"> ( ( 1 - alpha ) / Ku ) * AI610 ^ 2</f>
        <v>0.86095128174489854</v>
      </c>
      <c r="AL610">
        <f t="shared" si="250"/>
        <v>1.5225900307253428</v>
      </c>
      <c r="AM610">
        <f t="shared" si="240"/>
        <v>0.80945517417131319</v>
      </c>
      <c r="AN610">
        <f t="shared" si="251"/>
        <v>1.4788853105739819</v>
      </c>
      <c r="AO610">
        <f t="shared" si="252"/>
        <v>1.8270132278640427</v>
      </c>
      <c r="AP610" cm="1">
        <f t="array" ref="AP610" xml:space="preserve"> EXP( -4 * alpha * X * 10^(-6) * AM610 / ( PI() * df * 10^(-6) * ( 1 - alpha ) ) ) * 100</f>
        <v>6.4097873585711383E-6</v>
      </c>
      <c r="AQ610" cm="1">
        <f t="array" ref="AQ610" xml:space="preserve"> EXP( -4 * alpha * X * 10^(-6) * AN610 / ( PI() * df * 10^(-6) * ( 1 - alpha ) ) ) * 100</f>
        <v>7.2112100796585544E-12</v>
      </c>
      <c r="AR610">
        <f t="shared" si="253"/>
        <v>6.4097801473610589E-6</v>
      </c>
      <c r="AS610" cm="1">
        <f t="array" ref="AS610" xml:space="preserve"> ( sigave * 10^(-6) * fE *e * H610 ) / ( 3 * PI() * eps0 * ( 1 + epsF ) * mu * U * F610 * 10^(-9) )</f>
        <v>3.4759665016848035E-3</v>
      </c>
      <c r="AT610" cm="1">
        <f t="array" ref="AT610" xml:space="preserve"> PI() * AS610 / ( 1 + alpha * SQRT(AS610) )</f>
        <v>1.0875827355239794E-2</v>
      </c>
      <c r="AU610" cm="1">
        <f t="array" ref="AU610" xml:space="preserve"> PI() * AS610 * ( 1 - SQRT( AS610 ) * alpha )</f>
        <v>1.0875647370340732E-2</v>
      </c>
      <c r="AV610">
        <f t="shared" si="254"/>
        <v>0.9999834509234854</v>
      </c>
      <c r="AW610" cm="1">
        <f t="array" ref="AW610" xml:space="preserve"> 2 / 3 * ( epsP - 1 ) / ( epsP + 2 ) * ( sigave * 10^(-6) ) ^ 2 / ( eps0 * ( 1 + epsF ) ^ 2 ) * H610 * ( F610 * 10^(-9) ) ^ 2 / ( df * 10^(-6) * mu * U )</f>
        <v>125.70160598638432</v>
      </c>
      <c r="AX610" cm="1">
        <f t="array" ref="AX610" xml:space="preserve"> 0.528 * Ku ^ 0.26 * AW610 ^ 0.74 / ( 1 + 0.366 * ( Ku * AW610 ) ^ 0.63 )</f>
        <v>2.4550548845753051</v>
      </c>
      <c r="AY610" cm="1">
        <f t="array" ref="AY610" xml:space="preserve"> 0.35 * Ku ^ ( -0.5 ) * AW610 ^ 0.4</f>
        <v>2.9909217471469187</v>
      </c>
      <c r="AZ610">
        <f t="shared" si="255"/>
        <v>1.2182708280529184</v>
      </c>
      <c r="BA610">
        <f t="shared" si="241"/>
        <v>0.81152750680046026</v>
      </c>
      <c r="BB610">
        <f t="shared" si="256"/>
        <v>1.4897609579443225</v>
      </c>
      <c r="BC610">
        <f t="shared" si="257"/>
        <v>1.8357491834354143</v>
      </c>
      <c r="BD610">
        <f t="shared" si="242"/>
        <v>1.2772531795525814</v>
      </c>
      <c r="BE610">
        <f t="shared" si="258"/>
        <v>4.4698070577209004</v>
      </c>
      <c r="BF610">
        <f t="shared" si="259"/>
        <v>3.4995466280903389</v>
      </c>
      <c r="BG610" cm="1">
        <f t="array" ref="BG610" xml:space="preserve"> EXP( -4 * alpha * X * 10^(-6) * BA610 / ( PI() * df * 10^(-6) * ( 1 - alpha ) ) ) * 100</f>
        <v>6.1436718378706528E-6</v>
      </c>
      <c r="BH610" cm="1">
        <f t="array" ref="BH610" xml:space="preserve"> EXP( -4 * alpha * X * 10^(-6) * BB610 / ( PI() * df * 10^(-6) * ( 1 - alpha ) ) ) * 100</f>
        <v>5.7724822741746956E-12</v>
      </c>
      <c r="BI610" cm="1">
        <f t="array" ref="BI610" xml:space="preserve"> EXP( -4 * alpha * X * 10^(-6) * BD610 / ( PI() * df * 10^(-6) * ( 1 - alpha ) ) ) * 100</f>
        <v>4.4647318843601865E-10</v>
      </c>
      <c r="BJ610" cm="1">
        <f t="array" ref="BJ610" xml:space="preserve"> EXP( -4 * alpha * X * 10^(-6) * BE610 / ( PI() * df * 10^(-6) * ( 1 - alpha ) ) ) * 100</f>
        <v>1.9029602088872138E-38</v>
      </c>
      <c r="BK610" cm="1">
        <f t="array" ref="BK610">fC *  BG610 +  ( 1 - fC ) * BI610</f>
        <v>6.1476900965665768E-7</v>
      </c>
    </row>
    <row r="611" spans="6:63" x14ac:dyDescent="0.2">
      <c r="F611">
        <v>6110</v>
      </c>
      <c r="G611" cm="1">
        <f t="array" ref="G611" xml:space="preserve"> F611 * 10^(-9) * rhoa/mu * U</f>
        <v>4.0478325965432414E-3</v>
      </c>
      <c r="H611" cm="1">
        <f t="array" ref="H611">1 +  lambda/F611 * ( 2.514 + 0.8 * EXP( -0.55 * F611/lambda ) )</f>
        <v>1.0275717086743044</v>
      </c>
      <c r="I611" cm="1">
        <f t="array" ref="I611" xml:space="preserve"> 1 + 3.34 * lambda/F611</f>
        <v>1.0366306710310966</v>
      </c>
      <c r="J611">
        <f t="shared" si="243"/>
        <v>0.99126114766816453</v>
      </c>
      <c r="K611" cm="1">
        <f t="array" ref="K611" xml:space="preserve"> kB * T * H611 / ( 3 * PI() * mu * F611 * 10^(-9) )</f>
        <v>3.9705088554733394E-12</v>
      </c>
      <c r="L611" cm="1">
        <f t="array" ref="L611" xml:space="preserve"> df * 10^(-6) *U / K611</f>
        <v>20711.915046329592</v>
      </c>
      <c r="M611" cm="1">
        <f t="array" ref="M611" xml:space="preserve"> 1 + 0.388 * Kn * ( ( 1 - alpha ) * L611 / Ku ) ^ ( 1 / 3 )</f>
        <v>1.2048372984048175</v>
      </c>
      <c r="N611" cm="1">
        <f t="array" ref="N611" xml:space="preserve"> 1 + 0.388 * Kn * ( ( 1 - alpha ) / Ku ) ^ ( 1 / 3 ) * ( 3 * PI() * mu * df * 10^(-6) * U * F611 * 10^(-9) / ( kB * T ) ) ^ ( 1 / 3 ) * ( 0.6 * ( F611 / lambda ) ^ 0.1 ) ^ ( -1 / 3 ) * ( 1 + 2/3 * ( 3.34 * F611 / lambda ) ) ^ ( -1 / 2 )</f>
        <v>1.0147611649427251</v>
      </c>
      <c r="O611">
        <f t="shared" si="234"/>
        <v>0.84223916896185924</v>
      </c>
      <c r="P611" cm="1">
        <f t="array" ref="P611" xml:space="preserve"> 1 / ( 1 + 1.6 * ( ( 1 - alpha ) / Ku ) ^ ( 1 / 3 ) * L611 ^ ( -2 / 3 ) * M611 )</f>
        <v>0.99713380763926096</v>
      </c>
      <c r="Q611" cm="1">
        <f t="array" ref="Q611" xml:space="preserve"> 1.6 * ( ( 1 - alpha ) / Ku ) * L611 ^ ( -2 / 3 ) * M611 * P611</f>
        <v>3.6247051845294189E-3</v>
      </c>
      <c r="R611" cm="1">
        <f t="array" ref="R611" xml:space="preserve"> 1.6 * ( 0.6 ) ^ ( 2 / 3 ) * ( ( 1 - alpha ) / Ku ) * ( lambda * 10^(-9) ) ^ ( -1 / 15 ) * ( kB * T / ( 3 * PI() * df * 10^(-6) * U * mu ) ) ^ ( 2 / 3 ) * ( F611 * 10^(-9) ) ^ ( -3 / 5 )  +  3.2 * 3.34 / 3 * ( 0.6 ) ^ ( 2 / 3 ) * ( ( 1 - alpha ) / Ku ) *  ( lambda * 10^(-9) ) ^ ( 14 / 15 ) * ( kB * T / ( 3 * PI() * df * 10^(-6) * U * mu ) ) ^ ( 2 / 3 ) * ( F611 * 10^(-9) ) ^ ( -8 / 5 )</f>
        <v>2.9171265044693924E-3</v>
      </c>
      <c r="S611">
        <f t="shared" si="235"/>
        <v>2.9601866899606603E-3</v>
      </c>
      <c r="T611">
        <f t="shared" si="244"/>
        <v>0.81666964325678526</v>
      </c>
      <c r="U611">
        <f t="shared" si="236"/>
        <v>5949.2938569116322</v>
      </c>
      <c r="V611">
        <f t="shared" si="237"/>
        <v>1.2964787485102771E-2</v>
      </c>
      <c r="W611">
        <f t="shared" si="238"/>
        <v>1.6808522536636839E-4</v>
      </c>
      <c r="X611">
        <f t="shared" si="239"/>
        <v>2.1791765207170072E-6</v>
      </c>
      <c r="Y611" cm="1">
        <f t="array" ref="Y611" xml:space="preserve"> 4 / 3 * g / U^2 * F611 * 10^(-9) * ( rhop - rhoa ) / rhoa</f>
        <v>633.39341509545488</v>
      </c>
      <c r="Z611" cm="1">
        <f t="array" ref="Z611" xml:space="preserve"> SQRT( 4/3 * 1/U611 * g/rhoa * F611 * 10^(-9) *  ( rhop - rhoa ) )</f>
        <v>3.4225864290452533E-3</v>
      </c>
      <c r="AA611" cm="1">
        <f t="array" ref="AA611" xml:space="preserve"> Z611 / U</f>
        <v>0.32629022366117183</v>
      </c>
      <c r="AB611">
        <f t="shared" si="245"/>
        <v>0.48431867121529049</v>
      </c>
      <c r="AC611">
        <f t="shared" si="246"/>
        <v>0.46749071399615338</v>
      </c>
      <c r="AD611">
        <f t="shared" si="247"/>
        <v>0.96525437027461469</v>
      </c>
      <c r="AE611" cm="1">
        <f t="array" ref="AE611">( ( F611 * 10^(-9) ) ^ 2 * rhop * H611 * U ) / ( 18 * mu * ( df * 10^(-6) ) )</f>
        <v>0.15727458563859914</v>
      </c>
      <c r="AF611">
        <f t="shared" si="248"/>
        <v>0.14912226046550356</v>
      </c>
      <c r="AG611" cm="1">
        <f t="array" ref="AG611">(2 * AI631*(1-alpha)*AE611*SQRT(alpha)+(1-alpha)*alpha*AE611^2)/Ku</f>
        <v>9.7002498073680429E-2</v>
      </c>
      <c r="AH611">
        <f t="shared" si="249"/>
        <v>0.650489724142292</v>
      </c>
      <c r="AI611" cm="1">
        <f t="array" ref="AI611" xml:space="preserve"> F611 / df / 1000</f>
        <v>0.77933673469387754</v>
      </c>
      <c r="AJ611" cm="1">
        <f t="array" ref="AJ611" xml:space="preserve"> ( 1 + AI611 ) / ( 2*Ku ) * ( 2 * LN( 1 + AI611 ) - 1 + alpha + ( 1 / ( 1 + AI611 ) ) ^ 2 * ( 1 - alpha / 2 ) - ( alpha / 2) * ( 1 + AI611 ) ^ 2 )</f>
        <v>0.56699899710095836</v>
      </c>
      <c r="AK611" cm="1">
        <f t="array" ref="AK611" xml:space="preserve"> ( ( 1 - alpha ) / Ku ) * AI611 ^ 2</f>
        <v>0.86377638659577338</v>
      </c>
      <c r="AL611">
        <f t="shared" si="250"/>
        <v>1.523417838500994</v>
      </c>
      <c r="AM611">
        <f t="shared" si="240"/>
        <v>0.81069572482047902</v>
      </c>
      <c r="AN611">
        <f t="shared" si="251"/>
        <v>1.483349547747391</v>
      </c>
      <c r="AO611">
        <f t="shared" si="252"/>
        <v>1.8297241521482859</v>
      </c>
      <c r="AP611" cm="1">
        <f t="array" ref="AP611" xml:space="preserve"> EXP( -4 * alpha * X * 10^(-6) * AM611 / ( PI() * df * 10^(-6) * ( 1 - alpha ) ) ) * 100</f>
        <v>6.2491301769344376E-6</v>
      </c>
      <c r="AQ611" cm="1">
        <f t="array" ref="AQ611" xml:space="preserve"> EXP( -4 * alpha * X * 10^(-6) * AN611 / ( PI() * df * 10^(-6) * ( 1 - alpha ) ) ) * 100</f>
        <v>6.5816847076874101E-12</v>
      </c>
      <c r="AR611">
        <f t="shared" si="253"/>
        <v>6.24912359524973E-6</v>
      </c>
      <c r="AS611" cm="1">
        <f t="array" ref="AS611" xml:space="preserve"> ( sigave * 10^(-6) * fE *e * H611 ) / ( 3 * PI() * eps0 * ( 1 + epsF ) * mu * U * F611 * 10^(-9) )</f>
        <v>3.470124882683522E-3</v>
      </c>
      <c r="AT611" cm="1">
        <f t="array" ref="AT611" xml:space="preserve"> PI() * AS611 / ( 1 + alpha * SQRT(AS611) )</f>
        <v>1.08575867023584E-2</v>
      </c>
      <c r="AU611" cm="1">
        <f t="array" ref="AU611" xml:space="preserve"> PI() * AS611 * ( 1 - SQRT( AS611 ) * alpha )</f>
        <v>1.0857407321295936E-2</v>
      </c>
      <c r="AV611">
        <f t="shared" si="254"/>
        <v>0.99998347873543347</v>
      </c>
      <c r="AW611" cm="1">
        <f t="array" ref="AW611" xml:space="preserve"> 2 / 3 * ( epsP - 1 ) / ( epsP + 2 ) * ( sigave * 10^(-6) ) ^ 2 / ( eps0 * ( 1 + epsF ) ^ 2 ) * H611 * ( F611 * 10^(-9) ) ^ 2 / ( df * 10^(-6) * mu * U )</f>
        <v>126.10853311380782</v>
      </c>
      <c r="AX611" cm="1">
        <f t="array" ref="AX611" xml:space="preserve"> 0.528 * Ku ^ 0.26 * AW611 ^ 0.74 / ( 1 + 0.366 * ( Ku * AW611 ) ^ 0.63 )</f>
        <v>2.4566530887297113</v>
      </c>
      <c r="AY611" cm="1">
        <f t="array" ref="AY611" xml:space="preserve"> 0.35 * Ku ^ ( -0.5 ) * AW611 ^ 0.4</f>
        <v>2.9947909331238249</v>
      </c>
      <c r="AZ611">
        <f t="shared" si="255"/>
        <v>1.2190532504824987</v>
      </c>
      <c r="BA611">
        <f t="shared" si="241"/>
        <v>0.81275111240136777</v>
      </c>
      <c r="BB611">
        <f t="shared" si="256"/>
        <v>1.4942069550686869</v>
      </c>
      <c r="BC611">
        <f t="shared" si="257"/>
        <v>1.8384557489609317</v>
      </c>
      <c r="BD611">
        <f t="shared" si="242"/>
        <v>1.2757506571499886</v>
      </c>
      <c r="BE611">
        <f t="shared" si="258"/>
        <v>4.4781404808712164</v>
      </c>
      <c r="BF611">
        <f t="shared" si="259"/>
        <v>3.5102004108509162</v>
      </c>
      <c r="BG611" cm="1">
        <f t="array" ref="BG611" xml:space="preserve"> EXP( -4 * alpha * X * 10^(-6) * BA611 / ( PI() * df * 10^(-6) * ( 1 - alpha ) ) ) * 100</f>
        <v>5.9917618036277747E-6</v>
      </c>
      <c r="BH611" cm="1">
        <f t="array" ref="BH611" xml:space="preserve"> EXP( -4 * alpha * X * 10^(-6) * BB611 / ( PI() * df * 10^(-6) * ( 1 - alpha ) ) ) * 100</f>
        <v>5.27052190540645E-12</v>
      </c>
      <c r="BI611" cm="1">
        <f t="array" ref="BI611" xml:space="preserve"> EXP( -4 * alpha * X * 10^(-6) * BD611 / ( PI() * df * 10^(-6) * ( 1 - alpha ) ) ) * 100</f>
        <v>4.6041283785194337E-10</v>
      </c>
      <c r="BJ611" cm="1">
        <f t="array" ref="BJ611" xml:space="preserve"> EXP( -4 * alpha * X * 10^(-6) * BE611 / ( PI() * df * 10^(-6) * ( 1 - alpha ) ) ) * 100</f>
        <v>1.6046319397595119E-38</v>
      </c>
      <c r="BK611" cm="1">
        <f t="array" ref="BK611">fC *  BG611 +  ( 1 - fC ) * BI611</f>
        <v>5.9959055191684432E-7</v>
      </c>
    </row>
    <row r="612" spans="6:63" x14ac:dyDescent="0.2">
      <c r="F612">
        <v>6120</v>
      </c>
      <c r="G612" cm="1">
        <f t="array" ref="G612" xml:space="preserve"> F612 * 10^(-9) * rhoa/mu * U</f>
        <v>4.0544575271431477E-3</v>
      </c>
      <c r="H612" cm="1">
        <f t="array" ref="H612">1 +  lambda/F612 * ( 2.514 + 0.8 * EXP( -0.55 * F612/lambda ) )</f>
        <v>1.027526656862745</v>
      </c>
      <c r="I612" cm="1">
        <f t="array" ref="I612" xml:space="preserve"> 1 + 3.34 * lambda/F612</f>
        <v>1.036570816993464</v>
      </c>
      <c r="J612">
        <f t="shared" si="243"/>
        <v>0.99127492306126153</v>
      </c>
      <c r="K612" cm="1">
        <f t="array" ref="K612" xml:space="preserve"> kB * T * H612 / ( 3 * PI() * mu * F612 * 10^(-9) )</f>
        <v>3.9638473013860053E-12</v>
      </c>
      <c r="L612" cm="1">
        <f t="array" ref="L612" xml:space="preserve"> df * 10^(-6) *U / K612</f>
        <v>20746.723032571936</v>
      </c>
      <c r="M612" cm="1">
        <f t="array" ref="M612" xml:space="preserve"> 1 + 0.388 * Kn * ( ( 1 - alpha ) * L612 / Ku ) ^ ( 1 / 3 )</f>
        <v>1.2049519825277013</v>
      </c>
      <c r="N612" cm="1">
        <f t="array" ref="N612" xml:space="preserve"> 1 + 0.388 * Kn * ( ( 1 - alpha ) / Ku ) ^ ( 1 / 3 ) * ( 3 * PI() * mu * df * 10^(-6) * U * F612 * 10^(-9) / ( kB * T ) ) ^ ( 1 / 3 ) * ( 0.6 * ( F612 / lambda ) ^ 0.1 ) ^ ( -1 / 3 ) * ( 1 + 2/3 * ( 3.34 * F612 / lambda ) ) ^ ( -1 / 2 )</f>
        <v>1.0147563969659774</v>
      </c>
      <c r="O612">
        <f t="shared" si="234"/>
        <v>0.84215504989440404</v>
      </c>
      <c r="P612" cm="1">
        <f t="array" ref="P612" xml:space="preserve"> 1 / ( 1 + 1.6 * ( ( 1 - alpha ) / Ku ) ^ ( 1 / 3 ) * L612 ^ ( -2 / 3 ) * M612 )</f>
        <v>0.99713673346956144</v>
      </c>
      <c r="Q612" cm="1">
        <f t="array" ref="Q612" xml:space="preserve"> 1.6 * ( ( 1 - alpha ) / Ku ) * L612 ^ ( -2 / 3 ) * M612 * P612</f>
        <v>3.6210050587441749E-3</v>
      </c>
      <c r="R612" cm="1">
        <f t="array" ref="R612" xml:space="preserve"> 1.6 * ( 0.6 ) ^ ( 2 / 3 ) * ( ( 1 - alpha ) / Ku ) * ( lambda * 10^(-9) ) ^ ( -1 / 15 ) * ( kB * T / ( 3 * PI() * df * 10^(-6) * U * mu ) ) ^ ( 2 / 3 ) * ( F612 * 10^(-9) ) ^ ( -3 / 5 )  +  3.2 * 3.34 / 3 * ( 0.6 ) ^ ( 2 / 3 ) * ( ( 1 - alpha ) / Ku ) *  ( lambda * 10^(-9) ) ^ ( 14 / 15 ) * ( kB * T / ( 3 * PI() * df * 10^(-6) * U * mu ) ) ^ ( 2 / 3 ) * ( F612 * 10^(-9) ) ^ ( -8 / 5 )</f>
        <v>2.9141521262359624E-3</v>
      </c>
      <c r="S612">
        <f t="shared" si="235"/>
        <v>2.9571545118299474E-3</v>
      </c>
      <c r="T612">
        <f t="shared" si="244"/>
        <v>0.81666677175412117</v>
      </c>
      <c r="U612">
        <f t="shared" si="236"/>
        <v>5939.595452487948</v>
      </c>
      <c r="V612">
        <f t="shared" si="237"/>
        <v>1.2975367747842725E-2</v>
      </c>
      <c r="W612">
        <f t="shared" si="238"/>
        <v>1.6835967712148278E-4</v>
      </c>
      <c r="X612">
        <f t="shared" si="239"/>
        <v>2.1845159591601625E-6</v>
      </c>
      <c r="Y612" cm="1">
        <f t="array" ref="Y612" xml:space="preserve"> 4 / 3 * g / U^2 * F612 * 10^(-9) * ( rhop - rhoa ) / rhoa</f>
        <v>634.43006552932627</v>
      </c>
      <c r="Z612" cm="1">
        <f t="array" ref="Z612" xml:space="preserve"> SQRT( 4/3 * 1/U612 * g/rhoa * F612 * 10^(-9) *  ( rhop - rhoa ) )</f>
        <v>3.4281815029468497E-3</v>
      </c>
      <c r="AA612" cm="1">
        <f t="array" ref="AA612" xml:space="preserve"> Z612 / U</f>
        <v>0.32682362667453618</v>
      </c>
      <c r="AB612">
        <f t="shared" si="245"/>
        <v>0.48549479694309644</v>
      </c>
      <c r="AC612">
        <f t="shared" si="246"/>
        <v>0.4685431175486674</v>
      </c>
      <c r="AD612">
        <f t="shared" si="247"/>
        <v>0.96508370532256005</v>
      </c>
      <c r="AE612" cm="1">
        <f t="array" ref="AE612">( ( F612 * 10^(-9) ) ^ 2 * rhop * H612 * U ) / ( 18 * mu * ( df * 10^(-6) ) )</f>
        <v>0.15778289937467072</v>
      </c>
      <c r="AF612">
        <f t="shared" si="248"/>
        <v>0.14971380415245331</v>
      </c>
      <c r="AG612" cm="1">
        <f t="array" ref="AG612">(2 * AI632*(1-alpha)*AE612*SQRT(alpha)+(1-alpha)*alpha*AE612^2)/Ku</f>
        <v>9.7474247791285384E-2</v>
      </c>
      <c r="AH612">
        <f t="shared" si="249"/>
        <v>0.65107054318135904</v>
      </c>
      <c r="AI612" cm="1">
        <f t="array" ref="AI612" xml:space="preserve"> F612 / df / 1000</f>
        <v>0.78061224489795911</v>
      </c>
      <c r="AJ612" cm="1">
        <f t="array" ref="AJ612" xml:space="preserve"> ( 1 + AI612 ) / ( 2*Ku ) * ( 2 * LN( 1 + AI612 ) - 1 + alpha + ( 1 / ( 1 + AI612 ) ) ^ 2 * ( 1 - alpha / 2 ) - ( alpha / 2) * ( 1 + AI612 ) ^ 2 )</f>
        <v>0.56854755378878519</v>
      </c>
      <c r="AK612" cm="1">
        <f t="array" ref="AK612" xml:space="preserve"> ( ( 1 - alpha ) / Ku ) * AI612 ^ 2</f>
        <v>0.86660611897302142</v>
      </c>
      <c r="AL612">
        <f t="shared" si="250"/>
        <v>1.5242456206134072</v>
      </c>
      <c r="AM612">
        <f t="shared" si="240"/>
        <v>0.81193308585118917</v>
      </c>
      <c r="AN612">
        <f t="shared" si="251"/>
        <v>1.487820195185972</v>
      </c>
      <c r="AO612">
        <f t="shared" si="252"/>
        <v>1.8324418860529834</v>
      </c>
      <c r="AP612" cm="1">
        <f t="array" ref="AP612" xml:space="preserve"> EXP( -4 * alpha * X * 10^(-6) * AM612 / ( PI() * df * 10^(-6) * ( 1 - alpha ) ) ) * 100</f>
        <v>6.0928974045138721E-6</v>
      </c>
      <c r="AQ612" cm="1">
        <f t="array" ref="AQ612" xml:space="preserve"> EXP( -4 * alpha * X * 10^(-6) * AN612 / ( PI() * df * 10^(-6) * ( 1 - alpha ) ) ) * 100</f>
        <v>6.0063278699946391E-12</v>
      </c>
      <c r="AR612">
        <f t="shared" si="253"/>
        <v>6.0928913981860017E-6</v>
      </c>
      <c r="AS612" cm="1">
        <f t="array" ref="AS612" xml:space="preserve"> ( sigave * 10^(-6) * fE *e * H612 ) / ( 3 * PI() * eps0 * ( 1 + epsF ) * mu * U * F612 * 10^(-9) )</f>
        <v>3.4643028519471008E-3</v>
      </c>
      <c r="AT612" cm="1">
        <f t="array" ref="AT612" xml:space="preserve"> PI() * AS612 / ( 1 + alpha * SQRT(AS612) )</f>
        <v>1.0839407121798686E-2</v>
      </c>
      <c r="AU612" cm="1">
        <f t="array" ref="AU612" xml:space="preserve"> PI() * AS612 * ( 1 - SQRT( AS612 ) * alpha )</f>
        <v>1.0839228341540032E-2</v>
      </c>
      <c r="AV612">
        <f t="shared" si="254"/>
        <v>0.99998350645412193</v>
      </c>
      <c r="AW612" cm="1">
        <f t="array" ref="AW612" xml:space="preserve"> 2 / 3 * ( epsP - 1 ) / ( epsP + 2 ) * ( sigave * 10^(-6) ) ^ 2 / ( eps0 * ( 1 + epsF ) ^ 2 ) * H612 * ( F612 * 10^(-9) ) ^ 2 / ( df * 10^(-6) * mu * U )</f>
        <v>126.51611771724075</v>
      </c>
      <c r="AX612" cm="1">
        <f t="array" ref="AX612" xml:space="preserve"> 0.528 * Ku ^ 0.26 * AW612 ^ 0.74 / ( 1 + 0.366 * ( Ku * AW612 ) ^ 0.63 )</f>
        <v>2.4582484921565184</v>
      </c>
      <c r="AY612" cm="1">
        <f t="array" ref="AY612" xml:space="preserve"> 0.35 * Ku ^ ( -0.5 ) * AW612 ^ 0.4</f>
        <v>2.9986588686290698</v>
      </c>
      <c r="AZ612">
        <f t="shared" si="255"/>
        <v>1.219835536641974</v>
      </c>
      <c r="BA612">
        <f t="shared" si="241"/>
        <v>0.81397161969978848</v>
      </c>
      <c r="BB612">
        <f t="shared" si="256"/>
        <v>1.4986594235275119</v>
      </c>
      <c r="BC612">
        <f t="shared" si="257"/>
        <v>1.8411691357006428</v>
      </c>
      <c r="BD612">
        <f t="shared" si="242"/>
        <v>1.2742482939820328</v>
      </c>
      <c r="BE612">
        <f t="shared" si="258"/>
        <v>4.4864790638150414</v>
      </c>
      <c r="BF612">
        <f t="shared" si="259"/>
        <v>3.5208829276080649</v>
      </c>
      <c r="BG612" cm="1">
        <f t="array" ref="BG612" xml:space="preserve"> EXP( -4 * alpha * X * 10^(-6) * BA612 / ( PI() * df * 10^(-6) * ( 1 - alpha ) ) ) * 100</f>
        <v>5.8439784133812095E-6</v>
      </c>
      <c r="BH612" cm="1">
        <f t="array" ref="BH612" xml:space="preserve"> EXP( -4 * alpha * X * 10^(-6) * BB612 / ( PI() * df * 10^(-6) * ( 1 - alpha ) ) ) * 100</f>
        <v>4.8115735676171128E-12</v>
      </c>
      <c r="BI612" cm="1">
        <f t="array" ref="BI612" xml:space="preserve"> EXP( -4 * alpha * X * 10^(-6) * BD612 / ( PI() * df * 10^(-6) * ( 1 - alpha ) ) ) * 100</f>
        <v>4.7478615978241006E-10</v>
      </c>
      <c r="BJ612" cm="1">
        <f t="array" ref="BJ612" xml:space="preserve"> EXP( -4 * alpha * X * 10^(-6) * BE612 / ( PI() * df * 10^(-6) * ( 1 - alpha ) ) ) * 100</f>
        <v>1.3529299334681378E-38</v>
      </c>
      <c r="BK612" cm="1">
        <f t="array" ref="BK612">fC *  BG612 +  ( 1 - fC ) * BI612</f>
        <v>5.8482514888192515E-7</v>
      </c>
    </row>
    <row r="613" spans="6:63" x14ac:dyDescent="0.2">
      <c r="F613">
        <v>6130</v>
      </c>
      <c r="G613" cm="1">
        <f t="array" ref="G613" xml:space="preserve"> F613 * 10^(-9) * rhoa/mu * U</f>
        <v>4.061082457743055E-3</v>
      </c>
      <c r="H613" cm="1">
        <f t="array" ref="H613">1 +  lambda/F613 * ( 2.514 + 0.8 * EXP( -0.55 * F613/lambda ) )</f>
        <v>1.0274817520391517</v>
      </c>
      <c r="I613" cm="1">
        <f t="array" ref="I613" xml:space="preserve"> 1 + 3.34 * lambda/F613</f>
        <v>1.036511158238173</v>
      </c>
      <c r="J613">
        <f t="shared" si="243"/>
        <v>0.9912886550933333</v>
      </c>
      <c r="K613" cm="1">
        <f t="array" ref="K613" xml:space="preserve"> kB * T * H613 / ( 3 * PI() * mu * F613 * 10^(-9) )</f>
        <v>3.9572080476741757E-12</v>
      </c>
      <c r="L613" cm="1">
        <f t="array" ref="L613" xml:space="preserve"> df * 10^(-6) *U / K613</f>
        <v>20781.531098320022</v>
      </c>
      <c r="M613" cm="1">
        <f t="array" ref="M613" xml:space="preserve"> 1 + 0.388 * Kn * ( ( 1 - alpha ) * L613 / Ku ) ^ ( 1 / 3 )</f>
        <v>1.2050665387089059</v>
      </c>
      <c r="N613" cm="1">
        <f t="array" ref="N613" xml:space="preserve"> 1 + 0.388 * Kn * ( ( 1 - alpha ) / Ku ) ^ ( 1 / 3 ) * ( 3 * PI() * mu * df * 10^(-6) * U * F613 * 10^(-9) / ( kB * T ) ) ^ ( 1 / 3 ) * ( 0.6 * ( F613 / lambda ) ^ 0.1 ) ^ ( -1 / 3 ) * ( 1 + 2/3 * ( 3.34 * F613 / lambda ) ) ^ ( -1 / 2 )</f>
        <v>1.0147516382141979</v>
      </c>
      <c r="O613">
        <f t="shared" si="234"/>
        <v>0.84207104389554355</v>
      </c>
      <c r="P613" cm="1">
        <f t="array" ref="P613" xml:space="preserve"> 1 / ( 1 + 1.6 * ( ( 1 - alpha ) / Ku ) ^ ( 1 / 3 ) * L613 ^ ( -2 / 3 ) * M613 )</f>
        <v>0.99713965130531779</v>
      </c>
      <c r="Q613" cm="1">
        <f t="array" ref="Q613" xml:space="preserve"> 1.6 * ( ( 1 - alpha ) / Ku ) * L613 ^ ( -2 / 3 ) * M613 * P613</f>
        <v>3.6173150431897021E-3</v>
      </c>
      <c r="R613" cm="1">
        <f t="array" ref="R613" xml:space="preserve"> 1.6 * ( 0.6 ) ^ ( 2 / 3 ) * ( ( 1 - alpha ) / Ku ) * ( lambda * 10^(-9) ) ^ ( -1 / 15 ) * ( kB * T / ( 3 * PI() * df * 10^(-6) * U * mu ) ) ^ ( 2 / 3 ) * ( F613 * 10^(-9) ) ^ ( -3 / 5 )  +  3.2 * 3.34 / 3 * ( 0.6 ) ^ ( 2 / 3 ) * ( ( 1 - alpha ) / Ku ) *  ( lambda * 10^(-9) ) ^ ( 14 / 15 ) * ( kB * T / ( 3 * PI() * df * 10^(-6) * U * mu ) ) ^ ( 2 / 3 ) * ( F613 * 10^(-9) ) ^ ( -8 / 5 )</f>
        <v>2.911185809905101E-3</v>
      </c>
      <c r="S613">
        <f t="shared" si="235"/>
        <v>2.9541305697471276E-3</v>
      </c>
      <c r="T613">
        <f t="shared" si="244"/>
        <v>0.81666388867866291</v>
      </c>
      <c r="U613">
        <f t="shared" si="236"/>
        <v>5929.9286789236985</v>
      </c>
      <c r="V613">
        <f t="shared" si="237"/>
        <v>1.2985939321874461E-2</v>
      </c>
      <c r="W613">
        <f t="shared" si="238"/>
        <v>1.6863412709408881E-4</v>
      </c>
      <c r="X613">
        <f t="shared" si="239"/>
        <v>2.1898597166028215E-6</v>
      </c>
      <c r="Y613" cm="1">
        <f t="array" ref="Y613" xml:space="preserve"> 4 / 3 * g / U^2 * F613 * 10^(-9) * ( rhop - rhoa ) / rhoa</f>
        <v>635.46671596319788</v>
      </c>
      <c r="Z613" cm="1">
        <f t="array" ref="Z613" xml:space="preserve"> SQRT( 4/3 * 1/U613 * g/rhoa * F613 * 10^(-9) *  ( rhop - rhoa ) )</f>
        <v>3.4337765588612684E-3</v>
      </c>
      <c r="AA613" cm="1">
        <f t="array" ref="AA613" xml:space="preserve"> Z613 / U</f>
        <v>0.32735702797310373</v>
      </c>
      <c r="AB613">
        <f t="shared" si="245"/>
        <v>0.48667278420626098</v>
      </c>
      <c r="AC613">
        <f t="shared" si="246"/>
        <v>0.46959664460584361</v>
      </c>
      <c r="AD613">
        <f t="shared" si="247"/>
        <v>0.96491248297710397</v>
      </c>
      <c r="AE613" cm="1">
        <f t="array" ref="AE613">( ( F613 * 10^(-9) ) ^ 2 * rhop * H613 * U ) / ( 18 * mu * ( df * 10^(-6) ) )</f>
        <v>0.15829203307323333</v>
      </c>
      <c r="AF613">
        <f t="shared" si="248"/>
        <v>0.15030599498633149</v>
      </c>
      <c r="AG613" cm="1">
        <f t="array" ref="AG613">(2 * AI633*(1-alpha)*AE613*SQRT(alpha)+(1-alpha)*alpha*AE613^2)/Ku</f>
        <v>9.7947537168137616E-2</v>
      </c>
      <c r="AH613">
        <f t="shared" si="249"/>
        <v>0.65165422827642216</v>
      </c>
      <c r="AI613" cm="1">
        <f t="array" ref="AI613" xml:space="preserve"> F613 / df / 1000</f>
        <v>0.78188775510204089</v>
      </c>
      <c r="AJ613" cm="1">
        <f t="array" ref="AJ613" xml:space="preserve"> ( 1 + AI613 ) / ( 2*Ku ) * ( 2 * LN( 1 + AI613 ) - 1 + alpha + ( 1 / ( 1 + AI613 ) ) ^ 2 * ( 1 - alpha / 2 ) - ( alpha / 2) * ( 1 + AI613 ) ^ 2 )</f>
        <v>0.57009747321178672</v>
      </c>
      <c r="AK613" cm="1">
        <f t="array" ref="AK613" xml:space="preserve"> ( ( 1 - alpha ) / Ku ) * AI613 ^ 2</f>
        <v>0.869440478876643</v>
      </c>
      <c r="AL613">
        <f t="shared" si="250"/>
        <v>1.5250733773269203</v>
      </c>
      <c r="AM613">
        <f t="shared" si="240"/>
        <v>0.81316724661503048</v>
      </c>
      <c r="AN613">
        <f t="shared" si="251"/>
        <v>1.4922972490385651</v>
      </c>
      <c r="AO613">
        <f t="shared" si="252"/>
        <v>1.8351664497685409</v>
      </c>
      <c r="AP613" cm="1">
        <f t="array" ref="AP613" xml:space="preserve"> EXP( -4 * alpha * X * 10^(-6) * AM613 / ( PI() * df * 10^(-6) * ( 1 - alpha ) ) ) * 100</f>
        <v>5.9409595834894893E-6</v>
      </c>
      <c r="AQ613" cm="1">
        <f t="array" ref="AQ613" xml:space="preserve"> EXP( -4 * alpha * X * 10^(-6) * AN613 / ( PI() * df * 10^(-6) * ( 1 - alpha ) ) ) * 100</f>
        <v>5.4805490276325931E-12</v>
      </c>
      <c r="AR613">
        <f t="shared" si="253"/>
        <v>5.9409541029404616E-6</v>
      </c>
      <c r="AS613" cm="1">
        <f t="array" ref="AS613" xml:space="preserve"> ( sigave * 10^(-6) * fE *e * H613 ) / ( 3 * PI() * eps0 * ( 1 + epsF ) * mu * U * F613 * 10^(-9) )</f>
        <v>3.4585003111780237E-3</v>
      </c>
      <c r="AT613" cm="1">
        <f t="array" ref="AT613" xml:space="preserve"> PI() * AS613 / ( 1 + alpha * SQRT(AS613) )</f>
        <v>1.0821288307475333E-2</v>
      </c>
      <c r="AU613" cm="1">
        <f t="array" ref="AU613" xml:space="preserve"> PI() * AS613 * ( 1 - SQRT( AS613 ) * alpha )</f>
        <v>1.0821110125007964E-2</v>
      </c>
      <c r="AV613">
        <f t="shared" si="254"/>
        <v>0.99998353408001839</v>
      </c>
      <c r="AW613" cm="1">
        <f t="array" ref="AW613" xml:space="preserve"> 2 / 3 * ( epsP - 1 ) / ( epsP + 2 ) * ( sigave * 10^(-6) ) ^ 2 / ( eps0 * ( 1 + epsF ) ^ 2 ) * H613 * ( F613 * 10^(-9) ) ^ 2 / ( df * 10^(-6) * mu * U )</f>
        <v>126.92435979668313</v>
      </c>
      <c r="AX613" cm="1">
        <f t="array" ref="AX613" xml:space="preserve"> 0.528 * Ku ^ 0.26 * AW613 ^ 0.74 / ( 1 + 0.366 * ( Ku * AW613 ) ^ 0.63 )</f>
        <v>2.4598411042782495</v>
      </c>
      <c r="AY613" cm="1">
        <f t="array" ref="AY613" xml:space="preserve"> 0.35 * Ku ^ ( -0.5 ) * AW613 ^ 0.4</f>
        <v>3.0025255560857866</v>
      </c>
      <c r="AZ613">
        <f t="shared" si="255"/>
        <v>1.2206176857780284</v>
      </c>
      <c r="BA613">
        <f t="shared" si="241"/>
        <v>0.81518901770468866</v>
      </c>
      <c r="BB613">
        <f t="shared" si="256"/>
        <v>1.5031183591635731</v>
      </c>
      <c r="BC613">
        <f t="shared" si="257"/>
        <v>1.8438893637157592</v>
      </c>
      <c r="BD613">
        <f t="shared" si="242"/>
        <v>1.2727461330168599</v>
      </c>
      <c r="BE613">
        <f t="shared" si="258"/>
        <v>4.4948228051243522</v>
      </c>
      <c r="BF613">
        <f t="shared" si="259"/>
        <v>3.5315941557567552</v>
      </c>
      <c r="BG613" cm="1">
        <f t="array" ref="BG613" xml:space="preserve"> EXP( -4 * alpha * X * 10^(-6) * BA613 / ( PI() * df * 10^(-6) * ( 1 - alpha ) ) ) * 100</f>
        <v>5.7002026603132777E-6</v>
      </c>
      <c r="BH613" cm="1">
        <f t="array" ref="BH613" xml:space="preserve"> EXP( -4 * alpha * X * 10^(-6) * BB613 / ( PI() * df * 10^(-6) * ( 1 - alpha ) ) ) * 100</f>
        <v>4.3920084612727656E-12</v>
      </c>
      <c r="BI613" cm="1">
        <f t="array" ref="BI613" xml:space="preserve"> EXP( -4 * alpha * X * 10^(-6) * BD613 / ( PI() * df * 10^(-6) * ( 1 - alpha ) ) ) * 100</f>
        <v>4.8960616717312848E-10</v>
      </c>
      <c r="BJ613" cm="1">
        <f t="array" ref="BJ613" xml:space="preserve"> EXP( -4 * alpha * X * 10^(-6) * BE613 / ( PI() * df * 10^(-6) * ( 1 - alpha ) ) ) * 100</f>
        <v>1.1405894215466328E-38</v>
      </c>
      <c r="BK613" cm="1">
        <f t="array" ref="BK613">fC *  BG613 +  ( 1 - fC ) * BI613</f>
        <v>5.7046091158178358E-7</v>
      </c>
    </row>
    <row r="614" spans="6:63" x14ac:dyDescent="0.2">
      <c r="F614">
        <v>6140</v>
      </c>
      <c r="G614" cm="1">
        <f t="array" ref="G614" xml:space="preserve"> F614 * 10^(-9) * rhoa/mu * U</f>
        <v>4.0677073883429622E-3</v>
      </c>
      <c r="H614" cm="1">
        <f t="array" ref="H614">1 +  lambda/F614 * ( 2.514 + 0.8 * EXP( -0.55 * F614/lambda ) )</f>
        <v>1.027436993485342</v>
      </c>
      <c r="I614" cm="1">
        <f t="array" ref="I614" xml:space="preserve"> 1 + 3.34 * lambda/F614</f>
        <v>1.0364516938110748</v>
      </c>
      <c r="J614">
        <f t="shared" si="243"/>
        <v>0.99130234396879091</v>
      </c>
      <c r="K614" cm="1">
        <f t="array" ref="K614" xml:space="preserve"> kB * T * H614 / ( 3 * PI() * mu * F614 * 10^(-9) )</f>
        <v>3.9505909826168836E-12</v>
      </c>
      <c r="L614" cm="1">
        <f t="array" ref="L614" xml:space="preserve"> df * 10^(-6) *U / K614</f>
        <v>20816.339243195762</v>
      </c>
      <c r="M614" cm="1">
        <f t="array" ref="M614" xml:space="preserve"> 1 + 0.388 * Kn * ( ( 1 - alpha ) * L614 / Ku ) ^ ( 1 / 3 )</f>
        <v>1.2051809673040044</v>
      </c>
      <c r="N614" cm="1">
        <f t="array" ref="N614" xml:space="preserve"> 1 + 0.388 * Kn * ( ( 1 - alpha ) / Ku ) ^ ( 1 / 3 ) * ( 3 * PI() * mu * df * 10^(-6) * U * F614 * 10^(-9) / ( kB * T ) ) ^ ( 1 / 3 ) * ( 0.6 * ( F614 / lambda ) ^ 0.1 ) ^ ( -1 / 3 ) * ( 1 + 2/3 * ( 3.34 * F614 / lambda ) ) ^ ( -1 / 2 )</f>
        <v>1.0147468886547197</v>
      </c>
      <c r="O614">
        <f t="shared" si="234"/>
        <v>0.84198715063075835</v>
      </c>
      <c r="P614" cm="1">
        <f t="array" ref="P614" xml:space="preserve"> 1 / ( 1 + 1.6 * ( ( 1 - alpha ) / Ku ) ^ ( 1 / 3 ) * L614 ^ ( -2 / 3 ) * M614 )</f>
        <v>0.9971425611817295</v>
      </c>
      <c r="Q614" cm="1">
        <f t="array" ref="Q614" xml:space="preserve"> 1.6 * ( ( 1 - alpha ) / Ku ) * L614 ^ ( -2 / 3 ) * M614 * P614</f>
        <v>3.6136350933508167E-3</v>
      </c>
      <c r="R614" cm="1">
        <f t="array" ref="R614" xml:space="preserve"> 1.6 * ( 0.6 ) ^ ( 2 / 3 ) * ( ( 1 - alpha ) / Ku ) * ( lambda * 10^(-9) ) ^ ( -1 / 15 ) * ( kB * T / ( 3 * PI() * df * 10^(-6) * U * mu ) ) ^ ( 2 / 3 ) * ( F614 * 10^(-9) ) ^ ( -3 / 5 )  +  3.2 * 3.34 / 3 * ( 0.6 ) ^ ( 2 / 3 ) * ( ( 1 - alpha ) / Ku ) *  ( lambda * 10^(-9) ) ^ ( 14 / 15 ) * ( kB * T / ( 3 * PI() * df * 10^(-6) * U * mu ) ) ^ ( 2 / 3 ) * ( F614 * 10^(-9) ) ^ ( -8 / 5 )</f>
        <v>2.9082275200759617E-3</v>
      </c>
      <c r="S614">
        <f t="shared" si="235"/>
        <v>2.9511148274971137E-3</v>
      </c>
      <c r="T614">
        <f t="shared" si="244"/>
        <v>0.81666099405754677</v>
      </c>
      <c r="U614">
        <f t="shared" si="236"/>
        <v>5920.2933816954474</v>
      </c>
      <c r="V614">
        <f t="shared" si="237"/>
        <v>1.2996502228435732E-2</v>
      </c>
      <c r="W614">
        <f t="shared" si="238"/>
        <v>1.6890857528509704E-4</v>
      </c>
      <c r="X614">
        <f t="shared" si="239"/>
        <v>2.1952077894334191E-6</v>
      </c>
      <c r="Y614" cm="1">
        <f t="array" ref="Y614" xml:space="preserve"> 4 / 3 * g / U^2 * F614 * 10^(-9) * ( rhop - rhoa ) / rhoa</f>
        <v>636.50336639706927</v>
      </c>
      <c r="Z614" cm="1">
        <f t="array" ref="Z614" xml:space="preserve"> SQRT( 4/3 * 1/U614 * g/rhoa * F614 * 10^(-9) *  ( rhop - rhoa ) )</f>
        <v>3.439371596797843E-3</v>
      </c>
      <c r="AA614" cm="1">
        <f t="array" ref="AA614" xml:space="preserve"> Z614 / U</f>
        <v>0.32789042755776432</v>
      </c>
      <c r="AB614">
        <f t="shared" si="245"/>
        <v>0.48785263742980656</v>
      </c>
      <c r="AC614">
        <f t="shared" si="246"/>
        <v>0.47065129606895567</v>
      </c>
      <c r="AD614">
        <f t="shared" si="247"/>
        <v>0.96474070233283127</v>
      </c>
      <c r="AE614" cm="1">
        <f t="array" ref="AE614">( ( F614 * 10^(-9) ) ^ 2 * rhop * H614 * U ) / ( 18 * mu * ( df * 10^(-6) ) )</f>
        <v>0.15880198673428697</v>
      </c>
      <c r="AF614">
        <f t="shared" si="248"/>
        <v>0.15089882825546427</v>
      </c>
      <c r="AG614" cm="1">
        <f t="array" ref="AG614">(2 * AI634*(1-alpha)*AE614*SQRT(alpha)+(1-alpha)*alpha*AE614^2)/Ku</f>
        <v>9.8422368794288867E-2</v>
      </c>
      <c r="AH614">
        <f t="shared" si="249"/>
        <v>0.65224077570479644</v>
      </c>
      <c r="AI614" cm="1">
        <f t="array" ref="AI614" xml:space="preserve"> F614 / df / 1000</f>
        <v>0.78316326530612246</v>
      </c>
      <c r="AJ614" cm="1">
        <f t="array" ref="AJ614" xml:space="preserve"> ( 1 + AI614 ) / ( 2*Ku ) * ( 2 * LN( 1 + AI614 ) - 1 + alpha + ( 1 / ( 1 + AI614 ) ) ^ 2 * ( 1 - alpha / 2 ) - ( alpha / 2) * ( 1 + AI614 ) ^ 2 )</f>
        <v>0.57164875313071473</v>
      </c>
      <c r="AK614" cm="1">
        <f t="array" ref="AK614" xml:space="preserve"> ( ( 1 - alpha ) / Ku ) * AI614 ^ 2</f>
        <v>0.87227946630663744</v>
      </c>
      <c r="AL614">
        <f t="shared" si="250"/>
        <v>1.5259011089055585</v>
      </c>
      <c r="AM614">
        <f t="shared" si="240"/>
        <v>0.81439819650737311</v>
      </c>
      <c r="AN614">
        <f t="shared" si="251"/>
        <v>1.4967807054585545</v>
      </c>
      <c r="AO614">
        <f t="shared" si="252"/>
        <v>1.8378978635729377</v>
      </c>
      <c r="AP614" cm="1">
        <f t="array" ref="AP614" xml:space="preserve"> EXP( -4 * alpha * X * 10^(-6) * AM614 / ( PI() * df * 10^(-6) * ( 1 - alpha ) ) ) * 100</f>
        <v>5.7931912170271183E-6</v>
      </c>
      <c r="AQ614" cm="1">
        <f t="array" ref="AQ614" xml:space="preserve"> EXP( -4 * alpha * X * 10^(-6) * AN614 / ( PI() * df * 10^(-6) * ( 1 - alpha ) ) ) * 100</f>
        <v>5.0001404439763504E-12</v>
      </c>
      <c r="AR614">
        <f t="shared" si="253"/>
        <v>5.7931862168866739E-6</v>
      </c>
      <c r="AS614" cm="1">
        <f t="array" ref="AS614" xml:space="preserve"> ( sigave * 10^(-6) * fE *e * H614 ) / ( 3 * PI() * eps0 * ( 1 + epsF ) * mu * U * F614 * 10^(-9) )</f>
        <v>3.4527171627349736E-3</v>
      </c>
      <c r="AT614" cm="1">
        <f t="array" ref="AT614" xml:space="preserve"> PI() * AS614 / ( 1 + alpha * SQRT(AS614) )</f>
        <v>1.0803229955344076E-2</v>
      </c>
      <c r="AU614" cm="1">
        <f t="array" ref="AU614" xml:space="preserve"> PI() * AS614 * ( 1 - SQRT( AS614 ) * alpha )</f>
        <v>1.0803052367675575E-2</v>
      </c>
      <c r="AV614">
        <f t="shared" si="254"/>
        <v>0.99998356161358826</v>
      </c>
      <c r="AW614" cm="1">
        <f t="array" ref="AW614" xml:space="preserve"> 2 / 3 * ( epsP - 1 ) / ( epsP + 2 ) * ( sigave * 10^(-6) ) ^ 2 / ( eps0 * ( 1 + epsF ) ^ 2 ) * H614 * ( F614 * 10^(-9) ) ^ 2 / ( df * 10^(-6) * mu * U )</f>
        <v>127.33325935213495</v>
      </c>
      <c r="AX614" cm="1">
        <f t="array" ref="AX614" xml:space="preserve"> 0.528 * Ku ^ 0.26 * AW614 ^ 0.74 / ( 1 + 0.366 * ( Ku * AW614 ) ^ 0.63 )</f>
        <v>2.4614309344731393</v>
      </c>
      <c r="AY614" cm="1">
        <f t="array" ref="AY614" xml:space="preserve"> 0.35 * Ku ^ ( -0.5 ) * AW614 ^ 0.4</f>
        <v>3.0063909979085044</v>
      </c>
      <c r="AZ614">
        <f t="shared" si="255"/>
        <v>1.2213996971448691</v>
      </c>
      <c r="BA614">
        <f t="shared" si="241"/>
        <v>0.81640329547063051</v>
      </c>
      <c r="BB614">
        <f t="shared" si="256"/>
        <v>1.5075837578262301</v>
      </c>
      <c r="BC614">
        <f t="shared" si="257"/>
        <v>1.846616453155246</v>
      </c>
      <c r="BD614">
        <f t="shared" si="242"/>
        <v>1.2712442171181297</v>
      </c>
      <c r="BE614">
        <f t="shared" si="258"/>
        <v>4.5031717033670589</v>
      </c>
      <c r="BF614">
        <f t="shared" si="259"/>
        <v>3.5423340713994405</v>
      </c>
      <c r="BG614" cm="1">
        <f t="array" ref="BG614" xml:space="preserve"> EXP( -4 * alpha * X * 10^(-6) * BA614 / ( PI() * df * 10^(-6) * ( 1 - alpha ) ) ) * 100</f>
        <v>5.5603191223336222E-6</v>
      </c>
      <c r="BH614" cm="1">
        <f t="array" ref="BH614" xml:space="preserve"> EXP( -4 * alpha * X * 10^(-6) * BB614 / ( PI() * df * 10^(-6) * ( 1 - alpha ) ) ) * 100</f>
        <v>4.0084989360631088E-12</v>
      </c>
      <c r="BI614" cm="1">
        <f t="array" ref="BI614" xml:space="preserve"> EXP( -4 * alpha * X * 10^(-6) * BD614 / ( PI() * df * 10^(-6) * ( 1 - alpha ) ) ) * 100</f>
        <v>5.0488623552940695E-10</v>
      </c>
      <c r="BJ614" cm="1">
        <f t="array" ref="BJ614" xml:space="preserve"> EXP( -4 * alpha * X * 10^(-6) * BE614 / ( PI() * df * 10^(-6) * ( 1 - alpha ) ) ) * 100</f>
        <v>9.6147400412149609E-39</v>
      </c>
      <c r="BK614" cm="1">
        <f t="array" ref="BK614">fC *  BG614 +  ( 1 - fC ) * BI614</f>
        <v>5.5648630984533865E-7</v>
      </c>
    </row>
    <row r="615" spans="6:63" x14ac:dyDescent="0.2">
      <c r="F615">
        <v>6150</v>
      </c>
      <c r="G615" cm="1">
        <f t="array" ref="G615" xml:space="preserve"> F615 * 10^(-9) * rhoa/mu * U</f>
        <v>4.0743323189428695E-3</v>
      </c>
      <c r="H615" cm="1">
        <f t="array" ref="H615">1 +  lambda/F615 * ( 2.514 + 0.8 * EXP( -0.55 * F615/lambda ) )</f>
        <v>1.0273923804878049</v>
      </c>
      <c r="I615" cm="1">
        <f t="array" ref="I615" xml:space="preserve"> 1 + 3.34 * lambda/F615</f>
        <v>1.0363924227642276</v>
      </c>
      <c r="J615">
        <f t="shared" si="243"/>
        <v>0.99131598989076153</v>
      </c>
      <c r="K615" cm="1">
        <f t="array" ref="K615" xml:space="preserve"> kB * T * H615 / ( 3 * PI() * mu * F615 * 10^(-9) )</f>
        <v>3.9439959952377341E-12</v>
      </c>
      <c r="L615" cm="1">
        <f t="array" ref="L615" xml:space="preserve"> df * 10^(-6) *U / K615</f>
        <v>20851.147466823459</v>
      </c>
      <c r="M615" cm="1">
        <f t="array" ref="M615" xml:space="preserve"> 1 + 0.388 * Kn * ( ( 1 - alpha ) * L615 / Ku ) ^ ( 1 / 3 )</f>
        <v>1.205295268666994</v>
      </c>
      <c r="N615" cm="1">
        <f t="array" ref="N615" xml:space="preserve"> 1 + 0.388 * Kn * ( ( 1 - alpha ) / Ku ) ^ ( 1 / 3 ) * ( 3 * PI() * mu * df * 10^(-6) * U * F615 * 10^(-9) / ( kB * T ) ) ^ ( 1 / 3 ) * ( 0.6 * ( F615 / lambda ) ^ 0.1 ) ^ ( -1 / 3 ) * ( 1 + 2/3 * ( 3.34 * F615 / lambda ) ) ^ ( -1 / 2 )</f>
        <v>1.0147421482550443</v>
      </c>
      <c r="O615">
        <f t="shared" si="234"/>
        <v>0.8419033697670667</v>
      </c>
      <c r="P615" cm="1">
        <f t="array" ref="P615" xml:space="preserve"> 1 / ( 1 + 1.6 * ( ( 1 - alpha ) / Ku ) ^ ( 1 / 3 ) * L615 ^ ( -2 / 3 ) * M615 )</f>
        <v>0.99714546313378338</v>
      </c>
      <c r="Q615" cm="1">
        <f t="array" ref="Q615" xml:space="preserve"> 1.6 * ( ( 1 - alpha ) / Ku ) * L615 ^ ( -2 / 3 ) * M615 * P615</f>
        <v>3.6099651649821648E-3</v>
      </c>
      <c r="R615" cm="1">
        <f t="array" ref="R615" xml:space="preserve"> 1.6 * ( 0.6 ) ^ ( 2 / 3 ) * ( ( 1 - alpha ) / Ku ) * ( lambda * 10^(-9) ) ^ ( -1 / 15 ) * ( kB * T / ( 3 * PI() * df * 10^(-6) * U * mu ) ) ^ ( 2 / 3 ) * ( F615 * 10^(-9) ) ^ ( -3 / 5 )  +  3.2 * 3.34 / 3 * ( 0.6 ) ^ ( 2 / 3 ) * ( ( 1 - alpha ) / Ku ) *  ( lambda * 10^(-9) ) ^ ( 14 / 15 ) * ( kB * T / ( 3 * PI() * df * 10^(-6) * U * mu ) ) ^ ( 2 / 3 ) * ( F615 * 10^(-9) ) ^ ( -8 / 5 )</f>
        <v>2.9052772215623032E-3</v>
      </c>
      <c r="S615">
        <f t="shared" si="235"/>
        <v>2.9481072490845778E-3</v>
      </c>
      <c r="T615">
        <f t="shared" si="244"/>
        <v>0.81665808791790462</v>
      </c>
      <c r="U615">
        <f t="shared" si="236"/>
        <v>5910.6894072846926</v>
      </c>
      <c r="V615">
        <f t="shared" si="237"/>
        <v>1.3007056488677889E-2</v>
      </c>
      <c r="W615">
        <f t="shared" si="238"/>
        <v>1.6918302169541627E-4</v>
      </c>
      <c r="X615">
        <f t="shared" si="239"/>
        <v>2.2005601740491901E-6</v>
      </c>
      <c r="Y615" cm="1">
        <f t="array" ref="Y615" xml:space="preserve"> 4 / 3 * g / U^2 * F615 * 10^(-9) * ( rhop - rhoa ) / rhoa</f>
        <v>637.54001683094066</v>
      </c>
      <c r="Z615" cm="1">
        <f t="array" ref="Z615" xml:space="preserve"> SQRT( 4/3 * 1/U615 * g/rhoa * F615 * 10^(-9) *  ( rhop - rhoa ) )</f>
        <v>3.4449666167658873E-3</v>
      </c>
      <c r="AA615" cm="1">
        <f t="array" ref="AA615" xml:space="preserve"> Z615 / U</f>
        <v>0.32842382542940585</v>
      </c>
      <c r="AB615">
        <f t="shared" si="245"/>
        <v>0.48903436105278758</v>
      </c>
      <c r="AC615">
        <f t="shared" si="246"/>
        <v>0.47170707283926422</v>
      </c>
      <c r="AD615">
        <f t="shared" si="247"/>
        <v>0.96456836248434286</v>
      </c>
      <c r="AE615" cm="1">
        <f t="array" ref="AE615">( ( F615 * 10^(-9) ) ^ 2 * rhop * H615 * U ) / ( 18 * mu * ( df * 10^(-6) ) )</f>
        <v>0.15931276035783173</v>
      </c>
      <c r="AF615">
        <f t="shared" si="248"/>
        <v>0.15149229925262889</v>
      </c>
      <c r="AG615" cm="1">
        <f t="array" ref="AG615">(2 * AI635*(1-alpha)*AE615*SQRT(alpha)+(1-alpha)*alpha*AE615^2)/Ku</f>
        <v>9.8898745260186924E-2</v>
      </c>
      <c r="AH615">
        <f t="shared" si="249"/>
        <v>0.65283018178543295</v>
      </c>
      <c r="AI615" cm="1">
        <f t="array" ref="AI615" xml:space="preserve"> F615 / df / 1000</f>
        <v>0.78443877551020413</v>
      </c>
      <c r="AJ615" cm="1">
        <f t="array" ref="AJ615" xml:space="preserve"> ( 1 + AI615 ) / ( 2*Ku ) * ( 2 * LN( 1 + AI615 ) - 1 + alpha + ( 1 / ( 1 + AI615 ) ) ^ 2 * ( 1 - alpha / 2 ) - ( alpha / 2) * ( 1 + AI615 ) ^ 2 )</f>
        <v>0.57320139131035974</v>
      </c>
      <c r="AK615" cm="1">
        <f t="array" ref="AK615" xml:space="preserve"> ( ( 1 - alpha ) / Ku ) * AI615 ^ 2</f>
        <v>0.87512308126300542</v>
      </c>
      <c r="AL615">
        <f t="shared" si="250"/>
        <v>1.5267288156130281</v>
      </c>
      <c r="AM615">
        <f t="shared" si="240"/>
        <v>0.8156259249673069</v>
      </c>
      <c r="AN615">
        <f t="shared" si="251"/>
        <v>1.5012705606039831</v>
      </c>
      <c r="AO615">
        <f t="shared" si="252"/>
        <v>1.8406361478323034</v>
      </c>
      <c r="AP615" cm="1">
        <f t="array" ref="AP615" xml:space="preserve"> EXP( -4 * alpha * X * 10^(-6) * AM615 / ( PI() * df * 10^(-6) * ( 1 - alpha ) ) ) * 100</f>
        <v>5.6494706439738696E-6</v>
      </c>
      <c r="AQ615" cm="1">
        <f t="array" ref="AQ615" xml:space="preserve"> EXP( -4 * alpha * X * 10^(-6) * AN615 / ( PI() * df * 10^(-6) * ( 1 - alpha ) ) ) * 100</f>
        <v>4.5612458056224623E-12</v>
      </c>
      <c r="AR615">
        <f t="shared" si="253"/>
        <v>5.6494660827280641E-6</v>
      </c>
      <c r="AS615" cm="1">
        <f t="array" ref="AS615" xml:space="preserve"> ( sigave * 10^(-6) * fE *e * H615 ) / ( 3 * PI() * eps0 * ( 1 + epsF ) * mu * U * F615 * 10^(-9) )</f>
        <v>3.446953309627375E-3</v>
      </c>
      <c r="AT615" cm="1">
        <f t="array" ref="AT615" xml:space="preserve"> PI() * AS615 / ( 1 + alpha * SQRT(AS615) )</f>
        <v>1.0785231763384761E-2</v>
      </c>
      <c r="AU615" cm="1">
        <f t="array" ref="AU615" xml:space="preserve"> PI() * AS615 * ( 1 - SQRT( AS615 ) * alpha )</f>
        <v>1.0785054767542636E-2</v>
      </c>
      <c r="AV615">
        <f t="shared" si="254"/>
        <v>0.99998358905529261</v>
      </c>
      <c r="AW615" cm="1">
        <f t="array" ref="AW615" xml:space="preserve"> 2 / 3 * ( epsP - 1 ) / ( epsP + 2 ) * ( sigave * 10^(-6) ) ^ 2 / ( eps0 * ( 1 + epsF ) ^ 2 ) * H615 * ( F615 * 10^(-9) ) ^ 2 / ( df * 10^(-6) * mu * U )</f>
        <v>127.74281638359626</v>
      </c>
      <c r="AX615" cm="1">
        <f t="array" ref="AX615" xml:space="preserve"> 0.528 * Ku ^ 0.26 * AW615 ^ 0.74 / ( 1 + 0.366 * ( Ku * AW615 ) ^ 0.63 )</f>
        <v>2.4630179920754069</v>
      </c>
      <c r="AY615" cm="1">
        <f t="array" ref="AY615" xml:space="preserve"> 0.35 * Ku ^ ( -0.5 ) * AW615 ^ 0.4</f>
        <v>3.0102551965031967</v>
      </c>
      <c r="AZ615">
        <f t="shared" si="255"/>
        <v>1.2221815700041527</v>
      </c>
      <c r="BA615">
        <f t="shared" si="241"/>
        <v>0.81761444209769418</v>
      </c>
      <c r="BB615">
        <f t="shared" si="256"/>
        <v>1.5120556153715257</v>
      </c>
      <c r="BC615">
        <f t="shared" si="257"/>
        <v>1.8493504242563941</v>
      </c>
      <c r="BD615">
        <f t="shared" si="242"/>
        <v>1.2697425890450911</v>
      </c>
      <c r="BE615">
        <f t="shared" si="258"/>
        <v>4.5115257571071794</v>
      </c>
      <c r="BF615">
        <f t="shared" si="259"/>
        <v>3.5531026493330975</v>
      </c>
      <c r="BG615" cm="1">
        <f t="array" ref="BG615" xml:space="preserve"> EXP( -4 * alpha * X * 10^(-6) * BA615 / ( PI() * df * 10^(-6) * ( 1 - alpha ) ) ) * 100</f>
        <v>5.4242158506038195E-6</v>
      </c>
      <c r="BH615" cm="1">
        <f t="array" ref="BH615" xml:space="preserve"> EXP( -4 * alpha * X * 10^(-6) * BB615 / ( PI() * df * 10^(-6) * ( 1 - alpha ) ) ) * 100</f>
        <v>3.6579939333725247E-12</v>
      </c>
      <c r="BI615" cm="1">
        <f t="array" ref="BI615" xml:space="preserve"> EXP( -4 * alpha * X * 10^(-6) * BD615 / ( PI() * df * 10^(-6) * ( 1 - alpha ) ) ) * 100</f>
        <v>5.2064011168929859E-10</v>
      </c>
      <c r="BJ615" cm="1">
        <f t="array" ref="BJ615" xml:space="preserve"> EXP( -4 * alpha * X * 10^(-6) * BE615 / ( PI() * df * 10^(-6) * ( 1 - alpha ) ) ) * 100</f>
        <v>8.1040094669454284E-39</v>
      </c>
      <c r="BK615" cm="1">
        <f t="array" ref="BK615">fC *  BG615 +  ( 1 - fC ) * BI615</f>
        <v>5.4289016116090229E-7</v>
      </c>
    </row>
    <row r="616" spans="6:63" x14ac:dyDescent="0.2">
      <c r="F616">
        <v>6160</v>
      </c>
      <c r="G616" cm="1">
        <f t="array" ref="G616" xml:space="preserve"> F616 * 10^(-9) * rhoa/mu * U</f>
        <v>4.0809572495427767E-3</v>
      </c>
      <c r="H616" cm="1">
        <f t="array" ref="H616">1 +  lambda/F616 * ( 2.514 + 0.8 * EXP( -0.55 * F616/lambda ) )</f>
        <v>1.0273479123376623</v>
      </c>
      <c r="I616" cm="1">
        <f t="array" ref="I616" xml:space="preserve"> 1 + 3.34 * lambda/F616</f>
        <v>1.0363333441558442</v>
      </c>
      <c r="J616">
        <f t="shared" si="243"/>
        <v>0.99132959306110036</v>
      </c>
      <c r="K616" cm="1">
        <f t="array" ref="K616" xml:space="preserve"> kB * T * H616 / ( 3 * PI() * mu * F616 * 10^(-9) )</f>
        <v>3.9374229752987157E-12</v>
      </c>
      <c r="L616" cm="1">
        <f t="array" ref="L616" xml:space="preserve"> df * 10^(-6) *U / K616</f>
        <v>20885.955768829786</v>
      </c>
      <c r="M616" cm="1">
        <f t="array" ref="M616" xml:space="preserve"> 1 + 0.388 * Kn * ( ( 1 - alpha ) * L616 / Ku ) ^ ( 1 / 3 )</f>
        <v>1.2054094431503053</v>
      </c>
      <c r="N616" cm="1">
        <f t="array" ref="N616" xml:space="preserve"> 1 + 0.388 * Kn * ( ( 1 - alpha ) / Ku ) ^ ( 1 / 3 ) * ( 3 * PI() * mu * df * 10^(-6) * U * F616 * 10^(-9) / ( kB * T ) ) ^ ( 1 / 3 ) * ( 0.6 * ( F616 / lambda ) ^ 0.1 ) ^ ( -1 / 3 ) * ( 1 + 2/3 * ( 3.34 * F616 / lambda ) ) ^ ( -1 / 2 )</f>
        <v>1.01473741698284</v>
      </c>
      <c r="O616">
        <f t="shared" si="234"/>
        <v>0.84181970097301628</v>
      </c>
      <c r="P616" cm="1">
        <f t="array" ref="P616" xml:space="preserve"> 1 / ( 1 + 1.6 * ( ( 1 - alpha ) / Ku ) ^ ( 1 / 3 ) * L616 ^ ( -2 / 3 ) * M616 )</f>
        <v>0.99714835719625394</v>
      </c>
      <c r="Q616" cm="1">
        <f t="array" ref="Q616" xml:space="preserve"> 1.6 * ( ( 1 - alpha ) / Ku ) * L616 ^ ( -2 / 3 ) * M616 * P616</f>
        <v>3.6063052141061275E-3</v>
      </c>
      <c r="R616" cm="1">
        <f t="array" ref="R616" xml:space="preserve"> 1.6 * ( 0.6 ) ^ ( 2 / 3 ) * ( ( 1 - alpha ) / Ku ) * ( lambda * 10^(-9) ) ^ ( -1 / 15 ) * ( kB * T / ( 3 * PI() * df * 10^(-6) * U * mu ) ) ^ ( 2 / 3 ) * ( F616 * 10^(-9) ) ^ ( -3 / 5 )  +  3.2 * 3.34 / 3 * ( 0.6 ) ^ ( 2 / 3 ) * ( ( 1 - alpha ) / Ku ) *  ( lambda * 10^(-9) ) ^ ( 14 / 15 ) * ( kB * T / ( 3 * PI() * df * 10^(-6) * U * mu ) ) ^ ( 2 / 3 ) * ( F616 * 10^(-9) ) ^ ( -8 / 5 )</f>
        <v>2.9023348793908352E-3</v>
      </c>
      <c r="S616">
        <f t="shared" si="235"/>
        <v>2.9451077987322589E-3</v>
      </c>
      <c r="T616">
        <f t="shared" si="244"/>
        <v>0.81665517028686785</v>
      </c>
      <c r="U616">
        <f t="shared" si="236"/>
        <v>5901.1166031697121</v>
      </c>
      <c r="V616">
        <f t="shared" si="237"/>
        <v>1.3017602123666339E-2</v>
      </c>
      <c r="W616">
        <f t="shared" si="238"/>
        <v>1.6945746632595325E-4</v>
      </c>
      <c r="X616">
        <f t="shared" si="239"/>
        <v>2.2059168668561363E-6</v>
      </c>
      <c r="Y616" cm="1">
        <f t="array" ref="Y616" xml:space="preserve"> 4 / 3 * g / U^2 * F616 * 10^(-9) * ( rhop - rhoa ) / rhoa</f>
        <v>638.57666726481216</v>
      </c>
      <c r="Z616" cm="1">
        <f t="array" ref="Z616" xml:space="preserve"> SQRT( 4/3 * 1/U616 * g/rhoa * F616 * 10^(-9) *  ( rhop - rhoa ) )</f>
        <v>3.4505616187746964E-3</v>
      </c>
      <c r="AA616" cm="1">
        <f t="array" ref="AA616" xml:space="preserve"> Z616 / U</f>
        <v>0.32895722158891444</v>
      </c>
      <c r="AB616">
        <f t="shared" si="245"/>
        <v>0.49021795952834613</v>
      </c>
      <c r="AC616">
        <f t="shared" si="246"/>
        <v>0.47276397581801555</v>
      </c>
      <c r="AD616">
        <f t="shared" si="247"/>
        <v>0.96439546252625341</v>
      </c>
      <c r="AE616" cm="1">
        <f t="array" ref="AE616">( ( F616 * 10^(-9) ) ^ 2 * rhop * H616 * U ) / ( 18 * mu * ( df * 10^(-6) ) )</f>
        <v>0.15982435394386746</v>
      </c>
      <c r="AF616">
        <f t="shared" si="248"/>
        <v>0.15208640327516471</v>
      </c>
      <c r="AG616" cm="1">
        <f t="array" ref="AG616">(2 * AI636*(1-alpha)*AE616*SQRT(alpha)+(1-alpha)*alpha*AE616^2)/Ku</f>
        <v>9.9376669156675215E-2</v>
      </c>
      <c r="AH616">
        <f t="shared" si="249"/>
        <v>0.65342244287858142</v>
      </c>
      <c r="AI616" cm="1">
        <f t="array" ref="AI616" xml:space="preserve"> F616 / df / 1000</f>
        <v>0.78571428571428581</v>
      </c>
      <c r="AJ616" cm="1">
        <f t="array" ref="AJ616" xml:space="preserve"> ( 1 + AI616 ) / ( 2*Ku ) * ( 2 * LN( 1 + AI616 ) - 1 + alpha + ( 1 / ( 1 + AI616 ) ) ^ 2 * ( 1 - alpha / 2 ) - ( alpha / 2) * ( 1 + AI616 ) ^ 2 )</f>
        <v>0.57475538551953576</v>
      </c>
      <c r="AK616" cm="1">
        <f t="array" ref="AK616" xml:space="preserve"> ( ( 1 - alpha ) / Ku ) * AI616 ^ 2</f>
        <v>0.87797132374574671</v>
      </c>
      <c r="AL616">
        <f t="shared" si="250"/>
        <v>1.527556497712721</v>
      </c>
      <c r="AM616">
        <f t="shared" si="240"/>
        <v>0.81685042147757048</v>
      </c>
      <c r="AN616">
        <f t="shared" si="251"/>
        <v>1.5057668106376592</v>
      </c>
      <c r="AO616">
        <f t="shared" si="252"/>
        <v>1.843381323001503</v>
      </c>
      <c r="AP616" cm="1">
        <f t="array" ref="AP616" xml:space="preserve"> EXP( -4 * alpha * X * 10^(-6) * AM616 / ( PI() * df * 10^(-6) * ( 1 - alpha ) ) ) * 100</f>
        <v>5.5096799176171895E-6</v>
      </c>
      <c r="AQ616" cm="1">
        <f t="array" ref="AQ616" xml:space="preserve"> EXP( -4 * alpha * X * 10^(-6) * AN616 / ( PI() * df * 10^(-6) * ( 1 - alpha ) ) ) * 100</f>
        <v>4.1603313688660501E-12</v>
      </c>
      <c r="AR616">
        <f t="shared" si="253"/>
        <v>5.5096757572858211E-6</v>
      </c>
      <c r="AS616" cm="1">
        <f t="array" ref="AS616" xml:space="preserve"> ( sigave * 10^(-6) * fE *e * H616 ) / ( 3 * PI() * eps0 * ( 1 + epsF ) * mu * U * F616 * 10^(-9) )</f>
        <v>3.441208655509976E-3</v>
      </c>
      <c r="AT616" cm="1">
        <f t="array" ref="AT616" xml:space="preserve"> PI() * AS616 / ( 1 + alpha * SQRT(AS616) )</f>
        <v>1.0767293431584488E-2</v>
      </c>
      <c r="AU616" cm="1">
        <f t="array" ref="AU616" xml:space="preserve"> PI() * AS616 * ( 1 - SQRT( AS616 ) * alpha )</f>
        <v>1.0767117024616024E-2</v>
      </c>
      <c r="AV616">
        <f t="shared" si="254"/>
        <v>0.99998361640559119</v>
      </c>
      <c r="AW616" cm="1">
        <f t="array" ref="AW616" xml:space="preserve"> 2 / 3 * ( epsP - 1 ) / ( epsP + 2 ) * ( sigave * 10^(-6) ) ^ 2 / ( eps0 * ( 1 + epsF ) ^ 2 ) * H616 * ( F616 * 10^(-9) ) ^ 2 / ( df * 10^(-6) * mu * U )</f>
        <v>128.15303089106695</v>
      </c>
      <c r="AX616" cm="1">
        <f t="array" ref="AX616" xml:space="preserve"> 0.528 * Ku ^ 0.26 * AW616 ^ 0.74 / ( 1 + 0.366 * ( Ku * AW616 ) ^ 0.63 )</f>
        <v>2.4646022863755124</v>
      </c>
      <c r="AY616" cm="1">
        <f t="array" ref="AY616" xml:space="preserve"> 0.35 * Ku ^ ( -0.5 ) * AW616 ^ 0.4</f>
        <v>3.0141181542673197</v>
      </c>
      <c r="AZ616">
        <f t="shared" si="255"/>
        <v>1.2229633036249168</v>
      </c>
      <c r="BA616">
        <f t="shared" si="241"/>
        <v>0.81882244673139248</v>
      </c>
      <c r="BB616">
        <f t="shared" si="256"/>
        <v>1.5165339276622751</v>
      </c>
      <c r="BC616">
        <f t="shared" si="257"/>
        <v>1.8520912973453949</v>
      </c>
      <c r="BD616">
        <f t="shared" si="242"/>
        <v>1.2682412914526617</v>
      </c>
      <c r="BE616">
        <f t="shared" si="258"/>
        <v>4.5198849649049784</v>
      </c>
      <c r="BF616">
        <f t="shared" si="259"/>
        <v>3.5638998630361871</v>
      </c>
      <c r="BG616" cm="1">
        <f t="array" ref="BG616" xml:space="preserve"> EXP( -4 * alpha * X * 10^(-6) * BA616 / ( PI() * df * 10^(-6) * ( 1 - alpha ) ) ) * 100</f>
        <v>5.291784261609238E-6</v>
      </c>
      <c r="BH616" cm="1">
        <f t="array" ref="BH616" xml:space="preserve"> EXP( -4 * alpha * X * 10^(-6) * BB616 / ( PI() * df * 10^(-6) * ( 1 - alpha ) ) ) * 100</f>
        <v>3.3376963941172241E-12</v>
      </c>
      <c r="BI616" cm="1">
        <f t="array" ref="BI616" xml:space="preserve"> EXP( -4 * alpha * X * 10^(-6) * BD616 / ( PI() * df * 10^(-6) * ( 1 - alpha ) ) ) * 100</f>
        <v>5.368819227502684E-10</v>
      </c>
      <c r="BJ616" cm="1">
        <f t="array" ref="BJ616" xml:space="preserve"> EXP( -4 * alpha * X * 10^(-6) * BE616 / ( PI() * df * 10^(-6) * ( 1 - alpha ) ) ) * 100</f>
        <v>6.8299343902867253E-39</v>
      </c>
      <c r="BK616" cm="1">
        <f t="array" ref="BK616">fC *  BG616 +  ( 1 - fC ) * BI616</f>
        <v>5.2966161989139904E-7</v>
      </c>
    </row>
    <row r="617" spans="6:63" x14ac:dyDescent="0.2">
      <c r="F617">
        <v>6170</v>
      </c>
      <c r="G617" cm="1">
        <f t="array" ref="G617" xml:space="preserve"> F617 * 10^(-9) * rhoa/mu * U</f>
        <v>4.0875821801426831E-3</v>
      </c>
      <c r="H617" cm="1">
        <f t="array" ref="H617">1 +  lambda/F617 * ( 2.514 + 0.8 * EXP( -0.55 * F617/lambda ) )</f>
        <v>1.0273035883306321</v>
      </c>
      <c r="I617" cm="1">
        <f t="array" ref="I617" xml:space="preserve"> 1 + 3.34 * lambda/F617</f>
        <v>1.0362744570502431</v>
      </c>
      <c r="J617">
        <f t="shared" si="243"/>
        <v>0.99134315368039982</v>
      </c>
      <c r="K617" cm="1">
        <f t="array" ref="K617" xml:space="preserve"> kB * T * H617 / ( 3 * PI() * mu * F617 * 10^(-9) )</f>
        <v>3.9308718132940716E-12</v>
      </c>
      <c r="L617" cm="1">
        <f t="array" ref="L617" xml:space="preserve"> df * 10^(-6) *U / K617</f>
        <v>20920.764148843777</v>
      </c>
      <c r="M617" cm="1">
        <f t="array" ref="M617" xml:space="preserve"> 1 + 0.388 * Kn * ( ( 1 - alpha ) * L617 / Ku ) ^ ( 1 / 3 )</f>
        <v>1.2055234911048132</v>
      </c>
      <c r="N617" cm="1">
        <f t="array" ref="N617" xml:space="preserve"> 1 + 0.388 * Kn * ( ( 1 - alpha ) / Ku ) ^ ( 1 / 3 ) * ( 3 * PI() * mu * df * 10^(-6) * U * F617 * 10^(-9) / ( kB * T ) ) ^ ( 1 / 3 ) * ( 0.6 * ( F617 / lambda ) ^ 0.1 ) ^ ( -1 / 3 ) * ( 1 + 2/3 * ( 3.34 * F617 / lambda ) ) ^ ( -1 / 2 )</f>
        <v>1.0147326948059407</v>
      </c>
      <c r="O617">
        <f t="shared" si="234"/>
        <v>0.84173614391867191</v>
      </c>
      <c r="P617" cm="1">
        <f t="array" ref="P617" xml:space="preserve"> 1 / ( 1 + 1.6 * ( ( 1 - alpha ) / Ku ) ^ ( 1 / 3 ) * L617 ^ ( -2 / 3 ) * M617 )</f>
        <v>0.99715124340370609</v>
      </c>
      <c r="Q617" cm="1">
        <f t="array" ref="Q617" xml:space="preserve"> 1.6 * ( ( 1 - alpha ) / Ku ) * L617 ^ ( -2 / 3 ) * M617 * P617</f>
        <v>3.6026551970107673E-3</v>
      </c>
      <c r="R617" cm="1">
        <f t="array" ref="R617" xml:space="preserve"> 1.6 * ( 0.6 ) ^ ( 2 / 3 ) * ( ( 1 - alpha ) / Ku ) * ( lambda * 10^(-9) ) ^ ( -1 / 15 ) * ( kB * T / ( 3 * PI() * df * 10^(-6) * U * mu ) ) ^ ( 2 / 3 ) * ( F617 * 10^(-9) ) ^ ( -3 / 5 )  +  3.2 * 3.34 / 3 * ( 0.6 ) ^ ( 2 / 3 ) * ( ( 1 - alpha ) / Ku ) *  ( lambda * 10^(-9) ) ^ ( 14 / 15 ) * ( kB * T / ( 3 * PI() * df * 10^(-6) * U * mu ) ) ^ ( 2 / 3 ) * ( F617 * 10^(-9) ) ^ ( -8 / 5 )</f>
        <v>2.8994004587995807E-3</v>
      </c>
      <c r="S617">
        <f t="shared" si="235"/>
        <v>2.9421164408792795E-3</v>
      </c>
      <c r="T617">
        <f t="shared" si="244"/>
        <v>0.81665224119156421</v>
      </c>
      <c r="U617">
        <f t="shared" si="236"/>
        <v>5891.5748178174917</v>
      </c>
      <c r="V617">
        <f t="shared" si="237"/>
        <v>1.3028139154381061E-2</v>
      </c>
      <c r="W617">
        <f t="shared" si="238"/>
        <v>1.6973190917761276E-4</v>
      </c>
      <c r="X617">
        <f t="shared" si="239"/>
        <v>2.2112778642689767E-6</v>
      </c>
      <c r="Y617" cm="1">
        <f t="array" ref="Y617" xml:space="preserve"> 4 / 3 * g / U^2 * F617 * 10^(-9) * ( rhop - rhoa ) / rhoa</f>
        <v>639.61331769868355</v>
      </c>
      <c r="Z617" cm="1">
        <f t="array" ref="Z617" xml:space="preserve"> SQRT( 4/3 * 1/U617 * g/rhoa * F617 * 10^(-9) *  ( rhop - rhoa ) )</f>
        <v>3.4561566028335441E-3</v>
      </c>
      <c r="AA617" cm="1">
        <f t="array" ref="AA617" xml:space="preserve"> Z617 / U</f>
        <v>0.32949061603717428</v>
      </c>
      <c r="AB617">
        <f t="shared" si="245"/>
        <v>0.49140343732376729</v>
      </c>
      <c r="AC617">
        <f t="shared" si="246"/>
        <v>0.47382200590644152</v>
      </c>
      <c r="AD617">
        <f t="shared" si="247"/>
        <v>0.96422200155319215</v>
      </c>
      <c r="AE617" cm="1">
        <f t="array" ref="AE617">( ( F617 * 10^(-9) ) ^ 2 * rhop * H617 * U ) / ( 18 * mu * ( df * 10^(-6) ) )</f>
        <v>0.16033676749239428</v>
      </c>
      <c r="AF617">
        <f t="shared" si="248"/>
        <v>0.15268113562508465</v>
      </c>
      <c r="AG617" cm="1">
        <f t="array" ref="AG617">(2 * AI637*(1-alpha)*AE617*SQRT(alpha)+(1-alpha)*alpha*AE617^2)/Ku</f>
        <v>9.9856143074993145E-2</v>
      </c>
      <c r="AH617">
        <f t="shared" si="249"/>
        <v>0.65401755538545614</v>
      </c>
      <c r="AI617" cm="1">
        <f t="array" ref="AI617" xml:space="preserve"> F617 / df / 1000</f>
        <v>0.78698979591836737</v>
      </c>
      <c r="AJ617" cm="1">
        <f t="array" ref="AJ617" xml:space="preserve"> ( 1 + AI617 ) / ( 2*Ku ) * ( 2 * LN( 1 + AI617 ) - 1 + alpha + ( 1 / ( 1 + AI617 ) ) ^ 2 * ( 1 - alpha / 2 ) - ( alpha / 2) * ( 1 + AI617 ) ^ 2 )</f>
        <v>0.57631073353107065</v>
      </c>
      <c r="AK617" cm="1">
        <f t="array" ref="AK617" xml:space="preserve"> ( ( 1 - alpha ) / Ku ) * AI617 ^ 2</f>
        <v>0.88082419375486087</v>
      </c>
      <c r="AL617">
        <f t="shared" si="250"/>
        <v>1.5283841554677082</v>
      </c>
      <c r="AM617">
        <f t="shared" si="240"/>
        <v>0.81807167556448301</v>
      </c>
      <c r="AN617">
        <f t="shared" si="251"/>
        <v>1.5102694517272663</v>
      </c>
      <c r="AO617">
        <f t="shared" si="252"/>
        <v>1.8461334096247195</v>
      </c>
      <c r="AP617" cm="1">
        <f t="array" ref="AP617" xml:space="preserve"> EXP( -4 * alpha * X * 10^(-6) * AM617 / ( PI() * df * 10^(-6) * ( 1 - alpha ) ) ) * 100</f>
        <v>5.3737046883729062E-6</v>
      </c>
      <c r="AQ617" cm="1">
        <f t="array" ref="AQ617" xml:space="preserve"> EXP( -4 * alpha * X * 10^(-6) * AN617 / ( PI() * df * 10^(-6) * ( 1 - alpha ) ) ) * 100</f>
        <v>3.7941594324311161E-12</v>
      </c>
      <c r="AR617">
        <f t="shared" si="253"/>
        <v>5.3737008942134734E-6</v>
      </c>
      <c r="AS617" cm="1">
        <f t="array" ref="AS617" xml:space="preserve"> ( sigave * 10^(-6) * fE *e * H617 ) / ( 3 * PI() * eps0 * ( 1 + epsF ) * mu * U * F617 * 10^(-9) )</f>
        <v>3.4354831046775006E-3</v>
      </c>
      <c r="AT617" cm="1">
        <f t="array" ref="AT617" xml:space="preserve"> PI() * AS617 / ( 1 + alpha * SQRT(AS617) )</f>
        <v>1.0749414661921013E-2</v>
      </c>
      <c r="AU617" cm="1">
        <f t="array" ref="AU617" xml:space="preserve"> PI() * AS617 * ( 1 - SQRT( AS617 ) * alpha )</f>
        <v>1.0749238840893091E-2</v>
      </c>
      <c r="AV617">
        <f t="shared" si="254"/>
        <v>0.99998364366493875</v>
      </c>
      <c r="AW617" cm="1">
        <f t="array" ref="AW617" xml:space="preserve"> 2 / 3 * ( epsP - 1 ) / ( epsP + 2 ) * ( sigave * 10^(-6) ) ^ 2 / ( eps0 * ( 1 + epsF ) ^ 2 ) * H617 * ( F617 * 10^(-9) ) ^ 2 / ( df * 10^(-6) * mu * U )</f>
        <v>128.56390287454715</v>
      </c>
      <c r="AX617" cm="1">
        <f t="array" ref="AX617" xml:space="preserve"> 0.528 * Ku ^ 0.26 * AW617 ^ 0.74 / ( 1 + 0.366 * ( Ku * AW617 ) ^ 0.63 )</f>
        <v>2.4661838266204077</v>
      </c>
      <c r="AY617" cm="1">
        <f t="array" ref="AY617" xml:space="preserve"> 0.35 * Ku ^ ( -0.5 ) * AW617 ^ 0.4</f>
        <v>3.0179798735898631</v>
      </c>
      <c r="AZ617">
        <f t="shared" si="255"/>
        <v>1.2237448972835177</v>
      </c>
      <c r="BA617">
        <f t="shared" si="241"/>
        <v>0.82002729856258894</v>
      </c>
      <c r="BB617">
        <f t="shared" si="256"/>
        <v>1.5210186905681595</v>
      </c>
      <c r="BC617">
        <f t="shared" si="257"/>
        <v>1.8548390928379161</v>
      </c>
      <c r="BD617">
        <f t="shared" si="242"/>
        <v>1.2667403668915052</v>
      </c>
      <c r="BE617">
        <f t="shared" si="258"/>
        <v>4.5282493253171294</v>
      </c>
      <c r="BF617">
        <f t="shared" si="259"/>
        <v>3.5747256846556059</v>
      </c>
      <c r="BG617" cm="1">
        <f t="array" ref="BG617" xml:space="preserve"> EXP( -4 * alpha * X * 10^(-6) * BA617 / ( PI() * df * 10^(-6) * ( 1 - alpha ) ) ) * 100</f>
        <v>5.1629190326622016E-6</v>
      </c>
      <c r="BH617" cm="1">
        <f t="array" ref="BH617" xml:space="preserve"> EXP( -4 * alpha * X * 10^(-6) * BB617 / ( PI() * df * 10^(-6) * ( 1 - alpha ) ) ) * 100</f>
        <v>3.0450424777960316E-12</v>
      </c>
      <c r="BI617" cm="1">
        <f t="array" ref="BI617" xml:space="preserve"> EXP( -4 * alpha * X * 10^(-6) * BD617 / ( PI() * df * 10^(-6) * ( 1 - alpha ) ) ) * 100</f>
        <v>5.5362618514956185E-10</v>
      </c>
      <c r="BJ617" cm="1">
        <f t="array" ref="BJ617" xml:space="preserve"> EXP( -4 * alpha * X * 10^(-6) * BE617 / ( PI() * df * 10^(-6) * ( 1 - alpha ) ) ) * 100</f>
        <v>5.7555566858829035E-39</v>
      </c>
      <c r="BK617" cm="1">
        <f t="array" ref="BK617">fC *  BG617 +  ( 1 - fC ) * BI617</f>
        <v>5.1679016683285486E-7</v>
      </c>
    </row>
    <row r="618" spans="6:63" x14ac:dyDescent="0.2">
      <c r="F618">
        <v>6180</v>
      </c>
      <c r="G618" cm="1">
        <f t="array" ref="G618" xml:space="preserve"> F618 * 10^(-9) * rhoa/mu * U</f>
        <v>4.0942071107425903E-3</v>
      </c>
      <c r="H618" cm="1">
        <f t="array" ref="H618">1 +  lambda/F618 * ( 2.514 + 0.8 * EXP( -0.55 * F618/lambda ) )</f>
        <v>1.0272594077669903</v>
      </c>
      <c r="I618" cm="1">
        <f t="array" ref="I618" xml:space="preserve"> 1 + 3.34 * lambda/F618</f>
        <v>1.0362157605177993</v>
      </c>
      <c r="J618">
        <f t="shared" si="243"/>
        <v>0.99135667194799904</v>
      </c>
      <c r="K618" cm="1">
        <f t="array" ref="K618" xml:space="preserve"> kB * T * H618 / ( 3 * PI() * mu * F618 * 10^(-9) )</f>
        <v>3.9243424004442368E-12</v>
      </c>
      <c r="L618" cm="1">
        <f t="array" ref="L618" xml:space="preserve"> df * 10^(-6) *U / K618</f>
        <v>20955.5726064968</v>
      </c>
      <c r="M618" cm="1">
        <f t="array" ref="M618" xml:space="preserve"> 1 + 0.388 * Kn * ( ( 1 - alpha ) * L618 / Ku ) ^ ( 1 / 3 )</f>
        <v>1.2056374128798437</v>
      </c>
      <c r="N618" cm="1">
        <f t="array" ref="N618" xml:space="preserve"> 1 + 0.388 * Kn * ( ( 1 - alpha ) / Ku ) ^ ( 1 / 3 ) * ( 3 * PI() * mu * df * 10^(-6) * U * F618 * 10^(-9) / ( kB * T ) ) ^ ( 1 / 3 ) * ( 0.6 * ( F618 / lambda ) ^ 0.1 ) ^ ( -1 / 3 ) * ( 1 + 2/3 * ( 3.34 * F618 / lambda ) ) ^ ( -1 / 2 )</f>
        <v>1.0147279816923451</v>
      </c>
      <c r="O618">
        <f t="shared" si="234"/>
        <v>0.84165269827560918</v>
      </c>
      <c r="P618" cm="1">
        <f t="array" ref="P618" xml:space="preserve"> 1 / ( 1 + 1.6 * ( ( 1 - alpha ) / Ku ) ^ ( 1 / 3 ) * L618 ^ ( -2 / 3 ) * M618 )</f>
        <v>0.9971541217904959</v>
      </c>
      <c r="Q618" cm="1">
        <f t="array" ref="Q618" xml:space="preserve"> 1.6 * ( ( 1 - alpha ) / Ku ) * L618 ^ ( -2 / 3 ) * M618 * P618</f>
        <v>3.5990150702477942E-3</v>
      </c>
      <c r="R618" cm="1">
        <f t="array" ref="R618" xml:space="preserve"> 1.6 * ( 0.6 ) ^ ( 2 / 3 ) * ( ( 1 - alpha ) / Ku ) * ( lambda * 10^(-9) ) ^ ( -1 / 15 ) * ( kB * T / ( 3 * PI() * df * 10^(-6) * U * mu ) ) ^ ( 2 / 3 ) * ( F618 * 10^(-9) ) ^ ( -3 / 5 )  +  3.2 * 3.34 / 3 * ( 0.6 ) ^ ( 2 / 3 ) * ( ( 1 - alpha ) / Ku ) *  ( lambda * 10^(-9) ) ^ ( 14 / 15 ) * ( kB * T / ( 3 * PI() * df * 10^(-6) * U * mu ) ) ^ ( 2 / 3 ) * ( F618 * 10^(-9) ) ^ ( -8 / 5 )</f>
        <v>2.8964739252362245E-3</v>
      </c>
      <c r="S618">
        <f t="shared" si="235"/>
        <v>2.9391331401794588E-3</v>
      </c>
      <c r="T618">
        <f t="shared" si="244"/>
        <v>0.81664930065911001</v>
      </c>
      <c r="U618">
        <f t="shared" si="236"/>
        <v>5882.0639006757192</v>
      </c>
      <c r="V618">
        <f t="shared" si="237"/>
        <v>1.3038667601717078E-2</v>
      </c>
      <c r="W618">
        <f t="shared" si="238"/>
        <v>1.700063502512978E-4</v>
      </c>
      <c r="X618">
        <f t="shared" si="239"/>
        <v>2.2166431627111364E-6</v>
      </c>
      <c r="Y618" cm="1">
        <f t="array" ref="Y618" xml:space="preserve"> 4 / 3 * g / U^2 * F618 * 10^(-9) * ( rhop - rhoa ) / rhoa</f>
        <v>640.64996813255505</v>
      </c>
      <c r="Z618" cm="1">
        <f t="array" ref="Z618" xml:space="preserve"> SQRT( 4/3 * 1/U618 * g/rhoa * F618 * 10^(-9) *  ( rhop - rhoa ) )</f>
        <v>3.4617515689516856E-3</v>
      </c>
      <c r="AA618" cm="1">
        <f t="array" ref="AA618" xml:space="preserve"> Z618 / U</f>
        <v>0.3300240087750676</v>
      </c>
      <c r="AB618">
        <f t="shared" si="245"/>
        <v>0.49259079892053625</v>
      </c>
      <c r="AC618">
        <f t="shared" si="246"/>
        <v>0.47488116400576064</v>
      </c>
      <c r="AD618">
        <f t="shared" si="247"/>
        <v>0.96404797865980341</v>
      </c>
      <c r="AE618" cm="1">
        <f t="array" ref="AE618">( ( F618 * 10^(-9) ) ^ 2 * rhop * H618 * U ) / ( 18 * mu * ( df * 10^(-6) ) )</f>
        <v>0.16085000100341212</v>
      </c>
      <c r="AF618">
        <f t="shared" si="248"/>
        <v>0.15327649160918413</v>
      </c>
      <c r="AG618" cm="1">
        <f t="array" ref="AG618">(2 * AI638*(1-alpha)*AE618*SQRT(alpha)+(1-alpha)*alpha*AE618^2)/Ku</f>
        <v>0.10033716960677602</v>
      </c>
      <c r="AH618">
        <f t="shared" si="249"/>
        <v>0.65461551574790833</v>
      </c>
      <c r="AI618" cm="1">
        <f t="array" ref="AI618" xml:space="preserve"> F618 / df / 1000</f>
        <v>0.78826530612244905</v>
      </c>
      <c r="AJ618" cm="1">
        <f t="array" ref="AJ618" xml:space="preserve"> ( 1 + AI618 ) / ( 2*Ku ) * ( 2 * LN( 1 + AI618 ) - 1 + alpha + ( 1 / ( 1 + AI618 ) ) ^ 2 * ( 1 - alpha / 2 ) - ( alpha / 2) * ( 1 + AI618 ) ^ 2 )</f>
        <v>0.57786743312179101</v>
      </c>
      <c r="AK618" cm="1">
        <f t="array" ref="AK618" xml:space="preserve"> ( ( 1 - alpha ) / Ku ) * AI618 ^ 2</f>
        <v>0.88368169129034868</v>
      </c>
      <c r="AL618">
        <f t="shared" si="250"/>
        <v>1.5292117891407533</v>
      </c>
      <c r="AM618">
        <f t="shared" si="240"/>
        <v>0.81928967679787057</v>
      </c>
      <c r="AN618">
        <f t="shared" si="251"/>
        <v>1.5147784800454729</v>
      </c>
      <c r="AO618">
        <f t="shared" si="252"/>
        <v>1.8488924283360504</v>
      </c>
      <c r="AP618" cm="1">
        <f t="array" ref="AP618" xml:space="preserve"> EXP( -4 * alpha * X * 10^(-6) * AM618 / ( PI() * df * 10^(-6) * ( 1 - alpha ) ) ) * 100</f>
        <v>5.2414340902727032E-6</v>
      </c>
      <c r="AQ618" cm="1">
        <f t="array" ref="AQ618" xml:space="preserve"> EXP( -4 * alpha * X * 10^(-6) * AN618 / ( PI() * df * 10^(-6) * ( 1 - alpha ) ) ) * 100</f>
        <v>3.4597639525325468E-12</v>
      </c>
      <c r="AR618">
        <f t="shared" si="253"/>
        <v>5.2414306305087507E-6</v>
      </c>
      <c r="AS618" cm="1">
        <f t="array" ref="AS618" xml:space="preserve"> ( sigave * 10^(-6) * fE *e * H618 ) / ( 3 * PI() * eps0 * ( 1 + epsF ) * mu * U * F618 * 10^(-9) )</f>
        <v>3.4297765620593438E-3</v>
      </c>
      <c r="AT618" cm="1">
        <f t="array" ref="AT618" xml:space="preserve"> PI() * AS618 / ( 1 + alpha * SQRT(AS618) )</f>
        <v>1.0731595158346255E-2</v>
      </c>
      <c r="AU618" cm="1">
        <f t="array" ref="AU618" xml:space="preserve"> PI() * AS618 * ( 1 - SQRT( AS618 ) * alpha )</f>
        <v>1.0731419920345195E-2</v>
      </c>
      <c r="AV618">
        <f t="shared" si="254"/>
        <v>0.99998367083378803</v>
      </c>
      <c r="AW618" cm="1">
        <f t="array" ref="AW618" xml:space="preserve"> 2 / 3 * ( epsP - 1 ) / ( epsP + 2 ) * ( sigave * 10^(-6) ) ^ 2 / ( eps0 * ( 1 + epsF ) ^ 2 ) * H618 * ( F618 * 10^(-9) ) ^ 2 / ( df * 10^(-6) * mu * U )</f>
        <v>128.97543233403681</v>
      </c>
      <c r="AX618" cm="1">
        <f t="array" ref="AX618" xml:space="preserve"> 0.528 * Ku ^ 0.26 * AW618 ^ 0.74 / ( 1 + 0.366 * ( Ku * AW618 ) ^ 0.63 )</f>
        <v>2.4677626220137951</v>
      </c>
      <c r="AY618" cm="1">
        <f t="array" ref="AY618" xml:space="preserve"> 0.35 * Ku ^ ( -0.5 ) * AW618 ^ 0.4</f>
        <v>3.0218403568513885</v>
      </c>
      <c r="AZ618">
        <f t="shared" si="255"/>
        <v>1.224526350263561</v>
      </c>
      <c r="BA618">
        <f t="shared" si="241"/>
        <v>0.82122898682740975</v>
      </c>
      <c r="BB618">
        <f t="shared" si="256"/>
        <v>1.5255098999658181</v>
      </c>
      <c r="BC618">
        <f t="shared" si="257"/>
        <v>1.8575938312396914</v>
      </c>
      <c r="BD618">
        <f t="shared" si="242"/>
        <v>1.2652398578081179</v>
      </c>
      <c r="BE618">
        <f t="shared" si="258"/>
        <v>4.5366188368968619</v>
      </c>
      <c r="BF618">
        <f t="shared" si="259"/>
        <v>3.5855800849935529</v>
      </c>
      <c r="BG618" cm="1">
        <f t="array" ref="BG618" xml:space="preserve"> EXP( -4 * alpha * X * 10^(-6) * BA618 / ( PI() * df * 10^(-6) * ( 1 - alpha ) ) ) * 100</f>
        <v>5.0375180007269522E-6</v>
      </c>
      <c r="BH618" cm="1">
        <f t="array" ref="BH618" xml:space="preserve"> EXP( -4 * alpha * X * 10^(-6) * BB618 / ( PI() * df * 10^(-6) * ( 1 - alpha ) ) ) * 100</f>
        <v>2.7776824504343059E-12</v>
      </c>
      <c r="BI618" cm="1">
        <f t="array" ref="BI618" xml:space="preserve"> EXP( -4 * alpha * X * 10^(-6) * BD618 / ( PI() * df * 10^(-6) * ( 1 - alpha ) ) ) * 100</f>
        <v>5.7088781389801548E-10</v>
      </c>
      <c r="BJ618" cm="1">
        <f t="array" ref="BJ618" xml:space="preserve"> EXP( -4 * alpha * X * 10^(-6) * BE618 / ( PI() * df * 10^(-6) * ( 1 - alpha ) ) ) * 100</f>
        <v>4.8496719689683306E-39</v>
      </c>
      <c r="BK618" cm="1">
        <f t="array" ref="BK618">fC *  BG618 +  ( 1 - fC ) * BI618</f>
        <v>5.0426559910520342E-7</v>
      </c>
    </row>
    <row r="619" spans="6:63" x14ac:dyDescent="0.2">
      <c r="F619">
        <v>6190</v>
      </c>
      <c r="G619" cm="1">
        <f t="array" ref="G619" xml:space="preserve"> F619 * 10^(-9) * rhoa/mu * U</f>
        <v>4.1008320413424967E-3</v>
      </c>
      <c r="H619" cm="1">
        <f t="array" ref="H619">1 +  lambda/F619 * ( 2.514 + 0.8 * EXP( -0.55 * F619/lambda ) )</f>
        <v>1.0272153699515347</v>
      </c>
      <c r="I619" cm="1">
        <f t="array" ref="I619" xml:space="preserve"> 1 + 3.34 * lambda/F619</f>
        <v>1.0361572536348951</v>
      </c>
      <c r="J619">
        <f t="shared" si="243"/>
        <v>0.99137014806199375</v>
      </c>
      <c r="K619" cm="1">
        <f t="array" ref="K619" xml:space="preserve"> kB * T * H619 / ( 3 * PI() * mu * F619 * 10^(-9) )</f>
        <v>3.9178346286898248E-12</v>
      </c>
      <c r="L619" cm="1">
        <f t="array" ref="L619" xml:space="preserve"> df * 10^(-6) *U / K619</f>
        <v>20990.381141422557</v>
      </c>
      <c r="M619" cm="1">
        <f t="array" ref="M619" xml:space="preserve"> 1 + 0.388 * Kn * ( ( 1 - alpha ) * L619 / Ku ) ^ ( 1 / 3 )</f>
        <v>1.2057512088231861</v>
      </c>
      <c r="N619" cm="1">
        <f t="array" ref="N619" xml:space="preserve"> 1 + 0.388 * Kn * ( ( 1 - alpha ) / Ku ) ^ ( 1 / 3 ) * ( 3 * PI() * mu * df * 10^(-6) * U * F619 * 10^(-9) / ( kB * T ) ) ^ ( 1 / 3 ) * ( 0.6 * ( F619 / lambda ) ^ 0.1 ) ^ ( -1 / 3 ) * ( 1 + 2/3 * ( 3.34 * F619 / lambda ) ) ^ ( -1 / 2 )</f>
        <v>1.0147232776102149</v>
      </c>
      <c r="O619">
        <f t="shared" si="234"/>
        <v>0.84156936371690261</v>
      </c>
      <c r="P619" cm="1">
        <f t="array" ref="P619" xml:space="preserve"> 1 / ( 1 + 1.6 * ( ( 1 - alpha ) / Ku ) ^ ( 1 / 3 ) * L619 ^ ( -2 / 3 ) * M619 )</f>
        <v>0.9971569923907726</v>
      </c>
      <c r="Q619" cm="1">
        <f t="array" ref="Q619" xml:space="preserve"> 1.6 * ( ( 1 - alpha ) / Ku ) * L619 ^ ( -2 / 3 ) * M619 * P619</f>
        <v>3.595384790630519E-3</v>
      </c>
      <c r="R619" cm="1">
        <f t="array" ref="R619" xml:space="preserve"> 1.6 * ( 0.6 ) ^ ( 2 / 3 ) * ( ( 1 - alpha ) / Ku ) * ( lambda * 10^(-9) ) ^ ( -1 / 15 ) * ( kB * T / ( 3 * PI() * df * 10^(-6) * U * mu ) ) ^ ( 2 / 3 ) * ( F619 * 10^(-9) ) ^ ( -3 / 5 )  +  3.2 * 3.34 / 3 * ( 0.6 ) ^ ( 2 / 3 ) * ( ( 1 - alpha ) / Ku ) *  ( lambda * 10^(-9) ) ^ ( 14 / 15 ) * ( kB * T / ( 3 * PI() * df * 10^(-6) * U * mu ) ) ^ ( 2 / 3 ) * ( F619 * 10^(-9) ) ^ ( -8 / 5 )</f>
        <v>2.8935552443565445E-3</v>
      </c>
      <c r="S619">
        <f t="shared" si="235"/>
        <v>2.9361578614996988E-3</v>
      </c>
      <c r="T619">
        <f t="shared" si="244"/>
        <v>0.81664634871662456</v>
      </c>
      <c r="U619">
        <f t="shared" si="236"/>
        <v>5872.5837021648667</v>
      </c>
      <c r="V619">
        <f t="shared" si="237"/>
        <v>1.3049187486484939E-2</v>
      </c>
      <c r="W619">
        <f t="shared" si="238"/>
        <v>1.7028078954790929E-4</v>
      </c>
      <c r="X619">
        <f t="shared" si="239"/>
        <v>2.2220127586146994E-6</v>
      </c>
      <c r="Y619" cm="1">
        <f t="array" ref="Y619" xml:space="preserve"> 4 / 3 * g / U^2 * F619 * 10^(-9) * ( rhop - rhoa ) / rhoa</f>
        <v>641.68661856642643</v>
      </c>
      <c r="Z619" cm="1">
        <f t="array" ref="Z619" xml:space="preserve"> SQRT( 4/3 * 1/U619 * g/rhoa * F619 * 10^(-9) *  ( rhop - rhoa ) )</f>
        <v>3.4673465171383574E-3</v>
      </c>
      <c r="AA619" cm="1">
        <f t="array" ref="AA619" xml:space="preserve"> Z619 / U</f>
        <v>0.33055739980347504</v>
      </c>
      <c r="AB619">
        <f t="shared" si="245"/>
        <v>0.49378004881439408</v>
      </c>
      <c r="AC619">
        <f t="shared" si="246"/>
        <v>0.47594145101717694</v>
      </c>
      <c r="AD619">
        <f t="shared" si="247"/>
        <v>0.96387339294074548</v>
      </c>
      <c r="AE619" cm="1">
        <f t="array" ref="AE619">( ( F619 * 10^(-9) ) ^ 2 * rhop * H619 * U ) / ( 18 * mu * ( df * 10^(-6) ) )</f>
        <v>0.16136405447692104</v>
      </c>
      <c r="AF619">
        <f t="shared" si="248"/>
        <v>0.15387246653914982</v>
      </c>
      <c r="AG619" cm="1">
        <f t="array" ref="AG619">(2 * AI639*(1-alpha)*AE619*SQRT(alpha)+(1-alpha)*alpha*AE619^2)/Ku</f>
        <v>0.10081975134405489</v>
      </c>
      <c r="AH619">
        <f t="shared" si="249"/>
        <v>0.65521632044809841</v>
      </c>
      <c r="AI619" cm="1">
        <f t="array" ref="AI619" xml:space="preserve"> F619 / df / 1000</f>
        <v>0.78954081632653061</v>
      </c>
      <c r="AJ619" cm="1">
        <f t="array" ref="AJ619" xml:space="preserve"> ( 1 + AI619 ) / ( 2*Ku ) * ( 2 * LN( 1 + AI619 ) - 1 + alpha + ( 1 / ( 1 + AI619 ) ) ^ 2 * ( 1 - alpha / 2 ) - ( alpha / 2) * ( 1 + AI619 ) ^ 2 )</f>
        <v>0.57942548207251177</v>
      </c>
      <c r="AK619" cm="1">
        <f t="array" ref="AK619" xml:space="preserve"> ( ( 1 - alpha ) / Ku ) * AI619 ^ 2</f>
        <v>0.88654381635220936</v>
      </c>
      <c r="AL619">
        <f t="shared" si="250"/>
        <v>1.5300393989943015</v>
      </c>
      <c r="AM619">
        <f t="shared" si="240"/>
        <v>0.82050441479099256</v>
      </c>
      <c r="AN619">
        <f t="shared" si="251"/>
        <v>1.5192938917700358</v>
      </c>
      <c r="AO619">
        <f t="shared" si="252"/>
        <v>1.8516583998600984</v>
      </c>
      <c r="AP619" cm="1">
        <f t="array" ref="AP619" xml:space="preserve"> EXP( -4 * alpha * X * 10^(-6) * AM619 / ( PI() * df * 10^(-6) * ( 1 - alpha ) ) ) * 100</f>
        <v>5.1127606311259517E-6</v>
      </c>
      <c r="AQ619" cm="1">
        <f t="array" ref="AQ619" xml:space="preserve"> EXP( -4 * alpha * X * 10^(-6) * AN619 / ( PI() * df * 10^(-6) * ( 1 - alpha ) ) ) * 100</f>
        <v>3.1544281305864019E-12</v>
      </c>
      <c r="AR619">
        <f t="shared" si="253"/>
        <v>5.1127574766978212E-6</v>
      </c>
      <c r="AS619" cm="1">
        <f t="array" ref="AS619" xml:space="preserve"> ( sigave * 10^(-6) * fE *e * H619 ) / ( 3 * PI() * eps0 * ( 1 + epsF ) * mu * U * F619 * 10^(-9) )</f>
        <v>3.424088933214321E-3</v>
      </c>
      <c r="AT619" cm="1">
        <f t="array" ref="AT619" xml:space="preserve"> PI() * AS619 / ( 1 + alpha * SQRT(AS619) )</f>
        <v>1.071383462676998E-2</v>
      </c>
      <c r="AU619" cm="1">
        <f t="array" ref="AU619" xml:space="preserve"> PI() * AS619 * ( 1 - SQRT( AS619 ) * alpha )</f>
        <v>1.0713659968901387E-2</v>
      </c>
      <c r="AV619">
        <f t="shared" si="254"/>
        <v>0.9999836979125889</v>
      </c>
      <c r="AW619" cm="1">
        <f t="array" ref="AW619" xml:space="preserve"> 2 / 3 * ( epsP - 1 ) / ( epsP + 2 ) * ( sigave * 10^(-6) ) ^ 2 / ( eps0 * ( 1 + epsF ) ^ 2 ) * H619 * ( F619 * 10^(-9) ) ^ 2 / ( df * 10^(-6) * mu * U )</f>
        <v>129.38761926953592</v>
      </c>
      <c r="AX619" cm="1">
        <f t="array" ref="AX619" xml:space="preserve"> 0.528 * Ku ^ 0.26 * AW619 ^ 0.74 / ( 1 + 0.366 * ( Ku * AW619 ) ^ 0.63 )</f>
        <v>2.4693386817163856</v>
      </c>
      <c r="AY619" cm="1">
        <f t="array" ref="AY619" xml:space="preserve"> 0.35 * Ku ^ ( -0.5 ) * AW619 ^ 0.4</f>
        <v>3.0256996064240731</v>
      </c>
      <c r="AZ619">
        <f t="shared" si="255"/>
        <v>1.2253076618558345</v>
      </c>
      <c r="BA619">
        <f t="shared" si="241"/>
        <v>0.8224275008071571</v>
      </c>
      <c r="BB619">
        <f t="shared" si="256"/>
        <v>1.5300075517389371</v>
      </c>
      <c r="BC619">
        <f t="shared" si="257"/>
        <v>1.8603555331471016</v>
      </c>
      <c r="BD619">
        <f t="shared" si="242"/>
        <v>1.2637398065449141</v>
      </c>
      <c r="BE619">
        <f t="shared" si="258"/>
        <v>4.5449934981941089</v>
      </c>
      <c r="BF619">
        <f t="shared" si="259"/>
        <v>3.596463033494369</v>
      </c>
      <c r="BG619" cm="1">
        <f t="array" ref="BG619" xml:space="preserve"> EXP( -4 * alpha * X * 10^(-6) * BA619 / ( PI() * df * 10^(-6) * ( 1 - alpha ) ) ) * 100</f>
        <v>4.9154820644581609E-6</v>
      </c>
      <c r="BH619" cm="1">
        <f t="array" ref="BH619" xml:space="preserve"> EXP( -4 * alpha * X * 10^(-6) * BB619 / ( PI() * df * 10^(-6) * ( 1 - alpha ) ) ) * 100</f>
        <v>2.5334631100430633E-12</v>
      </c>
      <c r="BI619" cm="1">
        <f t="array" ref="BI619" xml:space="preserve"> EXP( -4 * alpha * X * 10^(-6) * BD619 / ( PI() * df * 10^(-6) * ( 1 - alpha ) ) ) * 100</f>
        <v>5.8868213196727182E-10</v>
      </c>
      <c r="BJ619" cm="1">
        <f t="array" ref="BJ619" xml:space="preserve"> EXP( -4 * alpha * X * 10^(-6) * BE619 / ( PI() * df * 10^(-6) * ( 1 - alpha ) ) ) * 100</f>
        <v>4.0859366590882033E-39</v>
      </c>
      <c r="BK619" cm="1">
        <f t="array" ref="BK619">fC *  BG619 +  ( 1 - fC ) * BI619</f>
        <v>4.9207802036458671E-7</v>
      </c>
    </row>
    <row r="620" spans="6:63" x14ac:dyDescent="0.2">
      <c r="F620">
        <v>6200</v>
      </c>
      <c r="G620" cm="1">
        <f t="array" ref="G620" xml:space="preserve"> F620 * 10^(-9) * rhoa/mu * U</f>
        <v>4.1074569719424048E-3</v>
      </c>
      <c r="H620" cm="1">
        <f t="array" ref="H620">1 +  lambda/F620 * ( 2.514 + 0.8 * EXP( -0.55 * F620/lambda ) )</f>
        <v>1.0271714741935485</v>
      </c>
      <c r="I620" cm="1">
        <f t="array" ref="I620" xml:space="preserve"> 1 + 3.34 * lambda/F620</f>
        <v>1.036098935483871</v>
      </c>
      <c r="J620">
        <f t="shared" si="243"/>
        <v>0.99138358221924694</v>
      </c>
      <c r="K620" cm="1">
        <f t="array" ref="K620" xml:space="preserve"> kB * T * H620 / ( 3 * PI() * mu * F620 * 10^(-9) )</f>
        <v>3.91134839068569E-12</v>
      </c>
      <c r="L620" cm="1">
        <f t="array" ref="L620" xml:space="preserve"> df * 10^(-6) *U / K620</f>
        <v>21025.189753257029</v>
      </c>
      <c r="M620" cm="1">
        <f t="array" ref="M620" xml:space="preserve"> 1 + 0.388 * Kn * ( ( 1 - alpha ) * L620 / Ku ) ^ ( 1 / 3 )</f>
        <v>1.2058648792811009</v>
      </c>
      <c r="N620" cm="1">
        <f t="array" ref="N620" xml:space="preserve"> 1 + 0.388 * Kn * ( ( 1 - alpha ) / Ku ) ^ ( 1 / 3 ) * ( 3 * PI() * mu * df * 10^(-6) * U * F620 * 10^(-9) / ( kB * T ) ) ^ ( 1 / 3 ) * ( 0.6 * ( F620 / lambda ) ^ 0.1 ) ^ ( -1 / 3 ) * ( 1 + 2/3 * ( 3.34 * F620 / lambda ) ) ^ ( -1 / 2 )</f>
        <v>1.0147185825278748</v>
      </c>
      <c r="O620">
        <f t="shared" si="234"/>
        <v>0.84148613991711785</v>
      </c>
      <c r="P620" cm="1">
        <f t="array" ref="P620" xml:space="preserve"> 1 / ( 1 + 1.6 * ( ( 1 - alpha ) / Ku ) ^ ( 1 / 3 ) * L620 ^ ( -2 / 3 ) * M620 )</f>
        <v>0.99715985523848083</v>
      </c>
      <c r="Q620" cm="1">
        <f t="array" ref="Q620" xml:space="preserve"> 1.6 * ( ( 1 - alpha ) / Ku ) * L620 ^ ( -2 / 3 ) * M620 * P620</f>
        <v>3.5917643152318765E-3</v>
      </c>
      <c r="R620" cm="1">
        <f t="array" ref="R620" xml:space="preserve"> 1.6 * ( 0.6 ) ^ ( 2 / 3 ) * ( ( 1 - alpha ) / Ku ) * ( lambda * 10^(-9) ) ^ ( -1 / 15 ) * ( kB * T / ( 3 * PI() * df * 10^(-6) * U * mu ) ) ^ ( 2 / 3 ) * ( F620 * 10^(-9) ) ^ ( -3 / 5 )  +  3.2 * 3.34 / 3 * ( 0.6 ) ^ ( 2 / 3 ) * ( ( 1 - alpha ) / Ku ) *  ( lambda * 10^(-9) ) ^ ( 14 / 15 ) * ( kB * T / ( 3 * PI() * df * 10^(-6) * U * mu ) ) ^ ( 2 / 3 ) * ( F620 * 10^(-9) ) ^ ( -8 / 5 )</f>
        <v>2.8906443820227701E-3</v>
      </c>
      <c r="S620">
        <f t="shared" si="235"/>
        <v>2.93319056991831E-3</v>
      </c>
      <c r="T620">
        <f t="shared" si="244"/>
        <v>0.81664338539121262</v>
      </c>
      <c r="U620">
        <f t="shared" si="236"/>
        <v>5863.1340736703442</v>
      </c>
      <c r="V620">
        <f t="shared" si="237"/>
        <v>1.3059698829411198E-2</v>
      </c>
      <c r="W620">
        <f t="shared" si="238"/>
        <v>1.7055522706834643E-4</v>
      </c>
      <c r="X620">
        <f t="shared" si="239"/>
        <v>2.2273866484203671E-6</v>
      </c>
      <c r="Y620" cm="1">
        <f t="array" ref="Y620" xml:space="preserve"> 4 / 3 * g / U^2 * F620 * 10^(-9) * ( rhop - rhoa ) / rhoa</f>
        <v>642.72326900029782</v>
      </c>
      <c r="Z620" cm="1">
        <f t="array" ref="Z620" xml:space="preserve"> SQRT( 4/3 * 1/U620 * g/rhoa * F620 * 10^(-9) *  ( rhop - rhoa ) )</f>
        <v>3.4729414474027748E-3</v>
      </c>
      <c r="AA620" cm="1">
        <f t="array" ref="AA620" xml:space="preserve"> Z620 / U</f>
        <v>0.33109078912327511</v>
      </c>
      <c r="AB620">
        <f t="shared" si="245"/>
        <v>0.49497119151539493</v>
      </c>
      <c r="AC620">
        <f t="shared" si="246"/>
        <v>0.4770028678418809</v>
      </c>
      <c r="AD620">
        <f t="shared" si="247"/>
        <v>0.96369824349069177</v>
      </c>
      <c r="AE620" cm="1">
        <f t="array" ref="AE620">( ( F620 * 10^(-9) ) ^ 2 * rhop * H620 * U ) / ( 18 * mu * ( df * 10^(-6) ) )</f>
        <v>0.16187892791292108</v>
      </c>
      <c r="AF620">
        <f t="shared" si="248"/>
        <v>0.15446905573166744</v>
      </c>
      <c r="AG620" cm="1">
        <f t="array" ref="AG620">(2 * AI640*(1-alpha)*AE620*SQRT(alpha)+(1-alpha)*alpha*AE620^2)/Ku</f>
        <v>0.10130389087925681</v>
      </c>
      <c r="AH620">
        <f t="shared" si="249"/>
        <v>0.6558199660081736</v>
      </c>
      <c r="AI620" cm="1">
        <f t="array" ref="AI620" xml:space="preserve"> F620 / df / 1000</f>
        <v>0.79081632653061229</v>
      </c>
      <c r="AJ620" cm="1">
        <f t="array" ref="AJ620" xml:space="preserve"> ( 1 + AI620 ) / ( 2*Ku ) * ( 2 * LN( 1 + AI620 ) - 1 + alpha + ( 1 / ( 1 + AI620 ) ) ^ 2 * ( 1 - alpha / 2 ) - ( alpha / 2) * ( 1 + AI620 ) ^ 2 )</f>
        <v>0.58098487816802447</v>
      </c>
      <c r="AK620" cm="1">
        <f t="array" ref="AK620" xml:space="preserve"> ( ( 1 - alpha ) / Ku ) * AI620 ^ 2</f>
        <v>0.88941056894044368</v>
      </c>
      <c r="AL620">
        <f t="shared" si="250"/>
        <v>1.5308669852904857</v>
      </c>
      <c r="AM620">
        <f t="shared" si="240"/>
        <v>0.82171587920046663</v>
      </c>
      <c r="AN620">
        <f t="shared" si="251"/>
        <v>1.5238156830839102</v>
      </c>
      <c r="AO620">
        <f t="shared" si="252"/>
        <v>1.8544313450125729</v>
      </c>
      <c r="AP620" cm="1">
        <f t="array" ref="AP620" xml:space="preserve"> EXP( -4 * alpha * X * 10^(-6) * AM620 / ( PI() * df * 10^(-6) * ( 1 - alpha ) ) ) * 100</f>
        <v>4.9875800862345208E-6</v>
      </c>
      <c r="AQ620" cm="1">
        <f t="array" ref="AQ620" xml:space="preserve"> EXP( -4 * alpha * X * 10^(-6) * AN620 / ( PI() * df * 10^(-6) * ( 1 - alpha ) ) ) * 100</f>
        <v>2.8756638170456253E-12</v>
      </c>
      <c r="AR620">
        <f t="shared" si="253"/>
        <v>4.9875772105707041E-6</v>
      </c>
      <c r="AS620" cm="1">
        <f t="array" ref="AS620" xml:space="preserve"> ( sigave * 10^(-6) * fE *e * H620 ) / ( 3 * PI() * eps0 * ( 1 + epsF ) * mu * U * F620 * 10^(-9) )</f>
        <v>3.4184201243254737E-3</v>
      </c>
      <c r="AT620" cm="1">
        <f t="array" ref="AT620" xml:space="preserve"> PI() * AS620 / ( 1 + alpha * SQRT(AS620) )</f>
        <v>1.0696132775043657E-2</v>
      </c>
      <c r="AU620" cm="1">
        <f t="array" ref="AU620" xml:space="preserve"> PI() * AS620 * ( 1 - SQRT( AS620 ) * alpha )</f>
        <v>1.0695958694432255E-2</v>
      </c>
      <c r="AV620">
        <f t="shared" si="254"/>
        <v>0.99998372490178811</v>
      </c>
      <c r="AW620" cm="1">
        <f t="array" ref="AW620" xml:space="preserve"> 2 / 3 * ( epsP - 1 ) / ( epsP + 2 ) * ( sigave * 10^(-6) ) ^ 2 / ( eps0 * ( 1 + epsF ) ^ 2 ) * H620 * ( F620 * 10^(-9) ) ^ 2 / ( df * 10^(-6) * mu * U )</f>
        <v>129.80046368104453</v>
      </c>
      <c r="AX620" cm="1">
        <f t="array" ref="AX620" xml:space="preserve"> 0.528 * Ku ^ 0.26 * AW620 ^ 0.74 / ( 1 + 0.366 * ( Ku * AW620 ) ^ 0.63 )</f>
        <v>2.4709120148461419</v>
      </c>
      <c r="AY620" cm="1">
        <f t="array" ref="AY620" xml:space="preserve"> 0.35 * Ku ^ ( -0.5 ) * AW620 ^ 0.4</f>
        <v>3.0295576246717557</v>
      </c>
      <c r="AZ620">
        <f t="shared" si="255"/>
        <v>1.2260888313582463</v>
      </c>
      <c r="BA620">
        <f t="shared" si="241"/>
        <v>0.82362282982822033</v>
      </c>
      <c r="BB620">
        <f t="shared" si="256"/>
        <v>1.5345116417783424</v>
      </c>
      <c r="BC620">
        <f t="shared" si="257"/>
        <v>1.8631242192477706</v>
      </c>
      <c r="BD620">
        <f t="shared" si="242"/>
        <v>1.2622402553403147</v>
      </c>
      <c r="BE620">
        <f t="shared" si="258"/>
        <v>4.553373307755666</v>
      </c>
      <c r="BF620">
        <f t="shared" si="259"/>
        <v>3.6073744982313398</v>
      </c>
      <c r="BG620" cm="1">
        <f t="array" ref="BG620" xml:space="preserve"> EXP( -4 * alpha * X * 10^(-6) * BA620 / ( PI() * df * 10^(-6) * ( 1 - alpha ) ) ) * 100</f>
        <v>4.796715089349829E-6</v>
      </c>
      <c r="BH620" cm="1">
        <f t="array" ref="BH620" xml:space="preserve"> EXP( -4 * alpha * X * 10^(-6) * BB620 / ( PI() * df * 10^(-6) * ( 1 - alpha ) ) ) * 100</f>
        <v>2.3104116283365414E-12</v>
      </c>
      <c r="BI620" cm="1">
        <f t="array" ref="BI620" xml:space="preserve"> EXP( -4 * alpha * X * 10^(-6) * BD620 / ( PI() * df * 10^(-6) * ( 1 - alpha ) ) ) * 100</f>
        <v>6.0702487982988996E-10</v>
      </c>
      <c r="BJ620" cm="1">
        <f t="array" ref="BJ620" xml:space="preserve"> EXP( -4 * alpha * X * 10^(-6) * BE620 / ( PI() * df * 10^(-6) * ( 1 - alpha ) ) ) * 100</f>
        <v>3.4421131785637324E-39</v>
      </c>
      <c r="BK620" cm="1">
        <f t="array" ref="BK620">fC *  BG620 +  ( 1 - fC ) * BI620</f>
        <v>4.8021783132682985E-7</v>
      </c>
    </row>
    <row r="621" spans="6:63" x14ac:dyDescent="0.2">
      <c r="F621">
        <v>6210</v>
      </c>
      <c r="G621" cm="1">
        <f t="array" ref="G621" xml:space="preserve"> F621 * 10^(-9) * rhoa/mu * U</f>
        <v>4.1140819025423112E-3</v>
      </c>
      <c r="H621" cm="1">
        <f t="array" ref="H621">1 +  lambda/F621 * ( 2.514 + 0.8 * EXP( -0.55 * F621/lambda ) )</f>
        <v>1.0271277198067632</v>
      </c>
      <c r="I621" cm="1">
        <f t="array" ref="I621" xml:space="preserve"> 1 + 3.34 * lambda/F621</f>
        <v>1.036040805152979</v>
      </c>
      <c r="J621">
        <f t="shared" si="243"/>
        <v>0.99139697461539678</v>
      </c>
      <c r="K621" cm="1">
        <f t="array" ref="K621" xml:space="preserve"> kB * T * H621 / ( 3 * PI() * mu * F621 * 10^(-9) )</f>
        <v>3.9048835797950342E-12</v>
      </c>
      <c r="L621" cm="1">
        <f t="array" ref="L621" xml:space="preserve"> df * 10^(-6) *U / K621</f>
        <v>21059.99844163849</v>
      </c>
      <c r="M621" cm="1">
        <f t="array" ref="M621" xml:space="preserve"> 1 + 0.388 * Kn * ( ( 1 - alpha ) * L621 / Ku ) ^ ( 1 / 3 )</f>
        <v>1.2059784245983285</v>
      </c>
      <c r="N621" cm="1">
        <f t="array" ref="N621" xml:space="preserve"> 1 + 0.388 * Kn * ( ( 1 - alpha ) / Ku ) ^ ( 1 / 3 ) * ( 3 * PI() * mu * df * 10^(-6) * U * F621 * 10^(-9) / ( kB * T ) ) ^ ( 1 / 3 ) * ( 0.6 * ( F621 / lambda ) ^ 0.1 ) ^ ( -1 / 3 ) * ( 1 + 2/3 * ( 3.34 * F621 / lambda ) ) ^ ( -1 / 2 )</f>
        <v>1.0147138964138107</v>
      </c>
      <c r="O621">
        <f t="shared" si="234"/>
        <v>0.84140302655230204</v>
      </c>
      <c r="P621" cm="1">
        <f t="array" ref="P621" xml:space="preserve"> 1 / ( 1 + 1.6 * ( ( 1 - alpha ) / Ku ) ^ ( 1 / 3 ) * L621 ^ ( -2 / 3 ) * M621 )</f>
        <v>0.99716271036736037</v>
      </c>
      <c r="Q621" cm="1">
        <f t="array" ref="Q621" xml:space="preserve"> 1.6 * ( ( 1 - alpha ) / Ku ) * L621 ^ ( -2 / 3 ) * M621 * P621</f>
        <v>3.588153601382421E-3</v>
      </c>
      <c r="R621" cm="1">
        <f t="array" ref="R621" xml:space="preserve"> 1.6 * ( 0.6 ) ^ ( 2 / 3 ) * ( ( 1 - alpha ) / Ku ) * ( lambda * 10^(-9) ) ^ ( -1 / 15 ) * ( kB * T / ( 3 * PI() * df * 10^(-6) * U * mu ) ) ^ ( 2 / 3 ) * ( F621 * 10^(-9) ) ^ ( -3 / 5 )  +  3.2 * 3.34 / 3 * ( 0.6 ) ^ ( 2 / 3 ) * ( ( 1 - alpha ) / Ku ) *  ( lambda * 10^(-9) ) ^ ( 14 / 15 ) * ( kB * T / ( 3 * PI() * df * 10^(-6) * U * mu ) ) ^ ( 2 / 3 ) * ( F621 * 10^(-9) ) ^ ( -8 / 5 )</f>
        <v>2.8877413043020442E-3</v>
      </c>
      <c r="S621">
        <f t="shared" si="235"/>
        <v>2.9302312307234271E-3</v>
      </c>
      <c r="T621">
        <f t="shared" si="244"/>
        <v>0.81664041070997806</v>
      </c>
      <c r="U621">
        <f t="shared" si="236"/>
        <v>5853.714867534738</v>
      </c>
      <c r="V621">
        <f t="shared" si="237"/>
        <v>1.3070201651138881E-2</v>
      </c>
      <c r="W621">
        <f t="shared" si="238"/>
        <v>1.7082966281350628E-4</v>
      </c>
      <c r="X621">
        <f t="shared" si="239"/>
        <v>2.2327648285774253E-6</v>
      </c>
      <c r="Y621" cm="1">
        <f t="array" ref="Y621" xml:space="preserve"> 4 / 3 * g / U^2 * F621 * 10^(-9) * ( rhop - rhoa ) / rhoa</f>
        <v>643.75991943416943</v>
      </c>
      <c r="Z621" cm="1">
        <f t="array" ref="Z621" xml:space="preserve"> SQRT( 4/3 * 1/U621 * g/rhoa * F621 * 10^(-9) *  ( rhop - rhoa ) )</f>
        <v>3.4785363597541336E-3</v>
      </c>
      <c r="AA621" cm="1">
        <f t="array" ref="AA621" xml:space="preserve"> Z621 / U</f>
        <v>0.3316241767353445</v>
      </c>
      <c r="AB621">
        <f t="shared" si="245"/>
        <v>0.49616423154796235</v>
      </c>
      <c r="AC621">
        <f t="shared" si="246"/>
        <v>0.47806541538104852</v>
      </c>
      <c r="AD621">
        <f t="shared" si="247"/>
        <v>0.96352252940433036</v>
      </c>
      <c r="AE621" cm="1">
        <f t="array" ref="AE621">( ( F621 * 10^(-9) ) ^ 2 * rhop * H621 * U ) / ( 18 * mu * ( df * 10^(-6) ) )</f>
        <v>0.16239462131141202</v>
      </c>
      <c r="AF621">
        <f t="shared" si="248"/>
        <v>0.1550662545085281</v>
      </c>
      <c r="AG621" cm="1">
        <f t="array" ref="AG621">(2 * AI641*(1-alpha)*AE621*SQRT(alpha)+(1-alpha)*alpha*AE621^2)/Ku</f>
        <v>0.10178959080520446</v>
      </c>
      <c r="AH621">
        <f t="shared" si="249"/>
        <v>0.65642644898994695</v>
      </c>
      <c r="AI621" cm="1">
        <f t="array" ref="AI621" xml:space="preserve"> F621 / df / 1000</f>
        <v>0.79209183673469385</v>
      </c>
      <c r="AJ621" cm="1">
        <f t="array" ref="AJ621" xml:space="preserve"> ( 1 + AI621 ) / ( 2*Ku ) * ( 2 * LN( 1 + AI621 ) - 1 + alpha + ( 1 / ( 1 + AI621 ) ) ^ 2 * ( 1 - alpha / 2 ) - ( alpha / 2) * ( 1 + AI621 ) ^ 2 )</f>
        <v>0.58254561919708259</v>
      </c>
      <c r="AK621" cm="1">
        <f t="array" ref="AK621" xml:space="preserve"> ( ( 1 - alpha ) / Ku ) * AI621 ^ 2</f>
        <v>0.89228194905505087</v>
      </c>
      <c r="AL621">
        <f t="shared" si="250"/>
        <v>1.5316945482911279</v>
      </c>
      <c r="AM621">
        <f t="shared" si="240"/>
        <v>0.82292405972618976</v>
      </c>
      <c r="AN621">
        <f t="shared" si="251"/>
        <v>1.528343850175351</v>
      </c>
      <c r="AO621">
        <f t="shared" si="252"/>
        <v>1.8572112847008926</v>
      </c>
      <c r="AP621" cm="1">
        <f t="array" ref="AP621" xml:space="preserve"> EXP( -4 * alpha * X * 10^(-6) * AM621 / ( PI() * df * 10^(-6) * ( 1 - alpha ) ) ) * 100</f>
        <v>4.8657913955438073E-6</v>
      </c>
      <c r="AQ621" cm="1">
        <f t="array" ref="AQ621" xml:space="preserve"> EXP( -4 * alpha * X * 10^(-6) * AN621 / ( PI() * df * 10^(-6) * ( 1 - alpha ) ) ) * 100</f>
        <v>2.6211925870025397E-12</v>
      </c>
      <c r="AR621">
        <f t="shared" si="253"/>
        <v>4.8657887743512199E-6</v>
      </c>
      <c r="AS621" cm="1">
        <f t="array" ref="AS621" xml:space="preserve"> ( sigave * 10^(-6) * fE *e * H621 ) / ( 3 * PI() * eps0 * ( 1 + epsF ) * mu * U * F621 * 10^(-9) )</f>
        <v>3.412770042194921E-3</v>
      </c>
      <c r="AT621" cm="1">
        <f t="array" ref="AT621" xml:space="preserve"> PI() * AS621 / ( 1 + alpha * SQRT(AS621) )</f>
        <v>1.0678489312944467E-2</v>
      </c>
      <c r="AU621" cm="1">
        <f t="array" ref="AU621" xml:space="preserve"> PI() * AS621 * ( 1 - SQRT( AS621 ) * alpha )</f>
        <v>1.0678315806733944E-2</v>
      </c>
      <c r="AV621">
        <f t="shared" si="254"/>
        <v>0.99998375180182908</v>
      </c>
      <c r="AW621" cm="1">
        <f t="array" ref="AW621" xml:space="preserve"> 2 / 3 * ( epsP - 1 ) / ( epsP + 2 ) * ( sigave * 10^(-6) ) ^ 2 / ( eps0 * ( 1 + epsF ) ^ 2 ) * H621 * ( F621 * 10^(-9) ) ^ 2 / ( df * 10^(-6) * mu * U )</f>
        <v>130.21396556856251</v>
      </c>
      <c r="AX621" cm="1">
        <f t="array" ref="AX621" xml:space="preserve"> 0.528 * Ku ^ 0.26 * AW621 ^ 0.74 / ( 1 + 0.366 * ( Ku * AW621 ) ^ 0.63 )</f>
        <v>2.4724826304785346</v>
      </c>
      <c r="AY621" cm="1">
        <f t="array" ref="AY621" xml:space="preserve"> 0.35 * Ku ^ ( -0.5 ) * AW621 ^ 0.4</f>
        <v>3.0334144139499735</v>
      </c>
      <c r="AZ621">
        <f t="shared" si="255"/>
        <v>1.2268698580757569</v>
      </c>
      <c r="BA621">
        <f t="shared" si="241"/>
        <v>0.82481496326198322</v>
      </c>
      <c r="BB621">
        <f t="shared" si="256"/>
        <v>1.5390221659820849</v>
      </c>
      <c r="BC621">
        <f t="shared" si="257"/>
        <v>1.8658999103211593</v>
      </c>
      <c r="BD621">
        <f t="shared" si="242"/>
        <v>1.2607412463288399</v>
      </c>
      <c r="BE621">
        <f t="shared" si="258"/>
        <v>4.5617582641253245</v>
      </c>
      <c r="BF621">
        <f t="shared" si="259"/>
        <v>3.6183144458934269</v>
      </c>
      <c r="BG621" cm="1">
        <f t="array" ref="BG621" xml:space="preserve"> EXP( -4 * alpha * X * 10^(-6) * BA621 / ( PI() * df * 10^(-6) * ( 1 - alpha ) ) ) * 100</f>
        <v>4.6811238158943521E-6</v>
      </c>
      <c r="BH621" cm="1">
        <f t="array" ref="BH621" xml:space="preserve"> EXP( -4 * alpha * X * 10^(-6) * BB621 / ( PI() * df * 10^(-6) * ( 1 - alpha ) ) ) * 100</f>
        <v>2.1067206968122367E-12</v>
      </c>
      <c r="BI621" cm="1">
        <f t="array" ref="BI621" xml:space="preserve"> EXP( -4 * alpha * X * 10^(-6) * BD621 / ( PI() * df * 10^(-6) * ( 1 - alpha ) ) ) * 100</f>
        <v>6.2593222515180885E-10</v>
      </c>
      <c r="BJ621" cm="1">
        <f t="array" ref="BJ621" xml:space="preserve"> EXP( -4 * alpha * X * 10^(-6) * BE621 / ( PI() * df * 10^(-6) * ( 1 - alpha ) ) ) * 100</f>
        <v>2.8994319856996081E-39</v>
      </c>
      <c r="BK621" cm="1">
        <f t="array" ref="BK621">fC *  BG621 +  ( 1 - fC ) * BI621</f>
        <v>4.6867572059207187E-7</v>
      </c>
    </row>
    <row r="622" spans="6:63" x14ac:dyDescent="0.2">
      <c r="F622">
        <v>6220</v>
      </c>
      <c r="G622" cm="1">
        <f t="array" ref="G622" xml:space="preserve"> F622 * 10^(-9) * rhoa/mu * U</f>
        <v>4.1207068331422193E-3</v>
      </c>
      <c r="H622" cm="1">
        <f t="array" ref="H622">1 +  lambda/F622 * ( 2.514 + 0.8 * EXP( -0.55 * F622/lambda ) )</f>
        <v>1.0270841061093248</v>
      </c>
      <c r="I622" cm="1">
        <f t="array" ref="I622" xml:space="preserve"> 1 + 3.34 * lambda/F622</f>
        <v>1.0359828617363345</v>
      </c>
      <c r="J622">
        <f t="shared" si="243"/>
        <v>0.99141032544486773</v>
      </c>
      <c r="K622" cm="1">
        <f t="array" ref="K622" xml:space="preserve"> kB * T * H622 / ( 3 * PI() * mu * F622 * 10^(-9) )</f>
        <v>3.8984400900835756E-12</v>
      </c>
      <c r="L622" cm="1">
        <f t="array" ref="L622" xml:space="preserve"> df * 10^(-6) *U / K622</f>
        <v>21094.807206207479</v>
      </c>
      <c r="M622" cm="1">
        <f t="array" ref="M622" xml:space="preserve"> 1 + 0.388 * Kn * ( ( 1 - alpha ) * L622 / Ku ) ^ ( 1 / 3 )</f>
        <v>1.2060918451180993</v>
      </c>
      <c r="N622" cm="1">
        <f t="array" ref="N622" xml:space="preserve"> 1 + 0.388 * Kn * ( ( 1 - alpha ) / Ku ) ^ ( 1 / 3 ) * ( 3 * PI() * mu * df * 10^(-6) * U * F622 * 10^(-9) / ( kB * T ) ) ^ ( 1 / 3 ) * ( 0.6 * ( F622 / lambda ) ^ 0.1 ) ^ ( -1 / 3 ) * ( 1 + 2/3 * ( 3.34 * F622 / lambda ) ) ^ ( -1 / 2 )</f>
        <v>1.0147092192366682</v>
      </c>
      <c r="O622">
        <f t="shared" si="234"/>
        <v>0.84132002329997424</v>
      </c>
      <c r="P622" cm="1">
        <f t="array" ref="P622" xml:space="preserve"> 1 / ( 1 + 1.6 * ( ( 1 - alpha ) / Ku ) ^ ( 1 / 3 ) * L622 ^ ( -2 / 3 ) * M622 )</f>
        <v>0.99716555781094962</v>
      </c>
      <c r="Q622" cm="1">
        <f t="array" ref="Q622" xml:space="preserve"> 1.6 * ( ( 1 - alpha ) / Ku ) * L622 ^ ( -2 / 3 ) * M622 * P622</f>
        <v>3.5845526066683748E-3</v>
      </c>
      <c r="R622" cm="1">
        <f t="array" ref="R622" xml:space="preserve"> 1.6 * ( 0.6 ) ^ ( 2 / 3 ) * ( ( 1 - alpha ) / Ku ) * ( lambda * 10^(-9) ) ^ ( -1 / 15 ) * ( kB * T / ( 3 * PI() * df * 10^(-6) * U * mu ) ) ^ ( 2 / 3 ) * ( F622 * 10^(-9) ) ^ ( -3 / 5 )  +  3.2 * 3.34 / 3 * ( 0.6 ) ^ ( 2 / 3 ) * ( ( 1 - alpha ) / Ku ) *  ( lambda * 10^(-9) ) ^ ( 14 / 15 ) * ( kB * T / ( 3 * PI() * df * 10^(-6) * U * mu ) ) ^ ( 2 / 3 ) * ( F622 * 10^(-9) ) ^ ( -8 / 5 )</f>
        <v>2.8848459774648131E-3</v>
      </c>
      <c r="S622">
        <f t="shared" si="235"/>
        <v>2.9272798094113635E-3</v>
      </c>
      <c r="T622">
        <f t="shared" si="244"/>
        <v>0.81663742470000833</v>
      </c>
      <c r="U622">
        <f t="shared" si="236"/>
        <v>5844.3259370501028</v>
      </c>
      <c r="V622">
        <f t="shared" si="237"/>
        <v>1.308069597222797E-2</v>
      </c>
      <c r="W622">
        <f t="shared" si="238"/>
        <v>1.7110409678428419E-4</v>
      </c>
      <c r="X622">
        <f t="shared" si="239"/>
        <v>2.2381472955437222E-6</v>
      </c>
      <c r="Y622" cm="1">
        <f t="array" ref="Y622" xml:space="preserve"> 4 / 3 * g / U^2 * F622 * 10^(-9) * ( rhop - rhoa ) / rhoa</f>
        <v>644.79656986804082</v>
      </c>
      <c r="Z622" cm="1">
        <f t="array" ref="Z622" xml:space="preserve"> SQRT( 4/3 * 1/U622 * g/rhoa * F622 * 10^(-9) *  ( rhop - rhoa ) )</f>
        <v>3.484131254201613E-3</v>
      </c>
      <c r="AA622" cm="1">
        <f t="array" ref="AA622" xml:space="preserve"> Z622 / U</f>
        <v>0.33215756264055829</v>
      </c>
      <c r="AB622">
        <f t="shared" si="245"/>
        <v>0.49735917345094777</v>
      </c>
      <c r="AC622">
        <f t="shared" si="246"/>
        <v>0.47912909453584218</v>
      </c>
      <c r="AD622">
        <f t="shared" si="247"/>
        <v>0.96334624977636296</v>
      </c>
      <c r="AE622" cm="1">
        <f t="array" ref="AE622">( ( F622 * 10^(-9) ) ^ 2 * rhop * H622 * U ) / ( 18 * mu * ( df * 10^(-6) ) )</f>
        <v>0.16291113467239407</v>
      </c>
      <c r="AF622">
        <f t="shared" si="248"/>
        <v>0.15566405819673476</v>
      </c>
      <c r="AG622" cm="1">
        <f t="array" ref="AG622">(2 * AI642*(1-alpha)*AE622*SQRT(alpha)+(1-alpha)*alpha*AE622^2)/Ku</f>
        <v>0.10227685371511659</v>
      </c>
      <c r="AH622">
        <f t="shared" si="249"/>
        <v>0.65703576599458058</v>
      </c>
      <c r="AI622" cm="1">
        <f t="array" ref="AI622" xml:space="preserve"> F622 / df / 1000</f>
        <v>0.79336734693877553</v>
      </c>
      <c r="AJ622" cm="1">
        <f t="array" ref="AJ622" xml:space="preserve"> ( 1 + AI622 ) / ( 2*Ku ) * ( 2 * LN( 1 + AI622 ) - 1 + alpha + ( 1 / ( 1 + AI622 ) ) ^ 2 * ( 1 - alpha / 2 ) - ( alpha / 2) * ( 1 + AI622 ) ^ 2 )</f>
        <v>0.58410770295239156</v>
      </c>
      <c r="AK622" cm="1">
        <f t="array" ref="AK622" xml:space="preserve"> ( ( 1 - alpha ) / Ku ) * AI622 ^ 2</f>
        <v>0.89515795669603171</v>
      </c>
      <c r="AL622">
        <f t="shared" si="250"/>
        <v>1.5325220882577415</v>
      </c>
      <c r="AM622">
        <f t="shared" si="240"/>
        <v>0.82412894611126064</v>
      </c>
      <c r="AN622">
        <f t="shared" si="251"/>
        <v>1.53287838923802</v>
      </c>
      <c r="AO622">
        <f t="shared" si="252"/>
        <v>1.8599982399247939</v>
      </c>
      <c r="AP622" cm="1">
        <f t="array" ref="AP622" xml:space="preserve"> EXP( -4 * alpha * X * 10^(-6) * AM622 / ( PI() * df * 10^(-6) * ( 1 - alpha ) ) ) * 100</f>
        <v>4.7472965641166433E-6</v>
      </c>
      <c r="AQ622" cm="1">
        <f t="array" ref="AQ622" xml:space="preserve"> EXP( -4 * alpha * X * 10^(-6) * AN622 / ( PI() * df * 10^(-6) * ( 1 - alpha ) ) ) * 100</f>
        <v>2.3889283544375948E-12</v>
      </c>
      <c r="AR622">
        <f t="shared" si="253"/>
        <v>4.7472941751882886E-6</v>
      </c>
      <c r="AS622" cm="1">
        <f t="array" ref="AS622" xml:space="preserve"> ( sigave * 10^(-6) * fE *e * H622 ) / ( 3 * PI() * eps0 * ( 1 + epsF ) * mu * U * F622 * 10^(-9) )</f>
        <v>3.4071385942387672E-3</v>
      </c>
      <c r="AT622" cm="1">
        <f t="array" ref="AT622" xml:space="preserve"> PI() * AS622 / ( 1 + alpha * SQRT(AS622) )</f>
        <v>1.0660903952159476E-2</v>
      </c>
      <c r="AU622" cm="1">
        <f t="array" ref="AU622" xml:space="preserve"> PI() * AS622 * ( 1 - SQRT( AS622 ) * alpha )</f>
        <v>1.0660731017512326E-2</v>
      </c>
      <c r="AV622">
        <f t="shared" si="254"/>
        <v>0.9999837786131528</v>
      </c>
      <c r="AW622" cm="1">
        <f t="array" ref="AW622" xml:space="preserve"> 2 / 3 * ( epsP - 1 ) / ( epsP + 2 ) * ( sigave * 10^(-6) ) ^ 2 / ( eps0 * ( 1 + epsF ) ^ 2 ) * H622 * ( F622 * 10^(-9) ) ^ 2 / ( df * 10^(-6) * mu * U )</f>
        <v>130.62812493209</v>
      </c>
      <c r="AX622" cm="1">
        <f t="array" ref="AX622" xml:space="preserve"> 0.528 * Ku ^ 0.26 * AW622 ^ 0.74 / ( 1 + 0.366 * ( Ku * AW622 ) ^ 0.63 )</f>
        <v>2.474050537646781</v>
      </c>
      <c r="AY622" cm="1">
        <f t="array" ref="AY622" xml:space="preserve"> 0.35 * Ku ^ ( -0.5 ) * AW622 ^ 0.4</f>
        <v>3.0372699766060136</v>
      </c>
      <c r="AZ622">
        <f t="shared" si="255"/>
        <v>1.2276507413203228</v>
      </c>
      <c r="BA622">
        <f t="shared" si="241"/>
        <v>0.82600389052473355</v>
      </c>
      <c r="BB622">
        <f t="shared" si="256"/>
        <v>1.5435391202555324</v>
      </c>
      <c r="BC622">
        <f t="shared" si="257"/>
        <v>1.868682627239167</v>
      </c>
      <c r="BD622">
        <f t="shared" si="242"/>
        <v>1.2592428215412022</v>
      </c>
      <c r="BE622">
        <f t="shared" si="258"/>
        <v>4.5701483658440338</v>
      </c>
      <c r="BF622">
        <f t="shared" si="259"/>
        <v>3.6292828417719907</v>
      </c>
      <c r="BG622" cm="1">
        <f t="array" ref="BG622" xml:space="preserve"> EXP( -4 * alpha * X * 10^(-6) * BA622 / ( PI() * df * 10^(-6) * ( 1 - alpha ) ) ) * 100</f>
        <v>4.5686177706541784E-6</v>
      </c>
      <c r="BH622" cm="1">
        <f t="array" ref="BH622" xml:space="preserve"> EXP( -4 * alpha * X * 10^(-6) * BB622 / ( PI() * df * 10^(-6) * ( 1 - alpha ) ) ) * 100</f>
        <v>1.9207348739503078E-12</v>
      </c>
      <c r="BI622" cm="1">
        <f t="array" ref="BI622" xml:space="preserve"> EXP( -4 * alpha * X * 10^(-6) * BD622 / ( PI() * df * 10^(-6) * ( 1 - alpha ) ) ) * 100</f>
        <v>6.4542077263652514E-10</v>
      </c>
      <c r="BJ622" cm="1">
        <f t="array" ref="BJ622" xml:space="preserve"> EXP( -4 * alpha * X * 10^(-6) * BE622 / ( PI() * df * 10^(-6) * ( 1 - alpha ) ) ) * 100</f>
        <v>2.4420524163789606E-39</v>
      </c>
      <c r="BK622" cm="1">
        <f t="array" ref="BK622">fC *  BG622 +  ( 1 - fC ) * BI622</f>
        <v>4.5744265576079075E-7</v>
      </c>
    </row>
    <row r="623" spans="6:63" x14ac:dyDescent="0.2">
      <c r="F623">
        <v>6230</v>
      </c>
      <c r="G623" cm="1">
        <f t="array" ref="G623" xml:space="preserve"> F623 * 10^(-9) * rhoa/mu * U</f>
        <v>4.1273317637421265E-3</v>
      </c>
      <c r="H623" cm="1">
        <f t="array" ref="H623">1 +  lambda/F623 * ( 2.514 + 0.8 * EXP( -0.55 * F623/lambda ) )</f>
        <v>1.027040632423756</v>
      </c>
      <c r="I623" cm="1">
        <f t="array" ref="I623" xml:space="preserve"> 1 + 3.34 * lambda/F623</f>
        <v>1.0359251043338684</v>
      </c>
      <c r="J623">
        <f t="shared" si="243"/>
        <v>0.99142363490087881</v>
      </c>
      <c r="K623" cm="1">
        <f t="array" ref="K623" xml:space="preserve"> kB * T * H623 / ( 3 * PI() * mu * F623 * 10^(-9) )</f>
        <v>3.8920178163137818E-12</v>
      </c>
      <c r="L623" cm="1">
        <f t="array" ref="L623" xml:space="preserve"> df * 10^(-6) *U / K623</f>
        <v>21129.616046606774</v>
      </c>
      <c r="M623" cm="1">
        <f t="array" ref="M623" xml:space="preserve"> 1 + 0.388 * Kn * ( ( 1 - alpha ) * L623 / Ku ) ^ ( 1 / 3 )</f>
        <v>1.2062051411821424</v>
      </c>
      <c r="N623" cm="1">
        <f t="array" ref="N623" xml:space="preserve"> 1 + 0.388 * Kn * ( ( 1 - alpha ) / Ku ) ^ ( 1 / 3 ) * ( 3 * PI() * mu * df * 10^(-6) * U * F623 * 10^(-9) / ( kB * T ) ) ^ ( 1 / 3 ) * ( 0.6 * ( F623 / lambda ) ^ 0.1 ) ^ ( -1 / 3 ) * ( 1 + 2/3 * ( 3.34 * F623 / lambda ) ) ^ ( -1 / 2 )</f>
        <v>1.014704550965253</v>
      </c>
      <c r="O623">
        <f t="shared" si="234"/>
        <v>0.84123712983911758</v>
      </c>
      <c r="P623" cm="1">
        <f t="array" ref="P623" xml:space="preserve"> 1 / ( 1 + 1.6 * ( ( 1 - alpha ) / Ku ) ^ ( 1 / 3 ) * L623 ^ ( -2 / 3 ) * M623 )</f>
        <v>0.99716839760258591</v>
      </c>
      <c r="Q623" cm="1">
        <f t="array" ref="Q623" xml:space="preserve"> 1.6 * ( ( 1 - alpha ) / Ku ) * L623 ^ ( -2 / 3 ) * M623 * P623</f>
        <v>3.5809612889296611E-3</v>
      </c>
      <c r="R623" cm="1">
        <f t="array" ref="R623" xml:space="preserve"> 1.6 * ( 0.6 ) ^ ( 2 / 3 ) * ( ( 1 - alpha ) / Ku ) * ( lambda * 10^(-9) ) ^ ( -1 / 15 ) * ( kB * T / ( 3 * PI() * df * 10^(-6) * U * mu ) ) ^ ( 2 / 3 ) * ( F623 * 10^(-9) ) ^ ( -3 / 5 )  +  3.2 * 3.34 / 3 * ( 0.6 ) ^ ( 2 / 3 ) * ( ( 1 - alpha ) / Ku ) *  ( lambda * 10^(-9) ) ^ ( 14 / 15 ) * ( kB * T / ( 3 * PI() * df * 10^(-6) * U * mu ) ) ^ ( 2 / 3 ) * ( F623 * 10^(-9) ) ^ ( -8 / 5 )</f>
        <v>2.8819583679833109E-3</v>
      </c>
      <c r="S623">
        <f t="shared" si="235"/>
        <v>2.924336271685059E-3</v>
      </c>
      <c r="T623">
        <f t="shared" si="244"/>
        <v>0.81663442738838843</v>
      </c>
      <c r="U623">
        <f t="shared" si="236"/>
        <v>5834.9671364503583</v>
      </c>
      <c r="V623">
        <f t="shared" si="237"/>
        <v>1.3091181813155857E-2</v>
      </c>
      <c r="W623">
        <f t="shared" si="238"/>
        <v>1.7137852898157355E-4</v>
      </c>
      <c r="X623">
        <f t="shared" si="239"/>
        <v>2.2435340457856128E-6</v>
      </c>
      <c r="Y623" cm="1">
        <f t="array" ref="Y623" xml:space="preserve"> 4 / 3 * g / U^2 * F623 * 10^(-9) * ( rhop - rhoa ) / rhoa</f>
        <v>645.83322030191221</v>
      </c>
      <c r="Z623" cm="1">
        <f t="array" ref="Z623" xml:space="preserve"> SQRT( 4/3 * 1/U623 * g/rhoa * F623 * 10^(-9) *  ( rhop - rhoa ) )</f>
        <v>3.4897261307543686E-3</v>
      </c>
      <c r="AA623" cm="1">
        <f t="array" ref="AA623" xml:space="preserve"> Z623 / U</f>
        <v>0.33269094683978928</v>
      </c>
      <c r="AB623">
        <f t="shared" si="245"/>
        <v>0.49855602177768638</v>
      </c>
      <c r="AC623">
        <f t="shared" si="246"/>
        <v>0.48019390620740993</v>
      </c>
      <c r="AD623">
        <f t="shared" si="247"/>
        <v>0.96316940370150739</v>
      </c>
      <c r="AE623" cm="1">
        <f t="array" ref="AE623">( ( F623 * 10^(-9) ) ^ 2 * rhop * H623 * U ) / ( 18 * mu * ( df * 10^(-6) ) )</f>
        <v>0.16342846799586719</v>
      </c>
      <c r="AF623">
        <f t="shared" si="248"/>
        <v>0.15626246212860617</v>
      </c>
      <c r="AG623" cm="1">
        <f t="array" ref="AG623">(2 * AI643*(1-alpha)*AE623*SQRT(alpha)+(1-alpha)*alpha*AE623^2)/Ku</f>
        <v>0.10276568220260776</v>
      </c>
      <c r="AH623">
        <f t="shared" si="249"/>
        <v>0.65764791366227282</v>
      </c>
      <c r="AI623" cm="1">
        <f t="array" ref="AI623" xml:space="preserve"> F623 / df / 1000</f>
        <v>0.7946428571428571</v>
      </c>
      <c r="AJ623" cm="1">
        <f t="array" ref="AJ623" xml:space="preserve"> ( 1 + AI623 ) / ( 2*Ku ) * ( 2 * LN( 1 + AI623 ) - 1 + alpha + ( 1 / ( 1 + AI623 ) ) ^ 2 * ( 1 - alpha / 2 ) - ( alpha / 2) * ( 1 + AI623 ) ^ 2 )</f>
        <v>0.58567112723059767</v>
      </c>
      <c r="AK623" cm="1">
        <f t="array" ref="AK623" xml:space="preserve"> ( ( 1 - alpha ) / Ku ) * AI623 ^ 2</f>
        <v>0.89803859186338553</v>
      </c>
      <c r="AL623">
        <f t="shared" si="250"/>
        <v>1.5333496054515228</v>
      </c>
      <c r="AM623">
        <f t="shared" si="240"/>
        <v>0.82533052814189767</v>
      </c>
      <c r="AN623">
        <f t="shared" si="251"/>
        <v>1.5374192964710867</v>
      </c>
      <c r="AO623">
        <f t="shared" si="252"/>
        <v>1.8627922317769405</v>
      </c>
      <c r="AP623" cm="1">
        <f t="array" ref="AP623" xml:space="preserve"> EXP( -4 * alpha * X * 10^(-6) * AM623 / ( PI() * df * 10^(-6) * ( 1 - alpha ) ) ) * 100</f>
        <v>4.6320005658206649E-6</v>
      </c>
      <c r="AQ623" cm="1">
        <f t="array" ref="AQ623" xml:space="preserve"> EXP( -4 * alpha * X * 10^(-6) * AN623 / ( PI() * df * 10^(-6) * ( 1 - alpha ) ) ) * 100</f>
        <v>2.1769614023788354E-12</v>
      </c>
      <c r="AR623">
        <f t="shared" si="253"/>
        <v>4.6319983888592628E-6</v>
      </c>
      <c r="AS623" cm="1">
        <f t="array" ref="AS623" xml:space="preserve"> ( sigave * 10^(-6) * fE *e * H623 ) / ( 3 * PI() * eps0 * ( 1 + epsF ) * mu * U * F623 * 10^(-9) )</f>
        <v>3.4015256884820529E-3</v>
      </c>
      <c r="AT623" cm="1">
        <f t="array" ref="AT623" xml:space="preserve"> PI() * AS623 / ( 1 + alpha * SQRT(AS623) )</f>
        <v>1.0643376406269932E-2</v>
      </c>
      <c r="AU623" cm="1">
        <f t="array" ref="AU623" xml:space="preserve"> PI() * AS623 * ( 1 - SQRT( AS623 ) * alpha )</f>
        <v>1.0643204040367307E-2</v>
      </c>
      <c r="AV623">
        <f t="shared" si="254"/>
        <v>0.99998380533619724</v>
      </c>
      <c r="AW623" cm="1">
        <f t="array" ref="AW623" xml:space="preserve"> 2 / 3 * ( epsP - 1 ) / ( epsP + 2 ) * ( sigave * 10^(-6) ) ^ 2 / ( eps0 * ( 1 + epsF ) ^ 2 ) * H623 * ( F623 * 10^(-9) ) ^ 2 / ( df * 10^(-6) * mu * U )</f>
        <v>131.04294177162691</v>
      </c>
      <c r="AX623" cm="1">
        <f t="array" ref="AX623" xml:space="preserve"> 0.528 * Ku ^ 0.26 * AW623 ^ 0.74 / ( 1 + 0.366 * ( Ku * AW623 ) ^ 0.63 )</f>
        <v>2.475615745342107</v>
      </c>
      <c r="AY623" cm="1">
        <f t="array" ref="AY623" xml:space="preserve"> 0.35 * Ku ^ ( -0.5 ) * AW623 ^ 0.4</f>
        <v>3.0411243149789451</v>
      </c>
      <c r="AZ623">
        <f t="shared" si="255"/>
        <v>1.2284314804108221</v>
      </c>
      <c r="BA623">
        <f t="shared" si="241"/>
        <v>0.82718960107756789</v>
      </c>
      <c r="BB623">
        <f t="shared" si="256"/>
        <v>1.5480625005114539</v>
      </c>
      <c r="BC623">
        <f t="shared" si="257"/>
        <v>1.8714723909667328</v>
      </c>
      <c r="BD623">
        <f t="shared" si="242"/>
        <v>1.2577450229044058</v>
      </c>
      <c r="BE623">
        <f t="shared" si="258"/>
        <v>4.5785436114500317</v>
      </c>
      <c r="BF623">
        <f t="shared" si="259"/>
        <v>3.6402796497474363</v>
      </c>
      <c r="BG623" cm="1">
        <f t="array" ref="BG623" xml:space="preserve"> EXP( -4 * alpha * X * 10^(-6) * BA623 / ( PI() * df * 10^(-6) * ( 1 - alpha ) ) ) * 100</f>
        <v>4.4591091801526058E-6</v>
      </c>
      <c r="BH623" cm="1">
        <f t="array" ref="BH623" xml:space="preserve"> EXP( -4 * alpha * X * 10^(-6) * BB623 / ( PI() * df * 10^(-6) * ( 1 - alpha ) ) ) * 100</f>
        <v>1.7509380382906543E-12</v>
      </c>
      <c r="BI623" cm="1">
        <f t="array" ref="BI623" xml:space="preserve"> EXP( -4 * alpha * X * 10^(-6) * BD623 / ( PI() * df * 10^(-6) * ( 1 - alpha ) ) ) * 100</f>
        <v>6.6550757401988792E-10</v>
      </c>
      <c r="BJ623" cm="1">
        <f t="array" ref="BJ623" xml:space="preserve"> EXP( -4 * alpha * X * 10^(-6) * BE623 / ( PI() * df * 10^(-6) * ( 1 - alpha ) ) ) * 100</f>
        <v>2.0566070798800712E-39</v>
      </c>
      <c r="BK623" cm="1">
        <f t="array" ref="BK623">fC *  BG623 +  ( 1 - fC ) * BI623</f>
        <v>4.4650987483187853E-7</v>
      </c>
    </row>
    <row r="624" spans="6:63" x14ac:dyDescent="0.2">
      <c r="F624">
        <v>6240</v>
      </c>
      <c r="G624" cm="1">
        <f t="array" ref="G624" xml:space="preserve"> F624 * 10^(-9) * rhoa/mu * U</f>
        <v>4.1339566943420329E-3</v>
      </c>
      <c r="H624" cm="1">
        <f t="array" ref="H624">1 +  lambda/F624 * ( 2.514 + 0.8 * EXP( -0.55 * F624/lambda ) )</f>
        <v>1.0269972980769231</v>
      </c>
      <c r="I624" cm="1">
        <f t="array" ref="I624" xml:space="preserve"> 1 + 3.34 * lambda/F624</f>
        <v>1.035867532051282</v>
      </c>
      <c r="J624">
        <f t="shared" si="243"/>
        <v>0.99143690317545374</v>
      </c>
      <c r="K624" cm="1">
        <f t="array" ref="K624" xml:space="preserve"> kB * T * H624 / ( 3 * PI() * mu * F624 * 10^(-9) )</f>
        <v>3.8856166539391458E-12</v>
      </c>
      <c r="L624" cm="1">
        <f t="array" ref="L624" xml:space="preserve"> df * 10^(-6) *U / K624</f>
        <v>21164.424962481411</v>
      </c>
      <c r="M624" cm="1">
        <f t="array" ref="M624" xml:space="preserve"> 1 + 0.388 * Kn * ( ( 1 - alpha ) * L624 / Ku ) ^ ( 1 / 3 )</f>
        <v>1.2063183131306947</v>
      </c>
      <c r="N624" cm="1">
        <f t="array" ref="N624" xml:space="preserve"> 1 + 0.388 * Kn * ( ( 1 - alpha ) / Ku ) ^ ( 1 / 3 ) * ( 3 * PI() * mu * df * 10^(-6) * U * F624 * 10^(-9) / ( kB * T ) ) ^ ( 1 / 3 ) * ( 0.6 * ( F624 / lambda ) ^ 0.1 ) ^ ( -1 / 3 ) * ( 1 + 2/3 * ( 3.34 * F624 / lambda ) ) ^ ( -1 / 2 )</f>
        <v>1.0146998915685279</v>
      </c>
      <c r="O624">
        <f t="shared" si="234"/>
        <v>0.84115434585016824</v>
      </c>
      <c r="P624" cm="1">
        <f t="array" ref="P624" xml:space="preserve"> 1 / ( 1 + 1.6 * ( ( 1 - alpha ) / Ku ) ^ ( 1 / 3 ) * L624 ^ ( -2 / 3 ) * M624 )</f>
        <v>0.99717122977540817</v>
      </c>
      <c r="Q624" cm="1">
        <f t="array" ref="Q624" xml:space="preserve"> 1.6 * ( ( 1 - alpha ) / Ku ) * L624 ^ ( -2 / 3 ) * M624 * P624</f>
        <v>3.5773796062579894E-3</v>
      </c>
      <c r="R624" cm="1">
        <f t="array" ref="R624" xml:space="preserve"> 1.6 * ( 0.6 ) ^ ( 2 / 3 ) * ( ( 1 - alpha ) / Ku ) * ( lambda * 10^(-9) ) ^ ( -1 / 15 ) * ( kB * T / ( 3 * PI() * df * 10^(-6) * U * mu ) ) ^ ( 2 / 3 ) * ( F624 * 10^(-9) ) ^ ( -3 / 5 )  +  3.2 * 3.34 / 3 * ( 0.6 ) ^ ( 2 / 3 ) * ( ( 1 - alpha ) / Ku ) *  ( lambda * 10^(-9) ) ^ ( 14 / 15 ) * ( kB * T / ( 3 * PI() * df * 10^(-6) * U * mu ) ) ^ ( 2 / 3 ) * ( F624 * 10^(-9) ) ^ ( -8 / 5 )</f>
        <v>2.8790784425299963E-3</v>
      </c>
      <c r="S624">
        <f t="shared" si="235"/>
        <v>2.9214005834524736E-3</v>
      </c>
      <c r="T624">
        <f t="shared" si="244"/>
        <v>0.8166314188021877</v>
      </c>
      <c r="U624">
        <f t="shared" si="236"/>
        <v>5825.6383209037331</v>
      </c>
      <c r="V624">
        <f t="shared" si="237"/>
        <v>1.3101659194317812E-2</v>
      </c>
      <c r="W624">
        <f t="shared" si="238"/>
        <v>1.7165295940626578E-4</v>
      </c>
      <c r="X624">
        <f t="shared" si="239"/>
        <v>2.2489250757779627E-6</v>
      </c>
      <c r="Y624" cm="1">
        <f t="array" ref="Y624" xml:space="preserve"> 4 / 3 * g / U^2 * F624 * 10^(-9) * ( rhop - rhoa ) / rhoa</f>
        <v>646.86987073578382</v>
      </c>
      <c r="Z624" cm="1">
        <f t="array" ref="Z624" xml:space="preserve"> SQRT( 4/3 * 1/U624 * g/rhoa * F624 * 10^(-9) *  ( rhop - rhoa ) )</f>
        <v>3.4953209894215396E-3</v>
      </c>
      <c r="AA624" cm="1">
        <f t="array" ref="AA624" xml:space="preserve"> Z624 / U</f>
        <v>0.33322432933390883</v>
      </c>
      <c r="AB624">
        <f t="shared" si="245"/>
        <v>0.4997547810960567</v>
      </c>
      <c r="AC624">
        <f t="shared" si="246"/>
        <v>0.48125985129688642</v>
      </c>
      <c r="AD624">
        <f t="shared" si="247"/>
        <v>0.96299199027449545</v>
      </c>
      <c r="AE624" cm="1">
        <f t="array" ref="AE624">( ( F624 * 10^(-9) ) ^ 2 * rhop * H624 * U ) / ( 18 * mu * ( df * 10^(-6) ) )</f>
        <v>0.16394662128183132</v>
      </c>
      <c r="AF624">
        <f t="shared" si="248"/>
        <v>0.15686146164188131</v>
      </c>
      <c r="AG624" cm="1">
        <f t="array" ref="AG624">(2 * AI644*(1-alpha)*AE624*SQRT(alpha)+(1-alpha)*alpha*AE624^2)/Ku</f>
        <v>0.10325607886168833</v>
      </c>
      <c r="AH624">
        <f t="shared" si="249"/>
        <v>0.65826288867194527</v>
      </c>
      <c r="AI624" cm="1">
        <f t="array" ref="AI624" xml:space="preserve"> F624 / df / 1000</f>
        <v>0.79591836734693877</v>
      </c>
      <c r="AJ624" cm="1">
        <f t="array" ref="AJ624" xml:space="preserve"> ( 1 + AI624 ) / ( 2*Ku ) * ( 2 * LN( 1 + AI624 ) - 1 + alpha + ( 1 / ( 1 + AI624 ) ) ^ 2 * ( 1 - alpha / 2 ) - ( alpha / 2) * ( 1 + AI624 ) ^ 2 )</f>
        <v>0.58723588983227204</v>
      </c>
      <c r="AK624" cm="1">
        <f t="array" ref="AK624" xml:space="preserve"> ( ( 1 - alpha ) / Ku ) * AI624 ^ 2</f>
        <v>0.90092385455711266</v>
      </c>
      <c r="AL624">
        <f t="shared" si="250"/>
        <v>1.5341771001333673</v>
      </c>
      <c r="AM624">
        <f t="shared" si="240"/>
        <v>0.82652879564735626</v>
      </c>
      <c r="AN624">
        <f t="shared" si="251"/>
        <v>1.5419665680793329</v>
      </c>
      <c r="AO624">
        <f t="shared" si="252"/>
        <v>1.8655932814435454</v>
      </c>
      <c r="AP624" cm="1">
        <f t="array" ref="AP624" xml:space="preserve"> EXP( -4 * alpha * X * 10^(-6) * AM624 / ( PI() * df * 10^(-6) * ( 1 - alpha ) ) ) * 100</f>
        <v>4.5198112501237357E-6</v>
      </c>
      <c r="AQ624" cm="1">
        <f t="array" ref="AQ624" xml:space="preserve"> EXP( -4 * alpha * X * 10^(-6) * AN624 / ( PI() * df * 10^(-6) * ( 1 - alpha ) ) ) * 100</f>
        <v>1.9835437158264979E-12</v>
      </c>
      <c r="AR624">
        <f t="shared" si="253"/>
        <v>4.5198092665800201E-6</v>
      </c>
      <c r="AS624" cm="1">
        <f t="array" ref="AS624" xml:space="preserve"> ( sigave * 10^(-6) * fE *e * H624 ) / ( 3 * PI() * eps0 * ( 1 + epsF ) * mu * U * F624 * 10^(-9) )</f>
        <v>3.395931233553764E-3</v>
      </c>
      <c r="AT624" cm="1">
        <f t="array" ref="AT624" xml:space="preserve"> PI() * AS624 / ( 1 + alpha * SQRT(AS624) )</f>
        <v>1.0625906390735783E-2</v>
      </c>
      <c r="AU624" cm="1">
        <f t="array" ref="AU624" xml:space="preserve"> PI() * AS624 * ( 1 - SQRT( AS624 ) * alpha )</f>
        <v>1.0625734590777324E-2</v>
      </c>
      <c r="AV624">
        <f t="shared" si="254"/>
        <v>0.99998383197139695</v>
      </c>
      <c r="AW624" cm="1">
        <f t="array" ref="AW624" xml:space="preserve"> 2 / 3 * ( epsP - 1 ) / ( epsP + 2 ) * ( sigave * 10^(-6) ) ^ 2 / ( eps0 * ( 1 + epsF ) ^ 2 ) * H624 * ( F624 * 10^(-9) ) ^ 2 / ( df * 10^(-6) * mu * U )</f>
        <v>131.4584160871733</v>
      </c>
      <c r="AX624" cm="1">
        <f t="array" ref="AX624" xml:space="preserve"> 0.528 * Ku ^ 0.26 * AW624 ^ 0.74 / ( 1 + 0.366 * ( Ku * AW624 ) ^ 0.63 )</f>
        <v>2.4771782625139802</v>
      </c>
      <c r="AY624" cm="1">
        <f t="array" ref="AY624" xml:space="preserve"> 0.35 * Ku ^ ( -0.5 ) * AW624 ^ 0.4</f>
        <v>3.0449774313996687</v>
      </c>
      <c r="AZ624">
        <f t="shared" si="255"/>
        <v>1.2292120746730006</v>
      </c>
      <c r="BA624">
        <f t="shared" si="241"/>
        <v>0.82837208442629562</v>
      </c>
      <c r="BB624">
        <f t="shared" si="256"/>
        <v>1.5525923026701103</v>
      </c>
      <c r="BC624">
        <f t="shared" si="257"/>
        <v>1.8742692225624511</v>
      </c>
      <c r="BD624">
        <f t="shared" si="242"/>
        <v>1.2562478922418459</v>
      </c>
      <c r="BE624">
        <f t="shared" si="258"/>
        <v>4.5869439994790016</v>
      </c>
      <c r="BF624">
        <f t="shared" si="259"/>
        <v>3.6513048322758488</v>
      </c>
      <c r="BG624" cm="1">
        <f t="array" ref="BG624" xml:space="preserve"> EXP( -4 * alpha * X * 10^(-6) * BA624 / ( PI() * df * 10^(-6) * ( 1 - alpha ) ) ) * 100</f>
        <v>4.3525128874927556E-6</v>
      </c>
      <c r="BH624" cm="1">
        <f t="array" ref="BH624" xml:space="preserve"> EXP( -4 * alpha * X * 10^(-6) * BB624 / ( PI() * df * 10^(-6) * ( 1 - alpha ) ) ) * 100</f>
        <v>1.5959418595388394E-12</v>
      </c>
      <c r="BI624" cm="1">
        <f t="array" ref="BI624" xml:space="preserve"> EXP( -4 * alpha * X * 10^(-6) * BD624 / ( PI() * df * 10^(-6) * ( 1 - alpha ) ) ) * 100</f>
        <v>6.8621013821462366E-10</v>
      </c>
      <c r="BJ624" cm="1">
        <f t="array" ref="BJ624" xml:space="preserve"> EXP( -4 * alpha * X * 10^(-6) * BE624 / ( PI() * df * 10^(-6) * ( 1 - alpha ) ) ) * 100</f>
        <v>1.7318169020172529E-39</v>
      </c>
      <c r="BK624" cm="1">
        <f t="array" ref="BK624">fC *  BG624 +  ( 1 - fC ) * BI624</f>
        <v>4.3586887787366875E-7</v>
      </c>
    </row>
    <row r="625" spans="6:63" x14ac:dyDescent="0.2">
      <c r="F625">
        <v>6250</v>
      </c>
      <c r="G625" cm="1">
        <f t="array" ref="G625" xml:space="preserve"> F625 * 10^(-9) * rhoa/mu * U</f>
        <v>4.1405816249419402E-3</v>
      </c>
      <c r="H625" cm="1">
        <f t="array" ref="H625">1 +  lambda/F625 * ( 2.514 + 0.8 * EXP( -0.55 * F625/lambda ) )</f>
        <v>1.0269541024</v>
      </c>
      <c r="I625" cm="1">
        <f t="array" ref="I625" xml:space="preserve"> 1 + 3.34 * lambda/F625</f>
        <v>1.035810144</v>
      </c>
      <c r="J625">
        <f t="shared" si="243"/>
        <v>0.99145013045942898</v>
      </c>
      <c r="K625" cm="1">
        <f t="array" ref="K625" xml:space="preserve"> kB * T * H625 / ( 3 * PI() * mu * F625 * 10^(-9) )</f>
        <v>3.8792364990985379E-12</v>
      </c>
      <c r="L625" cm="1">
        <f t="array" ref="L625" xml:space="preserve"> df * 10^(-6) *U / K625</f>
        <v>21199.23395347859</v>
      </c>
      <c r="M625" cm="1">
        <f t="array" ref="M625" xml:space="preserve"> 1 + 0.388 * Kn * ( ( 1 - alpha ) * L625 / Ku ) ^ ( 1 / 3 )</f>
        <v>1.2064313613025095</v>
      </c>
      <c r="N625" cm="1">
        <f t="array" ref="N625" xml:space="preserve"> 1 + 0.388 * Kn * ( ( 1 - alpha ) / Ku ) ^ ( 1 / 3 ) * ( 3 * PI() * mu * df * 10^(-6) * U * F625 * 10^(-9) / ( kB * T ) ) ^ ( 1 / 3 ) * ( 0.6 * ( F625 / lambda ) ^ 0.1 ) ^ ( -1 / 3 ) * ( 1 + 2/3 * ( 3.34 * F625 / lambda ) ) ^ ( -1 / 2 )</f>
        <v>1.0146952410156138</v>
      </c>
      <c r="O625">
        <f t="shared" si="234"/>
        <v>0.84107167101500913</v>
      </c>
      <c r="P625" cm="1">
        <f t="array" ref="P625" xml:space="preserve"> 1 / ( 1 + 1.6 * ( ( 1 - alpha ) / Ku ) ^ ( 1 / 3 ) * L625 ^ ( -2 / 3 ) * M625 )</f>
        <v>0.99717405436235707</v>
      </c>
      <c r="Q625" cm="1">
        <f t="array" ref="Q625" xml:space="preserve"> 1.6 * ( ( 1 - alpha ) / Ku ) * L625 ^ ( -2 / 3 ) * M625 * P625</f>
        <v>3.5738075169949443E-3</v>
      </c>
      <c r="R625" cm="1">
        <f t="array" ref="R625" xml:space="preserve"> 1.6 * ( 0.6 ) ^ ( 2 / 3 ) * ( ( 1 - alpha ) / Ku ) * ( lambda * 10^(-9) ) ^ ( -1 / 15 ) * ( kB * T / ( 3 * PI() * df * 10^(-6) * U * mu ) ) ^ ( 2 / 3 ) * ( F625 * 10^(-9) ) ^ ( -3 / 5 )  +  3.2 * 3.34 / 3 * ( 0.6 ) ^ ( 2 / 3 ) * ( ( 1 - alpha ) / Ku ) *  ( lambda * 10^(-9) ) ^ ( 14 / 15 ) * ( kB * T / ( 3 * PI() * df * 10^(-6) * U * mu ) ) ^ ( 2 / 3 ) * ( F625 * 10^(-9) ) ^ ( -8 / 5 )</f>
        <v>2.8762061679760355E-3</v>
      </c>
      <c r="S625">
        <f t="shared" si="235"/>
        <v>2.9184727108250382E-3</v>
      </c>
      <c r="T625">
        <f t="shared" si="244"/>
        <v>0.81662839896846262</v>
      </c>
      <c r="U625">
        <f t="shared" si="236"/>
        <v>5816.3393465052868</v>
      </c>
      <c r="V625">
        <f t="shared" si="237"/>
        <v>1.3112128136027452E-2</v>
      </c>
      <c r="W625">
        <f t="shared" si="238"/>
        <v>1.7192738805925064E-4</v>
      </c>
      <c r="X625">
        <f t="shared" si="239"/>
        <v>2.2543203820040693E-6</v>
      </c>
      <c r="Y625" cm="1">
        <f t="array" ref="Y625" xml:space="preserve"> 4 / 3 * g / U^2 * F625 * 10^(-9) * ( rhop - rhoa ) / rhoa</f>
        <v>647.90652116965509</v>
      </c>
      <c r="Z625" cm="1">
        <f t="array" ref="Z625" xml:space="preserve"> SQRT( 4/3 * 1/U625 * g/rhoa * F625 * 10^(-9) *  ( rhop - rhoa ) )</f>
        <v>3.500915830212246E-3</v>
      </c>
      <c r="AA625" cm="1">
        <f t="array" ref="AA625" xml:space="preserve"> Z625 / U</f>
        <v>0.33375771012378636</v>
      </c>
      <c r="AB625">
        <f t="shared" si="245"/>
        <v>0.50095545598853797</v>
      </c>
      <c r="AC625">
        <f t="shared" si="246"/>
        <v>0.48232693070539201</v>
      </c>
      <c r="AD625">
        <f t="shared" si="247"/>
        <v>0.96281400859007271</v>
      </c>
      <c r="AE625" cm="1">
        <f t="array" ref="AE625">( ( F625 * 10^(-9) ) ^ 2 * rhop * H625 * U ) / ( 18 * mu * ( df * 10^(-6) ) )</f>
        <v>0.1644655945302865</v>
      </c>
      <c r="AF625">
        <f t="shared" si="248"/>
        <v>0.15746105207982197</v>
      </c>
      <c r="AG625" cm="1">
        <f t="array" ref="AG625">(2 * AI645*(1-alpha)*AE625*SQRT(alpha)+(1-alpha)*alpha*AE625^2)/Ku</f>
        <v>0.10374804628676461</v>
      </c>
      <c r="AH625">
        <f t="shared" si="249"/>
        <v>0.65888068774093711</v>
      </c>
      <c r="AI625" cm="1">
        <f t="array" ref="AI625" xml:space="preserve"> F625 / df / 1000</f>
        <v>0.79719387755102045</v>
      </c>
      <c r="AJ625" cm="1">
        <f t="array" ref="AJ625" xml:space="preserve"> ( 1 + AI625 ) / ( 2*Ku ) * ( 2 * LN( 1 + AI625 ) - 1 + alpha + ( 1 / ( 1 + AI625 ) ) ^ 2 * ( 1 - alpha / 2 ) - ( alpha / 2) * ( 1 + AI625 ) ^ 2 )</f>
        <v>0.58880198856190324</v>
      </c>
      <c r="AK625" cm="1">
        <f t="array" ref="AK625" xml:space="preserve"> ( ( 1 - alpha ) / Ku ) * AI625 ^ 2</f>
        <v>0.90381374477721332</v>
      </c>
      <c r="AL625">
        <f t="shared" si="250"/>
        <v>1.535004572563857</v>
      </c>
      <c r="AM625">
        <f t="shared" si="240"/>
        <v>0.82772373849984471</v>
      </c>
      <c r="AN625">
        <f t="shared" si="251"/>
        <v>1.5465202002732523</v>
      </c>
      <c r="AO625">
        <f t="shared" si="252"/>
        <v>1.8684014102049853</v>
      </c>
      <c r="AP625" cm="1">
        <f t="array" ref="AP625" xml:space="preserve"> EXP( -4 * alpha * X * 10^(-6) * AM625 / ( PI() * df * 10^(-6) * ( 1 - alpha ) ) ) * 100</f>
        <v>4.4106392518946429E-6</v>
      </c>
      <c r="AQ625" cm="1">
        <f t="array" ref="AQ625" xml:space="preserve"> EXP( -4 * alpha * X * 10^(-6) * AN625 / ( PI() * df * 10^(-6) * ( 1 - alpha ) ) ) * 100</f>
        <v>1.807075513157444E-12</v>
      </c>
      <c r="AR625">
        <f t="shared" si="253"/>
        <v>4.4106374448191296E-6</v>
      </c>
      <c r="AS625" cm="1">
        <f t="array" ref="AS625" xml:space="preserve"> ( sigave * 10^(-6) * fE *e * H625 ) / ( 3 * PI() * eps0 * ( 1 + epsF ) * mu * U * F625 * 10^(-9) )</f>
        <v>3.3903551386818814E-3</v>
      </c>
      <c r="AT625" cm="1">
        <f t="array" ref="AT625" xml:space="preserve"> PI() * AS625 / ( 1 + alpha * SQRT(AS625) )</f>
        <v>1.060849362288026E-2</v>
      </c>
      <c r="AU625" cm="1">
        <f t="array" ref="AU625" xml:space="preserve"> PI() * AS625 * ( 1 - SQRT( AS625 ) * alpha )</f>
        <v>1.0608322386083967E-2</v>
      </c>
      <c r="AV625">
        <f t="shared" si="254"/>
        <v>0.9999838585191847</v>
      </c>
      <c r="AW625" cm="1">
        <f t="array" ref="AW625" xml:space="preserve"> 2 / 3 * ( epsP - 1 ) / ( epsP + 2 ) * ( sigave * 10^(-6) ) ^ 2 / ( eps0 * ( 1 + epsF ) ^ 2 ) * H625 * ( F625 * 10^(-9) ) ^ 2 / ( df * 10^(-6) * mu * U )</f>
        <v>131.87454787872909</v>
      </c>
      <c r="AX625" cm="1">
        <f t="array" ref="AX625" xml:space="preserve"> 0.528 * Ku ^ 0.26 * AW625 ^ 0.74 / ( 1 + 0.366 * ( Ku * AW625 ) ^ 0.63 )</f>
        <v>2.4787380980703508</v>
      </c>
      <c r="AY625" cm="1">
        <f t="array" ref="AY625" xml:space="preserve"> 0.35 * Ku ^ ( -0.5 ) * AW625 ^ 0.4</f>
        <v>3.0488293281909504</v>
      </c>
      <c r="AZ625">
        <f t="shared" si="255"/>
        <v>1.2299925234394082</v>
      </c>
      <c r="BA625">
        <f t="shared" si="241"/>
        <v>0.82955133012134274</v>
      </c>
      <c r="BB625">
        <f t="shared" si="256"/>
        <v>1.5571285226593363</v>
      </c>
      <c r="BC625">
        <f t="shared" si="257"/>
        <v>1.8770731431791774</v>
      </c>
      <c r="BD625">
        <f t="shared" si="242"/>
        <v>1.25475147127341</v>
      </c>
      <c r="BE625">
        <f t="shared" si="258"/>
        <v>4.5953495284642027</v>
      </c>
      <c r="BF625">
        <f t="shared" si="259"/>
        <v>3.6623583503755679</v>
      </c>
      <c r="BG625" cm="1">
        <f t="array" ref="BG625" xml:space="preserve"> EXP( -4 * alpha * X * 10^(-6) * BA625 / ( PI() * df * 10^(-6) * ( 1 - alpha ) ) ) * 100</f>
        <v>4.2487462716166149E-6</v>
      </c>
      <c r="BH625" cm="1">
        <f t="array" ref="BH625" xml:space="preserve"> EXP( -4 * alpha * X * 10^(-6) * BB625 / ( PI() * df * 10^(-6) * ( 1 - alpha ) ) ) * 100</f>
        <v>1.4544752066868919E-12</v>
      </c>
      <c r="BI625" cm="1">
        <f t="array" ref="BI625" xml:space="preserve"> EXP( -4 * alpha * X * 10^(-6) * BD625 / ( PI() * df * 10^(-6) * ( 1 - alpha ) ) ) * 100</f>
        <v>7.0754644160312355E-10</v>
      </c>
      <c r="BJ625" cm="1">
        <f t="array" ref="BJ625" xml:space="preserve"> EXP( -4 * alpha * X * 10^(-6) * BE625 / ( PI() * df * 10^(-6) * ( 1 - alpha ) ) ) * 100</f>
        <v>1.4581658959900873E-39</v>
      </c>
      <c r="BK625" cm="1">
        <f t="array" ref="BK625">fC *  BG625 +  ( 1 - fC ) * BI625</f>
        <v>4.2551141895910431E-7</v>
      </c>
    </row>
    <row r="626" spans="6:63" x14ac:dyDescent="0.2">
      <c r="F626">
        <v>6260</v>
      </c>
      <c r="G626" cm="1">
        <f t="array" ref="G626" xml:space="preserve"> F626 * 10^(-9) * rhoa/mu * U</f>
        <v>4.1472065555418474E-3</v>
      </c>
      <c r="H626" cm="1">
        <f t="array" ref="H626">1 +  lambda/F626 * ( 2.514 + 0.8 * EXP( -0.55 * F626/lambda ) )</f>
        <v>1.0269110447284344</v>
      </c>
      <c r="I626" cm="1">
        <f t="array" ref="I626" xml:space="preserve"> 1 + 3.34 * lambda/F626</f>
        <v>1.0357529392971245</v>
      </c>
      <c r="J626">
        <f t="shared" si="243"/>
        <v>0.9914633169424647</v>
      </c>
      <c r="K626" cm="1">
        <f t="array" ref="K626" xml:space="preserve"> kB * T * H626 / ( 3 * PI() * mu * F626 * 10^(-9) )</f>
        <v>3.8728772486105898E-12</v>
      </c>
      <c r="L626" cm="1">
        <f t="array" ref="L626" xml:space="preserve"> df * 10^(-6) *U / K626</f>
        <v>21234.043019247754</v>
      </c>
      <c r="M626" cm="1">
        <f t="array" ref="M626" xml:space="preserve"> 1 + 0.388 * Kn * ( ( 1 - alpha ) * L626 / Ku ) ^ ( 1 / 3 )</f>
        <v>1.2065442860348663</v>
      </c>
      <c r="N626" cm="1">
        <f t="array" ref="N626" xml:space="preserve"> 1 + 0.388 * Kn * ( ( 1 - alpha ) / Ku ) ^ ( 1 / 3 ) * ( 3 * PI() * mu * df * 10^(-6) * U * F626 * 10^(-9) / ( kB * T ) ) ^ ( 1 / 3 ) * ( 0.6 * ( F626 / lambda ) ^ 0.1 ) ^ ( -1 / 3 ) * ( 1 + 2/3 * ( 3.34 * F626 / lambda ) ) ^ ( -1 / 2 )</f>
        <v>1.0146905992757869</v>
      </c>
      <c r="O626">
        <f t="shared" si="234"/>
        <v>0.84098910501695812</v>
      </c>
      <c r="P626" cm="1">
        <f t="array" ref="P626" xml:space="preserve"> 1 / ( 1 + 1.6 * ( ( 1 - alpha ) / Ku ) ^ ( 1 / 3 ) * L626 ^ ( -2 / 3 ) * M626 )</f>
        <v>0.99717687139617728</v>
      </c>
      <c r="Q626" cm="1">
        <f t="array" ref="Q626" xml:space="preserve"> 1.6 * ( ( 1 - alpha ) / Ku ) * L626 ^ ( -2 / 3 ) * M626 * P626</f>
        <v>3.5702449797300633E-3</v>
      </c>
      <c r="R626" cm="1">
        <f t="array" ref="R626" xml:space="preserve"> 1.6 * ( 0.6 ) ^ ( 2 / 3 ) * ( ( 1 - alpha ) / Ku ) * ( lambda * 10^(-9) ) ^ ( -1 / 15 ) * ( kB * T / ( 3 * PI() * df * 10^(-6) * U * mu ) ) ^ ( 2 / 3 ) * ( F626 * 10^(-9) ) ^ ( -3 / 5 )  +  3.2 * 3.34 / 3 * ( 0.6 ) ^ ( 2 / 3 ) * ( ( 1 - alpha ) / Ku ) *  ( lambda * 10^(-9) ) ^ ( 14 / 15 ) * ( kB * T / ( 3 * PI() * df * 10^(-6) * U * mu ) ) ^ ( 2 / 3 ) * ( F626 * 10^(-9) ) ^ ( -8 / 5 )</f>
        <v>2.8733415113898096E-3</v>
      </c>
      <c r="S626">
        <f t="shared" si="235"/>
        <v>2.9155526201161209E-3</v>
      </c>
      <c r="T626">
        <f t="shared" si="244"/>
        <v>0.8166253679142651</v>
      </c>
      <c r="U626">
        <f t="shared" si="236"/>
        <v>5807.0700702695176</v>
      </c>
      <c r="V626">
        <f t="shared" si="237"/>
        <v>1.3122588658517183E-2</v>
      </c>
      <c r="W626">
        <f t="shared" si="238"/>
        <v>1.7220181494141578E-4</v>
      </c>
      <c r="X626">
        <f t="shared" si="239"/>
        <v>2.2597199609556498E-6</v>
      </c>
      <c r="Y626" cm="1">
        <f t="array" ref="Y626" xml:space="preserve"> 4 / 3 * g / U^2 * F626 * 10^(-9) * ( rhop - rhoa ) / rhoa</f>
        <v>648.94317160352659</v>
      </c>
      <c r="Z626" cm="1">
        <f t="array" ref="Z626" xml:space="preserve"> SQRT( 4/3 * 1/U626 * g/rhoa * F626 * 10^(-9) *  ( rhop - rhoa ) )</f>
        <v>3.5065106531355886E-3</v>
      </c>
      <c r="AA626" cm="1">
        <f t="array" ref="AA626" xml:space="preserve"> Z626 / U</f>
        <v>0.33429108921028949</v>
      </c>
      <c r="AB626">
        <f t="shared" si="245"/>
        <v>0.50215805105226852</v>
      </c>
      <c r="AC626">
        <f t="shared" si="246"/>
        <v>0.48339514533403322</v>
      </c>
      <c r="AD626">
        <f t="shared" si="247"/>
        <v>0.96263545774299986</v>
      </c>
      <c r="AE626" cm="1">
        <f t="array" ref="AE626">( ( F626 * 10^(-9) ) ^ 2 * rhop * H626 * U ) / ( 18 * mu * ( df * 10^(-6) ) )</f>
        <v>0.1649853877412327</v>
      </c>
      <c r="AF626">
        <f t="shared" si="248"/>
        <v>0.15806122879131476</v>
      </c>
      <c r="AG626" cm="1">
        <f t="array" ref="AG626">(2 * AI646*(1-alpha)*AE626*SQRT(alpha)+(1-alpha)*alpha*AE626^2)/Ku</f>
        <v>0.10424158707263863</v>
      </c>
      <c r="AH626">
        <f t="shared" si="249"/>
        <v>0.65950130762469783</v>
      </c>
      <c r="AI626" cm="1">
        <f t="array" ref="AI626" xml:space="preserve"> F626 / df / 1000</f>
        <v>0.79846938775510201</v>
      </c>
      <c r="AJ626" cm="1">
        <f t="array" ref="AJ626" xml:space="preserve"> ( 1 + AI626 ) / ( 2*Ku ) * ( 2 * LN( 1 + AI626 ) - 1 + alpha + ( 1 / ( 1 + AI626 ) ) ^ 2 * ( 1 - alpha / 2 ) - ( alpha / 2) * ( 1 + AI626 ) ^ 2 )</f>
        <v>0.59036942122788327</v>
      </c>
      <c r="AK626" cm="1">
        <f t="array" ref="AK626" xml:space="preserve"> ( ( 1 - alpha ) / Ku ) * AI626 ^ 2</f>
        <v>0.90670826252368686</v>
      </c>
      <c r="AL626">
        <f t="shared" si="250"/>
        <v>1.5358320230032654</v>
      </c>
      <c r="AM626">
        <f t="shared" si="240"/>
        <v>0.82891534661443833</v>
      </c>
      <c r="AN626">
        <f t="shared" si="251"/>
        <v>1.5510801892691508</v>
      </c>
      <c r="AO626">
        <f t="shared" si="252"/>
        <v>1.8712166394364276</v>
      </c>
      <c r="AP626" cm="1">
        <f t="array" ref="AP626" xml:space="preserve"> EXP( -4 * alpha * X * 10^(-6) * AM626 / ( PI() * df * 10^(-6) * ( 1 - alpha ) ) ) * 100</f>
        <v>4.3043979041108002E-6</v>
      </c>
      <c r="AQ626" cm="1">
        <f t="array" ref="AQ626" xml:space="preserve"> EXP( -4 * alpha * X * 10^(-6) * AN626 / ( PI() * df * 10^(-6) * ( 1 - alpha ) ) ) * 100</f>
        <v>1.6460928799026786E-12</v>
      </c>
      <c r="AR626">
        <f t="shared" si="253"/>
        <v>4.3043962580179203E-6</v>
      </c>
      <c r="AS626" cm="1">
        <f t="array" ref="AS626" xml:space="preserve"> ( sigave * 10^(-6) * fE *e * H626 ) / ( 3 * PI() * eps0 * ( 1 + epsF ) * mu * U * F626 * 10^(-9) )</f>
        <v>3.3847973136884872E-3</v>
      </c>
      <c r="AT626" cm="1">
        <f t="array" ref="AT626" xml:space="preserve"> PI() * AS626 / ( 1 + alpha * SQRT(AS626) )</f>
        <v>1.0591137821874697E-2</v>
      </c>
      <c r="AU626" cm="1">
        <f t="array" ref="AU626" xml:space="preserve"> PI() * AS626 * ( 1 - SQRT( AS626 ) * alpha )</f>
        <v>1.0590967145476762E-2</v>
      </c>
      <c r="AV626">
        <f t="shared" si="254"/>
        <v>0.99998388497998936</v>
      </c>
      <c r="AW626" cm="1">
        <f t="array" ref="AW626" xml:space="preserve"> 2 / 3 * ( epsP - 1 ) / ( epsP + 2 ) * ( sigave * 10^(-6) ) ^ 2 / ( eps0 * ( 1 + epsF ) ^ 2 ) * H626 * ( F626 * 10^(-9) ) ^ 2 / ( df * 10^(-6) * mu * U )</f>
        <v>132.29133714629438</v>
      </c>
      <c r="AX626" cm="1">
        <f t="array" ref="AX626" xml:space="preserve"> 0.528 * Ku ^ 0.26 * AW626 ^ 0.74 / ( 1 + 0.366 * ( Ku * AW626 ) ^ 0.63 )</f>
        <v>2.4802952608779059</v>
      </c>
      <c r="AY626" cm="1">
        <f t="array" ref="AY626" xml:space="preserve"> 0.35 * Ku ^ ( -0.5 ) * AW626 ^ 0.4</f>
        <v>3.0526800076674747</v>
      </c>
      <c r="AZ626">
        <f t="shared" si="255"/>
        <v>1.2307728260493358</v>
      </c>
      <c r="BA626">
        <f t="shared" si="241"/>
        <v>0.83072732775765257</v>
      </c>
      <c r="BB626">
        <f t="shared" si="256"/>
        <v>1.5616711564146275</v>
      </c>
      <c r="BC626">
        <f t="shared" si="257"/>
        <v>1.8798841740646488</v>
      </c>
      <c r="BD626">
        <f t="shared" si="242"/>
        <v>1.2532558016155861</v>
      </c>
      <c r="BE626">
        <f t="shared" si="258"/>
        <v>4.6037601969366255</v>
      </c>
      <c r="BF626">
        <f t="shared" si="259"/>
        <v>3.6734401636137384</v>
      </c>
      <c r="BG626" cm="1">
        <f t="array" ref="BG626" xml:space="preserve"> EXP( -4 * alpha * X * 10^(-6) * BA626 / ( PI() * df * 10^(-6) * ( 1 - alpha ) ) ) * 100</f>
        <v>4.1477291691194583E-6</v>
      </c>
      <c r="BH626" cm="1">
        <f t="array" ref="BH626" xml:space="preserve"> EXP( -4 * alpha * X * 10^(-6) * BB626 / ( PI() * df * 10^(-6) * ( 1 - alpha ) ) ) * 100</f>
        <v>1.3253744184473843E-12</v>
      </c>
      <c r="BI626" cm="1">
        <f t="array" ref="BI626" xml:space="preserve"> EXP( -4 * alpha * X * 10^(-6) * BD626 / ( PI() * df * 10^(-6) * ( 1 - alpha ) ) ) * 100</f>
        <v>7.2953493847702922E-10</v>
      </c>
      <c r="BJ626" cm="1">
        <f t="array" ref="BJ626" xml:space="preserve"> EXP( -4 * alpha * X * 10^(-6) * BE626 / ( PI() * df * 10^(-6) * ( 1 - alpha ) ) ) * 100</f>
        <v>1.2276264236248154E-39</v>
      </c>
      <c r="BK626" cm="1">
        <f t="array" ref="BK626">fC *  BG626 +  ( 1 - fC ) * BI626</f>
        <v>4.1542949835657518E-7</v>
      </c>
    </row>
    <row r="627" spans="6:63" x14ac:dyDescent="0.2">
      <c r="F627">
        <v>6270</v>
      </c>
      <c r="G627" cm="1">
        <f t="array" ref="G627" xml:space="preserve"> F627 * 10^(-9) * rhoa/mu * U</f>
        <v>4.1538314861417538E-3</v>
      </c>
      <c r="H627" cm="1">
        <f t="array" ref="H627">1 +  lambda/F627 * ( 2.514 + 0.8 * EXP( -0.55 * F627/lambda ) )</f>
        <v>1.0268681244019138</v>
      </c>
      <c r="I627" cm="1">
        <f t="array" ref="I627" xml:space="preserve"> 1 + 3.34 * lambda/F627</f>
        <v>1.0356959170653908</v>
      </c>
      <c r="J627">
        <f t="shared" si="243"/>
        <v>0.99147646281305202</v>
      </c>
      <c r="K627" cm="1">
        <f t="array" ref="K627" xml:space="preserve"> kB * T * H627 / ( 3 * PI() * mu * F627 * 10^(-9) )</f>
        <v>3.8665387999681559E-12</v>
      </c>
      <c r="L627" cm="1">
        <f t="array" ref="L627" xml:space="preserve"> df * 10^(-6) *U / K627</f>
        <v>21268.852159440488</v>
      </c>
      <c r="M627" cm="1">
        <f t="array" ref="M627" xml:space="preserve"> 1 + 0.388 * Kn * ( ( 1 - alpha ) * L627 / Ku ) ^ ( 1 / 3 )</f>
        <v>1.206657087663578</v>
      </c>
      <c r="N627" cm="1">
        <f t="array" ref="N627" xml:space="preserve"> 1 + 0.388 * Kn * ( ( 1 - alpha ) / Ku ) ^ ( 1 / 3 ) * ( 3 * PI() * mu * df * 10^(-6) * U * F627 * 10^(-9) / ( kB * T ) ) ^ ( 1 / 3 ) * ( 0.6 * ( F627 / lambda ) ^ 0.1 ) ^ ( -1 / 3 ) * ( 1 + 2/3 * ( 3.34 * F627 / lambda ) ) ^ ( -1 / 2 )</f>
        <v>1.0146859663184786</v>
      </c>
      <c r="O627">
        <f t="shared" si="234"/>
        <v>0.84090664754076183</v>
      </c>
      <c r="P627" cm="1">
        <f t="array" ref="P627" xml:space="preserve"> 1 / ( 1 + 1.6 * ( ( 1 - alpha ) / Ku ) ^ ( 1 / 3 ) * L627 ^ ( -2 / 3 ) * M627 )</f>
        <v>0.99717968090941933</v>
      </c>
      <c r="Q627" cm="1">
        <f t="array" ref="Q627" xml:space="preserve"> 1.6 * ( ( 1 - alpha ) / Ku ) * L627 ^ ( -2 / 3 ) * M627 * P627</f>
        <v>3.5666919532989986E-3</v>
      </c>
      <c r="R627" cm="1">
        <f t="array" ref="R627" xml:space="preserve"> 1.6 * ( 0.6 ) ^ ( 2 / 3 ) * ( ( 1 - alpha ) / Ku ) * ( lambda * 10^(-9) ) ^ ( -1 / 15 ) * ( kB * T / ( 3 * PI() * df * 10^(-6) * U * mu ) ) ^ ( 2 / 3 ) * ( F627 * 10^(-9) ) ^ ( -3 / 5 )  +  3.2 * 3.34 / 3 * ( 0.6 ) ^ ( 2 / 3 ) * ( ( 1 - alpha ) / Ku ) *  ( lambda * 10^(-9) ) ^ ( 14 / 15 ) * ( kB * T / ( 3 * PI() * df * 10^(-6) * U * mu ) ) ^ ( 2 / 3 ) * ( F627 * 10^(-9) ) ^ ( -8 / 5 )</f>
        <v>2.8704844400353935E-3</v>
      </c>
      <c r="S627">
        <f t="shared" si="235"/>
        <v>2.9126402778394704E-3</v>
      </c>
      <c r="T627">
        <f t="shared" si="244"/>
        <v>0.81662232566662629</v>
      </c>
      <c r="U627">
        <f t="shared" si="236"/>
        <v>5797.8303501230312</v>
      </c>
      <c r="V627">
        <f t="shared" si="237"/>
        <v>1.313304078193866E-2</v>
      </c>
      <c r="W627">
        <f t="shared" si="238"/>
        <v>1.7247624005364712E-4</v>
      </c>
      <c r="X627">
        <f t="shared" si="239"/>
        <v>2.2651238091328004E-6</v>
      </c>
      <c r="Y627" cm="1">
        <f t="array" ref="Y627" xml:space="preserve"> 4 / 3 * g / U^2 * F627 * 10^(-9) * ( rhop - rhoa ) / rhoa</f>
        <v>649.97982203739798</v>
      </c>
      <c r="Z627" cm="1">
        <f t="array" ref="Z627" xml:space="preserve"> SQRT( 4/3 * 1/U627 * g/rhoa * F627 * 10^(-9) *  ( rhop - rhoa ) )</f>
        <v>3.5121054582006464E-3</v>
      </c>
      <c r="AA627" cm="1">
        <f t="array" ref="AA627" xml:space="preserve"> Z627 / U</f>
        <v>0.33482446659428372</v>
      </c>
      <c r="AB627">
        <f t="shared" si="245"/>
        <v>0.5033625708991033</v>
      </c>
      <c r="AC627">
        <f t="shared" si="246"/>
        <v>0.48446449608390207</v>
      </c>
      <c r="AD627">
        <f t="shared" si="247"/>
        <v>0.96245633682805298</v>
      </c>
      <c r="AE627" cm="1">
        <f t="array" ref="AE627">( ( F627 * 10^(-9) ) ^ 2 * rhop * H627 * U ) / ( 18 * mu * ( df * 10^(-6) ) )</f>
        <v>0.16550600091466999</v>
      </c>
      <c r="AF627">
        <f t="shared" si="248"/>
        <v>0.15866198713097221</v>
      </c>
      <c r="AG627" cm="1">
        <f t="array" ref="AG627">(2 * AI647*(1-alpha)*AE627*SQRT(alpha)+(1-alpha)*alpha*AE627^2)/Ku</f>
        <v>0.10473670381450843</v>
      </c>
      <c r="AH627">
        <f t="shared" si="249"/>
        <v>0.66012474511648744</v>
      </c>
      <c r="AI627" cm="1">
        <f t="array" ref="AI627" xml:space="preserve"> F627 / df / 1000</f>
        <v>0.79974489795918369</v>
      </c>
      <c r="AJ627" cm="1">
        <f t="array" ref="AJ627" xml:space="preserve"> ( 1 + AI627 ) / ( 2*Ku ) * ( 2 * LN( 1 + AI627 ) - 1 + alpha + ( 1 / ( 1 + AI627 ) ) ^ 2 * ( 1 - alpha / 2 ) - ( alpha / 2) * ( 1 + AI627 ) ^ 2 )</f>
        <v>0.59193818564249423</v>
      </c>
      <c r="AK627" cm="1">
        <f t="array" ref="AK627" xml:space="preserve"> ( ( 1 - alpha ) / Ku ) * AI627 ^ 2</f>
        <v>0.90960740779653382</v>
      </c>
      <c r="AL627">
        <f t="shared" si="250"/>
        <v>1.536659451711565</v>
      </c>
      <c r="AM627">
        <f t="shared" si="240"/>
        <v>0.83010360994899024</v>
      </c>
      <c r="AN627">
        <f t="shared" si="251"/>
        <v>1.5556465312892476</v>
      </c>
      <c r="AO627">
        <f t="shared" si="252"/>
        <v>1.8740389906084638</v>
      </c>
      <c r="AP627" cm="1">
        <f t="array" ref="AP627" xml:space="preserve"> EXP( -4 * alpha * X * 10^(-6) * AM627 / ( PI() * df * 10^(-6) * ( 1 - alpha ) ) ) * 100</f>
        <v>4.2010031533772397E-6</v>
      </c>
      <c r="AQ627" cm="1">
        <f t="array" ref="AQ627" xml:space="preserve"> EXP( -4 * alpha * X * 10^(-6) * AN627 / ( PI() * df * 10^(-6) * ( 1 - alpha ) ) ) * 100</f>
        <v>1.4992564163445357E-12</v>
      </c>
      <c r="AR627">
        <f t="shared" si="253"/>
        <v>4.2010016541208237E-6</v>
      </c>
      <c r="AS627" cm="1">
        <f t="array" ref="AS627" xml:space="preserve"> ( sigave * 10^(-6) * fE *e * H627 ) / ( 3 * PI() * eps0 * ( 1 + epsF ) * mu * U * F627 * 10^(-9) )</f>
        <v>3.379257668984911E-3</v>
      </c>
      <c r="AT627" cm="1">
        <f t="array" ref="AT627" xml:space="preserve"> PI() * AS627 / ( 1 + alpha * SQRT(AS627) )</f>
        <v>1.0573838708723426E-2</v>
      </c>
      <c r="AU627" cm="1">
        <f t="array" ref="AU627" xml:space="preserve"> PI() * AS627 * ( 1 - SQRT( AS627 ) * alpha )</f>
        <v>1.0573668589978096E-2</v>
      </c>
      <c r="AV627">
        <f t="shared" si="254"/>
        <v>0.99998391135423792</v>
      </c>
      <c r="AW627" cm="1">
        <f t="array" ref="AW627" xml:space="preserve"> 2 / 3 * ( epsP - 1 ) / ( epsP + 2 ) * ( sigave * 10^(-6) ) ^ 2 / ( eps0 * ( 1 + epsF ) ^ 2 ) * H627 * ( F627 * 10^(-9) ) ^ 2 / ( df * 10^(-6) * mu * U )</f>
        <v>132.70878388986912</v>
      </c>
      <c r="AX627" cm="1">
        <f t="array" ref="AX627" xml:space="preserve"> 0.528 * Ku ^ 0.26 * AW627 ^ 0.74 / ( 1 + 0.366 * ( Ku * AW627 ) ^ 0.63 )</f>
        <v>2.4818497597622891</v>
      </c>
      <c r="AY627" cm="1">
        <f t="array" ref="AY627" xml:space="preserve"> 0.35 * Ku ^ ( -0.5 ) * AW627 ^ 0.4</f>
        <v>3.0565294721358702</v>
      </c>
      <c r="AZ627">
        <f t="shared" si="255"/>
        <v>1.2315529818487578</v>
      </c>
      <c r="BA627">
        <f t="shared" si="241"/>
        <v>0.83190006697458396</v>
      </c>
      <c r="BB627">
        <f t="shared" si="256"/>
        <v>1.5662201998792256</v>
      </c>
      <c r="BC627">
        <f t="shared" si="257"/>
        <v>1.8827023365621107</v>
      </c>
      <c r="BD627">
        <f t="shared" si="242"/>
        <v>1.2517609247815691</v>
      </c>
      <c r="BE627">
        <f t="shared" si="258"/>
        <v>4.6121760034251178</v>
      </c>
      <c r="BF627">
        <f t="shared" si="259"/>
        <v>3.684550230092809</v>
      </c>
      <c r="BG627" cm="1">
        <f t="array" ref="BG627" xml:space="preserve"> EXP( -4 * alpha * X * 10^(-6) * BA627 / ( PI() * df * 10^(-6) * ( 1 - alpha ) ) ) * 100</f>
        <v>4.0493837985371506E-6</v>
      </c>
      <c r="BH627" cm="1">
        <f t="array" ref="BH627" xml:space="preserve"> EXP( -4 * alpha * X * 10^(-6) * BB627 / ( PI() * df * 10^(-6) * ( 1 - alpha ) ) ) * 100</f>
        <v>1.2075743671326674E-12</v>
      </c>
      <c r="BI627" cm="1">
        <f t="array" ref="BI627" xml:space="preserve"> EXP( -4 * alpha * X * 10^(-6) * BD627 / ( PI() * df * 10^(-6) * ( 1 - alpha ) ) ) * 100</f>
        <v>7.5219457162193932E-10</v>
      </c>
      <c r="BJ627" cm="1">
        <f t="array" ref="BJ627" xml:space="preserve"> EXP( -4 * alpha * X * 10^(-6) * BE627 / ( PI() * df * 10^(-6) * ( 1 - alpha ) ) ) * 100</f>
        <v>1.0334271336750725E-39</v>
      </c>
      <c r="BK627" cm="1">
        <f t="array" ref="BK627">fC *  BG627 +  ( 1 - fC ) * BI627</f>
        <v>4.0561535496817484E-7</v>
      </c>
    </row>
    <row r="628" spans="6:63" x14ac:dyDescent="0.2">
      <c r="F628">
        <v>6280</v>
      </c>
      <c r="G628" cm="1">
        <f t="array" ref="G628" xml:space="preserve"> F628 * 10^(-9) * rhoa/mu * U</f>
        <v>4.160456416741661E-3</v>
      </c>
      <c r="H628" cm="1">
        <f t="array" ref="H628">1 +  lambda/F628 * ( 2.514 + 0.8 * EXP( -0.55 * F628/lambda ) )</f>
        <v>1.0268253407643313</v>
      </c>
      <c r="I628" cm="1">
        <f t="array" ref="I628" xml:space="preserve"> 1 + 3.34 * lambda/F628</f>
        <v>1.0356390764331209</v>
      </c>
      <c r="J628">
        <f t="shared" si="243"/>
        <v>0.99148956825852375</v>
      </c>
      <c r="K628" cm="1">
        <f t="array" ref="K628" xml:space="preserve"> kB * T * H628 / ( 3 * PI() * mu * F628 * 10^(-9) )</f>
        <v>3.8602210513328102E-12</v>
      </c>
      <c r="L628" cm="1">
        <f t="array" ref="L628" xml:space="preserve"> df * 10^(-6) *U / K628</f>
        <v>21303.661373710558</v>
      </c>
      <c r="M628" cm="1">
        <f t="array" ref="M628" xml:space="preserve"> 1 + 0.388 * Kn * ( ( 1 - alpha ) * L628 / Ku ) ^ ( 1 / 3 )</f>
        <v>1.2067697665230011</v>
      </c>
      <c r="N628" cm="1">
        <f t="array" ref="N628" xml:space="preserve"> 1 + 0.388 * Kn * ( ( 1 - alpha ) / Ku ) ^ ( 1 / 3 ) * ( 3 * PI() * mu * df * 10^(-6) * U * F628 * 10^(-9) / ( kB * T ) ) ^ ( 1 / 3 ) * ( 0.6 * ( F628 / lambda ) ^ 0.1 ) ^ ( -1 / 3 ) * ( 1 + 2/3 * ( 3.34 * F628 / lambda ) ) ^ ( -1 / 2 )</f>
        <v>1.0146813421132743</v>
      </c>
      <c r="O628">
        <f t="shared" si="234"/>
        <v>0.84082429827258565</v>
      </c>
      <c r="P628" cm="1">
        <f t="array" ref="P628" xml:space="preserve"> 1 / ( 1 + 1.6 * ( ( 1 - alpha ) / Ku ) ^ ( 1 / 3 ) * L628 ^ ( -2 / 3 ) * M628 )</f>
        <v>0.99718248293444012</v>
      </c>
      <c r="Q628" cm="1">
        <f t="array" ref="Q628" xml:space="preserve"> 1.6 * ( ( 1 - alpha ) / Ku ) * L628 ^ ( -2 / 3 ) * M628 * P628</f>
        <v>3.5631483967816231E-3</v>
      </c>
      <c r="R628" cm="1">
        <f t="array" ref="R628" xml:space="preserve"> 1.6 * ( 0.6 ) ^ ( 2 / 3 ) * ( ( 1 - alpha ) / Ku ) * ( lambda * 10^(-9) ) ^ ( -1 / 15 ) * ( kB * T / ( 3 * PI() * df * 10^(-6) * U * mu ) ) ^ ( 2 / 3 ) * ( F628 * 10^(-9) ) ^ ( -3 / 5 )  +  3.2 * 3.34 / 3 * ( 0.6 ) ^ ( 2 / 3 ) * ( ( 1 - alpha ) / Ku ) *  ( lambda * 10^(-9) ) ^ ( 14 / 15 ) * ( kB * T / ( 3 * PI() * df * 10^(-6) * U * mu ) ) ^ ( 2 / 3 ) * ( F628 * 10^(-9) ) ^ ( -8 / 5 )</f>
        <v>2.8676349213710827E-3</v>
      </c>
      <c r="S628">
        <f t="shared" si="235"/>
        <v>2.909735650707704E-3</v>
      </c>
      <c r="T628">
        <f t="shared" si="244"/>
        <v>0.81661927225256536</v>
      </c>
      <c r="U628">
        <f t="shared" si="236"/>
        <v>5788.6200448972631</v>
      </c>
      <c r="V628">
        <f t="shared" si="237"/>
        <v>1.3143484526363249E-2</v>
      </c>
      <c r="W628">
        <f t="shared" si="238"/>
        <v>1.7275066339682876E-4</v>
      </c>
      <c r="X628">
        <f t="shared" si="239"/>
        <v>2.2705319230439906E-6</v>
      </c>
      <c r="Y628" cm="1">
        <f t="array" ref="Y628" xml:space="preserve"> 4 / 3 * g / U^2 * F628 * 10^(-9) * ( rhop - rhoa ) / rhoa</f>
        <v>651.01647247126948</v>
      </c>
      <c r="Z628" cm="1">
        <f t="array" ref="Z628" xml:space="preserve"> SQRT( 4/3 * 1/U628 * g/rhoa * F628 * 10^(-9) *  ( rhop - rhoa ) )</f>
        <v>3.5177002454164848E-3</v>
      </c>
      <c r="AA628" cm="1">
        <f t="array" ref="AA628" xml:space="preserve"> Z628 / U</f>
        <v>0.33535784227663334</v>
      </c>
      <c r="AB628">
        <f t="shared" si="245"/>
        <v>0.50456902015567595</v>
      </c>
      <c r="AC628">
        <f t="shared" si="246"/>
        <v>0.48553498385607791</v>
      </c>
      <c r="AD628">
        <f t="shared" si="247"/>
        <v>0.96227664494002141</v>
      </c>
      <c r="AE628" cm="1">
        <f t="array" ref="AE628">( ( F628 * 10^(-9) ) ^ 2 * rhop * H628 * U ) / ( 18 * mu * ( df * 10^(-6) ) )</f>
        <v>0.16602743405059836</v>
      </c>
      <c r="AF628">
        <f t="shared" si="248"/>
        <v>0.1592633224592325</v>
      </c>
      <c r="AG628" cm="1">
        <f t="array" ref="AG628">(2 * AI648*(1-alpha)*AE628*SQRT(alpha)+(1-alpha)*alpha*AE628^2)/Ku</f>
        <v>0.10523339910796776</v>
      </c>
      <c r="AH628">
        <f t="shared" si="249"/>
        <v>0.66075099704707552</v>
      </c>
      <c r="AI628" cm="1">
        <f t="array" ref="AI628" xml:space="preserve"> F628 / df / 1000</f>
        <v>0.80102040816326525</v>
      </c>
      <c r="AJ628" cm="1">
        <f t="array" ref="AJ628" xml:space="preserve"> ( 1 + AI628 ) / ( 2*Ku ) * ( 2 * LN( 1 + AI628 ) - 1 + alpha + ( 1 / ( 1 + AI628 ) ) ^ 2 * ( 1 - alpha / 2 ) - ( alpha / 2) * ( 1 + AI628 ) ^ 2 )</f>
        <v>0.5935082796219</v>
      </c>
      <c r="AK628" cm="1">
        <f t="array" ref="AK628" xml:space="preserve"> ( ( 1 - alpha ) / Ku ) * AI628 ^ 2</f>
        <v>0.91251118059575398</v>
      </c>
      <c r="AL628">
        <f t="shared" si="250"/>
        <v>1.5374868589484172</v>
      </c>
      <c r="AM628">
        <f t="shared" si="240"/>
        <v>0.83128851850404384</v>
      </c>
      <c r="AN628">
        <f t="shared" si="251"/>
        <v>1.5602192225617721</v>
      </c>
      <c r="AO628">
        <f t="shared" si="252"/>
        <v>1.8768684852877375</v>
      </c>
      <c r="AP628" cm="1">
        <f t="array" ref="AP628" xml:space="preserve"> EXP( -4 * alpha * X * 10^(-6) * AM628 / ( PI() * df * 10^(-6) * ( 1 - alpha ) ) ) * 100</f>
        <v>4.1003734781641451E-6</v>
      </c>
      <c r="AQ628" cm="1">
        <f t="array" ref="AQ628" xml:space="preserve"> EXP( -4 * alpha * X * 10^(-6) * AN628 / ( PI() * df * 10^(-6) * ( 1 - alpha ) ) ) * 100</f>
        <v>1.3653408173519676E-12</v>
      </c>
      <c r="AR628">
        <f t="shared" si="253"/>
        <v>4.1003721128233281E-6</v>
      </c>
      <c r="AS628" cm="1">
        <f t="array" ref="AS628" xml:space="preserve"> ( sigave * 10^(-6) * fE *e * H628 ) / ( 3 * PI() * eps0 * ( 1 + epsF ) * mu * U * F628 * 10^(-9) )</f>
        <v>3.3737361155669319E-3</v>
      </c>
      <c r="AT628" cm="1">
        <f t="array" ref="AT628" xml:space="preserve"> PI() * AS628 / ( 1 + alpha * SQRT(AS628) )</f>
        <v>1.0556596006248883E-2</v>
      </c>
      <c r="AU628" cm="1">
        <f t="array" ref="AU628" xml:space="preserve"> PI() * AS628 * ( 1 - SQRT( AS628 ) * alpha )</f>
        <v>1.0556426442428305E-2</v>
      </c>
      <c r="AV628">
        <f t="shared" si="254"/>
        <v>0.99998393764235383</v>
      </c>
      <c r="AW628" cm="1">
        <f t="array" ref="AW628" xml:space="preserve"> 2 / 3 * ( epsP - 1 ) / ( epsP + 2 ) * ( sigave * 10^(-6) ) ^ 2 / ( eps0 * ( 1 + epsF ) ^ 2 ) * H628 * ( F628 * 10^(-9) ) ^ 2 / ( df * 10^(-6) * mu * U )</f>
        <v>133.12688810945338</v>
      </c>
      <c r="AX628" cm="1">
        <f t="array" ref="AX628" xml:space="preserve"> 0.528 * Ku ^ 0.26 * AW628 ^ 0.74 / ( 1 + 0.366 * ( Ku * AW628 ) ^ 0.63 )</f>
        <v>2.4834016035083595</v>
      </c>
      <c r="AY628" cm="1">
        <f t="array" ref="AY628" xml:space="preserve"> 0.35 * Ku ^ ( -0.5 ) * AW628 ^ 0.4</f>
        <v>3.0603777238947623</v>
      </c>
      <c r="AZ628">
        <f t="shared" si="255"/>
        <v>1.2323329901902678</v>
      </c>
      <c r="BA628">
        <f t="shared" si="241"/>
        <v>0.83306953745581236</v>
      </c>
      <c r="BB628">
        <f t="shared" si="256"/>
        <v>1.5707756490042004</v>
      </c>
      <c r="BC628">
        <f t="shared" si="257"/>
        <v>1.885527652110935</v>
      </c>
      <c r="BD628">
        <f t="shared" si="242"/>
        <v>1.2502668821813723</v>
      </c>
      <c r="BE628">
        <f t="shared" si="258"/>
        <v>4.6205969464565344</v>
      </c>
      <c r="BF628">
        <f t="shared" si="259"/>
        <v>3.6956885064370111</v>
      </c>
      <c r="BG628" cm="1">
        <f t="array" ref="BG628" xml:space="preserve"> EXP( -4 * alpha * X * 10^(-6) * BA628 / ( PI() * df * 10^(-6) * ( 1 - alpha ) ) ) * 100</f>
        <v>3.953634687026545E-6</v>
      </c>
      <c r="BH628" cm="1">
        <f t="array" ref="BH628" xml:space="preserve"> EXP( -4 * alpha * X * 10^(-6) * BB628 / ( PI() * df * 10^(-6) * ( 1 - alpha ) ) ) * 100</f>
        <v>1.1001002524987215E-12</v>
      </c>
      <c r="BI628" cm="1">
        <f t="array" ref="BI628" xml:space="preserve"> EXP( -4 * alpha * X * 10^(-6) * BD628 / ( PI() * df * 10^(-6) * ( 1 - alpha ) ) ) * 100</f>
        <v>7.7554478304516605E-10</v>
      </c>
      <c r="BJ628" cm="1">
        <f t="array" ref="BJ628" xml:space="preserve"> EXP( -4 * alpha * X * 10^(-6) * BE628 / ( PI() * df * 10^(-6) * ( 1 - alpha ) ) ) * 100</f>
        <v>8.6985696903146292E-40</v>
      </c>
      <c r="BK628" cm="1">
        <f t="array" ref="BK628">fC *  BG628 +  ( 1 - fC ) * BI628</f>
        <v>3.9606145900739519E-7</v>
      </c>
    </row>
    <row r="629" spans="6:63" x14ac:dyDescent="0.2">
      <c r="F629">
        <v>6290</v>
      </c>
      <c r="G629" cm="1">
        <f t="array" ref="G629" xml:space="preserve"> F629 * 10^(-9) * rhoa/mu * U</f>
        <v>4.1670813473415683E-3</v>
      </c>
      <c r="H629" cm="1">
        <f t="array" ref="H629">1 +  lambda/F629 * ( 2.514 + 0.8 * EXP( -0.55 * F629/lambda ) )</f>
        <v>1.026782693163752</v>
      </c>
      <c r="I629" cm="1">
        <f t="array" ref="I629" xml:space="preserve"> 1 + 3.34 * lambda/F629</f>
        <v>1.0355824165341811</v>
      </c>
      <c r="J629">
        <f t="shared" si="243"/>
        <v>0.99150263346506073</v>
      </c>
      <c r="K629" cm="1">
        <f t="array" ref="K629" xml:space="preserve"> kB * T * H629 / ( 3 * PI() * mu * F629 * 10^(-9) )</f>
        <v>3.8539239015294069E-12</v>
      </c>
      <c r="L629" cm="1">
        <f t="array" ref="L629" xml:space="preserve"> df * 10^(-6) *U / K629</f>
        <v>21338.47066171388</v>
      </c>
      <c r="M629" cm="1">
        <f t="array" ref="M629" xml:space="preserve"> 1 + 0.388 * Kn * ( ( 1 - alpha ) * L629 / Ku ) ^ ( 1 / 3 )</f>
        <v>1.2068823229460437</v>
      </c>
      <c r="N629" cm="1">
        <f t="array" ref="N629" xml:space="preserve"> 1 + 0.388 * Kn * ( ( 1 - alpha ) / Ku ) ^ ( 1 / 3 ) * ( 3 * PI() * mu * df * 10^(-6) * U * F629 * 10^(-9) / ( kB * T ) ) ^ ( 1 / 3 ) * ( 0.6 * ( F629 / lambda ) ^ 0.1 ) ^ ( -1 / 3 ) * ( 1 + 2/3 * ( 3.34 * F629 / lambda ) ) ^ ( -1 / 2 )</f>
        <v>1.0146767266299122</v>
      </c>
      <c r="O629">
        <f t="shared" si="234"/>
        <v>0.84074205690000436</v>
      </c>
      <c r="P629" cm="1">
        <f t="array" ref="P629" xml:space="preserve"> 1 / ( 1 + 1.6 * ( ( 1 - alpha ) / Ku ) ^ ( 1 / 3 ) * L629 ^ ( -2 / 3 ) * M629 )</f>
        <v>0.99718527750340502</v>
      </c>
      <c r="Q629" cm="1">
        <f t="array" ref="Q629" xml:space="preserve"> 1.6 * ( ( 1 - alpha ) / Ku ) * L629 ^ ( -2 / 3 ) * M629 * P629</f>
        <v>3.559614269500206E-3</v>
      </c>
      <c r="R629" cm="1">
        <f t="array" ref="R629" xml:space="preserve"> 1.6 * ( 0.6 ) ^ ( 2 / 3 ) * ( ( 1 - alpha ) / Ku ) * ( lambda * 10^(-9) ) ^ ( -1 / 15 ) * ( kB * T / ( 3 * PI() * df * 10^(-6) * U * mu ) ) ^ ( 2 / 3 ) * ( F629 * 10^(-9) ) ^ ( -3 / 5 )  +  3.2 * 3.34 / 3 * ( 0.6 ) ^ ( 2 / 3 ) * ( ( 1 - alpha ) / Ku ) *  ( lambda * 10^(-9) ) ^ ( 14 / 15 ) * ( kB * T / ( 3 * PI() * df * 10^(-6) * U * mu ) ) ^ ( 2 / 3 ) * ( F629 * 10^(-9) ) ^ ( -8 / 5 )</f>
        <v>2.8647929230479333E-3</v>
      </c>
      <c r="S629">
        <f t="shared" si="235"/>
        <v>2.9068387056308148E-3</v>
      </c>
      <c r="T629">
        <f t="shared" si="244"/>
        <v>0.81661620769908716</v>
      </c>
      <c r="U629">
        <f t="shared" si="236"/>
        <v>5779.4390143213059</v>
      </c>
      <c r="V629">
        <f t="shared" si="237"/>
        <v>1.3153919911782455E-2</v>
      </c>
      <c r="W629">
        <f t="shared" si="238"/>
        <v>1.7302508497184287E-4</v>
      </c>
      <c r="X629">
        <f t="shared" si="239"/>
        <v>2.2759442992059785E-6</v>
      </c>
      <c r="Y629" cm="1">
        <f t="array" ref="Y629" xml:space="preserve"> 4 / 3 * g / U^2 * F629 * 10^(-9) * ( rhop - rhoa ) / rhoa</f>
        <v>652.05312290514098</v>
      </c>
      <c r="Z629" cm="1">
        <f t="array" ref="Z629" xml:space="preserve"> SQRT( 4/3 * 1/U629 * g/rhoa * F629 * 10^(-9) *  ( rhop - rhoa ) )</f>
        <v>3.5232950147921463E-3</v>
      </c>
      <c r="AA629" cm="1">
        <f t="array" ref="AA629" xml:space="preserve"> Z629 / U</f>
        <v>0.3358912162582004</v>
      </c>
      <c r="AB629">
        <f t="shared" si="245"/>
        <v>0.50577740346345479</v>
      </c>
      <c r="AC629">
        <f t="shared" si="246"/>
        <v>0.48660660955162516</v>
      </c>
      <c r="AD629">
        <f t="shared" si="247"/>
        <v>0.96209638117370966</v>
      </c>
      <c r="AE629" cm="1">
        <f t="array" ref="AE629">( ( F629 * 10^(-9) ) ^ 2 * rhop * H629 * U ) / ( 18 * mu * ( df * 10^(-6) ) )</f>
        <v>0.16654968714901777</v>
      </c>
      <c r="AF629">
        <f t="shared" si="248"/>
        <v>0.15986523014245896</v>
      </c>
      <c r="AG629" cm="1">
        <f t="array" ref="AG629">(2 * AI649*(1-alpha)*AE629*SQRT(alpha)+(1-alpha)*alpha*AE629^2)/Ku</f>
        <v>0.10573167554900645</v>
      </c>
      <c r="AH629">
        <f t="shared" si="249"/>
        <v>0.66138006028444674</v>
      </c>
      <c r="AI629" cm="1">
        <f t="array" ref="AI629" xml:space="preserve"> F629 / df / 1000</f>
        <v>0.80229591836734704</v>
      </c>
      <c r="AJ629" cm="1">
        <f t="array" ref="AJ629" xml:space="preserve"> ( 1 + AI629 ) / ( 2*Ku ) * ( 2 * LN( 1 + AI629 ) - 1 + alpha + ( 1 / ( 1 + AI629 ) ) ^ 2 * ( 1 - alpha / 2 ) - ( alpha / 2) * ( 1 + AI629 ) ^ 2 )</f>
        <v>0.59507970098613194</v>
      </c>
      <c r="AK629" cm="1">
        <f t="array" ref="AK629" xml:space="preserve"> ( ( 1 - alpha ) / Ku ) * AI629 ^ 2</f>
        <v>0.91541958092134768</v>
      </c>
      <c r="AL629">
        <f t="shared" si="250"/>
        <v>1.5383142449731806</v>
      </c>
      <c r="AM629">
        <f t="shared" si="240"/>
        <v>0.83247006232274023</v>
      </c>
      <c r="AN629">
        <f t="shared" si="251"/>
        <v>1.5647982593210625</v>
      </c>
      <c r="AO629">
        <f t="shared" si="252"/>
        <v>1.879705145137587</v>
      </c>
      <c r="AP629" cm="1">
        <f t="array" ref="AP629" xml:space="preserve"> EXP( -4 * alpha * X * 10^(-6) * AM629 / ( PI() * df * 10^(-6) * ( 1 - alpha ) ) ) * 100</f>
        <v>4.0024298096745542E-6</v>
      </c>
      <c r="AQ629" cm="1">
        <f t="array" ref="AQ629" xml:space="preserve"> EXP( -4 * alpha * X * 10^(-6) * AN629 / ( PI() * df * 10^(-6) * ( 1 - alpha ) ) ) * 100</f>
        <v>1.2432253093064779E-12</v>
      </c>
      <c r="AR629">
        <f t="shared" si="253"/>
        <v>4.0024285664492447E-6</v>
      </c>
      <c r="AS629" cm="1">
        <f t="array" ref="AS629" xml:space="preserve"> ( sigave * 10^(-6) * fE *e * H629 ) / ( 3 * PI() * eps0 * ( 1 + epsF ) * mu * U * F629 * 10^(-9) )</f>
        <v>3.3682325650100189E-3</v>
      </c>
      <c r="AT629" cm="1">
        <f t="array" ref="AT629" xml:space="preserve"> PI() * AS629 / ( 1 + alpha * SQRT(AS629) )</f>
        <v>1.0539409439076806E-2</v>
      </c>
      <c r="AU629" cm="1">
        <f t="array" ref="AU629" xml:space="preserve"> PI() * AS629 * ( 1 - SQRT( AS629 ) * alpha )</f>
        <v>1.0539240427470882E-2</v>
      </c>
      <c r="AV629">
        <f t="shared" si="254"/>
        <v>0.99998396384475796</v>
      </c>
      <c r="AW629" cm="1">
        <f t="array" ref="AW629" xml:space="preserve"> 2 / 3 * ( epsP - 1 ) / ( epsP + 2 ) * ( sigave * 10^(-6) ) ^ 2 / ( eps0 * ( 1 + epsF ) ^ 2 ) * H629 * ( F629 * 10^(-9) ) ^ 2 / ( df * 10^(-6) * mu * U )</f>
        <v>133.54564980504705</v>
      </c>
      <c r="AX629" cm="1">
        <f t="array" ref="AX629" xml:space="preserve"> 0.528 * Ku ^ 0.26 * AW629 ^ 0.74 / ( 1 + 0.366 * ( Ku * AW629 ) ^ 0.63 )</f>
        <v>2.4849508008604166</v>
      </c>
      <c r="AY629" cm="1">
        <f t="array" ref="AY629" xml:space="preserve"> 0.35 * Ku ^ ( -0.5 ) * AW629 ^ 0.4</f>
        <v>3.0642247652348096</v>
      </c>
      <c r="AZ629">
        <f t="shared" si="255"/>
        <v>1.2331128504330222</v>
      </c>
      <c r="BA629">
        <f t="shared" si="241"/>
        <v>0.83423572892922393</v>
      </c>
      <c r="BB629">
        <f t="shared" si="256"/>
        <v>1.5753374997485334</v>
      </c>
      <c r="BC629">
        <f t="shared" si="257"/>
        <v>1.8883601422472569</v>
      </c>
      <c r="BD629">
        <f t="shared" si="242"/>
        <v>1.2487737151219425</v>
      </c>
      <c r="BE629">
        <f t="shared" si="258"/>
        <v>4.6290230245558721</v>
      </c>
      <c r="BF629">
        <f t="shared" si="259"/>
        <v>3.7068549477787887</v>
      </c>
      <c r="BG629" cm="1">
        <f t="array" ref="BG629" xml:space="preserve"> EXP( -4 * alpha * X * 10^(-6) * BA629 / ( PI() * df * 10^(-6) * ( 1 - alpha ) ) ) * 100</f>
        <v>3.8604085993625173E-6</v>
      </c>
      <c r="BH629" cm="1">
        <f t="array" ref="BH629" xml:space="preserve"> EXP( -4 * alpha * X * 10^(-6) * BB629 / ( PI() * df * 10^(-6) * ( 1 - alpha ) ) ) * 100</f>
        <v>1.0020600670478971E-12</v>
      </c>
      <c r="BI629" cm="1">
        <f t="array" ref="BI629" xml:space="preserve"> EXP( -4 * alpha * X * 10^(-6) * BD629 / ( PI() * df * 10^(-6) * ( 1 - alpha ) ) ) * 100</f>
        <v>7.99605524844467E-10</v>
      </c>
      <c r="BJ629" cm="1">
        <f t="array" ref="BJ629" xml:space="preserve"> EXP( -4 * alpha * X * 10^(-6) * BE629 / ( PI() * df * 10^(-6) * ( 1 - alpha ) ) ) * 100</f>
        <v>7.3209965459308894E-40</v>
      </c>
      <c r="BK629" cm="1">
        <f t="array" ref="BK629">fC *  BG629 +  ( 1 - fC ) * BI629</f>
        <v>3.8676050490861175E-7</v>
      </c>
    </row>
    <row r="630" spans="6:63" x14ac:dyDescent="0.2">
      <c r="F630">
        <v>6300</v>
      </c>
      <c r="G630" cm="1">
        <f t="array" ref="G630" xml:space="preserve"> F630 * 10^(-9) * rhoa/mu * U</f>
        <v>4.1737062779414755E-3</v>
      </c>
      <c r="H630" cm="1">
        <f t="array" ref="H630">1 +  lambda/F630 * ( 2.514 + 0.8 * EXP( -0.55 * F630/lambda ) )</f>
        <v>1.0267401809523808</v>
      </c>
      <c r="I630" cm="1">
        <f t="array" ref="I630" xml:space="preserve"> 1 + 3.34 * lambda/F630</f>
        <v>1.0355259365079366</v>
      </c>
      <c r="J630">
        <f t="shared" si="243"/>
        <v>0.99151565861770341</v>
      </c>
      <c r="K630" cm="1">
        <f t="array" ref="K630" xml:space="preserve"> kB * T * H630 / ( 3 * PI() * mu * F630 * 10^(-9) )</f>
        <v>3.8476472500406988E-12</v>
      </c>
      <c r="L630" cm="1">
        <f t="array" ref="L630" xml:space="preserve"> df * 10^(-6) *U / K630</f>
        <v>21373.28002310848</v>
      </c>
      <c r="M630" cm="1">
        <f t="array" ref="M630" xml:space="preserve"> 1 + 0.388 * Kn * ( ( 1 - alpha ) * L630 / Ku ) ^ ( 1 / 3 )</f>
        <v>1.2069947572641742</v>
      </c>
      <c r="N630" cm="1">
        <f t="array" ref="N630" xml:space="preserve"> 1 + 0.388 * Kn * ( ( 1 - alpha ) / Ku ) ^ ( 1 / 3 ) * ( 3 * PI() * mu * df * 10^(-6) * U * F630 * 10^(-9) / ( kB * T ) ) ^ ( 1 / 3 ) * ( 0.6 * ( F630 / lambda ) ^ 0.1 ) ^ ( -1 / 3 ) * ( 1 + 2/3 * ( 3.34 * F630 / lambda ) ) ^ ( -1 / 2 )</f>
        <v>1.0146721198382826</v>
      </c>
      <c r="O630">
        <f t="shared" si="234"/>
        <v>0.84065992311199578</v>
      </c>
      <c r="P630" cm="1">
        <f t="array" ref="P630" xml:space="preserve"> 1 / ( 1 + 1.6 * ( ( 1 - alpha ) / Ku ) ^ ( 1 / 3 ) * L630 ^ ( -2 / 3 ) * M630 )</f>
        <v>0.99718806464828946</v>
      </c>
      <c r="Q630" cm="1">
        <f t="array" ref="Q630" xml:space="preserve"> 1.6 * ( ( 1 - alpha ) / Ku ) * L630 ^ ( -2 / 3 ) * M630 * P630</f>
        <v>3.5560895310175786E-3</v>
      </c>
      <c r="R630" cm="1">
        <f t="array" ref="R630" xml:space="preserve"> 1.6 * ( 0.6 ) ^ ( 2 / 3 ) * ( ( 1 - alpha ) / Ku ) * ( lambda * 10^(-9) ) ^ ( -1 / 15 ) * ( kB * T / ( 3 * PI() * df * 10^(-6) * U * mu ) ) ^ ( 2 / 3 ) * ( F630 * 10^(-9) ) ^ ( -3 / 5 )  +  3.2 * 3.34 / 3 * ( 0.6 ) ^ ( 2 / 3 ) * ( ( 1 - alpha ) / Ku ) *  ( lambda * 10^(-9) ) ^ ( 14 / 15 ) * ( kB * T / ( 3 * PI() * df * 10^(-6) * U * mu ) ) ^ ( 2 / 3 ) * ( F630 * 10^(-9) ) ^ ( -8 / 5 )</f>
        <v>2.8619584129083021E-3</v>
      </c>
      <c r="S630">
        <f t="shared" si="235"/>
        <v>2.9039494097146739E-3</v>
      </c>
      <c r="T630">
        <f t="shared" si="244"/>
        <v>0.81661313203318198</v>
      </c>
      <c r="U630">
        <f t="shared" si="236"/>
        <v>5770.2871190147753</v>
      </c>
      <c r="V630">
        <f t="shared" si="237"/>
        <v>1.3164346958108376E-2</v>
      </c>
      <c r="W630">
        <f t="shared" si="238"/>
        <v>1.7329950477956976E-4</v>
      </c>
      <c r="X630">
        <f t="shared" si="239"/>
        <v>2.2813609341438286E-6</v>
      </c>
      <c r="Y630" cm="1">
        <f t="array" ref="Y630" xml:space="preserve"> 4 / 3 * g / U^2 * F630 * 10^(-9) * ( rhop - rhoa ) / rhoa</f>
        <v>653.08977333901237</v>
      </c>
      <c r="Z630" cm="1">
        <f t="array" ref="Z630" xml:space="preserve"> SQRT( 4/3 * 1/U630 * g/rhoa * F630 * 10^(-9) *  ( rhop - rhoa ) )</f>
        <v>3.5288897663366546E-3</v>
      </c>
      <c r="AA630" cm="1">
        <f t="array" ref="AA630" xml:space="preserve"> Z630 / U</f>
        <v>0.33642458853984519</v>
      </c>
      <c r="AB630">
        <f t="shared" si="245"/>
        <v>0.50698772547880366</v>
      </c>
      <c r="AC630">
        <f t="shared" si="246"/>
        <v>0.48767937407159434</v>
      </c>
      <c r="AD630">
        <f t="shared" si="247"/>
        <v>0.96191554462393669</v>
      </c>
      <c r="AE630" cm="1">
        <f t="array" ref="AE630">( ( F630 * 10^(-9) ) ^ 2 * rhop * H630 * U ) / ( 18 * mu * ( df * 10^(-6) ) )</f>
        <v>0.16707276020992815</v>
      </c>
      <c r="AF630">
        <f t="shared" si="248"/>
        <v>0.16046770555303763</v>
      </c>
      <c r="AG630" cm="1">
        <f t="array" ref="AG630">(2 * AI650*(1-alpha)*AE630*SQRT(alpha)+(1-alpha)*alpha*AE630^2)/Ku</f>
        <v>0.10623153573400983</v>
      </c>
      <c r="AH630">
        <f t="shared" si="249"/>
        <v>0.66201193173350559</v>
      </c>
      <c r="AI630" cm="1">
        <f t="array" ref="AI630" xml:space="preserve"> F630 / df / 1000</f>
        <v>0.8035714285714286</v>
      </c>
      <c r="AJ630" cm="1">
        <f t="array" ref="AJ630" xml:space="preserve"> ( 1 + AI630 ) / ( 2*Ku ) * ( 2 * LN( 1 + AI630 ) - 1 + alpha + ( 1 / ( 1 + AI630 ) ) ^ 2 * ( 1 - alpha / 2 ) - ( alpha / 2) * ( 1 + AI630 ) ^ 2 )</f>
        <v>0.5966524475590772</v>
      </c>
      <c r="AK630" cm="1">
        <f t="array" ref="AK630" xml:space="preserve"> ( ( 1 - alpha ) / Ku ) * AI630 ^ 2</f>
        <v>0.91833260877331446</v>
      </c>
      <c r="AL630">
        <f t="shared" si="250"/>
        <v>1.5391416100449102</v>
      </c>
      <c r="AM630">
        <f t="shared" si="240"/>
        <v>0.83364823149072531</v>
      </c>
      <c r="AN630">
        <f t="shared" si="251"/>
        <v>1.5693836378076611</v>
      </c>
      <c r="AO630">
        <f t="shared" si="252"/>
        <v>1.8825489919186869</v>
      </c>
      <c r="AP630" cm="1">
        <f t="array" ref="AP630" xml:space="preserve"> EXP( -4 * alpha * X * 10^(-6) * AM630 / ( PI() * df * 10^(-6) * ( 1 - alpha ) ) ) * 100</f>
        <v>3.9070954552550344E-6</v>
      </c>
      <c r="AQ630" cm="1">
        <f t="array" ref="AQ630" xml:space="preserve"> EXP( -4 * alpha * X * 10^(-6) * AN630 / ( PI() * df * 10^(-6) * ( 1 - alpha ) ) ) * 100</f>
        <v>1.1318848749098137E-12</v>
      </c>
      <c r="AR630">
        <f t="shared" si="253"/>
        <v>3.9070943233701594E-6</v>
      </c>
      <c r="AS630" cm="1">
        <f t="array" ref="AS630" xml:space="preserve"> ( sigave * 10^(-6) * fE *e * H630 ) / ( 3 * PI() * eps0 * ( 1 + epsF ) * mu * U * F630 * 10^(-9) )</f>
        <v>3.3627469294646214E-3</v>
      </c>
      <c r="AT630" cm="1">
        <f t="array" ref="AT630" xml:space="preserve"> PI() * AS630 / ( 1 + alpha * SQRT(AS630) )</f>
        <v>1.0522278733621606E-2</v>
      </c>
      <c r="AU630" cm="1">
        <f t="array" ref="AU630" xml:space="preserve"> PI() * AS630 * ( 1 - SQRT( AS630 ) * alpha )</f>
        <v>1.0522110271537856E-2</v>
      </c>
      <c r="AV630">
        <f t="shared" si="254"/>
        <v>0.9999839899618691</v>
      </c>
      <c r="AW630" cm="1">
        <f t="array" ref="AW630" xml:space="preserve"> 2 / 3 * ( epsP - 1 ) / ( epsP + 2 ) * ( sigave * 10^(-6) ) ^ 2 / ( eps0 * ( 1 + epsF ) ^ 2 ) * H630 * ( F630 * 10^(-9) ) ^ 2 / ( df * 10^(-6) * mu * U )</f>
        <v>133.96506897665012</v>
      </c>
      <c r="AX630" cm="1">
        <f t="array" ref="AX630" xml:space="preserve"> 0.528 * Ku ^ 0.26 * AW630 ^ 0.74 / ( 1 + 0.366 * ( Ku * AW630 ) ^ 0.63 )</f>
        <v>2.4864973605224372</v>
      </c>
      <c r="AY630" cm="1">
        <f t="array" ref="AY630" xml:space="preserve"> 0.35 * Ku ^ ( -0.5 ) * AW630 ^ 0.4</f>
        <v>3.0680705984387426</v>
      </c>
      <c r="AZ630">
        <f t="shared" si="255"/>
        <v>1.2338925619426804</v>
      </c>
      <c r="BA630">
        <f t="shared" si="241"/>
        <v>0.83539863116681079</v>
      </c>
      <c r="BB630">
        <f t="shared" si="256"/>
        <v>1.5799057480791989</v>
      </c>
      <c r="BC630">
        <f t="shared" si="257"/>
        <v>1.8911998286046106</v>
      </c>
      <c r="BD630">
        <f t="shared" si="242"/>
        <v>1.2472814648072763</v>
      </c>
      <c r="BE630">
        <f t="shared" si="258"/>
        <v>4.6374542362464037</v>
      </c>
      <c r="BF630">
        <f t="shared" si="259"/>
        <v>3.7180495077451985</v>
      </c>
      <c r="BG630" cm="1">
        <f t="array" ref="BG630" xml:space="preserve"> EXP( -4 * alpha * X * 10^(-6) * BA630 / ( PI() * df * 10^(-6) * ( 1 - alpha ) ) ) * 100</f>
        <v>3.7696344691766909E-6</v>
      </c>
      <c r="BH630" cm="1">
        <f t="array" ref="BH630" xml:space="preserve"> EXP( -4 * alpha * X * 10^(-6) * BB630 / ( PI() * df * 10^(-6) * ( 1 - alpha ) ) ) * 100</f>
        <v>9.1263767887943962E-13</v>
      </c>
      <c r="BI630" cm="1">
        <f t="array" ref="BI630" xml:space="preserve"> EXP( -4 * alpha * X * 10^(-6) * BD630 / ( PI() * df * 10^(-6) * ( 1 - alpha ) ) ) * 100</f>
        <v>8.2439727021523302E-10</v>
      </c>
      <c r="BJ630" cm="1">
        <f t="array" ref="BJ630" xml:space="preserve"> EXP( -4 * alpha * X * 10^(-6) * BE630 / ( PI() * df * 10^(-6) * ( 1 - alpha ) ) ) * 100</f>
        <v>6.1609394055804479E-40</v>
      </c>
      <c r="BK630" cm="1">
        <f t="array" ref="BK630">fC *  BG630 +  ( 1 - fC ) * BI630</f>
        <v>3.7770540446086281E-7</v>
      </c>
    </row>
    <row r="631" spans="6:63" x14ac:dyDescent="0.2">
      <c r="F631">
        <v>6310</v>
      </c>
      <c r="G631" cm="1">
        <f t="array" ref="G631" xml:space="preserve"> F631 * 10^(-9) * rhoa/mu * U</f>
        <v>4.1803312085413836E-3</v>
      </c>
      <c r="H631" cm="1">
        <f t="array" ref="H631">1 +  lambda/F631 * ( 2.514 + 0.8 * EXP( -0.55 * F631/lambda ) )</f>
        <v>1.0266978034865293</v>
      </c>
      <c r="I631" cm="1">
        <f t="array" ref="I631" xml:space="preserve"> 1 + 3.34 * lambda/F631</f>
        <v>1.0354696354992077</v>
      </c>
      <c r="J631">
        <f t="shared" si="243"/>
        <v>0.99152864390035989</v>
      </c>
      <c r="K631" cm="1">
        <f t="array" ref="K631" xml:space="preserve"> kB * T * H631 / ( 3 * PI() * mu * F631 * 10^(-9) )</f>
        <v>3.8413909970019944E-12</v>
      </c>
      <c r="L631" cm="1">
        <f t="array" ref="L631" xml:space="preserve"> df * 10^(-6) *U / K631</f>
        <v>21408.089457554495</v>
      </c>
      <c r="M631" cm="1">
        <f t="array" ref="M631" xml:space="preserve"> 1 + 0.388 * Kn * ( ( 1 - alpha ) * L631 / Ku ) ^ ( 1 / 3 )</f>
        <v>1.2071070698074298</v>
      </c>
      <c r="N631" cm="1">
        <f t="array" ref="N631" xml:space="preserve"> 1 + 0.388 * Kn * ( ( 1 - alpha ) / Ku ) ^ ( 1 / 3 ) * ( 3 * PI() * mu * df * 10^(-6) * U * F631 * 10^(-9) / ( kB * T ) ) ^ ( 1 / 3 ) * ( 0.6 * ( F631 / lambda ) ^ 0.1 ) ^ ( -1 / 3 ) * ( 1 + 2/3 * ( 3.34 * F631 / lambda ) ) ^ ( -1 / 2 )</f>
        <v>1.0146675217084271</v>
      </c>
      <c r="O631">
        <f t="shared" si="234"/>
        <v>0.84057789659893001</v>
      </c>
      <c r="P631" cm="1">
        <f t="array" ref="P631" xml:space="preserve"> 1 / ( 1 + 1.6 * ( ( 1 - alpha ) / Ku ) ^ ( 1 / 3 ) * L631 ^ ( -2 / 3 ) * M631 )</f>
        <v>0.99719084440087957</v>
      </c>
      <c r="Q631" cm="1">
        <f t="array" ref="Q631" xml:space="preserve"> 1.6 * ( ( 1 - alpha ) / Ku ) * L631 ^ ( -2 / 3 ) * M631 * P631</f>
        <v>3.5525741411353354E-3</v>
      </c>
      <c r="R631" cm="1">
        <f t="array" ref="R631" xml:space="preserve"> 1.6 * ( 0.6 ) ^ ( 2 / 3 ) * ( ( 1 - alpha ) / Ku ) * ( lambda * 10^(-9) ) ^ ( -1 / 15 ) * ( kB * T / ( 3 * PI() * df * 10^(-6) * U * mu ) ) ^ ( 2 / 3 ) * ( F631 * 10^(-9) ) ^ ( -3 / 5 )  +  3.2 * 3.34 / 3 * ( 0.6 ) ^ ( 2 / 3 ) * ( ( 1 - alpha ) / Ku ) *  ( lambda * 10^(-9) ) ^ ( 14 / 15 ) * ( kB * T / ( 3 * PI() * df * 10^(-6) * U * mu ) ) ^ ( 2 / 3 ) * ( F631 * 10^(-9) ) ^ ( -8 / 5 )</f>
        <v>2.8591313589843969E-3</v>
      </c>
      <c r="S631">
        <f t="shared" si="235"/>
        <v>2.9010677302595453E-3</v>
      </c>
      <c r="T631">
        <f t="shared" si="244"/>
        <v>0.81661004528181902</v>
      </c>
      <c r="U631">
        <f t="shared" si="236"/>
        <v>5761.1642204807576</v>
      </c>
      <c r="V631">
        <f t="shared" si="237"/>
        <v>1.3174765685174148E-2</v>
      </c>
      <c r="W631">
        <f t="shared" si="238"/>
        <v>1.7357392282088801E-4</v>
      </c>
      <c r="X631">
        <f t="shared" si="239"/>
        <v>2.2867818243908481E-6</v>
      </c>
      <c r="Y631" cm="1">
        <f t="array" ref="Y631" xml:space="preserve"> 4 / 3 * g / U^2 * F631 * 10^(-9) * ( rhop - rhoa ) / rhoa</f>
        <v>654.12642377288387</v>
      </c>
      <c r="Z631" cm="1">
        <f t="array" ref="Z631" xml:space="preserve"> SQRT( 4/3 * 1/U631 * g/rhoa * F631 * 10^(-9) *  ( rhop - rhoa ) )</f>
        <v>3.5344845000590168E-3</v>
      </c>
      <c r="AA631" cm="1">
        <f t="array" ref="AA631" xml:space="preserve"> Z631 / U</f>
        <v>0.33695795912242638</v>
      </c>
      <c r="AB631">
        <f t="shared" si="245"/>
        <v>0.50819999087304246</v>
      </c>
      <c r="AC631">
        <f t="shared" si="246"/>
        <v>0.48875327831702298</v>
      </c>
      <c r="AD631">
        <f t="shared" si="247"/>
        <v>0.96173413438553634</v>
      </c>
      <c r="AE631" cm="1">
        <f t="array" ref="AE631">( ( F631 * 10^(-9) ) ^ 2 * rhop * H631 * U ) / ( 18 * mu * ( df * 10^(-6) ) )</f>
        <v>0.16759665323332967</v>
      </c>
      <c r="AF631">
        <f t="shared" si="248"/>
        <v>0.16107074406947544</v>
      </c>
      <c r="AG631" cm="1">
        <f t="array" ref="AG631">(2 * AI651*(1-alpha)*AE631*SQRT(alpha)+(1-alpha)*alpha*AE631^2)/Ku</f>
        <v>0.10673298225975952</v>
      </c>
      <c r="AH631">
        <f t="shared" si="249"/>
        <v>0.66264660833578726</v>
      </c>
      <c r="AI631" cm="1">
        <f t="array" ref="AI631" xml:space="preserve"> F631 / df / 1000</f>
        <v>0.80484693877551028</v>
      </c>
      <c r="AJ631" cm="1">
        <f t="array" ref="AJ631" xml:space="preserve"> ( 1 + AI631 ) / ( 2*Ku ) * ( 2 * LN( 1 + AI631 ) - 1 + alpha + ( 1 / ( 1 + AI631 ) ) ^ 2 * ( 1 - alpha / 2 ) - ( alpha / 2) * ( 1 + AI631 ) ^ 2 )</f>
        <v>0.59822651716846864</v>
      </c>
      <c r="AK631" cm="1">
        <f t="array" ref="AK631" xml:space="preserve"> ( ( 1 - alpha ) / Ku ) * AI631 ^ 2</f>
        <v>0.92125026415165445</v>
      </c>
      <c r="AL631">
        <f t="shared" si="250"/>
        <v>1.5399689544223563</v>
      </c>
      <c r="AM631">
        <f t="shared" si="240"/>
        <v>0.83482301613605636</v>
      </c>
      <c r="AN631">
        <f t="shared" si="251"/>
        <v>1.5739753542684123</v>
      </c>
      <c r="AO631">
        <f t="shared" si="252"/>
        <v>1.8854000474896964</v>
      </c>
      <c r="AP631" cm="1">
        <f t="array" ref="AP631" xml:space="preserve"> EXP( -4 * alpha * X * 10^(-6) * AM631 / ( PI() * df * 10^(-6) * ( 1 - alpha ) ) ) * 100</f>
        <v>3.8142960242663076E-6</v>
      </c>
      <c r="AQ631" cm="1">
        <f t="array" ref="AQ631" xml:space="preserve"> EXP( -4 * alpha * X * 10^(-6) * AN631 / ( PI() * df * 10^(-6) * ( 1 - alpha ) ) ) * 100</f>
        <v>1.030382202143235E-12</v>
      </c>
      <c r="AR631">
        <f t="shared" si="253"/>
        <v>3.8142949938841055E-6</v>
      </c>
      <c r="AS631" cm="1">
        <f t="array" ref="AS631" xml:space="preserve"> ( sigave * 10^(-6) * fE *e * H631 ) / ( 3 * PI() * eps0 * ( 1 + epsF ) * mu * U * F631 * 10^(-9) )</f>
        <v>3.3572791216515126E-3</v>
      </c>
      <c r="AT631" cm="1">
        <f t="array" ref="AT631" xml:space="preserve"> PI() * AS631 / ( 1 + alpha * SQRT(AS631) )</f>
        <v>1.0505203618071886E-2</v>
      </c>
      <c r="AU631" cm="1">
        <f t="array" ref="AU631" xml:space="preserve"> PI() * AS631 * ( 1 - SQRT( AS631 ) * alpha )</f>
        <v>1.0505035702835295E-2</v>
      </c>
      <c r="AV631">
        <f t="shared" si="254"/>
        <v>0.99998401599410192</v>
      </c>
      <c r="AW631" cm="1">
        <f t="array" ref="AW631" xml:space="preserve"> 2 / 3 * ( epsP - 1 ) / ( epsP + 2 ) * ( sigave * 10^(-6) ) ^ 2 / ( eps0 * ( 1 + epsF ) ^ 2 ) * H631 * ( F631 * 10^(-9) ) ^ 2 / ( df * 10^(-6) * mu * U )</f>
        <v>134.38514562426269</v>
      </c>
      <c r="AX631" cm="1">
        <f t="array" ref="AX631" xml:space="preserve"> 0.528 * Ku ^ 0.26 * AW631 ^ 0.74 / ( 1 + 0.366 * ( Ku * AW631 ) ^ 0.63 )</f>
        <v>2.4880412911583027</v>
      </c>
      <c r="AY631" cm="1">
        <f t="array" ref="AY631" xml:space="preserve"> 0.35 * Ku ^ ( -0.5 ) * AW631 ^ 0.4</f>
        <v>3.0719152257814044</v>
      </c>
      <c r="AZ631">
        <f t="shared" si="255"/>
        <v>1.2346721240913492</v>
      </c>
      <c r="BA631">
        <f t="shared" si="241"/>
        <v>0.83655823398456608</v>
      </c>
      <c r="BB631">
        <f t="shared" si="256"/>
        <v>1.5844803899712476</v>
      </c>
      <c r="BC631">
        <f t="shared" si="257"/>
        <v>1.8940467329145674</v>
      </c>
      <c r="BD631">
        <f t="shared" si="242"/>
        <v>1.2457901723385367</v>
      </c>
      <c r="BE631">
        <f t="shared" si="258"/>
        <v>4.6458905800498167</v>
      </c>
      <c r="BF631">
        <f t="shared" si="259"/>
        <v>3.7292721384442911</v>
      </c>
      <c r="BG631" cm="1">
        <f t="array" ref="BG631" xml:space="preserve"> EXP( -4 * alpha * X * 10^(-6) * BA631 / ( PI() * df * 10^(-6) * ( 1 - alpha ) ) ) * 100</f>
        <v>3.6812433323656858E-6</v>
      </c>
      <c r="BH631" cm="1">
        <f t="array" ref="BH631" xml:space="preserve"> EXP( -4 * alpha * X * 10^(-6) * BB631 / ( PI() * df * 10^(-6) * ( 1 - alpha ) ) ) * 100</f>
        <v>8.3108648241754346E-13</v>
      </c>
      <c r="BI631" cm="1">
        <f t="array" ref="BI631" xml:space="preserve"> EXP( -4 * alpha * X * 10^(-6) * BD631 / ( PI() * df * 10^(-6) * ( 1 - alpha ) ) ) * 100</f>
        <v>8.4994102459352849E-10</v>
      </c>
      <c r="BJ631" cm="1">
        <f t="array" ref="BJ631" xml:space="preserve"> EXP( -4 * alpha * X * 10^(-6) * BE631 / ( PI() * df * 10^(-6) * ( 1 - alpha ) ) ) * 100</f>
        <v>5.1841560605515111E-40</v>
      </c>
      <c r="BK631" cm="1">
        <f t="array" ref="BK631">fC *  BG631 +  ( 1 - fC ) * BI631</f>
        <v>3.6888928015870279E-7</v>
      </c>
    </row>
    <row r="632" spans="6:63" x14ac:dyDescent="0.2">
      <c r="F632">
        <v>6320</v>
      </c>
      <c r="G632" cm="1">
        <f t="array" ref="G632" xml:space="preserve"> F632 * 10^(-9) * rhoa/mu * U</f>
        <v>4.18695613914129E-3</v>
      </c>
      <c r="H632" cm="1">
        <f t="array" ref="H632">1 +  lambda/F632 * ( 2.514 + 0.8 * EXP( -0.55 * F632/lambda ) )</f>
        <v>1.0266555601265823</v>
      </c>
      <c r="I632" cm="1">
        <f t="array" ref="I632" xml:space="preserve"> 1 + 3.34 * lambda/F632</f>
        <v>1.0354135126582278</v>
      </c>
      <c r="J632">
        <f t="shared" si="243"/>
        <v>0.99154158949581306</v>
      </c>
      <c r="K632" cm="1">
        <f t="array" ref="K632" xml:space="preserve"> kB * T * H632 / ( 3 * PI() * mu * F632 * 10^(-9) )</f>
        <v>3.8351550431958736E-12</v>
      </c>
      <c r="L632" cm="1">
        <f t="array" ref="L632" xml:space="preserve"> df * 10^(-6) *U / K632</f>
        <v>21442.898964714175</v>
      </c>
      <c r="M632" cm="1">
        <f t="array" ref="M632" xml:space="preserve"> 1 + 0.388 * Kn * ( ( 1 - alpha ) * L632 / Ku ) ^ ( 1 / 3 )</f>
        <v>1.2072192609044254</v>
      </c>
      <c r="N632" cm="1">
        <f t="array" ref="N632" xml:space="preserve"> 1 + 0.388 * Kn * ( ( 1 - alpha ) / Ku ) ^ ( 1 / 3 ) * ( 3 * PI() * mu * df * 10^(-6) * U * F632 * 10^(-9) / ( kB * T ) ) ^ ( 1 / 3 ) * ( 0.6 * ( F632 / lambda ) ^ 0.1 ) ^ ( -1 / 3 ) * ( 1 + 2/3 * ( 3.34 * F632 / lambda ) ) ^ ( -1 / 2 )</f>
        <v>1.0146629322105365</v>
      </c>
      <c r="O632">
        <f t="shared" si="234"/>
        <v>0.84049597705256174</v>
      </c>
      <c r="P632" cm="1">
        <f t="array" ref="P632" xml:space="preserve"> 1 / ( 1 + 1.6 * ( ( 1 - alpha ) / Ku ) ^ ( 1 / 3 ) * L632 ^ ( -2 / 3 ) * M632 )</f>
        <v>0.99719361679277474</v>
      </c>
      <c r="Q632" cm="1">
        <f t="array" ref="Q632" xml:space="preserve"> 1.6 * ( ( 1 - alpha ) / Ku ) * L632 ^ ( -2 / 3 ) * M632 * P632</f>
        <v>3.5490680598920109E-3</v>
      </c>
      <c r="R632" cm="1">
        <f t="array" ref="R632" xml:space="preserve"> 1.6 * ( 0.6 ) ^ ( 2 / 3 ) * ( ( 1 - alpha ) / Ku ) * ( lambda * 10^(-9) ) ^ ( -1 / 15 ) * ( kB * T / ( 3 * PI() * df * 10^(-6) * U * mu ) ) ^ ( 2 / 3 ) * ( F632 * 10^(-9) ) ^ ( -3 / 5 )  +  3.2 * 3.34 / 3 * ( 0.6 ) ^ ( 2 / 3 ) * ( ( 1 - alpha ) / Ku ) *  ( lambda * 10^(-9) ) ^ ( 14 / 15 ) * ( kB * T / ( 3 * PI() * df * 10^(-6) * U * mu ) ) ^ ( 2 / 3 ) * ( F632 * 10^(-9) ) ^ ( -8 / 5 )</f>
        <v>2.8563117294968642E-3</v>
      </c>
      <c r="S632">
        <f t="shared" si="235"/>
        <v>2.898193634758637E-3</v>
      </c>
      <c r="T632">
        <f t="shared" si="244"/>
        <v>0.81660694747195739</v>
      </c>
      <c r="U632">
        <f t="shared" si="236"/>
        <v>5752.0701810988166</v>
      </c>
      <c r="V632">
        <f t="shared" si="237"/>
        <v>1.3185176112734369E-2</v>
      </c>
      <c r="W632">
        <f t="shared" si="238"/>
        <v>1.7384833909667418E-4</v>
      </c>
      <c r="X632">
        <f t="shared" si="239"/>
        <v>2.2922069664885499E-6</v>
      </c>
      <c r="Y632" cm="1">
        <f t="array" ref="Y632" xml:space="preserve"> 4 / 3 * g / U^2 * F632 * 10^(-9) * ( rhop - rhoa ) / rhoa</f>
        <v>655.16307420675537</v>
      </c>
      <c r="Z632" cm="1">
        <f t="array" ref="Z632" xml:space="preserve"> SQRT( 4/3 * 1/U632 * g/rhoa * F632 * 10^(-9) *  ( rhop - rhoa ) )</f>
        <v>3.5400792159682197E-3</v>
      </c>
      <c r="AA632" cm="1">
        <f t="array" ref="AA632" xml:space="preserve"> Z632 / U</f>
        <v>0.33749132800680065</v>
      </c>
      <c r="AB632">
        <f t="shared" si="245"/>
        <v>0.50941420433250562</v>
      </c>
      <c r="AC632">
        <f t="shared" si="246"/>
        <v>0.48982832318893332</v>
      </c>
      <c r="AD632">
        <f t="shared" si="247"/>
        <v>0.96155214955335611</v>
      </c>
      <c r="AE632" cm="1">
        <f t="array" ref="AE632">( ( F632 * 10^(-9) ) ^ 2 * rhop * H632 * U ) / ( 18 * mu * ( df * 10^(-6) ) )</f>
        <v>0.16812136621922219</v>
      </c>
      <c r="AF632">
        <f t="shared" si="248"/>
        <v>0.16167434107649539</v>
      </c>
      <c r="AG632" cm="1">
        <f t="array" ref="AG632">(2 * AI652*(1-alpha)*AE632*SQRT(alpha)+(1-alpha)*alpha*AE632^2)/Ku</f>
        <v>0.10723601772343259</v>
      </c>
      <c r="AH632">
        <f t="shared" si="249"/>
        <v>0.66328408706916842</v>
      </c>
      <c r="AI632" cm="1">
        <f t="array" ref="AI632" xml:space="preserve"> F632 / df / 1000</f>
        <v>0.80612244897959184</v>
      </c>
      <c r="AJ632" cm="1">
        <f t="array" ref="AJ632" xml:space="preserve"> ( 1 + AI632 ) / ( 2*Ku ) * ( 2 * LN( 1 + AI632 ) - 1 + alpha + ( 1 / ( 1 + AI632 ) ) ^ 2 * ( 1 - alpha / 2 ) - ( alpha / 2) * ( 1 + AI632 ) ^ 2 )</f>
        <v>0.5998019076458716</v>
      </c>
      <c r="AK632" cm="1">
        <f t="array" ref="AK632" xml:space="preserve"> ( ( 1 - alpha ) / Ku ) * AI632 ^ 2</f>
        <v>0.92417254705636764</v>
      </c>
      <c r="AL632">
        <f t="shared" si="250"/>
        <v>1.5407962783639684</v>
      </c>
      <c r="AM632">
        <f t="shared" si="240"/>
        <v>0.83599440642910483</v>
      </c>
      <c r="AN632">
        <f t="shared" si="251"/>
        <v>1.578573404956555</v>
      </c>
      <c r="AO632">
        <f t="shared" si="252"/>
        <v>1.8882583338079109</v>
      </c>
      <c r="AP632" cm="1">
        <f t="array" ref="AP632" xml:space="preserve"> EXP( -4 * alpha * X * 10^(-6) * AM632 / ( PI() * df * 10^(-6) * ( 1 - alpha ) ) ) * 100</f>
        <v>3.7239593563332742E-6</v>
      </c>
      <c r="AQ632" cm="1">
        <f t="array" ref="AQ632" xml:space="preserve"> EXP( -4 * alpha * X * 10^(-6) * AN632 / ( PI() * df * 10^(-6) * ( 1 - alpha ) ) ) * 100</f>
        <v>9.3786029870244884E-13</v>
      </c>
      <c r="AR632">
        <f t="shared" si="253"/>
        <v>3.7239584184729756E-6</v>
      </c>
      <c r="AS632" cm="1">
        <f t="array" ref="AS632" xml:space="preserve"> ( sigave * 10^(-6) * fE *e * H632 ) / ( 3 * PI() * eps0 * ( 1 + epsF ) * mu * U * F632 * 10^(-9) )</f>
        <v>3.3518290548571637E-3</v>
      </c>
      <c r="AT632" cm="1">
        <f t="array" ref="AT632" xml:space="preserve"> PI() * AS632 / ( 1 + alpha * SQRT(AS632) )</f>
        <v>1.0488183822376075E-2</v>
      </c>
      <c r="AU632" cm="1">
        <f t="array" ref="AU632" xml:space="preserve"> PI() * AS632 * ( 1 - SQRT( AS632 ) * alpha )</f>
        <v>1.0488016451328958E-2</v>
      </c>
      <c r="AV632">
        <f t="shared" si="254"/>
        <v>0.99998404194186985</v>
      </c>
      <c r="AW632" cm="1">
        <f t="array" ref="AW632" xml:space="preserve"> 2 / 3 * ( epsP - 1 ) / ( epsP + 2 ) * ( sigave * 10^(-6) ) ^ 2 / ( eps0 * ( 1 + epsF ) ^ 2 ) * H632 * ( F632 * 10^(-9) ) ^ 2 / ( df * 10^(-6) * mu * U )</f>
        <v>134.80587974788472</v>
      </c>
      <c r="AX632" cm="1">
        <f t="array" ref="AX632" xml:space="preserve"> 0.528 * Ku ^ 0.26 * AW632 ^ 0.74 / ( 1 + 0.366 * ( Ku * AW632 ) ^ 0.63 )</f>
        <v>2.4895826013920495</v>
      </c>
      <c r="AY632" cm="1">
        <f t="array" ref="AY632" xml:space="preserve"> 0.35 * Ku ^ ( -0.5 ) * AW632 ^ 0.4</f>
        <v>3.0757586495297939</v>
      </c>
      <c r="AZ632">
        <f t="shared" si="255"/>
        <v>1.2354515362575174</v>
      </c>
      <c r="BA632">
        <f t="shared" si="241"/>
        <v>0.83771452724237427</v>
      </c>
      <c r="BB632">
        <f t="shared" si="256"/>
        <v>1.589061421407884</v>
      </c>
      <c r="BC632">
        <f t="shared" si="257"/>
        <v>1.8969008770073819</v>
      </c>
      <c r="BD632">
        <f t="shared" si="242"/>
        <v>1.2442998787141812</v>
      </c>
      <c r="BE632">
        <f t="shared" si="258"/>
        <v>4.6543320544863489</v>
      </c>
      <c r="BF632">
        <f t="shared" si="259"/>
        <v>3.7405227904514331</v>
      </c>
      <c r="BG632" cm="1">
        <f t="array" ref="BG632" xml:space="preserve"> EXP( -4 * alpha * X * 10^(-6) * BA632 / ( PI() * df * 10^(-6) * ( 1 - alpha ) ) ) * 100</f>
        <v>3.5951682625996703E-6</v>
      </c>
      <c r="BH632" cm="1">
        <f t="array" ref="BH632" xml:space="preserve"> EXP( -4 * alpha * X * 10^(-6) * BB632 / ( PI() * df * 10^(-6) * ( 1 - alpha ) ) ) * 100</f>
        <v>7.5672357126176207E-13</v>
      </c>
      <c r="BI632" cm="1">
        <f t="array" ref="BI632" xml:space="preserve"> EXP( -4 * alpha * X * 10^(-6) * BD632 / ( PI() * df * 10^(-6) * ( 1 - alpha ) ) ) * 100</f>
        <v>8.7625833693185246E-10</v>
      </c>
      <c r="BJ632" cm="1">
        <f t="array" ref="BJ632" xml:space="preserve"> EXP( -4 * alpha * X * 10^(-6) * BE632 / ( PI() * df * 10^(-6) * ( 1 - alpha ) ) ) * 100</f>
        <v>4.3617784574541027E-40</v>
      </c>
      <c r="BK632" cm="1">
        <f t="array" ref="BK632">fC *  BG632 +  ( 1 - fC ) * BI632</f>
        <v>3.6030545876320571E-7</v>
      </c>
    </row>
    <row r="633" spans="6:63" x14ac:dyDescent="0.2">
      <c r="F633">
        <v>6330</v>
      </c>
      <c r="G633" cm="1">
        <f t="array" ref="G633" xml:space="preserve"> F633 * 10^(-9) * rhoa/mu * U</f>
        <v>4.1935810697411964E-3</v>
      </c>
      <c r="H633" cm="1">
        <f t="array" ref="H633">1 +  lambda/F633 * ( 2.514 + 0.8 * EXP( -0.55 * F633/lambda ) )</f>
        <v>1.0266134502369668</v>
      </c>
      <c r="I633" cm="1">
        <f t="array" ref="I633" xml:space="preserve"> 1 + 3.34 * lambda/F633</f>
        <v>1.0353575671406003</v>
      </c>
      <c r="J633">
        <f t="shared" si="243"/>
        <v>0.99155449558573028</v>
      </c>
      <c r="K633" cm="1">
        <f t="array" ref="K633" xml:space="preserve"> kB * T * H633 / ( 3 * PI() * mu * F633 * 10^(-9) )</f>
        <v>3.8289392900469594E-12</v>
      </c>
      <c r="L633" cm="1">
        <f t="array" ref="L633" xml:space="preserve"> df * 10^(-6) *U / K633</f>
        <v>21477.708544251836</v>
      </c>
      <c r="M633" cm="1">
        <f t="array" ref="M633" xml:space="preserve"> 1 + 0.388 * Kn * ( ( 1 - alpha ) * L633 / Ku ) ^ ( 1 / 3 )</f>
        <v>1.207331330882361</v>
      </c>
      <c r="N633" cm="1">
        <f t="array" ref="N633" xml:space="preserve"> 1 + 0.388 * Kn * ( ( 1 - alpha ) / Ku ) ^ ( 1 / 3 ) * ( 3 * PI() * mu * df * 10^(-6) * U * F633 * 10^(-9) / ( kB * T ) ) ^ ( 1 / 3 ) * ( 0.6 * ( F633 / lambda ) ^ 0.1 ) ^ ( -1 / 3 ) * ( 1 + 2/3 * ( 3.34 * F633 / lambda ) ) ^ ( -1 / 2 )</f>
        <v>1.014658351314951</v>
      </c>
      <c r="O633">
        <f t="shared" si="234"/>
        <v>0.84041416416602255</v>
      </c>
      <c r="P633" cm="1">
        <f t="array" ref="P633" xml:space="preserve"> 1 / ( 1 + 1.6 * ( ( 1 - alpha ) / Ku ) ^ ( 1 / 3 ) * L633 ^ ( -2 / 3 ) * M633 )</f>
        <v>0.99719638185538773</v>
      </c>
      <c r="Q633" cm="1">
        <f t="array" ref="Q633" xml:space="preserve"> 1.6 * ( ( 1 - alpha ) / Ku ) * L633 ^ ( -2 / 3 ) * M633 * P633</f>
        <v>3.5455712475613481E-3</v>
      </c>
      <c r="R633" cm="1">
        <f t="array" ref="R633" xml:space="preserve"> 1.6 * ( 0.6 ) ^ ( 2 / 3 ) * ( ( 1 - alpha ) / Ku ) * ( lambda * 10^(-9) ) ^ ( -1 / 15 ) * ( kB * T / ( 3 * PI() * df * 10^(-6) * U * mu ) ) ^ ( 2 / 3 ) * ( F633 * 10^(-9) ) ^ ( -3 / 5 )  +  3.2 * 3.34 / 3 * ( 0.6 ) ^ ( 2 / 3 ) * ( ( 1 - alpha ) / Ku ) *  ( lambda * 10^(-9) ) ^ ( 14 / 15 ) * ( kB * T / ( 3 * PI() * df * 10^(-6) * U * mu ) ) ^ ( 2 / 3 ) * ( F633 * 10^(-9) ) ^ ( -8 / 5 )</f>
        <v>2.8534994928533538E-3</v>
      </c>
      <c r="S633">
        <f t="shared" si="235"/>
        <v>2.8953270908966327E-3</v>
      </c>
      <c r="T633">
        <f t="shared" si="244"/>
        <v>0.81660383863052965</v>
      </c>
      <c r="U633">
        <f t="shared" si="236"/>
        <v>5743.0048641180765</v>
      </c>
      <c r="V633">
        <f t="shared" si="237"/>
        <v>1.3195578260465553E-2</v>
      </c>
      <c r="W633">
        <f t="shared" si="238"/>
        <v>1.7412275360780322E-4</v>
      </c>
      <c r="X633">
        <f t="shared" si="239"/>
        <v>2.2976363569866718E-6</v>
      </c>
      <c r="Y633" cm="1">
        <f t="array" ref="Y633" xml:space="preserve"> 4 / 3 * g / U^2 * F633 * 10^(-9) * ( rhop - rhoa ) / rhoa</f>
        <v>656.19972464062675</v>
      </c>
      <c r="Z633" cm="1">
        <f t="array" ref="Z633" xml:space="preserve"> SQRT( 4/3 * 1/U633 * g/rhoa * F633 * 10^(-9) *  ( rhop - rhoa ) )</f>
        <v>3.5456739140732317E-3</v>
      </c>
      <c r="AA633" cm="1">
        <f t="array" ref="AA633" xml:space="preserve"> Z633 / U</f>
        <v>0.33802469519382311</v>
      </c>
      <c r="AB633">
        <f t="shared" si="245"/>
        <v>0.51063037055860427</v>
      </c>
      <c r="AC633">
        <f t="shared" si="246"/>
        <v>0.4909045095883352</v>
      </c>
      <c r="AD633">
        <f t="shared" si="247"/>
        <v>0.96136958922225879</v>
      </c>
      <c r="AE633" cm="1">
        <f t="array" ref="AE633">( ( F633 * 10^(-9) ) ^ 2 * rhop * H633 * U ) / ( 18 * mu * ( df * 10^(-6) ) )</f>
        <v>0.1686468991676057</v>
      </c>
      <c r="AF633">
        <f t="shared" si="248"/>
        <v>0.16227849196513272</v>
      </c>
      <c r="AG633" cm="1">
        <f t="array" ref="AG633">(2 * AI653*(1-alpha)*AE633*SQRT(alpha)+(1-alpha)*alpha*AE633^2)/Ku</f>
        <v>0.10774064472260229</v>
      </c>
      <c r="AH633">
        <f t="shared" si="249"/>
        <v>0.66392436494758367</v>
      </c>
      <c r="AI633" cm="1">
        <f t="array" ref="AI633" xml:space="preserve"> F633 / df / 1000</f>
        <v>0.80739795918367352</v>
      </c>
      <c r="AJ633" cm="1">
        <f t="array" ref="AJ633" xml:space="preserve"> ( 1 + AI633 ) / ( 2*Ku ) * ( 2 * LN( 1 + AI633 ) - 1 + alpha + ( 1 / ( 1 + AI633 ) ) ^ 2 * ( 1 - alpha / 2 ) - ( alpha / 2) * ( 1 + AI633 ) ^ 2 )</f>
        <v>0.60137861682667237</v>
      </c>
      <c r="AK633" cm="1">
        <f t="array" ref="AK633" xml:space="preserve"> ( ( 1 - alpha ) / Ku ) * AI633 ^ 2</f>
        <v>0.92709945748745426</v>
      </c>
      <c r="AL633">
        <f t="shared" si="250"/>
        <v>1.5416235821278963</v>
      </c>
      <c r="AM633">
        <f t="shared" si="240"/>
        <v>0.83716239258245906</v>
      </c>
      <c r="AN633">
        <f t="shared" si="251"/>
        <v>1.5831777861318188</v>
      </c>
      <c r="AO633">
        <f t="shared" si="252"/>
        <v>1.8911238729299209</v>
      </c>
      <c r="AP633" cm="1">
        <f t="array" ref="AP633" xml:space="preserve"> EXP( -4 * alpha * X * 10^(-6) * AM633 / ( PI() * df * 10^(-6) * ( 1 - alpha ) ) ) * 100</f>
        <v>3.6360154518962085E-6</v>
      </c>
      <c r="AQ633" cm="1">
        <f t="array" ref="AQ633" xml:space="preserve"> EXP( -4 * alpha * X * 10^(-6) * AN633 / ( PI() * df * 10^(-6) * ( 1 - alpha ) ) ) * 100</f>
        <v>8.5353571789413016E-13</v>
      </c>
      <c r="AR633">
        <f t="shared" si="253"/>
        <v>3.6360145983604907E-6</v>
      </c>
      <c r="AS633" cm="1">
        <f t="array" ref="AS633" xml:space="preserve"> ( sigave * 10^(-6) * fE *e * H633 ) / ( 3 * PI() * eps0 * ( 1 + epsF ) * mu * U * F633 * 10^(-9) )</f>
        <v>3.3463966429291728E-3</v>
      </c>
      <c r="AT633" cm="1">
        <f t="array" ref="AT633" xml:space="preserve"> PI() * AS633 / ( 1 + alpha * SQRT(AS633) )</f>
        <v>1.0471219078228214E-2</v>
      </c>
      <c r="AU633" cm="1">
        <f t="array" ref="AU633" xml:space="preserve"> PI() * AS633 * ( 1 - SQRT( AS633 ) * alpha )</f>
        <v>1.0471052248730076E-2</v>
      </c>
      <c r="AV633">
        <f t="shared" si="254"/>
        <v>0.99998406780558291</v>
      </c>
      <c r="AW633" cm="1">
        <f t="array" ref="AW633" xml:space="preserve"> 2 / 3 * ( epsP - 1 ) / ( epsP + 2 ) * ( sigave * 10^(-6) ) ^ 2 / ( eps0 * ( 1 + epsF ) ^ 2 ) * H633 * ( F633 * 10^(-9) ) ^ 2 / ( df * 10^(-6) * mu * U )</f>
        <v>135.22727134751617</v>
      </c>
      <c r="AX633" cm="1">
        <f t="array" ref="AX633" xml:space="preserve"> 0.528 * Ku ^ 0.26 * AW633 ^ 0.74 / ( 1 + 0.366 * ( Ku * AW633 ) ^ 0.63 )</f>
        <v>2.4911212998080701</v>
      </c>
      <c r="AY633" cm="1">
        <f t="array" ref="AY633" xml:space="preserve"> 0.35 * Ku ^ ( -0.5 ) * AW633 ^ 0.4</f>
        <v>3.079600871943097</v>
      </c>
      <c r="AZ633">
        <f t="shared" si="255"/>
        <v>1.2362307978260099</v>
      </c>
      <c r="BA633">
        <f t="shared" si="241"/>
        <v>0.83886750084390271</v>
      </c>
      <c r="BB633">
        <f t="shared" si="256"/>
        <v>1.5936488383805489</v>
      </c>
      <c r="BC633">
        <f t="shared" si="257"/>
        <v>1.8997622828126426</v>
      </c>
      <c r="BD633">
        <f t="shared" si="242"/>
        <v>1.2428106248300799</v>
      </c>
      <c r="BE633">
        <f t="shared" si="258"/>
        <v>4.6627786580749158</v>
      </c>
      <c r="BF633">
        <f t="shared" si="259"/>
        <v>3.7518014127956318</v>
      </c>
      <c r="BG633" cm="1">
        <f t="array" ref="BG633" xml:space="preserve"> EXP( -4 * alpha * X * 10^(-6) * BA633 / ( PI() * df * 10^(-6) * ( 1 - alpha ) ) ) * 100</f>
        <v>3.5113443088631998E-6</v>
      </c>
      <c r="BH633" cm="1">
        <f t="array" ref="BH633" xml:space="preserve"> EXP( -4 * alpha * X * 10^(-6) * BB633 / ( PI() * df * 10^(-6) * ( 1 - alpha ) ) ) * 100</f>
        <v>6.8892439101739751E-13</v>
      </c>
      <c r="BI633" cm="1">
        <f t="array" ref="BI633" xml:space="preserve"> EXP( -4 * alpha * X * 10^(-6) * BD633 / ( PI() * df * 10^(-6) * ( 1 - alpha ) ) ) * 100</f>
        <v>9.0337131110468482E-10</v>
      </c>
      <c r="BJ633" cm="1">
        <f t="array" ref="BJ633" xml:space="preserve"> EXP( -4 * alpha * X * 10^(-6) * BE633 / ( PI() * df * 10^(-6) * ( 1 - alpha ) ) ) * 100</f>
        <v>3.6694718453108159E-40</v>
      </c>
      <c r="BK633" cm="1">
        <f t="array" ref="BK633">fC *  BG633 +  ( 1 - fC ) * BI633</f>
        <v>3.519474650663142E-7</v>
      </c>
    </row>
    <row r="634" spans="6:63" x14ac:dyDescent="0.2">
      <c r="F634">
        <v>6340</v>
      </c>
      <c r="G634" cm="1">
        <f t="array" ref="G634" xml:space="preserve"> F634 * 10^(-9) * rhoa/mu * U</f>
        <v>4.2002060003411045E-3</v>
      </c>
      <c r="H634" cm="1">
        <f t="array" ref="H634">1 +  lambda/F634 * ( 2.514 + 0.8 * EXP( -0.55 * F634/lambda ) )</f>
        <v>1.02657147318612</v>
      </c>
      <c r="I634" cm="1">
        <f t="array" ref="I634" xml:space="preserve"> 1 + 3.34 * lambda/F634</f>
        <v>1.0353017981072554</v>
      </c>
      <c r="J634">
        <f t="shared" si="243"/>
        <v>0.99156736235067278</v>
      </c>
      <c r="K634" cm="1">
        <f t="array" ref="K634" xml:space="preserve"> kB * T * H634 / ( 3 * PI() * mu * F634 * 10^(-9) )</f>
        <v>3.822743639616733E-12</v>
      </c>
      <c r="L634" cm="1">
        <f t="array" ref="L634" xml:space="preserve"> df * 10^(-6) *U / K634</f>
        <v>21512.518195833865</v>
      </c>
      <c r="M634" cm="1">
        <f t="array" ref="M634" xml:space="preserve"> 1 + 0.388 * Kn * ( ( 1 - alpha ) * L634 / Ku ) ^ ( 1 / 3 )</f>
        <v>1.2074432800670309</v>
      </c>
      <c r="N634" cm="1">
        <f t="array" ref="N634" xml:space="preserve"> 1 + 0.388 * Kn * ( ( 1 - alpha ) / Ku ) ^ ( 1 / 3 ) * ( 3 * PI() * mu * df * 10^(-6) * U * F634 * 10^(-9) / ( kB * T ) ) ^ ( 1 / 3 ) * ( 0.6 * ( F634 / lambda ) ^ 0.1 ) ^ ( -1 / 3 ) * ( 1 + 2/3 * ( 3.34 * F634 / lambda ) ) ^ ( -1 / 2 )</f>
        <v>1.0146537789921586</v>
      </c>
      <c r="O634">
        <f t="shared" si="234"/>
        <v>0.84033245763381137</v>
      </c>
      <c r="P634" cm="1">
        <f t="array" ref="P634" xml:space="preserve"> 1 / ( 1 + 1.6 * ( ( 1 - alpha ) / Ku ) ^ ( 1 / 3 ) * L634 ^ ( -2 / 3 ) * M634 )</f>
        <v>0.99719913961994733</v>
      </c>
      <c r="Q634" cm="1">
        <f t="array" ref="Q634" xml:space="preserve"> 1.6 * ( ( 1 - alpha ) / Ku ) * L634 ^ ( -2 / 3 ) * M634 * P634</f>
        <v>3.5420836646504889E-3</v>
      </c>
      <c r="R634" cm="1">
        <f t="array" ref="R634" xml:space="preserve"> 1.6 * ( 0.6 ) ^ ( 2 / 3 ) * ( ( 1 - alpha ) / Ku ) * ( lambda * 10^(-9) ) ^ ( -1 / 15 ) * ( kB * T / ( 3 * PI() * df * 10^(-6) * U * mu ) ) ^ ( 2 / 3 ) * ( F634 * 10^(-9) ) ^ ( -3 / 5 )  +  3.2 * 3.34 / 3 * ( 0.6 ) ^ ( 2 / 3 ) * ( ( 1 - alpha ) / Ku ) *  ( lambda * 10^(-9) ) ^ ( 14 / 15 ) * ( kB * T / ( 3 * PI() * df * 10^(-6) * U * mu ) ) ^ ( 2 / 3 ) * ( F634 * 10^(-9) ) ^ ( -8 / 5 )</f>
        <v>2.8506946176471409E-3</v>
      </c>
      <c r="S634">
        <f t="shared" si="235"/>
        <v>2.8924680665482782E-3</v>
      </c>
      <c r="T634">
        <f t="shared" si="244"/>
        <v>0.8166007187844585</v>
      </c>
      <c r="U634">
        <f t="shared" si="236"/>
        <v>5733.9681336503554</v>
      </c>
      <c r="V634">
        <f t="shared" si="237"/>
        <v>1.3205972147966547E-2</v>
      </c>
      <c r="W634">
        <f t="shared" si="238"/>
        <v>1.7439716635514823E-4</v>
      </c>
      <c r="X634">
        <f t="shared" si="239"/>
        <v>2.3030699924430605E-6</v>
      </c>
      <c r="Y634" cm="1">
        <f t="array" ref="Y634" xml:space="preserve"> 4 / 3 * g / U^2 * F634 * 10^(-9) * ( rhop - rhoa ) / rhoa</f>
        <v>657.23637507449814</v>
      </c>
      <c r="Z634" cm="1">
        <f t="array" ref="Z634" xml:space="preserve"> SQRT( 4/3 * 1/U634 * g/rhoa * F634 * 10^(-9) *  ( rhop - rhoa ) )</f>
        <v>3.5512685943830044E-3</v>
      </c>
      <c r="AA634" cm="1">
        <f t="array" ref="AA634" xml:space="preserve"> Z634 / U</f>
        <v>0.33855806068434713</v>
      </c>
      <c r="AB634">
        <f t="shared" si="245"/>
        <v>0.5118484942678857</v>
      </c>
      <c r="AC634">
        <f t="shared" si="246"/>
        <v>0.49198183841622356</v>
      </c>
      <c r="AD634">
        <f t="shared" si="247"/>
        <v>0.96118645248712098</v>
      </c>
      <c r="AE634" cm="1">
        <f t="array" ref="AE634">( ( F634 * 10^(-9) ) ^ 2 * rhop * H634 * U ) / ( 18 * mu * ( df * 10^(-6) ) )</f>
        <v>0.16917325207848033</v>
      </c>
      <c r="AF634">
        <f t="shared" si="248"/>
        <v>0.16288319213282904</v>
      </c>
      <c r="AG634" cm="1">
        <f t="array" ref="AG634">(2 * AI654*(1-alpha)*AE634*SQRT(alpha)+(1-alpha)*alpha*AE634^2)/Ku</f>
        <v>0.10824686585523756</v>
      </c>
      <c r="AH634">
        <f t="shared" si="249"/>
        <v>0.66456743902074134</v>
      </c>
      <c r="AI634" cm="1">
        <f t="array" ref="AI634" xml:space="preserve"> F634 / df / 1000</f>
        <v>0.80867346938775508</v>
      </c>
      <c r="AJ634" cm="1">
        <f t="array" ref="AJ634" xml:space="preserve"> ( 1 + AI634 ) / ( 2*Ku ) * ( 2 * LN( 1 + AI634 ) - 1 + alpha + ( 1 / ( 1 + AI634 ) ) ^ 2 * ( 1 - alpha / 2 ) - ( alpha / 2) * ( 1 + AI634 ) ^ 2 )</f>
        <v>0.60295664255006909</v>
      </c>
      <c r="AK634" cm="1">
        <f t="array" ref="AK634" xml:space="preserve"> ( ( 1 - alpha ) / Ku ) * AI634 ^ 2</f>
        <v>0.93003099544491397</v>
      </c>
      <c r="AL634">
        <f t="shared" si="250"/>
        <v>1.5424508659719838</v>
      </c>
      <c r="AM634">
        <f t="shared" si="240"/>
        <v>0.8383269648508257</v>
      </c>
      <c r="AN634">
        <f t="shared" si="251"/>
        <v>1.5877884940605149</v>
      </c>
      <c r="AO634">
        <f t="shared" si="252"/>
        <v>1.8939966870122693</v>
      </c>
      <c r="AP634" cm="1">
        <f t="array" ref="AP634" xml:space="preserve"> EXP( -4 * alpha * X * 10^(-6) * AM634 / ( PI() * df * 10^(-6) * ( 1 - alpha ) ) ) * 100</f>
        <v>3.5503964049877721E-6</v>
      </c>
      <c r="AQ634" cm="1">
        <f t="array" ref="AQ634" xml:space="preserve"> EXP( -4 * alpha * X * 10^(-6) * AN634 / ( PI() * df * 10^(-6) * ( 1 - alpha ) ) ) * 100</f>
        <v>7.7669234627952229E-13</v>
      </c>
      <c r="AR634">
        <f t="shared" si="253"/>
        <v>3.5503956282954258E-6</v>
      </c>
      <c r="AS634" cm="1">
        <f t="array" ref="AS634" xml:space="preserve"> ( sigave * 10^(-6) * fE *e * H634 ) / ( 3 * PI() * eps0 * ( 1 + epsF ) * mu * U * F634 * 10^(-9) )</f>
        <v>3.3409818002717384E-3</v>
      </c>
      <c r="AT634" cm="1">
        <f t="array" ref="AT634" xml:space="preserve"> PI() * AS634 / ( 1 + alpha * SQRT(AS634) )</f>
        <v>1.0454309119053894E-2</v>
      </c>
      <c r="AU634" cm="1">
        <f t="array" ref="AU634" xml:space="preserve"> PI() * AS634 * ( 1 - SQRT( AS634 ) * alpha )</f>
        <v>1.0454142828481292E-2</v>
      </c>
      <c r="AV634">
        <f t="shared" si="254"/>
        <v>0.99998409358564888</v>
      </c>
      <c r="AW634" cm="1">
        <f t="array" ref="AW634" xml:space="preserve"> 2 / 3 * ( epsP - 1 ) / ( epsP + 2 ) * ( sigave * 10^(-6) ) ^ 2 / ( eps0 * ( 1 + epsF ) ^ 2 ) * H634 * ( F634 * 10^(-9) ) ^ 2 / ( df * 10^(-6) * mu * U )</f>
        <v>135.64932042315709</v>
      </c>
      <c r="AX634" cm="1">
        <f t="array" ref="AX634" xml:space="preserve"> 0.528 * Ku ^ 0.26 * AW634 ^ 0.74 / ( 1 + 0.366 * ( Ku * AW634 ) ^ 0.63 )</f>
        <v>2.4926573949513671</v>
      </c>
      <c r="AY634" cm="1">
        <f t="array" ref="AY634" xml:space="preserve"> 0.35 * Ku ^ ( -0.5 ) * AW634 ^ 0.4</f>
        <v>3.0834418952727338</v>
      </c>
      <c r="AZ634">
        <f t="shared" si="255"/>
        <v>1.2370099081879213</v>
      </c>
      <c r="BA634">
        <f t="shared" si="241"/>
        <v>0.84001714473649081</v>
      </c>
      <c r="BB634">
        <f t="shared" si="256"/>
        <v>1.5982426368889961</v>
      </c>
      <c r="BC634">
        <f t="shared" si="257"/>
        <v>1.9026309723599235</v>
      </c>
      <c r="BD634">
        <f t="shared" si="242"/>
        <v>1.2413224514796473</v>
      </c>
      <c r="BE634">
        <f t="shared" si="258"/>
        <v>4.6712303893332487</v>
      </c>
      <c r="BF634">
        <f t="shared" si="259"/>
        <v>3.7631079529458091</v>
      </c>
      <c r="BG634" cm="1">
        <f t="array" ref="BG634" xml:space="preserve"> EXP( -4 * alpha * X * 10^(-6) * BA634 / ( PI() * df * 10^(-6) * ( 1 - alpha ) ) ) * 100</f>
        <v>3.4297084349632707E-6</v>
      </c>
      <c r="BH634" cm="1">
        <f t="array" ref="BH634" xml:space="preserve"> EXP( -4 * alpha * X * 10^(-6) * BB634 / ( PI() * df * 10^(-6) * ( 1 - alpha ) ) ) * 100</f>
        <v>6.2711783329761585E-13</v>
      </c>
      <c r="BI634" cm="1">
        <f t="array" ref="BI634" xml:space="preserve"> EXP( -4 * alpha * X * 10^(-6) * BD634 / ( PI() * df * 10^(-6) * ( 1 - alpha ) ) ) * 100</f>
        <v>9.3130261743998764E-10</v>
      </c>
      <c r="BJ634" cm="1">
        <f t="array" ref="BJ634" xml:space="preserve"> EXP( -4 * alpha * X * 10^(-6) * BE634 / ( PI() * df * 10^(-6) * ( 1 - alpha ) ) ) * 100</f>
        <v>3.0867250744575269E-40</v>
      </c>
      <c r="BK634" cm="1">
        <f t="array" ref="BK634">fC *  BG634 +  ( 1 - fC ) * BI634</f>
        <v>3.4380901585202312E-7</v>
      </c>
    </row>
    <row r="635" spans="6:63" x14ac:dyDescent="0.2">
      <c r="F635">
        <v>6350</v>
      </c>
      <c r="G635" cm="1">
        <f t="array" ref="G635" xml:space="preserve"> F635 * 10^(-9) * rhoa/mu * U</f>
        <v>4.2068309309410109E-3</v>
      </c>
      <c r="H635" cm="1">
        <f t="array" ref="H635">1 +  lambda/F635 * ( 2.514 + 0.8 * EXP( -0.55 * F635/lambda ) )</f>
        <v>1.0265296283464567</v>
      </c>
      <c r="I635" cm="1">
        <f t="array" ref="I635" xml:space="preserve"> 1 + 3.34 * lambda/F635</f>
        <v>1.0352462047244095</v>
      </c>
      <c r="J635">
        <f t="shared" si="243"/>
        <v>0.99158018997010156</v>
      </c>
      <c r="K635" cm="1">
        <f t="array" ref="K635" xml:space="preserve"> kB * T * H635 / ( 3 * PI() * mu * F635 * 10^(-9) )</f>
        <v>3.8165679945984022E-12</v>
      </c>
      <c r="L635" cm="1">
        <f t="array" ref="L635" xml:space="preserve"> df * 10^(-6) *U / K635</f>
        <v>21547.327919128689</v>
      </c>
      <c r="M635" cm="1">
        <f t="array" ref="M635" xml:space="preserve"> 1 + 0.388 * Kn * ( ( 1 - alpha ) * L635 / Ku ) ^ ( 1 / 3 )</f>
        <v>1.2075551087828322</v>
      </c>
      <c r="N635" cm="1">
        <f t="array" ref="N635" xml:space="preserve"> 1 + 0.388 * Kn * ( ( 1 - alpha ) / Ku ) ^ ( 1 / 3 ) * ( 3 * PI() * mu * df * 10^(-6) * U * F635 * 10^(-9) / ( kB * T ) ) ^ ( 1 / 3 ) * ( 0.6 * ( F635 / lambda ) ^ 0.1 ) ^ ( -1 / 3 ) * ( 1 + 2/3 * ( 3.34 * F635 / lambda ) ) ^ ( -1 / 2 )</f>
        <v>1.0146492152127948</v>
      </c>
      <c r="O635">
        <f t="shared" si="234"/>
        <v>0.84025085715178749</v>
      </c>
      <c r="P635" cm="1">
        <f t="array" ref="P635" xml:space="preserve"> 1 / ( 1 + 1.6 * ( ( 1 - alpha ) / Ku ) ^ ( 1 / 3 ) * L635 ^ ( -2 / 3 ) * M635 )</f>
        <v>0.99720189011749849</v>
      </c>
      <c r="Q635" cm="1">
        <f t="array" ref="Q635" xml:space="preserve"> 1.6 * ( ( 1 - alpha ) / Ku ) * L635 ^ ( -2 / 3 ) * M635 * P635</f>
        <v>3.5386052718982736E-3</v>
      </c>
      <c r="R635" cm="1">
        <f t="array" ref="R635" xml:space="preserve"> 1.6 * ( 0.6 ) ^ ( 2 / 3 ) * ( ( 1 - alpha ) / Ku ) * ( lambda * 10^(-9) ) ^ ( -1 / 15 ) * ( kB * T / ( 3 * PI() * df * 10^(-6) * U * mu ) ) ^ ( 2 / 3 ) * ( F635 * 10^(-9) ) ^ ( -3 / 5 )  +  3.2 * 3.34 / 3 * ( 0.6 ) ^ ( 2 / 3 ) * ( ( 1 - alpha ) / Ku ) *  ( lambda * 10^(-9) ) ^ ( 14 / 15 ) * ( kB * T / ( 3 * PI() * df * 10^(-6) * U * mu ) ) ^ ( 2 / 3 ) * ( F635 * 10^(-9) ) ^ ( -8 / 5 )</f>
        <v>2.8478970726557116E-3</v>
      </c>
      <c r="S635">
        <f t="shared" si="235"/>
        <v>2.8896165297769335E-3</v>
      </c>
      <c r="T635">
        <f t="shared" si="244"/>
        <v>0.81659758796063964</v>
      </c>
      <c r="U635">
        <f t="shared" si="236"/>
        <v>5724.9598546633888</v>
      </c>
      <c r="V635">
        <f t="shared" si="237"/>
        <v>1.3216357794758958E-2</v>
      </c>
      <c r="W635">
        <f t="shared" si="238"/>
        <v>1.7467157733958033E-4</v>
      </c>
      <c r="X635">
        <f t="shared" si="239"/>
        <v>2.3085078694237203E-6</v>
      </c>
      <c r="Y635" cm="1">
        <f t="array" ref="Y635" xml:space="preserve"> 4 / 3 * g / U^2 * F635 * 10^(-9) * ( rhop - rhoa ) / rhoa</f>
        <v>658.27302550836976</v>
      </c>
      <c r="Z635" cm="1">
        <f t="array" ref="Z635" xml:space="preserve"> SQRT( 4/3 * 1/U635 * g/rhoa * F635 * 10^(-9) *  ( rhop - rhoa ) )</f>
        <v>3.5568632569064678E-3</v>
      </c>
      <c r="AA635" cm="1">
        <f t="array" ref="AA635" xml:space="preserve"> Z635 / U</f>
        <v>0.33909142447922402</v>
      </c>
      <c r="AB635">
        <f t="shared" si="245"/>
        <v>0.51306858019209423</v>
      </c>
      <c r="AC635">
        <f t="shared" si="246"/>
        <v>0.49306031057358007</v>
      </c>
      <c r="AD635">
        <f t="shared" si="247"/>
        <v>0.96100273844283546</v>
      </c>
      <c r="AE635" cm="1">
        <f t="array" ref="AE635">( ( F635 * 10^(-9) ) ^ 2 * rhop * H635 * U ) / ( 18 * mu * ( df * 10^(-6) ) )</f>
        <v>0.16970042495184598</v>
      </c>
      <c r="AF635">
        <f t="shared" si="248"/>
        <v>0.16348843698352569</v>
      </c>
      <c r="AG635" cm="1">
        <f t="array" ref="AG635">(2 * AI655*(1-alpha)*AE635*SQRT(alpha)+(1-alpha)*alpha*AE635^2)/Ku</f>
        <v>0.10875468371970316</v>
      </c>
      <c r="AH635">
        <f t="shared" si="249"/>
        <v>0.66521330637384524</v>
      </c>
      <c r="AI635" cm="1">
        <f t="array" ref="AI635" xml:space="preserve"> F635 / df / 1000</f>
        <v>0.80994897959183676</v>
      </c>
      <c r="AJ635" cm="1">
        <f t="array" ref="AJ635" xml:space="preserve"> ( 1 + AI635 ) / ( 2*Ku ) * ( 2 * LN( 1 + AI635 ) - 1 + alpha + ( 1 / ( 1 + AI635 ) ) ^ 2 * ( 1 - alpha / 2 ) - ( alpha / 2) * ( 1 + AI635 ) ^ 2 )</f>
        <v>0.60453598265905728</v>
      </c>
      <c r="AK635" cm="1">
        <f t="array" ref="AK635" xml:space="preserve"> ( ( 1 - alpha ) / Ku ) * AI635 ^ 2</f>
        <v>0.9329671609287471</v>
      </c>
      <c r="AL635">
        <f t="shared" si="250"/>
        <v>1.5432781301537788</v>
      </c>
      <c r="AM635">
        <f t="shared" si="240"/>
        <v>0.83948811353092734</v>
      </c>
      <c r="AN635">
        <f t="shared" si="251"/>
        <v>1.5924055250156299</v>
      </c>
      <c r="AO635">
        <f t="shared" si="252"/>
        <v>1.8968767983121235</v>
      </c>
      <c r="AP635" cm="1">
        <f t="array" ref="AP635" xml:space="preserve"> EXP( -4 * alpha * X * 10^(-6) * AM635 / ( PI() * df * 10^(-6) * ( 1 - alpha ) ) ) * 100</f>
        <v>3.4670363381633422E-6</v>
      </c>
      <c r="AQ635" cm="1">
        <f t="array" ref="AQ635" xml:space="preserve"> EXP( -4 * alpha * X * 10^(-6) * AN635 / ( PI() * df * 10^(-6) * ( 1 - alpha ) ) ) * 100</f>
        <v>7.0667570731438053E-13</v>
      </c>
      <c r="AR635">
        <f t="shared" si="253"/>
        <v>3.4670356314876349E-6</v>
      </c>
      <c r="AS635" cm="1">
        <f t="array" ref="AS635" xml:space="preserve"> ( sigave * 10^(-6) * fE *e * H635 ) / ( 3 * PI() * eps0 * ( 1 + epsF ) * mu * U * F635 * 10^(-9) )</f>
        <v>3.3355844418411717E-3</v>
      </c>
      <c r="AT635" cm="1">
        <f t="array" ref="AT635" xml:space="preserve"> PI() * AS635 / ( 1 + alpha * SQRT(AS635) )</f>
        <v>1.0437453679996303E-2</v>
      </c>
      <c r="AU635" cm="1">
        <f t="array" ref="AU635" xml:space="preserve"> PI() * AS635 * ( 1 - SQRT( AS635 ) * alpha )</f>
        <v>1.0437287925742703E-2</v>
      </c>
      <c r="AV635">
        <f t="shared" si="254"/>
        <v>0.99998411928247233</v>
      </c>
      <c r="AW635" cm="1">
        <f t="array" ref="AW635" xml:space="preserve"> 2 / 3 * ( epsP - 1 ) / ( epsP + 2 ) * ( sigave * 10^(-6) ) ^ 2 / ( eps0 * ( 1 + epsF ) ^ 2 ) * H635 * ( F635 * 10^(-9) ) ^ 2 / ( df * 10^(-6) * mu * U )</f>
        <v>136.0720269748075</v>
      </c>
      <c r="AX635" cm="1">
        <f t="array" ref="AX635" xml:space="preserve"> 0.528 * Ku ^ 0.26 * AW635 ^ 0.74 / ( 1 + 0.366 * ( Ku * AW635 ) ^ 0.63 )</f>
        <v>2.4941908953277721</v>
      </c>
      <c r="AY635" cm="1">
        <f t="array" ref="AY635" xml:space="preserve"> 0.35 * Ku ^ ( -0.5 ) * AW635 ^ 0.4</f>
        <v>3.0872817217623965</v>
      </c>
      <c r="AZ635">
        <f t="shared" si="255"/>
        <v>1.2377888667405643</v>
      </c>
      <c r="BA635">
        <f t="shared" si="241"/>
        <v>0.84116344891103711</v>
      </c>
      <c r="BB635">
        <f t="shared" si="256"/>
        <v>1.6028428129413725</v>
      </c>
      <c r="BC635">
        <f t="shared" si="257"/>
        <v>1.9055069677794476</v>
      </c>
      <c r="BD635">
        <f t="shared" si="242"/>
        <v>1.2398353993539735</v>
      </c>
      <c r="BE635">
        <f t="shared" si="258"/>
        <v>4.6796872467780268</v>
      </c>
      <c r="BF635">
        <f t="shared" si="259"/>
        <v>3.7744423567970529</v>
      </c>
      <c r="BG635" cm="1">
        <f t="array" ref="BG635" xml:space="preserve"> EXP( -4 * alpha * X * 10^(-6) * BA635 / ( PI() * df * 10^(-6) * ( 1 - alpha ) ) ) * 100</f>
        <v>3.3501994609415651E-6</v>
      </c>
      <c r="BH635" cm="1">
        <f t="array" ref="BH635" xml:space="preserve"> EXP( -4 * alpha * X * 10^(-6) * BB635 / ( PI() * df * 10^(-6) * ( 1 - alpha ) ) ) * 100</f>
        <v>5.7078173516448958E-13</v>
      </c>
      <c r="BI635" cm="1">
        <f t="array" ref="BI635" xml:space="preserve"> EXP( -4 * alpha * X * 10^(-6) * BD635 / ( PI() * df * 10^(-6) * ( 1 - alpha ) ) ) * 100</f>
        <v>9.6007550437303038E-10</v>
      </c>
      <c r="BJ635" cm="1">
        <f t="array" ref="BJ635" xml:space="preserve"> EXP( -4 * alpha * X * 10^(-6) * BE635 / ( PI() * df * 10^(-6) * ( 1 - alpha ) ) ) * 100</f>
        <v>2.596251655451997E-40</v>
      </c>
      <c r="BK635" cm="1">
        <f t="array" ref="BK635">fC *  BG635 +  ( 1 - fC ) * BI635</f>
        <v>3.3588401404809222E-7</v>
      </c>
    </row>
    <row r="636" spans="6:63" x14ac:dyDescent="0.2">
      <c r="F636">
        <v>6360</v>
      </c>
      <c r="G636" cm="1">
        <f t="array" ref="G636" xml:space="preserve"> F636 * 10^(-9) * rhoa/mu * U</f>
        <v>4.2134558615409181E-3</v>
      </c>
      <c r="H636" cm="1">
        <f t="array" ref="H636">1 +  lambda/F636 * ( 2.514 + 0.8 * EXP( -0.55 * F636/lambda ) )</f>
        <v>1.0264879150943396</v>
      </c>
      <c r="I636" cm="1">
        <f t="array" ref="I636" xml:space="preserve"> 1 + 3.34 * lambda/F636</f>
        <v>1.0351907861635221</v>
      </c>
      <c r="J636">
        <f t="shared" si="243"/>
        <v>0.99159297862238915</v>
      </c>
      <c r="K636" cm="1">
        <f t="array" ref="K636" xml:space="preserve"> kB * T * H636 / ( 3 * PI() * mu * F636 * 10^(-9) )</f>
        <v>3.81041225831182E-12</v>
      </c>
      <c r="L636" cm="1">
        <f t="array" ref="L636" xml:space="preserve"> df * 10^(-6) *U / K636</f>
        <v>21582.137713806769</v>
      </c>
      <c r="M636" cm="1">
        <f t="array" ref="M636" xml:space="preserve"> 1 + 0.388 * Kn * ( ( 1 - alpha ) * L636 / Ku ) ^ ( 1 / 3 )</f>
        <v>1.2076668173527718</v>
      </c>
      <c r="N636" cm="1">
        <f t="array" ref="N636" xml:space="preserve"> 1 + 0.388 * Kn * ( ( 1 - alpha ) / Ku ) ^ ( 1 / 3 ) * ( 3 * PI() * mu * df * 10^(-6) * U * F636 * 10^(-9) / ( kB * T ) ) ^ ( 1 / 3 ) * ( 0.6 * ( F636 / lambda ) ^ 0.1 ) ^ ( -1 / 3 ) * ( 1 + 2/3 * ( 3.34 * F636 / lambda ) ) ^ ( -1 / 2 )</f>
        <v>1.0146446599476406</v>
      </c>
      <c r="O636">
        <f t="shared" si="234"/>
        <v>0.84016936241716123</v>
      </c>
      <c r="P636" cm="1">
        <f t="array" ref="P636" xml:space="preserve"> 1 / ( 1 + 1.6 * ( ( 1 - alpha ) / Ku ) ^ ( 1 / 3 ) * L636 ^ ( -2 / 3 ) * M636 )</f>
        <v>0.99720463337890519</v>
      </c>
      <c r="Q636" cm="1">
        <f t="array" ref="Q636" xml:space="preserve"> 1.6 * ( ( 1 - alpha ) / Ku ) * L636 ^ ( -2 / 3 ) * M636 * P636</f>
        <v>3.535136030273482E-3</v>
      </c>
      <c r="R636" cm="1">
        <f t="array" ref="R636" xml:space="preserve"> 1.6 * ( 0.6 ) ^ ( 2 / 3 ) * ( ( 1 - alpha ) / Ku ) * ( lambda * 10^(-9) ) ^ ( -1 / 15 ) * ( kB * T / ( 3 * PI() * df * 10^(-6) * U * mu ) ) ^ ( 2 / 3 ) * ( F636 * 10^(-9) ) ^ ( -3 / 5 )  +  3.2 * 3.34 / 3 * ( 0.6 ) ^ ( 2 / 3 ) * ( ( 1 - alpha ) / Ku ) *  ( lambda * 10^(-9) ) ^ ( 14 / 15 ) * ( kB * T / ( 3 * PI() * df * 10^(-6) * U * mu ) ) ^ ( 2 / 3 ) * ( F636 * 10^(-9) ) ^ ( -8 / 5 )</f>
        <v>2.8451068268393999E-3</v>
      </c>
      <c r="S636">
        <f t="shared" si="235"/>
        <v>2.8867724488331739E-3</v>
      </c>
      <c r="T636">
        <f t="shared" si="244"/>
        <v>0.81659444618595056</v>
      </c>
      <c r="U636">
        <f t="shared" si="236"/>
        <v>5715.9798929740791</v>
      </c>
      <c r="V636">
        <f t="shared" si="237"/>
        <v>1.3226735220287592E-2</v>
      </c>
      <c r="W636">
        <f t="shared" si="238"/>
        <v>1.7494598656196903E-4</v>
      </c>
      <c r="X636">
        <f t="shared" si="239"/>
        <v>2.3139499845027094E-6</v>
      </c>
      <c r="Y636" cm="1">
        <f t="array" ref="Y636" xml:space="preserve"> 4 / 3 * g / U^2 * F636 * 10^(-9) * ( rhop - rhoa ) / rhoa</f>
        <v>659.30967594224103</v>
      </c>
      <c r="Z636" cm="1">
        <f t="array" ref="Z636" xml:space="preserve"> SQRT( 4/3 * 1/U636 * g/rhoa * F636 * 10^(-9) *  ( rhop - rhoa ) )</f>
        <v>3.5624579016525367E-3</v>
      </c>
      <c r="AA636" cm="1">
        <f t="array" ref="AA636" xml:space="preserve"> Z636 / U</f>
        <v>0.33962478657930362</v>
      </c>
      <c r="AB636">
        <f t="shared" si="245"/>
        <v>0.51429063307823364</v>
      </c>
      <c r="AC636">
        <f t="shared" si="246"/>
        <v>0.49413992696137171</v>
      </c>
      <c r="AD636">
        <f t="shared" si="247"/>
        <v>0.96081844618430645</v>
      </c>
      <c r="AE636" cm="1">
        <f t="array" ref="AE636">( ( F636 * 10^(-9) ) ^ 2 * rhop * H636 * U ) / ( 18 * mu * ( df * 10^(-6) ) )</f>
        <v>0.1702284177877027</v>
      </c>
      <c r="AF636">
        <f t="shared" si="248"/>
        <v>0.16409422192775661</v>
      </c>
      <c r="AG636" cm="1">
        <f t="array" ref="AG636">(2 * AI656*(1-alpha)*AE636*SQRT(alpha)+(1-alpha)*alpha*AE636^2)/Ku</f>
        <v>0.10926410091475992</v>
      </c>
      <c r="AH636">
        <f t="shared" si="249"/>
        <v>0.66586196412731735</v>
      </c>
      <c r="AI636" cm="1">
        <f t="array" ref="AI636" xml:space="preserve"> F636 / df / 1000</f>
        <v>0.81122448979591844</v>
      </c>
      <c r="AJ636" cm="1">
        <f t="array" ref="AJ636" xml:space="preserve"> ( 1 + AI636 ) / ( 2*Ku ) * ( 2 * LN( 1 + AI636 ) - 1 + alpha + ( 1 / ( 1 + AI636 ) ) ^ 2 * ( 1 - alpha / 2 ) - ( alpha / 2) * ( 1 + AI636 ) ^ 2 )</f>
        <v>0.60611663500041835</v>
      </c>
      <c r="AK636" cm="1">
        <f t="array" ref="AK636" xml:space="preserve"> ( ( 1 - alpha ) / Ku ) * AI636 ^ 2</f>
        <v>0.93590795393895343</v>
      </c>
      <c r="AL636">
        <f t="shared" si="250"/>
        <v>1.544105374930532</v>
      </c>
      <c r="AM636">
        <f t="shared" si="240"/>
        <v>0.84064582896140061</v>
      </c>
      <c r="AN636">
        <f t="shared" si="251"/>
        <v>1.5970288752769148</v>
      </c>
      <c r="AO636">
        <f t="shared" si="252"/>
        <v>1.8997642291879433</v>
      </c>
      <c r="AP636" cm="1">
        <f t="array" ref="AP636" xml:space="preserve"> EXP( -4 * alpha * X * 10^(-6) * AM636 / ( PI() * df * 10^(-6) * ( 1 - alpha ) ) ) * 100</f>
        <v>3.3858713395135433E-6</v>
      </c>
      <c r="AQ636" cm="1">
        <f t="array" ref="AQ636" xml:space="preserve"> EXP( -4 * alpha * X * 10^(-6) * AN636 / ( PI() * df * 10^(-6) * ( 1 - alpha ) ) ) * 100</f>
        <v>6.4288773888974371E-13</v>
      </c>
      <c r="AR636">
        <f t="shared" si="253"/>
        <v>3.3858706966258045E-6</v>
      </c>
      <c r="AS636" cm="1">
        <f t="array" ref="AS636" xml:space="preserve"> ( sigave * 10^(-6) * fE *e * H636 ) / ( 3 * PI() * eps0 * ( 1 + epsF ) * mu * U * F636 * 10^(-9) )</f>
        <v>3.330204483141455E-3</v>
      </c>
      <c r="AT636" cm="1">
        <f t="array" ref="AT636" xml:space="preserve"> PI() * AS636 / ( 1 + alpha * SQRT(AS636) )</f>
        <v>1.0420652497902428E-2</v>
      </c>
      <c r="AU636" cm="1">
        <f t="array" ref="AU636" xml:space="preserve"> PI() * AS636 * ( 1 - SQRT( AS636 ) * alpha )</f>
        <v>1.0420487277378076E-2</v>
      </c>
      <c r="AV636">
        <f t="shared" si="254"/>
        <v>0.99998414489645582</v>
      </c>
      <c r="AW636" cm="1">
        <f t="array" ref="AW636" xml:space="preserve"> 2 / 3 * ( epsP - 1 ) / ( epsP + 2 ) * ( sigave * 10^(-6) ) ^ 2 / ( eps0 * ( 1 + epsF ) ^ 2 ) * H636 * ( F636 * 10^(-9) ) ^ 2 / ( df * 10^(-6) * mu * U )</f>
        <v>136.49539100246733</v>
      </c>
      <c r="AX636" cm="1">
        <f t="array" ref="AX636" xml:space="preserve"> 0.528 * Ku ^ 0.26 * AW636 ^ 0.74 / ( 1 + 0.366 * ( Ku * AW636 ) ^ 0.63 )</f>
        <v>2.4957218094041598</v>
      </c>
      <c r="AY636" cm="1">
        <f t="array" ref="AY636" xml:space="preserve"> 0.35 * Ku ^ ( -0.5 ) * AW636 ^ 0.4</f>
        <v>3.091120353648082</v>
      </c>
      <c r="AZ636">
        <f t="shared" si="255"/>
        <v>1.2385676728874162</v>
      </c>
      <c r="BA636">
        <f t="shared" si="241"/>
        <v>0.84230640340188512</v>
      </c>
      <c r="BB636">
        <f t="shared" si="256"/>
        <v>1.6074493625542929</v>
      </c>
      <c r="BC636">
        <f t="shared" si="257"/>
        <v>1.9083902913027473</v>
      </c>
      <c r="BD636">
        <f t="shared" si="242"/>
        <v>1.2383495090419538</v>
      </c>
      <c r="BE636">
        <f t="shared" si="258"/>
        <v>4.6881492289249973</v>
      </c>
      <c r="BF636">
        <f t="shared" si="259"/>
        <v>3.7858045686568511</v>
      </c>
      <c r="BG636" cm="1">
        <f t="array" ref="BG636" xml:space="preserve"> EXP( -4 * alpha * X * 10^(-6) * BA636 / ( PI() * df * 10^(-6) * ( 1 - alpha ) ) ) * 100</f>
        <v>3.2727580063296404E-6</v>
      </c>
      <c r="BH636" cm="1">
        <f t="array" ref="BH636" xml:space="preserve"> EXP( -4 * alpha * X * 10^(-6) * BB636 / ( PI() * df * 10^(-6) * ( 1 - alpha ) ) ) * 100</f>
        <v>5.1943875111376632E-13</v>
      </c>
      <c r="BI636" cm="1">
        <f t="array" ref="BI636" xml:space="preserve"> EXP( -4 * alpha * X * 10^(-6) * BD636 / ( PI() * df * 10^(-6) * ( 1 - alpha ) ) ) * 100</f>
        <v>9.8971381021851744E-10</v>
      </c>
      <c r="BJ636" cm="1">
        <f t="array" ref="BJ636" xml:space="preserve"> EXP( -4 * alpha * X * 10^(-6) * BE636 / ( PI() * df * 10^(-6) * ( 1 - alpha ) ) ) * 100</f>
        <v>2.1834843466175799E-40</v>
      </c>
      <c r="BK636" cm="1">
        <f t="array" ref="BK636">fC *  BG636 +  ( 1 - fC ) * BI636</f>
        <v>3.2816654306216074E-7</v>
      </c>
    </row>
    <row r="637" spans="6:63" x14ac:dyDescent="0.2">
      <c r="F637">
        <v>6370</v>
      </c>
      <c r="G637" cm="1">
        <f t="array" ref="G637" xml:space="preserve"> F637 * 10^(-9) * rhoa/mu * U</f>
        <v>4.2200807921408253E-3</v>
      </c>
      <c r="H637" cm="1">
        <f t="array" ref="H637">1 +  lambda/F637 * ( 2.514 + 0.8 * EXP( -0.55 * F637/lambda ) )</f>
        <v>1.026446332810047</v>
      </c>
      <c r="I637" cm="1">
        <f t="array" ref="I637" xml:space="preserve"> 1 + 3.34 * lambda/F637</f>
        <v>1.035135541601256</v>
      </c>
      <c r="J637">
        <f t="shared" si="243"/>
        <v>0.99160572848482476</v>
      </c>
      <c r="K637" cm="1">
        <f t="array" ref="K637" xml:space="preserve"> kB * T * H637 / ( 3 * PI() * mu * F637 * 10^(-9) )</f>
        <v>3.8042763346984503E-12</v>
      </c>
      <c r="L637" cm="1">
        <f t="array" ref="L637" xml:space="preserve"> df * 10^(-6) *U / K637</f>
        <v>21616.947579540574</v>
      </c>
      <c r="M637" cm="1">
        <f t="array" ref="M637" xml:space="preserve"> 1 + 0.388 * Kn * ( ( 1 - alpha ) * L637 / Ku ) ^ ( 1 / 3 )</f>
        <v>1.207778406098476</v>
      </c>
      <c r="N637" cm="1">
        <f t="array" ref="N637" xml:space="preserve"> 1 + 0.388 * Kn * ( ( 1 - alpha ) / Ku ) ^ ( 1 / 3 ) * ( 3 * PI() * mu * df * 10^(-6) * U * F637 * 10^(-9) / ( kB * T ) ) ^ ( 1 / 3 ) * ( 0.6 * ( F637 / lambda ) ^ 0.1 ) ^ ( -1 / 3 ) * ( 1 + 2/3 * ( 3.34 * F637 / lambda ) ) ^ ( -1 / 2 )</f>
        <v>1.0146401131676226</v>
      </c>
      <c r="O637">
        <f t="shared" si="234"/>
        <v>0.84008797312848638</v>
      </c>
      <c r="P637" cm="1">
        <f t="array" ref="P637" xml:space="preserve"> 1 / ( 1 + 1.6 * ( ( 1 - alpha ) / Ku ) ^ ( 1 / 3 ) * L637 ^ ( -2 / 3 ) * M637 )</f>
        <v>0.99720736943484967</v>
      </c>
      <c r="Q637" cm="1">
        <f t="array" ref="Q637" xml:space="preserve"> 1.6 * ( ( 1 - alpha ) / Ku ) * L637 ^ ( -2 / 3 ) * M637 * P637</f>
        <v>3.5316759009731257E-3</v>
      </c>
      <c r="R637" cm="1">
        <f t="array" ref="R637" xml:space="preserve"> 1.6 * ( 0.6 ) ^ ( 2 / 3 ) * ( ( 1 - alpha ) / Ku ) * ( lambda * 10^(-9) ) ^ ( -1 / 15 ) * ( kB * T / ( 3 * PI() * df * 10^(-6) * U * mu ) ) ^ ( 2 / 3 ) * ( F637 * 10^(-9) ) ^ ( -3 / 5 )  +  3.2 * 3.34 / 3 * ( 0.6 ) ^ ( 2 / 3 ) * ( ( 1 - alpha ) / Ku ) *  ( lambda * 10^(-9) ) ^ ( 14 / 15 ) * ( kB * T / ( 3 * PI() * df * 10^(-6) * U * mu ) ) ^ ( 2 / 3 ) * ( F637 * 10^(-9) ) ^ ( -8 / 5 )</f>
        <v>2.8423238493400253E-3</v>
      </c>
      <c r="S637">
        <f t="shared" si="235"/>
        <v>2.8839357921533961E-3</v>
      </c>
      <c r="T637">
        <f t="shared" si="244"/>
        <v>0.81659129348725068</v>
      </c>
      <c r="U637">
        <f t="shared" si="236"/>
        <v>5707.0281152418556</v>
      </c>
      <c r="V637">
        <f t="shared" si="237"/>
        <v>1.3237104443920868E-2</v>
      </c>
      <c r="W637">
        <f t="shared" si="238"/>
        <v>1.7522039402318194E-4</v>
      </c>
      <c r="X637">
        <f t="shared" si="239"/>
        <v>2.3193963342621849E-6</v>
      </c>
      <c r="Y637" cm="1">
        <f t="array" ref="Y637" xml:space="preserve"> 4 / 3 * g / U^2 * F637 * 10^(-9) * ( rhop - rhoa ) / rhoa</f>
        <v>660.34632637611264</v>
      </c>
      <c r="Z637" cm="1">
        <f t="array" ref="Z637" xml:space="preserve"> SQRT( 4/3 * 1/U637 * g/rhoa * F637 * 10^(-9) *  ( rhop - rhoa ) )</f>
        <v>3.5680525286301049E-3</v>
      </c>
      <c r="AA637" cm="1">
        <f t="array" ref="AA637" xml:space="preserve"> Z637 / U</f>
        <v>0.3401581469854339</v>
      </c>
      <c r="AB637">
        <f t="shared" si="245"/>
        <v>0.51551465768862781</v>
      </c>
      <c r="AC637">
        <f t="shared" si="246"/>
        <v>0.49522068848055306</v>
      </c>
      <c r="AD637">
        <f t="shared" si="247"/>
        <v>0.96063357480645617</v>
      </c>
      <c r="AE637" cm="1">
        <f t="array" ref="AE637">( ( F637 * 10^(-9) ) ^ 2 * rhop * H637 * U ) / ( 18 * mu * ( df * 10^(-6) ) )</f>
        <v>0.17075723058605044</v>
      </c>
      <c r="AF637">
        <f t="shared" si="248"/>
        <v>0.16470054238273971</v>
      </c>
      <c r="AG637" cm="1">
        <f t="array" ref="AG637">(2 * AI657*(1-alpha)*AE637*SQRT(alpha)+(1-alpha)*alpha*AE637^2)/Ku</f>
        <v>0.10977512003956427</v>
      </c>
      <c r="AH637">
        <f t="shared" si="249"/>
        <v>0.66651340943652226</v>
      </c>
      <c r="AI637" cm="1">
        <f t="array" ref="AI637" xml:space="preserve"> F637 / df / 1000</f>
        <v>0.8125</v>
      </c>
      <c r="AJ637" cm="1">
        <f t="array" ref="AJ637" xml:space="preserve"> ( 1 + AI637 ) / ( 2*Ku ) * ( 2 * LN( 1 + AI637 ) - 1 + alpha + ( 1 / ( 1 + AI637 ) ) ^ 2 * ( 1 - alpha / 2 ) - ( alpha / 2) * ( 1 + AI637 ) ^ 2 )</f>
        <v>0.60769859742471155</v>
      </c>
      <c r="AK637" cm="1">
        <f t="array" ref="AK637" xml:space="preserve"> ( ( 1 - alpha ) / Ku ) * AI637 ^ 2</f>
        <v>0.93885337447553285</v>
      </c>
      <c r="AL637">
        <f t="shared" si="250"/>
        <v>1.5449326005591915</v>
      </c>
      <c r="AM637">
        <f t="shared" si="240"/>
        <v>0.84180010152269302</v>
      </c>
      <c r="AN637">
        <f t="shared" si="251"/>
        <v>1.6016585411309792</v>
      </c>
      <c r="AO637">
        <f t="shared" si="252"/>
        <v>1.9026590021001584</v>
      </c>
      <c r="AP637" cm="1">
        <f t="array" ref="AP637" xml:space="preserve"> EXP( -4 * alpha * X * 10^(-6) * AM637 / ( PI() * df * 10^(-6) * ( 1 - alpha ) ) ) * 100</f>
        <v>3.3068394016913952E-6</v>
      </c>
      <c r="AQ637" cm="1">
        <f t="array" ref="AQ637" xml:space="preserve"> EXP( -4 * alpha * X * 10^(-6) * AN637 / ( PI() * df * 10^(-6) * ( 1 - alpha ) ) ) * 100</f>
        <v>5.8478200604610402E-13</v>
      </c>
      <c r="AR637">
        <f t="shared" si="253"/>
        <v>3.306838816909389E-6</v>
      </c>
      <c r="AS637" cm="1">
        <f t="array" ref="AS637" xml:space="preserve"> ( sigave * 10^(-6) * fE *e * H637 ) / ( 3 * PI() * eps0 * ( 1 + epsF ) * mu * U * F637 * 10^(-9) )</f>
        <v>3.3248418402198436E-3</v>
      </c>
      <c r="AT637" cm="1">
        <f t="array" ref="AT637" xml:space="preserve"> PI() * AS637 / ( 1 + alpha * SQRT(AS637) )</f>
        <v>1.0403905311309384E-2</v>
      </c>
      <c r="AU637" cm="1">
        <f t="array" ref="AU637" xml:space="preserve"> PI() * AS637 * ( 1 - SQRT( AS637 ) * alpha )</f>
        <v>1.0403740621941165E-2</v>
      </c>
      <c r="AV637">
        <f t="shared" si="254"/>
        <v>0.99998417042799881</v>
      </c>
      <c r="AW637" cm="1">
        <f t="array" ref="AW637" xml:space="preserve"> 2 / 3 * ( epsP - 1 ) / ( epsP + 2 ) * ( sigave * 10^(-6) ) ^ 2 / ( eps0 * ( 1 + epsF ) ^ 2 ) * H637 * ( F637 * 10^(-9) ) ^ 2 / ( df * 10^(-6) * mu * U )</f>
        <v>136.91941250613661</v>
      </c>
      <c r="AX637" cm="1">
        <f t="array" ref="AX637" xml:space="preserve"> 0.528 * Ku ^ 0.26 * AW637 ^ 0.74 / ( 1 + 0.366 * ( Ku * AW637 ) ^ 0.63 )</f>
        <v>2.4972501456086889</v>
      </c>
      <c r="AY637" cm="1">
        <f t="array" ref="AY637" xml:space="preserve"> 0.35 * Ku ^ ( -0.5 ) * AW637 ^ 0.4</f>
        <v>3.0949577931581338</v>
      </c>
      <c r="AZ637">
        <f t="shared" si="255"/>
        <v>1.2393463260380579</v>
      </c>
      <c r="BA637">
        <f t="shared" si="241"/>
        <v>0.84344599828670974</v>
      </c>
      <c r="BB637">
        <f t="shared" si="256"/>
        <v>1.6120622817529204</v>
      </c>
      <c r="BC637">
        <f t="shared" si="257"/>
        <v>1.9112809652633358</v>
      </c>
      <c r="BD637">
        <f t="shared" si="242"/>
        <v>1.2368648210304276</v>
      </c>
      <c r="BE637">
        <f t="shared" si="258"/>
        <v>4.6966163342891125</v>
      </c>
      <c r="BF637">
        <f t="shared" si="259"/>
        <v>3.7971945312312938</v>
      </c>
      <c r="BG637" cm="1">
        <f t="array" ref="BG637" xml:space="preserve"> EXP( -4 * alpha * X * 10^(-6) * BA637 / ( PI() * df * 10^(-6) * ( 1 - alpha ) ) ) * 100</f>
        <v>3.1973264351877082E-6</v>
      </c>
      <c r="BH637" cm="1">
        <f t="array" ref="BH637" xml:space="preserve"> EXP( -4 * alpha * X * 10^(-6) * BB637 / ( PI() * df * 10^(-6) * ( 1 - alpha ) ) ) * 100</f>
        <v>4.7265256732455917E-13</v>
      </c>
      <c r="BI637" cm="1">
        <f t="array" ref="BI637" xml:space="preserve"> EXP( -4 * alpha * X * 10^(-6) * BD637 / ( PI() * df * 10^(-6) * ( 1 - alpha ) ) ) * 100</f>
        <v>1.020241975056318E-9</v>
      </c>
      <c r="BJ637" cm="1">
        <f t="array" ref="BJ637" xml:space="preserve"> EXP( -4 * alpha * X * 10^(-6) * BE637 / ( PI() * df * 10^(-6) * ( 1 - alpha ) ) ) * 100</f>
        <v>1.8361487110440587E-40</v>
      </c>
      <c r="BK637" cm="1">
        <f t="array" ref="BK637">fC *  BG637 +  ( 1 - fC ) * BI637</f>
        <v>3.2065086129632156E-7</v>
      </c>
    </row>
    <row r="638" spans="6:63" x14ac:dyDescent="0.2">
      <c r="F638">
        <v>6380</v>
      </c>
      <c r="G638" cm="1">
        <f t="array" ref="G638" xml:space="preserve"> F638 * 10^(-9) * rhoa/mu * U</f>
        <v>4.2267057227407326E-3</v>
      </c>
      <c r="H638" cm="1">
        <f t="array" ref="H638">1 +  lambda/F638 * ( 2.514 + 0.8 * EXP( -0.55 * F638/lambda ) )</f>
        <v>1.0264048808777428</v>
      </c>
      <c r="I638" cm="1">
        <f t="array" ref="I638" xml:space="preserve"> 1 + 3.34 * lambda/F638</f>
        <v>1.0350804702194358</v>
      </c>
      <c r="J638">
        <f t="shared" si="243"/>
        <v>0.99161843973362407</v>
      </c>
      <c r="K638" cm="1">
        <f t="array" ref="K638" xml:space="preserve"> kB * T * H638 / ( 3 * PI() * mu * F638 * 10^(-9) )</f>
        <v>3.7981601283163804E-12</v>
      </c>
      <c r="L638" cm="1">
        <f t="array" ref="L638" xml:space="preserve"> df * 10^(-6) *U / K638</f>
        <v>21651.757516004589</v>
      </c>
      <c r="M638" cm="1">
        <f t="array" ref="M638" xml:space="preserve"> 1 + 0.388 * Kn * ( ( 1 - alpha ) * L638 / Ku ) ^ ( 1 / 3 )</f>
        <v>1.2078898753401974</v>
      </c>
      <c r="N638" cm="1">
        <f t="array" ref="N638" xml:space="preserve"> 1 + 0.388 * Kn * ( ( 1 - alpha ) / Ku ) ^ ( 1 / 3 ) * ( 3 * PI() * mu * df * 10^(-6) * U * F638 * 10^(-9) / ( kB * T ) ) ^ ( 1 / 3 ) * ( 0.6 * ( F638 / lambda ) ^ 0.1 ) ^ ( -1 / 3 ) * ( 1 + 2/3 * ( 3.34 * F638 / lambda ) ) ^ ( -1 / 2 )</f>
        <v>1.014635574843811</v>
      </c>
      <c r="O638">
        <f t="shared" si="234"/>
        <v>0.84000668898565178</v>
      </c>
      <c r="P638" cm="1">
        <f t="array" ref="P638" xml:space="preserve"> 1 / ( 1 + 1.6 * ( ( 1 - alpha ) / Ku ) ^ ( 1 / 3 ) * L638 ^ ( -2 / 3 ) * M638 )</f>
        <v>0.99721009831583651</v>
      </c>
      <c r="Q638" cm="1">
        <f t="array" ref="Q638" xml:space="preserve"> 1.6 * ( ( 1 - alpha ) / Ku ) * L638 ^ ( -2 / 3 ) * M638 * P638</f>
        <v>3.5282248454207629E-3</v>
      </c>
      <c r="R638" cm="1">
        <f t="array" ref="R638" xml:space="preserve"> 1.6 * ( 0.6 ) ^ ( 2 / 3 ) * ( ( 1 - alpha ) / Ku ) * ( lambda * 10^(-9) ) ^ ( -1 / 15 ) * ( kB * T / ( 3 * PI() * df * 10^(-6) * U * mu ) ) ^ ( 2 / 3 ) * ( F638 * 10^(-9) ) ^ ( -3 / 5 )  +  3.2 * 3.34 / 3 * ( 0.6 ) ^ ( 2 / 3 ) * ( ( 1 - alpha ) / Ku ) *  ( lambda * 10^(-9) ) ^ ( 14 / 15 ) * ( kB * T / ( 3 * PI() * df * 10^(-6) * U * mu ) ) ^ ( 2 / 3 ) * ( F638 * 10^(-9) ) ^ ( -8 / 5 )</f>
        <v>2.8395481094795321E-3</v>
      </c>
      <c r="S638">
        <f t="shared" si="235"/>
        <v>2.8811065283584217E-3</v>
      </c>
      <c r="T638">
        <f t="shared" si="244"/>
        <v>0.81658812989137364</v>
      </c>
      <c r="U638">
        <f t="shared" si="236"/>
        <v>5698.1043889620487</v>
      </c>
      <c r="V638">
        <f t="shared" si="237"/>
        <v>1.324746548495123E-2</v>
      </c>
      <c r="W638">
        <f t="shared" si="238"/>
        <v>1.7549479972408491E-4</v>
      </c>
      <c r="X638">
        <f t="shared" si="239"/>
        <v>2.3248469152923079E-6</v>
      </c>
      <c r="Y638" cm="1">
        <f t="array" ref="Y638" xml:space="preserve"> 4 / 3 * g / U^2 * F638 * 10^(-9) * ( rhop - rhoa ) / rhoa</f>
        <v>661.38297680998403</v>
      </c>
      <c r="Z638" cm="1">
        <f t="array" ref="Z638" xml:space="preserve"> SQRT( 4/3 * 1/U638 * g/rhoa * F638 * 10^(-9) *  ( rhop - rhoa ) )</f>
        <v>3.5736471378480504E-3</v>
      </c>
      <c r="AA638" cm="1">
        <f t="array" ref="AA638" xml:space="preserve"> Z638 / U</f>
        <v>0.34069150569846118</v>
      </c>
      <c r="AB638">
        <f t="shared" si="245"/>
        <v>0.51674065880098285</v>
      </c>
      <c r="AC638">
        <f t="shared" si="246"/>
        <v>0.4963025960320635</v>
      </c>
      <c r="AD638">
        <f t="shared" si="247"/>
        <v>0.96044812340421837</v>
      </c>
      <c r="AE638" cm="1">
        <f t="array" ref="AE638">( ( F638 * 10^(-9) ) ^ 2 * rhop * H638 * U ) / ( 18 * mu * ( df * 10^(-6) ) )</f>
        <v>0.17128686334688931</v>
      </c>
      <c r="AF638">
        <f t="shared" si="248"/>
        <v>0.1653073937724677</v>
      </c>
      <c r="AG638" cm="1">
        <f t="array" ref="AG638">(2 * AI658*(1-alpha)*AE638*SQRT(alpha)+(1-alpha)*alpha*AE638^2)/Ku</f>
        <v>0.1102877436936687</v>
      </c>
      <c r="AH638">
        <f t="shared" si="249"/>
        <v>0.66716763949149716</v>
      </c>
      <c r="AI638" cm="1">
        <f t="array" ref="AI638" xml:space="preserve"> F638 / df / 1000</f>
        <v>0.81377551020408168</v>
      </c>
      <c r="AJ638" cm="1">
        <f t="array" ref="AJ638" xml:space="preserve"> ( 1 + AI638 ) / ( 2*Ku ) * ( 2 * LN( 1 + AI638 ) - 1 + alpha + ( 1 / ( 1 + AI638 ) ) ^ 2 * ( 1 - alpha / 2 ) - ( alpha / 2) * ( 1 + AI638 ) ^ 2 )</f>
        <v>0.60928186778625948</v>
      </c>
      <c r="AK638" cm="1">
        <f t="array" ref="AK638" xml:space="preserve"> ( ( 1 - alpha ) / Ku ) * AI638 ^ 2</f>
        <v>0.9418034225384857</v>
      </c>
      <c r="AL638">
        <f t="shared" si="250"/>
        <v>1.5457598072964107</v>
      </c>
      <c r="AM638">
        <f t="shared" si="240"/>
        <v>0.84295092163695662</v>
      </c>
      <c r="AN638">
        <f t="shared" si="251"/>
        <v>1.6062945188713753</v>
      </c>
      <c r="AO638">
        <f t="shared" si="252"/>
        <v>1.9055611396118464</v>
      </c>
      <c r="AP638" cm="1">
        <f t="array" ref="AP638" xml:space="preserve"> EXP( -4 * alpha * X * 10^(-6) * AM638 / ( PI() * df * 10^(-6) * ( 1 - alpha ) ) ) * 100</f>
        <v>3.2298803628881415E-6</v>
      </c>
      <c r="AQ638" cm="1">
        <f t="array" ref="AQ638" xml:space="preserve"> EXP( -4 * alpha * X * 10^(-6) * AN638 / ( PI() * df * 10^(-6) * ( 1 - alpha ) ) ) * 100</f>
        <v>5.3185931323913851E-13</v>
      </c>
      <c r="AR638">
        <f t="shared" si="253"/>
        <v>3.2298798310288283E-6</v>
      </c>
      <c r="AS638" cm="1">
        <f t="array" ref="AS638" xml:space="preserve"> ( sigave * 10^(-6) * fE *e * H638 ) / ( 3 * PI() * eps0 * ( 1 + epsF ) * mu * U * F638 * 10^(-9) )</f>
        <v>3.319496429662506E-3</v>
      </c>
      <c r="AT638" cm="1">
        <f t="array" ref="AT638" xml:space="preserve"> PI() * AS638 / ( 1 + alpha * SQRT(AS638) )</f>
        <v>1.0387211860430859E-2</v>
      </c>
      <c r="AU638" cm="1">
        <f t="array" ref="AU638" xml:space="preserve"> PI() * AS638 * ( 1 - SQRT( AS638 ) * alpha )</f>
        <v>1.0387047699662165E-2</v>
      </c>
      <c r="AV638">
        <f t="shared" si="254"/>
        <v>0.99998419587749821</v>
      </c>
      <c r="AW638" cm="1">
        <f t="array" ref="AW638" xml:space="preserve"> 2 / 3 * ( epsP - 1 ) / ( epsP + 2 ) * ( sigave * 10^(-6) ) ^ 2 / ( eps0 * ( 1 + epsF ) ^ 2 ) * H638 * ( F638 * 10^(-9) ) ^ 2 / ( df * 10^(-6) * mu * U )</f>
        <v>137.3440914858154</v>
      </c>
      <c r="AX638" cm="1">
        <f t="array" ref="AX638" xml:space="preserve"> 0.528 * Ku ^ 0.26 * AW638 ^ 0.74 / ( 1 + 0.366 * ( Ku * AW638 ) ^ 0.63 )</f>
        <v>2.4987759123310136</v>
      </c>
      <c r="AY638" cm="1">
        <f t="array" ref="AY638" xml:space="preserve"> 0.35 * Ku ^ ( -0.5 ) * AW638 ^ 0.4</f>
        <v>3.0987940425132843</v>
      </c>
      <c r="AZ638">
        <f t="shared" si="255"/>
        <v>1.2401248256081261</v>
      </c>
      <c r="BA638">
        <f t="shared" si="241"/>
        <v>0.8445822236863989</v>
      </c>
      <c r="BB638">
        <f t="shared" si="256"/>
        <v>1.6166815665710375</v>
      </c>
      <c r="BC638">
        <f t="shared" si="257"/>
        <v>1.9141790120973776</v>
      </c>
      <c r="BD638">
        <f t="shared" si="242"/>
        <v>1.2353813757043153</v>
      </c>
      <c r="BE638">
        <f t="shared" si="258"/>
        <v>4.7050885613846596</v>
      </c>
      <c r="BF638">
        <f t="shared" si="259"/>
        <v>3.808612185611262</v>
      </c>
      <c r="BG638" cm="1">
        <f t="array" ref="BG638" xml:space="preserve"> EXP( -4 * alpha * X * 10^(-6) * BA638 / ( PI() * df * 10^(-6) * ( 1 - alpha ) ) ) * 100</f>
        <v>3.123848802870424E-6</v>
      </c>
      <c r="BH638" cm="1">
        <f t="array" ref="BH638" xml:space="preserve"> EXP( -4 * alpha * X * 10^(-6) * BB638 / ( PI() * df * 10^(-6) * ( 1 - alpha ) ) ) * 100</f>
        <v>4.300244303084393E-13</v>
      </c>
      <c r="BI638" cm="1">
        <f t="array" ref="BI638" xml:space="preserve"> EXP( -4 * alpha * X * 10^(-6) * BD638 / ( PI() * df * 10^(-6) * ( 1 - alpha ) ) ) * 100</f>
        <v>1.0516850527263401E-9</v>
      </c>
      <c r="BJ638" cm="1">
        <f t="array" ref="BJ638" xml:space="preserve"> EXP( -4 * alpha * X * 10^(-6) * BE638 / ( PI() * df * 10^(-6) * ( 1 - alpha ) ) ) * 100</f>
        <v>1.5439033430109461E-40</v>
      </c>
      <c r="BK638" cm="1">
        <f t="array" ref="BK638">fC *  BG638 +  ( 1 - fC ) * BI638</f>
        <v>3.1333139683449617E-7</v>
      </c>
    </row>
    <row r="639" spans="6:63" x14ac:dyDescent="0.2">
      <c r="F639">
        <v>6390</v>
      </c>
      <c r="G639" cm="1">
        <f t="array" ref="G639" xml:space="preserve"> F639 * 10^(-9) * rhoa/mu * U</f>
        <v>4.2333306533406398E-3</v>
      </c>
      <c r="H639" cm="1">
        <f t="array" ref="H639">1 +  lambda/F639 * ( 2.514 + 0.8 * EXP( -0.55 * F639/lambda ) )</f>
        <v>1.026363558685446</v>
      </c>
      <c r="I639" cm="1">
        <f t="array" ref="I639" xml:space="preserve"> 1 + 3.34 * lambda/F639</f>
        <v>1.0350255712050078</v>
      </c>
      <c r="J639">
        <f t="shared" si="243"/>
        <v>0.99163111254393721</v>
      </c>
      <c r="K639" cm="1">
        <f t="array" ref="K639" xml:space="preserve"> kB * T * H639 / ( 3 * PI() * mu * F639 * 10^(-9) )</f>
        <v>3.7920635443353899E-12</v>
      </c>
      <c r="L639" cm="1">
        <f t="array" ref="L639" xml:space="preserve"> df * 10^(-6) *U / K639</f>
        <v>21686.567522875266</v>
      </c>
      <c r="M639" cm="1">
        <f t="array" ref="M639" xml:space="preserve"> 1 + 0.388 * Kn * ( ( 1 - alpha ) * L639 / Ku ) ^ ( 1 / 3 )</f>
        <v>1.2080012253968238</v>
      </c>
      <c r="N639" cm="1">
        <f t="array" ref="N639" xml:space="preserve"> 1 + 0.388 * Kn * ( ( 1 - alpha ) / Ku ) ^ ( 1 / 3 ) * ( 3 * PI() * mu * df * 10^(-6) * U * F639 * 10^(-9) / ( kB * T ) ) ^ ( 1 / 3 ) * ( 0.6 * ( F639 / lambda ) ^ 0.1 ) ^ ( -1 / 3 ) * ( 1 + 2/3 * ( 3.34 * F639 / lambda ) ) ^ ( -1 / 2 )</f>
        <v>1.0146310449474196</v>
      </c>
      <c r="O639">
        <f t="shared" si="234"/>
        <v>0.83992550968987401</v>
      </c>
      <c r="P639" cm="1">
        <f t="array" ref="P639" xml:space="preserve"> 1 / ( 1 + 1.6 * ( ( 1 - alpha ) / Ku ) ^ ( 1 / 3 ) * L639 ^ ( -2 / 3 ) * M639 )</f>
        <v>0.99721282005219136</v>
      </c>
      <c r="Q639" cm="1">
        <f t="array" ref="Q639" xml:space="preserve"> 1.6 * ( ( 1 - alpha ) / Ku ) * L639 ^ ( -2 / 3 ) * M639 * P639</f>
        <v>3.5247828252647976E-3</v>
      </c>
      <c r="R639" cm="1">
        <f t="array" ref="R639" xml:space="preserve"> 1.6 * ( 0.6 ) ^ ( 2 / 3 ) * ( ( 1 - alpha ) / Ku ) * ( lambda * 10^(-9) ) ^ ( -1 / 15 ) * ( kB * T / ( 3 * PI() * df * 10^(-6) * U * mu ) ) ^ ( 2 / 3 ) * ( F639 * 10^(-9) ) ^ ( -3 / 5 )  +  3.2 * 3.34 / 3 * ( 0.6 ) ^ ( 2 / 3 ) * ( ( 1 - alpha ) / Ku ) *  ( lambda * 10^(-9) ) ^ ( 14 / 15 ) * ( kB * T / ( 3 * PI() * df * 10^(-6) * U * mu ) ) ^ ( 2 / 3 ) * ( F639 * 10^(-9) ) ^ ( -8 / 5 )</f>
        <v>2.8367795767586588E-3</v>
      </c>
      <c r="S639">
        <f t="shared" si="235"/>
        <v>2.878284626252137E-3</v>
      </c>
      <c r="T639">
        <f t="shared" si="244"/>
        <v>0.81658495542513521</v>
      </c>
      <c r="U639">
        <f t="shared" si="236"/>
        <v>5689.2085824593669</v>
      </c>
      <c r="V639">
        <f t="shared" si="237"/>
        <v>1.3257818362595583E-2</v>
      </c>
      <c r="W639">
        <f t="shared" si="238"/>
        <v>1.7576920366554202E-4</v>
      </c>
      <c r="X639">
        <f t="shared" si="239"/>
        <v>2.3303017241912302E-6</v>
      </c>
      <c r="Y639" cm="1">
        <f t="array" ref="Y639" xml:space="preserve"> 4 / 3 * g / U^2 * F639 * 10^(-9) * ( rhop - rhoa ) / rhoa</f>
        <v>662.41962724385542</v>
      </c>
      <c r="Z639" cm="1">
        <f t="array" ref="Z639" xml:space="preserve"> SQRT( 4/3 * 1/U639 * g/rhoa * F639 * 10^(-9) *  ( rhop - rhoa ) )</f>
        <v>3.5792417293152305E-3</v>
      </c>
      <c r="AA639" cm="1">
        <f t="array" ref="AA639" xml:space="preserve"> Z639 / U</f>
        <v>0.34122486271922997</v>
      </c>
      <c r="AB639">
        <f t="shared" si="245"/>
        <v>0.5179686412084491</v>
      </c>
      <c r="AC639">
        <f t="shared" si="246"/>
        <v>0.49738565051682915</v>
      </c>
      <c r="AD639">
        <f t="shared" si="247"/>
        <v>0.96026209107254312</v>
      </c>
      <c r="AE639" cm="1">
        <f t="array" ref="AE639">( ( F639 * 10^(-9) ) ^ 2 * rhop * H639 * U ) / ( 18 * mu * ( df * 10^(-6) ) )</f>
        <v>0.17181731607021913</v>
      </c>
      <c r="AF639">
        <f t="shared" si="248"/>
        <v>0.16591477152779802</v>
      </c>
      <c r="AG639" cm="1">
        <f t="array" ref="AG639">(2 * AI659*(1-alpha)*AE639*SQRT(alpha)+(1-alpha)*alpha*AE639^2)/Ku</f>
        <v>0.11080197447702139</v>
      </c>
      <c r="AH639">
        <f t="shared" si="249"/>
        <v>0.66782465151668058</v>
      </c>
      <c r="AI639" cm="1">
        <f t="array" ref="AI639" xml:space="preserve"> F639 / df / 1000</f>
        <v>0.81505102040816324</v>
      </c>
      <c r="AJ639" cm="1">
        <f t="array" ref="AJ639" xml:space="preserve"> ( 1 + AI639 ) / ( 2*Ku ) * ( 2 * LN( 1 + AI639 ) - 1 + alpha + ( 1 / ( 1 + AI639 ) ) ^ 2 * ( 1 - alpha / 2 ) - ( alpha / 2) * ( 1 + AI639 ) ^ 2 )</f>
        <v>0.61086644394313649</v>
      </c>
      <c r="AK639" cm="1">
        <f t="array" ref="AK639" xml:space="preserve"> ( ( 1 - alpha ) / Ku ) * AI639 ^ 2</f>
        <v>0.94475809812781175</v>
      </c>
      <c r="AL639">
        <f t="shared" si="250"/>
        <v>1.5465869953985492</v>
      </c>
      <c r="AM639">
        <f t="shared" si="240"/>
        <v>0.84409827976793961</v>
      </c>
      <c r="AN639">
        <f t="shared" si="251"/>
        <v>1.6109368047986909</v>
      </c>
      <c r="AO639">
        <f t="shared" si="252"/>
        <v>1.9084706643894256</v>
      </c>
      <c r="AP639" cm="1">
        <f t="array" ref="AP639" xml:space="preserve"> EXP( -4 * alpha * X * 10^(-6) * AM639 / ( PI() * df * 10^(-6) * ( 1 - alpha ) ) ) * 100</f>
        <v>3.1549358496939084E-6</v>
      </c>
      <c r="AQ639" cm="1">
        <f t="array" ref="AQ639" xml:space="preserve"> EXP( -4 * alpha * X * 10^(-6) * AN639 / ( PI() * df * 10^(-6) * ( 1 - alpha ) ) ) * 100</f>
        <v>4.8366368339503815E-13</v>
      </c>
      <c r="AR639">
        <f t="shared" si="253"/>
        <v>3.1549353660302249E-6</v>
      </c>
      <c r="AS639" cm="1">
        <f t="array" ref="AS639" xml:space="preserve"> ( sigave * 10^(-6) * fE *e * H639 ) / ( 3 * PI() * eps0 * ( 1 + epsF ) * mu * U * F639 * 10^(-9) )</f>
        <v>3.3141681685902144E-3</v>
      </c>
      <c r="AT639" cm="1">
        <f t="array" ref="AT639" xml:space="preserve"> PI() * AS639 / ( 1 + alpha * SQRT(AS639) )</f>
        <v>1.0370571887143727E-2</v>
      </c>
      <c r="AU639" cm="1">
        <f t="array" ref="AU639" xml:space="preserve"> PI() * AS639 * ( 1 - SQRT( AS639 ) * alpha )</f>
        <v>1.0370408252434333E-2</v>
      </c>
      <c r="AV639">
        <f t="shared" si="254"/>
        <v>0.99998422124534936</v>
      </c>
      <c r="AW639" cm="1">
        <f t="array" ref="AW639" xml:space="preserve"> 2 / 3 * ( epsP - 1 ) / ( epsP + 2 ) * ( sigave * 10^(-6) ) ^ 2 / ( eps0 * ( 1 + epsF ) ^ 2 ) * H639 * ( F639 * 10^(-9) ) ^ 2 / ( df * 10^(-6) * mu * U )</f>
        <v>137.76942794150358</v>
      </c>
      <c r="AX639" cm="1">
        <f t="array" ref="AX639" xml:space="preserve"> 0.528 * Ku ^ 0.26 * AW639 ^ 0.74 / ( 1 + 0.366 * ( Ku * AW639 ) ^ 0.63 )</f>
        <v>2.5002991179225091</v>
      </c>
      <c r="AY639" cm="1">
        <f t="array" ref="AY639" xml:space="preserve"> 0.35 * Ku ^ ( -0.5 ) * AW639 ^ 0.4</f>
        <v>3.1026291039266853</v>
      </c>
      <c r="AZ639">
        <f t="shared" si="255"/>
        <v>1.240903171019254</v>
      </c>
      <c r="BA639">
        <f t="shared" si="241"/>
        <v>0.8457150697649356</v>
      </c>
      <c r="BB639">
        <f t="shared" si="256"/>
        <v>1.6213072130511252</v>
      </c>
      <c r="BC639">
        <f t="shared" si="257"/>
        <v>1.9170844543443735</v>
      </c>
      <c r="BD639">
        <f t="shared" si="242"/>
        <v>1.2338992133467619</v>
      </c>
      <c r="BE639">
        <f t="shared" si="258"/>
        <v>4.7135659087253767</v>
      </c>
      <c r="BF639">
        <f t="shared" si="259"/>
        <v>3.8200574712585755</v>
      </c>
      <c r="BG639" cm="1">
        <f t="array" ref="BG639" xml:space="preserve"> EXP( -4 * alpha * X * 10^(-6) * BA639 / ( PI() * df * 10^(-6) * ( 1 - alpha ) ) ) * 100</f>
        <v>3.0522708044636594E-6</v>
      </c>
      <c r="BH639" cm="1">
        <f t="array" ref="BH639" xml:space="preserve"> EXP( -4 * alpha * X * 10^(-6) * BB639 / ( PI() * df * 10^(-6) * ( 1 - alpha ) ) ) * 100</f>
        <v>3.911899643168431E-13</v>
      </c>
      <c r="BI639" cm="1">
        <f t="array" ref="BI639" xml:space="preserve"> EXP( -4 * alpha * X * 10^(-6) * BD639 / ( PI() * df * 10^(-6) * ( 1 - alpha ) ) ) * 100</f>
        <v>1.0840687229272369E-9</v>
      </c>
      <c r="BJ639" cm="1">
        <f t="array" ref="BJ639" xml:space="preserve"> EXP( -4 * alpha * X * 10^(-6) * BE639 / ( PI() * df * 10^(-6) * ( 1 - alpha ) ) ) * 100</f>
        <v>1.2980363735177394E-40</v>
      </c>
      <c r="BK639" cm="1">
        <f t="array" ref="BK639">fC *  BG639 +  ( 1 - fC ) * BI639</f>
        <v>3.0620274229700048E-7</v>
      </c>
    </row>
    <row r="640" spans="6:63" x14ac:dyDescent="0.2">
      <c r="F640">
        <v>6400</v>
      </c>
      <c r="G640" cm="1">
        <f t="array" ref="G640" xml:space="preserve"> F640 * 10^(-9) * rhoa/mu * U</f>
        <v>4.2399555839405471E-3</v>
      </c>
      <c r="H640" cm="1">
        <f t="array" ref="H640">1 +  lambda/F640 * ( 2.514 + 0.8 * EXP( -0.55 * F640/lambda ) )</f>
        <v>1.026322365625</v>
      </c>
      <c r="I640" cm="1">
        <f t="array" ref="I640" xml:space="preserve"> 1 + 3.34 * lambda/F640</f>
        <v>1.03497084375</v>
      </c>
      <c r="J640">
        <f t="shared" si="243"/>
        <v>0.99164374708985614</v>
      </c>
      <c r="K640" cm="1">
        <f t="array" ref="K640" xml:space="preserve"> kB * T * H640 / ( 3 * PI() * mu * F640 * 10^(-9) )</f>
        <v>3.7859864885320509E-12</v>
      </c>
      <c r="L640" cm="1">
        <f t="array" ref="L640" xml:space="preserve"> df * 10^(-6) *U / K640</f>
        <v>21721.377599831059</v>
      </c>
      <c r="M640" cm="1">
        <f t="array" ref="M640" xml:space="preserve"> 1 + 0.388 * Kn * ( ( 1 - alpha ) * L640 / Ku ) ^ ( 1 / 3 )</f>
        <v>1.2081124565858858</v>
      </c>
      <c r="N640" cm="1">
        <f t="array" ref="N640" xml:space="preserve"> 1 + 0.388 * Kn * ( ( 1 - alpha ) / Ku ) ^ ( 1 / 3 ) * ( 3 * PI() * mu * df * 10^(-6) * U * F640 * 10^(-9) / ( kB * T ) ) ^ ( 1 / 3 ) * ( 0.6 * ( F640 / lambda ) ^ 0.1 ) ^ ( -1 / 3 ) * ( 1 + 2/3 * ( 3.34 * F640 / lambda ) ) ^ ( -1 / 2 )</f>
        <v>1.0146265234498049</v>
      </c>
      <c r="O640">
        <f t="shared" si="234"/>
        <v>0.83984443494368866</v>
      </c>
      <c r="P640" cm="1">
        <f t="array" ref="P640" xml:space="preserve"> 1 / ( 1 + 1.6 * ( ( 1 - alpha ) / Ku ) ^ ( 1 / 3 ) * L640 ^ ( -2 / 3 ) * M640 )</f>
        <v>0.99721553467406387</v>
      </c>
      <c r="Q640" cm="1">
        <f t="array" ref="Q640" xml:space="preserve"> 1.6 * ( ( 1 - alpha ) / Ku ) * L640 ^ ( -2 / 3 ) * M640 * P640</f>
        <v>3.5213498023768269E-3</v>
      </c>
      <c r="R640" cm="1">
        <f t="array" ref="R640" xml:space="preserve"> 1.6 * ( 0.6 ) ^ ( 2 / 3 ) * ( ( 1 - alpha ) / Ku ) * ( lambda * 10^(-9) ) ^ ( -1 / 15 ) * ( kB * T / ( 3 * PI() * df * 10^(-6) * U * mu ) ) ^ ( 2 / 3 ) * ( F640 * 10^(-9) ) ^ ( -3 / 5 )  +  3.2 * 3.34 / 3 * ( 0.6 ) ^ ( 2 / 3 ) * ( ( 1 - alpha ) / Ku ) *  ( lambda * 10^(-9) ) ^ ( 14 / 15 ) * ( kB * T / ( 3 * PI() * df * 10^(-6) * U * mu ) ) ^ ( 2 / 3 ) * ( F640 * 10^(-9) ) ^ ( -8 / 5 )</f>
        <v>2.8340182208555918E-3</v>
      </c>
      <c r="S640">
        <f t="shared" si="235"/>
        <v>2.8754700548201105E-3</v>
      </c>
      <c r="T640">
        <f t="shared" si="244"/>
        <v>0.81658177011532251</v>
      </c>
      <c r="U640">
        <f t="shared" si="236"/>
        <v>5680.3405648814069</v>
      </c>
      <c r="V640">
        <f t="shared" si="237"/>
        <v>1.3268163095995687E-2</v>
      </c>
      <c r="W640">
        <f t="shared" si="238"/>
        <v>1.7604360584841554E-4</v>
      </c>
      <c r="X640">
        <f t="shared" si="239"/>
        <v>2.3357607575650807E-6</v>
      </c>
      <c r="Y640" cm="1">
        <f t="array" ref="Y640" xml:space="preserve"> 4 / 3 * g / U^2 * F640 * 10^(-9) * ( rhop - rhoa ) / rhoa</f>
        <v>663.45627767772692</v>
      </c>
      <c r="Z640" cm="1">
        <f t="array" ref="Z640" xml:space="preserve"> SQRT( 4/3 * 1/U640 * g/rhoa * F640 * 10^(-9) *  ( rhop - rhoa ) )</f>
        <v>3.5848363030404865E-3</v>
      </c>
      <c r="AA640" cm="1">
        <f t="array" ref="AA640" xml:space="preserve"> Z640 / U</f>
        <v>0.34175821804858297</v>
      </c>
      <c r="AB640">
        <f t="shared" si="245"/>
        <v>0.51919860971968379</v>
      </c>
      <c r="AC640">
        <f t="shared" si="246"/>
        <v>0.49846985283576251</v>
      </c>
      <c r="AD640">
        <f t="shared" si="247"/>
        <v>0.96007547690639472</v>
      </c>
      <c r="AE640" cm="1">
        <f t="array" ref="AE640">( ( F640 * 10^(-9) ) ^ 2 * rhop * H640 * U ) / ( 18 * mu * ( df * 10^(-6) ) )</f>
        <v>0.17234858875604006</v>
      </c>
      <c r="AF640">
        <f t="shared" si="248"/>
        <v>0.1665226710865417</v>
      </c>
      <c r="AG640" cm="1">
        <f t="array" ref="AG640">(2 * AI660*(1-alpha)*AE640*SQRT(alpha)+(1-alpha)*alpha*AE640^2)/Ku</f>
        <v>0.11131781498996657</v>
      </c>
      <c r="AH640">
        <f t="shared" si="249"/>
        <v>0.668484442770647</v>
      </c>
      <c r="AI640" cm="1">
        <f t="array" ref="AI640" xml:space="preserve"> F640 / df / 1000</f>
        <v>0.81632653061224492</v>
      </c>
      <c r="AJ640" cm="1">
        <f t="array" ref="AJ640" xml:space="preserve"> ( 1 + AI640 ) / ( 2*Ku ) * ( 2 * LN( 1 + AI640 ) - 1 + alpha + ( 1 / ( 1 + AI640 ) ) ^ 2 * ( 1 - alpha / 2 ) - ( alpha / 2) * ( 1 + AI640 ) ^ 2 )</f>
        <v>0.61245232375716163</v>
      </c>
      <c r="AK640" cm="1">
        <f t="array" ref="AK640" xml:space="preserve"> ( ( 1 - alpha ) / Ku ) * AI640 ^ 2</f>
        <v>0.94771740124351112</v>
      </c>
      <c r="AL640">
        <f t="shared" si="250"/>
        <v>1.5474141651216637</v>
      </c>
      <c r="AM640">
        <f t="shared" si="240"/>
        <v>0.8452421664208809</v>
      </c>
      <c r="AN640">
        <f t="shared" si="251"/>
        <v>1.6155853952206356</v>
      </c>
      <c r="AO640">
        <f t="shared" si="252"/>
        <v>1.9113875992033378</v>
      </c>
      <c r="AP640" cm="1">
        <f t="array" ref="AP640" xml:space="preserve"> EXP( -4 * alpha * X * 10^(-6) * AM640 / ( PI() * df * 10^(-6) * ( 1 - alpha ) ) ) * 100</f>
        <v>3.0819492217815736E-6</v>
      </c>
      <c r="AQ640" cm="1">
        <f t="array" ref="AQ640" xml:space="preserve"> EXP( -4 * alpha * X * 10^(-6) * AN640 / ( PI() * df * 10^(-6) * ( 1 - alpha ) ) ) * 100</f>
        <v>4.397786736301766E-13</v>
      </c>
      <c r="AR640">
        <f t="shared" si="253"/>
        <v>3.0819487820029E-6</v>
      </c>
      <c r="AS640" cm="1">
        <f t="array" ref="AS640" xml:space="preserve"> ( sigave * 10^(-6) * fE *e * H640 ) / ( 3 * PI() * eps0 * ( 1 + epsF ) * mu * U * F640 * 10^(-9) )</f>
        <v>3.3088569746540643E-3</v>
      </c>
      <c r="AT640" cm="1">
        <f t="array" ref="AT640" xml:space="preserve"> PI() * AS640 / ( 1 + alpha * SQRT(AS640) )</f>
        <v>1.0353985134974739E-2</v>
      </c>
      <c r="AU640" cm="1">
        <f t="array" ref="AU640" xml:space="preserve"> PI() * AS640 * ( 1 - SQRT( AS640 ) * alpha )</f>
        <v>1.035382202380066E-2</v>
      </c>
      <c r="AV640">
        <f t="shared" si="254"/>
        <v>0.99998424653194362</v>
      </c>
      <c r="AW640" cm="1">
        <f t="array" ref="AW640" xml:space="preserve"> 2 / 3 * ( epsP - 1 ) / ( epsP + 2 ) * ( sigave * 10^(-6) ) ^ 2 / ( eps0 * ( 1 + epsF ) ^ 2 ) * H640 * ( F640 * 10^(-9) ) ^ 2 / ( df * 10^(-6) * mu * U )</f>
        <v>138.19542187320124</v>
      </c>
      <c r="AX640" cm="1">
        <f t="array" ref="AX640" xml:space="preserve"> 0.528 * Ku ^ 0.26 * AW640 ^ 0.74 / ( 1 + 0.366 * ( Ku * AW640 ) ^ 0.63 )</f>
        <v>2.501819770696482</v>
      </c>
      <c r="AY640" cm="1">
        <f t="array" ref="AY640" xml:space="preserve"> 0.35 * Ku ^ ( -0.5 ) * AW640 ^ 0.4</f>
        <v>3.1064629796039491</v>
      </c>
      <c r="AZ640">
        <f t="shared" si="255"/>
        <v>1.2416813616990245</v>
      </c>
      <c r="BA640">
        <f t="shared" si="241"/>
        <v>0.84684452672928001</v>
      </c>
      <c r="BB640">
        <f t="shared" si="256"/>
        <v>1.6259392172444362</v>
      </c>
      <c r="BC640">
        <f t="shared" si="257"/>
        <v>1.9199973146478373</v>
      </c>
      <c r="BD640">
        <f t="shared" si="242"/>
        <v>1.2324183741392769</v>
      </c>
      <c r="BE640">
        <f t="shared" si="258"/>
        <v>4.7220483748245847</v>
      </c>
      <c r="BF640">
        <f t="shared" si="259"/>
        <v>3.8315303259921545</v>
      </c>
      <c r="BG640" cm="1">
        <f t="array" ref="BG640" xml:space="preserve"> EXP( -4 * alpha * X * 10^(-6) * BA640 / ( PI() * df * 10^(-6) * ( 1 - alpha ) ) ) * 100</f>
        <v>2.9825397248390674E-6</v>
      </c>
      <c r="BH640" cm="1">
        <f t="array" ref="BH640" xml:space="preserve"> EXP( -4 * alpha * X * 10^(-6) * BB640 / ( PI() * df * 10^(-6) * ( 1 - alpha ) ) ) * 100</f>
        <v>3.5581625391682728E-13</v>
      </c>
      <c r="BI640" cm="1">
        <f t="array" ref="BI640" xml:space="preserve"> EXP( -4 * alpha * X * 10^(-6) * BD640 / ( PI() * df * 10^(-6) * ( 1 - alpha ) ) ) * 100</f>
        <v>1.1174193034137846E-9</v>
      </c>
      <c r="BJ640" cm="1">
        <f t="array" ref="BJ640" xml:space="preserve"> EXP( -4 * alpha * X * 10^(-6) * BE640 / ( PI() * df * 10^(-6) * ( 1 - alpha ) ) ) * 100</f>
        <v>1.0912094787761614E-40</v>
      </c>
      <c r="BK640" cm="1">
        <f t="array" ref="BK640">fC *  BG640 +  ( 1 - fC ) * BI640</f>
        <v>2.9925964985697917E-7</v>
      </c>
    </row>
    <row r="641" spans="6:63" x14ac:dyDescent="0.2">
      <c r="F641">
        <v>6410</v>
      </c>
      <c r="G641" cm="1">
        <f t="array" ref="G641" xml:space="preserve"> F641 * 10^(-9) * rhoa/mu * U</f>
        <v>4.2465805145404534E-3</v>
      </c>
      <c r="H641" cm="1">
        <f t="array" ref="H641">1 +  lambda/F641 * ( 2.514 + 0.8 * EXP( -0.55 * F641/lambda ) )</f>
        <v>1.0262813010920437</v>
      </c>
      <c r="I641" cm="1">
        <f t="array" ref="I641" xml:space="preserve"> 1 + 3.34 * lambda/F641</f>
        <v>1.0349162870514821</v>
      </c>
      <c r="J641">
        <f t="shared" si="243"/>
        <v>0.99165634354442356</v>
      </c>
      <c r="K641" cm="1">
        <f t="array" ref="K641" xml:space="preserve"> kB * T * H641 / ( 3 * PI() * mu * F641 * 10^(-9) )</f>
        <v>3.7799288672848967E-12</v>
      </c>
      <c r="L641" cm="1">
        <f t="array" ref="L641" xml:space="preserve"> df * 10^(-6) *U / K641</f>
        <v>21756.187746552343</v>
      </c>
      <c r="M641" cm="1">
        <f t="array" ref="M641" xml:space="preserve"> 1 + 0.388 * Kn * ( ( 1 - alpha ) * L641 / Ku ) ^ ( 1 / 3 )</f>
        <v>1.2082235692235646</v>
      </c>
      <c r="N641" cm="1">
        <f t="array" ref="N641" xml:space="preserve"> 1 + 0.388 * Kn * ( ( 1 - alpha ) / Ku ) ^ ( 1 / 3 ) * ( 3 * PI() * mu * df * 10^(-6) * U * F641 * 10^(-9) / ( kB * T ) ) ^ ( 1 / 3 ) * ( 0.6 * ( F641 / lambda ) ^ 0.1 ) ^ ( -1 / 3 ) * ( 1 + 2/3 * ( 3.34 * F641 / lambda ) ) ^ ( -1 / 2 )</f>
        <v>1.0146220103224637</v>
      </c>
      <c r="O641">
        <f t="shared" si="234"/>
        <v>0.83976346445094252</v>
      </c>
      <c r="P641" cm="1">
        <f t="array" ref="P641" xml:space="preserve"> 1 / ( 1 + 1.6 * ( ( 1 - alpha ) / Ku ) ^ ( 1 / 3 ) * L641 ^ ( -2 / 3 ) * M641 )</f>
        <v>0.99721824221142874</v>
      </c>
      <c r="Q641" cm="1">
        <f t="array" ref="Q641" xml:space="preserve"> 1.6 * ( ( 1 - alpha ) / Ku ) * L641 ^ ( -2 / 3 ) * M641 * P641</f>
        <v>3.5179257388499863E-3</v>
      </c>
      <c r="R641" cm="1">
        <f t="array" ref="R641" xml:space="preserve"> 1.6 * ( 0.6 ) ^ ( 2 / 3 ) * ( ( 1 - alpha ) / Ku ) * ( lambda * 10^(-9) ) ^ ( -1 / 15 ) * ( kB * T / ( 3 * PI() * df * 10^(-6) * U * mu ) ) ^ ( 2 / 3 ) * ( F641 * 10^(-9) ) ^ ( -3 / 5 )  +  3.2 * 3.34 / 3 * ( 0.6 ) ^ ( 2 / 3 ) * ( ( 1 - alpha ) / Ku ) *  ( lambda * 10^(-9) ) ^ ( 14 / 15 ) * ( kB * T / ( 3 * PI() * df * 10^(-6) * U * mu ) ) ^ ( 2 / 3 ) * ( F641 * 10^(-9) ) ^ ( -8 / 5 )</f>
        <v>2.8312640116246787E-3</v>
      </c>
      <c r="S641">
        <f t="shared" si="235"/>
        <v>2.8726627832282746E-3</v>
      </c>
      <c r="T641">
        <f t="shared" si="244"/>
        <v>0.81657857398870248</v>
      </c>
      <c r="U641">
        <f t="shared" si="236"/>
        <v>5671.5002061922441</v>
      </c>
      <c r="V641">
        <f t="shared" si="237"/>
        <v>1.3278499704218575E-2</v>
      </c>
      <c r="W641">
        <f t="shared" si="238"/>
        <v>1.7631800627356596E-4</v>
      </c>
      <c r="X641">
        <f t="shared" si="239"/>
        <v>2.3412240120279165E-6</v>
      </c>
      <c r="Y641" cm="1">
        <f t="array" ref="Y641" xml:space="preserve"> 4 / 3 * g / U^2 * F641 * 10^(-9) * ( rhop - rhoa ) / rhoa</f>
        <v>664.4929281115983</v>
      </c>
      <c r="Z641" cm="1">
        <f t="array" ref="Z641" xml:space="preserve"> SQRT( 4/3 * 1/U641 * g/rhoa * F641 * 10^(-9) *  ( rhop - rhoa ) )</f>
        <v>3.5904308590326401E-3</v>
      </c>
      <c r="AA641" cm="1">
        <f t="array" ref="AA641" xml:space="preserve"> Z641 / U</f>
        <v>0.34229157168736135</v>
      </c>
      <c r="AB641">
        <f t="shared" si="245"/>
        <v>0.52043056915891406</v>
      </c>
      <c r="AC641">
        <f t="shared" si="246"/>
        <v>0.49955520388976177</v>
      </c>
      <c r="AD641">
        <f t="shared" si="247"/>
        <v>0.95988828000075077</v>
      </c>
      <c r="AE641" cm="1">
        <f t="array" ref="AE641">( ( F641 * 10^(-9) ) ^ 2 * rhop * H641 * U ) / ( 18 * mu * ( df * 10^(-6) ) )</f>
        <v>0.172880681404352</v>
      </c>
      <c r="AF641">
        <f t="shared" si="248"/>
        <v>0.16713108789355124</v>
      </c>
      <c r="AG641" cm="1">
        <f t="array" ref="AG641">(2 * AI661*(1-alpha)*AE641*SQRT(alpha)+(1-alpha)*alpha*AE641^2)/Ku</f>
        <v>0.11183526783324411</v>
      </c>
      <c r="AH641">
        <f t="shared" si="249"/>
        <v>0.66914701054584158</v>
      </c>
      <c r="AI641" cm="1">
        <f t="array" ref="AI641" xml:space="preserve"> F641 / df / 1000</f>
        <v>0.81760204081632648</v>
      </c>
      <c r="AJ641" cm="1">
        <f t="array" ref="AJ641" xml:space="preserve"> ( 1 + AI641 ) / ( 2*Ku ) * ( 2 * LN( 1 + AI641 ) - 1 + alpha + ( 1 / ( 1 + AI641 ) ) ^ 2 * ( 1 - alpha / 2 ) - ( alpha / 2) * ( 1 + AI641 ) ^ 2 )</f>
        <v>0.61403950509388061</v>
      </c>
      <c r="AK641" cm="1">
        <f t="array" ref="AK641" xml:space="preserve"> ( ( 1 - alpha ) / Ku ) * AI641 ^ 2</f>
        <v>0.95068133188558357</v>
      </c>
      <c r="AL641">
        <f t="shared" si="250"/>
        <v>1.5482413167215254</v>
      </c>
      <c r="AM641">
        <f t="shared" si="240"/>
        <v>0.84638257214239598</v>
      </c>
      <c r="AN641">
        <f t="shared" si="251"/>
        <v>1.6202402864521248</v>
      </c>
      <c r="AO641">
        <f t="shared" si="252"/>
        <v>1.9143119669287501</v>
      </c>
      <c r="AP641" cm="1">
        <f t="array" ref="AP641" xml:space="preserve"> EXP( -4 * alpha * X * 10^(-6) * AM641 / ( PI() * df * 10^(-6) * ( 1 - alpha ) ) ) * 100</f>
        <v>3.0108655183549008E-6</v>
      </c>
      <c r="AQ641" cm="1">
        <f t="array" ref="AQ641" xml:space="preserve"> EXP( -4 * alpha * X * 10^(-6) * AN641 / ( PI() * df * 10^(-6) * ( 1 - alpha ) ) ) * 100</f>
        <v>3.9982399993735611E-13</v>
      </c>
      <c r="AR641">
        <f t="shared" si="253"/>
        <v>3.0108651185309009E-6</v>
      </c>
      <c r="AS641" cm="1">
        <f t="array" ref="AS641" xml:space="preserve"> ( sigave * 10^(-6) * fE *e * H641 ) / ( 3 * PI() * eps0 * ( 1 + epsF ) * mu * U * F641 * 10^(-9) )</f>
        <v>3.3035627660312457E-3</v>
      </c>
      <c r="AT641" cm="1">
        <f t="array" ref="AT641" xml:space="preserve"> PI() * AS641 / ( 1 + alpha * SQRT(AS641) )</f>
        <v>1.0337451349087387E-2</v>
      </c>
      <c r="AU641" cm="1">
        <f t="array" ref="AU641" xml:space="preserve"> PI() * AS641 * ( 1 - SQRT( AS641 ) * alpha )</f>
        <v>1.0337288758940754E-2</v>
      </c>
      <c r="AV641">
        <f t="shared" si="254"/>
        <v>0.9999842717376709</v>
      </c>
      <c r="AW641" cm="1">
        <f t="array" ref="AW641" xml:space="preserve"> 2 / 3 * ( epsP - 1 ) / ( epsP + 2 ) * ( sigave * 10^(-6) ) ^ 2 / ( eps0 * ( 1 + epsF ) ^ 2 ) * H641 * ( F641 * 10^(-9) ) ^ 2 / ( df * 10^(-6) * mu * U )</f>
        <v>138.62207328090835</v>
      </c>
      <c r="AX641" cm="1">
        <f t="array" ref="AX641" xml:space="preserve"> 0.528 * Ku ^ 0.26 * AW641 ^ 0.74 / ( 1 + 0.366 * ( Ku * AW641 ) ^ 0.63 )</f>
        <v>2.503337878928408</v>
      </c>
      <c r="AY641" cm="1">
        <f t="array" ref="AY641" xml:space="preserve"> 0.35 * Ku ^ ( -0.5 ) * AW641 ^ 0.4</f>
        <v>3.1102956717431884</v>
      </c>
      <c r="AZ641">
        <f t="shared" si="255"/>
        <v>1.2424593970809079</v>
      </c>
      <c r="BA641">
        <f t="shared" si="241"/>
        <v>0.84797058482924592</v>
      </c>
      <c r="BB641">
        <f t="shared" si="256"/>
        <v>1.6305775752110656</v>
      </c>
      <c r="BC641">
        <f t="shared" si="257"/>
        <v>1.9229176157559895</v>
      </c>
      <c r="BD641">
        <f t="shared" si="242"/>
        <v>1.2309388981618881</v>
      </c>
      <c r="BE641">
        <f t="shared" si="258"/>
        <v>4.730535958195313</v>
      </c>
      <c r="BF641">
        <f t="shared" si="259"/>
        <v>3.8430306859741239</v>
      </c>
      <c r="BG641" cm="1">
        <f t="array" ref="BG641" xml:space="preserve"> EXP( -4 * alpha * X * 10^(-6) * BA641 / ( PI() * df * 10^(-6) * ( 1 - alpha ) ) ) * 100</f>
        <v>2.9146043902747559E-6</v>
      </c>
      <c r="BH641" cm="1">
        <f t="array" ref="BH641" xml:space="preserve"> EXP( -4 * alpha * X * 10^(-6) * BB641 / ( PI() * df * 10^(-6) * ( 1 - alpha ) ) ) * 100</f>
        <v>3.2359917003520242E-13</v>
      </c>
      <c r="BI641" cm="1">
        <f t="array" ref="BI641" xml:space="preserve"> EXP( -4 * alpha * X * 10^(-6) * BD641 / ( PI() * df * 10^(-6) * ( 1 - alpha ) ) ) * 100</f>
        <v>1.1517637622867143E-9</v>
      </c>
      <c r="BJ641" cm="1">
        <f t="array" ref="BJ641" xml:space="preserve"> EXP( -4 * alpha * X * 10^(-6) * BE641 / ( PI() * df * 10^(-6) * ( 1 - alpha ) ) ) * 100</f>
        <v>9.1724197973082146E-41</v>
      </c>
      <c r="BK641" cm="1">
        <f t="array" ref="BK641">fC *  BG641 +  ( 1 - fC ) * BI641</f>
        <v>2.9249702641353368E-7</v>
      </c>
    </row>
    <row r="642" spans="6:63" x14ac:dyDescent="0.2">
      <c r="F642">
        <v>6420</v>
      </c>
      <c r="G642" cm="1">
        <f t="array" ref="G642" xml:space="preserve"> F642 * 10^(-9) * rhoa/mu * U</f>
        <v>4.2532054451403607E-3</v>
      </c>
      <c r="H642" cm="1">
        <f t="array" ref="H642">1 +  lambda/F642 * ( 2.514 + 0.8 * EXP( -0.55 * F642/lambda ) )</f>
        <v>1.0262403644859812</v>
      </c>
      <c r="I642" cm="1">
        <f t="array" ref="I642" xml:space="preserve"> 1 + 3.34 * lambda/F642</f>
        <v>1.0348619003115265</v>
      </c>
      <c r="J642">
        <f t="shared" si="243"/>
        <v>0.99166890207963987</v>
      </c>
      <c r="K642" cm="1">
        <f t="array" ref="K642" xml:space="preserve"> kB * T * H642 / ( 3 * PI() * mu * F642 * 10^(-9) )</f>
        <v>3.773890587569615E-12</v>
      </c>
      <c r="L642" cm="1">
        <f t="array" ref="L642" xml:space="preserve"> df * 10^(-6) *U / K642</f>
        <v>21790.997962721452</v>
      </c>
      <c r="M642" cm="1">
        <f t="array" ref="M642" xml:space="preserve"> 1 + 0.388 * Kn * ( ( 1 - alpha ) * L642 / Ku ) ^ ( 1 / 3 )</f>
        <v>1.2083345636247003</v>
      </c>
      <c r="N642" cm="1">
        <f t="array" ref="N642" xml:space="preserve"> 1 + 0.388 * Kn * ( ( 1 - alpha ) / Ku ) ^ ( 1 / 3 ) * ( 3 * PI() * mu * df * 10^(-6) * U * F642 * 10^(-9) / ( kB * T ) ) ^ ( 1 / 3 ) * ( 0.6 * ( F642 / lambda ) ^ 0.1 ) ^ ( -1 / 3 ) * ( 1 + 2/3 * ( 3.34 * F642 / lambda ) ) ^ ( -1 / 2 )</f>
        <v>1.0146175055370341</v>
      </c>
      <c r="O642">
        <f t="shared" ref="O642:O705" si="260">N642 / M642</f>
        <v>0.8396825979167859</v>
      </c>
      <c r="P642" cm="1">
        <f t="array" ref="P642" xml:space="preserve"> 1 / ( 1 + 1.6 * ( ( 1 - alpha ) / Ku ) ^ ( 1 / 3 ) * L642 ^ ( -2 / 3 ) * M642 )</f>
        <v>0.99722094269408612</v>
      </c>
      <c r="Q642" cm="1">
        <f t="array" ref="Q642" xml:space="preserve"> 1.6 * ( ( 1 - alpha ) / Ku ) * L642 ^ ( -2 / 3 ) * M642 * P642</f>
        <v>3.5145105969972947E-3</v>
      </c>
      <c r="R642" cm="1">
        <f t="array" ref="R642" xml:space="preserve"> 1.6 * ( 0.6 ) ^ ( 2 / 3 ) * ( ( 1 - alpha ) / Ku ) * ( lambda * 10^(-9) ) ^ ( -1 / 15 ) * ( kB * T / ( 3 * PI() * df * 10^(-6) * U * mu ) ) ^ ( 2 / 3 ) * ( F642 * 10^(-9) ) ^ ( -3 / 5 )  +  3.2 * 3.34 / 3 * ( 0.6 ) ^ ( 2 / 3 ) * ( ( 1 - alpha ) / Ku ) *  ( lambda * 10^(-9) ) ^ ( 14 / 15 ) * ( kB * T / ( 3 * PI() * df * 10^(-6) * U * mu ) ) ^ ( 2 / 3 ) * ( F642 * 10^(-9) ) ^ ( -8 / 5 )</f>
        <v>2.8285169190950983E-3</v>
      </c>
      <c r="S642">
        <f t="shared" ref="S642:S705" si="261" xml:space="preserve"> R642 * N642</f>
        <v>2.8698627808215658E-3</v>
      </c>
      <c r="T642">
        <f t="shared" si="244"/>
        <v>0.81657536707201883</v>
      </c>
      <c r="U642">
        <f t="shared" ref="U642:U705" si="262" xml:space="preserve"> 24 / G642 * ( 1 + 0.15 * G642 ^ 0.687 )</f>
        <v>5662.6873771660639</v>
      </c>
      <c r="V642">
        <f t="shared" ref="V642:V705" si="263" xml:space="preserve"> ( G642 / 24 ) ^ 0.5 - 0.5 * 0.15 / 24 ^ 0.5 * G642 ^ ( 0.5 + 0.687 )</f>
        <v>1.3288828206256971E-2</v>
      </c>
      <c r="W642">
        <f t="shared" ref="W642:W705" si="264" xml:space="preserve"> ( G642 / 24 ) ^ 1 -1 * 0.15 / 24 ^ 1 * G642 ^ ( 1 + 0.687 )</f>
        <v>1.7659240494185215E-4</v>
      </c>
      <c r="X642">
        <f t="shared" ref="X642:X705" si="265" xml:space="preserve"> ( G642 / 24 ) ^ 1.5 - 1.5 * 0.15 / 24 ^ 1.5 * G642 ^ ( 1.5 + 0.687 )</f>
        <v>2.3466914842016861E-6</v>
      </c>
      <c r="Y642" cm="1">
        <f t="array" ref="Y642" xml:space="preserve"> 4 / 3 * g / U^2 * F642 * 10^(-9) * ( rhop - rhoa ) / rhoa</f>
        <v>665.5295785454698</v>
      </c>
      <c r="Z642" cm="1">
        <f t="array" ref="Z642" xml:space="preserve"> SQRT( 4/3 * 1/U642 * g/rhoa * F642 * 10^(-9) *  ( rhop - rhoa ) )</f>
        <v>3.596025397300496E-3</v>
      </c>
      <c r="AA642" cm="1">
        <f t="array" ref="AA642" xml:space="preserve"> Z642 / U</f>
        <v>0.34282492363640443</v>
      </c>
      <c r="AB642">
        <f t="shared" si="245"/>
        <v>0.52166452436599942</v>
      </c>
      <c r="AC642">
        <f t="shared" si="246"/>
        <v>0.50064170457971169</v>
      </c>
      <c r="AD642">
        <f t="shared" si="247"/>
        <v>0.95970049945060454</v>
      </c>
      <c r="AE642" cm="1">
        <f t="array" ref="AE642">( ( F642 * 10^(-9) ) ^ 2 * rhop * H642 * U ) / ( 18 * mu * ( df * 10^(-6) ) )</f>
        <v>0.17341359401515494</v>
      </c>
      <c r="AF642">
        <f t="shared" si="248"/>
        <v>0.16774001740080763</v>
      </c>
      <c r="AG642" cm="1">
        <f t="array" ref="AG642">(2 * AI662*(1-alpha)*AE642*SQRT(alpha)+(1-alpha)*alpha*AE642^2)/Ku</f>
        <v>0.11235433560798988</v>
      </c>
      <c r="AH642">
        <f t="shared" si="249"/>
        <v>0.66981235216832002</v>
      </c>
      <c r="AI642" cm="1">
        <f t="array" ref="AI642" xml:space="preserve"> F642 / df / 1000</f>
        <v>0.81887755102040816</v>
      </c>
      <c r="AJ642" cm="1">
        <f t="array" ref="AJ642" xml:space="preserve"> ( 1 + AI642 ) / ( 2*Ku ) * ( 2 * LN( 1 + AI642 ) - 1 + alpha + ( 1 / ( 1 + AI642 ) ) ^ 2 * ( 1 - alpha / 2 ) - ( alpha / 2) * ( 1 + AI642 ) ^ 2 )</f>
        <v>0.61562798582256173</v>
      </c>
      <c r="AK642" cm="1">
        <f t="array" ref="AK642" xml:space="preserve"> ( ( 1 - alpha ) / Ku ) * AI642 ^ 2</f>
        <v>0.95364989005402956</v>
      </c>
      <c r="AL642">
        <f t="shared" si="250"/>
        <v>1.549068450453605</v>
      </c>
      <c r="AM642">
        <f t="shared" ref="AM642:AM705" si="266" xml:space="preserve"> 1 - ( 1 - Q642 ) * ( 1 - AB642 ) * ( 1 - AF642 ) *  ( 1 - AJ642 )</f>
        <v>0.84751948752036887</v>
      </c>
      <c r="AN642">
        <f t="shared" si="251"/>
        <v>1.6249014748153705</v>
      </c>
      <c r="AO642">
        <f t="shared" si="252"/>
        <v>1.9172437905462538</v>
      </c>
      <c r="AP642" cm="1">
        <f t="array" ref="AP642" xml:space="preserve"> EXP( -4 * alpha * X * 10^(-6) * AM642 / ( PI() * df * 10^(-6) * ( 1 - alpha ) ) ) * 100</f>
        <v>2.9416314063024879E-6</v>
      </c>
      <c r="AQ642" cm="1">
        <f t="array" ref="AQ642" xml:space="preserve"> EXP( -4 * alpha * X * 10^(-6) * AN642 / ( PI() * df * 10^(-6) * ( 1 - alpha ) ) ) * 100</f>
        <v>3.6345244537726791E-13</v>
      </c>
      <c r="AR642">
        <f t="shared" si="253"/>
        <v>2.9416310428500425E-6</v>
      </c>
      <c r="AS642" cm="1">
        <f t="array" ref="AS642" xml:space="preserve"> ( sigave * 10^(-6) * fE *e * H642 ) / ( 3 * PI() * eps0 * ( 1 + epsF ) * mu * U * F642 * 10^(-9) )</f>
        <v>3.2982854614208514E-3</v>
      </c>
      <c r="AT642" cm="1">
        <f t="array" ref="AT642" xml:space="preserve"> PI() * AS642 / ( 1 + alpha * SQRT(AS642) )</f>
        <v>1.0320970276268861E-2</v>
      </c>
      <c r="AU642" cm="1">
        <f t="array" ref="AU642" xml:space="preserve"> PI() * AS642 * ( 1 - SQRT( AS642 ) * alpha )</f>
        <v>1.0320808204657795E-2</v>
      </c>
      <c r="AV642">
        <f t="shared" si="254"/>
        <v>0.99998429686291812</v>
      </c>
      <c r="AW642" cm="1">
        <f t="array" ref="AW642" xml:space="preserve"> 2 / 3 * ( epsP - 1 ) / ( epsP + 2 ) * ( sigave * 10^(-6) ) ^ 2 / ( eps0 * ( 1 + epsF ) ^ 2 ) * H642 * ( F642 * 10^(-9) ) ^ 2 / ( df * 10^(-6) * mu * U )</f>
        <v>139.04938216462489</v>
      </c>
      <c r="AX642" cm="1">
        <f t="array" ref="AX642" xml:space="preserve"> 0.528 * Ku ^ 0.26 * AW642 ^ 0.74 / ( 1 + 0.366 * ( Ku * AW642 ) ^ 0.63 )</f>
        <v>2.5048534508561247</v>
      </c>
      <c r="AY642" cm="1">
        <f t="array" ref="AY642" xml:space="preserve"> 0.35 * Ku ^ ( -0.5 ) * AW642 ^ 0.4</f>
        <v>3.1141271825350461</v>
      </c>
      <c r="AZ642">
        <f t="shared" si="255"/>
        <v>1.2432372766042181</v>
      </c>
      <c r="BA642">
        <f t="shared" ref="BA642:BA705" si="267" xml:space="preserve"> 1 - ( 1 - Q642 ) * ( 1 - AB642 ) * ( 1 - AF642 ) *  ( 1 - AJ642 ) * ( 1 - AT642 )</f>
        <v>0.84909323435738138</v>
      </c>
      <c r="BB642">
        <f t="shared" si="256"/>
        <v>1.6352222830200283</v>
      </c>
      <c r="BC642">
        <f t="shared" si="257"/>
        <v>1.9258453805224491</v>
      </c>
      <c r="BD642">
        <f t="shared" ref="BD642:BD705" si="268" xml:space="preserve"> 1 - ( 1 - Q642 ) * ( 1 - AB642 ) * ( 1 - AF642 ) *  ( 1 - AJ642 ) * ( 1 - AX642 )</f>
        <v>1.2294608253932833</v>
      </c>
      <c r="BE642">
        <f t="shared" si="258"/>
        <v>4.739028657350417</v>
      </c>
      <c r="BF642">
        <f t="shared" si="259"/>
        <v>3.8545584856959421</v>
      </c>
      <c r="BG642" cm="1">
        <f t="array" ref="BG642" xml:space="preserve"> EXP( -4 * alpha * X * 10^(-6) * BA642 / ( PI() * df * 10^(-6) * ( 1 - alpha ) ) ) * 100</f>
        <v>2.8484151215914329E-6</v>
      </c>
      <c r="BH642" cm="1">
        <f t="array" ref="BH642" xml:space="preserve"> EXP( -4 * alpha * X * 10^(-6) * BB642 / ( PI() * df * 10^(-6) * ( 1 - alpha ) ) ) * 100</f>
        <v>2.9426091951301265E-13</v>
      </c>
      <c r="BI642" cm="1">
        <f t="array" ref="BI642" xml:space="preserve"> EXP( -4 * alpha * X * 10^(-6) * BD642 / ( PI() * df * 10^(-6) * ( 1 - alpha ) ) ) * 100</f>
        <v>1.1871297303694807E-9</v>
      </c>
      <c r="BJ642" cm="1">
        <f t="array" ref="BJ642" xml:space="preserve"> EXP( -4 * alpha * X * 10^(-6) * BE642 / ( PI() * df * 10^(-6) * ( 1 - alpha ) ) ) * 100</f>
        <v>7.7092877350654871E-41</v>
      </c>
      <c r="BK642" cm="1">
        <f t="array" ref="BK642">fC *  BG642 +  ( 1 - fC ) * BI642</f>
        <v>2.8590992891647583E-7</v>
      </c>
    </row>
    <row r="643" spans="6:63" x14ac:dyDescent="0.2">
      <c r="F643">
        <v>6430</v>
      </c>
      <c r="G643" cm="1">
        <f t="array" ref="G643" xml:space="preserve"> F643 * 10^(-9) * rhoa/mu * U</f>
        <v>4.2598303757402679E-3</v>
      </c>
      <c r="H643" cm="1">
        <f t="array" ref="H643">1 +  lambda/F643 * ( 2.514 + 0.8 * EXP( -0.55 * F643/lambda ) )</f>
        <v>1.0261995552099534</v>
      </c>
      <c r="I643" cm="1">
        <f t="array" ref="I643" xml:space="preserve"> 1 + 3.34 * lambda/F643</f>
        <v>1.0348076827371695</v>
      </c>
      <c r="J643">
        <f t="shared" ref="J643:J706" si="269">H643/I643</f>
        <v>0.99168142286647243</v>
      </c>
      <c r="K643" cm="1">
        <f t="array" ref="K643" xml:space="preserve"> kB * T * H643 / ( 3 * PI() * mu * F643 * 10^(-9) )</f>
        <v>3.767871556954304E-12</v>
      </c>
      <c r="L643" cm="1">
        <f t="array" ref="L643" xml:space="preserve"> df * 10^(-6) *U / K643</f>
        <v>21825.808248022637</v>
      </c>
      <c r="M643" cm="1">
        <f t="array" ref="M643" xml:space="preserve"> 1 + 0.388 * Kn * ( ( 1 - alpha ) * L643 / Ku ) ^ ( 1 / 3 )</f>
        <v>1.2084454401027989</v>
      </c>
      <c r="N643" cm="1">
        <f t="array" ref="N643" xml:space="preserve"> 1 + 0.388 * Kn * ( ( 1 - alpha ) / Ku ) ^ ( 1 / 3 ) * ( 3 * PI() * mu * df * 10^(-6) * U * F643 * 10^(-9) / ( kB * T ) ) ^ ( 1 / 3 ) * ( 0.6 * ( F643 / lambda ) ^ 0.1 ) ^ ( -1 / 3 ) * ( 1 + 2/3 * ( 3.34 * F643 / lambda ) ) ^ ( -1 / 2 )</f>
        <v>1.0146130090652938</v>
      </c>
      <c r="O643">
        <f t="shared" si="260"/>
        <v>0.83960183504766561</v>
      </c>
      <c r="P643" cm="1">
        <f t="array" ref="P643" xml:space="preserve"> 1 / ( 1 + 1.6 * ( ( 1 - alpha ) / Ku ) ^ ( 1 / 3 ) * L643 ^ ( -2 / 3 ) * M643 )</f>
        <v>0.99722363615166409</v>
      </c>
      <c r="Q643" cm="1">
        <f t="array" ref="Q643" xml:space="preserve"> 1.6 * ( ( 1 - alpha ) / Ku ) * L643 ^ ( -2 / 3 ) * M643 * P643</f>
        <v>3.5111043393500642E-3</v>
      </c>
      <c r="R643" cm="1">
        <f t="array" ref="R643" xml:space="preserve"> 1.6 * ( 0.6 ) ^ ( 2 / 3 ) * ( ( 1 - alpha ) / Ku ) * ( lambda * 10^(-9) ) ^ ( -1 / 15 ) * ( kB * T / ( 3 * PI() * df * 10^(-6) * U * mu ) ) ^ ( 2 / 3 ) * ( F643 * 10^(-9) ) ^ ( -3 / 5 )  +  3.2 * 3.34 / 3 * ( 0.6 ) ^ ( 2 / 3 ) * ( ( 1 - alpha ) / Ku ) *  ( lambda * 10^(-9) ) ^ ( 14 / 15 ) * ( kB * T / ( 3 * PI() * df * 10^(-6) * U * mu ) ) ^ ( 2 / 3 ) * ( F643 * 10^(-9) ) ^ ( -8 / 5 )</f>
        <v>2.8257769134695807E-3</v>
      </c>
      <c r="S643">
        <f t="shared" si="261"/>
        <v>2.8670700171226095E-3</v>
      </c>
      <c r="T643">
        <f t="shared" ref="T643:T706" si="270" xml:space="preserve"> S643 / Q643</f>
        <v>0.81657214939198564</v>
      </c>
      <c r="U643">
        <f t="shared" si="262"/>
        <v>5653.9019493808701</v>
      </c>
      <c r="V643">
        <f t="shared" si="263"/>
        <v>1.3299148621029678E-2</v>
      </c>
      <c r="W643">
        <f t="shared" si="264"/>
        <v>1.76866801854131E-4</v>
      </c>
      <c r="X643">
        <f t="shared" si="265"/>
        <v>2.3521631707162287E-6</v>
      </c>
      <c r="Y643" cm="1">
        <f t="array" ref="Y643" xml:space="preserve"> 4 / 3 * g / U^2 * F643 * 10^(-9) * ( rhop - rhoa ) / rhoa</f>
        <v>666.5662289793413</v>
      </c>
      <c r="Z643" cm="1">
        <f t="array" ref="Z643" xml:space="preserve"> SQRT( 4/3 * 1/U643 * g/rhoa * F643 * 10^(-9) *  ( rhop - rhoa ) )</f>
        <v>3.6016199178528401E-3</v>
      </c>
      <c r="AA643" cm="1">
        <f t="array" ref="AA643" xml:space="preserve"> Z643 / U</f>
        <v>0.34335827389654983</v>
      </c>
      <c r="AB643">
        <f t="shared" ref="AB643:AB706" si="271">AA643 / ( 1 - AA643 )</f>
        <v>0.5229004801964956</v>
      </c>
      <c r="AC643">
        <f t="shared" ref="AC643:AC706" si="272" xml:space="preserve"> Y643 ^ 0.5 * V643 + Y643 ^ 1 * W643 + Y643 ^ 1.5 * X643</f>
        <v>0.50172935580648326</v>
      </c>
      <c r="AD643">
        <f t="shared" ref="AD643:AD706" si="273">AC643/AB643</f>
        <v>0.95951213435096361</v>
      </c>
      <c r="AE643" cm="1">
        <f t="array" ref="AE643">( ( F643 * 10^(-9) ) ^ 2 * rhop * H643 * U ) / ( 18 * mu * ( df * 10^(-6) ) )</f>
        <v>0.173947326588449</v>
      </c>
      <c r="AF643">
        <f t="shared" ref="AF643:AF706" si="274" xml:space="preserve"> AE643 ^ 2 / ( AE643 + 0.25 ) ^ 2</f>
        <v>0.16834945506750715</v>
      </c>
      <c r="AG643" cm="1">
        <f t="array" ref="AG643">(2 * AI663*(1-alpha)*AE643*SQRT(alpha)+(1-alpha)*alpha*AE643^2)/Ku</f>
        <v>0.11287502091573565</v>
      </c>
      <c r="AH643">
        <f t="shared" ref="AH643:AH706" si="275">AG643 / AF643</f>
        <v>0.67048046499748648</v>
      </c>
      <c r="AI643" cm="1">
        <f t="array" ref="AI643" xml:space="preserve"> F643 / df / 1000</f>
        <v>0.82015306122448972</v>
      </c>
      <c r="AJ643" cm="1">
        <f t="array" ref="AJ643" xml:space="preserve"> ( 1 + AI643 ) / ( 2*Ku ) * ( 2 * LN( 1 + AI643 ) - 1 + alpha + ( 1 / ( 1 + AI643 ) ) ^ 2 * ( 1 - alpha / 2 ) - ( alpha / 2) * ( 1 + AI643 ) ^ 2 )</f>
        <v>0.61721776381617999</v>
      </c>
      <c r="AK643" cm="1">
        <f t="array" ref="AK643" xml:space="preserve"> ( ( 1 - alpha ) / Ku ) * AI643 ^ 2</f>
        <v>0.95662307574884842</v>
      </c>
      <c r="AL643">
        <f t="shared" ref="AL643:AL706" si="276" xml:space="preserve"> AK643 /AJ643</f>
        <v>1.5498955665730811</v>
      </c>
      <c r="AM643">
        <f t="shared" si="266"/>
        <v>0.84865290318383657</v>
      </c>
      <c r="AN643">
        <f t="shared" ref="AN643:AN706" si="277" xml:space="preserve"> S643 + AC643 + AF643 + AK643</f>
        <v>1.6295689566399614</v>
      </c>
      <c r="AO643">
        <f t="shared" ref="AO643:AO706" si="278" xml:space="preserve"> AN643 / AM643</f>
        <v>1.9201830931425701</v>
      </c>
      <c r="AP643" cm="1">
        <f t="array" ref="AP643" xml:space="preserve"> EXP( -4 * alpha * X * 10^(-6) * AM643 / ( PI() * df * 10^(-6) * ( 1 - alpha ) ) ) * 100</f>
        <v>2.8741951300028336E-6</v>
      </c>
      <c r="AQ643" cm="1">
        <f t="array" ref="AQ643" xml:space="preserve"> EXP( -4 * alpha * X * 10^(-6) * AN643 / ( PI() * df * 10^(-6) * ( 1 - alpha ) ) ) * 100</f>
        <v>3.3034702837331206E-13</v>
      </c>
      <c r="AR643">
        <f t="shared" ref="AR643:AR706" si="279" xml:space="preserve"> ABS(AQ643 - AP643)</f>
        <v>2.8741947996558053E-6</v>
      </c>
      <c r="AS643" cm="1">
        <f t="array" ref="AS643" xml:space="preserve"> ( sigave * 10^(-6) * fE *e * H643 ) / ( 3 * PI() * eps0 * ( 1 + epsF ) * mu * U * F643 * 10^(-9) )</f>
        <v>3.2930249800397233E-3</v>
      </c>
      <c r="AT643" cm="1">
        <f t="array" ref="AT643" xml:space="preserve"> PI() * AS643 / ( 1 + alpha * SQRT(AS643) )</f>
        <v>1.030454166491716E-2</v>
      </c>
      <c r="AU643" cm="1">
        <f t="array" ref="AU643" xml:space="preserve"> PI() * AS643 * ( 1 - SQRT( AS643 ) * alpha )</f>
        <v>1.030438010936564E-2</v>
      </c>
      <c r="AV643">
        <f t="shared" ref="AV643:AV706" si="280" xml:space="preserve"> AU643 / AT643</f>
        <v>0.99998432190806996</v>
      </c>
      <c r="AW643" cm="1">
        <f t="array" ref="AW643" xml:space="preserve"> 2 / 3 * ( epsP - 1 ) / ( epsP + 2 ) * ( sigave * 10^(-6) ) ^ 2 / ( eps0 * ( 1 + epsF ) ^ 2 ) * H643 * ( F643 * 10^(-9) ) ^ 2 / ( df * 10^(-6) * mu * U )</f>
        <v>139.47734852435093</v>
      </c>
      <c r="AX643" cm="1">
        <f t="array" ref="AX643" xml:space="preserve"> 0.528 * Ku ^ 0.26 * AW643 ^ 0.74 / ( 1 + 0.366 * ( Ku * AW643 ) ^ 0.63 )</f>
        <v>2.5063664946800595</v>
      </c>
      <c r="AY643" cm="1">
        <f t="array" ref="AY643" xml:space="preserve"> 0.35 * Ku ^ ( -0.5 ) * AW643 ^ 0.4</f>
        <v>3.1179575141627409</v>
      </c>
      <c r="AZ643">
        <f t="shared" ref="AZ643:AZ706" si="281" xml:space="preserve"> AY643 / AX643</f>
        <v>1.2440149997140588</v>
      </c>
      <c r="BA643">
        <f t="shared" si="267"/>
        <v>0.85021246564884301</v>
      </c>
      <c r="BB643">
        <f t="shared" ref="BB643:BB706" si="282" xml:space="preserve"> AN643 + AU643</f>
        <v>1.639873336749327</v>
      </c>
      <c r="BC643">
        <f t="shared" ref="BC643:BC706" si="283" xml:space="preserve"> BB643 / BA643</f>
        <v>1.9287806319069329</v>
      </c>
      <c r="BD643">
        <f t="shared" si="268"/>
        <v>1.2279841957109676</v>
      </c>
      <c r="BE643">
        <f t="shared" ref="BE643:BE706" si="284" xml:space="preserve"> AN643 + AY643</f>
        <v>4.7475264708027023</v>
      </c>
      <c r="BF643">
        <f t="shared" ref="BF643:BF706" si="285" xml:space="preserve"> BE643 / BD643</f>
        <v>3.8661136579644828</v>
      </c>
      <c r="BG643" cm="1">
        <f t="array" ref="BG643" xml:space="preserve"> EXP( -4 * alpha * X * 10^(-6) * BA643 / ( PI() * df * 10^(-6) * ( 1 - alpha ) ) ) * 100</f>
        <v>2.7839236887561485E-6</v>
      </c>
      <c r="BH643" cm="1">
        <f t="array" ref="BH643" xml:space="preserve"> EXP( -4 * alpha * X * 10^(-6) * BB643 / ( PI() * df * 10^(-6) * ( 1 - alpha ) ) ) * 100</f>
        <v>2.6754779981739397E-13</v>
      </c>
      <c r="BI643" cm="1">
        <f t="array" ref="BI643" xml:space="preserve"> EXP( -4 * alpha * X * 10^(-6) * BD643 / ( PI() * df * 10^(-6) * ( 1 - alpha ) ) ) * 100</f>
        <v>1.2235455136647435E-9</v>
      </c>
      <c r="BJ643" cm="1">
        <f t="array" ref="BJ643" xml:space="preserve"> EXP( -4 * alpha * X * 10^(-6) * BE643 / ( PI() * df * 10^(-6) * ( 1 - alpha ) ) ) * 100</f>
        <v>6.4788681177720222E-41</v>
      </c>
      <c r="BK643" cm="1">
        <f t="array" ref="BK643">fC *  BG643 +  ( 1 - fC ) * BI643</f>
        <v>2.7949355983791312E-7</v>
      </c>
    </row>
    <row r="644" spans="6:63" x14ac:dyDescent="0.2">
      <c r="F644">
        <v>6440</v>
      </c>
      <c r="G644" cm="1">
        <f t="array" ref="G644" xml:space="preserve"> F644 * 10^(-9) * rhoa/mu * U</f>
        <v>4.2664553063401752E-3</v>
      </c>
      <c r="H644" cm="1">
        <f t="array" ref="H644">1 +  lambda/F644 * ( 2.514 + 0.8 * EXP( -0.55 * F644/lambda ) )</f>
        <v>1.0261588726708075</v>
      </c>
      <c r="I644" cm="1">
        <f t="array" ref="I644" xml:space="preserve"> 1 + 3.34 * lambda/F644</f>
        <v>1.0347536335403726</v>
      </c>
      <c r="J644">
        <f t="shared" si="269"/>
        <v>0.99169390607486108</v>
      </c>
      <c r="K644" cm="1">
        <f t="array" ref="K644" xml:space="preserve"> kB * T * H644 / ( 3 * PI() * mu * F644 * 10^(-9) )</f>
        <v>3.7618716835947634E-12</v>
      </c>
      <c r="L644" cm="1">
        <f t="array" ref="L644" xml:space="preserve"> df * 10^(-6) *U / K644</f>
        <v>21860.618602142058</v>
      </c>
      <c r="M644" cm="1">
        <f t="array" ref="M644" xml:space="preserve"> 1 + 0.388 * Kn * ( ( 1 - alpha ) * L644 / Ku ) ^ ( 1 / 3 )</f>
        <v>1.2085561989700411</v>
      </c>
      <c r="N644" cm="1">
        <f t="array" ref="N644" xml:space="preserve"> 1 + 0.388 * Kn * ( ( 1 - alpha ) / Ku ) ^ ( 1 / 3 ) * ( 3 * PI() * mu * df * 10^(-6) * U * F644 * 10^(-9) / ( kB * T ) ) ^ ( 1 / 3 ) * ( 0.6 * ( F644 / lambda ) ^ 0.1 ) ^ ( -1 / 3 ) * ( 1 + 2/3 * ( 3.34 * F644 / lambda ) ) ^ ( -1 / 2 )</f>
        <v>1.0146085208791589</v>
      </c>
      <c r="O644">
        <f t="shared" si="260"/>
        <v>0.83952117555131589</v>
      </c>
      <c r="P644" cm="1">
        <f t="array" ref="P644" xml:space="preserve"> 1 / ( 1 + 1.6 * ( ( 1 - alpha ) / Ku ) ^ ( 1 / 3 ) * L644 ^ ( -2 / 3 ) * M644 )</f>
        <v>0.99722632261361921</v>
      </c>
      <c r="Q644" cm="1">
        <f t="array" ref="Q644" xml:space="preserve"> 1.6 * ( ( 1 - alpha ) / Ku ) * L644 ^ ( -2 / 3 ) * M644 * P644</f>
        <v>3.5077069286562593E-3</v>
      </c>
      <c r="R644" cm="1">
        <f t="array" ref="R644" xml:space="preserve"> 1.6 * ( 0.6 ) ^ ( 2 / 3 ) * ( ( 1 - alpha ) / Ku ) * ( lambda * 10^(-9) ) ^ ( -1 / 15 ) * ( kB * T / ( 3 * PI() * df * 10^(-6) * U * mu ) ) ^ ( 2 / 3 ) * ( F644 * 10^(-9) ) ^ ( -3 / 5 )  +  3.2 * 3.34 / 3 * ( 0.6 ) ^ ( 2 / 3 ) * ( ( 1 - alpha ) / Ku ) *  ( lambda * 10^(-9) ) ^ ( 14 / 15 ) * ( kB * T / ( 3 * PI() * df * 10^(-6) * U * mu ) ) ^ ( 2 / 3 ) * ( F644 * 10^(-9) ) ^ ( -8 / 5 )</f>
        <v>2.8230439651231246E-3</v>
      </c>
      <c r="S644">
        <f t="shared" si="261"/>
        <v>2.8642844618304093E-3</v>
      </c>
      <c r="T644">
        <f t="shared" si="270"/>
        <v>0.81656892097529543</v>
      </c>
      <c r="U644">
        <f t="shared" si="262"/>
        <v>5645.1437952122433</v>
      </c>
      <c r="V644">
        <f t="shared" si="263"/>
        <v>1.3309460967381987E-2</v>
      </c>
      <c r="W644">
        <f t="shared" si="264"/>
        <v>1.771411970112578E-4</v>
      </c>
      <c r="X644">
        <f t="shared" si="265"/>
        <v>2.3576390682092166E-6</v>
      </c>
      <c r="Y644" cm="1">
        <f t="array" ref="Y644" xml:space="preserve"> 4 / 3 * g / U^2 * F644 * 10^(-9) * ( rhop - rhoa ) / rhoa</f>
        <v>667.60287941321258</v>
      </c>
      <c r="Z644" cm="1">
        <f t="array" ref="Z644" xml:space="preserve"> SQRT( 4/3 * 1/U644 * g/rhoa * F644 * 10^(-9) *  ( rhop - rhoa ) )</f>
        <v>3.6072144206984427E-3</v>
      </c>
      <c r="AA644" cm="1">
        <f t="array" ref="AA644" xml:space="preserve"> Z644 / U</f>
        <v>0.34389162246863364</v>
      </c>
      <c r="AB644">
        <f t="shared" si="271"/>
        <v>0.52413844152171851</v>
      </c>
      <c r="AC644">
        <f t="shared" si="272"/>
        <v>0.50281815847093336</v>
      </c>
      <c r="AD644">
        <f t="shared" si="273"/>
        <v>0.95932318379684867</v>
      </c>
      <c r="AE644" cm="1">
        <f t="array" ref="AE644">( ( F644 * 10^(-9) ) ^ 2 * rhop * H644 * U ) / ( 18 * mu * ( df * 10^(-6) ) )</f>
        <v>0.1744818791242341</v>
      </c>
      <c r="AF644">
        <f t="shared" si="274"/>
        <v>0.16895939636014573</v>
      </c>
      <c r="AG644" cm="1">
        <f t="array" ref="AG644">(2 * AI664*(1-alpha)*AE644*SQRT(alpha)+(1-alpha)*alpha*AE644^2)/Ku</f>
        <v>0.11339732635840888</v>
      </c>
      <c r="AH644">
        <f t="shared" si="275"/>
        <v>0.6711513464258394</v>
      </c>
      <c r="AI644" cm="1">
        <f t="array" ref="AI644" xml:space="preserve"> F644 / df / 1000</f>
        <v>0.8214285714285714</v>
      </c>
      <c r="AJ644" cm="1">
        <f t="array" ref="AJ644" xml:space="preserve"> ( 1 + AI644 ) / ( 2*Ku ) * ( 2 * LN( 1 + AI644 ) - 1 + alpha + ( 1 / ( 1 + AI644 ) ) ^ 2 * ( 1 - alpha / 2 ) - ( alpha / 2) * ( 1 + AI644 ) ^ 2 )</f>
        <v>0.61880883695140665</v>
      </c>
      <c r="AK644" cm="1">
        <f t="array" ref="AK644" xml:space="preserve"> ( ( 1 - alpha ) / Ku ) * AI644 ^ 2</f>
        <v>0.95960088897004092</v>
      </c>
      <c r="AL644">
        <f t="shared" si="276"/>
        <v>1.5507226653348452</v>
      </c>
      <c r="AM644">
        <f t="shared" si="266"/>
        <v>0.84978280980287513</v>
      </c>
      <c r="AN644">
        <f t="shared" si="277"/>
        <v>1.6342427282629504</v>
      </c>
      <c r="AO644">
        <f t="shared" si="278"/>
        <v>1.9231298979112641</v>
      </c>
      <c r="AP644" cm="1">
        <f t="array" ref="AP644" xml:space="preserve"> EXP( -4 * alpha * X * 10^(-6) * AM644 / ( PI() * df * 10^(-6) * ( 1 - alpha ) ) ) * 100</f>
        <v>2.8085064627260519E-6</v>
      </c>
      <c r="AQ644" cm="1">
        <f t="array" ref="AQ644" xml:space="preserve"> EXP( -4 * alpha * X * 10^(-6) * AN644 / ( PI() * df * 10^(-6) * ( 1 - alpha ) ) ) * 100</f>
        <v>3.0021840960373533E-13</v>
      </c>
      <c r="AR644">
        <f t="shared" si="279"/>
        <v>2.8085061625076421E-6</v>
      </c>
      <c r="AS644" cm="1">
        <f t="array" ref="AS644" xml:space="preserve"> ( sigave * 10^(-6) * fE *e * H644 ) / ( 3 * PI() * eps0 * ( 1 + epsF ) * mu * U * F644 * 10^(-9) )</f>
        <v>3.2877812416183382E-3</v>
      </c>
      <c r="AT644" cm="1">
        <f t="array" ref="AT644" xml:space="preserve"> PI() * AS644 / ( 1 + alpha * SQRT(AS644) )</f>
        <v>1.0288165265028286E-2</v>
      </c>
      <c r="AU644" cm="1">
        <f t="array" ref="AU644" xml:space="preserve"> PI() * AS644 * ( 1 - SQRT( AS644 ) * alpha )</f>
        <v>1.0288004223076028E-2</v>
      </c>
      <c r="AV644">
        <f t="shared" si="280"/>
        <v>0.99998434687350857</v>
      </c>
      <c r="AW644" cm="1">
        <f t="array" ref="AW644" xml:space="preserve"> 2 / 3 * ( epsP - 1 ) / ( epsP + 2 ) * ( sigave * 10^(-6) ) ^ 2 / ( eps0 * ( 1 + epsF ) ^ 2 ) * H644 * ( F644 * 10^(-9) ) ^ 2 / ( df * 10^(-6) * mu * U )</f>
        <v>139.90597236008642</v>
      </c>
      <c r="AX644" cm="1">
        <f t="array" ref="AX644" xml:space="preserve"> 0.528 * Ku ^ 0.26 * AW644 ^ 0.74 / ( 1 + 0.366 * ( Ku * AW644 ) ^ 0.63 )</f>
        <v>2.5078770185634416</v>
      </c>
      <c r="AY644" cm="1">
        <f t="array" ref="AY644" xml:space="preserve"> 0.35 * Ku ^ ( -0.5 ) * AW644 ^ 0.4</f>
        <v>3.1217866688020979</v>
      </c>
      <c r="AZ644">
        <f t="shared" si="281"/>
        <v>1.2447925658612697</v>
      </c>
      <c r="BA644">
        <f t="shared" si="267"/>
        <v>0.85132826908127135</v>
      </c>
      <c r="BB644">
        <f t="shared" si="282"/>
        <v>1.6445307324860263</v>
      </c>
      <c r="BC644">
        <f t="shared" si="283"/>
        <v>1.9317233929759621</v>
      </c>
      <c r="BD644">
        <f t="shared" si="268"/>
        <v>1.2265090488914181</v>
      </c>
      <c r="BE644">
        <f t="shared" si="284"/>
        <v>4.7560293970650482</v>
      </c>
      <c r="BF644">
        <f t="shared" si="285"/>
        <v>3.8776961338881208</v>
      </c>
      <c r="BG644" cm="1">
        <f t="array" ref="BG644" xml:space="preserve"> EXP( -4 * alpha * X * 10^(-6) * BA644 / ( PI() * df * 10^(-6) * ( 1 - alpha ) ) ) * 100</f>
        <v>2.7210832669062864E-6</v>
      </c>
      <c r="BH644" cm="1">
        <f t="array" ref="BH644" xml:space="preserve"> EXP( -4 * alpha * X * 10^(-6) * BB644 / ( PI() * df * 10^(-6) * ( 1 - alpha ) ) ) * 100</f>
        <v>2.4322814203617977E-13</v>
      </c>
      <c r="BI644" cm="1">
        <f t="array" ref="BI644" xml:space="preserve"> EXP( -4 * alpha * X * 10^(-6) * BD644 / ( PI() * df * 10^(-6) * ( 1 - alpha ) ) ) * 100</f>
        <v>1.2610401058841409E-9</v>
      </c>
      <c r="BJ644" cm="1">
        <f t="array" ref="BJ644" xml:space="preserve"> EXP( -4 * alpha * X * 10^(-6) * BE644 / ( PI() * df * 10^(-6) * ( 1 - alpha ) ) ) * 100</f>
        <v>5.4442566403760642E-41</v>
      </c>
      <c r="BK644" cm="1">
        <f t="array" ref="BK644">fC *  BG644 +  ( 1 - fC ) * BI644</f>
        <v>2.732432627859244E-7</v>
      </c>
    </row>
    <row r="645" spans="6:63" x14ac:dyDescent="0.2">
      <c r="F645">
        <v>6450</v>
      </c>
      <c r="G645" cm="1">
        <f t="array" ref="G645" xml:space="preserve"> F645 * 10^(-9) * rhoa/mu * U</f>
        <v>4.2730802369400816E-3</v>
      </c>
      <c r="H645" cm="1">
        <f t="array" ref="H645">1 +  lambda/F645 * ( 2.514 + 0.8 * EXP( -0.55 * F645/lambda ) )</f>
        <v>1.0261183162790697</v>
      </c>
      <c r="I645" cm="1">
        <f t="array" ref="I645" xml:space="preserve"> 1 + 3.34 * lambda/F645</f>
        <v>1.0346997519379846</v>
      </c>
      <c r="J645">
        <f t="shared" si="269"/>
        <v>0.99170635187372769</v>
      </c>
      <c r="K645" cm="1">
        <f t="array" ref="K645" xml:space="preserve"> kB * T * H645 / ( 3 * PI() * mu * F645 * 10^(-9) )</f>
        <v>3.7558908762298291E-12</v>
      </c>
      <c r="L645" cm="1">
        <f t="array" ref="L645" xml:space="preserve"> df * 10^(-6) *U / K645</f>
        <v>21895.429024767796</v>
      </c>
      <c r="M645" cm="1">
        <f t="array" ref="M645" xml:space="preserve"> 1 + 0.388 * Kn * ( ( 1 - alpha ) * L645 / Ku ) ^ ( 1 / 3 )</f>
        <v>1.2086668405372891</v>
      </c>
      <c r="N645" cm="1">
        <f t="array" ref="N645" xml:space="preserve"> 1 + 0.388 * Kn * ( ( 1 - alpha ) / Ku ) ^ ( 1 / 3 ) * ( 3 * PI() * mu * df * 10^(-6) * U * F645 * 10^(-9) / ( kB * T ) ) ^ ( 1 / 3 ) * ( 0.6 * ( F645 / lambda ) ^ 0.1 ) ^ ( -1 / 3 ) * ( 1 + 2/3 * ( 3.34 * F645 / lambda ) ) ^ ( -1 / 2 )</f>
        <v>1.0146040409506831</v>
      </c>
      <c r="O645">
        <f t="shared" si="260"/>
        <v>0.83944061913675139</v>
      </c>
      <c r="P645" cm="1">
        <f t="array" ref="P645" xml:space="preserve"> 1 / ( 1 + 1.6 * ( ( 1 - alpha ) / Ku ) ^ ( 1 / 3 ) * L645 ^ ( -2 / 3 ) * M645 )</f>
        <v>0.99722900210923815</v>
      </c>
      <c r="Q645" cm="1">
        <f t="array" ref="Q645" xml:space="preserve"> 1.6 * ( ( 1 - alpha ) / Ku ) * L645 ^ ( -2 / 3 ) * M645 * P645</f>
        <v>3.5043183278789134E-3</v>
      </c>
      <c r="R645" cm="1">
        <f t="array" ref="R645" xml:space="preserve"> 1.6 * ( 0.6 ) ^ ( 2 / 3 ) * ( ( 1 - alpha ) / Ku ) * ( lambda * 10^(-9) ) ^ ( -1 / 15 ) * ( kB * T / ( 3 * PI() * df * 10^(-6) * U * mu ) ) ^ ( 2 / 3 ) * ( F645 * 10^(-9) ) ^ ( -3 / 5 )  +  3.2 * 3.34 / 3 * ( 0.6 ) ^ ( 2 / 3 ) * ( ( 1 - alpha ) / Ku ) *  ( lambda * 10^(-9) ) ^ ( 14 / 15 ) * ( kB * T / ( 3 * PI() * df * 10^(-6) * U * mu ) ) ^ ( 2 / 3 ) * ( F645 * 10^(-9) ) ^ ( -8 / 5 )</f>
        <v>2.8203180446017316E-3</v>
      </c>
      <c r="S645">
        <f t="shared" si="261"/>
        <v>2.8615060848190461E-3</v>
      </c>
      <c r="T645">
        <f t="shared" si="270"/>
        <v>0.81656568184861578</v>
      </c>
      <c r="U645">
        <f t="shared" si="262"/>
        <v>5636.4127878271593</v>
      </c>
      <c r="V645">
        <f t="shared" si="263"/>
        <v>1.331976526408608E-2</v>
      </c>
      <c r="W645">
        <f t="shared" si="264"/>
        <v>1.77415590414086E-4</v>
      </c>
      <c r="X645">
        <f t="shared" si="265"/>
        <v>2.3631191733261215E-6</v>
      </c>
      <c r="Y645" cm="1">
        <f t="array" ref="Y645" xml:space="preserve"> 4 / 3 * g / U^2 * F645 * 10^(-9) * ( rhop - rhoa ) / rhoa</f>
        <v>668.63952984708419</v>
      </c>
      <c r="Z645" cm="1">
        <f t="array" ref="Z645" xml:space="preserve"> SQRT( 4/3 * 1/U645 * g/rhoa * F645 * 10^(-9) *  ( rhop - rhoa ) )</f>
        <v>3.6128089058460517E-3</v>
      </c>
      <c r="AA645" cm="1">
        <f t="array" ref="AA645" xml:space="preserve"> Z645 / U</f>
        <v>0.34442496935348987</v>
      </c>
      <c r="AB645">
        <f t="shared" si="271"/>
        <v>0.52537841322880674</v>
      </c>
      <c r="AC645">
        <f t="shared" si="272"/>
        <v>0.50390811347390529</v>
      </c>
      <c r="AD645">
        <f t="shared" si="273"/>
        <v>0.95913364688329716</v>
      </c>
      <c r="AE645" cm="1">
        <f t="array" ref="AE645">( ( F645 * 10^(-9) ) ^ 2 * rhop * H645 * U ) / ( 18 * mu * ( df * 10^(-6) ) )</f>
        <v>0.17501725162251022</v>
      </c>
      <c r="AF645">
        <f t="shared" si="274"/>
        <v>0.16956983675260387</v>
      </c>
      <c r="AG645" cm="1">
        <f t="array" ref="AG645">(2 * AI665*(1-alpha)*AE645*SQRT(alpha)+(1-alpha)*alpha*AE645^2)/Ku</f>
        <v>0.11392125453833302</v>
      </c>
      <c r="AH645">
        <f t="shared" si="275"/>
        <v>0.6718249938787163</v>
      </c>
      <c r="AI645" cm="1">
        <f t="array" ref="AI645" xml:space="preserve"> F645 / df / 1000</f>
        <v>0.82270408163265318</v>
      </c>
      <c r="AJ645" cm="1">
        <f t="array" ref="AJ645" xml:space="preserve"> ( 1 + AI645 ) / ( 2*Ku ) * ( 2 * LN( 1 + AI645 ) - 1 + alpha + ( 1 / ( 1 + AI645 ) ) ^ 2 * ( 1 - alpha / 2 ) - ( alpha / 2) * ( 1 + AI645 ) ^ 2 )</f>
        <v>0.62040120310860059</v>
      </c>
      <c r="AK645" cm="1">
        <f t="array" ref="AK645" xml:space="preserve"> ( ( 1 - alpha ) / Ku ) * AI645 ^ 2</f>
        <v>0.96258332971760696</v>
      </c>
      <c r="AL645">
        <f t="shared" si="276"/>
        <v>1.5515497469934916</v>
      </c>
      <c r="AM645">
        <f t="shared" si="266"/>
        <v>0.85090919808848375</v>
      </c>
      <c r="AN645">
        <f t="shared" si="277"/>
        <v>1.6389227860289353</v>
      </c>
      <c r="AO645">
        <f t="shared" si="278"/>
        <v>1.9260842281534583</v>
      </c>
      <c r="AP645" cm="1">
        <f t="array" ref="AP645" xml:space="preserve"> EXP( -4 * alpha * X * 10^(-6) * AM645 / ( PI() * df * 10^(-6) * ( 1 - alpha ) ) ) * 100</f>
        <v>2.7445166595805192E-6</v>
      </c>
      <c r="AQ645" cm="1">
        <f t="array" ref="AQ645" xml:space="preserve"> EXP( -4 * alpha * X * 10^(-6) * AN645 / ( PI() * df * 10^(-6) * ( 1 - alpha ) ) ) * 100</f>
        <v>2.7280251773084815E-13</v>
      </c>
      <c r="AR645">
        <f t="shared" si="279"/>
        <v>2.7445163867780015E-6</v>
      </c>
      <c r="AS645" cm="1">
        <f t="array" ref="AS645" xml:space="preserve"> ( sigave * 10^(-6) * fE *e * H645 ) / ( 3 * PI() * eps0 * ( 1 + epsF ) * mu * U * F645 * 10^(-9) )</f>
        <v>3.2825541663967376E-3</v>
      </c>
      <c r="AT645" cm="1">
        <f t="array" ref="AT645" xml:space="preserve"> PI() * AS645 / ( 1 + alpha * SQRT(AS645) )</f>
        <v>1.0271840828183602E-2</v>
      </c>
      <c r="AU645" cm="1">
        <f t="array" ref="AU645" xml:space="preserve"> PI() * AS645 * ( 1 - SQRT( AS645 ) * alpha )</f>
        <v>1.027168029738593E-2</v>
      </c>
      <c r="AV645">
        <f t="shared" si="280"/>
        <v>0.99998437175961374</v>
      </c>
      <c r="AW645" cm="1">
        <f t="array" ref="AW645" xml:space="preserve"> 2 / 3 * ( epsP - 1 ) / ( epsP + 2 ) * ( sigave * 10^(-6) ) ^ 2 / ( eps0 * ( 1 + epsF ) ^ 2 ) * H645 * ( F645 * 10^(-9) ) ^ 2 / ( df * 10^(-6) * mu * U )</f>
        <v>140.33525367183128</v>
      </c>
      <c r="AX645" cm="1">
        <f t="array" ref="AX645" xml:space="preserve"> 0.528 * Ku ^ 0.26 * AW645 ^ 0.74 / ( 1 + 0.366 * ( Ku * AW645 ) ^ 0.63 )</f>
        <v>2.5093850306325129</v>
      </c>
      <c r="AY645" cm="1">
        <f t="array" ref="AY645" xml:space="preserve"> 0.35 * Ku ^ ( -0.5 ) * AW645 ^ 0.4</f>
        <v>3.1256146486215859</v>
      </c>
      <c r="AZ645">
        <f t="shared" si="281"/>
        <v>1.2455699745023772</v>
      </c>
      <c r="BA645">
        <f t="shared" si="267"/>
        <v>0.85244063507466505</v>
      </c>
      <c r="BB645">
        <f t="shared" si="282"/>
        <v>1.6491944663263212</v>
      </c>
      <c r="BC645">
        <f t="shared" si="283"/>
        <v>1.9346736869035679</v>
      </c>
      <c r="BD645">
        <f t="shared" si="268"/>
        <v>1.22503542461024</v>
      </c>
      <c r="BE645">
        <f t="shared" si="284"/>
        <v>4.7645374346505207</v>
      </c>
      <c r="BF645">
        <f t="shared" si="285"/>
        <v>3.8893058428628029</v>
      </c>
      <c r="BG645" cm="1">
        <f t="array" ref="BG645" xml:space="preserve"> EXP( -4 * alpha * X * 10^(-6) * BA645 / ( PI() * df * 10^(-6) * ( 1 - alpha ) ) ) * 100</f>
        <v>2.6598483937484087E-6</v>
      </c>
      <c r="BH645" cm="1">
        <f t="array" ref="BH645" xml:space="preserve"> EXP( -4 * alpha * X * 10^(-6) * BB645 / ( PI() * df * 10^(-6) * ( 1 - alpha ) ) ) * 100</f>
        <v>2.2109042664262082E-13</v>
      </c>
      <c r="BI645" cm="1">
        <f t="array" ref="BI645" xml:space="preserve"> EXP( -4 * alpha * X * 10^(-6) * BD645 / ( PI() * df * 10^(-6) * ( 1 - alpha ) ) ) * 100</f>
        <v>1.2996432010438712E-9</v>
      </c>
      <c r="BJ645" cm="1">
        <f t="array" ref="BJ645" xml:space="preserve"> EXP( -4 * alpha * X * 10^(-6) * BE645 / ( PI() * df * 10^(-6) * ( 1 - alpha ) ) ) * 100</f>
        <v>4.5743839899798132E-41</v>
      </c>
      <c r="BK645" cm="1">
        <f t="array" ref="BK645">fC *  BG645 +  ( 1 - fC ) * BI645</f>
        <v>2.6715451825578032E-7</v>
      </c>
    </row>
    <row r="646" spans="6:63" x14ac:dyDescent="0.2">
      <c r="F646">
        <v>6460</v>
      </c>
      <c r="G646" cm="1">
        <f t="array" ref="G646" xml:space="preserve"> F646 * 10^(-9) * rhoa/mu * U</f>
        <v>4.2797051675399897E-3</v>
      </c>
      <c r="H646" cm="1">
        <f t="array" ref="H646">1 +  lambda/F646 * ( 2.514 + 0.8 * EXP( -0.55 * F646/lambda ) )</f>
        <v>1.0260778854489163</v>
      </c>
      <c r="I646" cm="1">
        <f t="array" ref="I646" xml:space="preserve"> 1 + 3.34 * lambda/F646</f>
        <v>1.0346460371517028</v>
      </c>
      <c r="J646">
        <f t="shared" si="269"/>
        <v>0.99171876043098384</v>
      </c>
      <c r="K646" cm="1">
        <f t="array" ref="K646" xml:space="preserve"> kB * T * H646 / ( 3 * PI() * mu * F646 * 10^(-9) )</f>
        <v>3.7499290441767683E-12</v>
      </c>
      <c r="L646" cm="1">
        <f t="array" ref="L646" xml:space="preserve"> df * 10^(-6) *U / K646</f>
        <v>21930.239515589772</v>
      </c>
      <c r="M646" cm="1">
        <f t="array" ref="M646" xml:space="preserve"> 1 + 0.388 * Kn * ( ( 1 - alpha ) * L646 / Ku ) ^ ( 1 / 3 )</f>
        <v>1.2087773651140949</v>
      </c>
      <c r="N646" cm="1">
        <f t="array" ref="N646" xml:space="preserve"> 1 + 0.388 * Kn * ( ( 1 - alpha ) / Ku ) ^ ( 1 / 3 ) * ( 3 * PI() * mu * df * 10^(-6) * U * F646 * 10^(-9) / ( kB * T ) ) ^ ( 1 / 3 ) * ( 0.6 * ( F646 / lambda ) ^ 0.1 ) ^ ( -1 / 3 ) * ( 1 + 2/3 * ( 3.34 * F646 / lambda ) ) ^ ( -1 / 2 )</f>
        <v>1.0145995692520573</v>
      </c>
      <c r="O646">
        <f t="shared" si="260"/>
        <v>0.83936016551425952</v>
      </c>
      <c r="P646" cm="1">
        <f t="array" ref="P646" xml:space="preserve"> 1 / ( 1 + 1.6 * ( ( 1 - alpha ) / Ku ) ^ ( 1 / 3 ) * L646 ^ ( -2 / 3 ) * M646 )</f>
        <v>0.99723167466763851</v>
      </c>
      <c r="Q646" cm="1">
        <f t="array" ref="Q646" xml:space="preserve"> 1.6 * ( ( 1 - alpha ) / Ku ) * L646 ^ ( -2 / 3 ) * M646 * P646</f>
        <v>3.5009385001945727E-3</v>
      </c>
      <c r="R646" cm="1">
        <f t="array" ref="R646" xml:space="preserve"> 1.6 * ( 0.6 ) ^ ( 2 / 3 ) * ( ( 1 - alpha ) / Ku ) * ( lambda * 10^(-9) ) ^ ( -1 / 15 ) * ( kB * T / ( 3 * PI() * df * 10^(-6) * U * mu ) ) ^ ( 2 / 3 ) * ( F646 * 10^(-9) ) ^ ( -3 / 5 )  +  3.2 * 3.34 / 3 * ( 0.6 ) ^ ( 2 / 3 ) * ( ( 1 - alpha ) / Ku ) *  ( lambda * 10^(-9) ) ^ ( 14 / 15 ) * ( kB * T / ( 3 * PI() * df * 10^(-6) * U * mu ) ) ^ ( 2 / 3 ) * ( F646 * 10^(-9) ) ^ ( -8 / 5 )</f>
        <v>2.8175991226211381E-3</v>
      </c>
      <c r="S646">
        <f t="shared" si="261"/>
        <v>2.8587348561363813E-3</v>
      </c>
      <c r="T646">
        <f t="shared" si="270"/>
        <v>0.8165624320385807</v>
      </c>
      <c r="U646">
        <f t="shared" si="262"/>
        <v>5627.7088011778569</v>
      </c>
      <c r="V646">
        <f t="shared" si="263"/>
        <v>1.3330061529841432E-2</v>
      </c>
      <c r="W646">
        <f t="shared" si="264"/>
        <v>1.7768998206346749E-4</v>
      </c>
      <c r="X646">
        <f t="shared" si="265"/>
        <v>2.3686034827202065E-6</v>
      </c>
      <c r="Y646" cm="1">
        <f t="array" ref="Y646" xml:space="preserve"> 4 / 3 * g / U^2 * F646 * 10^(-9) * ( rhop - rhoa ) / rhoa</f>
        <v>669.67618028095558</v>
      </c>
      <c r="Z646" cm="1">
        <f t="array" ref="Z646" xml:space="preserve"> SQRT( 4/3 * 1/U646 * g/rhoa * F646 * 10^(-9) *  ( rhop - rhoa ) )</f>
        <v>3.6184033733044031E-3</v>
      </c>
      <c r="AA646" cm="1">
        <f t="array" ref="AA646" xml:space="preserve"> Z646 / U</f>
        <v>0.34495831455195131</v>
      </c>
      <c r="AB646">
        <f t="shared" si="271"/>
        <v>0.52662040022078849</v>
      </c>
      <c r="AC646">
        <f t="shared" si="272"/>
        <v>0.50499922171622902</v>
      </c>
      <c r="AD646">
        <f t="shared" si="273"/>
        <v>0.95894352270535921</v>
      </c>
      <c r="AE646" cm="1">
        <f t="array" ref="AE646">( ( F646 * 10^(-9) ) ^ 2 * rhop * H646 * U ) / ( 18 * mu * ( df * 10^(-6) ) )</f>
        <v>0.17555344408327739</v>
      </c>
      <c r="AF646">
        <f t="shared" si="274"/>
        <v>0.17018077172623031</v>
      </c>
      <c r="AG646" cm="1">
        <f t="array" ref="AG646">(2 * AI666*(1-alpha)*AE646*SQRT(alpha)+(1-alpha)*alpha*AE646^2)/Ku</f>
        <v>0.11444680805822735</v>
      </c>
      <c r="AH646">
        <f t="shared" si="275"/>
        <v>0.67250140481404008</v>
      </c>
      <c r="AI646" cm="1">
        <f t="array" ref="AI646" xml:space="preserve"> F646 / df / 1000</f>
        <v>0.82397959183673475</v>
      </c>
      <c r="AJ646" cm="1">
        <f t="array" ref="AJ646" xml:space="preserve"> ( 1 + AI646 ) / ( 2*Ku ) * ( 2 * LN( 1 + AI646 ) - 1 + alpha + ( 1 / ( 1 + AI646 ) ) ^ 2 * ( 1 - alpha / 2 ) - ( alpha / 2) * ( 1 + AI646 ) ^ 2 )</f>
        <v>0.62199486017179484</v>
      </c>
      <c r="AK646" cm="1">
        <f t="array" ref="AK646" xml:space="preserve"> ( ( 1 - alpha ) / Ku ) * AI646 ^ 2</f>
        <v>0.96557039799154565</v>
      </c>
      <c r="AL646">
        <f t="shared" si="276"/>
        <v>1.5523768118033248</v>
      </c>
      <c r="AM646">
        <f t="shared" si="266"/>
        <v>0.85203205879246746</v>
      </c>
      <c r="AN646">
        <f t="shared" si="277"/>
        <v>1.6436091262901416</v>
      </c>
      <c r="AO646">
        <f t="shared" si="278"/>
        <v>1.9290461072785541</v>
      </c>
      <c r="AP646" cm="1">
        <f t="array" ref="AP646" xml:space="preserve"> EXP( -4 * alpha * X * 10^(-6) * AM646 / ( PI() * df * 10^(-6) * ( 1 - alpha ) ) ) * 100</f>
        <v>2.6821784119541386E-6</v>
      </c>
      <c r="AQ646" cm="1">
        <f t="array" ref="AQ646" xml:space="preserve"> EXP( -4 * alpha * X * 10^(-6) * AN646 / ( PI() * df * 10^(-6) * ( 1 - alpha ) ) ) * 100</f>
        <v>2.4785837581346512E-13</v>
      </c>
      <c r="AR646">
        <f t="shared" si="279"/>
        <v>2.6821781640957629E-6</v>
      </c>
      <c r="AS646" cm="1">
        <f t="array" ref="AS646" xml:space="preserve"> ( sigave * 10^(-6) * fE *e * H646 ) / ( 3 * PI() * eps0 * ( 1 + epsF ) * mu * U * F646 * 10^(-9) )</f>
        <v>3.2773436751204902E-3</v>
      </c>
      <c r="AT646" cm="1">
        <f t="array" ref="AT646" xml:space="preserve"> PI() * AS646 / ( 1 + alpha * SQRT(AS646) )</f>
        <v>1.0255568107537284E-2</v>
      </c>
      <c r="AU646" cm="1">
        <f t="array" ref="AU646" xml:space="preserve"> PI() * AS646 * ( 1 - SQRT( AS646 ) * alpha )</f>
        <v>1.0255408085465007E-2</v>
      </c>
      <c r="AV646">
        <f t="shared" si="280"/>
        <v>0.99998439656676263</v>
      </c>
      <c r="AW646" cm="1">
        <f t="array" ref="AW646" xml:space="preserve"> 2 / 3 * ( epsP - 1 ) / ( epsP + 2 ) * ( sigave * 10^(-6) ) ^ 2 / ( eps0 * ( 1 + epsF ) ^ 2 ) * H646 * ( F646 * 10^(-9) ) ^ 2 / ( df * 10^(-6) * mu * U )</f>
        <v>140.76519245958568</v>
      </c>
      <c r="AX646" cm="1">
        <f t="array" ref="AX646" xml:space="preserve"> 0.528 * Ku ^ 0.26 * AW646 ^ 0.74 / ( 1 + 0.366 * ( Ku * AW646 ) ^ 0.63 )</f>
        <v>2.5108905389767378</v>
      </c>
      <c r="AY646" cm="1">
        <f t="array" ref="AY646" xml:space="preserve"> 0.35 * Ku ^ ( -0.5 ) * AW646 ^ 0.4</f>
        <v>3.1294414557823576</v>
      </c>
      <c r="AZ646">
        <f t="shared" si="281"/>
        <v>1.2463472250995449</v>
      </c>
      <c r="BA646">
        <f t="shared" si="267"/>
        <v>0.85354955409125333</v>
      </c>
      <c r="BB646">
        <f t="shared" si="282"/>
        <v>1.6538645343756067</v>
      </c>
      <c r="BC646">
        <f t="shared" si="283"/>
        <v>1.9376315369720072</v>
      </c>
      <c r="BD646">
        <f t="shared" si="268"/>
        <v>1.2235633624423272</v>
      </c>
      <c r="BE646">
        <f t="shared" si="284"/>
        <v>4.7730505820724991</v>
      </c>
      <c r="BF646">
        <f t="shared" si="285"/>
        <v>3.9009427125581144</v>
      </c>
      <c r="BG646" cm="1">
        <f t="array" ref="BG646" xml:space="preserve"> EXP( -4 * alpha * X * 10^(-6) * BA646 / ( PI() * df * 10^(-6) * ( 1 - alpha ) ) ) * 100</f>
        <v>2.6001749282882896E-6</v>
      </c>
      <c r="BH646" cm="1">
        <f t="array" ref="BH646" xml:space="preserve"> EXP( -4 * alpha * X * 10^(-6) * BB646 / ( PI() * df * 10^(-6) * ( 1 - alpha ) ) ) * 100</f>
        <v>2.009415577716423E-13</v>
      </c>
      <c r="BI646" cm="1">
        <f t="array" ref="BI646" xml:space="preserve"> EXP( -4 * alpha * X * 10^(-6) * BD646 / ( PI() * df * 10^(-6) * ( 1 - alpha ) ) ) * 100</f>
        <v>1.3393852061183624E-9</v>
      </c>
      <c r="BJ646" cm="1">
        <f t="array" ref="BJ646" xml:space="preserve"> EXP( -4 * alpha * X * 10^(-6) * BE646 / ( PI() * df * 10^(-6) * ( 1 - alpha ) ) ) * 100</f>
        <v>3.8430960457802527E-41</v>
      </c>
      <c r="BK646" cm="1">
        <f t="array" ref="BK646">fC *  BG646 +  ( 1 - fC ) * BI646</f>
        <v>2.6122293951433548E-7</v>
      </c>
    </row>
    <row r="647" spans="6:63" x14ac:dyDescent="0.2">
      <c r="F647">
        <v>6470</v>
      </c>
      <c r="G647" cm="1">
        <f t="array" ref="G647" xml:space="preserve"> F647 * 10^(-9) * rhoa/mu * U</f>
        <v>4.2863300981398969E-3</v>
      </c>
      <c r="H647" cm="1">
        <f t="array" ref="H647">1 +  lambda/F647 * ( 2.514 + 0.8 * EXP( -0.55 * F647/lambda ) )</f>
        <v>1.0260375795981453</v>
      </c>
      <c r="I647" cm="1">
        <f t="array" ref="I647" xml:space="preserve"> 1 + 3.34 * lambda/F647</f>
        <v>1.0345924884080371</v>
      </c>
      <c r="J647">
        <f t="shared" si="269"/>
        <v>0.99173113191353679</v>
      </c>
      <c r="K647" cm="1">
        <f t="array" ref="K647" xml:space="preserve"> kB * T * H647 / ( 3 * PI() * mu * F647 * 10^(-9) )</f>
        <v>3.7439860973266939E-12</v>
      </c>
      <c r="L647" cm="1">
        <f t="array" ref="L647" xml:space="preserve"> df * 10^(-6) *U / K647</f>
        <v>21965.050074299808</v>
      </c>
      <c r="M647" cm="1">
        <f t="array" ref="M647" xml:space="preserve"> 1 + 0.388 * Kn * ( ( 1 - alpha ) * L647 / Ku ) ^ ( 1 / 3 )</f>
        <v>1.2088877730087069</v>
      </c>
      <c r="N647" cm="1">
        <f t="array" ref="N647" xml:space="preserve"> 1 + 0.388 * Kn * ( ( 1 - alpha ) / Ku ) ^ ( 1 / 3 ) * ( 3 * PI() * mu * df * 10^(-6) * U * F647 * 10^(-9) / ( kB * T ) ) ^ ( 1 / 3 ) * ( 0.6 * ( F647 / lambda ) ^ 0.1 ) ^ ( -1 / 3 ) * ( 1 + 2/3 * ( 3.34 * F647 / lambda ) ) ^ ( -1 / 2 )</f>
        <v>1.0145951057556084</v>
      </c>
      <c r="O647">
        <f t="shared" si="260"/>
        <v>0.83927981439539379</v>
      </c>
      <c r="P647" cm="1">
        <f t="array" ref="P647" xml:space="preserve"> 1 / ( 1 + 1.6 * ( ( 1 - alpha ) / Ku ) ^ ( 1 / 3 ) * L647 ^ ( -2 / 3 ) * M647 )</f>
        <v>0.99723434031777025</v>
      </c>
      <c r="Q647" cm="1">
        <f t="array" ref="Q647" xml:space="preserve"> 1.6 * ( ( 1 - alpha ) / Ku ) * L647 ^ ( -2 / 3 ) * M647 * P647</f>
        <v>3.4975674089916899E-3</v>
      </c>
      <c r="R647" cm="1">
        <f t="array" ref="R647" xml:space="preserve"> 1.6 * ( 0.6 ) ^ ( 2 / 3 ) * ( ( 1 - alpha ) / Ku ) * ( lambda * 10^(-9) ) ^ ( -1 / 15 ) * ( kB * T / ( 3 * PI() * df * 10^(-6) * U * mu ) ) ^ ( 2 / 3 ) * ( F647 * 10^(-9) ) ^ ( -3 / 5 )  +  3.2 * 3.34 / 3 * ( 0.6 ) ^ ( 2 / 3 ) * ( ( 1 - alpha ) / Ku ) *  ( lambda * 10^(-9) ) ^ ( 14 / 15 ) * ( kB * T / ( 3 * PI() * df * 10^(-6) * U * mu ) ) ^ ( 2 / 3 ) * ( F647 * 10^(-9) ) ^ ( -8 / 5 )</f>
        <v>2.8148871700655748E-3</v>
      </c>
      <c r="S647">
        <f t="shared" si="261"/>
        <v>2.8559707460027871E-3</v>
      </c>
      <c r="T647">
        <f t="shared" si="270"/>
        <v>0.81655917157180169</v>
      </c>
      <c r="U647">
        <f t="shared" si="262"/>
        <v>5619.0317099957801</v>
      </c>
      <c r="V647">
        <f t="shared" si="263"/>
        <v>1.3340349783275177E-2</v>
      </c>
      <c r="W647">
        <f t="shared" si="264"/>
        <v>1.779643719602522E-4</v>
      </c>
      <c r="X647">
        <f t="shared" si="265"/>
        <v>2.3740919930524749E-6</v>
      </c>
      <c r="Y647" cm="1">
        <f t="array" ref="Y647" xml:space="preserve"> 4 / 3 * g / U^2 * F647 * 10^(-9) * ( rhop - rhoa ) / rhoa</f>
        <v>670.71283071482696</v>
      </c>
      <c r="Z647" cm="1">
        <f t="array" ref="Z647" xml:space="preserve"> SQRT( 4/3 * 1/U647 * g/rhoa * F647 * 10^(-9) *  ( rhop - rhoa ) )</f>
        <v>3.6239978230822104E-3</v>
      </c>
      <c r="AA647" cm="1">
        <f t="array" ref="AA647" xml:space="preserve"> Z647 / U</f>
        <v>0.34549165806484872</v>
      </c>
      <c r="AB647">
        <f t="shared" si="271"/>
        <v>0.52786440741664387</v>
      </c>
      <c r="AC647">
        <f t="shared" si="272"/>
        <v>0.50609148409871951</v>
      </c>
      <c r="AD647">
        <f t="shared" si="273"/>
        <v>0.95875281035809834</v>
      </c>
      <c r="AE647" cm="1">
        <f t="array" ref="AE647">( ( F647 * 10^(-9) ) ^ 2 * rhop * H647 * U ) / ( 18 * mu * ( df * 10^(-6) ) )</f>
        <v>0.17609045650653568</v>
      </c>
      <c r="AF647">
        <f t="shared" si="274"/>
        <v>0.17079219676992424</v>
      </c>
      <c r="AG647" cm="1">
        <f t="array" ref="AG647">(2 * AI667*(1-alpha)*AE647*SQRT(alpha)+(1-alpha)*alpha*AE647^2)/Ku</f>
        <v>0.11497398952120702</v>
      </c>
      <c r="AH647">
        <f t="shared" si="275"/>
        <v>0.67318057672207088</v>
      </c>
      <c r="AI647" cm="1">
        <f t="array" ref="AI647" xml:space="preserve"> F647 / df / 1000</f>
        <v>0.82525510204081642</v>
      </c>
      <c r="AJ647" cm="1">
        <f t="array" ref="AJ647" xml:space="preserve"> ( 1 + AI647 ) / ( 2*Ku ) * ( 2 * LN( 1 + AI647 ) - 1 + alpha + ( 1 / ( 1 + AI647 ) ) ^ 2 * ( 1 - alpha / 2 ) - ( alpha / 2) * ( 1 + AI647 ) ^ 2 )</f>
        <v>0.62358980602868619</v>
      </c>
      <c r="AK647" cm="1">
        <f t="array" ref="AK647" xml:space="preserve"> ( ( 1 - alpha ) / Ku ) * AI647 ^ 2</f>
        <v>0.96856209379185798</v>
      </c>
      <c r="AL647">
        <f t="shared" si="276"/>
        <v>1.5532038600183635</v>
      </c>
      <c r="AM647">
        <f t="shared" si="266"/>
        <v>0.85315138270731716</v>
      </c>
      <c r="AN647">
        <f t="shared" si="277"/>
        <v>1.6483017454065045</v>
      </c>
      <c r="AO647">
        <f t="shared" si="278"/>
        <v>1.9320155588049635</v>
      </c>
      <c r="AP647" cm="1">
        <f t="array" ref="AP647" xml:space="preserve"> EXP( -4 * alpha * X * 10^(-6) * AM647 / ( PI() * df * 10^(-6) * ( 1 - alpha ) ) ) * 100</f>
        <v>2.6214458034016298E-6</v>
      </c>
      <c r="AQ647" cm="1">
        <f t="array" ref="AQ647" xml:space="preserve"> EXP( -4 * alpha * X * 10^(-6) * AN647 / ( PI() * df * 10^(-6) * ( 1 - alpha ) ) ) * 100</f>
        <v>2.2516611172747111E-13</v>
      </c>
      <c r="AR647">
        <f t="shared" si="279"/>
        <v>2.6214455782355179E-6</v>
      </c>
      <c r="AS647" cm="1">
        <f t="array" ref="AS647" xml:space="preserve"> ( sigave * 10^(-6) * fE *e * H647 ) / ( 3 * PI() * eps0 * ( 1 + epsF ) * mu * U * F647 * 10^(-9) )</f>
        <v>3.272149689036696E-3</v>
      </c>
      <c r="AT647" cm="1">
        <f t="array" ref="AT647" xml:space="preserve"> PI() * AS647 / ( 1 + alpha * SQRT(AS647) )</f>
        <v>1.0239346857803892E-2</v>
      </c>
      <c r="AU647" cm="1">
        <f t="array" ref="AU647" xml:space="preserve"> PI() * AS647 * ( 1 - SQRT( AS647 ) * alpha )</f>
        <v>1.0239187342043187E-2</v>
      </c>
      <c r="AV647">
        <f t="shared" si="280"/>
        <v>0.99998442129533072</v>
      </c>
      <c r="AW647" cm="1">
        <f t="array" ref="AW647" xml:space="preserve"> 2 / 3 * ( epsP - 1 ) / ( epsP + 2 ) * ( sigave * 10^(-6) ) ^ 2 / ( eps0 * ( 1 + epsF ) ^ 2 ) * H647 * ( F647 * 10^(-9) ) ^ 2 / ( df * 10^(-6) * mu * U )</f>
        <v>141.19578872334955</v>
      </c>
      <c r="AX647" cm="1">
        <f t="array" ref="AX647" xml:space="preserve"> 0.528 * Ku ^ 0.26 * AW647 ^ 0.74 / ( 1 + 0.366 * ( Ku * AW647 ) ^ 0.63 )</f>
        <v>2.5123935516490135</v>
      </c>
      <c r="AY647" cm="1">
        <f t="array" ref="AY647" xml:space="preserve"> 0.35 * Ku ^ ( -0.5 ) * AW647 ^ 0.4</f>
        <v>3.1332670924382779</v>
      </c>
      <c r="AZ647">
        <f t="shared" si="281"/>
        <v>1.2471243171205217</v>
      </c>
      <c r="BA647">
        <f t="shared" si="267"/>
        <v>0.85465501663536581</v>
      </c>
      <c r="BB647">
        <f t="shared" si="282"/>
        <v>1.6585409327485476</v>
      </c>
      <c r="BC647">
        <f t="shared" si="283"/>
        <v>1.9405969665724851</v>
      </c>
      <c r="BD647">
        <f t="shared" si="268"/>
        <v>1.2220929018620275</v>
      </c>
      <c r="BE647">
        <f t="shared" si="284"/>
        <v>4.781568837844782</v>
      </c>
      <c r="BF647">
        <f t="shared" si="285"/>
        <v>3.9126066689033223</v>
      </c>
      <c r="BG647" cm="1">
        <f t="array" ref="BG647" xml:space="preserve"> EXP( -4 * alpha * X * 10^(-6) * BA647 / ( PI() * df * 10^(-6) * ( 1 - alpha ) ) ) * 100</f>
        <v>2.5420200108494037E-6</v>
      </c>
      <c r="BH647" cm="1">
        <f t="array" ref="BH647" xml:space="preserve"> EXP( -4 * alpha * X * 10^(-6) * BB647 / ( PI() * df * 10^(-6) * ( 1 - alpha ) ) ) * 100</f>
        <v>1.8260528290393927E-13</v>
      </c>
      <c r="BI647" cm="1">
        <f t="array" ref="BI647" xml:space="preserve"> EXP( -4 * alpha * X * 10^(-6) * BD647 / ( PI() * df * 10^(-6) * ( 1 - alpha ) ) ) * 100</f>
        <v>1.3802972537437748E-9</v>
      </c>
      <c r="BJ647" cm="1">
        <f t="array" ref="BJ647" xml:space="preserve"> EXP( -4 * alpha * X * 10^(-6) * BE647 / ( PI() * df * 10^(-6) * ( 1 - alpha ) ) ) * 100</f>
        <v>3.2283786297076863E-41</v>
      </c>
      <c r="BK647" cm="1">
        <f t="array" ref="BK647">fC *  BG647 +  ( 1 - fC ) * BI647</f>
        <v>2.5544426861330981E-7</v>
      </c>
    </row>
    <row r="648" spans="6:63" x14ac:dyDescent="0.2">
      <c r="F648">
        <v>6480</v>
      </c>
      <c r="G648" cm="1">
        <f t="array" ref="G648" xml:space="preserve"> F648 * 10^(-9) * rhoa/mu * U</f>
        <v>4.2929550287398033E-3</v>
      </c>
      <c r="H648" cm="1">
        <f t="array" ref="H648">1 +  lambda/F648 * ( 2.514 + 0.8 * EXP( -0.55 * F648/lambda ) )</f>
        <v>1.0259973981481481</v>
      </c>
      <c r="I648" cm="1">
        <f t="array" ref="I648" xml:space="preserve"> 1 + 3.34 * lambda/F648</f>
        <v>1.0345391049382715</v>
      </c>
      <c r="J648">
        <f t="shared" si="269"/>
        <v>0.99174346648729816</v>
      </c>
      <c r="K648" cm="1">
        <f t="array" ref="K648" xml:space="preserve"> kB * T * H648 / ( 3 * PI() * mu * F648 * 10^(-9) )</f>
        <v>3.7380619461400399E-12</v>
      </c>
      <c r="L648" cm="1">
        <f t="array" ref="L648" xml:space="preserve"> df * 10^(-6) *U / K648</f>
        <v>21999.86070059158</v>
      </c>
      <c r="M648" cm="1">
        <f t="array" ref="M648" xml:space="preserve"> 1 + 0.388 * Kn * ( ( 1 - alpha ) * L648 / Ku ) ^ ( 1 / 3 )</f>
        <v>1.2089980645280789</v>
      </c>
      <c r="N648" cm="1">
        <f t="array" ref="N648" xml:space="preserve"> 1 + 0.388 * Kn * ( ( 1 - alpha ) / Ku ) ^ ( 1 / 3 ) * ( 3 * PI() * mu * df * 10^(-6) * U * F648 * 10^(-9) / ( kB * T ) ) ^ ( 1 / 3 ) * ( 0.6 * ( F648 / lambda ) ^ 0.1 ) ^ ( -1 / 3 ) * ( 1 + 2/3 * ( 3.34 * F648 / lambda ) ) ^ ( -1 / 2 )</f>
        <v>1.014590650433798</v>
      </c>
      <c r="O648">
        <f t="shared" si="260"/>
        <v>0.83919956549296382</v>
      </c>
      <c r="P648" cm="1">
        <f t="array" ref="P648" xml:space="preserve"> 1 / ( 1 + 1.6 * ( ( 1 - alpha ) / Ku ) ^ ( 1 / 3 ) * L648 ^ ( -2 / 3 ) * M648 )</f>
        <v>0.99723699908841756</v>
      </c>
      <c r="Q648" cm="1">
        <f t="array" ref="Q648" xml:space="preserve"> 1.6 * ( ( 1 - alpha ) / Ku ) * L648 ^ ( -2 / 3 ) * M648 * P648</f>
        <v>3.4942050178690979E-3</v>
      </c>
      <c r="R648" cm="1">
        <f t="array" ref="R648" xml:space="preserve"> 1.6 * ( 0.6 ) ^ ( 2 / 3 ) * ( ( 1 - alpha ) / Ku ) * ( lambda * 10^(-9) ) ^ ( -1 / 15 ) * ( kB * T / ( 3 * PI() * df * 10^(-6) * U * mu ) ) ^ ( 2 / 3 ) * ( F648 * 10^(-9) ) ^ ( -3 / 5 )  +  3.2 * 3.34 / 3 * ( 0.6 ) ^ ( 2 / 3 ) * ( ( 1 - alpha ) / Ku ) *  ( lambda * 10^(-9) ) ^ ( 14 / 15 ) * ( kB * T / ( 3 * PI() * df * 10^(-6) * U * mu ) ) ^ ( 2 / 3 ) * ( F648 * 10^(-9) ) ^ ( -8 / 5 )</f>
        <v>2.8121821579865365E-3</v>
      </c>
      <c r="S648">
        <f t="shared" si="261"/>
        <v>2.8532137248098817E-3</v>
      </c>
      <c r="T648">
        <f t="shared" si="270"/>
        <v>0.81655590047486171</v>
      </c>
      <c r="U648">
        <f t="shared" si="262"/>
        <v>5610.3813897855625</v>
      </c>
      <c r="V648">
        <f t="shared" si="263"/>
        <v>1.3350630042942534E-2</v>
      </c>
      <c r="W648">
        <f t="shared" si="264"/>
        <v>1.7823876010528839E-4</v>
      </c>
      <c r="X648">
        <f t="shared" si="265"/>
        <v>2.3795847009916668E-6</v>
      </c>
      <c r="Y648" cm="1">
        <f t="array" ref="Y648" xml:space="preserve"> 4 / 3 * g / U^2 * F648 * 10^(-9) * ( rhop - rhoa ) / rhoa</f>
        <v>671.74948114869846</v>
      </c>
      <c r="Z648" cm="1">
        <f t="array" ref="Z648" xml:space="preserve"> SQRT( 4/3 * 1/U648 * g/rhoa * F648 * 10^(-9) *  ( rhop - rhoa ) )</f>
        <v>3.6295922551881706E-3</v>
      </c>
      <c r="AA648" cm="1">
        <f t="array" ref="AA648" xml:space="preserve"> Z648 / U</f>
        <v>0.34602499989301116</v>
      </c>
      <c r="AB648">
        <f t="shared" si="271"/>
        <v>0.52911043975137007</v>
      </c>
      <c r="AC648">
        <f t="shared" si="272"/>
        <v>0.50718490152217954</v>
      </c>
      <c r="AD648">
        <f t="shared" si="273"/>
        <v>0.95856150893659675</v>
      </c>
      <c r="AE648" cm="1">
        <f t="array" ref="AE648">( ( F648 * 10^(-9) ) ^ 2 * rhop * H648 * U ) / ( 18 * mu * ( df * 10^(-6) ) )</f>
        <v>0.17662828889228493</v>
      </c>
      <c r="AF648">
        <f t="shared" si="274"/>
        <v>0.17140410738021691</v>
      </c>
      <c r="AG648" cm="1">
        <f t="array" ref="AG648">(2 * AI668*(1-alpha)*AE648*SQRT(alpha)+(1-alpha)*alpha*AE648^2)/Ku</f>
        <v>0.11550280153078293</v>
      </c>
      <c r="AH648">
        <f t="shared" si="275"/>
        <v>0.67386250712515894</v>
      </c>
      <c r="AI648" cm="1">
        <f t="array" ref="AI648" xml:space="preserve"> F648 / df / 1000</f>
        <v>0.82653061224489799</v>
      </c>
      <c r="AJ648" cm="1">
        <f t="array" ref="AJ648" xml:space="preserve"> ( 1 + AI648 ) / ( 2*Ku ) * ( 2 * LN( 1 + AI648 ) - 1 + alpha + ( 1 / ( 1 + AI648 ) ) ^ 2 * ( 1 - alpha / 2 ) - ( alpha / 2) * ( 1 + AI648 ) ^ 2 )</f>
        <v>0.62518603857062505</v>
      </c>
      <c r="AK648" cm="1">
        <f t="array" ref="AK648" xml:space="preserve"> ( ( 1 - alpha ) / Ku ) * AI648 ^ 2</f>
        <v>0.97155841711854329</v>
      </c>
      <c r="AL648">
        <f t="shared" si="276"/>
        <v>1.5540308918923336</v>
      </c>
      <c r="AM648">
        <f t="shared" si="266"/>
        <v>0.85426716066608999</v>
      </c>
      <c r="AN648">
        <f t="shared" si="277"/>
        <v>1.6530006397457497</v>
      </c>
      <c r="AO648">
        <f t="shared" si="278"/>
        <v>1.9349926063608374</v>
      </c>
      <c r="AP648" cm="1">
        <f t="array" ref="AP648" xml:space="preserve"> EXP( -4 * alpha * X * 10^(-6) * AM648 / ( PI() * df * 10^(-6) * ( 1 - alpha ) ) ) * 100</f>
        <v>2.5622742669307084E-6</v>
      </c>
      <c r="AQ648" cm="1">
        <f t="array" ref="AQ648" xml:space="preserve"> EXP( -4 * alpha * X * 10^(-6) * AN648 / ( PI() * df * 10^(-6) * ( 1 - alpha ) ) ) * 100</f>
        <v>2.0452513727981002E-13</v>
      </c>
      <c r="AR648">
        <f t="shared" si="279"/>
        <v>2.562274062405571E-6</v>
      </c>
      <c r="AS648" cm="1">
        <f t="array" ref="AS648" xml:space="preserve"> ( sigave * 10^(-6) * fE *e * H648 ) / ( 3 * PI() * eps0 * ( 1 + epsF ) * mu * U * F648 * 10^(-9) )</f>
        <v>3.2669721298900258E-3</v>
      </c>
      <c r="AT648" cm="1">
        <f t="array" ref="AT648" xml:space="preserve"> PI() * AS648 / ( 1 + alpha * SQRT(AS648) )</f>
        <v>1.0223176835246074E-2</v>
      </c>
      <c r="AU648" cm="1">
        <f t="array" ref="AU648" xml:space="preserve"> PI() * AS648 * ( 1 - SQRT( AS648 ) * alpha )</f>
        <v>1.0223017823398354E-2</v>
      </c>
      <c r="AV648">
        <f t="shared" si="280"/>
        <v>0.99998444594568958</v>
      </c>
      <c r="AW648" cm="1">
        <f t="array" ref="AW648" xml:space="preserve"> 2 / 3 * ( epsP - 1 ) / ( epsP + 2 ) * ( sigave * 10^(-6) ) ^ 2 / ( eps0 * ( 1 + epsF ) ^ 2 ) * H648 * ( F648 * 10^(-9) ) ^ 2 / ( df * 10^(-6) * mu * U )</f>
        <v>141.62704246312282</v>
      </c>
      <c r="AX648" cm="1">
        <f t="array" ref="AX648" xml:space="preserve"> 0.528 * Ku ^ 0.26 * AW648 ^ 0.74 / ( 1 + 0.366 * ( Ku * AW648 ) ^ 0.63 )</f>
        <v>2.5138940766658759</v>
      </c>
      <c r="AY648" cm="1">
        <f t="array" ref="AY648" xml:space="preserve"> 0.35 * Ku ^ ( -0.5 ) * AW648 ^ 0.4</f>
        <v>3.1370915607359673</v>
      </c>
      <c r="AZ648">
        <f t="shared" si="281"/>
        <v>1.2479012500385955</v>
      </c>
      <c r="BA648">
        <f t="shared" si="267"/>
        <v>0.855757013253303</v>
      </c>
      <c r="BB648">
        <f t="shared" si="282"/>
        <v>1.6632236575691481</v>
      </c>
      <c r="BC648">
        <f t="shared" si="283"/>
        <v>1.9435699992058797</v>
      </c>
      <c r="BD648">
        <f t="shared" si="268"/>
        <v>1.2206240822433061</v>
      </c>
      <c r="BE648">
        <f t="shared" si="284"/>
        <v>4.790092200481717</v>
      </c>
      <c r="BF648">
        <f t="shared" si="285"/>
        <v>3.924297636073439</v>
      </c>
      <c r="BG648" cm="1">
        <f t="array" ref="BG648" xml:space="preserve"> EXP( -4 * alpha * X * 10^(-6) * BA648 / ( PI() * df * 10^(-6) * ( 1 - alpha ) ) ) * 100</f>
        <v>2.4853420243387756E-6</v>
      </c>
      <c r="BH648" cm="1">
        <f t="array" ref="BH648" xml:space="preserve"> EXP( -4 * alpha * X * 10^(-6) * BB648 / ( PI() * df * 10^(-6) * ( 1 - alpha ) ) ) * 100</f>
        <v>1.6592074591733676E-13</v>
      </c>
      <c r="BI648" cm="1">
        <f t="array" ref="BI648" xml:space="preserve"> EXP( -4 * alpha * X * 10^(-6) * BD648 / ( PI() * df * 10^(-6) * ( 1 - alpha ) ) ) * 100</f>
        <v>1.422411214962983E-9</v>
      </c>
      <c r="BJ648" cm="1">
        <f t="array" ref="BJ648" xml:space="preserve"> EXP( -4 * alpha * X * 10^(-6) * BE648 / ( PI() * df * 10^(-6) * ( 1 - alpha ) ) ) * 100</f>
        <v>2.7117041611154236E-41</v>
      </c>
      <c r="BK648" cm="1">
        <f t="array" ref="BK648">fC *  BG648 +  ( 1 - fC ) * BI648</f>
        <v>2.4981437252734425E-7</v>
      </c>
    </row>
    <row r="649" spans="6:63" x14ac:dyDescent="0.2">
      <c r="F649">
        <v>6490</v>
      </c>
      <c r="G649" cm="1">
        <f t="array" ref="G649" xml:space="preserve"> F649 * 10^(-9) * rhoa/mu * U</f>
        <v>4.2995799593397105E-3</v>
      </c>
      <c r="H649" cm="1">
        <f t="array" ref="H649">1 +  lambda/F649 * ( 2.514 + 0.8 * EXP( -0.55 * F649/lambda ) )</f>
        <v>1.0259573405238829</v>
      </c>
      <c r="I649" cm="1">
        <f t="array" ref="I649" xml:space="preserve"> 1 + 3.34 * lambda/F649</f>
        <v>1.0344858859784283</v>
      </c>
      <c r="J649">
        <f t="shared" si="269"/>
        <v>0.99175576431719126</v>
      </c>
      <c r="K649" cm="1">
        <f t="array" ref="K649" xml:space="preserve"> kB * T * H649 / ( 3 * PI() * mu * F649 * 10^(-9) )</f>
        <v>3.7321565016420776E-12</v>
      </c>
      <c r="L649" cm="1">
        <f t="array" ref="L649" xml:space="preserve"> df * 10^(-6) *U / K649</f>
        <v>22034.671394160589</v>
      </c>
      <c r="M649" cm="1">
        <f t="array" ref="M649" xml:space="preserve"> 1 + 0.388 * Kn * ( ( 1 - alpha ) * L649 / Ku ) ^ ( 1 / 3 )</f>
        <v>1.2091082399778763</v>
      </c>
      <c r="N649" cm="1">
        <f t="array" ref="N649" xml:space="preserve"> 1 + 0.388 * Kn * ( ( 1 - alpha ) / Ku ) ^ ( 1 / 3 ) * ( 3 * PI() * mu * df * 10^(-6) * U * F649 * 10^(-9) / ( kB * T ) ) ^ ( 1 / 3 ) * ( 0.6 * ( F649 / lambda ) ^ 0.1 ) ^ ( -1 / 3 ) * ( 1 + 2/3 * ( 3.34 * F649 / lambda ) ) ^ ( -1 / 2 )</f>
        <v>1.0145862032592226</v>
      </c>
      <c r="O649">
        <f t="shared" si="260"/>
        <v>0.83911941852103078</v>
      </c>
      <c r="P649" cm="1">
        <f t="array" ref="P649" xml:space="preserve"> 1 / ( 1 + 1.6 * ( ( 1 - alpha ) / Ku ) ^ ( 1 / 3 ) * L649 ^ ( -2 / 3 ) * M649 )</f>
        <v>0.99723965100819867</v>
      </c>
      <c r="Q649" cm="1">
        <f t="array" ref="Q649" xml:space="preserve"> 1.6 * ( ( 1 - alpha ) / Ku ) * L649 ^ ( -2 / 3 ) * M649 * P649</f>
        <v>3.4908512906344689E-3</v>
      </c>
      <c r="R649" cm="1">
        <f t="array" ref="R649" xml:space="preserve"> 1.6 * ( 0.6 ) ^ ( 2 / 3 ) * ( ( 1 - alpha ) / Ku ) * ( lambda * 10^(-9) ) ^ ( -1 / 15 ) * ( kB * T / ( 3 * PI() * df * 10^(-6) * U * mu ) ) ^ ( 2 / 3 ) * ( F649 * 10^(-9) ) ^ ( -3 / 5 )  +  3.2 * 3.34 / 3 * ( 0.6 ) ^ ( 2 / 3 ) * ( ( 1 - alpha ) / Ku ) *  ( lambda * 10^(-9) ) ^ ( 14 / 15 ) * ( kB * T / ( 3 * PI() * df * 10^(-6) * U * mu ) ) ^ ( 2 / 3 ) * ( F649 * 10^(-9) ) ^ ( -8 / 5 )</f>
        <v>2.809484057601553E-3</v>
      </c>
      <c r="S649">
        <f t="shared" si="261"/>
        <v>2.8504637631192745E-3</v>
      </c>
      <c r="T649">
        <f t="shared" si="270"/>
        <v>0.8165526187743154</v>
      </c>
      <c r="U649">
        <f t="shared" si="262"/>
        <v>5601.7577168190646</v>
      </c>
      <c r="V649">
        <f t="shared" si="263"/>
        <v>1.3360902327327173E-2</v>
      </c>
      <c r="W649">
        <f t="shared" si="264"/>
        <v>1.7851314649942277E-4</v>
      </c>
      <c r="X649">
        <f t="shared" si="265"/>
        <v>2.3850816032141999E-6</v>
      </c>
      <c r="Y649" cm="1">
        <f t="array" ref="Y649" xml:space="preserve"> 4 / 3 * g / U^2 * F649 * 10^(-9) * ( rhop - rhoa ) / rhoa</f>
        <v>672.78613158256996</v>
      </c>
      <c r="Z649" cm="1">
        <f t="array" ref="Z649" xml:space="preserve"> SQRT( 4/3 * 1/U649 * g/rhoa * F649 * 10^(-9) *  ( rhop - rhoa ) )</f>
        <v>3.635186669630966E-3</v>
      </c>
      <c r="AA649" cm="1">
        <f t="array" ref="AA649" xml:space="preserve"> Z649 / U</f>
        <v>0.34655834003726638</v>
      </c>
      <c r="AB649">
        <f t="shared" si="271"/>
        <v>0.53035850217604874</v>
      </c>
      <c r="AC649">
        <f t="shared" si="272"/>
        <v>0.50827947488739722</v>
      </c>
      <c r="AD649">
        <f t="shared" si="273"/>
        <v>0.95836961753594641</v>
      </c>
      <c r="AE649" cm="1">
        <f t="array" ref="AE649">( ( F649 * 10^(-9) ) ^ 2 * rhop * H649 * U ) / ( 18 * mu * ( df * 10^(-6) ) )</f>
        <v>0.17716694124052523</v>
      </c>
      <c r="AF649">
        <f t="shared" si="274"/>
        <v>0.17201649906135308</v>
      </c>
      <c r="AG649" cm="1">
        <f t="array" ref="AG649">(2 * AI669*(1-alpha)*AE649*SQRT(alpha)+(1-alpha)*alpha*AE649^2)/Ku</f>
        <v>0.11603324669086199</v>
      </c>
      <c r="AH649">
        <f t="shared" si="275"/>
        <v>0.67454719357749771</v>
      </c>
      <c r="AI649" cm="1">
        <f t="array" ref="AI649" xml:space="preserve"> F649 / df / 1000</f>
        <v>0.82780612244897966</v>
      </c>
      <c r="AJ649" cm="1">
        <f t="array" ref="AJ649" xml:space="preserve"> ( 1 + AI649 ) / ( 2*Ku ) * ( 2 * LN( 1 + AI649 ) - 1 + alpha + ( 1 / ( 1 + AI649 ) ) ^ 2 * ( 1 - alpha / 2 ) - ( alpha / 2) * ( 1 + AI649 ) ^ 2 )</f>
        <v>0.62678355569260402</v>
      </c>
      <c r="AK649" cm="1">
        <f t="array" ref="AK649" xml:space="preserve"> ( ( 1 - alpha ) / Ku ) * AI649 ^ 2</f>
        <v>0.97455936797160203</v>
      </c>
      <c r="AL649">
        <f t="shared" si="276"/>
        <v>1.5548579076786742</v>
      </c>
      <c r="AM649">
        <f t="shared" si="266"/>
        <v>0.85537938354228782</v>
      </c>
      <c r="AN649">
        <f t="shared" si="277"/>
        <v>1.6577058056834715</v>
      </c>
      <c r="AO649">
        <f t="shared" si="278"/>
        <v>1.9379772736848042</v>
      </c>
      <c r="AP649" cm="1">
        <f t="array" ref="AP649" xml:space="preserve"> EXP( -4 * alpha * X * 10^(-6) * AM649 / ( PI() * df * 10^(-6) * ( 1 - alpha ) ) ) * 100</f>
        <v>2.5046205436417526E-6</v>
      </c>
      <c r="AQ649" cm="1">
        <f t="array" ref="AQ649" xml:space="preserve"> EXP( -4 * alpha * X * 10^(-6) * AN649 / ( PI() * df * 10^(-6) * ( 1 - alpha ) ) ) * 100</f>
        <v>1.8575248195289328E-13</v>
      </c>
      <c r="AR649">
        <f t="shared" si="279"/>
        <v>2.5046203578892708E-6</v>
      </c>
      <c r="AS649" cm="1">
        <f t="array" ref="AS649" xml:space="preserve"> ( sigave * 10^(-6) * fE *e * H649 ) / ( 3 * PI() * eps0 * ( 1 + epsF ) * mu * U * F649 * 10^(-9) )</f>
        <v>3.2618109199188069E-3</v>
      </c>
      <c r="AT649" cm="1">
        <f t="array" ref="AT649" xml:space="preserve"> PI() * AS649 / ( 1 + alpha * SQRT(AS649) )</f>
        <v>1.0207057797662383E-2</v>
      </c>
      <c r="AU649" cm="1">
        <f t="array" ref="AU649" xml:space="preserve"> PI() * AS649 * ( 1 - SQRT( AS649 ) * alpha )</f>
        <v>1.0206899287344185E-2</v>
      </c>
      <c r="AV649">
        <f t="shared" si="280"/>
        <v>0.99998447051821004</v>
      </c>
      <c r="AW649" cm="1">
        <f t="array" ref="AW649" xml:space="preserve"> 2 / 3 * ( epsP - 1 ) / ( epsP + 2 ) * ( sigave * 10^(-6) ) ^ 2 / ( eps0 * ( 1 + epsF ) ^ 2 ) * H649 * ( F649 * 10^(-9) ) ^ 2 / ( df * 10^(-6) * mu * U )</f>
        <v>142.05895367890557</v>
      </c>
      <c r="AX649" cm="1">
        <f t="array" ref="AX649" xml:space="preserve"> 0.528 * Ku ^ 0.26 * AW649 ^ 0.74 / ( 1 + 0.366 * ( Ku * AW649 ) ^ 0.63 )</f>
        <v>2.5153921220077087</v>
      </c>
      <c r="AY649" cm="1">
        <f t="array" ref="AY649" xml:space="preserve"> 0.35 * Ku ^ ( -0.5 ) * AW649 ^ 0.4</f>
        <v>3.1409148628148333</v>
      </c>
      <c r="AZ649">
        <f t="shared" si="281"/>
        <v>1.2486780233325419</v>
      </c>
      <c r="BA649">
        <f t="shared" si="267"/>
        <v>0.85685553453320529</v>
      </c>
      <c r="BB649">
        <f t="shared" si="282"/>
        <v>1.6679127049708156</v>
      </c>
      <c r="BC649">
        <f t="shared" si="283"/>
        <v>1.9465506584834691</v>
      </c>
      <c r="BD649">
        <f t="shared" si="268"/>
        <v>1.2191569428599154</v>
      </c>
      <c r="BE649">
        <f t="shared" si="284"/>
        <v>4.7986206684983053</v>
      </c>
      <c r="BF649">
        <f t="shared" si="285"/>
        <v>3.9360155364752578</v>
      </c>
      <c r="BG649" cm="1">
        <f t="array" ref="BG649" xml:space="preserve"> EXP( -4 * alpha * X * 10^(-6) * BA649 / ( PI() * df * 10^(-6) * ( 1 - alpha ) ) ) * 100</f>
        <v>2.430100556720383E-6</v>
      </c>
      <c r="BH649" cm="1">
        <f t="array" ref="BH649" xml:space="preserve"> EXP( -4 * alpha * X * 10^(-6) * BB649 / ( PI() * df * 10^(-6) * ( 1 - alpha ) ) ) * 100</f>
        <v>1.5074116244349722E-13</v>
      </c>
      <c r="BI649" cm="1">
        <f t="array" ref="BI649" xml:space="preserve"> EXP( -4 * alpha * X * 10^(-6) * BD649 / ( PI() * df * 10^(-6) * ( 1 - alpha ) ) ) * 100</f>
        <v>1.4657597120028198E-9</v>
      </c>
      <c r="BJ649" cm="1">
        <f t="array" ref="BJ649" xml:space="preserve"> EXP( -4 * alpha * X * 10^(-6) * BE649 / ( PI() * df * 10^(-6) * ( 1 - alpha ) ) ) * 100</f>
        <v>2.2774811058209343E-41</v>
      </c>
      <c r="BK649" cm="1">
        <f t="array" ref="BK649">fC *  BG649 +  ( 1 - fC ) * BI649</f>
        <v>2.4432923941284085E-7</v>
      </c>
    </row>
    <row r="650" spans="6:63" x14ac:dyDescent="0.2">
      <c r="F650">
        <v>6500</v>
      </c>
      <c r="G650" cm="1">
        <f t="array" ref="G650" xml:space="preserve"> F650 * 10^(-9) * rhoa/mu * U</f>
        <v>4.3062048899396178E-3</v>
      </c>
      <c r="H650" cm="1">
        <f t="array" ref="H650">1 +  lambda/F650 * ( 2.514 + 0.8 * EXP( -0.55 * F650/lambda ) )</f>
        <v>1.0259174061538461</v>
      </c>
      <c r="I650" cm="1">
        <f t="array" ref="I650" xml:space="preserve"> 1 + 3.34 * lambda/F650</f>
        <v>1.0344328307692308</v>
      </c>
      <c r="J650">
        <f t="shared" si="269"/>
        <v>0.99176802556715804</v>
      </c>
      <c r="K650" cm="1">
        <f t="array" ref="K650" xml:space="preserve"> kB * T * H650 / ( 3 * PI() * mu * F650 * 10^(-9) )</f>
        <v>3.726269675418466E-12</v>
      </c>
      <c r="L650" cm="1">
        <f t="array" ref="L650" xml:space="preserve"> df * 10^(-6) *U / K650</f>
        <v>22069.482154704172</v>
      </c>
      <c r="M650" cm="1">
        <f t="array" ref="M650" xml:space="preserve"> 1 + 0.388 * Kn * ( ( 1 - alpha ) * L650 / Ku ) ^ ( 1 / 3 )</f>
        <v>1.2092182996624838</v>
      </c>
      <c r="N650" cm="1">
        <f t="array" ref="N650" xml:space="preserve"> 1 + 0.388 * Kn * ( ( 1 - alpha ) / Ku ) ^ ( 1 / 3 ) * ( 3 * PI() * mu * df * 10^(-6) * U * F650 * 10^(-9) / ( kB * T ) ) ^ ( 1 / 3 ) * ( 0.6 * ( F650 / lambda ) ^ 0.1 ) ^ ( -1 / 3 ) * ( 1 + 2/3 * ( 3.34 * F650 / lambda ) ) ^ ( -1 / 2 )</f>
        <v>1.0145817642046115</v>
      </c>
      <c r="O650">
        <f t="shared" si="260"/>
        <v>0.83903937319489863</v>
      </c>
      <c r="P650" cm="1">
        <f t="array" ref="P650" xml:space="preserve"> 1 / ( 1 + 1.6 * ( ( 1 - alpha ) / Ku ) ^ ( 1 / 3 ) * L650 ^ ( -2 / 3 ) * M650 )</f>
        <v>0.99724229610556869</v>
      </c>
      <c r="Q650" cm="1">
        <f t="array" ref="Q650" xml:space="preserve"> 1.6 * ( ( 1 - alpha ) / Ku ) * L650 ^ ( -2 / 3 ) * M650 * P650</f>
        <v>3.4875061913027831E-3</v>
      </c>
      <c r="R650" cm="1">
        <f t="array" ref="R650" xml:space="preserve"> 1.6 * ( 0.6 ) ^ ( 2 / 3 ) * ( ( 1 - alpha ) / Ku ) * ( lambda * 10^(-9) ) ^ ( -1 / 15 ) * ( kB * T / ( 3 * PI() * df * 10^(-6) * U * mu ) ) ^ ( 2 / 3 ) * ( F650 * 10^(-9) ) ^ ( -3 / 5 )  +  3.2 * 3.34 / 3 * ( 0.6 ) ^ ( 2 / 3 ) * ( ( 1 - alpha ) / Ku ) *  ( lambda * 10^(-9) ) ^ ( 14 / 15 ) * ( kB * T / ( 3 * PI() * df * 10^(-6) * U * mu ) ) ^ ( 2 / 3 ) * ( F650 * 10^(-9) ) ^ ( -8 / 5 )</f>
        <v>2.8067928402929708E-3</v>
      </c>
      <c r="S650">
        <f t="shared" si="261"/>
        <v>2.8477208316613147E-3</v>
      </c>
      <c r="T650">
        <f t="shared" si="270"/>
        <v>0.81654932649668732</v>
      </c>
      <c r="U650">
        <f t="shared" si="262"/>
        <v>5593.1605681294823</v>
      </c>
      <c r="V650">
        <f t="shared" si="263"/>
        <v>1.3371166654841614E-2</v>
      </c>
      <c r="W650">
        <f t="shared" si="264"/>
        <v>1.7878753114350019E-4</v>
      </c>
      <c r="X650">
        <f t="shared" si="265"/>
        <v>2.3905826964041554E-6</v>
      </c>
      <c r="Y650" cm="1">
        <f t="array" ref="Y650" xml:space="preserve"> 4 / 3 * g / U^2 * F650 * 10^(-9) * ( rhop - rhoa ) / rhoa</f>
        <v>673.82278201644135</v>
      </c>
      <c r="Z650" cm="1">
        <f t="array" ref="Z650" xml:space="preserve"> SQRT( 4/3 * 1/U650 * g/rhoa * F650 * 10^(-9) *  ( rhop - rhoa ) )</f>
        <v>3.6407810664192577E-3</v>
      </c>
      <c r="AA650" cm="1">
        <f t="array" ref="AA650" xml:space="preserve"> Z650 / U</f>
        <v>0.34709167849844014</v>
      </c>
      <c r="AB650">
        <f t="shared" si="271"/>
        <v>0.53160859965790908</v>
      </c>
      <c r="AC650">
        <f t="shared" si="272"/>
        <v>0.509375205095147</v>
      </c>
      <c r="AD650">
        <f t="shared" si="273"/>
        <v>0.9581771352512557</v>
      </c>
      <c r="AE650" cm="1">
        <f t="array" ref="AE650">( ( F650 * 10^(-9) ) ^ 2 * rhop * H650 * U ) / ( 18 * mu * ( df * 10^(-6) ) )</f>
        <v>0.1777064135512566</v>
      </c>
      <c r="AF650">
        <f t="shared" si="274"/>
        <v>0.1726293673253706</v>
      </c>
      <c r="AG650" cm="1">
        <f t="array" ref="AG650">(2 * AI670*(1-alpha)*AE650*SQRT(alpha)+(1-alpha)*alpha*AE650^2)/Ku</f>
        <v>0.11656532760574689</v>
      </c>
      <c r="AH650">
        <f t="shared" si="275"/>
        <v>0.67523463366488157</v>
      </c>
      <c r="AI650" cm="1">
        <f t="array" ref="AI650" xml:space="preserve"> F650 / df / 1000</f>
        <v>0.82908163265306123</v>
      </c>
      <c r="AJ650" cm="1">
        <f t="array" ref="AJ650" xml:space="preserve"> ( 1 + AI650 ) / ( 2*Ku ) * ( 2 * LN( 1 + AI650 ) - 1 + alpha + ( 1 / ( 1 + AI650 ) ) ^ 2 * ( 1 - alpha / 2 ) - ( alpha / 2) * ( 1 + AI650 ) ^ 2 )</f>
        <v>0.62838235529324626</v>
      </c>
      <c r="AK650" cm="1">
        <f t="array" ref="AK650" xml:space="preserve"> ( ( 1 - alpha ) / Ku ) * AI650 ^ 2</f>
        <v>0.97756494635103375</v>
      </c>
      <c r="AL650">
        <f t="shared" si="276"/>
        <v>1.5556849076305381</v>
      </c>
      <c r="AM650">
        <f t="shared" si="266"/>
        <v>0.85648804224973318</v>
      </c>
      <c r="AN650">
        <f t="shared" si="277"/>
        <v>1.6624172396032126</v>
      </c>
      <c r="AO650">
        <f t="shared" si="278"/>
        <v>1.9409695846267145</v>
      </c>
      <c r="AP650" cm="1">
        <f t="array" ref="AP650" xml:space="preserve"> EXP( -4 * alpha * X * 10^(-6) * AM650 / ( PI() * df * 10^(-6) * ( 1 - alpha ) ) ) * 100</f>
        <v>2.448442642677219E-6</v>
      </c>
      <c r="AQ650" cm="1">
        <f t="array" ref="AQ650" xml:space="preserve"> EXP( -4 * alpha * X * 10^(-6) * AN650 / ( PI() * df * 10^(-6) * ( 1 - alpha ) ) ) * 100</f>
        <v>1.6868126836771348E-13</v>
      </c>
      <c r="AR650">
        <f t="shared" si="279"/>
        <v>2.4484424739959506E-6</v>
      </c>
      <c r="AS650" cm="1">
        <f t="array" ref="AS650" xml:space="preserve"> ( sigave * 10^(-6) * fE *e * H650 ) / ( 3 * PI() * eps0 * ( 1 + epsF ) * mu * U * F650 * 10^(-9) )</f>
        <v>3.2566659818511262E-3</v>
      </c>
      <c r="AT650" cm="1">
        <f t="array" ref="AT650" xml:space="preserve"> PI() * AS650 / ( 1 + alpha * SQRT(AS650) )</f>
        <v>1.0190989504375176E-2</v>
      </c>
      <c r="AU650" cm="1">
        <f t="array" ref="AU650" xml:space="preserve"> PI() * AS650 * ( 1 - SQRT( AS650 ) * alpha )</f>
        <v>1.0190831493218047E-2</v>
      </c>
      <c r="AV650">
        <f t="shared" si="280"/>
        <v>0.99998449501326037</v>
      </c>
      <c r="AW650" cm="1">
        <f t="array" ref="AW650" xml:space="preserve"> 2 / 3 * ( epsP - 1 ) / ( epsP + 2 ) * ( sigave * 10^(-6) ) ^ 2 / ( eps0 * ( 1 + epsF ) ^ 2 ) * H650 * ( F650 * 10^(-9) ) ^ 2 / ( df * 10^(-6) * mu * U )</f>
        <v>142.49152237069779</v>
      </c>
      <c r="AX650" cm="1">
        <f t="array" ref="AX650" xml:space="preserve"> 0.528 * Ku ^ 0.26 * AW650 ^ 0.74 / ( 1 + 0.366 * ( Ku * AW650 ) ^ 0.63 )</f>
        <v>2.5168876956189448</v>
      </c>
      <c r="AY650" cm="1">
        <f t="array" ref="AY650" xml:space="preserve"> 0.35 * Ku ^ ( -0.5 ) * AW650 ^ 0.4</f>
        <v>3.1447370008071069</v>
      </c>
      <c r="AZ650">
        <f t="shared" si="281"/>
        <v>1.2494546364865768</v>
      </c>
      <c r="BA650">
        <f t="shared" si="267"/>
        <v>0.85795057110491846</v>
      </c>
      <c r="BB650">
        <f t="shared" si="282"/>
        <v>1.6726080710964306</v>
      </c>
      <c r="BC650">
        <f t="shared" si="283"/>
        <v>1.9495389681276731</v>
      </c>
      <c r="BD650">
        <f t="shared" si="268"/>
        <v>1.2176915228855656</v>
      </c>
      <c r="BE650">
        <f t="shared" si="284"/>
        <v>4.8071542404103198</v>
      </c>
      <c r="BF650">
        <f t="shared" si="285"/>
        <v>3.9477602907334024</v>
      </c>
      <c r="BG650" cm="1">
        <f t="array" ref="BG650" xml:space="preserve"> EXP( -4 * alpha * X * 10^(-6) * BA650 / ( PI() * df * 10^(-6) * ( 1 - alpha ) ) ) * 100</f>
        <v>2.3762563646577729E-6</v>
      </c>
      <c r="BH650" cm="1">
        <f t="array" ref="BH650" xml:space="preserve"> EXP( -4 * alpha * X * 10^(-6) * BB650 / ( PI() * df * 10^(-6) * ( 1 - alpha ) ) ) * 100</f>
        <v>1.3693260736865209E-13</v>
      </c>
      <c r="BI650" cm="1">
        <f t="array" ref="BI650" xml:space="preserve"> EXP( -4 * alpha * X * 10^(-6) * BD650 / ( PI() * df * 10^(-6) * ( 1 - alpha ) ) ) * 100</f>
        <v>1.5103761310742283E-9</v>
      </c>
      <c r="BJ650" cm="1">
        <f t="array" ref="BJ650" xml:space="preserve"> EXP( -4 * alpha * X * 10^(-6) * BE650 / ( PI() * df * 10^(-6) * ( 1 - alpha ) ) ) * 100</f>
        <v>1.9125900960757115E-41</v>
      </c>
      <c r="BK650" cm="1">
        <f t="array" ref="BK650">fC *  BG650 +  ( 1 - fC ) * BI650</f>
        <v>2.389849749837441E-7</v>
      </c>
    </row>
    <row r="651" spans="6:63" x14ac:dyDescent="0.2">
      <c r="F651">
        <v>6510</v>
      </c>
      <c r="G651" cm="1">
        <f t="array" ref="G651" xml:space="preserve"> F651 * 10^(-9) * rhoa/mu * U</f>
        <v>4.312829820539525E-3</v>
      </c>
      <c r="H651" cm="1">
        <f t="array" ref="H651">1 +  lambda/F651 * ( 2.514 + 0.8 * EXP( -0.55 * F651/lambda ) )</f>
        <v>1.025877594470046</v>
      </c>
      <c r="I651" cm="1">
        <f t="array" ref="I651" xml:space="preserve"> 1 + 3.34 * lambda/F651</f>
        <v>1.0343799385560677</v>
      </c>
      <c r="J651">
        <f t="shared" si="269"/>
        <v>0.99178025040016682</v>
      </c>
      <c r="K651" cm="1">
        <f t="array" ref="K651" xml:space="preserve"> kB * T * H651 / ( 3 * PI() * mu * F651 * 10^(-9) )</f>
        <v>3.7204013796108543E-12</v>
      </c>
      <c r="L651" cm="1">
        <f t="array" ref="L651" xml:space="preserve"> df * 10^(-6) *U / K651</f>
        <v>22104.292981921466</v>
      </c>
      <c r="M651" cm="1">
        <f t="array" ref="M651" xml:space="preserve"> 1 + 0.388 * Kn * ( ( 1 - alpha ) * L651 / Ku ) ^ ( 1 / 3 )</f>
        <v>1.209328243885013</v>
      </c>
      <c r="N651" cm="1">
        <f t="array" ref="N651" xml:space="preserve"> 1 + 0.388 * Kn * ( ( 1 - alpha ) / Ku ) ^ ( 1 / 3 ) * ( 3 * PI() * mu * df * 10^(-6) * U * F651 * 10^(-9) / ( kB * T ) ) ^ ( 1 / 3 ) * ( 0.6 * ( F651 / lambda ) ^ 0.1 ) ^ ( -1 / 3 ) * ( 1 + 2/3 * ( 3.34 * F651 / lambda ) ) ^ ( -1 / 2 )</f>
        <v>1.0145773332428272</v>
      </c>
      <c r="O651">
        <f t="shared" si="260"/>
        <v>0.83895942923110678</v>
      </c>
      <c r="P651" cm="1">
        <f t="array" ref="P651" xml:space="preserve"> 1 / ( 1 + 1.6 * ( ( 1 - alpha ) / Ku ) ^ ( 1 / 3 ) * L651 ^ ( -2 / 3 ) * M651 )</f>
        <v>0.99724493440881945</v>
      </c>
      <c r="Q651" cm="1">
        <f t="array" ref="Q651" xml:space="preserve"> 1.6 * ( ( 1 - alpha ) / Ku ) * L651 ^ ( -2 / 3 ) * M651 * P651</f>
        <v>3.4841696840948316E-3</v>
      </c>
      <c r="R651" cm="1">
        <f t="array" ref="R651" xml:space="preserve"> 1.6 * ( 0.6 ) ^ ( 2 / 3 ) * ( ( 1 - alpha ) / Ku ) * ( lambda * 10^(-9) ) ^ ( -1 / 15 ) * ( kB * T / ( 3 * PI() * df * 10^(-6) * U * mu ) ) ^ ( 2 / 3 ) * ( F651 * 10^(-9) ) ^ ( -3 / 5 )  +  3.2 * 3.34 / 3 * ( 0.6 ) ^ ( 2 / 3 ) * ( ( 1 - alpha ) / Ku ) *  ( lambda * 10^(-9) ) ^ ( 14 / 15 ) * ( kB * T / ( 3 * PI() * df * 10^(-6) * U * mu ) ) ^ ( 2 / 3 ) * ( F651 * 10^(-9) ) ^ ( -8 / 5 )</f>
        <v>2.8041084776067554E-3</v>
      </c>
      <c r="S651">
        <f t="shared" si="261"/>
        <v>2.8449849013338657E-3</v>
      </c>
      <c r="T651">
        <f t="shared" si="270"/>
        <v>0.81654602366847051</v>
      </c>
      <c r="U651">
        <f t="shared" si="262"/>
        <v>5584.5898215054931</v>
      </c>
      <c r="V651">
        <f t="shared" si="263"/>
        <v>1.3381423043827596E-2</v>
      </c>
      <c r="W651">
        <f t="shared" si="264"/>
        <v>1.7906191403836377E-4</v>
      </c>
      <c r="X651">
        <f t="shared" si="265"/>
        <v>2.3960879772532384E-6</v>
      </c>
      <c r="Y651" cm="1">
        <f t="array" ref="Y651" xml:space="preserve"> 4 / 3 * g / U^2 * F651 * 10^(-9) * ( rhop - rhoa ) / rhoa</f>
        <v>674.85943245031285</v>
      </c>
      <c r="Z651" cm="1">
        <f t="array" ref="Z651" xml:space="preserve"> SQRT( 4/3 * 1/U651 * g/rhoa * F651 * 10^(-9) *  ( rhop - rhoa ) )</f>
        <v>3.6463754455616916E-3</v>
      </c>
      <c r="AA651" cm="1">
        <f t="array" ref="AA651" xml:space="preserve"> Z651 / U</f>
        <v>0.34762501527735656</v>
      </c>
      <c r="AB651">
        <f t="shared" si="271"/>
        <v>0.53286073718039473</v>
      </c>
      <c r="AC651">
        <f t="shared" si="272"/>
        <v>0.5104720930461899</v>
      </c>
      <c r="AD651">
        <f t="shared" si="273"/>
        <v>0.95798406117764801</v>
      </c>
      <c r="AE651" cm="1">
        <f t="array" ref="AE651">( ( F651 * 10^(-9) ) ^ 2 * rhop * H651 * U ) / ( 18 * mu * ( df * 10^(-6) ) )</f>
        <v>0.17824670582447905</v>
      </c>
      <c r="AF651">
        <f t="shared" si="274"/>
        <v>0.1732427076921792</v>
      </c>
      <c r="AG651" cm="1">
        <f t="array" ref="AG651">(2 * AI671*(1-alpha)*AE651*SQRT(alpha)+(1-alpha)*alpha*AE651^2)/Ku</f>
        <v>0.11709904688013623</v>
      </c>
      <c r="AH651">
        <f t="shared" si="275"/>
        <v>0.67592482500446682</v>
      </c>
      <c r="AI651" cm="1">
        <f t="array" ref="AI651" xml:space="preserve"> F651 / df / 1000</f>
        <v>0.8303571428571429</v>
      </c>
      <c r="AJ651" cm="1">
        <f t="array" ref="AJ651" xml:space="preserve"> ( 1 + AI651 ) / ( 2*Ku ) * ( 2 * LN( 1 + AI651 ) - 1 + alpha + ( 1 / ( 1 + AI651 ) ) ^ 2 * ( 1 - alpha / 2 ) - ( alpha / 2) * ( 1 + AI651 ) ^ 2 )</f>
        <v>0.62998243527479636</v>
      </c>
      <c r="AK651" cm="1">
        <f t="array" ref="AK651" xml:space="preserve"> ( ( 1 - alpha ) / Ku ) * AI651 ^ 2</f>
        <v>0.98057515225683911</v>
      </c>
      <c r="AL651">
        <f t="shared" si="276"/>
        <v>1.556511892000791</v>
      </c>
      <c r="AM651">
        <f t="shared" si="266"/>
        <v>0.85759312774244489</v>
      </c>
      <c r="AN651">
        <f t="shared" si="277"/>
        <v>1.6671349378965421</v>
      </c>
      <c r="AO651">
        <f t="shared" si="278"/>
        <v>1.9439695631483902</v>
      </c>
      <c r="AP651" cm="1">
        <f t="array" ref="AP651" xml:space="preserve"> EXP( -4 * alpha * X * 10^(-6) * AM651 / ( PI() * df * 10^(-6) * ( 1 - alpha ) ) ) * 100</f>
        <v>2.3936998024379249E-6</v>
      </c>
      <c r="AQ651" cm="1">
        <f t="array" ref="AQ651" xml:space="preserve"> EXP( -4 * alpha * X * 10^(-6) * AN651 / ( PI() * df * 10^(-6) * ( 1 - alpha ) ) ) * 100</f>
        <v>1.5315931761289019E-13</v>
      </c>
      <c r="AR651">
        <f t="shared" si="279"/>
        <v>2.3936996492786073E-6</v>
      </c>
      <c r="AS651" cm="1">
        <f t="array" ref="AS651" xml:space="preserve"> ( sigave * 10^(-6) * fE *e * H651 ) / ( 3 * PI() * eps0 * ( 1 + epsF ) * mu * U * F651 * 10^(-9) )</f>
        <v>3.2515372389009946E-3</v>
      </c>
      <c r="AT651" cm="1">
        <f t="array" ref="AT651" xml:space="preserve"> PI() * AS651 / ( 1 + alpha * SQRT(AS651) )</f>
        <v>1.0174971716218688E-2</v>
      </c>
      <c r="AU651" cm="1">
        <f t="array" ref="AU651" xml:space="preserve"> PI() * AS651 * ( 1 - SQRT( AS651 ) * alpha )</f>
        <v>1.0174814201869053E-2</v>
      </c>
      <c r="AV651">
        <f t="shared" si="280"/>
        <v>0.99998451943120548</v>
      </c>
      <c r="AW651" cm="1">
        <f t="array" ref="AW651" xml:space="preserve"> 2 / 3 * ( epsP - 1 ) / ( epsP + 2 ) * ( sigave * 10^(-6) ) ^ 2 / ( eps0 * ( 1 + epsF ) ^ 2 ) * H651 * ( F651 * 10^(-9) ) ^ 2 / ( df * 10^(-6) * mu * U )</f>
        <v>142.92474853849944</v>
      </c>
      <c r="AX651" cm="1">
        <f t="array" ref="AX651" xml:space="preserve"> 0.528 * Ku ^ 0.26 * AW651 ^ 0.74 / ( 1 + 0.366 * ( Ku * AW651 ) ^ 0.63 )</f>
        <v>2.518380805408273</v>
      </c>
      <c r="AY651" cm="1">
        <f t="array" ref="AY651" xml:space="preserve"> 0.35 * Ku ^ ( -0.5 ) * AW651 ^ 0.4</f>
        <v>3.1485579768378744</v>
      </c>
      <c r="AZ651">
        <f t="shared" si="281"/>
        <v>1.2502310889903081</v>
      </c>
      <c r="BA651">
        <f t="shared" si="267"/>
        <v>0.85904211363986072</v>
      </c>
      <c r="BB651">
        <f t="shared" si="282"/>
        <v>1.6773097520984113</v>
      </c>
      <c r="BC651">
        <f t="shared" si="283"/>
        <v>1.9525349519727921</v>
      </c>
      <c r="BD651">
        <f t="shared" si="268"/>
        <v>1.2162278613940996</v>
      </c>
      <c r="BE651">
        <f t="shared" si="284"/>
        <v>4.8156929147344165</v>
      </c>
      <c r="BF651">
        <f t="shared" si="285"/>
        <v>3.9595318176763645</v>
      </c>
      <c r="BG651" cm="1">
        <f t="array" ref="BG651" xml:space="preserve"> EXP( -4 * alpha * X * 10^(-6) * BA651 / ( PI() * df * 10^(-6) * ( 1 - alpha ) ) ) * 100</f>
        <v>2.323771338288328E-6</v>
      </c>
      <c r="BH651" cm="1">
        <f t="array" ref="BH651" xml:space="preserve"> EXP( -4 * alpha * X * 10^(-6) * BB651 / ( PI() * df * 10^(-6) * ( 1 - alpha ) ) ) * 100</f>
        <v>1.2437290514589394E-13</v>
      </c>
      <c r="BI651" cm="1">
        <f t="array" ref="BI651" xml:space="preserve"> EXP( -4 * alpha * X * 10^(-6) * BD651 / ( PI() * df * 10^(-6) * ( 1 - alpha ) ) ) * 100</f>
        <v>1.5562946351851653E-9</v>
      </c>
      <c r="BJ651" cm="1">
        <f t="array" ref="BJ651" xml:space="preserve"> EXP( -4 * alpha * X * 10^(-6) * BE651 / ( PI() * df * 10^(-6) * ( 1 - alpha ) ) ) * 100</f>
        <v>1.6059931191462132E-41</v>
      </c>
      <c r="BK651" cm="1">
        <f t="array" ref="BK651">fC *  BG651 +  ( 1 - fC ) * BI651</f>
        <v>2.3377779900049946E-7</v>
      </c>
    </row>
    <row r="652" spans="6:63" x14ac:dyDescent="0.2">
      <c r="F652">
        <v>6520</v>
      </c>
      <c r="G652" cm="1">
        <f t="array" ref="G652" xml:space="preserve"> F652 * 10^(-9) * rhoa/mu * U</f>
        <v>4.3194547511394323E-3</v>
      </c>
      <c r="H652" cm="1">
        <f t="array" ref="H652">1 +  lambda/F652 * ( 2.514 + 0.8 * EXP( -0.55 * F652/lambda ) )</f>
        <v>1.0258379049079756</v>
      </c>
      <c r="I652" cm="1">
        <f t="array" ref="I652" xml:space="preserve"> 1 + 3.34 * lambda/F652</f>
        <v>1.034327208588957</v>
      </c>
      <c r="J652">
        <f t="shared" si="269"/>
        <v>0.99179243897821978</v>
      </c>
      <c r="K652" cm="1">
        <f t="array" ref="K652" xml:space="preserve"> kB * T * H652 / ( 3 * PI() * mu * F652 * 10^(-9) )</f>
        <v>3.7145515269125133E-12</v>
      </c>
      <c r="L652" cm="1">
        <f t="array" ref="L652" xml:space="preserve"> df * 10^(-6) *U / K652</f>
        <v>22139.103875513429</v>
      </c>
      <c r="M652" cm="1">
        <f t="array" ref="M652" xml:space="preserve"> 1 + 0.388 * Kn * ( ( 1 - alpha ) * L652 / Ku ) ^ ( 1 / 3 )</f>
        <v>1.2094380729473102</v>
      </c>
      <c r="N652" cm="1">
        <f t="array" ref="N652" xml:space="preserve"> 1 + 0.388 * Kn * ( ( 1 - alpha ) / Ku ) ^ ( 1 / 3 ) * ( 3 * PI() * mu * df * 10^(-6) * U * F652 * 10^(-9) / ( kB * T ) ) ^ ( 1 / 3 ) * ( 0.6 * ( F652 / lambda ) ^ 0.1 ) ^ ( -1 / 3 ) * ( 1 + 2/3 * ( 3.34 * F652 / lambda ) ) ^ ( -1 / 2 )</f>
        <v>1.0145729103468635</v>
      </c>
      <c r="O652">
        <f t="shared" si="260"/>
        <v>0.83887958634742255</v>
      </c>
      <c r="P652" cm="1">
        <f t="array" ref="P652" xml:space="preserve"> 1 / ( 1 + 1.6 * ( ( 1 - alpha ) / Ku ) ^ ( 1 / 3 ) * L652 ^ ( -2 / 3 ) * M652 )</f>
        <v>0.9972475659460811</v>
      </c>
      <c r="Q652" cm="1">
        <f t="array" ref="Q652" xml:space="preserve"> 1.6 * ( ( 1 - alpha ) / Ku ) * L652 ^ ( -2 / 3 ) * M652 * P652</f>
        <v>3.4808417334356934E-3</v>
      </c>
      <c r="R652" cm="1">
        <f t="array" ref="R652" xml:space="preserve"> 1.6 * ( 0.6 ) ^ ( 2 / 3 ) * ( ( 1 - alpha ) / Ku ) * ( lambda * 10^(-9) ) ^ ( -1 / 15 ) * ( kB * T / ( 3 * PI() * df * 10^(-6) * U * mu ) ) ^ ( 2 / 3 ) * ( F652 * 10^(-9) ) ^ ( -3 / 5 )  +  3.2 * 3.34 / 3 * ( 0.6 ) ^ ( 2 / 3 ) * ( ( 1 - alpha ) / Ku ) *  ( lambda * 10^(-9) ) ^ ( 14 / 15 ) * ( kB * T / ( 3 * PI() * df * 10^(-6) * U * mu ) ) ^ ( 2 / 3 ) * ( F652 * 10^(-9) ) ^ ( -8 / 5 )</f>
        <v>2.8014309412513062E-3</v>
      </c>
      <c r="S652">
        <f t="shared" si="261"/>
        <v>2.8422559432010907E-3</v>
      </c>
      <c r="T652">
        <f t="shared" si="270"/>
        <v>0.8165427103161339</v>
      </c>
      <c r="U652">
        <f t="shared" si="262"/>
        <v>5576.0453554854648</v>
      </c>
      <c r="V652">
        <f t="shared" si="263"/>
        <v>1.3391671512556465E-2</v>
      </c>
      <c r="W652">
        <f t="shared" si="264"/>
        <v>1.7933629518485499E-4</v>
      </c>
      <c r="X652">
        <f t="shared" si="265"/>
        <v>2.4015974424607616E-6</v>
      </c>
      <c r="Y652" cm="1">
        <f t="array" ref="Y652" xml:space="preserve"> 4 / 3 * g / U^2 * F652 * 10^(-9) * ( rhop - rhoa ) / rhoa</f>
        <v>675.89608288418424</v>
      </c>
      <c r="Z652" cm="1">
        <f t="array" ref="Z652" xml:space="preserve"> SQRT( 4/3 * 1/U652 * g/rhoa * F652 * 10^(-9) *  ( rhop - rhoa ) )</f>
        <v>3.6519698070668948E-3</v>
      </c>
      <c r="AA652" cm="1">
        <f t="array" ref="AA652" xml:space="preserve"> Z652 / U</f>
        <v>0.34815835037483822</v>
      </c>
      <c r="AB652">
        <f t="shared" si="271"/>
        <v>0.53411491974323044</v>
      </c>
      <c r="AC652">
        <f t="shared" si="272"/>
        <v>0.51157013964127251</v>
      </c>
      <c r="AD652">
        <f t="shared" si="273"/>
        <v>0.95779039441025904</v>
      </c>
      <c r="AE652" cm="1">
        <f t="array" ref="AE652">( ( F652 * 10^(-9) ) ^ 2 * rhop * H652 * U ) / ( 18 * mu * ( df * 10^(-6) ) )</f>
        <v>0.17878781806019253</v>
      </c>
      <c r="AF652">
        <f t="shared" si="274"/>
        <v>0.17385651568963917</v>
      </c>
      <c r="AG652" cm="1">
        <f t="array" ref="AG652">(2 * AI672*(1-alpha)*AE652*SQRT(alpha)+(1-alpha)*alpha*AE652^2)/Ku</f>
        <v>0.11763440711912437</v>
      </c>
      <c r="AH652">
        <f t="shared" si="275"/>
        <v>0.67661776524453088</v>
      </c>
      <c r="AI652" cm="1">
        <f t="array" ref="AI652" xml:space="preserve"> F652 / df / 1000</f>
        <v>0.83163265306122447</v>
      </c>
      <c r="AJ652" cm="1">
        <f t="array" ref="AJ652" xml:space="preserve"> ( 1 + AI652 ) / ( 2*Ku ) * ( 2 * LN( 1 + AI652 ) - 1 + alpha + ( 1 / ( 1 + AI652 ) ) ^ 2 * ( 1 - alpha / 2 ) - ( alpha / 2) * ( 1 + AI652 ) ^ 2 )</f>
        <v>0.63158379354310845</v>
      </c>
      <c r="AK652" cm="1">
        <f t="array" ref="AK652" xml:space="preserve"> ( ( 1 - alpha ) / Ku ) * AI652 ^ 2</f>
        <v>0.98358998568901734</v>
      </c>
      <c r="AL652">
        <f t="shared" si="276"/>
        <v>1.5573388610420114</v>
      </c>
      <c r="AM652">
        <f t="shared" si="266"/>
        <v>0.8586946310145126</v>
      </c>
      <c r="AN652">
        <f t="shared" si="277"/>
        <v>1.6718588969631301</v>
      </c>
      <c r="AO652">
        <f t="shared" si="278"/>
        <v>1.9469772333243742</v>
      </c>
      <c r="AP652" cm="1">
        <f t="array" ref="AP652" xml:space="preserve"> EXP( -4 * alpha * X * 10^(-6) * AM652 / ( PI() * df * 10^(-6) * ( 1 - alpha ) ) ) * 100</f>
        <v>2.3403524530253287E-6</v>
      </c>
      <c r="AQ652" cm="1">
        <f t="array" ref="AQ652" xml:space="preserve"> EXP( -4 * alpha * X * 10^(-6) * AN652 / ( PI() * df * 10^(-6) * ( 1 - alpha ) ) ) * 100</f>
        <v>1.3904787356055325E-13</v>
      </c>
      <c r="AR652">
        <f t="shared" si="279"/>
        <v>2.340352313977455E-6</v>
      </c>
      <c r="AS652" cm="1">
        <f t="array" ref="AS652" xml:space="preserve"> ( sigave * 10^(-6) * fE *e * H652 ) / ( 3 * PI() * eps0 * ( 1 + epsF ) * mu * U * F652 * 10^(-9) )</f>
        <v>3.2464246147645287E-3</v>
      </c>
      <c r="AT652" cm="1">
        <f t="array" ref="AT652" xml:space="preserve"> PI() * AS652 / ( 1 + alpha * SQRT(AS652) )</f>
        <v>1.0159004195527165E-2</v>
      </c>
      <c r="AU652" cm="1">
        <f t="array" ref="AU652" xml:space="preserve"> PI() * AS652 * ( 1 - SQRT( AS652 ) * alpha )</f>
        <v>1.015884717564622E-2</v>
      </c>
      <c r="AV652">
        <f t="shared" si="280"/>
        <v>0.99998454377240897</v>
      </c>
      <c r="AW652" cm="1">
        <f t="array" ref="AW652" xml:space="preserve"> 2 / 3 * ( epsP - 1 ) / ( epsP + 2 ) * ( sigave * 10^(-6) ) ^ 2 / ( eps0 * ( 1 + epsF ) ^ 2 ) * H652 * ( F652 * 10^(-9) ) ^ 2 / ( df * 10^(-6) * mu * U )</f>
        <v>143.35863218231057</v>
      </c>
      <c r="AX652" cm="1">
        <f t="array" ref="AX652" xml:space="preserve"> 0.528 * Ku ^ 0.26 * AW652 ^ 0.74 / ( 1 + 0.366 * ( Ku * AW652 ) ^ 0.63 )</f>
        <v>2.5198714592488414</v>
      </c>
      <c r="AY652" cm="1">
        <f t="array" ref="AY652" xml:space="preserve"> 0.35 * Ku ^ ( -0.5 ) * AW652 ^ 0.4</f>
        <v>3.1523777930251198</v>
      </c>
      <c r="AZ652">
        <f t="shared" si="281"/>
        <v>1.2510073803386879</v>
      </c>
      <c r="BA652">
        <f t="shared" si="267"/>
        <v>0.86013015285088668</v>
      </c>
      <c r="BB652">
        <f t="shared" si="282"/>
        <v>1.6820177441387762</v>
      </c>
      <c r="BC652">
        <f t="shared" si="283"/>
        <v>1.9555386339657519</v>
      </c>
      <c r="BD652">
        <f t="shared" si="268"/>
        <v>1.2147659973596687</v>
      </c>
      <c r="BE652">
        <f t="shared" si="284"/>
        <v>4.8242366899882496</v>
      </c>
      <c r="BF652">
        <f t="shared" si="285"/>
        <v>3.9713300343225582</v>
      </c>
      <c r="BG652" cm="1">
        <f t="array" ref="BG652" xml:space="preserve"> EXP( -4 * alpha * X * 10^(-6) * BA652 / ( PI() * df * 10^(-6) * ( 1 - alpha ) ) ) * 100</f>
        <v>2.2726084670933697E-6</v>
      </c>
      <c r="BH652" cm="1">
        <f t="array" ref="BH652" xml:space="preserve"> EXP( -4 * alpha * X * 10^(-6) * BB652 / ( PI() * df * 10^(-6) * ( 1 - alpha ) ) ) * 100</f>
        <v>1.1295061434902703E-13</v>
      </c>
      <c r="BI652" cm="1">
        <f t="array" ref="BI652" xml:space="preserve"> EXP( -4 * alpha * X * 10^(-6) * BD652 / ( PI() * df * 10^(-6) * ( 1 - alpha ) ) ) * 100</f>
        <v>1.6035501769562472E-9</v>
      </c>
      <c r="BJ652" cm="1">
        <f t="array" ref="BJ652" xml:space="preserve"> EXP( -4 * alpha * X * 10^(-6) * BE652 / ( PI() * df * 10^(-6) * ( 1 - alpha ) ) ) * 100</f>
        <v>1.3484043003176031E-41</v>
      </c>
      <c r="BK652" cm="1">
        <f t="array" ref="BK652">fC *  BG652 +  ( 1 - fC ) * BI652</f>
        <v>2.2870404186859761E-7</v>
      </c>
    </row>
    <row r="653" spans="6:63" x14ac:dyDescent="0.2">
      <c r="F653">
        <v>6530</v>
      </c>
      <c r="G653" cm="1">
        <f t="array" ref="G653" xml:space="preserve"> F653 * 10^(-9) * rhoa/mu * U</f>
        <v>4.3260796817393386E-3</v>
      </c>
      <c r="H653" cm="1">
        <f t="array" ref="H653">1 +  lambda/F653 * ( 2.514 + 0.8 * EXP( -0.55 * F653/lambda ) )</f>
        <v>1.0257983369065851</v>
      </c>
      <c r="I653" cm="1">
        <f t="array" ref="I653" xml:space="preserve"> 1 + 3.34 * lambda/F653</f>
        <v>1.0342746401225116</v>
      </c>
      <c r="J653">
        <f t="shared" si="269"/>
        <v>0.99180459146235811</v>
      </c>
      <c r="K653" cm="1">
        <f t="array" ref="K653" xml:space="preserve"> kB * T * H653 / ( 3 * PI() * mu * F653 * 10^(-9) )</f>
        <v>3.7087200305640227E-12</v>
      </c>
      <c r="L653" cm="1">
        <f t="array" ref="L653" xml:space="preserve"> df * 10^(-6) *U / K653</f>
        <v>22173.91483518279</v>
      </c>
      <c r="M653" cm="1">
        <f t="array" ref="M653" xml:space="preserve"> 1 + 0.388 * Kn * ( ( 1 - alpha ) * L653 / Ku ) ^ ( 1 / 3 )</f>
        <v>1.2095477871499618</v>
      </c>
      <c r="N653" cm="1">
        <f t="array" ref="N653" xml:space="preserve"> 1 + 0.388 * Kn * ( ( 1 - alpha ) / Ku ) ^ ( 1 / 3 ) * ( 3 * PI() * mu * df * 10^(-6) * U * F653 * 10^(-9) / ( kB * T ) ) ^ ( 1 / 3 ) * ( 0.6 * ( F653 / lambda ) ^ 0.1 ) ^ ( -1 / 3 ) * ( 1 + 2/3 * ( 3.34 * F653 / lambda ) ) ^ ( -1 / 2 )</f>
        <v>1.0145684954898448</v>
      </c>
      <c r="O653">
        <f t="shared" si="260"/>
        <v>0.83879984426283516</v>
      </c>
      <c r="P653" cm="1">
        <f t="array" ref="P653" xml:space="preserve"> 1 / ( 1 + 1.6 * ( ( 1 - alpha ) / Ku ) ^ ( 1 / 3 ) * L653 ^ ( -2 / 3 ) * M653 )</f>
        <v>0.99725019074532417</v>
      </c>
      <c r="Q653" cm="1">
        <f t="array" ref="Q653" xml:space="preserve"> 1.6 * ( ( 1 - alpha ) / Ku ) * L653 ^ ( -2 / 3 ) * M653 * P653</f>
        <v>3.4775223039532873E-3</v>
      </c>
      <c r="R653" cm="1">
        <f t="array" ref="R653" xml:space="preserve"> 1.6 * ( 0.6 ) ^ ( 2 / 3 ) * ( ( 1 - alpha ) / Ku ) * ( lambda * 10^(-9) ) ^ ( -1 / 15 ) * ( kB * T / ( 3 * PI() * df * 10^(-6) * U * mu ) ) ^ ( 2 / 3 ) * ( F653 * 10^(-9) ) ^ ( -3 / 5 )  +  3.2 * 3.34 / 3 * ( 0.6 ) ^ ( 2 / 3 ) * ( ( 1 - alpha ) / Ku ) *  ( lambda * 10^(-9) ) ^ ( 14 / 15 ) * ( kB * T / ( 3 * PI() * df * 10^(-6) * U * mu ) ) ^ ( 2 / 3 ) * ( F653 * 10^(-9) ) ^ ( -8 / 5 )</f>
        <v>2.7987602030962533E-3</v>
      </c>
      <c r="S653">
        <f t="shared" si="261"/>
        <v>2.8395339284922184E-3</v>
      </c>
      <c r="T653">
        <f t="shared" si="270"/>
        <v>0.81653938646610658</v>
      </c>
      <c r="U653">
        <f t="shared" si="262"/>
        <v>5567.5270493517164</v>
      </c>
      <c r="V653">
        <f t="shared" si="263"/>
        <v>1.3401912079229559E-2</v>
      </c>
      <c r="W653">
        <f t="shared" si="264"/>
        <v>1.7961067458381358E-4</v>
      </c>
      <c r="X653">
        <f t="shared" si="265"/>
        <v>2.4071110887336243E-6</v>
      </c>
      <c r="Y653" cm="1">
        <f t="array" ref="Y653" xml:space="preserve"> 4 / 3 * g / U^2 * F653 * 10^(-9) * ( rhop - rhoa ) / rhoa</f>
        <v>676.93273331805574</v>
      </c>
      <c r="Z653" cm="1">
        <f t="array" ref="Z653" xml:space="preserve"> SQRT( 4/3 * 1/U653 * g/rhoa * F653 * 10^(-9) *  ( rhop - rhoa ) )</f>
        <v>3.6575641509434785E-3</v>
      </c>
      <c r="AA653" cm="1">
        <f t="array" ref="AA653" xml:space="preserve"> Z653 / U</f>
        <v>0.34869168379170601</v>
      </c>
      <c r="AB653">
        <f t="shared" si="271"/>
        <v>0.53537115236248789</v>
      </c>
      <c r="AC653">
        <f t="shared" si="272"/>
        <v>0.51266934578112899</v>
      </c>
      <c r="AD653">
        <f t="shared" si="273"/>
        <v>0.95759613404424149</v>
      </c>
      <c r="AE653" cm="1">
        <f t="array" ref="AE653">( ( F653 * 10^(-9) ) ^ 2 * rhop * H653 * U ) / ( 18 * mu * ( df * 10^(-6) ) )</f>
        <v>0.17932975025839706</v>
      </c>
      <c r="AF653">
        <f t="shared" si="274"/>
        <v>0.17447078685363845</v>
      </c>
      <c r="AG653" cm="1">
        <f t="array" ref="AG653">(2 * AI673*(1-alpha)*AE653*SQRT(alpha)+(1-alpha)*alpha*AE653^2)/Ku</f>
        <v>0.11817141092820162</v>
      </c>
      <c r="AH653">
        <f t="shared" si="275"/>
        <v>0.67731345206423732</v>
      </c>
      <c r="AI653" cm="1">
        <f t="array" ref="AI653" xml:space="preserve"> F653 / df / 1000</f>
        <v>0.83290816326530615</v>
      </c>
      <c r="AJ653" cm="1">
        <f t="array" ref="AJ653" xml:space="preserve"> ( 1 + AI653 ) / ( 2*Ku ) * ( 2 * LN( 1 + AI653 ) - 1 + alpha + ( 1 / ( 1 + AI653 ) ) ^ 2 * ( 1 - alpha / 2 ) - ( alpha / 2) * ( 1 + AI653 ) ^ 2 )</f>
        <v>0.63318642800763536</v>
      </c>
      <c r="AK653" cm="1">
        <f t="array" ref="AK653" xml:space="preserve"> ( ( 1 - alpha ) / Ku ) * AI653 ^ 2</f>
        <v>0.98660944664756911</v>
      </c>
      <c r="AL653">
        <f t="shared" si="276"/>
        <v>1.5581658150064959</v>
      </c>
      <c r="AM653">
        <f t="shared" si="266"/>
        <v>0.85979254309996866</v>
      </c>
      <c r="AN653">
        <f t="shared" si="277"/>
        <v>1.6765891132108288</v>
      </c>
      <c r="AO653">
        <f t="shared" si="278"/>
        <v>1.9499926193426995</v>
      </c>
      <c r="AP653" cm="1">
        <f t="array" ref="AP653" xml:space="preserve"> EXP( -4 * alpha * X * 10^(-6) * AM653 / ( PI() * df * 10^(-6) * ( 1 - alpha ) ) ) * 100</f>
        <v>2.2883621798701583E-6</v>
      </c>
      <c r="AQ653" cm="1">
        <f t="array" ref="AQ653" xml:space="preserve"> EXP( -4 * alpha * X * 10^(-6) * AN653 / ( PI() * df * 10^(-6) * ( 1 - alpha ) ) ) * 100</f>
        <v>1.262204361851958E-13</v>
      </c>
      <c r="AR653">
        <f t="shared" si="279"/>
        <v>2.288362053649722E-6</v>
      </c>
      <c r="AS653" cm="1">
        <f t="array" ref="AS653" xml:space="preserve"> ( sigave * 10^(-6) * fE *e * H653 ) / ( 3 * PI() * eps0 * ( 1 + epsF ) * mu * U * F653 * 10^(-9) )</f>
        <v>3.2413280336161762E-3</v>
      </c>
      <c r="AT653" cm="1">
        <f t="array" ref="AT653" xml:space="preserve"> PI() * AS653 / ( 1 + alpha * SQRT(AS653) )</f>
        <v>1.0143086706123124E-2</v>
      </c>
      <c r="AU653" cm="1">
        <f t="array" ref="AU653" xml:space="preserve"> PI() * AS653 * ( 1 - SQRT( AS653 ) * alpha )</f>
        <v>1.0142930178386723E-2</v>
      </c>
      <c r="AV653">
        <f t="shared" si="280"/>
        <v>0.99998456803723201</v>
      </c>
      <c r="AW653" cm="1">
        <f t="array" ref="AW653" xml:space="preserve"> 2 / 3 * ( epsP - 1 ) / ( epsP + 2 ) * ( sigave * 10^(-6) ) ^ 2 / ( eps0 * ( 1 + epsF ) ^ 2 ) * H653 * ( F653 * 10^(-9) ) ^ 2 / ( df * 10^(-6) * mu * U )</f>
        <v>143.79317330213115</v>
      </c>
      <c r="AX653" cm="1">
        <f t="array" ref="AX653" xml:space="preserve"> 0.528 * Ku ^ 0.26 * AW653 ^ 0.74 / ( 1 + 0.366 * ( Ku * AW653 ) ^ 0.63 )</f>
        <v>2.521359664978446</v>
      </c>
      <c r="AY653" cm="1">
        <f t="array" ref="AY653" xml:space="preserve"> 0.35 * Ku ^ ( -0.5 ) * AW653 ^ 0.4</f>
        <v>3.1561964514797469</v>
      </c>
      <c r="AZ653">
        <f t="shared" si="281"/>
        <v>1.2517835100319683</v>
      </c>
      <c r="BA653">
        <f t="shared" si="267"/>
        <v>0.86121467949215069</v>
      </c>
      <c r="BB653">
        <f t="shared" si="282"/>
        <v>1.6867320433892155</v>
      </c>
      <c r="BC653">
        <f t="shared" si="283"/>
        <v>1.9585500381668641</v>
      </c>
      <c r="BD653">
        <f t="shared" si="268"/>
        <v>1.2133059696569115</v>
      </c>
      <c r="BE653">
        <f t="shared" si="284"/>
        <v>4.8327855646905755</v>
      </c>
      <c r="BF653">
        <f t="shared" si="285"/>
        <v>3.9831548558663648</v>
      </c>
      <c r="BG653" cm="1">
        <f t="array" ref="BG653" xml:space="preserve"> EXP( -4 * alpha * X * 10^(-6) * BA653 / ( PI() * df * 10^(-6) * ( 1 - alpha ) ) ) * 100</f>
        <v>2.2227318068291553E-6</v>
      </c>
      <c r="BH653" cm="1">
        <f t="array" ref="BH653" xml:space="preserve"> EXP( -4 * alpha * X * 10^(-6) * BB653 / ( PI() * df * 10^(-6) * ( 1 - alpha ) ) ) * 100</f>
        <v>1.0256409859938693E-13</v>
      </c>
      <c r="BI653" cm="1">
        <f t="array" ref="BI653" xml:space="preserve"> EXP( -4 * alpha * X * 10^(-6) * BD653 / ( PI() * df * 10^(-6) * ( 1 - alpha ) ) ) * 100</f>
        <v>1.6521785114277358E-9</v>
      </c>
      <c r="BJ653" cm="1">
        <f t="array" ref="BJ653" xml:space="preserve"> EXP( -4 * alpha * X * 10^(-6) * BE653 / ( PI() * df * 10^(-6) * ( 1 - alpha ) ) ) * 100</f>
        <v>1.1320126023647952E-41</v>
      </c>
      <c r="BK653" cm="1">
        <f t="array" ref="BK653">fC *  BG653 +  ( 1 - fC ) * BI653</f>
        <v>2.2376014134320049E-7</v>
      </c>
    </row>
    <row r="654" spans="6:63" x14ac:dyDescent="0.2">
      <c r="F654">
        <v>6540</v>
      </c>
      <c r="G654" cm="1">
        <f t="array" ref="G654" xml:space="preserve"> F654 * 10^(-9) * rhoa/mu * U</f>
        <v>4.3327046123392459E-3</v>
      </c>
      <c r="H654" cm="1">
        <f t="array" ref="H654">1 +  lambda/F654 * ( 2.514 + 0.8 * EXP( -0.55 * F654/lambda ) )</f>
        <v>1.0257588899082568</v>
      </c>
      <c r="I654" cm="1">
        <f t="array" ref="I654" xml:space="preserve"> 1 + 3.34 * lambda/F654</f>
        <v>1.0342222324159021</v>
      </c>
      <c r="J654">
        <f t="shared" si="269"/>
        <v>0.9918167080126723</v>
      </c>
      <c r="K654" cm="1">
        <f t="array" ref="K654" xml:space="preserve"> kB * T * H654 / ( 3 * PI() * mu * F654 * 10^(-9) )</f>
        <v>3.7029068043489879E-12</v>
      </c>
      <c r="L654" cm="1">
        <f t="array" ref="L654" xml:space="preserve"> df * 10^(-6) *U / K654</f>
        <v>22208.725860634047</v>
      </c>
      <c r="M654" cm="1">
        <f t="array" ref="M654" xml:space="preserve"> 1 + 0.388 * Kn * ( ( 1 - alpha ) * L654 / Ku ) ^ ( 1 / 3 )</f>
        <v>1.2096573867923039</v>
      </c>
      <c r="N654" cm="1">
        <f t="array" ref="N654" xml:space="preserve"> 1 + 0.388 * Kn * ( ( 1 - alpha ) / Ku ) ^ ( 1 / 3 ) * ( 3 * PI() * mu * df * 10^(-6) * U * F654 * 10^(-9) / ( kB * T ) ) ^ ( 1 / 3 ) * ( 0.6 * ( F654 / lambda ) ^ 0.1 ) ^ ( -1 / 3 ) * ( 1 + 2/3 * ( 3.34 * F654 / lambda ) ) ^ ( -1 / 2 )</f>
        <v>1.0145640886450262</v>
      </c>
      <c r="O654">
        <f t="shared" si="260"/>
        <v>0.83872020269754699</v>
      </c>
      <c r="P654" cm="1">
        <f t="array" ref="P654" xml:space="preserve"> 1 / ( 1 + 1.6 * ( ( 1 - alpha ) / Ku ) ^ ( 1 / 3 ) * L654 ^ ( -2 / 3 ) * M654 )</f>
        <v>0.99725280883435918</v>
      </c>
      <c r="Q654" cm="1">
        <f t="array" ref="Q654" xml:space="preserve"> 1.6 * ( ( 1 - alpha ) / Ku ) * L654 ^ ( -2 / 3 ) * M654 * P654</f>
        <v>3.4742113604768611E-3</v>
      </c>
      <c r="R654" cm="1">
        <f t="array" ref="R654" xml:space="preserve"> 1.6 * ( 0.6 ) ^ ( 2 / 3 ) * ( ( 1 - alpha ) / Ku ) * ( lambda * 10^(-9) ) ^ ( -1 / 15 ) * ( kB * T / ( 3 * PI() * df * 10^(-6) * U * mu ) ) ^ ( 2 / 3 ) * ( F654 * 10^(-9) ) ^ ( -3 / 5 )  +  3.2 * 3.34 / 3 * ( 0.6 ) ^ ( 2 / 3 ) * ( ( 1 - alpha ) / Ku ) *  ( lambda * 10^(-9) ) ^ ( 14 / 15 ) * ( kB * T / ( 3 * PI() * df * 10^(-6) * U * mu ) ) ^ ( 2 / 3 ) * ( F654 * 10^(-9) ) ^ ( -8 / 5 )</f>
        <v>2.7960962351713105E-3</v>
      </c>
      <c r="S654">
        <f t="shared" si="261"/>
        <v>2.8368188286003694E-3</v>
      </c>
      <c r="T654">
        <f t="shared" si="270"/>
        <v>0.81653605214479386</v>
      </c>
      <c r="U654">
        <f t="shared" si="262"/>
        <v>5559.03478312483</v>
      </c>
      <c r="V654">
        <f t="shared" si="263"/>
        <v>1.3412144761978568E-2</v>
      </c>
      <c r="W654">
        <f t="shared" si="264"/>
        <v>1.798850522360777E-4</v>
      </c>
      <c r="X654">
        <f t="shared" si="265"/>
        <v>2.4126289127862383E-6</v>
      </c>
      <c r="Y654" cm="1">
        <f t="array" ref="Y654" xml:space="preserve"> 4 / 3 * g / U^2 * F654 * 10^(-9) * ( rhop - rhoa ) / rhoa</f>
        <v>677.96938375192713</v>
      </c>
      <c r="Z654" cm="1">
        <f t="array" ref="Z654" xml:space="preserve"> SQRT( 4/3 * 1/U654 * g/rhoa * F654 * 10^(-9) *  ( rhop - rhoa ) )</f>
        <v>3.6631584772000361E-3</v>
      </c>
      <c r="AA654" cm="1">
        <f t="array" ref="AA654" xml:space="preserve"> Z654 / U</f>
        <v>0.34922501552877916</v>
      </c>
      <c r="AB654">
        <f t="shared" si="271"/>
        <v>0.53662944007065305</v>
      </c>
      <c r="AC654">
        <f t="shared" si="272"/>
        <v>0.5137697123664785</v>
      </c>
      <c r="AD654">
        <f t="shared" si="273"/>
        <v>0.95740127917476014</v>
      </c>
      <c r="AE654" cm="1">
        <f t="array" ref="AE654">( ( F654 * 10^(-9) ) ^ 2 * rhop * H654 * U ) / ( 18 * mu * ( df * 10^(-6) ) )</f>
        <v>0.17987250241909258</v>
      </c>
      <c r="AF654">
        <f t="shared" si="274"/>
        <v>0.17508551672816897</v>
      </c>
      <c r="AG654" cm="1">
        <f t="array" ref="AG654">(2 * AI674*(1-alpha)*AE654*SQRT(alpha)+(1-alpha)*alpha*AE654^2)/Ku</f>
        <v>0.11871006091325403</v>
      </c>
      <c r="AH654">
        <f t="shared" si="275"/>
        <v>0.67801188317340211</v>
      </c>
      <c r="AI654" cm="1">
        <f t="array" ref="AI654" xml:space="preserve"> F654 / df / 1000</f>
        <v>0.83418367346938782</v>
      </c>
      <c r="AJ654" cm="1">
        <f t="array" ref="AJ654" xml:space="preserve"> ( 1 + AI654 ) / ( 2*Ku ) * ( 2 * LN( 1 + AI654 ) - 1 + alpha + ( 1 / ( 1 + AI654 ) ) ^ 2 * ( 1 - alpha / 2 ) - ( alpha / 2) * ( 1 + AI654 ) ^ 2 )</f>
        <v>0.63479033658141815</v>
      </c>
      <c r="AK654" cm="1">
        <f t="array" ref="AK654" xml:space="preserve"> ( ( 1 - alpha ) / Ku ) * AI654 ^ 2</f>
        <v>0.98963353513249419</v>
      </c>
      <c r="AL654">
        <f t="shared" si="276"/>
        <v>1.5589927541462565</v>
      </c>
      <c r="AM654">
        <f t="shared" si="266"/>
        <v>0.86088685507266005</v>
      </c>
      <c r="AN654">
        <f t="shared" si="277"/>
        <v>1.6813255830557421</v>
      </c>
      <c r="AO654">
        <f t="shared" si="278"/>
        <v>1.9530157455056458</v>
      </c>
      <c r="AP654" cm="1">
        <f t="array" ref="AP654" xml:space="preserve"> EXP( -4 * alpha * X * 10^(-6) * AM654 / ( PI() * df * 10^(-6) * ( 1 - alpha ) ) ) * 100</f>
        <v>2.2376916885086625E-6</v>
      </c>
      <c r="AQ654" cm="1">
        <f t="array" ref="AQ654" xml:space="preserve"> EXP( -4 * alpha * X * 10^(-6) * AN654 / ( PI() * df * 10^(-6) * ( 1 - alpha ) ) ) * 100</f>
        <v>1.1456169472467931E-13</v>
      </c>
      <c r="AR654">
        <f t="shared" si="279"/>
        <v>2.2376915739469676E-6</v>
      </c>
      <c r="AS654" cm="1">
        <f t="array" ref="AS654" xml:space="preserve"> ( sigave * 10^(-6) * fE *e * H654 ) / ( 3 * PI() * eps0 * ( 1 + epsF ) * mu * U * F654 * 10^(-9) )</f>
        <v>3.2362474201049741E-3</v>
      </c>
      <c r="AT654" cm="1">
        <f t="array" ref="AT654" xml:space="preserve"> PI() * AS654 / ( 1 + alpha * SQRT(AS654) )</f>
        <v>1.012721901330574E-2</v>
      </c>
      <c r="AU654" cm="1">
        <f t="array" ref="AU654" xml:space="preserve"> PI() * AS654 * ( 1 - SQRT( AS654 ) * alpha )</f>
        <v>1.0127062975404267E-2</v>
      </c>
      <c r="AV654">
        <f t="shared" si="280"/>
        <v>0.99998459222603286</v>
      </c>
      <c r="AW654" cm="1">
        <f t="array" ref="AW654" xml:space="preserve"> 2 / 3 * ( epsP - 1 ) / ( epsP + 2 ) * ( sigave * 10^(-6) ) ^ 2 / ( eps0 * ( 1 + epsF ) ^ 2 ) * H654 * ( F654 * 10^(-9) ) ^ 2 / ( df * 10^(-6) * mu * U )</f>
        <v>144.22837189796113</v>
      </c>
      <c r="AX654" cm="1">
        <f t="array" ref="AX654" xml:space="preserve"> 0.528 * Ku ^ 0.26 * AW654 ^ 0.74 / ( 1 + 0.366 * ( Ku * AW654 ) ^ 0.63 )</f>
        <v>2.5228454303997556</v>
      </c>
      <c r="AY654" cm="1">
        <f t="array" ref="AY654" xml:space="preserve"> 0.35 * Ku ^ ( -0.5 ) * AW654 ^ 0.4</f>
        <v>3.1600139543056298</v>
      </c>
      <c r="AZ654">
        <f t="shared" si="281"/>
        <v>1.2525594775756483</v>
      </c>
      <c r="BA654">
        <f t="shared" si="267"/>
        <v>0.86229568435896908</v>
      </c>
      <c r="BB654">
        <f t="shared" si="282"/>
        <v>1.6914526460311463</v>
      </c>
      <c r="BC654">
        <f t="shared" si="283"/>
        <v>1.9615691887505766</v>
      </c>
      <c r="BD654">
        <f t="shared" si="268"/>
        <v>1.2118478170611384</v>
      </c>
      <c r="BE654">
        <f t="shared" si="284"/>
        <v>4.8413395373613719</v>
      </c>
      <c r="BF654">
        <f t="shared" si="285"/>
        <v>3.9950061956641898</v>
      </c>
      <c r="BG654" cm="1">
        <f t="array" ref="BG654" xml:space="preserve"> EXP( -4 * alpha * X * 10^(-6) * BA654 / ( PI() * df * 10^(-6) * ( 1 - alpha ) ) ) * 100</f>
        <v>2.1741064474848614E-6</v>
      </c>
      <c r="BH654" cm="1">
        <f t="array" ref="BH654" xml:space="preserve"> EXP( -4 * alpha * X * 10^(-6) * BB654 / ( PI() * df * 10^(-6) * ( 1 - alpha ) ) ) * 100</f>
        <v>9.3120676642254264E-14</v>
      </c>
      <c r="BI654" cm="1">
        <f t="array" ref="BI654" xml:space="preserve"> EXP( -4 * alpha * X * 10^(-6) * BD654 / ( PI() * df * 10^(-6) * ( 1 - alpha ) ) ) * 100</f>
        <v>1.702216208846792E-9</v>
      </c>
      <c r="BJ654" cm="1">
        <f t="array" ref="BJ654" xml:space="preserve"> EXP( -4 * alpha * X * 10^(-6) * BE654 / ( PI() * df * 10^(-6) * ( 1 - alpha ) ) ) * 100</f>
        <v>9.5024827945677049E-42</v>
      </c>
      <c r="BK654" cm="1">
        <f t="array" ref="BK654">fC *  BG654 +  ( 1 - fC ) * BI654</f>
        <v>2.1894263933644828E-7</v>
      </c>
    </row>
    <row r="655" spans="6:63" x14ac:dyDescent="0.2">
      <c r="F655">
        <v>6550</v>
      </c>
      <c r="G655" cm="1">
        <f t="array" ref="G655" xml:space="preserve"> F655 * 10^(-9) * rhoa/mu * U</f>
        <v>4.339329542939154E-3</v>
      </c>
      <c r="H655" cm="1">
        <f t="array" ref="H655">1 +  lambda/F655 * ( 2.514 + 0.8 * EXP( -0.55 * F655/lambda ) )</f>
        <v>1.0257195633587786</v>
      </c>
      <c r="I655" cm="1">
        <f t="array" ref="I655" xml:space="preserve"> 1 + 3.34 * lambda/F655</f>
        <v>1.0341699847328245</v>
      </c>
      <c r="J655">
        <f t="shared" si="269"/>
        <v>0.99182878878830627</v>
      </c>
      <c r="K655" cm="1">
        <f t="array" ref="K655" xml:space="preserve"> kB * T * H655 / ( 3 * PI() * mu * F655 * 10^(-9) )</f>
        <v>3.6971117625898004E-12</v>
      </c>
      <c r="L655" cm="1">
        <f t="array" ref="L655" xml:space="preserve"> df * 10^(-6) *U / K655</f>
        <v>22243.536951573471</v>
      </c>
      <c r="M655" cm="1">
        <f t="array" ref="M655" xml:space="preserve"> 1 + 0.388 * Kn * ( ( 1 - alpha ) * L655 / Ku ) ^ ( 1 / 3 )</f>
        <v>1.2097668721724277</v>
      </c>
      <c r="N655" cm="1">
        <f t="array" ref="N655" xml:space="preserve"> 1 + 0.388 * Kn * ( ( 1 - alpha ) / Ku ) ^ ( 1 / 3 ) * ( 3 * PI() * mu * df * 10^(-6) * U * F655 * 10^(-9) / ( kB * T ) ) ^ ( 1 / 3 ) * ( 0.6 * ( F655 / lambda ) ^ 0.1 ) ^ ( -1 / 3 ) * ( 1 + 2/3 * ( 3.34 * F655 / lambda ) ) ^ ( -1 / 2 )</f>
        <v>1.0145596897857918</v>
      </c>
      <c r="O655">
        <f t="shared" si="260"/>
        <v>0.83864066137296811</v>
      </c>
      <c r="P655" cm="1">
        <f t="array" ref="P655" xml:space="preserve"> 1 / ( 1 + 1.6 * ( ( 1 - alpha ) / Ku ) ^ ( 1 / 3 ) * L655 ^ ( -2 / 3 ) * M655 )</f>
        <v>0.99725542024083913</v>
      </c>
      <c r="Q655" cm="1">
        <f t="array" ref="Q655" xml:space="preserve"> 1.6 * ( ( 1 - alpha ) / Ku ) * L655 ^ ( -2 / 3 ) * M655 * P655</f>
        <v>3.4709088680355666E-3</v>
      </c>
      <c r="R655" cm="1">
        <f t="array" ref="R655" xml:space="preserve"> 1.6 * ( 0.6 ) ^ ( 2 / 3 ) * ( ( 1 - alpha ) / Ku ) * ( lambda * 10^(-9) ) ^ ( -1 / 15 ) * ( kB * T / ( 3 * PI() * df * 10^(-6) * U * mu ) ) ^ ( 2 / 3 ) * ( F655 * 10^(-9) ) ^ ( -3 / 5 )  +  3.2 * 3.34 / 3 * ( 0.6 ) ^ ( 2 / 3 ) * ( ( 1 - alpha ) / Ku ) *  ( lambda * 10^(-9) ) ^ ( 14 / 15 ) * ( kB * T / ( 3 * PI() * df * 10^(-6) * U * mu ) ) ^ ( 2 / 3 ) * ( F655 * 10^(-9) ) ^ ( -8 / 5 )</f>
        <v>2.793439009665099E-3</v>
      </c>
      <c r="S655">
        <f t="shared" si="261"/>
        <v>2.8341106150813525E-3</v>
      </c>
      <c r="T655">
        <f t="shared" si="270"/>
        <v>0.81653270737856531</v>
      </c>
      <c r="U655">
        <f t="shared" si="262"/>
        <v>5550.5684375580149</v>
      </c>
      <c r="V655">
        <f t="shared" si="263"/>
        <v>1.3422369578865917E-2</v>
      </c>
      <c r="W655">
        <f t="shared" si="264"/>
        <v>1.8015942814248373E-4</v>
      </c>
      <c r="X655">
        <f t="shared" si="265"/>
        <v>2.418150911340569E-6</v>
      </c>
      <c r="Y655" cm="1">
        <f t="array" ref="Y655" xml:space="preserve"> 4 / 3 * g / U^2 * F655 * 10^(-9) * ( rhop - rhoa ) / rhoa</f>
        <v>679.00603418579851</v>
      </c>
      <c r="Z655" cm="1">
        <f t="array" ref="Z655" xml:space="preserve"> SQRT( 4/3 * 1/U655 * g/rhoa * F655 * 10^(-9) *  ( rhop - rhoa ) )</f>
        <v>3.6687527858451437E-3</v>
      </c>
      <c r="AA655" cm="1">
        <f t="array" ref="AA655" xml:space="preserve"> Z655 / U</f>
        <v>0.3497583455868753</v>
      </c>
      <c r="AB655">
        <f t="shared" si="271"/>
        <v>0.53788978791669317</v>
      </c>
      <c r="AC655">
        <f t="shared" si="272"/>
        <v>0.51487124029802744</v>
      </c>
      <c r="AD655">
        <f t="shared" si="273"/>
        <v>0.95720582889699557</v>
      </c>
      <c r="AE655" cm="1">
        <f t="array" ref="AE655">( ( F655 * 10^(-9) ) ^ 2 * rhop * H655 * U ) / ( 18 * mu * ( df * 10^(-6) ) )</f>
        <v>0.1804160745422792</v>
      </c>
      <c r="AF655">
        <f t="shared" si="274"/>
        <v>0.17570070086540268</v>
      </c>
      <c r="AG655" cm="1">
        <f t="array" ref="AG655">(2 * AI675*(1-alpha)*AE655*SQRT(alpha)+(1-alpha)*alpha*AE655^2)/Ku</f>
        <v>0.11925035968056372</v>
      </c>
      <c r="AH655">
        <f t="shared" si="275"/>
        <v>0.67871305631226064</v>
      </c>
      <c r="AI655" cm="1">
        <f t="array" ref="AI655" xml:space="preserve"> F655 / df / 1000</f>
        <v>0.83545918367346939</v>
      </c>
      <c r="AJ655" cm="1">
        <f t="array" ref="AJ655" xml:space="preserve"> ( 1 + AI655 ) / ( 2*Ku ) * ( 2 * LN( 1 + AI655 ) - 1 + alpha + ( 1 / ( 1 + AI655 ) ) ^ 2 * ( 1 - alpha / 2 ) - ( alpha / 2) * ( 1 + AI655 ) ^ 2 )</f>
        <v>0.63639551718107701</v>
      </c>
      <c r="AK655" cm="1">
        <f t="array" ref="AK655" xml:space="preserve"> ( ( 1 - alpha ) / Ku ) * AI655 ^ 2</f>
        <v>0.99266225114379236</v>
      </c>
      <c r="AL655">
        <f t="shared" si="276"/>
        <v>1.5598196787130179</v>
      </c>
      <c r="AM655">
        <f t="shared" si="266"/>
        <v>0.86197755804611853</v>
      </c>
      <c r="AN655">
        <f t="shared" si="277"/>
        <v>1.6860683029223038</v>
      </c>
      <c r="AO655">
        <f t="shared" si="278"/>
        <v>1.9560466362305151</v>
      </c>
      <c r="AP655" cm="1">
        <f t="array" ref="AP655" xml:space="preserve"> EXP( -4 * alpha * X * 10^(-6) * AM655 / ( PI() * df * 10^(-6) * ( 1 - alpha ) ) ) * 100</f>
        <v>2.1883047704696459E-6</v>
      </c>
      <c r="AQ655" cm="1">
        <f t="array" ref="AQ655" xml:space="preserve"> EXP( -4 * alpha * X * 10^(-6) * AN655 / ( PI() * df * 10^(-6) * ( 1 - alpha ) ) ) * 100</f>
        <v>1.0396655227886513E-13</v>
      </c>
      <c r="AR655">
        <f t="shared" si="279"/>
        <v>2.1883046665030936E-6</v>
      </c>
      <c r="AS655" cm="1">
        <f t="array" ref="AS655" xml:space="preserve"> ( sigave * 10^(-6) * fE *e * H655 ) / ( 3 * PI() * eps0 * ( 1 + epsF ) * mu * U * F655 * 10^(-9) )</f>
        <v>3.2311826993508506E-3</v>
      </c>
      <c r="AT655" cm="1">
        <f t="array" ref="AT655" xml:space="preserve"> PI() * AS655 / ( 1 + alpha * SQRT(AS655) )</f>
        <v>1.0111400883839324E-2</v>
      </c>
      <c r="AU655" cm="1">
        <f t="array" ref="AU655" xml:space="preserve"> PI() * AS655 * ( 1 - SQRT( AS655 ) * alpha )</f>
        <v>1.0111245333477594E-2</v>
      </c>
      <c r="AV655">
        <f t="shared" si="280"/>
        <v>0.99998461633916835</v>
      </c>
      <c r="AW655" cm="1">
        <f t="array" ref="AW655" xml:space="preserve"> 2 / 3 * ( epsP - 1 ) / ( epsP + 2 ) * ( sigave * 10^(-6) ) ^ 2 / ( eps0 * ( 1 + epsF ) ^ 2 ) * H655 * ( F655 * 10^(-9) ) ^ 2 / ( df * 10^(-6) * mu * U )</f>
        <v>144.66422796980063</v>
      </c>
      <c r="AX655" cm="1">
        <f t="array" ref="AX655" xml:space="preserve"> 0.528 * Ku ^ 0.26 * AW655 ^ 0.74 / ( 1 + 0.366 * ( Ku * AW655 ) ^ 0.63 )</f>
        <v>2.5243287632804758</v>
      </c>
      <c r="AY655" cm="1">
        <f t="array" ref="AY655" xml:space="preserve"> 0.35 * Ku ^ ( -0.5 ) * AW655 ^ 0.4</f>
        <v>3.1638303035996316</v>
      </c>
      <c r="AZ655">
        <f t="shared" si="281"/>
        <v>1.2533352824804387</v>
      </c>
      <c r="BA655">
        <f t="shared" si="267"/>
        <v>0.86337315828768069</v>
      </c>
      <c r="BB655">
        <f t="shared" si="282"/>
        <v>1.6961795482557813</v>
      </c>
      <c r="BC655">
        <f t="shared" si="283"/>
        <v>1.9645961100062426</v>
      </c>
      <c r="BD655">
        <f t="shared" si="268"/>
        <v>1.2103915782485115</v>
      </c>
      <c r="BE655">
        <f t="shared" si="284"/>
        <v>4.8498986065219354</v>
      </c>
      <c r="BF655">
        <f t="shared" si="285"/>
        <v>4.006883965220533</v>
      </c>
      <c r="BG655" cm="1">
        <f t="array" ref="BG655" xml:space="preserve"> EXP( -4 * alpha * X * 10^(-6) * BA655 / ( PI() * df * 10^(-6) * ( 1 - alpha ) ) ) * 100</f>
        <v>2.1266984822351737E-6</v>
      </c>
      <c r="BH655" cm="1">
        <f t="array" ref="BH655" xml:space="preserve"> EXP( -4 * alpha * X * 10^(-6) * BB655 / ( PI() * df * 10^(-6) * ( 1 - alpha ) ) ) * 100</f>
        <v>8.4535844942628477E-14</v>
      </c>
      <c r="BI655" cm="1">
        <f t="array" ref="BI655" xml:space="preserve"> EXP( -4 * alpha * X * 10^(-6) * BD655 / ( PI() * df * 10^(-6) * ( 1 - alpha ) ) ) * 100</f>
        <v>1.7537006674231346E-9</v>
      </c>
      <c r="BJ655" cm="1">
        <f t="array" ref="BJ655" xml:space="preserve"> EXP( -4 * alpha * X * 10^(-6) * BE655 / ( PI() * df * 10^(-6) * ( 1 - alpha ) ) ) * 100</f>
        <v>7.9758620268078328E-42</v>
      </c>
      <c r="BK655" cm="1">
        <f t="array" ref="BK655">fC *  BG655 +  ( 1 - fC ) * BI655</f>
        <v>2.1424817882419819E-7</v>
      </c>
    </row>
    <row r="656" spans="6:63" x14ac:dyDescent="0.2">
      <c r="F656">
        <v>6560</v>
      </c>
      <c r="G656" cm="1">
        <f t="array" ref="G656" xml:space="preserve"> F656 * 10^(-9) * rhoa/mu * U</f>
        <v>4.3459544735390604E-3</v>
      </c>
      <c r="H656" cm="1">
        <f t="array" ref="H656">1 +  lambda/F656 * ( 2.514 + 0.8 * EXP( -0.55 * F656/lambda ) )</f>
        <v>1.0256803567073172</v>
      </c>
      <c r="I656" cm="1">
        <f t="array" ref="I656" xml:space="preserve"> 1 + 3.34 * lambda/F656</f>
        <v>1.0341178963414634</v>
      </c>
      <c r="J656">
        <f t="shared" si="269"/>
        <v>0.9918408339474668</v>
      </c>
      <c r="K656" cm="1">
        <f t="array" ref="K656" xml:space="preserve"> kB * T * H656 / ( 3 * PI() * mu * F656 * 10^(-9) )</f>
        <v>3.691334820143439E-12</v>
      </c>
      <c r="L656" cm="1">
        <f t="array" ref="L656" xml:space="preserve"> df * 10^(-6) *U / K656</f>
        <v>22278.348107709058</v>
      </c>
      <c r="M656" cm="1">
        <f t="array" ref="M656" xml:space="preserve"> 1 + 0.388 * Kn * ( ( 1 - alpha ) * L656 / Ku ) ^ ( 1 / 3 )</f>
        <v>1.2098762435871873</v>
      </c>
      <c r="N656" cm="1">
        <f t="array" ref="N656" xml:space="preserve"> 1 + 0.388 * Kn * ( ( 1 - alpha ) / Ku ) ^ ( 1 / 3 ) * ( 3 * PI() * mu * df * 10^(-6) * U * F656 * 10^(-9) / ( kB * T ) ) ^ ( 1 / 3 ) * ( 0.6 * ( F656 / lambda ) ^ 0.1 ) ^ ( -1 / 3 ) * ( 1 + 2/3 * ( 3.34 * F656 / lambda ) ) ^ ( -1 / 2 )</f>
        <v>1.0145552988856539</v>
      </c>
      <c r="O656">
        <f t="shared" si="260"/>
        <v>0.83856122001170774</v>
      </c>
      <c r="P656" cm="1">
        <f t="array" ref="P656" xml:space="preserve"> 1 / ( 1 + 1.6 * ( ( 1 - alpha ) / Ku ) ^ ( 1 / 3 ) * L656 ^ ( -2 / 3 ) * M656 )</f>
        <v>0.9972580249922598</v>
      </c>
      <c r="Q656" cm="1">
        <f t="array" ref="Q656" xml:space="preserve"> 1.6 * ( ( 1 - alpha ) / Ku ) * L656 ^ ( -2 / 3 ) * M656 * P656</f>
        <v>3.4676147918569948E-3</v>
      </c>
      <c r="R656" cm="1">
        <f t="array" ref="R656" xml:space="preserve"> 1.6 * ( 0.6 ) ^ ( 2 / 3 ) * ( ( 1 - alpha ) / Ku ) * ( lambda * 10^(-9) ) ^ ( -1 / 15 ) * ( kB * T / ( 3 * PI() * df * 10^(-6) * U * mu ) ) ^ ( 2 / 3 ) * ( F656 * 10^(-9) ) ^ ( -3 / 5 )  +  3.2 * 3.34 / 3 * ( 0.6 ) ^ ( 2 / 3 ) * ( ( 1 - alpha ) / Ku ) *  ( lambda * 10^(-9) ) ^ ( 14 / 15 ) * ( kB * T / ( 3 * PI() * df * 10^(-6) * U * mu ) ) ^ ( 2 / 3 ) * ( F656 * 10^(-9) ) ^ ( -8 / 5 )</f>
        <v>2.7907884989240056E-3</v>
      </c>
      <c r="S656">
        <f t="shared" si="261"/>
        <v>2.8314092596524901E-3</v>
      </c>
      <c r="T656">
        <f t="shared" si="270"/>
        <v>0.81652935219375944</v>
      </c>
      <c r="U656">
        <f t="shared" si="262"/>
        <v>5542.1278941315259</v>
      </c>
      <c r="V656">
        <f t="shared" si="263"/>
        <v>1.3432586547885128E-2</v>
      </c>
      <c r="W656">
        <f t="shared" si="264"/>
        <v>1.8043380230386633E-4</v>
      </c>
      <c r="X656">
        <f t="shared" si="265"/>
        <v>2.4236770811260219E-6</v>
      </c>
      <c r="Y656" cm="1">
        <f t="array" ref="Y656" xml:space="preserve"> 4 / 3 * g / U^2 * F656 * 10^(-9) * ( rhop - rhoa ) / rhoa</f>
        <v>680.04268461967013</v>
      </c>
      <c r="Z656" cm="1">
        <f t="array" ref="Z656" xml:space="preserve"> SQRT( 4/3 * 1/U656 * g/rhoa * F656 * 10^(-9) *  ( rhop - rhoa ) )</f>
        <v>3.6743470768873594E-3</v>
      </c>
      <c r="AA656" cm="1">
        <f t="array" ref="AA656" xml:space="preserve"> Z656 / U</f>
        <v>0.35029167396681032</v>
      </c>
      <c r="AB656">
        <f t="shared" si="271"/>
        <v>0.53915220096612404</v>
      </c>
      <c r="AC656">
        <f t="shared" si="272"/>
        <v>0.51597393047646778</v>
      </c>
      <c r="AD656">
        <f t="shared" si="273"/>
        <v>0.9570097823061422</v>
      </c>
      <c r="AE656" cm="1">
        <f t="array" ref="AE656">( ( F656 * 10^(-9) ) ^ 2 * rhop * H656 * U ) / ( 18 * mu * ( df * 10^(-6) ) )</f>
        <v>0.1809604666279569</v>
      </c>
      <c r="AF656">
        <f t="shared" si="274"/>
        <v>0.17631633482576589</v>
      </c>
      <c r="AG656" cm="1">
        <f t="array" ref="AG656">(2 * AI676*(1-alpha)*AE656*SQRT(alpha)+(1-alpha)*alpha*AE656^2)/Ku</f>
        <v>0.11979230983680848</v>
      </c>
      <c r="AH656">
        <f t="shared" si="275"/>
        <v>0.67941696925123862</v>
      </c>
      <c r="AI656" cm="1">
        <f t="array" ref="AI656" xml:space="preserve"> F656 / df / 1000</f>
        <v>0.83673469387755106</v>
      </c>
      <c r="AJ656" cm="1">
        <f t="array" ref="AJ656" xml:space="preserve"> ( 1 + AI656 ) / ( 2*Ku ) * ( 2 * LN( 1 + AI656 ) - 1 + alpha + ( 1 / ( 1 + AI656 ) ) ^ 2 * ( 1 - alpha / 2 ) - ( alpha / 2) * ( 1 + AI656 ) ^ 2 )</f>
        <v>0.63800196772679685</v>
      </c>
      <c r="AK656" cm="1">
        <f t="array" ref="AK656" xml:space="preserve"> ( ( 1 - alpha ) / Ku ) * AI656 ^ 2</f>
        <v>0.99569559468146396</v>
      </c>
      <c r="AL656">
        <f t="shared" si="276"/>
        <v>1.5606465889582295</v>
      </c>
      <c r="AM656">
        <f t="shared" si="266"/>
        <v>0.86306464317342757</v>
      </c>
      <c r="AN656">
        <f t="shared" si="277"/>
        <v>1.6908172692433503</v>
      </c>
      <c r="AO656">
        <f t="shared" si="278"/>
        <v>1.9590853160504118</v>
      </c>
      <c r="AP656" cm="1">
        <f t="array" ref="AP656" xml:space="preserve"> EXP( -4 * alpha * X * 10^(-6) * AM656 / ( PI() * df * 10^(-6) * ( 1 - alpha ) ) ) * 100</f>
        <v>2.1401662702362096E-6</v>
      </c>
      <c r="AQ656" cm="1">
        <f t="array" ref="AQ656" xml:space="preserve"> EXP( -4 * alpha * X * 10^(-6) * AN656 / ( PI() * df * 10^(-6) * ( 1 - alpha ) ) ) * 100</f>
        <v>9.4339234136582624E-14</v>
      </c>
      <c r="AR656">
        <f t="shared" si="279"/>
        <v>2.1401661758969754E-6</v>
      </c>
      <c r="AS656" cm="1">
        <f t="array" ref="AS656" xml:space="preserve"> ( sigave * 10^(-6) * fE *e * H656 ) / ( 3 * PI() * eps0 * ( 1 + epsF ) * mu * U * F656 * 10^(-9) )</f>
        <v>3.2261337969409455E-3</v>
      </c>
      <c r="AT656" cm="1">
        <f t="array" ref="AT656" xml:space="preserve"> PI() * AS656 / ( 1 + alpha * SQRT(AS656) )</f>
        <v>1.0095632085941905E-2</v>
      </c>
      <c r="AU656" cm="1">
        <f t="array" ref="AU656" xml:space="preserve"> PI() * AS656 * ( 1 - SQRT( AS656 ) * alpha )</f>
        <v>1.0095477020839044E-2</v>
      </c>
      <c r="AV656">
        <f t="shared" si="280"/>
        <v>0.99998464037699264</v>
      </c>
      <c r="AW656" cm="1">
        <f t="array" ref="AW656" xml:space="preserve"> 2 / 3 * ( epsP - 1 ) / ( epsP + 2 ) * ( sigave * 10^(-6) ) ^ 2 / ( eps0 * ( 1 + epsF ) ^ 2 ) * H656 * ( F656 * 10^(-9) ) ^ 2 / ( df * 10^(-6) * mu * U )</f>
        <v>145.1007415176496</v>
      </c>
      <c r="AX656" cm="1">
        <f t="array" ref="AX656" xml:space="preserve"> 0.528 * Ku ^ 0.26 * AW656 ^ 0.74 / ( 1 + 0.366 * ( Ku * AW656 ) ^ 0.63 )</f>
        <v>2.5258096713535805</v>
      </c>
      <c r="AY656" cm="1">
        <f t="array" ref="AY656" xml:space="preserve"> 0.35 * Ku ^ ( -0.5 ) * AW656 ^ 0.4</f>
        <v>3.1676455014516489</v>
      </c>
      <c r="AZ656">
        <f t="shared" si="281"/>
        <v>1.2541109242622026</v>
      </c>
      <c r="BA656">
        <f t="shared" si="267"/>
        <v>0.86444709215550586</v>
      </c>
      <c r="BB656">
        <f t="shared" si="282"/>
        <v>1.7009127462641893</v>
      </c>
      <c r="BC656">
        <f t="shared" si="283"/>
        <v>1.9676308263388909</v>
      </c>
      <c r="BD656">
        <f t="shared" si="268"/>
        <v>1.2089372917962378</v>
      </c>
      <c r="BE656">
        <f t="shared" si="284"/>
        <v>4.8584627706949988</v>
      </c>
      <c r="BF656">
        <f t="shared" si="285"/>
        <v>4.0187880741740543</v>
      </c>
      <c r="BG656" cm="1">
        <f t="array" ref="BG656" xml:space="preserve"> EXP( -4 * alpha * X * 10^(-6) * BA656 / ( PI() * df * 10^(-6) * ( 1 - alpha ) ) ) * 100</f>
        <v>2.0804749773555895E-6</v>
      </c>
      <c r="BH656" cm="1">
        <f t="array" ref="BH656" xml:space="preserve"> EXP( -4 * alpha * X * 10^(-6) * BB656 / ( PI() * df * 10^(-6) * ( 1 - alpha ) ) ) * 100</f>
        <v>7.6732566715730227E-14</v>
      </c>
      <c r="BI656" cm="1">
        <f t="array" ref="BI656" xml:space="preserve"> EXP( -4 * alpha * X * 10^(-6) * BD656 / ( PI() * df * 10^(-6) * ( 1 - alpha ) ) ) * 100</f>
        <v>1.8066701260402425E-9</v>
      </c>
      <c r="BJ656" cm="1">
        <f t="array" ref="BJ656" xml:space="preserve"> EXP( -4 * alpha * X * 10^(-6) * BE656 / ( PI() * df * 10^(-6) * ( 1 - alpha ) ) ) * 100</f>
        <v>6.6938025373047059E-42</v>
      </c>
      <c r="BK656" cm="1">
        <f t="array" ref="BK656">fC *  BG656 +  ( 1 - fC ) * BI656</f>
        <v>2.0967350084899517E-7</v>
      </c>
    </row>
    <row r="657" spans="6:63" x14ac:dyDescent="0.2">
      <c r="F657">
        <v>6570</v>
      </c>
      <c r="G657" cm="1">
        <f t="array" ref="G657" xml:space="preserve"> F657 * 10^(-9) * rhoa/mu * U</f>
        <v>4.3525794041389676E-3</v>
      </c>
      <c r="H657" cm="1">
        <f t="array" ref="H657">1 +  lambda/F657 * ( 2.514 + 0.8 * EXP( -0.55 * F657/lambda ) )</f>
        <v>1.0256412694063928</v>
      </c>
      <c r="I657" cm="1">
        <f t="array" ref="I657" xml:space="preserve"> 1 + 3.34 * lambda/F657</f>
        <v>1.0340659665144596</v>
      </c>
      <c r="J657">
        <f t="shared" si="269"/>
        <v>0.99185284364742798</v>
      </c>
      <c r="K657" cm="1">
        <f t="array" ref="K657" xml:space="preserve"> kB * T * H657 / ( 3 * PI() * mu * F657 * 10^(-9) )</f>
        <v>3.6855758923973048E-12</v>
      </c>
      <c r="L657" cm="1">
        <f t="array" ref="L657" xml:space="preserve"> df * 10^(-6) *U / K657</f>
        <v>22313.159328750575</v>
      </c>
      <c r="M657" cm="1">
        <f t="array" ref="M657" xml:space="preserve"> 1 + 0.388 * Kn * ( ( 1 - alpha ) * L657 / Ku ) ^ ( 1 / 3 )</f>
        <v>1.2099855013322065</v>
      </c>
      <c r="N657" cm="1">
        <f t="array" ref="N657" xml:space="preserve"> 1 + 0.388 * Kn * ( ( 1 - alpha ) / Ku ) ^ ( 1 / 3 ) * ( 3 * PI() * mu * df * 10^(-6) * U * F657 * 10^(-9) / ( kB * T ) ) ^ ( 1 / 3 ) * ( 0.6 * ( F657 / lambda ) ^ 0.1 ) ^ ( -1 / 3 ) * ( 1 + 2/3 * ( 3.34 * F657 / lambda ) ) ^ ( -1 / 2 )</f>
        <v>1.0145509159182522</v>
      </c>
      <c r="O657">
        <f t="shared" si="260"/>
        <v>0.83848187833756782</v>
      </c>
      <c r="P657" cm="1">
        <f t="array" ref="P657" xml:space="preserve"> 1 / ( 1 + 1.6 * ( ( 1 - alpha ) / Ku ) ^ ( 1 / 3 ) * L657 ^ ( -2 / 3 ) * M657 )</f>
        <v>0.9972606231159612</v>
      </c>
      <c r="Q657" cm="1">
        <f t="array" ref="Q657" xml:space="preserve"> 1.6 * ( ( 1 - alpha ) / Ku ) * L657 ^ ( -2 / 3 ) * M657 * P657</f>
        <v>3.4643290973657469E-3</v>
      </c>
      <c r="R657" cm="1">
        <f t="array" ref="R657" xml:space="preserve"> 1.6 * ( 0.6 ) ^ ( 2 / 3 ) * ( ( 1 - alpha ) / Ku ) * ( lambda * 10^(-9) ) ^ ( -1 / 15 ) * ( kB * T / ( 3 * PI() * df * 10^(-6) * U * mu ) ) ^ ( 2 / 3 ) * ( F657 * 10^(-9) ) ^ ( -3 / 5 )  +  3.2 * 3.34 / 3 * ( 0.6 ) ^ ( 2 / 3 ) * ( ( 1 - alpha ) / Ku ) *  ( lambda * 10^(-9) ) ^ ( 14 / 15 ) * ( kB * T / ( 3 * PI() * df * 10^(-6) * U * mu ) ) ^ ( 2 / 3 ) * ( F657 * 10^(-9) ) ^ ( -8 / 5 )</f>
        <v>2.7881446754510356E-3</v>
      </c>
      <c r="S657">
        <f t="shared" si="261"/>
        <v>2.8287147341914463E-3</v>
      </c>
      <c r="T657">
        <f t="shared" si="270"/>
        <v>0.81652598661668208</v>
      </c>
      <c r="U657">
        <f t="shared" si="262"/>
        <v>5533.713035047128</v>
      </c>
      <c r="V657">
        <f t="shared" si="263"/>
        <v>1.3442795686961202E-2</v>
      </c>
      <c r="W657">
        <f t="shared" si="264"/>
        <v>1.8070817472105858E-4</v>
      </c>
      <c r="X657">
        <f t="shared" si="265"/>
        <v>2.4292074188795061E-6</v>
      </c>
      <c r="Y657" cm="1">
        <f t="array" ref="Y657" xml:space="preserve"> 4 / 3 * g / U^2 * F657 * 10^(-9) * ( rhop - rhoa ) / rhoa</f>
        <v>681.07933505354151</v>
      </c>
      <c r="Z657" cm="1">
        <f t="array" ref="Z657" xml:space="preserve"> SQRT( 4/3 * 1/U657 * g/rhoa * F657 * 10^(-9) *  ( rhop - rhoa ) )</f>
        <v>3.6799413503352265E-3</v>
      </c>
      <c r="AA657" cm="1">
        <f t="array" ref="AA657" xml:space="preserve"> Z657 / U</f>
        <v>0.35082500066939865</v>
      </c>
      <c r="AB657">
        <f t="shared" si="271"/>
        <v>0.54041668430107892</v>
      </c>
      <c r="AC657">
        <f t="shared" si="272"/>
        <v>0.51707778380247837</v>
      </c>
      <c r="AD657">
        <f t="shared" si="273"/>
        <v>0.95681313849740823</v>
      </c>
      <c r="AE657" cm="1">
        <f t="array" ref="AE657">( ( F657 * 10^(-9) ) ^ 2 * rhop * H657 * U ) / ( 18 * mu * ( df * 10^(-6) ) )</f>
        <v>0.1815056786761256</v>
      </c>
      <c r="AF657">
        <f t="shared" si="274"/>
        <v>0.17693241417801309</v>
      </c>
      <c r="AG657" cm="1">
        <f t="array" ref="AG657">(2 * AI677*(1-alpha)*AE657*SQRT(alpha)+(1-alpha)*alpha*AE657^2)/Ku</f>
        <v>0.12033591398906202</v>
      </c>
      <c r="AH657">
        <f t="shared" si="275"/>
        <v>0.68012361979072478</v>
      </c>
      <c r="AI657" cm="1">
        <f t="array" ref="AI657" xml:space="preserve"> F657 / df / 1000</f>
        <v>0.83801020408163263</v>
      </c>
      <c r="AJ657" cm="1">
        <f t="array" ref="AJ657" xml:space="preserve"> ( 1 + AI657 ) / ( 2*Ku ) * ( 2 * LN( 1 + AI657 ) - 1 + alpha + ( 1 / ( 1 + AI657 ) ) ^ 2 * ( 1 - alpha / 2 ) - ( alpha / 2) * ( 1 + AI657 ) ^ 2 )</f>
        <v>0.63960968614232161</v>
      </c>
      <c r="AK657" cm="1">
        <f t="array" ref="AK657" xml:space="preserve"> ( ( 1 - alpha ) / Ku ) * AI657 ^ 2</f>
        <v>0.99873356574550842</v>
      </c>
      <c r="AL657">
        <f t="shared" si="276"/>
        <v>1.5614734851330518</v>
      </c>
      <c r="AM657">
        <f t="shared" si="266"/>
        <v>0.86414810164709255</v>
      </c>
      <c r="AN657">
        <f t="shared" si="277"/>
        <v>1.6955724784601913</v>
      </c>
      <c r="AO657">
        <f t="shared" si="278"/>
        <v>1.9621318096150169</v>
      </c>
      <c r="AP657" cm="1">
        <f t="array" ref="AP657" xml:space="preserve"> EXP( -4 * alpha * X * 10^(-6) * AM657 / ( PI() * df * 10^(-6) * ( 1 - alpha ) ) ) * 100</f>
        <v>2.0932420532472694E-6</v>
      </c>
      <c r="AQ657" cm="1">
        <f t="array" ref="AQ657" xml:space="preserve"> EXP( -4 * alpha * X * 10^(-6) * AN657 / ( PI() * df * 10^(-6) * ( 1 - alpha ) ) ) * 100</f>
        <v>8.5592472760299774E-14</v>
      </c>
      <c r="AR657">
        <f t="shared" si="279"/>
        <v>2.0932419676547967E-6</v>
      </c>
      <c r="AS657" cm="1">
        <f t="array" ref="AS657" xml:space="preserve"> ( sigave * 10^(-6) * fE *e * H657 ) / ( 3 * PI() * eps0 * ( 1 + epsF ) * mu * U * F657 * 10^(-9) )</f>
        <v>3.2211006389259752E-3</v>
      </c>
      <c r="AT657" cm="1">
        <f t="array" ref="AT657" xml:space="preserve"> PI() * AS657 / ( 1 + alpha * SQRT(AS657) )</f>
        <v>1.0079912389273931E-2</v>
      </c>
      <c r="AU657" cm="1">
        <f t="array" ref="AU657" xml:space="preserve"> PI() * AS657 * ( 1 - SQRT( AS657 ) * alpha )</f>
        <v>1.0079757807163268E-2</v>
      </c>
      <c r="AV657">
        <f t="shared" si="280"/>
        <v>0.99998466433985811</v>
      </c>
      <c r="AW657" cm="1">
        <f t="array" ref="AW657" xml:space="preserve"> 2 / 3 * ( epsP - 1 ) / ( epsP + 2 ) * ( sigave * 10^(-6) ) ^ 2 / ( eps0 * ( 1 + epsF ) ^ 2 ) * H657 * ( F657 * 10^(-9) ) ^ 2 / ( df * 10^(-6) * mu * U )</f>
        <v>145.53791254150798</v>
      </c>
      <c r="AX657" cm="1">
        <f t="array" ref="AX657" xml:space="preserve"> 0.528 * Ku ^ 0.26 * AW657 ^ 0.74 / ( 1 + 0.366 * ( Ku * AW657 ) ^ 0.63 )</f>
        <v>2.5272881623174839</v>
      </c>
      <c r="AY657" cm="1">
        <f t="array" ref="AY657" xml:space="preserve"> 0.35 * Ku ^ ( -0.5 ) * AW657 ^ 0.4</f>
        <v>3.1714595499446405</v>
      </c>
      <c r="AZ657">
        <f t="shared" si="281"/>
        <v>1.2548864024419208</v>
      </c>
      <c r="BA657">
        <f t="shared" si="267"/>
        <v>0.86551747688040637</v>
      </c>
      <c r="BB657">
        <f t="shared" si="282"/>
        <v>1.7056522362673545</v>
      </c>
      <c r="BC657">
        <f t="shared" si="283"/>
        <v>1.9706733622699966</v>
      </c>
      <c r="BD657">
        <f t="shared" si="268"/>
        <v>1.2074849961827536</v>
      </c>
      <c r="BE657">
        <f t="shared" si="284"/>
        <v>4.8670320284048323</v>
      </c>
      <c r="BF657">
        <f t="shared" si="285"/>
        <v>4.0307184302836703</v>
      </c>
      <c r="BG657" cm="1">
        <f t="array" ref="BG657" xml:space="preserve"> EXP( -4 * alpha * X * 10^(-6) * BA657 / ( PI() * df * 10^(-6) * ( 1 - alpha ) ) ) * 100</f>
        <v>2.0354039430699031E-6</v>
      </c>
      <c r="BH657" cm="1">
        <f t="array" ref="BH657" xml:space="preserve"> EXP( -4 * alpha * X * 10^(-6) * BB657 / ( PI() * df * 10^(-6) * ( 1 - alpha ) ) ) * 100</f>
        <v>6.9640621808974185E-14</v>
      </c>
      <c r="BI657" cm="1">
        <f t="array" ref="BI657" xml:space="preserve"> EXP( -4 * alpha * X * 10^(-6) * BD657 / ( PI() * df * 10^(-6) * ( 1 - alpha ) ) ) * 100</f>
        <v>1.861163676909815E-9</v>
      </c>
      <c r="BJ657" cm="1">
        <f t="array" ref="BJ657" xml:space="preserve"> EXP( -4 * alpha * X * 10^(-6) * BE657 / ( PI() * df * 10^(-6) * ( 1 - alpha ) ) ) * 100</f>
        <v>5.6172389392766663E-42</v>
      </c>
      <c r="BK657" cm="1">
        <f t="array" ref="BK657">fC *  BG657 +  ( 1 - fC ) * BI657</f>
        <v>2.0521544161620915E-7</v>
      </c>
    </row>
    <row r="658" spans="6:63" x14ac:dyDescent="0.2">
      <c r="F658">
        <v>6580</v>
      </c>
      <c r="G658" cm="1">
        <f t="array" ref="G658" xml:space="preserve"> F658 * 10^(-9) * rhoa/mu * U</f>
        <v>4.3592043347388748E-3</v>
      </c>
      <c r="H658" cm="1">
        <f t="array" ref="H658">1 +  lambda/F658 * ( 2.514 + 0.8 * EXP( -0.55 * F658/lambda ) )</f>
        <v>1.025602300911854</v>
      </c>
      <c r="I658" cm="1">
        <f t="array" ref="I658" xml:space="preserve"> 1 + 3.34 * lambda/F658</f>
        <v>1.0340141945288754</v>
      </c>
      <c r="J658">
        <f t="shared" si="269"/>
        <v>0.99186481804453941</v>
      </c>
      <c r="K658" cm="1">
        <f t="array" ref="K658" xml:space="preserve"> kB * T * H658 / ( 3 * PI() * mu * F658 * 10^(-9) )</f>
        <v>3.6798348952651064E-12</v>
      </c>
      <c r="L658" cm="1">
        <f t="array" ref="L658" xml:space="preserve"> df * 10^(-6) *U / K658</f>
        <v>22347.970614409471</v>
      </c>
      <c r="M658" cm="1">
        <f t="array" ref="M658" xml:space="preserve"> 1 + 0.388 * Kn * ( ( 1 - alpha ) * L658 / Ku ) ^ ( 1 / 3 )</f>
        <v>1.210094645701886</v>
      </c>
      <c r="N658" cm="1">
        <f t="array" ref="N658" xml:space="preserve"> 1 + 0.388 * Kn * ( ( 1 - alpha ) / Ku ) ^ ( 1 / 3 ) * ( 3 * PI() * mu * df * 10^(-6) * U * F658 * 10^(-9) / ( kB * T ) ) ^ ( 1 / 3 ) * ( 0.6 * ( F658 / lambda ) ^ 0.1 ) ^ ( -1 / 3 ) * ( 1 + 2/3 * ( 3.34 * F658 / lambda ) ) ^ ( -1 / 2 )</f>
        <v>1.014546540857354</v>
      </c>
      <c r="O658">
        <f t="shared" si="260"/>
        <v>0.83840263607553678</v>
      </c>
      <c r="P658" cm="1">
        <f t="array" ref="P658" xml:space="preserve"> 1 / ( 1 + 1.6 * ( ( 1 - alpha ) / Ku ) ^ ( 1 / 3 ) * L658 ^ ( -2 / 3 ) * M658 )</f>
        <v>0.9972632146391287</v>
      </c>
      <c r="Q658" cm="1">
        <f t="array" ref="Q658" xml:space="preserve"> 1.6 * ( ( 1 - alpha ) / Ku ) * L658 ^ ( -2 / 3 ) * M658 * P658</f>
        <v>3.4610517501820156E-3</v>
      </c>
      <c r="R658" cm="1">
        <f t="array" ref="R658" xml:space="preserve"> 1.6 * ( 0.6 ) ^ ( 2 / 3 ) * ( ( 1 - alpha ) / Ku ) * ( lambda * 10^(-9) ) ^ ( -1 / 15 ) * ( kB * T / ( 3 * PI() * df * 10^(-6) * U * mu ) ) ^ ( 2 / 3 ) * ( F658 * 10^(-9) ) ^ ( -3 / 5 )  +  3.2 * 3.34 / 3 * ( 0.6 ) ^ ( 2 / 3 ) * ( ( 1 - alpha ) / Ku ) *  ( lambda * 10^(-9) ) ^ ( 14 / 15 ) * ( kB * T / ( 3 * PI() * df * 10^(-6) * U * mu ) ) ^ ( 2 / 3 ) * ( F658 * 10^(-9) ) ^ ( -8 / 5 )</f>
        <v>2.7855075119046875E-3</v>
      </c>
      <c r="S658">
        <f t="shared" si="261"/>
        <v>2.8260270107350752E-3</v>
      </c>
      <c r="T658">
        <f t="shared" si="270"/>
        <v>0.81652261067360676</v>
      </c>
      <c r="U658">
        <f t="shared" si="262"/>
        <v>5525.323743222616</v>
      </c>
      <c r="V658">
        <f t="shared" si="263"/>
        <v>1.3452997013950965E-2</v>
      </c>
      <c r="W658">
        <f t="shared" si="264"/>
        <v>1.8098254539489187E-4</v>
      </c>
      <c r="X658">
        <f t="shared" si="265"/>
        <v>2.4347419213453375E-6</v>
      </c>
      <c r="Y658" cm="1">
        <f t="array" ref="Y658" xml:space="preserve"> 4 / 3 * g / U^2 * F658 * 10^(-9) * ( rhop - rhoa ) / rhoa</f>
        <v>682.1159854874129</v>
      </c>
      <c r="Z658" cm="1">
        <f t="array" ref="Z658" xml:space="preserve"> SQRT( 4/3 * 1/U658 * g/rhoa * F658 * 10^(-9) *  ( rhop - rhoa ) )</f>
        <v>3.6855356061972688E-3</v>
      </c>
      <c r="AA658" cm="1">
        <f t="array" ref="AA658" xml:space="preserve"> Z658 / U</f>
        <v>0.35135832569545294</v>
      </c>
      <c r="AB658">
        <f t="shared" si="271"/>
        <v>0.54168324302037507</v>
      </c>
      <c r="AC658">
        <f t="shared" si="272"/>
        <v>0.51818280117672411</v>
      </c>
      <c r="AD658">
        <f t="shared" si="273"/>
        <v>0.95661589656601764</v>
      </c>
      <c r="AE658" cm="1">
        <f t="array" ref="AE658">( ( F658 * 10^(-9) ) ^ 2 * rhop * H658 * U ) / ( 18 * mu * ( df * 10^(-6) ) )</f>
        <v>0.18205171068678525</v>
      </c>
      <c r="AF658">
        <f t="shared" si="274"/>
        <v>0.17754893449930012</v>
      </c>
      <c r="AG658" cm="1">
        <f t="array" ref="AG658">(2 * AI678*(1-alpha)*AE658*SQRT(alpha)+(1-alpha)*alpha*AE658^2)/Ku</f>
        <v>0.12088117474479382</v>
      </c>
      <c r="AH658">
        <f t="shared" si="275"/>
        <v>0.6808330057608446</v>
      </c>
      <c r="AI658" cm="1">
        <f t="array" ref="AI658" xml:space="preserve"> F658 / df / 1000</f>
        <v>0.8392857142857143</v>
      </c>
      <c r="AJ658" cm="1">
        <f t="array" ref="AJ658" xml:space="preserve"> ( 1 + AI658 ) / ( 2*Ku ) * ( 2 * LN( 1 + AI658 ) - 1 + alpha + ( 1 / ( 1 + AI658 ) ) ^ 2 * ( 1 - alpha / 2 ) - ( alpha / 2) * ( 1 + AI658 ) ^ 2 )</f>
        <v>0.64121867035493996</v>
      </c>
      <c r="AK658" cm="1">
        <f t="array" ref="AK658" xml:space="preserve"> ( ( 1 - alpha ) / Ku ) * AI658 ^ 2</f>
        <v>1.0017761643359266</v>
      </c>
      <c r="AL658">
        <f t="shared" si="276"/>
        <v>1.56230036748837</v>
      </c>
      <c r="AM658">
        <f t="shared" si="266"/>
        <v>0.86522792469890408</v>
      </c>
      <c r="AN658">
        <f t="shared" si="277"/>
        <v>1.7003339270226858</v>
      </c>
      <c r="AO658">
        <f t="shared" si="278"/>
        <v>1.9651861416913876</v>
      </c>
      <c r="AP658" cm="1">
        <f t="array" ref="AP658" xml:space="preserve"> EXP( -4 * alpha * X * 10^(-6) * AM658 / ( PI() * df * 10^(-6) * ( 1 - alpha ) ) ) * 100</f>
        <v>2.0474989749057207E-6</v>
      </c>
      <c r="AQ658" cm="1">
        <f t="array" ref="AQ658" xml:space="preserve"> EXP( -4 * alpha * X * 10^(-6) * AN658 / ( PI() * df * 10^(-6) * ( 1 - alpha ) ) ) * 100</f>
        <v>7.7646762944631555E-14</v>
      </c>
      <c r="AR658">
        <f t="shared" si="279"/>
        <v>2.0474988972589579E-6</v>
      </c>
      <c r="AS658" cm="1">
        <f t="array" ref="AS658" xml:space="preserve"> ( sigave * 10^(-6) * fE *e * H658 ) / ( 3 * PI() * eps0 * ( 1 + epsF ) * mu * U * F658 * 10^(-9) )</f>
        <v>3.2160831518166354E-3</v>
      </c>
      <c r="AT658" cm="1">
        <f t="array" ref="AT658" xml:space="preserve"> PI() * AS658 / ( 1 + alpha * SQRT(AS658) )</f>
        <v>1.0064241564927074E-2</v>
      </c>
      <c r="AU658" cm="1">
        <f t="array" ref="AU658" xml:space="preserve"> PI() * AS658 * ( 1 - SQRT( AS658 ) * alpha )</f>
        <v>1.0064087463556026E-2</v>
      </c>
      <c r="AV658">
        <f t="shared" si="280"/>
        <v>0.99998468822811404</v>
      </c>
      <c r="AW658" cm="1">
        <f t="array" ref="AW658" xml:space="preserve"> 2 / 3 * ( epsP - 1 ) / ( epsP + 2 ) * ( sigave * 10^(-6) ) ^ 2 / ( eps0 * ( 1 + epsF ) ^ 2 ) * H658 * ( F658 * 10^(-9) ) ^ 2 / ( df * 10^(-6) * mu * U )</f>
        <v>145.97574104137576</v>
      </c>
      <c r="AX658" cm="1">
        <f t="array" ref="AX658" xml:space="preserve"> 0.528 * Ku ^ 0.26 * AW658 ^ 0.74 / ( 1 + 0.366 * ( Ku * AW658 ) ^ 0.63 )</f>
        <v>2.528764243836239</v>
      </c>
      <c r="AY658" cm="1">
        <f t="array" ref="AY658" xml:space="preserve"> 0.35 * Ku ^ ( -0.5 ) * AW658 ^ 0.4</f>
        <v>3.1752724511546608</v>
      </c>
      <c r="AZ658">
        <f t="shared" si="281"/>
        <v>1.2556617165456445</v>
      </c>
      <c r="BA658">
        <f t="shared" si="267"/>
        <v>0.86658430342094084</v>
      </c>
      <c r="BB658">
        <f t="shared" si="282"/>
        <v>1.7103980144862418</v>
      </c>
      <c r="BC658">
        <f t="shared" si="283"/>
        <v>1.9737237424382714</v>
      </c>
      <c r="BD658">
        <f t="shared" si="268"/>
        <v>1.2060347297879206</v>
      </c>
      <c r="BE658">
        <f t="shared" si="284"/>
        <v>4.8756063781773467</v>
      </c>
      <c r="BF658">
        <f t="shared" si="285"/>
        <v>4.0426749394146508</v>
      </c>
      <c r="BG658" cm="1">
        <f t="array" ref="BG658" xml:space="preserve"> EXP( -4 * alpha * X * 10^(-6) * BA658 / ( PI() * df * 10^(-6) * ( 1 - alpha ) ) ) * 100</f>
        <v>1.9914543053005286E-6</v>
      </c>
      <c r="BH658" cm="1">
        <f t="array" ref="BH658" xml:space="preserve"> EXP( -4 * alpha * X * 10^(-6) * BB658 / ( PI() * df * 10^(-6) * ( 1 - alpha ) ) ) * 100</f>
        <v>6.319601231310221E-14</v>
      </c>
      <c r="BI658" cm="1">
        <f t="array" ref="BI658" xml:space="preserve"> EXP( -4 * alpha * X * 10^(-6) * BD658 / ( PI() * df * 10^(-6) * ( 1 - alpha ) ) ) * 100</f>
        <v>1.9172212781553529E-9</v>
      </c>
      <c r="BJ658" cm="1">
        <f t="array" ref="BJ658" xml:space="preserve"> EXP( -4 * alpha * X * 10^(-6) * BE658 / ( PI() * df * 10^(-6) * ( 1 - alpha ) ) ) * 100</f>
        <v>4.7133278392988434E-42</v>
      </c>
      <c r="BK658" cm="1">
        <f t="array" ref="BK658">fC *  BG658 +  ( 1 - fC ) * BI658</f>
        <v>2.0087092968039267E-7</v>
      </c>
    </row>
    <row r="659" spans="6:63" x14ac:dyDescent="0.2">
      <c r="F659">
        <v>6590</v>
      </c>
      <c r="G659" cm="1">
        <f t="array" ref="G659" xml:space="preserve"> F659 * 10^(-9) * rhoa/mu * U</f>
        <v>4.3658292653387821E-3</v>
      </c>
      <c r="H659" cm="1">
        <f t="array" ref="H659">1 +  lambda/F659 * ( 2.514 + 0.8 * EXP( -0.55 * F659/lambda ) )</f>
        <v>1.0255634506828528</v>
      </c>
      <c r="I659" cm="1">
        <f t="array" ref="I659" xml:space="preserve"> 1 + 3.34 * lambda/F659</f>
        <v>1.0339625796661609</v>
      </c>
      <c r="J659">
        <f t="shared" si="269"/>
        <v>0.99187675729423408</v>
      </c>
      <c r="K659" cm="1">
        <f t="array" ref="K659" xml:space="preserve"> kB * T * H659 / ( 3 * PI() * mu * F659 * 10^(-9) )</f>
        <v>3.6741117451827713E-12</v>
      </c>
      <c r="L659" cm="1">
        <f t="array" ref="L659" xml:space="preserve"> df * 10^(-6) *U / K659</f>
        <v>22382.781964398913</v>
      </c>
      <c r="M659" cm="1">
        <f t="array" ref="M659" xml:space="preserve"> 1 + 0.388 * Kn * ( ( 1 - alpha ) * L659 / Ku ) ^ ( 1 / 3 )</f>
        <v>1.2102036769894107</v>
      </c>
      <c r="N659" cm="1">
        <f t="array" ref="N659" xml:space="preserve"> 1 + 0.388 * Kn * ( ( 1 - alpha ) / Ku ) ^ ( 1 / 3 ) * ( 3 * PI() * mu * df * 10^(-6) * U * F659 * 10^(-9) / ( kB * T ) ) ^ ( 1 / 3 ) * ( 0.6 * ( F659 / lambda ) ^ 0.1 ) ^ ( -1 / 3 ) * ( 1 + 2/3 * ( 3.34 * F659 / lambda ) ) ^ ( -1 / 2 )</f>
        <v>1.0145421736768518</v>
      </c>
      <c r="O659">
        <f t="shared" si="260"/>
        <v>0.8383234929517811</v>
      </c>
      <c r="P659" cm="1">
        <f t="array" ref="P659" xml:space="preserve"> 1 / ( 1 + 1.6 * ( ( 1 - alpha ) / Ku ) ^ ( 1 / 3 ) * L659 ^ ( -2 / 3 ) * M659 )</f>
        <v>0.99726579958879458</v>
      </c>
      <c r="Q659" cm="1">
        <f t="array" ref="Q659" xml:space="preserve"> 1.6 * ( ( 1 - alpha ) / Ku ) * L659 ^ ( -2 / 3 ) * M659 * P659</f>
        <v>3.4577827161201844E-3</v>
      </c>
      <c r="R659" cm="1">
        <f t="array" ref="R659" xml:space="preserve"> 1.6 * ( 0.6 ) ^ ( 2 / 3 ) * ( ( 1 - alpha ) / Ku ) * ( lambda * 10^(-9) ) ^ ( -1 / 15 ) * ( kB * T / ( 3 * PI() * df * 10^(-6) * U * mu ) ) ^ ( 2 / 3 ) * ( F659 * 10^(-9) ) ^ ( -3 / 5 )  +  3.2 * 3.34 / 3 * ( 0.6 ) ^ ( 2 / 3 ) * ( ( 1 - alpha ) / Ku ) *  ( lambda * 10^(-9) ) ^ ( 14 / 15 ) * ( kB * T / ( 3 * PI() * df * 10^(-6) * U * mu ) ) ^ ( 2 / 3 ) * ( F659 * 10^(-9) ) ^ ( -8 / 5 )</f>
        <v>2.7828769810978237E-3</v>
      </c>
      <c r="S659">
        <f t="shared" si="261"/>
        <v>2.8233460614782613E-3</v>
      </c>
      <c r="T659">
        <f t="shared" si="270"/>
        <v>0.81651922439076952</v>
      </c>
      <c r="U659">
        <f t="shared" si="262"/>
        <v>5516.9599022863831</v>
      </c>
      <c r="V659">
        <f t="shared" si="263"/>
        <v>1.3463190546643446E-2</v>
      </c>
      <c r="W659">
        <f t="shared" si="264"/>
        <v>1.8125691432619592E-4</v>
      </c>
      <c r="X659">
        <f t="shared" si="265"/>
        <v>2.4402805852752204E-6</v>
      </c>
      <c r="Y659" cm="1">
        <f t="array" ref="Y659" xml:space="preserve"> 4 / 3 * g / U^2 * F659 * 10^(-9) * ( rhop - rhoa ) / rhoa</f>
        <v>683.15263592128451</v>
      </c>
      <c r="Z659" cm="1">
        <f t="array" ref="Z659" xml:space="preserve"> SQRT( 4/3 * 1/U659 * g/rhoa * F659 * 10^(-9) *  ( rhop - rhoa ) )</f>
        <v>3.6911298444819952E-3</v>
      </c>
      <c r="AA659" cm="1">
        <f t="array" ref="AA659" xml:space="preserve"> Z659 / U</f>
        <v>0.35189164904578435</v>
      </c>
      <c r="AB659">
        <f t="shared" si="271"/>
        <v>0.54295188223958413</v>
      </c>
      <c r="AC659">
        <f t="shared" si="272"/>
        <v>0.51928898349985653</v>
      </c>
      <c r="AD659">
        <f t="shared" si="273"/>
        <v>0.9564180556072075</v>
      </c>
      <c r="AE659" cm="1">
        <f t="array" ref="AE659">( ( F659 * 10^(-9) ) ^ 2 * rhop * H659 * U ) / ( 18 * mu * ( df * 10^(-6) ) )</f>
        <v>0.1825985626599361</v>
      </c>
      <c r="AF659">
        <f t="shared" si="274"/>
        <v>0.17816589137525687</v>
      </c>
      <c r="AG659" cm="1">
        <f t="array" ref="AG659">(2 * AI679*(1-alpha)*AE659*SQRT(alpha)+(1-alpha)*alpha*AE659^2)/Ku</f>
        <v>0.12142809471186948</v>
      </c>
      <c r="AH659">
        <f t="shared" si="275"/>
        <v>0.68154512502123643</v>
      </c>
      <c r="AI659" cm="1">
        <f t="array" ref="AI659" xml:space="preserve"> F659 / df / 1000</f>
        <v>0.84056122448979587</v>
      </c>
      <c r="AJ659" cm="1">
        <f t="array" ref="AJ659" xml:space="preserve"> ( 1 + AI659 ) / ( 2*Ku ) * ( 2 * LN( 1 + AI659 ) - 1 + alpha + ( 1 / ( 1 + AI659 ) ) ^ 2 * ( 1 - alpha / 2 ) - ( alpha / 2) * ( 1 + AI659 ) ^ 2 )</f>
        <v>0.64282891829547495</v>
      </c>
      <c r="AK659" cm="1">
        <f t="array" ref="AK659" xml:space="preserve"> ( ( 1 - alpha ) / Ku ) * AI659 ^ 2</f>
        <v>1.0048233904527177</v>
      </c>
      <c r="AL659">
        <f t="shared" si="276"/>
        <v>1.5631272362747888</v>
      </c>
      <c r="AM659">
        <f t="shared" si="266"/>
        <v>0.86630410359980381</v>
      </c>
      <c r="AN659">
        <f t="shared" si="277"/>
        <v>1.7051016113893094</v>
      </c>
      <c r="AO659">
        <f t="shared" si="278"/>
        <v>1.9682483371647457</v>
      </c>
      <c r="AP659" cm="1">
        <f t="array" ref="AP659" xml:space="preserve"> EXP( -4 * alpha * X * 10^(-6) * AM659 / ( PI() * df * 10^(-6) * ( 1 - alpha ) ) ) * 100</f>
        <v>2.002904850560247E-6</v>
      </c>
      <c r="AQ659" cm="1">
        <f t="array" ref="AQ659" xml:space="preserve"> EXP( -4 * alpha * X * 10^(-6) * AN659 / ( PI() * df * 10^(-6) * ( 1 - alpha ) ) ) * 100</f>
        <v>7.0429681203839459E-14</v>
      </c>
      <c r="AR659">
        <f t="shared" si="279"/>
        <v>2.0029047801305658E-6</v>
      </c>
      <c r="AS659" cm="1">
        <f t="array" ref="AS659" xml:space="preserve"> ( sigave * 10^(-6) * fE *e * H659 ) / ( 3 * PI() * eps0 * ( 1 + epsF ) * mu * U * F659 * 10^(-9) )</f>
        <v>3.2110812625800291E-3</v>
      </c>
      <c r="AT659" cm="1">
        <f t="array" ref="AT659" xml:space="preserve"> PI() * AS659 / ( 1 + alpha * SQRT(AS659) )</f>
        <v>1.0048619385413132E-2</v>
      </c>
      <c r="AU659" cm="1">
        <f t="array" ref="AU659" xml:space="preserve"> PI() * AS659 * ( 1 - SQRT( AS659 ) * alpha )</f>
        <v>1.0048465762543103E-2</v>
      </c>
      <c r="AV659">
        <f t="shared" si="280"/>
        <v>0.99998471204210881</v>
      </c>
      <c r="AW659" cm="1">
        <f t="array" ref="AW659" xml:space="preserve"> 2 / 3 * ( epsP - 1 ) / ( epsP + 2 ) * ( sigave * 10^(-6) ) ^ 2 / ( eps0 * ( 1 + epsF ) ^ 2 ) * H659 * ( F659 * 10^(-9) ) ^ 2 / ( df * 10^(-6) * mu * U )</f>
        <v>146.4142270172531</v>
      </c>
      <c r="AX659" cm="1">
        <f t="array" ref="AX659" xml:space="preserve"> 0.528 * Ku ^ 0.26 * AW659 ^ 0.74 / ( 1 + 0.366 * ( Ku * AW659 ) ^ 0.63 )</f>
        <v>2.5302379235397381</v>
      </c>
      <c r="AY659" cm="1">
        <f t="array" ref="AY659" xml:space="preserve"> 0.35 * Ku ^ ( -0.5 ) * AW659 ^ 0.4</f>
        <v>3.1790842071508956</v>
      </c>
      <c r="AZ659">
        <f t="shared" si="281"/>
        <v>1.2564368661044485</v>
      </c>
      <c r="BA659">
        <f t="shared" si="267"/>
        <v>0.8676475627761211</v>
      </c>
      <c r="BB659">
        <f t="shared" si="282"/>
        <v>1.7151500771518524</v>
      </c>
      <c r="BC659">
        <f t="shared" si="283"/>
        <v>1.9767819916004445</v>
      </c>
      <c r="BD659">
        <f t="shared" si="268"/>
        <v>1.20458653089322</v>
      </c>
      <c r="BE659">
        <f t="shared" si="284"/>
        <v>4.8841858185402049</v>
      </c>
      <c r="BF659">
        <f t="shared" si="285"/>
        <v>4.0546575055247409</v>
      </c>
      <c r="BG659" cm="1">
        <f t="array" ref="BG659" xml:space="preserve"> EXP( -4 * alpha * X * 10^(-6) * BA659 / ( PI() * df * 10^(-6) * ( 1 - alpha ) ) ) * 100</f>
        <v>1.9485958782926325E-6</v>
      </c>
      <c r="BH659" cm="1">
        <f t="array" ref="BH659" xml:space="preserve"> EXP( -4 * alpha * X * 10^(-6) * BB659 / ( PI() * df * 10^(-6) * ( 1 - alpha ) ) ) * 100</f>
        <v>5.7340419203782555E-14</v>
      </c>
      <c r="BI659" cm="1">
        <f t="array" ref="BI659" xml:space="preserve"> EXP( -4 * alpha * X * 10^(-6) * BD659 / ( PI() * df * 10^(-6) * ( 1 - alpha ) ) ) * 100</f>
        <v>1.9748837663112664E-9</v>
      </c>
      <c r="BJ659" cm="1">
        <f t="array" ref="BJ659" xml:space="preserve"> EXP( -4 * alpha * X * 10^(-6) * BE659 / ( PI() * df * 10^(-6) * ( 1 - alpha ) ) ) * 100</f>
        <v>3.9544597743022227E-42</v>
      </c>
      <c r="BK659" cm="1">
        <f t="array" ref="BK659">fC *  BG659 +  ( 1 - fC ) * BI659</f>
        <v>1.9663698321894339E-7</v>
      </c>
    </row>
    <row r="660" spans="6:63" x14ac:dyDescent="0.2">
      <c r="F660">
        <v>6600</v>
      </c>
      <c r="G660" cm="1">
        <f t="array" ref="G660" xml:space="preserve"> F660 * 10^(-9) * rhoa/mu * U</f>
        <v>4.3724541959386893E-3</v>
      </c>
      <c r="H660" cm="1">
        <f t="array" ref="H660">1 +  lambda/F660 * ( 2.514 + 0.8 * EXP( -0.55 * F660/lambda ) )</f>
        <v>1.0255247181818181</v>
      </c>
      <c r="I660" cm="1">
        <f t="array" ref="I660" xml:space="preserve"> 1 + 3.34 * lambda/F660</f>
        <v>1.0339111212121213</v>
      </c>
      <c r="J660">
        <f t="shared" si="269"/>
        <v>0.99188866155103239</v>
      </c>
      <c r="K660" cm="1">
        <f t="array" ref="K660" xml:space="preserve"> kB * T * H660 / ( 3 * PI() * mu * F660 * 10^(-9) )</f>
        <v>3.6684063591043994E-12</v>
      </c>
      <c r="L660" cm="1">
        <f t="array" ref="L660" xml:space="preserve"> df * 10^(-6) *U / K660</f>
        <v>22417.593378433779</v>
      </c>
      <c r="M660" cm="1">
        <f t="array" ref="M660" xml:space="preserve"> 1 + 0.388 * Kn * ( ( 1 - alpha ) * L660 / Ku ) ^ ( 1 / 3 )</f>
        <v>1.2103125954867551</v>
      </c>
      <c r="N660" cm="1">
        <f t="array" ref="N660" xml:space="preserve"> 1 + 0.388 * Kn * ( ( 1 - alpha ) / Ku ) ^ ( 1 / 3 ) * ( 3 * PI() * mu * df * 10^(-6) * U * F660 * 10^(-9) / ( kB * T ) ) ^ ( 1 / 3 ) * ( 0.6 * ( F660 / lambda ) ^ 0.1 ) ^ ( -1 / 3 ) * ( 1 + 2/3 * ( 3.34 * F660 / lambda ) ) ^ ( -1 / 2 )</f>
        <v>1.0145378143507637</v>
      </c>
      <c r="O660">
        <f t="shared" si="260"/>
        <v>0.83824444869364012</v>
      </c>
      <c r="P660" cm="1">
        <f t="array" ref="P660" xml:space="preserve"> 1 / ( 1 + 1.6 * ( ( 1 - alpha ) / Ku ) ^ ( 1 / 3 ) * L660 ^ ( -2 / 3 ) * M660 )</f>
        <v>0.99726837799183765</v>
      </c>
      <c r="Q660" cm="1">
        <f t="array" ref="Q660" xml:space="preserve"> 1.6 * ( ( 1 - alpha ) / Ku ) * L660 ^ ( -2 / 3 ) * M660 * P660</f>
        <v>3.4545219611874182E-3</v>
      </c>
      <c r="R660" cm="1">
        <f t="array" ref="R660" xml:space="preserve"> 1.6 * ( 0.6 ) ^ ( 2 / 3 ) * ( ( 1 - alpha ) / Ku ) * ( lambda * 10^(-9) ) ^ ( -1 / 15 ) * ( kB * T / ( 3 * PI() * df * 10^(-6) * U * mu ) ) ^ ( 2 / 3 ) * ( F660 * 10^(-9) ) ^ ( -3 / 5 )  +  3.2 * 3.34 / 3 * ( 0.6 ) ^ ( 2 / 3 ) * ( ( 1 - alpha ) / Ku ) *  ( lambda * 10^(-9) ) ^ ( 14 / 15 ) * ( kB * T / ( 3 * PI() * df * 10^(-6) * U * mu ) ) ^ ( 2 / 3 ) * ( F660 * 10^(-9) ) ^ ( -8 / 5 )</f>
        <v>2.7802530559965745E-3</v>
      </c>
      <c r="S660">
        <f t="shared" si="261"/>
        <v>2.8206718587727962E-3</v>
      </c>
      <c r="T660">
        <f t="shared" si="270"/>
        <v>0.81651582779437604</v>
      </c>
      <c r="U660">
        <f t="shared" si="262"/>
        <v>5508.6213965720335</v>
      </c>
      <c r="V660">
        <f t="shared" si="263"/>
        <v>1.3473376302760227E-2</v>
      </c>
      <c r="W660">
        <f t="shared" si="264"/>
        <v>1.8153128151579881E-4</v>
      </c>
      <c r="X660">
        <f t="shared" si="265"/>
        <v>2.445823407428261E-6</v>
      </c>
      <c r="Y660" cm="1">
        <f t="array" ref="Y660" xml:space="preserve"> 4 / 3 * g / U^2 * F660 * 10^(-9) * ( rhop - rhoa ) / rhoa</f>
        <v>684.18928635515579</v>
      </c>
      <c r="Z660" cm="1">
        <f t="array" ref="Z660" xml:space="preserve"> SQRT( 4/3 * 1/U660 * g/rhoa * F660 * 10^(-9) *  ( rhop - rhoa ) )</f>
        <v>3.6967240651978955E-3</v>
      </c>
      <c r="AA660" cm="1">
        <f t="array" ref="AA660" xml:space="preserve"> Z660 / U</f>
        <v>0.35242497072120227</v>
      </c>
      <c r="AB660">
        <f t="shared" si="271"/>
        <v>0.54422260709109926</v>
      </c>
      <c r="AC660">
        <f t="shared" si="272"/>
        <v>0.52039633167251298</v>
      </c>
      <c r="AD660">
        <f t="shared" si="273"/>
        <v>0.95621961471622963</v>
      </c>
      <c r="AE660" cm="1">
        <f t="array" ref="AE660">( ( F660 * 10^(-9) ) ^ 2 * rhop * H660 * U ) / ( 18 * mu * ( df * 10^(-6) ) )</f>
        <v>0.18314623459557791</v>
      </c>
      <c r="AF660">
        <f t="shared" si="274"/>
        <v>0.17878328040005734</v>
      </c>
      <c r="AG660" cm="1">
        <f t="array" ref="AG660">(2 * AI680*(1-alpha)*AE660*SQRT(alpha)+(1-alpha)*alpha*AE660^2)/Ku</f>
        <v>0.12197667649855011</v>
      </c>
      <c r="AH660">
        <f t="shared" si="275"/>
        <v>0.68225997546083172</v>
      </c>
      <c r="AI660" cm="1">
        <f t="array" ref="AI660" xml:space="preserve"> F660 / df / 1000</f>
        <v>0.84183673469387754</v>
      </c>
      <c r="AJ660" cm="1">
        <f t="array" ref="AJ660" xml:space="preserve"> ( 1 + AI660 ) / ( 2*Ku ) * ( 2 * LN( 1 + AI660 ) - 1 + alpha + ( 1 / ( 1 + AI660 ) ) ^ 2 * ( 1 - alpha / 2 ) - ( alpha / 2) * ( 1 + AI660 ) ^ 2 )</f>
        <v>0.64444042789827827</v>
      </c>
      <c r="AK660" cm="1">
        <f t="array" ref="AK660" xml:space="preserve"> ( ( 1 - alpha ) / Ku ) * AI660 ^ 2</f>
        <v>1.0078752440958823</v>
      </c>
      <c r="AL660">
        <f t="shared" si="276"/>
        <v>1.5639540917426278</v>
      </c>
      <c r="AM660">
        <f t="shared" si="266"/>
        <v>0.86737662965974904</v>
      </c>
      <c r="AN660">
        <f t="shared" si="277"/>
        <v>1.7098755280272253</v>
      </c>
      <c r="AO660">
        <f t="shared" si="278"/>
        <v>1.971318421039276</v>
      </c>
      <c r="AP660" cm="1">
        <f t="array" ref="AP660" xml:space="preserve"> EXP( -4 * alpha * X * 10^(-6) * AM660 / ( PI() * df * 10^(-6) * ( 1 - alpha ) ) ) * 100</f>
        <v>1.9594284264295946E-6</v>
      </c>
      <c r="AQ660" cm="1">
        <f t="array" ref="AQ660" xml:space="preserve"> EXP( -4 * alpha * X * 10^(-6) * AN660 / ( PI() * df * 10^(-6) * ( 1 - alpha ) ) ) * 100</f>
        <v>6.3875263938438679E-14</v>
      </c>
      <c r="AR660">
        <f t="shared" si="279"/>
        <v>1.9594283625543306E-6</v>
      </c>
      <c r="AS660" cm="1">
        <f t="array" ref="AS660" xml:space="preserve"> ( sigave * 10^(-6) * fE *e * H660 ) / ( 3 * PI() * eps0 * ( 1 + epsF ) * mu * U * F660 * 10^(-9) )</f>
        <v>3.2060948986361274E-3</v>
      </c>
      <c r="AT660" cm="1">
        <f t="array" ref="AT660" xml:space="preserve"> PI() * AS660 / ( 1 + alpha * SQRT(AS660) )</f>
        <v>1.0033045624653037E-2</v>
      </c>
      <c r="AU660" cm="1">
        <f t="array" ref="AU660" xml:space="preserve"> PI() * AS660 * ( 1 - SQRT( AS660 ) * alpha )</f>
        <v>1.00328924780593E-2</v>
      </c>
      <c r="AV660">
        <f t="shared" si="280"/>
        <v>0.99998473578218761</v>
      </c>
      <c r="AW660" cm="1">
        <f t="array" ref="AW660" xml:space="preserve"> 2 / 3 * ( epsP - 1 ) / ( epsP + 2 ) * ( sigave * 10^(-6) ) ^ 2 / ( eps0 * ( 1 + epsF ) ^ 2 ) * H660 * ( F660 * 10^(-9) ) ^ 2 / ( df * 10^(-6) * mu * U )</f>
        <v>146.8533704691398</v>
      </c>
      <c r="AX660" cm="1">
        <f t="array" ref="AX660" xml:space="preserve"> 0.528 * Ku ^ 0.26 * AW660 ^ 0.74 / ( 1 + 0.366 * ( Ku * AW660 ) ^ 0.63 )</f>
        <v>2.5317092090238993</v>
      </c>
      <c r="AY660" cm="1">
        <f t="array" ref="AY660" xml:space="preserve"> 0.35 * Ku ^ ( -0.5 ) * AW660 ^ 0.4</f>
        <v>3.1828948199956941</v>
      </c>
      <c r="AZ660">
        <f t="shared" si="281"/>
        <v>1.2572118506543883</v>
      </c>
      <c r="BA660">
        <f t="shared" si="267"/>
        <v>0.86870724598526805</v>
      </c>
      <c r="BB660">
        <f t="shared" si="282"/>
        <v>1.7199084205052846</v>
      </c>
      <c r="BC660">
        <f t="shared" si="283"/>
        <v>1.9798481346320571</v>
      </c>
      <c r="BD660">
        <f t="shared" si="268"/>
        <v>1.2031404376819494</v>
      </c>
      <c r="BE660">
        <f t="shared" si="284"/>
        <v>4.8927703480229194</v>
      </c>
      <c r="BF660">
        <f t="shared" si="285"/>
        <v>4.0666660306503015</v>
      </c>
      <c r="BG660" cm="1">
        <f t="array" ref="BG660" xml:space="preserve"> EXP( -4 * alpha * X * 10^(-6) * BA660 / ( PI() * df * 10^(-6) * ( 1 - alpha ) ) ) * 100</f>
        <v>1.9067993380845504E-6</v>
      </c>
      <c r="BH660" cm="1">
        <f t="array" ref="BH660" xml:space="preserve"> EXP( -4 * alpha * X * 10^(-6) * BB660 / ( PI() * df * 10^(-6) * ( 1 - alpha ) ) ) * 100</f>
        <v>5.2020705704158014E-14</v>
      </c>
      <c r="BI660" cm="1">
        <f t="array" ref="BI660" xml:space="preserve"> EXP( -4 * alpha * X * 10^(-6) * BD660 / ( PI() * df * 10^(-6) * ( 1 - alpha ) ) ) * 100</f>
        <v>2.0341928687227808E-9</v>
      </c>
      <c r="BJ660" cm="1">
        <f t="array" ref="BJ660" xml:space="preserve"> EXP( -4 * alpha * X * 10^(-6) * BE660 / ( PI() * df * 10^(-6) * ( 1 - alpha ) ) ) * 100</f>
        <v>3.3174275863797697E-42</v>
      </c>
      <c r="BK660" cm="1">
        <f t="array" ref="BK660">fC *  BG660 +  ( 1 - fC ) * BI660</f>
        <v>1.9251070739030555E-7</v>
      </c>
    </row>
    <row r="661" spans="6:63" x14ac:dyDescent="0.2">
      <c r="F661">
        <v>6610</v>
      </c>
      <c r="G661" cm="1">
        <f t="array" ref="G661" xml:space="preserve"> F661 * 10^(-9) * rhoa/mu * U</f>
        <v>4.3790791265385957E-3</v>
      </c>
      <c r="H661" cm="1">
        <f t="array" ref="H661">1 +  lambda/F661 * ( 2.514 + 0.8 * EXP( -0.55 * F661/lambda ) )</f>
        <v>1.0254861028744326</v>
      </c>
      <c r="I661" cm="1">
        <f t="array" ref="I661" xml:space="preserve"> 1 + 3.34 * lambda/F661</f>
        <v>1.0338598184568835</v>
      </c>
      <c r="J661">
        <f t="shared" si="269"/>
        <v>0.99190053096855124</v>
      </c>
      <c r="K661" cm="1">
        <f t="array" ref="K661" xml:space="preserve"> kB * T * H661 / ( 3 * PI() * mu * F661 * 10^(-9) )</f>
        <v>3.6627186544982591E-12</v>
      </c>
      <c r="L661" cm="1">
        <f t="array" ref="L661" xml:space="preserve"> df * 10^(-6) *U / K661</f>
        <v>22452.404856230605</v>
      </c>
      <c r="M661" cm="1">
        <f t="array" ref="M661" xml:space="preserve"> 1 + 0.388 * Kn * ( ( 1 - alpha ) * L661 / Ku ) ^ ( 1 / 3 )</f>
        <v>1.2104214014846917</v>
      </c>
      <c r="N661" cm="1">
        <f t="array" ref="N661" xml:space="preserve"> 1 + 0.388 * Kn * ( ( 1 - alpha ) / Ku ) ^ ( 1 / 3 ) * ( 3 * PI() * mu * df * 10^(-6) * U * F661 * 10^(-9) / ( kB * T ) ) ^ ( 1 / 3 ) * ( 0.6 * ( F661 / lambda ) ^ 0.1 ) ^ ( -1 / 3 ) * ( 1 + 2/3 * ( 3.34 * F661 / lambda ) ) ^ ( -1 / 2 )</f>
        <v>1.0145334628532321</v>
      </c>
      <c r="O661">
        <f t="shared" si="260"/>
        <v>0.83816550302961823</v>
      </c>
      <c r="P661" cm="1">
        <f t="array" ref="P661" xml:space="preserve"> 1 / ( 1 + 1.6 * ( ( 1 - alpha ) / Ku ) ^ ( 1 / 3 ) * L661 ^ ( -2 / 3 ) * M661 )</f>
        <v>0.99727094987498643</v>
      </c>
      <c r="Q661" cm="1">
        <f t="array" ref="Q661" xml:space="preserve"> 1.6 * ( ( 1 - alpha ) / Ku ) * L661 ^ ( -2 / 3 ) * M661 * P661</f>
        <v>3.451269451582291E-3</v>
      </c>
      <c r="R661" cm="1">
        <f t="array" ref="R661" xml:space="preserve"> 1.6 * ( 0.6 ) ^ ( 2 / 3 ) * ( ( 1 - alpha ) / Ku ) * ( lambda * 10^(-9) ) ^ ( -1 / 15 ) * ( kB * T / ( 3 * PI() * df * 10^(-6) * U * mu ) ) ^ ( 2 / 3 ) * ( F661 * 10^(-9) ) ^ ( -3 / 5 )  +  3.2 * 3.34 / 3 * ( 0.6 ) ^ ( 2 / 3 ) * ( ( 1 - alpha ) / Ku ) *  ( lambda * 10^(-9) ) ^ ( 14 / 15 ) * ( kB * T / ( 3 * PI() * df * 10^(-6) * U * mu ) ) ^ ( 2 / 3 ) * ( F661 * 10^(-9) ) ^ ( -8 / 5 )</f>
        <v>2.7776357097192253E-3</v>
      </c>
      <c r="S661">
        <f t="shared" si="261"/>
        <v>2.8180043751262407E-3</v>
      </c>
      <c r="T661">
        <f t="shared" si="270"/>
        <v>0.81651242091059584</v>
      </c>
      <c r="U661">
        <f t="shared" si="262"/>
        <v>5500.3081111130523</v>
      </c>
      <c r="V661">
        <f t="shared" si="263"/>
        <v>1.3483554299955803E-2</v>
      </c>
      <c r="W661">
        <f t="shared" si="264"/>
        <v>1.818056469645269E-4</v>
      </c>
      <c r="X661">
        <f t="shared" si="265"/>
        <v>2.4513703845708901E-6</v>
      </c>
      <c r="Y661" cm="1">
        <f t="array" ref="Y661" xml:space="preserve"> 4 / 3 * g / U^2 * F661 * 10^(-9) * ( rhop - rhoa ) / rhoa</f>
        <v>685.22593678902729</v>
      </c>
      <c r="Z661" cm="1">
        <f t="array" ref="Z661" xml:space="preserve"> SQRT( 4/3 * 1/U661 * g/rhoa * F661 * 10^(-9) *  ( rhop - rhoa ) )</f>
        <v>3.7023182683534454E-3</v>
      </c>
      <c r="AA661" cm="1">
        <f t="array" ref="AA661" xml:space="preserve"> Z661 / U</f>
        <v>0.35295829072251472</v>
      </c>
      <c r="AB661">
        <f t="shared" si="271"/>
        <v>0.54549542272420615</v>
      </c>
      <c r="AC661">
        <f t="shared" si="272"/>
        <v>0.52150484659531759</v>
      </c>
      <c r="AD661">
        <f t="shared" si="273"/>
        <v>0.95602057298834975</v>
      </c>
      <c r="AE661" cm="1">
        <f t="array" ref="AE661">( ( F661 * 10^(-9) ) ^ 2 * rhop * H661 * U ) / ( 18 * mu * ( df * 10^(-6) ) )</f>
        <v>0.1836947264937108</v>
      </c>
      <c r="AF661">
        <f t="shared" si="274"/>
        <v>0.1794010971764913</v>
      </c>
      <c r="AG661" cm="1">
        <f t="array" ref="AG661">(2 * AI681*(1-alpha)*AE661*SQRT(alpha)+(1-alpha)*alpha*AE661^2)/Ku</f>
        <v>0.12252692271349297</v>
      </c>
      <c r="AH661">
        <f t="shared" si="275"/>
        <v>0.68297755499763402</v>
      </c>
      <c r="AI661" cm="1">
        <f t="array" ref="AI661" xml:space="preserve"> F661 / df / 1000</f>
        <v>0.84311224489795911</v>
      </c>
      <c r="AJ661" cm="1">
        <f t="array" ref="AJ661" xml:space="preserve"> ( 1 + AI661 ) / ( 2*Ku ) * ( 2 * LN( 1 + AI661 ) - 1 + alpha + ( 1 / ( 1 + AI661 ) ) ^ 2 * ( 1 - alpha / 2 ) - ( alpha / 2) * ( 1 + AI661 ) ^ 2 )</f>
        <v>0.64605319710121289</v>
      </c>
      <c r="AK661" cm="1">
        <f t="array" ref="AK661" xml:space="preserve"> ( ( 1 - alpha ) / Ku ) * AI661 ^ 2</f>
        <v>1.01093172526542</v>
      </c>
      <c r="AL661">
        <f t="shared" si="276"/>
        <v>1.5647809341419356</v>
      </c>
      <c r="AM661">
        <f t="shared" si="266"/>
        <v>0.86844549422757245</v>
      </c>
      <c r="AN661">
        <f t="shared" si="277"/>
        <v>1.7146556734123553</v>
      </c>
      <c r="AO661">
        <f t="shared" si="278"/>
        <v>1.9743964184389413</v>
      </c>
      <c r="AP661" cm="1">
        <f t="array" ref="AP661" xml:space="preserve"> EXP( -4 * alpha * X * 10^(-6) * AM661 / ( PI() * df * 10^(-6) * ( 1 - alpha ) ) ) * 100</f>
        <v>1.9170393514390643E-6</v>
      </c>
      <c r="AQ661" cm="1">
        <f t="array" ref="AQ661" xml:space="preserve"> EXP( -4 * alpha * X * 10^(-6) * AN661 / ( PI() * df * 10^(-6) * ( 1 - alpha ) ) ) * 100</f>
        <v>5.7923439385595703E-14</v>
      </c>
      <c r="AR661">
        <f t="shared" si="279"/>
        <v>1.9170392935156251E-6</v>
      </c>
      <c r="AS661" cm="1">
        <f t="array" ref="AS661" xml:space="preserve"> ( sigave * 10^(-6) * fE *e * H661 ) / ( 3 * PI() * eps0 * ( 1 + epsF ) * mu * U * F661 * 10^(-9) )</f>
        <v>3.2011239878542738E-3</v>
      </c>
      <c r="AT661" cm="1">
        <f t="array" ref="AT661" xml:space="preserve"> PI() * AS661 / ( 1 + alpha * SQRT(AS661) )</f>
        <v>1.0017520057965973E-2</v>
      </c>
      <c r="AU661" cm="1">
        <f t="array" ref="AU661" xml:space="preserve"> PI() * AS661 * ( 1 - SQRT( AS661 ) * alpha )</f>
        <v>1.0017367385437567E-2</v>
      </c>
      <c r="AV661">
        <f t="shared" si="280"/>
        <v>0.99998475944869358</v>
      </c>
      <c r="AW661" cm="1">
        <f t="array" ref="AW661" xml:space="preserve"> 2 / 3 * ( epsP - 1 ) / ( epsP + 2 ) * ( sigave * 10^(-6) ) ^ 2 / ( eps0 * ( 1 + epsF ) ^ 2 ) * H661 * ( F661 * 10^(-9) ) ^ 2 / ( df * 10^(-6) * mu * U )</f>
        <v>147.29317139703602</v>
      </c>
      <c r="AX661" cm="1">
        <f t="array" ref="AX661" xml:space="preserve"> 0.528 * Ku ^ 0.26 * AW661 ^ 0.74 / ( 1 + 0.366 * ( Ku * AW661 ) ^ 0.63 )</f>
        <v>2.5331781078508517</v>
      </c>
      <c r="AY661" cm="1">
        <f t="array" ref="AY661" xml:space="preserve"> 0.35 * Ku ^ ( -0.5 ) * AW661 ^ 0.4</f>
        <v>3.1867042917445993</v>
      </c>
      <c r="AZ661">
        <f t="shared" si="281"/>
        <v>1.2579866697364597</v>
      </c>
      <c r="BA661">
        <f t="shared" si="267"/>
        <v>0.8697633441278636</v>
      </c>
      <c r="BB661">
        <f t="shared" si="282"/>
        <v>1.7246730407977928</v>
      </c>
      <c r="BC661">
        <f t="shared" si="283"/>
        <v>1.9829221965282653</v>
      </c>
      <c r="BD661">
        <f t="shared" si="268"/>
        <v>1.2016964882394243</v>
      </c>
      <c r="BE661">
        <f t="shared" si="284"/>
        <v>4.9013599651569546</v>
      </c>
      <c r="BF661">
        <f t="shared" si="285"/>
        <v>4.0787004148924622</v>
      </c>
      <c r="BG661" cm="1">
        <f t="array" ref="BG661" xml:space="preserve"> EXP( -4 * alpha * X * 10^(-6) * BA661 / ( PI() * df * 10^(-6) * ( 1 - alpha ) ) ) * 100</f>
        <v>1.8660361967977475E-6</v>
      </c>
      <c r="BH661" cm="1">
        <f t="array" ref="BH661" xml:space="preserve"> EXP( -4 * alpha * X * 10^(-6) * BB661 / ( PI() * df * 10^(-6) * ( 1 - alpha ) ) ) * 100</f>
        <v>4.718846341644942E-14</v>
      </c>
      <c r="BI661" cm="1">
        <f t="array" ref="BI661" xml:space="preserve"> EXP( -4 * alpha * X * 10^(-6) * BD661 / ( PI() * df * 10^(-6) * ( 1 - alpha ) ) ) * 100</f>
        <v>2.0951912158313817E-9</v>
      </c>
      <c r="BJ661" cm="1">
        <f t="array" ref="BJ661" xml:space="preserve"> EXP( -4 * alpha * X * 10^(-6) * BE661 / ( PI() * df * 10^(-6) * ( 1 - alpha ) ) ) * 100</f>
        <v>2.7827265417808987E-42</v>
      </c>
      <c r="BK661" cm="1">
        <f t="array" ref="BK661">fC *  BG661 +  ( 1 - fC ) * BI661</f>
        <v>1.8848929177402301E-7</v>
      </c>
    </row>
    <row r="662" spans="6:63" x14ac:dyDescent="0.2">
      <c r="F662">
        <v>6620</v>
      </c>
      <c r="G662" cm="1">
        <f t="array" ref="G662" xml:space="preserve"> F662 * 10^(-9) * rhoa/mu * U</f>
        <v>4.3857040571385029E-3</v>
      </c>
      <c r="H662" cm="1">
        <f t="array" ref="H662">1 +  lambda/F662 * ( 2.514 + 0.8 * EXP( -0.55 * F662/lambda ) )</f>
        <v>1.0254476042296072</v>
      </c>
      <c r="I662" cm="1">
        <f t="array" ref="I662" xml:space="preserve"> 1 + 3.34 * lambda/F662</f>
        <v>1.0338086706948642</v>
      </c>
      <c r="J662">
        <f t="shared" si="269"/>
        <v>0.99191236569950891</v>
      </c>
      <c r="K662" cm="1">
        <f t="array" ref="K662" xml:space="preserve"> kB * T * H662 / ( 3 * PI() * mu * F662 * 10^(-9) )</f>
        <v>3.6570485493428131E-12</v>
      </c>
      <c r="L662" cm="1">
        <f t="array" ref="L662" xml:space="preserve"> df * 10^(-6) *U / K662</f>
        <v>22487.216397507615</v>
      </c>
      <c r="M662" cm="1">
        <f t="array" ref="M662" xml:space="preserve"> 1 + 0.388 * Kn * ( ( 1 - alpha ) * L662 / Ku ) ^ ( 1 / 3 )</f>
        <v>1.210530095272798</v>
      </c>
      <c r="N662" cm="1">
        <f t="array" ref="N662" xml:space="preserve"> 1 + 0.388 * Kn * ( ( 1 - alpha ) / Ku ) ^ ( 1 / 3 ) * ( 3 * PI() * mu * df * 10^(-6) * U * F662 * 10^(-9) / ( kB * T ) ) ^ ( 1 / 3 ) * ( 0.6 * ( F662 / lambda ) ^ 0.1 ) ^ ( -1 / 3 ) * ( 1 + 2/3 * ( 3.34 * F662 / lambda ) ) ^ ( -1 / 2 )</f>
        <v>1.0145291191585228</v>
      </c>
      <c r="O662">
        <f t="shared" si="260"/>
        <v>0.83808665568937757</v>
      </c>
      <c r="P662" cm="1">
        <f t="array" ref="P662" xml:space="preserve"> 1 / ( 1 + 1.6 * ( ( 1 - alpha ) / Ku ) ^ ( 1 / 3 ) * L662 ^ ( -2 / 3 ) * M662 )</f>
        <v>0.99727351526481867</v>
      </c>
      <c r="Q662" cm="1">
        <f t="array" ref="Q662" xml:space="preserve"> 1.6 * ( ( 1 - alpha ) / Ku ) * L662 ^ ( -2 / 3 ) * M662 * P662</f>
        <v>3.4480251536934048E-3</v>
      </c>
      <c r="R662" cm="1">
        <f t="array" ref="R662" xml:space="preserve"> 1.6 * ( 0.6 ) ^ ( 2 / 3 ) * ( ( 1 - alpha ) / Ku ) * ( lambda * 10^(-9) ) ^ ( -1 / 15 ) * ( kB * T / ( 3 * PI() * df * 10^(-6) * U * mu ) ) ^ ( 2 / 3 ) * ( F662 * 10^(-9) ) ^ ( -3 / 5 )  +  3.2 * 3.34 / 3 * ( 0.6 ) ^ ( 2 / 3 ) * ( ( 1 - alpha ) / Ku ) *  ( lambda * 10^(-9) ) ^ ( 14 / 15 ) * ( kB * T / ( 3 * PI() * df * 10^(-6) * U * mu ) ) ^ ( 2 / 3 ) * ( F662 * 10^(-9) ) ^ ( -8 / 5 )</f>
        <v>2.7750249155351243E-3</v>
      </c>
      <c r="S662">
        <f t="shared" si="261"/>
        <v>2.8153435832008042E-3</v>
      </c>
      <c r="T662">
        <f t="shared" si="270"/>
        <v>0.81650900376556301</v>
      </c>
      <c r="U662">
        <f t="shared" si="262"/>
        <v>5492.0199316375219</v>
      </c>
      <c r="V662">
        <f t="shared" si="263"/>
        <v>1.3493724555817942E-2</v>
      </c>
      <c r="W662">
        <f t="shared" si="264"/>
        <v>1.8208001067320504E-4</v>
      </c>
      <c r="X662">
        <f t="shared" si="265"/>
        <v>2.4569215134768645E-6</v>
      </c>
      <c r="Y662" cm="1">
        <f t="array" ref="Y662" xml:space="preserve"> 4 / 3 * g / U^2 * F662 * 10^(-9) * ( rhop - rhoa ) / rhoa</f>
        <v>686.26258722289867</v>
      </c>
      <c r="Z662" cm="1">
        <f t="array" ref="Z662" xml:space="preserve"> SQRT( 4/3 * 1/U662 * g/rhoa * F662 * 10^(-9) *  ( rhop - rhoa ) )</f>
        <v>3.7079124539571009E-3</v>
      </c>
      <c r="AA662" cm="1">
        <f t="array" ref="AA662" xml:space="preserve"> Z662 / U</f>
        <v>0.3534916090505279</v>
      </c>
      <c r="AB662">
        <f t="shared" si="271"/>
        <v>0.54677033430515065</v>
      </c>
      <c r="AC662">
        <f t="shared" si="272"/>
        <v>0.52261452916888074</v>
      </c>
      <c r="AD662">
        <f t="shared" si="273"/>
        <v>0.95582092951884867</v>
      </c>
      <c r="AE662" cm="1">
        <f t="array" ref="AE662">( ( F662 * 10^(-9) ) ^ 2 * rhop * H662 * U ) / ( 18 * mu * ( df * 10^(-6) ) )</f>
        <v>0.18424403835433475</v>
      </c>
      <c r="AF662">
        <f t="shared" si="274"/>
        <v>0.18001933731603328</v>
      </c>
      <c r="AG662" cm="1">
        <f t="array" ref="AG662">(2 * AI682*(1-alpha)*AE662*SQRT(alpha)+(1-alpha)*alpha*AE662^2)/Ku</f>
        <v>0.12307883596575105</v>
      </c>
      <c r="AH662">
        <f t="shared" si="275"/>
        <v>0.68369786157850232</v>
      </c>
      <c r="AI662" cm="1">
        <f t="array" ref="AI662" xml:space="preserve"> F662 / df / 1000</f>
        <v>0.84438775510204089</v>
      </c>
      <c r="AJ662" cm="1">
        <f t="array" ref="AJ662" xml:space="preserve"> ( 1 + AI662 ) / ( 2*Ku ) * ( 2 * LN( 1 + AI662 ) - 1 + alpha + ( 1 / ( 1 + AI662 ) ) ^ 2 * ( 1 - alpha / 2 ) - ( alpha / 2) * ( 1 + AI662 ) ^ 2 )</f>
        <v>0.6476672238456479</v>
      </c>
      <c r="AK662" cm="1">
        <f t="array" ref="AK662" xml:space="preserve"> ( ( 1 - alpha ) / Ku ) * AI662 ^ 2</f>
        <v>1.0139928339613313</v>
      </c>
      <c r="AL662">
        <f t="shared" si="276"/>
        <v>1.5656077637224795</v>
      </c>
      <c r="AM662">
        <f t="shared" si="266"/>
        <v>0.86951068869084491</v>
      </c>
      <c r="AN662">
        <f t="shared" si="277"/>
        <v>1.7194420440294462</v>
      </c>
      <c r="AO662">
        <f t="shared" si="278"/>
        <v>1.9774823546082883</v>
      </c>
      <c r="AP662" cm="1">
        <f t="array" ref="AP662" xml:space="preserve"> EXP( -4 * alpha * X * 10^(-6) * AM662 / ( PI() * df * 10^(-6) * ( 1 - alpha ) ) ) * 100</f>
        <v>1.8757081499394204E-6</v>
      </c>
      <c r="AQ662" cm="1">
        <f t="array" ref="AQ662" xml:space="preserve"> EXP( -4 * alpha * X * 10^(-6) * AN662 / ( PI() * df * 10^(-6) * ( 1 - alpha ) ) ) * 100</f>
        <v>5.2519508775308231E-14</v>
      </c>
      <c r="AR662">
        <f t="shared" si="279"/>
        <v>1.8757080974199116E-6</v>
      </c>
      <c r="AS662" cm="1">
        <f t="array" ref="AS662" xml:space="preserve"> ( sigave * 10^(-6) * fE *e * H662 ) / ( 3 * PI() * eps0 * ( 1 + epsF ) * mu * U * F662 * 10^(-9) )</f>
        <v>3.1961684585497035E-3</v>
      </c>
      <c r="AT662" cm="1">
        <f t="array" ref="AT662" xml:space="preserve"> PI() * AS662 / ( 1 + alpha * SQRT(AS662) )</f>
        <v>1.0002042462058564E-2</v>
      </c>
      <c r="AU662" cm="1">
        <f t="array" ref="AU662" xml:space="preserve"> PI() * AS662 * ( 1 - SQRT( AS662 ) * alpha )</f>
        <v>1.0001890261398194E-2</v>
      </c>
      <c r="AV662">
        <f t="shared" si="280"/>
        <v>0.99998478304196892</v>
      </c>
      <c r="AW662" cm="1">
        <f t="array" ref="AW662" xml:space="preserve"> 2 / 3 * ( epsP - 1 ) / ( epsP + 2 ) * ( sigave * 10^(-6) ) ^ 2 / ( eps0 * ( 1 + epsF ) ^ 2 ) * H662 * ( F662 * 10^(-9) ) ^ 2 / ( df * 10^(-6) * mu * U )</f>
        <v>147.73362980094169</v>
      </c>
      <c r="AX662" cm="1">
        <f t="array" ref="AX662" xml:space="preserve"> 0.528 * Ku ^ 0.26 * AW662 ^ 0.74 / ( 1 + 0.366 * ( Ku * AW662 ) ^ 0.63 )</f>
        <v>2.5346446275491408</v>
      </c>
      <c r="AY662" cm="1">
        <f t="array" ref="AY662" xml:space="preserve"> 0.35 * Ku ^ ( -0.5 ) * AW662 ^ 0.4</f>
        <v>3.1905126244463848</v>
      </c>
      <c r="AZ662">
        <f t="shared" si="281"/>
        <v>1.2587613228965482</v>
      </c>
      <c r="BA662">
        <f t="shared" si="267"/>
        <v>0.87081584832340386</v>
      </c>
      <c r="BB662">
        <f t="shared" si="282"/>
        <v>1.7294439342908445</v>
      </c>
      <c r="BC662">
        <f t="shared" si="283"/>
        <v>1.9860042024046434</v>
      </c>
      <c r="BD662">
        <f t="shared" si="268"/>
        <v>1.2002547205531822</v>
      </c>
      <c r="BE662">
        <f t="shared" si="284"/>
        <v>4.9099546684758311</v>
      </c>
      <c r="BF662">
        <f t="shared" si="285"/>
        <v>4.0907605564033069</v>
      </c>
      <c r="BG662" cm="1">
        <f t="array" ref="BG662" xml:space="preserve"> EXP( -4 * alpha * X * 10^(-6) * BA662 / ( PI() * df * 10^(-6) * ( 1 - alpha ) ) ) * 100</f>
        <v>1.8262787777202162E-6</v>
      </c>
      <c r="BH662" cm="1">
        <f t="array" ref="BH662" xml:space="preserve"> EXP( -4 * alpha * X * 10^(-6) * BB662 / ( PI() * df * 10^(-6) * ( 1 - alpha ) ) ) * 100</f>
        <v>4.27995975991746E-14</v>
      </c>
      <c r="BI662" cm="1">
        <f t="array" ref="BI662" xml:space="preserve"> EXP( -4 * alpha * X * 10^(-6) * BD662 / ( PI() * df * 10^(-6) * ( 1 - alpha ) ) ) * 100</f>
        <v>2.1579223533302199E-9</v>
      </c>
      <c r="BJ662" cm="1">
        <f t="array" ref="BJ662" xml:space="preserve"> EXP( -4 * alpha * X * 10^(-6) * BE662 / ( PI() * df * 10^(-6) * ( 1 - alpha ) ) ) * 100</f>
        <v>2.333965386430347E-42</v>
      </c>
      <c r="BK662" cm="1">
        <f t="array" ref="BK662">fC *  BG662 +  ( 1 - fC ) * BI662</f>
        <v>1.8457000789001883E-7</v>
      </c>
    </row>
    <row r="663" spans="6:63" x14ac:dyDescent="0.2">
      <c r="F663">
        <v>6630</v>
      </c>
      <c r="G663" cm="1">
        <f t="array" ref="G663" xml:space="preserve"> F663 * 10^(-9) * rhoa/mu * U</f>
        <v>4.3923289877384093E-3</v>
      </c>
      <c r="H663" cm="1">
        <f t="array" ref="H663">1 +  lambda/F663 * ( 2.514 + 0.8 * EXP( -0.55 * F663/lambda ) )</f>
        <v>1.025409221719457</v>
      </c>
      <c r="I663" cm="1">
        <f t="array" ref="I663" xml:space="preserve"> 1 + 3.34 * lambda/F663</f>
        <v>1.0337576772247361</v>
      </c>
      <c r="J663">
        <f t="shared" si="269"/>
        <v>0.99192416589573329</v>
      </c>
      <c r="K663" cm="1">
        <f t="array" ref="K663" xml:space="preserve"> kB * T * H663 / ( 3 * PI() * mu * F663 * 10^(-9) )</f>
        <v>3.6513959621227815E-12</v>
      </c>
      <c r="L663" cm="1">
        <f t="array" ref="L663" xml:space="preserve"> df * 10^(-6) *U / K663</f>
        <v>22522.028001984698</v>
      </c>
      <c r="M663" cm="1">
        <f t="array" ref="M663" xml:space="preserve"> 1 + 0.388 * Kn * ( ( 1 - alpha ) * L663 / Ku ) ^ ( 1 / 3 )</f>
        <v>1.2106386771394611</v>
      </c>
      <c r="N663" cm="1">
        <f t="array" ref="N663" xml:space="preserve"> 1 + 0.388 * Kn * ( ( 1 - alpha ) / Ku ) ^ ( 1 / 3 ) * ( 3 * PI() * mu * df * 10^(-6) * U * F663 * 10^(-9) / ( kB * T ) ) ^ ( 1 / 3 ) * ( 0.6 * ( F663 / lambda ) ^ 0.1 ) ^ ( -1 / 3 ) * ( 1 + 2/3 * ( 3.34 * F663 / lambda ) ) ^ ( -1 / 2 )</f>
        <v>1.0145247832410251</v>
      </c>
      <c r="O663">
        <f t="shared" si="260"/>
        <v>0.83800790640373346</v>
      </c>
      <c r="P663" cm="1">
        <f t="array" ref="P663" xml:space="preserve"> 1 / ( 1 + 1.6 * ( ( 1 - alpha ) / Ku ) ^ ( 1 / 3 ) * L663 ^ ( -2 / 3 ) * M663 )</f>
        <v>0.99727607418776287</v>
      </c>
      <c r="Q663" cm="1">
        <f t="array" ref="Q663" xml:space="preserve"> 1.6 * ( ( 1 - alpha ) / Ku ) * L663 ^ ( -2 / 3 ) * M663 * P663</f>
        <v>3.4447890340980449E-3</v>
      </c>
      <c r="R663" cm="1">
        <f t="array" ref="R663" xml:space="preserve"> 1.6 * ( 0.6 ) ^ ( 2 / 3 ) * ( ( 1 - alpha ) / Ku ) * ( lambda * 10^(-9) ) ^ ( -1 / 15 ) * ( kB * T / ( 3 * PI() * df * 10^(-6) * U * mu ) ) ^ ( 2 / 3 ) * ( F663 * 10^(-9) ) ^ ( -3 / 5 )  +  3.2 * 3.34 / 3 * ( 0.6 ) ^ ( 2 / 3 ) * ( ( 1 - alpha ) / Ku ) *  ( lambda * 10^(-9) ) ^ ( 14 / 15 ) * ( kB * T / ( 3 * PI() * df * 10^(-6) * U * mu ) ) ^ ( 2 / 3 ) * ( F663 * 10^(-9) ) ^ ( -8 / 5 )</f>
        <v>2.7724206468636094E-3</v>
      </c>
      <c r="S663">
        <f t="shared" si="261"/>
        <v>2.8126894558122462E-3</v>
      </c>
      <c r="T663">
        <f t="shared" si="270"/>
        <v>0.8165055763853758</v>
      </c>
      <c r="U663">
        <f t="shared" si="262"/>
        <v>5483.7567445628747</v>
      </c>
      <c r="V663">
        <f t="shared" si="263"/>
        <v>1.3503887087868033E-2</v>
      </c>
      <c r="W663">
        <f t="shared" si="264"/>
        <v>1.8235437264265626E-4</v>
      </c>
      <c r="X663">
        <f t="shared" si="265"/>
        <v>2.4624767909272317E-6</v>
      </c>
      <c r="Y663" cm="1">
        <f t="array" ref="Y663" xml:space="preserve"> 4 / 3 * g / U^2 * F663 * 10^(-9) * ( rhop - rhoa ) / rhoa</f>
        <v>687.29923765677017</v>
      </c>
      <c r="Z663" cm="1">
        <f t="array" ref="Z663" xml:space="preserve"> SQRT( 4/3 * 1/U663 * g/rhoa * F663 * 10^(-9) *  ( rhop - rhoa ) )</f>
        <v>3.7135066220173045E-3</v>
      </c>
      <c r="AA663" cm="1">
        <f t="array" ref="AA663" xml:space="preserve"> Z663 / U</f>
        <v>0.35402492570604654</v>
      </c>
      <c r="AB663">
        <f t="shared" si="271"/>
        <v>0.54804734701721036</v>
      </c>
      <c r="AC663">
        <f t="shared" si="272"/>
        <v>0.52372538029379945</v>
      </c>
      <c r="AD663">
        <f t="shared" si="273"/>
        <v>0.95562068340302153</v>
      </c>
      <c r="AE663" cm="1">
        <f t="array" ref="AE663">( ( F663 * 10^(-9) ) ^ 2 * rhop * H663 * U ) / ( 18 * mu * ( df * 10^(-6) ) )</f>
        <v>0.18479417017744976</v>
      </c>
      <c r="AF663">
        <f t="shared" si="274"/>
        <v>0.18063799643891179</v>
      </c>
      <c r="AG663" cm="1">
        <f t="array" ref="AG663">(2 * AI683*(1-alpha)*AE663*SQRT(alpha)+(1-alpha)*alpha*AE663^2)/Ku</f>
        <v>0.12363241886477312</v>
      </c>
      <c r="AH663">
        <f t="shared" si="275"/>
        <v>0.68442089317893406</v>
      </c>
      <c r="AI663" cm="1">
        <f t="array" ref="AI663" xml:space="preserve"> F663 / df / 1000</f>
        <v>0.84566326530612246</v>
      </c>
      <c r="AJ663" cm="1">
        <f t="array" ref="AJ663" xml:space="preserve"> ( 1 + AI663 ) / ( 2*Ku ) * ( 2 * LN( 1 + AI663 ) - 1 + alpha + ( 1 / ( 1 + AI663 ) ) ^ 2 * ( 1 - alpha / 2 ) - ( alpha / 2) * ( 1 + AI663 ) ^ 2 )</f>
        <v>0.64928250607644544</v>
      </c>
      <c r="AK663" cm="1">
        <f t="array" ref="AK663" xml:space="preserve"> ( ( 1 - alpha ) / Ku ) * AI663 ^ 2</f>
        <v>1.0170585701836157</v>
      </c>
      <c r="AL663">
        <f t="shared" si="276"/>
        <v>1.5664345807337505</v>
      </c>
      <c r="AM663">
        <f t="shared" si="266"/>
        <v>0.87057220447573436</v>
      </c>
      <c r="AN663">
        <f t="shared" si="277"/>
        <v>1.724234636372139</v>
      </c>
      <c r="AO663">
        <f t="shared" si="278"/>
        <v>1.9805762549132695</v>
      </c>
      <c r="AP663" cm="1">
        <f t="array" ref="AP663" xml:space="preserve"> EXP( -4 * alpha * X * 10^(-6) * AM663 / ( PI() * df * 10^(-6) * ( 1 - alpha ) ) ) * 100</f>
        <v>1.8354061952802103E-6</v>
      </c>
      <c r="AQ663" cm="1">
        <f t="array" ref="AQ663" xml:space="preserve"> EXP( -4 * alpha * X * 10^(-6) * AN663 / ( PI() * df * 10^(-6) * ( 1 - alpha ) ) ) * 100</f>
        <v>4.7613672497454027E-14</v>
      </c>
      <c r="AR663">
        <f t="shared" si="279"/>
        <v>1.8354061476665378E-6</v>
      </c>
      <c r="AS663" cm="1">
        <f t="array" ref="AS663" xml:space="preserve"> ( sigave * 10^(-6) * fE *e * H663 ) / ( 3 * PI() * eps0 * ( 1 + epsF ) * mu * U * F663 * 10^(-9) )</f>
        <v>3.1912282394801184E-3</v>
      </c>
      <c r="AT663" cm="1">
        <f t="array" ref="AT663" xml:space="preserve"> PI() * AS663 / ( 1 + alpha * SQRT(AS663) )</f>
        <v>9.9866126150142294E-3</v>
      </c>
      <c r="AU663" cm="1">
        <f t="array" ref="AU663" xml:space="preserve"> PI() * AS663 * ( 1 - SQRT( AS663 ) * alpha )</f>
        <v>9.9864608840381473E-3</v>
      </c>
      <c r="AV663">
        <f t="shared" si="280"/>
        <v>0.99998480656235189</v>
      </c>
      <c r="AW663" cm="1">
        <f t="array" ref="AW663" xml:space="preserve"> 2 / 3 * ( epsP - 1 ) / ( epsP + 2 ) * ( sigave * 10^(-6) ) ^ 2 / ( eps0 * ( 1 + epsF ) ^ 2 ) * H663 * ( F663 * 10^(-9) ) ^ 2 / ( df * 10^(-6) * mu * U )</f>
        <v>148.1747456808568</v>
      </c>
      <c r="AX663" cm="1">
        <f t="array" ref="AX663" xml:space="preserve"> 0.528 * Ku ^ 0.26 * AW663 ^ 0.74 / ( 1 + 0.366 * ( Ku * AW663 ) ^ 0.63 )</f>
        <v>2.5361087756138945</v>
      </c>
      <c r="AY663" cm="1">
        <f t="array" ref="AY663" xml:space="preserve"> 0.35 * Ku ^ ( -0.5 ) * AW663 ^ 0.4</f>
        <v>3.1943198201430856</v>
      </c>
      <c r="AZ663">
        <f t="shared" si="281"/>
        <v>1.2595358096853964</v>
      </c>
      <c r="BA663">
        <f t="shared" si="267"/>
        <v>0.87186474973125039</v>
      </c>
      <c r="BB663">
        <f t="shared" si="282"/>
        <v>1.7342210972561771</v>
      </c>
      <c r="BC663">
        <f t="shared" si="283"/>
        <v>1.9890941774979953</v>
      </c>
      <c r="BD663">
        <f t="shared" si="268"/>
        <v>1.1988151725131853</v>
      </c>
      <c r="BE663">
        <f t="shared" si="284"/>
        <v>4.9185544565152242</v>
      </c>
      <c r="BF663">
        <f t="shared" si="285"/>
        <v>4.1028463513720892</v>
      </c>
      <c r="BG663" cm="1">
        <f t="array" ref="BG663" xml:space="preserve"> EXP( -4 * alpha * X * 10^(-6) * BA663 / ( PI() * df * 10^(-6) * ( 1 - alpha ) ) ) * 100</f>
        <v>1.7875001911581626E-6</v>
      </c>
      <c r="BH663" cm="1">
        <f t="array" ref="BH663" xml:space="preserve"> EXP( -4 * alpha * X * 10^(-6) * BB663 / ( PI() * df * 10^(-6) * ( 1 - alpha ) ) ) * 100</f>
        <v>3.8813948268229144E-14</v>
      </c>
      <c r="BI663" cm="1">
        <f t="array" ref="BI663" xml:space="preserve"> EXP( -4 * alpha * X * 10^(-6) * BD663 / ( PI() * df * 10^(-6) * ( 1 - alpha ) ) ) * 100</f>
        <v>2.2224307541732887E-9</v>
      </c>
      <c r="BJ663" cm="1">
        <f t="array" ref="BJ663" xml:space="preserve"> EXP( -4 * alpha * X * 10^(-6) * BE663 / ( PI() * df * 10^(-6) * ( 1 - alpha ) ) ) * 100</f>
        <v>1.9573708066263907E-42</v>
      </c>
      <c r="BK663" cm="1">
        <f t="array" ref="BK663">fC *  BG663 +  ( 1 - fC ) * BI663</f>
        <v>1.8075020679457223E-7</v>
      </c>
    </row>
    <row r="664" spans="6:63" x14ac:dyDescent="0.2">
      <c r="F664">
        <v>6640</v>
      </c>
      <c r="G664" cm="1">
        <f t="array" ref="G664" xml:space="preserve"> F664 * 10^(-9) * rhoa/mu * U</f>
        <v>4.3989539183383174E-3</v>
      </c>
      <c r="H664" cm="1">
        <f t="array" ref="H664">1 +  lambda/F664 * ( 2.514 + 0.8 * EXP( -0.55 * F664/lambda ) )</f>
        <v>1.0253709548192771</v>
      </c>
      <c r="I664" cm="1">
        <f t="array" ref="I664" xml:space="preserve"> 1 + 3.34 * lambda/F664</f>
        <v>1.0337068373493976</v>
      </c>
      <c r="J664">
        <f t="shared" si="269"/>
        <v>0.99193593170816674</v>
      </c>
      <c r="K664" cm="1">
        <f t="array" ref="K664" xml:space="preserve"> kB * T * H664 / ( 3 * PI() * mu * F664 * 10^(-9) )</f>
        <v>3.6457608118252509E-12</v>
      </c>
      <c r="L664" cm="1">
        <f t="array" ref="L664" xml:space="preserve"> df * 10^(-6) *U / K664</f>
        <v>22556.839669383371</v>
      </c>
      <c r="M664" cm="1">
        <f t="array" ref="M664" xml:space="preserve"> 1 + 0.388 * Kn * ( ( 1 - alpha ) * L664 / Ku ) ^ ( 1 / 3 )</f>
        <v>1.2107471473718867</v>
      </c>
      <c r="N664" cm="1">
        <f t="array" ref="N664" xml:space="preserve"> 1 + 0.388 * Kn * ( ( 1 - alpha ) / Ku ) ^ ( 1 / 3 ) * ( 3 * PI() * mu * df * 10^(-6) * U * F664 * 10^(-9) / ( kB * T ) ) ^ ( 1 / 3 ) * ( 0.6 * ( F664 / lambda ) ^ 0.1 ) ^ ( -1 / 3 ) * ( 1 + 2/3 * ( 3.34 * F664 / lambda ) ) ^ ( -1 / 2 )</f>
        <v>1.0145204550752493</v>
      </c>
      <c r="O664">
        <f t="shared" si="260"/>
        <v>0.83792925490464487</v>
      </c>
      <c r="P664" cm="1">
        <f t="array" ref="P664" xml:space="preserve"> 1 / ( 1 + 1.6 * ( ( 1 - alpha ) / Ku ) ^ ( 1 / 3 ) * L664 ^ ( -2 / 3 ) * M664 )</f>
        <v>0.99727862667009948</v>
      </c>
      <c r="Q664" cm="1">
        <f t="array" ref="Q664" xml:space="preserve"> 1.6 * ( ( 1 - alpha ) / Ku ) * L664 ^ ( -2 / 3 ) * M664 * P664</f>
        <v>3.4415610595608117E-3</v>
      </c>
      <c r="R664" cm="1">
        <f t="array" ref="R664" xml:space="preserve"> 1.6 * ( 0.6 ) ^ ( 2 / 3 ) * ( ( 1 - alpha ) / Ku ) * ( lambda * 10^(-9) ) ^ ( -1 / 15 ) * ( kB * T / ( 3 * PI() * df * 10^(-6) * U * mu ) ) ^ ( 2 / 3 ) * ( F664 * 10^(-9) ) ^ ( -3 / 5 )  +  3.2 * 3.34 / 3 * ( 0.6 ) ^ ( 2 / 3 ) * ( ( 1 - alpha ) / Ku ) *  ( lambda * 10^(-9) ) ^ ( 14 / 15 ) * ( kB * T / ( 3 * PI() * df * 10^(-6) * U * mu ) ) ^ ( 2 / 3 ) * ( F664 * 10^(-9) ) ^ ( -8 / 5 )</f>
        <v>2.7698228772729278E-3</v>
      </c>
      <c r="S664">
        <f t="shared" si="261"/>
        <v>2.8100419659287672E-3</v>
      </c>
      <c r="T664">
        <f t="shared" si="270"/>
        <v>0.81650213879609779</v>
      </c>
      <c r="U664">
        <f t="shared" si="262"/>
        <v>5475.5184369907111</v>
      </c>
      <c r="V664">
        <f t="shared" si="263"/>
        <v>1.3514041913561434E-2</v>
      </c>
      <c r="W664">
        <f t="shared" si="264"/>
        <v>1.8262873287370229E-4</v>
      </c>
      <c r="X664">
        <f t="shared" si="265"/>
        <v>2.4680362137102925E-6</v>
      </c>
      <c r="Y664" cm="1">
        <f t="array" ref="Y664" xml:space="preserve"> 4 / 3 * g / U^2 * F664 * 10^(-9) * ( rhop - rhoa ) / rhoa</f>
        <v>688.33588809064156</v>
      </c>
      <c r="Z664" cm="1">
        <f t="array" ref="Z664" xml:space="preserve"> SQRT( 4/3 * 1/U664 * g/rhoa * F664 * 10^(-9) *  ( rhop - rhoa ) )</f>
        <v>3.71910077254248E-3</v>
      </c>
      <c r="AA664" cm="1">
        <f t="array" ref="AA664" xml:space="preserve"> Z664 / U</f>
        <v>0.35455824068987385</v>
      </c>
      <c r="AB664">
        <f t="shared" si="271"/>
        <v>0.54932646606076407</v>
      </c>
      <c r="AC664">
        <f t="shared" si="272"/>
        <v>0.52483740087065645</v>
      </c>
      <c r="AD664">
        <f t="shared" si="273"/>
        <v>0.95541983373617623</v>
      </c>
      <c r="AE664" cm="1">
        <f t="array" ref="AE664">( ( F664 * 10^(-9) ) ^ 2 * rhop * H664 * U ) / ( 18 * mu * ( df * 10^(-6) ) )</f>
        <v>0.18534512196305578</v>
      </c>
      <c r="AF664">
        <f t="shared" si="274"/>
        <v>0.18125707017417683</v>
      </c>
      <c r="AG664" cm="1">
        <f t="array" ref="AG664">(2 * AI684*(1-alpha)*AE664*SQRT(alpha)+(1-alpha)*alpha*AE664^2)/Ku</f>
        <v>0.12418767402040394</v>
      </c>
      <c r="AH664">
        <f t="shared" si="275"/>
        <v>0.68514664780285406</v>
      </c>
      <c r="AI664" cm="1">
        <f t="array" ref="AI664" xml:space="preserve"> F664 / df / 1000</f>
        <v>0.84693877551020413</v>
      </c>
      <c r="AJ664" cm="1">
        <f t="array" ref="AJ664" xml:space="preserve"> ( 1 + AI664 ) / ( 2*Ku ) * ( 2 * LN( 1 + AI664 ) - 1 + alpha + ( 1 / ( 1 + AI664 ) ) ^ 2 * ( 1 - alpha / 2 ) - ( alpha / 2) * ( 1 + AI664 ) ^ 2 )</f>
        <v>0.65089904174195223</v>
      </c>
      <c r="AK664" cm="1">
        <f t="array" ref="AK664" xml:space="preserve"> ( ( 1 - alpha ) / Ku ) * AI664 ^ 2</f>
        <v>1.0201289339322732</v>
      </c>
      <c r="AL664">
        <f t="shared" si="276"/>
        <v>1.5672613854249635</v>
      </c>
      <c r="AM664">
        <f t="shared" si="266"/>
        <v>0.87163003304686459</v>
      </c>
      <c r="AN664">
        <f t="shared" si="277"/>
        <v>1.7290334469430353</v>
      </c>
      <c r="AO664">
        <f t="shared" si="278"/>
        <v>1.9836781448420686</v>
      </c>
      <c r="AP664" cm="1">
        <f t="array" ref="AP664" xml:space="preserve"> EXP( -4 * alpha * X * 10^(-6) * AM664 / ( PI() * df * 10^(-6) * ( 1 - alpha ) ) ) * 100</f>
        <v>1.7961056842097388E-6</v>
      </c>
      <c r="AQ664" cm="1">
        <f t="array" ref="AQ664" xml:space="preserve"> EXP( -4 * alpha * X * 10^(-6) * AN664 / ( PI() * df * 10^(-6) * ( 1 - alpha ) ) ) * 100</f>
        <v>4.3160597436404128E-14</v>
      </c>
      <c r="AR664">
        <f t="shared" si="279"/>
        <v>1.7961056410491413E-6</v>
      </c>
      <c r="AS664" cm="1">
        <f t="array" ref="AS664" xml:space="preserve"> ( sigave * 10^(-6) * fE *e * H664 ) / ( 3 * PI() * eps0 * ( 1 + epsF ) * mu * U * F664 * 10^(-9) )</f>
        <v>3.1863032598422659E-3</v>
      </c>
      <c r="AT664" cm="1">
        <f t="array" ref="AT664" xml:space="preserve"> PI() * AS664 / ( 1 + alpha * SQRT(AS664) )</f>
        <v>9.971230296282543E-3</v>
      </c>
      <c r="AU664" cm="1">
        <f t="array" ref="AU664" xml:space="preserve"> PI() * AS664 * ( 1 - SQRT( AS664 ) * alpha )</f>
        <v>9.9710790328204537E-3</v>
      </c>
      <c r="AV664">
        <f t="shared" si="280"/>
        <v>0.99998483001017979</v>
      </c>
      <c r="AW664" cm="1">
        <f t="array" ref="AW664" xml:space="preserve"> 2 / 3 * ( epsP - 1 ) / ( epsP + 2 ) * ( sigave * 10^(-6) ) ^ 2 / ( eps0 * ( 1 + epsF ) ^ 2 ) * H664 * ( F664 * 10^(-9) ) ^ 2 / ( df * 10^(-6) * mu * U )</f>
        <v>148.6165190367814</v>
      </c>
      <c r="AX664" cm="1">
        <f t="array" ref="AX664" xml:space="preserve"> 0.528 * Ku ^ 0.26 * AW664 ^ 0.74 / ( 1 + 0.366 * ( Ku * AW664 ) ^ 0.63 )</f>
        <v>2.5375705595070284</v>
      </c>
      <c r="AY664" cm="1">
        <f t="array" ref="AY664" xml:space="preserve"> 0.35 * Ku ^ ( -0.5 ) * AW664 ^ 0.4</f>
        <v>3.1981258808700286</v>
      </c>
      <c r="AZ664">
        <f t="shared" si="281"/>
        <v>1.2603101296585526</v>
      </c>
      <c r="BA664">
        <f t="shared" si="267"/>
        <v>0.87291003955048052</v>
      </c>
      <c r="BB664">
        <f t="shared" si="282"/>
        <v>1.7390045259758558</v>
      </c>
      <c r="BC664">
        <f t="shared" si="283"/>
        <v>1.9921921471671753</v>
      </c>
      <c r="BD664">
        <f t="shared" si="268"/>
        <v>1.1973778819120311</v>
      </c>
      <c r="BE664">
        <f t="shared" si="284"/>
        <v>4.9271593278130634</v>
      </c>
      <c r="BF664">
        <f t="shared" si="285"/>
        <v>4.1149576940114647</v>
      </c>
      <c r="BG664" cm="1">
        <f t="array" ref="BG664" xml:space="preserve"> EXP( -4 * alpha * X * 10^(-6) * BA664 / ( PI() * df * 10^(-6) * ( 1 - alpha ) ) ) * 100</f>
        <v>1.7496743110318737E-6</v>
      </c>
      <c r="BH664" cm="1">
        <f t="array" ref="BH664" xml:space="preserve"> EXP( -4 * alpha * X * 10^(-6) * BB664 / ( PI() * df * 10^(-6) * ( 1 - alpha ) ) ) * 100</f>
        <v>3.519494407708329E-14</v>
      </c>
      <c r="BI664" cm="1">
        <f t="array" ref="BI664" xml:space="preserve"> EXP( -4 * alpha * X * 10^(-6) * BD664 / ( PI() * df * 10^(-6) * ( 1 - alpha ) ) ) * 100</f>
        <v>2.2887618304210924E-9</v>
      </c>
      <c r="BJ664" cm="1">
        <f t="array" ref="BJ664" xml:space="preserve"> EXP( -4 * alpha * X * 10^(-6) * BE664 / ( PI() * df * 10^(-6) * ( 1 - alpha ) ) ) * 100</f>
        <v>1.6413705256159309E-42</v>
      </c>
      <c r="BK664" cm="1">
        <f t="array" ref="BK664">fC *  BG664 +  ( 1 - fC ) * BI664</f>
        <v>1.7702731675056637E-7</v>
      </c>
    </row>
    <row r="665" spans="6:63" x14ac:dyDescent="0.2">
      <c r="F665">
        <v>6650</v>
      </c>
      <c r="G665" cm="1">
        <f t="array" ref="G665" xml:space="preserve"> F665 * 10^(-9) * rhoa/mu * U</f>
        <v>4.4055788489382238E-3</v>
      </c>
      <c r="H665" cm="1">
        <f t="array" ref="H665">1 +  lambda/F665 * ( 2.514 + 0.8 * EXP( -0.55 * F665/lambda ) )</f>
        <v>1.0253328030075188</v>
      </c>
      <c r="I665" cm="1">
        <f t="array" ref="I665" xml:space="preserve"> 1 + 3.34 * lambda/F665</f>
        <v>1.0336561503759398</v>
      </c>
      <c r="J665">
        <f t="shared" si="269"/>
        <v>0.99194766328687367</v>
      </c>
      <c r="K665" cm="1">
        <f t="array" ref="K665" xml:space="preserve"> kB * T * H665 / ( 3 * PI() * mu * F665 * 10^(-9) )</f>
        <v>3.6401430179358105E-12</v>
      </c>
      <c r="L665" cm="1">
        <f t="array" ref="L665" xml:space="preserve"> df * 10^(-6) *U / K665</f>
        <v>22591.651399426773</v>
      </c>
      <c r="M665" cm="1">
        <f t="array" ref="M665" xml:space="preserve"> 1 + 0.388 * Kn * ( ( 1 - alpha ) * L665 / Ku ) ^ ( 1 / 3 )</f>
        <v>1.2108555062561046</v>
      </c>
      <c r="N665" cm="1">
        <f t="array" ref="N665" xml:space="preserve"> 1 + 0.388 * Kn * ( ( 1 - alpha ) / Ku ) ^ ( 1 / 3 ) * ( 3 * PI() * mu * df * 10^(-6) * U * F665 * 10^(-9) / ( kB * T ) ) ^ ( 1 / 3 ) * ( 0.6 * ( F665 / lambda ) ^ 0.1 ) ^ ( -1 / 3 ) * ( 1 + 2/3 * ( 3.34 * F665 / lambda ) ) ^ ( -1 / 2 )</f>
        <v>1.0145161346358282</v>
      </c>
      <c r="O665">
        <f t="shared" si="260"/>
        <v>0.83785070092521086</v>
      </c>
      <c r="P665" cm="1">
        <f t="array" ref="P665" xml:space="preserve"> 1 / ( 1 + 1.6 * ( ( 1 - alpha ) / Ku ) ^ ( 1 / 3 ) * L665 ^ ( -2 / 3 ) * M665 )</f>
        <v>0.99728117273796224</v>
      </c>
      <c r="Q665" cm="1">
        <f t="array" ref="Q665" xml:space="preserve"> 1.6 * ( ( 1 - alpha ) / Ku ) * L665 ^ ( -2 / 3 ) * M665 * P665</f>
        <v>3.4383411970323094E-3</v>
      </c>
      <c r="R665" cm="1">
        <f t="array" ref="R665" xml:space="preserve"> 1.6 * ( 0.6 ) ^ ( 2 / 3 ) * ( ( 1 - alpha ) / Ku ) * ( lambda * 10^(-9) ) ^ ( -1 / 15 ) * ( kB * T / ( 3 * PI() * df * 10^(-6) * U * mu ) ) ^ ( 2 / 3 ) * ( F665 * 10^(-9) ) ^ ( -3 / 5 )  +  3.2 * 3.34 / 3 * ( 0.6 ) ^ ( 2 / 3 ) * ( ( 1 - alpha ) / Ku ) *  ( lambda * 10^(-9) ) ^ ( 14 / 15 ) * ( kB * T / ( 3 * PI() * df * 10^(-6) * U * mu ) ) ^ ( 2 / 3 ) * ( F665 * 10^(-9) ) ^ ( -8 / 5 )</f>
        <v>2.767231580479181E-3</v>
      </c>
      <c r="S665">
        <f t="shared" si="261"/>
        <v>2.8074010866699327E-3</v>
      </c>
      <c r="T665">
        <f t="shared" si="270"/>
        <v>0.81649869102375539</v>
      </c>
      <c r="U665">
        <f t="shared" si="262"/>
        <v>5467.3048967016603</v>
      </c>
      <c r="V665">
        <f t="shared" si="263"/>
        <v>1.352418905028782E-2</v>
      </c>
      <c r="W665">
        <f t="shared" si="264"/>
        <v>1.8290309136716274E-4</v>
      </c>
      <c r="X665">
        <f t="shared" si="265"/>
        <v>2.4735997786215928E-6</v>
      </c>
      <c r="Y665" cm="1">
        <f t="array" ref="Y665" xml:space="preserve"> 4 / 3 * g / U^2 * F665 * 10^(-9) * ( rhop - rhoa ) / rhoa</f>
        <v>689.37253852451306</v>
      </c>
      <c r="Z665" cm="1">
        <f t="array" ref="Z665" xml:space="preserve"> SQRT( 4/3 * 1/U665 * g/rhoa * F665 * 10^(-9) *  ( rhop - rhoa ) )</f>
        <v>3.7246949055410338E-3</v>
      </c>
      <c r="AA665" cm="1">
        <f t="array" ref="AA665" xml:space="preserve"> Z665 / U</f>
        <v>0.35509155400281117</v>
      </c>
      <c r="AB665">
        <f t="shared" si="271"/>
        <v>0.55060769665336196</v>
      </c>
      <c r="AC665">
        <f t="shared" si="272"/>
        <v>0.52595059180002157</v>
      </c>
      <c r="AD665">
        <f t="shared" si="273"/>
        <v>0.95521837961363731</v>
      </c>
      <c r="AE665" cm="1">
        <f t="array" ref="AE665">( ( F665 * 10^(-9) ) ^ 2 * rhop * H665 * U ) / ( 18 * mu * ( df * 10^(-6) ) )</f>
        <v>0.18589689371115292</v>
      </c>
      <c r="AF665">
        <f t="shared" si="274"/>
        <v>0.18187655415976745</v>
      </c>
      <c r="AG665" cm="1">
        <f t="array" ref="AG665">(2 * AI685*(1-alpha)*AE665*SQRT(alpha)+(1-alpha)*alpha*AE665^2)/Ku</f>
        <v>0.12474460404288416</v>
      </c>
      <c r="AH665">
        <f t="shared" si="275"/>
        <v>0.68587512348240143</v>
      </c>
      <c r="AI665" cm="1">
        <f t="array" ref="AI665" xml:space="preserve"> F665 / df / 1000</f>
        <v>0.84821428571428581</v>
      </c>
      <c r="AJ665" cm="1">
        <f t="array" ref="AJ665" xml:space="preserve"> ( 1 + AI665 ) / ( 2*Ku ) * ( 2 * LN( 1 + AI665 ) - 1 + alpha + ( 1 / ( 1 + AI665 ) ) ^ 2 * ( 1 - alpha / 2 ) - ( alpha / 2) * ( 1 + AI665 ) ^ 2 )</f>
        <v>0.65251682879398798</v>
      </c>
      <c r="AK665" cm="1">
        <f t="array" ref="AK665" xml:space="preserve"> ( ( 1 - alpha ) / Ku ) * AI665 ^ 2</f>
        <v>1.0232039252073042</v>
      </c>
      <c r="AL665">
        <f t="shared" si="276"/>
        <v>1.5680881780450588</v>
      </c>
      <c r="AM665">
        <f t="shared" si="266"/>
        <v>0.87268416590717224</v>
      </c>
      <c r="AN665">
        <f t="shared" si="277"/>
        <v>1.7338384722537632</v>
      </c>
      <c r="AO665">
        <f t="shared" si="278"/>
        <v>1.9867880500059312</v>
      </c>
      <c r="AP665" cm="1">
        <f t="array" ref="AP665" xml:space="preserve"> EXP( -4 * alpha * X * 10^(-6) * AM665 / ( PI() * df * 10^(-6) * ( 1 - alpha ) ) ) * 100</f>
        <v>1.7577796120752263E-6</v>
      </c>
      <c r="AQ665" cm="1">
        <f t="array" ref="AQ665" xml:space="preserve"> EXP( -4 * alpha * X * 10^(-6) * AN665 / ( PI() * df * 10^(-6) * ( 1 - alpha ) ) ) * 100</f>
        <v>3.911902195256594E-14</v>
      </c>
      <c r="AR665">
        <f t="shared" si="279"/>
        <v>1.7577795729562044E-6</v>
      </c>
      <c r="AS665" cm="1">
        <f t="array" ref="AS665" xml:space="preserve"> ( sigave * 10^(-6) * fE *e * H665 ) / ( 3 * PI() * eps0 * ( 1 + epsF ) * mu * U * F665 * 10^(-9) )</f>
        <v>3.1813934492685744E-3</v>
      </c>
      <c r="AT665" cm="1">
        <f t="array" ref="AT665" xml:space="preserve"> PI() * AS665 / ( 1 + alpha * SQRT(AS665) )</f>
        <v>9.9558952866687714E-3</v>
      </c>
      <c r="AU665" cm="1">
        <f t="array" ref="AU665" xml:space="preserve"> PI() * AS665 * ( 1 - SQRT( AS665 ) * alpha )</f>
        <v>9.9557444885637284E-3</v>
      </c>
      <c r="AV665">
        <f t="shared" si="280"/>
        <v>0.99998485338578791</v>
      </c>
      <c r="AW665" cm="1">
        <f t="array" ref="AW665" xml:space="preserve"> 2 / 3 * ( epsP - 1 ) / ( epsP + 2 ) * ( sigave * 10^(-6) ) ^ 2 / ( eps0 * ( 1 + epsF ) ^ 2 ) * H665 * ( F665 * 10^(-9) ) ^ 2 / ( df * 10^(-6) * mu * U )</f>
        <v>149.05894986871542</v>
      </c>
      <c r="AX665" cm="1">
        <f t="array" ref="AX665" xml:space="preserve"> 0.528 * Ku ^ 0.26 * AW665 ^ 0.74 / ( 1 + 0.366 * ( Ku * AW665 ) ^ 0.63 )</f>
        <v>2.5390299866574164</v>
      </c>
      <c r="AY665" cm="1">
        <f t="array" ref="AY665" xml:space="preserve"> 0.35 * Ku ^ ( -0.5 ) * AW665 ^ 0.4</f>
        <v>3.2019308086558644</v>
      </c>
      <c r="AZ665">
        <f t="shared" si="281"/>
        <v>1.2610842823763353</v>
      </c>
      <c r="BA665">
        <f t="shared" si="267"/>
        <v>0.87395170901973529</v>
      </c>
      <c r="BB665">
        <f t="shared" si="282"/>
        <v>1.7437942167423268</v>
      </c>
      <c r="BC665">
        <f t="shared" si="283"/>
        <v>1.9952981368939104</v>
      </c>
      <c r="BD665">
        <f t="shared" si="268"/>
        <v>1.1959428864451627</v>
      </c>
      <c r="BE665">
        <f t="shared" si="284"/>
        <v>4.9357692809096276</v>
      </c>
      <c r="BF665">
        <f t="shared" si="285"/>
        <v>4.1270944765437561</v>
      </c>
      <c r="BG665" cm="1">
        <f t="array" ref="BG665" xml:space="preserve"> EXP( -4 * alpha * X * 10^(-6) * BA665 / ( PI() * df * 10^(-6) * ( 1 - alpha ) ) ) * 100</f>
        <v>1.7127757521920157E-6</v>
      </c>
      <c r="BH665" cm="1">
        <f t="array" ref="BH665" xml:space="preserve"> EXP( -4 * alpha * X * 10^(-6) * BB665 / ( PI() * df * 10^(-6) * ( 1 - alpha ) ) ) * 100</f>
        <v>3.190928618572121E-14</v>
      </c>
      <c r="BI665" cm="1">
        <f t="array" ref="BI665" xml:space="preserve"> EXP( -4 * alpha * X * 10^(-6) * BD665 / ( PI() * df * 10^(-6) * ( 1 - alpha ) ) ) * 100</f>
        <v>2.3569619449056906E-9</v>
      </c>
      <c r="BJ665" cm="1">
        <f t="array" ref="BJ665" xml:space="preserve"> EXP( -4 * alpha * X * 10^(-6) * BE665 / ( PI() * df * 10^(-6) * ( 1 - alpha ) ) ) * 100</f>
        <v>1.376242594967727E-42</v>
      </c>
      <c r="BK665" cm="1">
        <f t="array" ref="BK665">fC *  BG665 +  ( 1 - fC ) * BI665</f>
        <v>1.733988409696167E-7</v>
      </c>
    </row>
    <row r="666" spans="6:63" x14ac:dyDescent="0.2">
      <c r="F666">
        <v>6660</v>
      </c>
      <c r="G666" cm="1">
        <f t="array" ref="G666" xml:space="preserve"> F666 * 10^(-9) * rhoa/mu * U</f>
        <v>4.4122037795381319E-3</v>
      </c>
      <c r="H666" cm="1">
        <f t="array" ref="H666">1 +  lambda/F666 * ( 2.514 + 0.8 * EXP( -0.55 * F666/lambda ) )</f>
        <v>1.0252947657657658</v>
      </c>
      <c r="I666" cm="1">
        <f t="array" ref="I666" xml:space="preserve"> 1 + 3.34 * lambda/F666</f>
        <v>1.0336056156156157</v>
      </c>
      <c r="J666">
        <f t="shared" si="269"/>
        <v>0.99195936078104618</v>
      </c>
      <c r="K666" cm="1">
        <f t="array" ref="K666" xml:space="preserve"> kB * T * H666 / ( 3 * PI() * mu * F666 * 10^(-9) )</f>
        <v>3.6345425004347163E-12</v>
      </c>
      <c r="L666" cm="1">
        <f t="array" ref="L666" xml:space="preserve"> df * 10^(-6) *U / K666</f>
        <v>22626.463191839703</v>
      </c>
      <c r="M666" cm="1">
        <f t="array" ref="M666" xml:space="preserve"> 1 + 0.388 * Kn * ( ( 1 - alpha ) * L666 / Ku ) ^ ( 1 / 3 )</f>
        <v>1.210963754076976</v>
      </c>
      <c r="N666" cm="1">
        <f t="array" ref="N666" xml:space="preserve"> 1 + 0.388 * Kn * ( ( 1 - alpha ) / Ku ) ^ ( 1 / 3 ) * ( 3 * PI() * mu * df * 10^(-6) * U * F666 * 10^(-9) / ( kB * T ) ) ^ ( 1 / 3 ) * ( 0.6 * ( F666 / lambda ) ^ 0.1 ) ^ ( -1 / 3 ) * ( 1 + 2/3 * ( 3.34 * F666 / lambda ) ) ^ ( -1 / 2 )</f>
        <v>1.0145118218975144</v>
      </c>
      <c r="O666">
        <f t="shared" si="260"/>
        <v>0.8377722441996609</v>
      </c>
      <c r="P666" cm="1">
        <f t="array" ref="P666" xml:space="preserve"> 1 / ( 1 + 1.6 * ( ( 1 - alpha ) / Ku ) ^ ( 1 / 3 ) * L666 ^ ( -2 / 3 ) * M666 )</f>
        <v>0.99728371241733815</v>
      </c>
      <c r="Q666" cm="1">
        <f t="array" ref="Q666" xml:space="preserve"> 1.6 * ( ( 1 - alpha ) / Ku ) * L666 ^ ( -2 / 3 ) * M666 * P666</f>
        <v>3.4351294136477938E-3</v>
      </c>
      <c r="R666" cm="1">
        <f t="array" ref="R666" xml:space="preserve"> 1.6 * ( 0.6 ) ^ ( 2 / 3 ) * ( ( 1 - alpha ) / Ku ) * ( lambda * 10^(-9) ) ^ ( -1 / 15 ) * ( kB * T / ( 3 * PI() * df * 10^(-6) * U * mu ) ) ^ ( 2 / 3 ) * ( F666 * 10^(-9) ) ^ ( -3 / 5 )  +  3.2 * 3.34 / 3 * ( 0.6 ) ^ ( 2 / 3 ) * ( ( 1 - alpha ) / Ku ) *  ( lambda * 10^(-9) ) ^ ( 14 / 15 ) * ( kB * T / ( 3 * PI() * df * 10^(-6) * U * mu ) ) ^ ( 2 / 3 ) * ( F666 * 10^(-9) ) ^ ( -8 / 5 )</f>
        <v>2.764646730345256E-3</v>
      </c>
      <c r="S666">
        <f t="shared" si="261"/>
        <v>2.8047667913055721E-3</v>
      </c>
      <c r="T666">
        <f t="shared" si="270"/>
        <v>0.81649523309433802</v>
      </c>
      <c r="U666">
        <f t="shared" si="262"/>
        <v>5459.1160121502617</v>
      </c>
      <c r="V666">
        <f t="shared" si="263"/>
        <v>1.3534328515371546E-2</v>
      </c>
      <c r="W666">
        <f t="shared" si="264"/>
        <v>1.8317744812385614E-4</v>
      </c>
      <c r="X666">
        <f t="shared" si="265"/>
        <v>2.4791674824638834E-6</v>
      </c>
      <c r="Y666" cm="1">
        <f t="array" ref="Y666" xml:space="preserve"> 4 / 3 * g / U^2 * F666 * 10^(-9) * ( rhop - rhoa ) / rhoa</f>
        <v>690.40918895838456</v>
      </c>
      <c r="Z666" cm="1">
        <f t="array" ref="Z666" xml:space="preserve"> SQRT( 4/3 * 1/U666 * g/rhoa * F666 * 10^(-9) *  ( rhop - rhoa ) )</f>
        <v>3.7302890210213582E-3</v>
      </c>
      <c r="AA666" cm="1">
        <f t="array" ref="AA666" xml:space="preserve"> Z666 / U</f>
        <v>0.35562486564565859</v>
      </c>
      <c r="AB666">
        <f t="shared" si="271"/>
        <v>0.55189104402979772</v>
      </c>
      <c r="AC666">
        <f t="shared" si="272"/>
        <v>0.52706495398245068</v>
      </c>
      <c r="AD666">
        <f t="shared" si="273"/>
        <v>0.95501632013074189</v>
      </c>
      <c r="AE666" cm="1">
        <f t="array" ref="AE666">( ( F666 * 10^(-9) ) ^ 2 * rhop * H666 * U ) / ( 18 * mu * ( df * 10^(-6) ) )</f>
        <v>0.18644948542174103</v>
      </c>
      <c r="AF666">
        <f t="shared" si="274"/>
        <v>0.18249644404257764</v>
      </c>
      <c r="AG666" cm="1">
        <f t="array" ref="AG666">(2 * AI686*(1-alpha)*AE666*SQRT(alpha)+(1-alpha)*alpha*AE666^2)/Ku</f>
        <v>0.12530321154285004</v>
      </c>
      <c r="AH666">
        <f t="shared" si="275"/>
        <v>0.68660631827771923</v>
      </c>
      <c r="AI666" cm="1">
        <f t="array" ref="AI666" xml:space="preserve"> F666 / df / 1000</f>
        <v>0.84948979591836737</v>
      </c>
      <c r="AJ666" cm="1">
        <f t="array" ref="AJ666" xml:space="preserve"> ( 1 + AI666 ) / ( 2*Ku ) * ( 2 * LN( 1 + AI666 ) - 1 + alpha + ( 1 / ( 1 + AI666 ) ) ^ 2 * ( 1 - alpha / 2 ) - ( alpha / 2) * ( 1 + AI666 ) ^ 2 )</f>
        <v>0.6541358651878364</v>
      </c>
      <c r="AK666" cm="1">
        <f t="array" ref="AK666" xml:space="preserve"> ( ( 1 - alpha ) / Ku ) * AI666 ^ 2</f>
        <v>1.0262835440087081</v>
      </c>
      <c r="AL666">
        <f t="shared" si="276"/>
        <v>1.5689149588426998</v>
      </c>
      <c r="AM666">
        <f t="shared" si="266"/>
        <v>0.87373459459776304</v>
      </c>
      <c r="AN666">
        <f t="shared" si="277"/>
        <v>1.7386497088250421</v>
      </c>
      <c r="AO666">
        <f t="shared" si="278"/>
        <v>1.9899059961400016</v>
      </c>
      <c r="AP666" cm="1">
        <f t="array" ref="AP666" xml:space="preserve"> EXP( -4 * alpha * X * 10^(-6) * AM666 / ( PI() * df * 10^(-6) * ( 1 - alpha ) ) ) * 100</f>
        <v>1.7204017487973893E-6</v>
      </c>
      <c r="AQ666" cm="1">
        <f t="array" ref="AQ666" xml:space="preserve"> EXP( -4 * alpha * X * 10^(-6) * AN666 / ( PI() * df * 10^(-6) * ( 1 - alpha ) ) ) * 100</f>
        <v>3.5451395286288267E-14</v>
      </c>
      <c r="AR666">
        <f t="shared" si="279"/>
        <v>1.7204017133459939E-6</v>
      </c>
      <c r="AS666" cm="1">
        <f t="array" ref="AS666" xml:space="preserve"> ( sigave * 10^(-6) * fE *e * H666 ) / ( 3 * PI() * eps0 * ( 1 + epsF ) * mu * U * F666 * 10^(-9) )</f>
        <v>3.176498737823804E-3</v>
      </c>
      <c r="AT666" cm="1">
        <f t="array" ref="AT666" xml:space="preserve"> PI() * AS666 / ( 1 + alpha * SQRT(AS666) )</f>
        <v>9.9406073683234713E-3</v>
      </c>
      <c r="AU666" cm="1">
        <f t="array" ref="AU666" xml:space="preserve"> PI() * AS666 * ( 1 - SQRT( AS666 ) * alpha )</f>
        <v>9.9404570334317727E-3</v>
      </c>
      <c r="AV666">
        <f t="shared" si="280"/>
        <v>0.99998487668950919</v>
      </c>
      <c r="AW666" cm="1">
        <f t="array" ref="AW666" xml:space="preserve"> 2 / 3 * ( epsP - 1 ) / ( epsP + 2 ) * ( sigave * 10^(-6) ) ^ 2 / ( eps0 * ( 1 + epsF ) ^ 2 ) * H666 * ( F666 * 10^(-9) ) ^ 2 / ( df * 10^(-6) * mu * U )</f>
        <v>149.50203817665891</v>
      </c>
      <c r="AX666" cm="1">
        <f t="array" ref="AX666" xml:space="preserve"> 0.528 * Ku ^ 0.26 * AW666 ^ 0.74 / ( 1 + 0.366 * ( Ku * AW666 ) ^ 0.63 )</f>
        <v>2.5404870644610855</v>
      </c>
      <c r="AY666" cm="1">
        <f t="array" ref="AY666" xml:space="preserve"> 0.35 * Ku ^ ( -0.5 ) * AW666 ^ 0.4</f>
        <v>3.2057346055226019</v>
      </c>
      <c r="AZ666">
        <f t="shared" si="281"/>
        <v>1.2618582674037884</v>
      </c>
      <c r="BA666">
        <f t="shared" si="267"/>
        <v>0.87498974941706886</v>
      </c>
      <c r="BB666">
        <f t="shared" si="282"/>
        <v>1.7485901658584739</v>
      </c>
      <c r="BC666">
        <f t="shared" si="283"/>
        <v>1.9984121722836303</v>
      </c>
      <c r="BD666">
        <f t="shared" si="268"/>
        <v>1.194510223711081</v>
      </c>
      <c r="BE666">
        <f t="shared" si="284"/>
        <v>4.9443843143476442</v>
      </c>
      <c r="BF666">
        <f t="shared" si="285"/>
        <v>4.1392565891872639</v>
      </c>
      <c r="BG666" cm="1">
        <f t="array" ref="BG666" xml:space="preserve"> EXP( -4 * alpha * X * 10^(-6) * BA666 / ( PI() * df * 10^(-6) * ( 1 - alpha ) ) ) * 100</f>
        <v>1.6767798484336922E-6</v>
      </c>
      <c r="BH666" cm="1">
        <f t="array" ref="BH666" xml:space="preserve"> EXP( -4 * alpha * X * 10^(-6) * BB666 / ( PI() * df * 10^(-6) * ( 1 - alpha ) ) ) * 100</f>
        <v>2.8926659561412135E-14</v>
      </c>
      <c r="BI666" cm="1">
        <f t="array" ref="BI666" xml:space="preserve"> EXP( -4 * alpha * X * 10^(-6) * BD666 / ( PI() * df * 10^(-6) * ( 1 - alpha ) ) ) * 100</f>
        <v>2.4270784226969825E-9</v>
      </c>
      <c r="BJ666" cm="1">
        <f t="array" ref="BJ666" xml:space="preserve"> EXP( -4 * alpha * X * 10^(-6) * BE666 / ( PI() * df * 10^(-6) * ( 1 - alpha ) ) ) * 100</f>
        <v>1.1538204020029592E-42</v>
      </c>
      <c r="BK666" cm="1">
        <f t="array" ref="BK666">fC *  BG666 +  ( 1 - fC ) * BI666</f>
        <v>1.6986235542379653E-7</v>
      </c>
    </row>
    <row r="667" spans="6:63" x14ac:dyDescent="0.2">
      <c r="F667">
        <v>6670</v>
      </c>
      <c r="G667" cm="1">
        <f t="array" ref="G667" xml:space="preserve"> F667 * 10^(-9) * rhoa/mu * U</f>
        <v>4.4188287101380383E-3</v>
      </c>
      <c r="H667" cm="1">
        <f t="array" ref="H667">1 +  lambda/F667 * ( 2.514 + 0.8 * EXP( -0.55 * F667/lambda ) )</f>
        <v>1.0252568425787107</v>
      </c>
      <c r="I667" cm="1">
        <f t="array" ref="I667" xml:space="preserve"> 1 + 3.34 * lambda/F667</f>
        <v>1.0335552323838082</v>
      </c>
      <c r="J667">
        <f t="shared" si="269"/>
        <v>0.99197102433901096</v>
      </c>
      <c r="K667" cm="1">
        <f t="array" ref="K667" xml:space="preserve"> kB * T * H667 / ( 3 * PI() * mu * F667 * 10^(-9) )</f>
        <v>3.6289591797931141E-12</v>
      </c>
      <c r="L667" cm="1">
        <f t="array" ref="L667" xml:space="preserve"> df * 10^(-6) *U / K667</f>
        <v>22661.275046348535</v>
      </c>
      <c r="M667" cm="1">
        <f t="array" ref="M667" xml:space="preserve"> 1 + 0.388 * Kn * ( ( 1 - alpha ) * L667 / Ku ) ^ ( 1 / 3 )</f>
        <v>1.2110718911181986</v>
      </c>
      <c r="N667" cm="1">
        <f t="array" ref="N667" xml:space="preserve"> 1 + 0.388 * Kn * ( ( 1 - alpha ) / Ku ) ^ ( 1 / 3 ) * ( 3 * PI() * mu * df * 10^(-6) * U * F667 * 10^(-9) / ( kB * T ) ) ^ ( 1 / 3 ) * ( 0.6 * ( F667 / lambda ) ^ 0.1 ) ^ ( -1 / 3 ) * ( 1 + 2/3 * ( 3.34 * F667 / lambda ) ) ^ ( -1 / 2 )</f>
        <v>1.0145075168351807</v>
      </c>
      <c r="O667">
        <f t="shared" si="260"/>
        <v>0.83769388446335136</v>
      </c>
      <c r="P667" cm="1">
        <f t="array" ref="P667" xml:space="preserve"> 1 / ( 1 + 1.6 * ( ( 1 - alpha ) / Ku ) ^ ( 1 / 3 ) * L667 ^ ( -2 / 3 ) * M667 )</f>
        <v>0.99728624573406988</v>
      </c>
      <c r="Q667" cm="1">
        <f t="array" ref="Q667" xml:space="preserve"> 1.6 * ( ( 1 - alpha ) / Ku ) * L667 ^ ( -2 / 3 ) * M667 * P667</f>
        <v>3.4319256767258886E-3</v>
      </c>
      <c r="R667" cm="1">
        <f t="array" ref="R667" xml:space="preserve"> 1.6 * ( 0.6 ) ^ ( 2 / 3 ) * ( ( 1 - alpha ) / Ku ) * ( lambda * 10^(-9) ) ^ ( -1 / 15 ) * ( kB * T / ( 3 * PI() * df * 10^(-6) * U * mu ) ) ^ ( 2 / 3 ) * ( F667 * 10^(-9) ) ^ ( -3 / 5 )  +  3.2 * 3.34 / 3 * ( 0.6 ) ^ ( 2 / 3 ) * ( ( 1 - alpha ) / Ku ) *  ( lambda * 10^(-9) ) ^ ( 14 / 15 ) * ( kB * T / ( 3 * PI() * df * 10^(-6) * U * mu ) ) ^ ( 2 / 3 ) * ( F667 * 10^(-9) ) ^ ( -8 / 5 )</f>
        <v>2.7620683008797971E-3</v>
      </c>
      <c r="S667">
        <f t="shared" si="261"/>
        <v>2.8021390532547296E-3</v>
      </c>
      <c r="T667">
        <f t="shared" si="270"/>
        <v>0.81649176503379717</v>
      </c>
      <c r="U667">
        <f t="shared" si="262"/>
        <v>5450.9516724599425</v>
      </c>
      <c r="V667">
        <f t="shared" si="263"/>
        <v>1.3544460326071954E-2</v>
      </c>
      <c r="W667">
        <f t="shared" si="264"/>
        <v>1.8345180314459887E-4</v>
      </c>
      <c r="X667">
        <f t="shared" si="265"/>
        <v>2.4847393220470953E-6</v>
      </c>
      <c r="Y667" cm="1">
        <f t="array" ref="Y667" xml:space="preserve"> 4 / 3 * g / U^2 * F667 * 10^(-9) * ( rhop - rhoa ) / rhoa</f>
        <v>691.44583939225606</v>
      </c>
      <c r="Z667" cm="1">
        <f t="array" ref="Z667" xml:space="preserve"> SQRT( 4/3 * 1/U667 * g/rhoa * F667 * 10^(-9) *  ( rhop - rhoa ) )</f>
        <v>3.735883118991827E-3</v>
      </c>
      <c r="AA667" cm="1">
        <f t="array" ref="AA667" xml:space="preserve"> Z667 / U</f>
        <v>0.35615817561921448</v>
      </c>
      <c r="AB667">
        <f t="shared" si="271"/>
        <v>0.55317651344217877</v>
      </c>
      <c r="AC667">
        <f t="shared" si="272"/>
        <v>0.52818048831848607</v>
      </c>
      <c r="AD667">
        <f t="shared" si="273"/>
        <v>0.95481365438284205</v>
      </c>
      <c r="AE667" cm="1">
        <f t="array" ref="AE667">( ( F667 * 10^(-9) ) ^ 2 * rhop * H667 * U ) / ( 18 * mu * ( df * 10^(-6) ) )</f>
        <v>0.18700289709482024</v>
      </c>
      <c r="AF667">
        <f t="shared" si="274"/>
        <v>0.18311673547852231</v>
      </c>
      <c r="AG667" cm="1">
        <f t="array" ref="AG667">(2 * AI687*(1-alpha)*AE667*SQRT(alpha)+(1-alpha)*alpha*AE667^2)/Ku</f>
        <v>0.12586349913133399</v>
      </c>
      <c r="AH667">
        <f t="shared" si="275"/>
        <v>0.68734023027674862</v>
      </c>
      <c r="AI667" cm="1">
        <f t="array" ref="AI667" xml:space="preserve"> F667 / df / 1000</f>
        <v>0.85076530612244905</v>
      </c>
      <c r="AJ667" cm="1">
        <f t="array" ref="AJ667" xml:space="preserve"> ( 1 + AI667 ) / ( 2*Ku ) * ( 2 * LN( 1 + AI667 ) - 1 + alpha + ( 1 / ( 1 + AI667 ) ) ^ 2 * ( 1 - alpha / 2 ) - ( alpha / 2) * ( 1 + AI667 ) ^ 2 )</f>
        <v>0.65575614888223366</v>
      </c>
      <c r="AK667" cm="1">
        <f t="array" ref="AK667" xml:space="preserve"> ( ( 1 - alpha ) / Ku ) * AI667 ^ 2</f>
        <v>1.0293677903364855</v>
      </c>
      <c r="AL667">
        <f t="shared" si="276"/>
        <v>1.5697417280662789</v>
      </c>
      <c r="AM667">
        <f t="shared" si="266"/>
        <v>0.87478131069776643</v>
      </c>
      <c r="AN667">
        <f t="shared" si="277"/>
        <v>1.7434671531867487</v>
      </c>
      <c r="AO667">
        <f t="shared" si="278"/>
        <v>1.9930320091041702</v>
      </c>
      <c r="AP667" cm="1">
        <f t="array" ref="AP667" xml:space="preserve"> EXP( -4 * alpha * X * 10^(-6) * AM667 / ( PI() * df * 10^(-6) * ( 1 - alpha ) ) ) * 100</f>
        <v>1.6839466155946431E-6</v>
      </c>
      <c r="AQ667" cm="1">
        <f t="array" ref="AQ667" xml:space="preserve"> EXP( -4 * alpha * X * 10^(-6) * AN667 / ( PI() * df * 10^(-6) * ( 1 - alpha ) ) ) * 100</f>
        <v>3.2123548431166144E-14</v>
      </c>
      <c r="AR667">
        <f t="shared" si="279"/>
        <v>1.6839465834710947E-6</v>
      </c>
      <c r="AS667" cm="1">
        <f t="array" ref="AS667" xml:space="preserve"> ( sigave * 10^(-6) * fE *e * H667 ) / ( 3 * PI() * eps0 * ( 1 + epsF ) * mu * U * F667 * 10^(-9) )</f>
        <v>3.1716190560017329E-3</v>
      </c>
      <c r="AT667" cm="1">
        <f t="array" ref="AT667" xml:space="preserve"> PI() * AS667 / ( 1 + alpha * SQRT(AS667) )</f>
        <v>9.925366324732187E-3</v>
      </c>
      <c r="AU667" cm="1">
        <f t="array" ref="AU667" xml:space="preserve"> PI() * AS667 * ( 1 - SQRT( AS667 ) * alpha )</f>
        <v>9.9252164509232715E-3</v>
      </c>
      <c r="AV667">
        <f t="shared" si="280"/>
        <v>0.99998489992167428</v>
      </c>
      <c r="AW667" cm="1">
        <f t="array" ref="AW667" xml:space="preserve"> 2 / 3 * ( epsP - 1 ) / ( epsP + 2 ) * ( sigave * 10^(-6) ) ^ 2 / ( eps0 * ( 1 + epsF ) ^ 2 ) * H667 * ( F667 * 10^(-9) ) ^ 2 / ( df * 10^(-6) * mu * U )</f>
        <v>149.94578396061183</v>
      </c>
      <c r="AX667" cm="1">
        <f t="array" ref="AX667" xml:space="preserve"> 0.528 * Ku ^ 0.26 * AW667 ^ 0.74 / ( 1 + 0.366 * ( Ku * AW667 ) ^ 0.63 )</f>
        <v>2.5419418002813989</v>
      </c>
      <c r="AY667" cm="1">
        <f t="array" ref="AY667" xml:space="preserve"> 0.35 * Ku ^ ( -0.5 ) * AW667 ^ 0.4</f>
        <v>3.2095372734856418</v>
      </c>
      <c r="AZ667">
        <f t="shared" si="281"/>
        <v>1.2626320843106393</v>
      </c>
      <c r="BA667">
        <f t="shared" si="267"/>
        <v>0.876024152059794</v>
      </c>
      <c r="BB667">
        <f t="shared" si="282"/>
        <v>1.7533923696376721</v>
      </c>
      <c r="BC667">
        <f t="shared" si="283"/>
        <v>2.0015342790663064</v>
      </c>
      <c r="BD667">
        <f t="shared" si="268"/>
        <v>1.1930799312115632</v>
      </c>
      <c r="BE667">
        <f t="shared" si="284"/>
        <v>4.9530044266723907</v>
      </c>
      <c r="BF667">
        <f t="shared" si="285"/>
        <v>4.1514439201425963</v>
      </c>
      <c r="BG667" cm="1">
        <f t="array" ref="BG667" xml:space="preserve"> EXP( -4 * alpha * X * 10^(-6) * BA667 / ( PI() * df * 10^(-6) * ( 1 - alpha ) ) ) * 100</f>
        <v>1.6416626311862761E-6</v>
      </c>
      <c r="BH667" cm="1">
        <f t="array" ref="BH667" xml:space="preserve"> EXP( -4 * alpha * X * 10^(-6) * BB667 / ( PI() * df * 10^(-6) * ( 1 - alpha ) ) ) * 100</f>
        <v>2.6219469368731244E-14</v>
      </c>
      <c r="BI667" cm="1">
        <f t="array" ref="BI667" xml:space="preserve"> EXP( -4 * alpha * X * 10^(-6) * BD667 / ( PI() * df * 10^(-6) * ( 1 - alpha ) ) ) * 100</f>
        <v>2.4991595623512319E-9</v>
      </c>
      <c r="BJ667" cm="1">
        <f t="array" ref="BJ667" xml:space="preserve"> EXP( -4 * alpha * X * 10^(-6) * BE667 / ( PI() * df * 10^(-6) * ( 1 - alpha ) ) ) * 100</f>
        <v>9.6724456831155918E-43</v>
      </c>
      <c r="BK667" cm="1">
        <f t="array" ref="BK667">fC *  BG667 +  ( 1 - fC ) * BI667</f>
        <v>1.6641550672474374E-7</v>
      </c>
    </row>
    <row r="668" spans="6:63" x14ac:dyDescent="0.2">
      <c r="F668">
        <v>6680</v>
      </c>
      <c r="G668" cm="1">
        <f t="array" ref="G668" xml:space="preserve"> F668 * 10^(-9) * rhoa/mu * U</f>
        <v>4.4254536407379464E-3</v>
      </c>
      <c r="H668" cm="1">
        <f t="array" ref="H668">1 +  lambda/F668 * ( 2.514 + 0.8 * EXP( -0.55 * F668/lambda ) )</f>
        <v>1.0252190329341317</v>
      </c>
      <c r="I668" cm="1">
        <f t="array" ref="I668" xml:space="preserve"> 1 + 3.34 * lambda/F668</f>
        <v>1.0335049999999999</v>
      </c>
      <c r="J668">
        <f t="shared" si="269"/>
        <v>0.99198265410823538</v>
      </c>
      <c r="K668" cm="1">
        <f t="array" ref="K668" xml:space="preserve"> kB * T * H668 / ( 3 * PI() * mu * F668 * 10^(-9) )</f>
        <v>3.6233929769692711E-12</v>
      </c>
      <c r="L668" cm="1">
        <f t="array" ref="L668" xml:space="preserve"> df * 10^(-6) *U / K668</f>
        <v>22696.086962681267</v>
      </c>
      <c r="M668" cm="1">
        <f t="array" ref="M668" xml:space="preserve"> 1 + 0.388 * Kn * ( ( 1 - alpha ) * L668 / Ku ) ^ ( 1 / 3 )</f>
        <v>1.2111799176623148</v>
      </c>
      <c r="N668" cm="1">
        <f t="array" ref="N668" xml:space="preserve"> 1 + 0.388 * Kn * ( ( 1 - alpha ) / Ku ) ^ ( 1 / 3 ) * ( 3 * PI() * mu * df * 10^(-6) * U * F668 * 10^(-9) / ( kB * T ) ) ^ ( 1 / 3 ) * ( 0.6 * ( F668 / lambda ) ^ 0.1 ) ^ ( -1 / 3 ) * ( 1 + 2/3 * ( 3.34 * F668 / lambda ) ) ^ ( -1 / 2 )</f>
        <v>1.0145032194238184</v>
      </c>
      <c r="O668">
        <f t="shared" si="260"/>
        <v>0.83761562145275659</v>
      </c>
      <c r="P668" cm="1">
        <f t="array" ref="P668" xml:space="preserve"> 1 / ( 1 + 1.6 * ( ( 1 - alpha ) / Ku ) ^ ( 1 / 3 ) * L668 ^ ( -2 / 3 ) * M668 )</f>
        <v>0.99728877271385563</v>
      </c>
      <c r="Q668" cm="1">
        <f t="array" ref="Q668" xml:space="preserve"> 1.6 * ( ( 1 - alpha ) / Ku ) * L668 ^ ( -2 / 3 ) * M668 * P668</f>
        <v>3.4287299537672654E-3</v>
      </c>
      <c r="R668" cm="1">
        <f t="array" ref="R668" xml:space="preserve"> 1.6 * ( 0.6 ) ^ ( 2 / 3 ) * ( ( 1 - alpha ) / Ku ) * ( lambda * 10^(-9) ) ^ ( -1 / 15 ) * ( kB * T / ( 3 * PI() * df * 10^(-6) * U * mu ) ) ^ ( 2 / 3 ) * ( F668 * 10^(-9) ) ^ ( -3 / 5 )  +  3.2 * 3.34 / 3 * ( 0.6 ) ^ ( 2 / 3 ) * ( ( 1 - alpha ) / Ku ) *  ( lambda * 10^(-9) ) ^ ( 14 / 15 ) * ( kB * T / ( 3 * PI() * df * 10^(-6) * U * mu ) ) ^ ( 2 / 3 ) * ( F668 * 10^(-9) ) ^ ( -8 / 5 )</f>
        <v>2.7594962662361648E-3</v>
      </c>
      <c r="S668">
        <f t="shared" si="261"/>
        <v>2.7995178460845952E-3</v>
      </c>
      <c r="T668">
        <f t="shared" si="270"/>
        <v>0.81648828686804775</v>
      </c>
      <c r="U668">
        <f t="shared" si="262"/>
        <v>5442.8117674179848</v>
      </c>
      <c r="V668">
        <f t="shared" si="263"/>
        <v>1.3554584499583754E-2</v>
      </c>
      <c r="W668">
        <f t="shared" si="264"/>
        <v>1.8372615643020621E-4</v>
      </c>
      <c r="X668">
        <f t="shared" si="265"/>
        <v>2.4903152941883008E-6</v>
      </c>
      <c r="Y668" cm="1">
        <f t="array" ref="Y668" xml:space="preserve"> 4 / 3 * g / U^2 * F668 * 10^(-9) * ( rhop - rhoa ) / rhoa</f>
        <v>692.48248982612745</v>
      </c>
      <c r="Z668" cm="1">
        <f t="array" ref="Z668" xml:space="preserve"> SQRT( 4/3 * 1/U668 * g/rhoa * F668 * 10^(-9) *  ( rhop - rhoa ) )</f>
        <v>3.7414771994607986E-3</v>
      </c>
      <c r="AA668" cm="1">
        <f t="array" ref="AA668" xml:space="preserve"> Z668 / U</f>
        <v>0.35669148392427558</v>
      </c>
      <c r="AB668">
        <f t="shared" si="271"/>
        <v>0.55446411015999841</v>
      </c>
      <c r="AC668">
        <f t="shared" si="272"/>
        <v>0.52929719570865608</v>
      </c>
      <c r="AD668">
        <f t="shared" si="273"/>
        <v>0.95461038146530341</v>
      </c>
      <c r="AE668" cm="1">
        <f t="array" ref="AE668">( ( F668 * 10^(-9) ) ^ 2 * rhop * H668 * U ) / ( 18 * mu * ( df * 10^(-6) ) )</f>
        <v>0.18755712873039038</v>
      </c>
      <c r="AF668">
        <f t="shared" si="274"/>
        <v>0.18373742413260144</v>
      </c>
      <c r="AG668" cm="1">
        <f t="array" ref="AG668">(2 * AI688*(1-alpha)*AE668*SQRT(alpha)+(1-alpha)*alpha*AE668^2)/Ku</f>
        <v>0.12642546941976407</v>
      </c>
      <c r="AH668">
        <f t="shared" si="275"/>
        <v>0.68807685759502146</v>
      </c>
      <c r="AI668" cm="1">
        <f t="array" ref="AI668" xml:space="preserve"> F668 / df / 1000</f>
        <v>0.85204081632653061</v>
      </c>
      <c r="AJ668" cm="1">
        <f t="array" ref="AJ668" xml:space="preserve"> ( 1 + AI668 ) / ( 2*Ku ) * ( 2 * LN( 1 + AI668 ) - 1 + alpha + ( 1 / ( 1 + AI668 ) ) ^ 2 * ( 1 - alpha / 2 ) - ( alpha / 2) * ( 1 + AI668 ) ^ 2 )</f>
        <v>0.65737767783935841</v>
      </c>
      <c r="AK668" cm="1">
        <f t="array" ref="AK668" xml:space="preserve"> ( ( 1 - alpha ) / Ku ) * AI668 ^ 2</f>
        <v>1.0324566641906359</v>
      </c>
      <c r="AL668">
        <f t="shared" si="276"/>
        <v>1.5705684859639157</v>
      </c>
      <c r="AM668">
        <f t="shared" si="266"/>
        <v>0.8758243058241888</v>
      </c>
      <c r="AN668">
        <f t="shared" si="277"/>
        <v>1.7482908018779779</v>
      </c>
      <c r="AO668">
        <f t="shared" si="278"/>
        <v>1.9961661148839209</v>
      </c>
      <c r="AP668" cm="1">
        <f t="array" ref="AP668" xml:space="preserve"> EXP( -4 * alpha * X * 10^(-6) * AM668 / ( PI() * df * 10^(-6) * ( 1 - alpha ) ) ) * 100</f>
        <v>1.6483894624327346E-6</v>
      </c>
      <c r="AQ668" cm="1">
        <f t="array" ref="AQ668" xml:space="preserve"> EXP( -4 * alpha * X * 10^(-6) * AN668 / ( PI() * df * 10^(-6) * ( 1 - alpha ) ) ) * 100</f>
        <v>2.9104393772926756E-14</v>
      </c>
      <c r="AR668">
        <f t="shared" si="279"/>
        <v>1.6483894333283407E-6</v>
      </c>
      <c r="AS668" cm="1">
        <f t="array" ref="AS668" xml:space="preserve"> ( sigave * 10^(-6) * fE *e * H668 ) / ( 3 * PI() * eps0 * ( 1 + epsF ) * mu * U * F668 * 10^(-9) )</f>
        <v>3.1667543347218751E-3</v>
      </c>
      <c r="AT668" cm="1">
        <f t="array" ref="AT668" xml:space="preserve"> PI() * AS668 / ( 1 + alpha * SQRT(AS668) )</f>
        <v>9.9101719407052331E-3</v>
      </c>
      <c r="AU668" cm="1">
        <f t="array" ref="AU668" xml:space="preserve"> PI() * AS668 * ( 1 - SQRT( AS668 ) * alpha )</f>
        <v>9.9100225258615861E-3</v>
      </c>
      <c r="AV668">
        <f t="shared" si="280"/>
        <v>0.99998492308261244</v>
      </c>
      <c r="AW668" cm="1">
        <f t="array" ref="AW668" xml:space="preserve"> 2 / 3 * ( epsP - 1 ) / ( epsP + 2 ) * ( sigave * 10^(-6) ) ^ 2 / ( eps0 * ( 1 + epsF ) ^ 2 ) * H668 * ( F668 * 10^(-9) ) ^ 2 / ( df * 10^(-6) * mu * U )</f>
        <v>150.39018722057423</v>
      </c>
      <c r="AX668" cm="1">
        <f t="array" ref="AX668" xml:space="preserve"> 0.528 * Ku ^ 0.26 * AW668 ^ 0.74 / ( 1 + 0.366 * ( Ku * AW668 ) ^ 0.63 )</f>
        <v>2.5433942014492295</v>
      </c>
      <c r="AY668" cm="1">
        <f t="array" ref="AY668" xml:space="preserve"> 0.35 * Ku ^ ( -0.5 ) * AW668 ^ 0.4</f>
        <v>3.2133388145538002</v>
      </c>
      <c r="AZ668">
        <f t="shared" si="281"/>
        <v>1.2634057326712609</v>
      </c>
      <c r="BA668">
        <f t="shared" si="267"/>
        <v>0.87705490830432753</v>
      </c>
      <c r="BB668">
        <f t="shared" si="282"/>
        <v>1.7582008244038394</v>
      </c>
      <c r="BC668">
        <f t="shared" si="283"/>
        <v>2.0046644830972942</v>
      </c>
      <c r="BD668">
        <f t="shared" si="268"/>
        <v>1.1916520463518798</v>
      </c>
      <c r="BE668">
        <f t="shared" si="284"/>
        <v>4.9616296164317779</v>
      </c>
      <c r="BF668">
        <f t="shared" si="285"/>
        <v>4.163656355579044</v>
      </c>
      <c r="BG668" cm="1">
        <f t="array" ref="BG668" xml:space="preserve"> EXP( -4 * alpha * X * 10^(-6) * BA668 / ( PI() * df * 10^(-6) * ( 1 - alpha ) ) ) * 100</f>
        <v>1.6074008088575826E-6</v>
      </c>
      <c r="BH668" cm="1">
        <f t="array" ref="BH668" xml:space="preserve"> EXP( -4 * alpha * X * 10^(-6) * BB668 / ( PI() * df * 10^(-6) * ( 1 - alpha ) ) ) * 100</f>
        <v>2.3762600302904804E-14</v>
      </c>
      <c r="BI668" cm="1">
        <f t="array" ref="BI668" xml:space="preserve"> EXP( -4 * alpha * X * 10^(-6) * BD668 / ( PI() * df * 10^(-6) * ( 1 - alpha ) ) ) * 100</f>
        <v>2.5732546469230294E-9</v>
      </c>
      <c r="BJ668" cm="1">
        <f t="array" ref="BJ668" xml:space="preserve"> EXP( -4 * alpha * X * 10^(-6) * BE668 / ( PI() * df * 10^(-6) * ( 1 - alpha ) ) ) * 100</f>
        <v>8.1075430795454152E-43</v>
      </c>
      <c r="BK668" cm="1">
        <f t="array" ref="BK668">fC *  BG668 +  ( 1 - fC ) * BI668</f>
        <v>1.6305601006798899E-7</v>
      </c>
    </row>
    <row r="669" spans="6:63" x14ac:dyDescent="0.2">
      <c r="F669">
        <v>6690</v>
      </c>
      <c r="G669" cm="1">
        <f t="array" ref="G669" xml:space="preserve"> F669 * 10^(-9) * rhoa/mu * U</f>
        <v>4.4320785713378528E-3</v>
      </c>
      <c r="H669" cm="1">
        <f t="array" ref="H669">1 +  lambda/F669 * ( 2.514 + 0.8 * EXP( -0.55 * F669/lambda ) )</f>
        <v>1.0251813363228699</v>
      </c>
      <c r="I669" cm="1">
        <f t="array" ref="I669" xml:space="preserve"> 1 + 3.34 * lambda/F669</f>
        <v>1.033454917787743</v>
      </c>
      <c r="J669">
        <f t="shared" si="269"/>
        <v>0.99199425023533305</v>
      </c>
      <c r="K669" cm="1">
        <f t="array" ref="K669" xml:space="preserve"> kB * T * H669 / ( 3 * PI() * mu * F669 * 10^(-9) )</f>
        <v>3.6178438134048617E-12</v>
      </c>
      <c r="L669" cm="1">
        <f t="array" ref="L669" xml:space="preserve"> df * 10^(-6) *U / K669</f>
        <v>22730.898940567469</v>
      </c>
      <c r="M669" cm="1">
        <f t="array" ref="M669" xml:space="preserve"> 1 + 0.388 * Kn * ( ( 1 - alpha ) * L669 / Ku ) ^ ( 1 / 3 )</f>
        <v>1.2112878339907174</v>
      </c>
      <c r="N669" cm="1">
        <f t="array" ref="N669" xml:space="preserve"> 1 + 0.388 * Kn * ( ( 1 - alpha ) / Ku ) ^ ( 1 / 3 ) * ( 3 * PI() * mu * df * 10^(-6) * U * F669 * 10^(-9) / ( kB * T ) ) ^ ( 1 / 3 ) * ( 0.6 * ( F669 / lambda ) ^ 0.1 ) ^ ( -1 / 3 ) * ( 1 + 2/3 * ( 3.34 * F669 / lambda ) ) ^ ( -1 / 2 )</f>
        <v>1.014498929638538</v>
      </c>
      <c r="O669">
        <f t="shared" si="260"/>
        <v>0.83753745490546438</v>
      </c>
      <c r="P669" cm="1">
        <f t="array" ref="P669" xml:space="preserve"> 1 / ( 1 + 1.6 * ( ( 1 - alpha ) / Ku ) ^ ( 1 / 3 ) * L669 ^ ( -2 / 3 ) * M669 )</f>
        <v>0.9972912933822512</v>
      </c>
      <c r="Q669" cm="1">
        <f t="array" ref="Q669" xml:space="preserve"> 1.6 * ( ( 1 - alpha ) / Ku ) * L669 ^ ( -2 / 3 ) * M669 * P669</f>
        <v>3.4255422124533446E-3</v>
      </c>
      <c r="R669" cm="1">
        <f t="array" ref="R669" xml:space="preserve"> 1.6 * ( 0.6 ) ^ ( 2 / 3 ) * ( ( 1 - alpha ) / Ku ) * ( lambda * 10^(-9) ) ^ ( -1 / 15 ) * ( kB * T / ( 3 * PI() * df * 10^(-6) * U * mu ) ) ^ ( 2 / 3 ) * ( F669 * 10^(-9) ) ^ ( -3 / 5 )  +  3.2 * 3.34 / 3 * ( 0.6 ) ^ ( 2 / 3 ) * ( ( 1 - alpha ) / Ku ) *  ( lambda * 10^(-9) ) ^ ( 14 / 15 ) * ( kB * T / ( 3 * PI() * df * 10^(-6) * U * mu ) ) ^ ( 2 / 3 ) * ( F669 * 10^(-9) ) ^ ( -8 / 5 )</f>
        <v>2.7569306007114006E-3</v>
      </c>
      <c r="S669">
        <f t="shared" si="261"/>
        <v>2.7969031435094477E-3</v>
      </c>
      <c r="T669">
        <f t="shared" si="270"/>
        <v>0.81648479862296874</v>
      </c>
      <c r="U669">
        <f t="shared" si="262"/>
        <v>5434.6961874705848</v>
      </c>
      <c r="V669">
        <f t="shared" si="263"/>
        <v>1.3564701053037332E-2</v>
      </c>
      <c r="W669">
        <f t="shared" si="264"/>
        <v>1.8400050798149143E-4</v>
      </c>
      <c r="X669">
        <f t="shared" si="265"/>
        <v>2.4958953957117284E-6</v>
      </c>
      <c r="Y669" cm="1">
        <f t="array" ref="Y669" xml:space="preserve"> 4 / 3 * g / U^2 * F669 * 10^(-9) * ( rhop - rhoa ) / rhoa</f>
        <v>693.51914025999884</v>
      </c>
      <c r="Z669" cm="1">
        <f t="array" ref="Z669" xml:space="preserve"> SQRT( 4/3 * 1/U669 * g/rhoa * F669 * 10^(-9) *  ( rhop - rhoa ) )</f>
        <v>3.7470712624366139E-3</v>
      </c>
      <c r="AA669" cm="1">
        <f t="array" ref="AA669" xml:space="preserve"> Z669 / U</f>
        <v>0.35722479056163714</v>
      </c>
      <c r="AB669">
        <f t="shared" si="271"/>
        <v>0.55575383947020784</v>
      </c>
      <c r="AC669">
        <f t="shared" si="272"/>
        <v>0.53041507705347635</v>
      </c>
      <c r="AD669">
        <f t="shared" si="273"/>
        <v>0.95440650047350717</v>
      </c>
      <c r="AE669" cm="1">
        <f t="array" ref="AE669">( ( F669 * 10^(-9) ) ^ 2 * rhop * H669 * U ) / ( 18 * mu * ( df * 10^(-6) ) )</f>
        <v>0.18811218032845167</v>
      </c>
      <c r="AF669">
        <f t="shared" si="274"/>
        <v>0.18435850567896456</v>
      </c>
      <c r="AG669" cm="1">
        <f t="array" ref="AG669">(2 * AI689*(1-alpha)*AE669*SQRT(alpha)+(1-alpha)*alpha*AE669^2)/Ku</f>
        <v>0.1269891250199644</v>
      </c>
      <c r="AH669">
        <f t="shared" si="275"/>
        <v>0.6888161983754566</v>
      </c>
      <c r="AI669" cm="1">
        <f t="array" ref="AI669" xml:space="preserve"> F669 / df / 1000</f>
        <v>0.85331632653061229</v>
      </c>
      <c r="AJ669" cm="1">
        <f t="array" ref="AJ669" xml:space="preserve"> ( 1 + AI669 ) / ( 2*Ku ) * ( 2 * LN( 1 + AI669 ) - 1 + alpha + ( 1 / ( 1 + AI669 ) ) ^ 2 * ( 1 - alpha / 2 ) - ( alpha / 2) * ( 1 + AI669 ) ^ 2 )</f>
        <v>0.65900045002482421</v>
      </c>
      <c r="AK669" cm="1">
        <f t="array" ref="AK669" xml:space="preserve"> ( ( 1 - alpha ) / Ku ) * AI669 ^ 2</f>
        <v>1.0355501655711599</v>
      </c>
      <c r="AL669">
        <f t="shared" si="276"/>
        <v>1.5713952327834544</v>
      </c>
      <c r="AM669">
        <f t="shared" si="266"/>
        <v>0.87686357163176731</v>
      </c>
      <c r="AN669">
        <f t="shared" si="277"/>
        <v>1.7531206514471103</v>
      </c>
      <c r="AO669">
        <f t="shared" si="278"/>
        <v>1.9993083395911913</v>
      </c>
      <c r="AP669" cm="1">
        <f t="array" ref="AP669" xml:space="preserve"> EXP( -4 * alpha * X * 10^(-6) * AM669 / ( PI() * df * 10^(-6) * ( 1 - alpha ) ) ) * 100</f>
        <v>1.6137062461766931E-6</v>
      </c>
      <c r="AQ669" cm="1">
        <f t="array" ref="AQ669" xml:space="preserve"> EXP( -4 * alpha * X * 10^(-6) * AN669 / ( PI() * df * 10^(-6) * ( 1 - alpha ) ) ) * 100</f>
        <v>2.6365651018552121E-14</v>
      </c>
      <c r="AR669">
        <f t="shared" si="279"/>
        <v>1.613706219811042E-6</v>
      </c>
      <c r="AS669" cm="1">
        <f t="array" ref="AS669" xml:space="preserve"> ( sigave * 10^(-6) * fE *e * H669 ) / ( 3 * PI() * eps0 * ( 1 + epsF ) * mu * U * F669 * 10^(-9) )</f>
        <v>3.1619045053262319E-3</v>
      </c>
      <c r="AT669" cm="1">
        <f t="array" ref="AT669" xml:space="preserve"> PI() * AS669 / ( 1 + alpha * SQRT(AS669) )</f>
        <v>9.8950240023676136E-3</v>
      </c>
      <c r="AU669" cm="1">
        <f t="array" ref="AU669" xml:space="preserve"> PI() * AS669 * ( 1 - SQRT( AS669 ) * alpha )</f>
        <v>9.89487504438466E-3</v>
      </c>
      <c r="AV669">
        <f t="shared" si="280"/>
        <v>0.99998494617265021</v>
      </c>
      <c r="AW669" cm="1">
        <f t="array" ref="AW669" xml:space="preserve"> 2 / 3 * ( epsP - 1 ) / ( epsP + 2 ) * ( sigave * 10^(-6) ) ^ 2 / ( eps0 * ( 1 + epsF ) ^ 2 ) * H669 * ( F669 * 10^(-9) ) ^ 2 / ( df * 10^(-6) * mu * U )</f>
        <v>150.83524795654606</v>
      </c>
      <c r="AX669" cm="1">
        <f t="array" ref="AX669" xml:space="preserve"> 0.528 * Ku ^ 0.26 * AW669 ^ 0.74 / ( 1 + 0.366 * ( Ku * AW669 ) ^ 0.63 )</f>
        <v>2.5448442752631451</v>
      </c>
      <c r="AY669" cm="1">
        <f t="array" ref="AY669" xml:space="preserve"> 0.35 * Ku ^ ( -0.5 ) * AW669 ^ 0.4</f>
        <v>3.2171392307293476</v>
      </c>
      <c r="AZ669">
        <f t="shared" si="281"/>
        <v>1.2641792120646302</v>
      </c>
      <c r="BA669">
        <f t="shared" si="267"/>
        <v>0.87808200954603677</v>
      </c>
      <c r="BB669">
        <f t="shared" si="282"/>
        <v>1.7630155264914948</v>
      </c>
      <c r="BC669">
        <f t="shared" si="283"/>
        <v>2.0078028103581844</v>
      </c>
      <c r="BD669">
        <f t="shared" si="268"/>
        <v>1.1902266064410145</v>
      </c>
      <c r="BE669">
        <f t="shared" si="284"/>
        <v>4.9702598821764576</v>
      </c>
      <c r="BF669">
        <f t="shared" si="285"/>
        <v>4.1758937796210107</v>
      </c>
      <c r="BG669" cm="1">
        <f t="array" ref="BG669" xml:space="preserve"> EXP( -4 * alpha * X * 10^(-6) * BA669 / ( PI() * df * 10^(-6) * ( 1 - alpha ) ) ) * 100</f>
        <v>1.5739717468117509E-6</v>
      </c>
      <c r="BH669" cm="1">
        <f t="array" ref="BH669" xml:space="preserve"> EXP( -4 * alpha * X * 10^(-6) * BB669 / ( PI() * df * 10^(-6) * ( 1 - alpha ) ) ) * 100</f>
        <v>2.1533196901020426E-14</v>
      </c>
      <c r="BI669" cm="1">
        <f t="array" ref="BI669" xml:space="preserve"> EXP( -4 * alpha * X * 10^(-6) * BD669 / ( PI() * df * 10^(-6) * ( 1 - alpha ) ) ) * 100</f>
        <v>2.6494139547204123E-9</v>
      </c>
      <c r="BJ669" cm="1">
        <f t="array" ref="BJ669" xml:space="preserve"> EXP( -4 * alpha * X * 10^(-6) * BE669 / ( PI() * df * 10^(-6) * ( 1 - alpha ) ) ) * 100</f>
        <v>6.7951198813375386E-43</v>
      </c>
      <c r="BK669" cm="1">
        <f t="array" ref="BK669">fC *  BG669 +  ( 1 - fC ) * BI669</f>
        <v>1.5978164724042346E-7</v>
      </c>
    </row>
    <row r="670" spans="6:63" x14ac:dyDescent="0.2">
      <c r="F670">
        <v>6700</v>
      </c>
      <c r="G670" cm="1">
        <f t="array" ref="G670" xml:space="preserve"> F670 * 10^(-9) * rhoa/mu * U</f>
        <v>4.43870350193776E-3</v>
      </c>
      <c r="H670" cm="1">
        <f t="array" ref="H670">1 +  lambda/F670 * ( 2.514 + 0.8 * EXP( -0.55 * F670/lambda ) )</f>
        <v>1.025143752238806</v>
      </c>
      <c r="I670" cm="1">
        <f t="array" ref="I670" xml:space="preserve"> 1 + 3.34 * lambda/F670</f>
        <v>1.033404985074627</v>
      </c>
      <c r="J670">
        <f t="shared" si="269"/>
        <v>0.9920058128660717</v>
      </c>
      <c r="K670" cm="1">
        <f t="array" ref="K670" xml:space="preserve"> kB * T * H670 / ( 3 * PI() * mu * F670 * 10^(-9) )</f>
        <v>3.6123116110212758E-12</v>
      </c>
      <c r="L670" cm="1">
        <f t="array" ref="L670" xml:space="preserve"> df * 10^(-6) *U / K670</f>
        <v>22765.710979738284</v>
      </c>
      <c r="M670" cm="1">
        <f t="array" ref="M670" xml:space="preserve"> 1 + 0.388 * Kn * ( ( 1 - alpha ) * L670 / Ku ) ^ ( 1 / 3 )</f>
        <v>1.2113956403836559</v>
      </c>
      <c r="N670" cm="1">
        <f t="array" ref="N670" xml:space="preserve"> 1 + 0.388 * Kn * ( ( 1 - alpha ) / Ku ) ^ ( 1 / 3 ) * ( 3 * PI() * mu * df * 10^(-6) * U * F670 * 10^(-9) / ( kB * T ) ) ^ ( 1 / 3 ) * ( 0.6 * ( F670 / lambda ) ^ 0.1 ) ^ ( -1 / 3 ) * ( 1 + 2/3 * ( 3.34 * F670 / lambda ) ) ^ ( -1 / 2 )</f>
        <v>1.0144946474545671</v>
      </c>
      <c r="O670">
        <f t="shared" si="260"/>
        <v>0.837459384560168</v>
      </c>
      <c r="P670" cm="1">
        <f t="array" ref="P670" xml:space="preserve"> 1 / ( 1 + 1.6 * ( ( 1 - alpha ) / Ku ) ^ ( 1 / 3 ) * L670 ^ ( -2 / 3 ) * M670 )</f>
        <v>0.99729380776467014</v>
      </c>
      <c r="Q670" cm="1">
        <f t="array" ref="Q670" xml:space="preserve"> 1.6 * ( ( 1 - alpha ) / Ku ) * L670 ^ ( -2 / 3 ) * M670 * P670</f>
        <v>3.4223624206450535E-3</v>
      </c>
      <c r="R670" cm="1">
        <f t="array" ref="R670" xml:space="preserve"> 1.6 * ( 0.6 ) ^ ( 2 / 3 ) * ( ( 1 - alpha ) / Ku ) * ( lambda * 10^(-9) ) ^ ( -1 / 15 ) * ( kB * T / ( 3 * PI() * df * 10^(-6) * U * mu ) ) ^ ( 2 / 3 ) * ( F670 * 10^(-9) ) ^ ( -3 / 5 )  +  3.2 * 3.34 / 3 * ( 0.6 ) ^ ( 2 / 3 ) * ( ( 1 - alpha ) / Ku ) *  ( lambda * 10^(-9) ) ^ ( 14 / 15 ) * ( kB * T / ( 3 * PI() * df * 10^(-6) * U * mu ) ) ^ ( 2 / 3 ) * ( F670 * 10^(-9) ) ^ ( -8 / 5 )</f>
        <v>2.7543712787452194E-3</v>
      </c>
      <c r="S670">
        <f t="shared" si="261"/>
        <v>2.7942949193896166E-3</v>
      </c>
      <c r="T670">
        <f t="shared" si="270"/>
        <v>0.81648130032439481</v>
      </c>
      <c r="U670">
        <f t="shared" si="262"/>
        <v>5426.6048237179184</v>
      </c>
      <c r="V670">
        <f t="shared" si="263"/>
        <v>1.3574810003499105E-2</v>
      </c>
      <c r="W670">
        <f t="shared" si="264"/>
        <v>1.8427485779926646E-4</v>
      </c>
      <c r="X670">
        <f t="shared" si="265"/>
        <v>2.5014796234486822E-6</v>
      </c>
      <c r="Y670" cm="1">
        <f t="array" ref="Y670" xml:space="preserve"> 4 / 3 * g / U^2 * F670 * 10^(-9) * ( rhop - rhoa ) / rhoa</f>
        <v>694.55579069387045</v>
      </c>
      <c r="Z670" cm="1">
        <f t="array" ref="Z670" xml:space="preserve"> SQRT( 4/3 * 1/U670 * g/rhoa * F670 * 10^(-9) *  ( rhop - rhoa ) )</f>
        <v>3.752665307927601E-3</v>
      </c>
      <c r="AA670" cm="1">
        <f t="array" ref="AA670" xml:space="preserve"> Z670 / U</f>
        <v>0.35775809553209315</v>
      </c>
      <c r="AB670">
        <f t="shared" si="271"/>
        <v>0.55704570667728903</v>
      </c>
      <c r="AC670">
        <f t="shared" si="272"/>
        <v>0.53153413325344834</v>
      </c>
      <c r="AD670">
        <f t="shared" si="273"/>
        <v>0.95420201050284692</v>
      </c>
      <c r="AE670" cm="1">
        <f t="array" ref="AE670">( ( F670 * 10^(-9) ) ^ 2 * rhop * H670 * U ) / ( 18 * mu * ( df * 10^(-6) ) )</f>
        <v>0.18866805188900401</v>
      </c>
      <c r="AF670">
        <f t="shared" si="274"/>
        <v>0.18497997580097311</v>
      </c>
      <c r="AG670" cm="1">
        <f t="array" ref="AG670">(2 * AI690*(1-alpha)*AE670*SQRT(alpha)+(1-alpha)*alpha*AE670^2)/Ku</f>
        <v>0.12755446854415473</v>
      </c>
      <c r="AH670">
        <f t="shared" si="275"/>
        <v>0.68955825078815747</v>
      </c>
      <c r="AI670" cm="1">
        <f t="array" ref="AI670" xml:space="preserve"> F670 / df / 1000</f>
        <v>0.85459183673469385</v>
      </c>
      <c r="AJ670" cm="1">
        <f t="array" ref="AJ670" xml:space="preserve"> ( 1 + AI670 ) / ( 2*Ku ) * ( 2 * LN( 1 + AI670 ) - 1 + alpha + ( 1 / ( 1 + AI670 ) ) ^ 2 * ( 1 - alpha / 2 ) - ( alpha / 2) * ( 1 + AI670 ) ^ 2 )</f>
        <v>0.66062446340766523</v>
      </c>
      <c r="AK670" cm="1">
        <f t="array" ref="AK670" xml:space="preserve"> ( ( 1 - alpha ) / Ku ) * AI670 ^ 2</f>
        <v>1.0386482944780568</v>
      </c>
      <c r="AL670">
        <f t="shared" si="276"/>
        <v>1.5722219687724712</v>
      </c>
      <c r="AM670">
        <f t="shared" si="266"/>
        <v>0.87789909981281944</v>
      </c>
      <c r="AN670">
        <f t="shared" si="277"/>
        <v>1.757956698451868</v>
      </c>
      <c r="AO670">
        <f t="shared" si="278"/>
        <v>2.0024587094652326</v>
      </c>
      <c r="AP670" cm="1">
        <f t="array" ref="AP670" xml:space="preserve"> EXP( -4 * alpha * X * 10^(-6) * AM670 / ( PI() * df * 10^(-6) * ( 1 - alpha ) ) ) * 100</f>
        <v>1.5798736094225051E-6</v>
      </c>
      <c r="AQ670" cm="1">
        <f t="array" ref="AQ670" xml:space="preserve"> EXP( -4 * alpha * X * 10^(-6) * AN670 / ( PI() * df * 10^(-6) * ( 1 - alpha ) ) ) * 100</f>
        <v>2.3881597149841031E-14</v>
      </c>
      <c r="AR670">
        <f t="shared" si="279"/>
        <v>1.5798735855409079E-6</v>
      </c>
      <c r="AS670" cm="1">
        <f t="array" ref="AS670" xml:space="preserve"> ( sigave * 10^(-6) * fE *e * H670 ) / ( 3 * PI() * eps0 * ( 1 + epsF ) * mu * U * F670 * 10^(-9) )</f>
        <v>3.1570694995760604E-3</v>
      </c>
      <c r="AT670" cm="1">
        <f t="array" ref="AT670" xml:space="preserve"> PI() * AS670 / ( 1 + alpha * SQRT(AS670) )</f>
        <v>9.8799222971489662E-3</v>
      </c>
      <c r="AU670" cm="1">
        <f t="array" ref="AU670" xml:space="preserve"> PI() * AS670 * ( 1 - SQRT( AS670 ) * alpha )</f>
        <v>9.8797737939349765E-3</v>
      </c>
      <c r="AV670">
        <f t="shared" si="280"/>
        <v>0.99998496919211277</v>
      </c>
      <c r="AW670" cm="1">
        <f t="array" ref="AW670" xml:space="preserve"> 2 / 3 * ( epsP - 1 ) / ( epsP + 2 ) * ( sigave * 10^(-6) ) ^ 2 / ( eps0 * ( 1 + epsF ) ^ 2 ) * H670 * ( F670 * 10^(-9) ) ^ 2 / ( df * 10^(-6) * mu * U )</f>
        <v>151.28096616852736</v>
      </c>
      <c r="AX670" cm="1">
        <f t="array" ref="AX670" xml:space="preserve"> 0.528 * Ku ^ 0.26 * AW670 ^ 0.74 / ( 1 + 0.366 * ( Ku * AW670 ) ^ 0.63 )</f>
        <v>2.5462920289895856</v>
      </c>
      <c r="AY670" cm="1">
        <f t="array" ref="AY670" xml:space="preserve"> 0.35 * Ku ^ ( -0.5 ) * AW670 ^ 0.4</f>
        <v>3.2209385240080346</v>
      </c>
      <c r="AZ670">
        <f t="shared" si="281"/>
        <v>1.2649525220742888</v>
      </c>
      <c r="BA670">
        <f t="shared" si="267"/>
        <v>0.87910544721908079</v>
      </c>
      <c r="BB670">
        <f t="shared" si="282"/>
        <v>1.7678364722458029</v>
      </c>
      <c r="BC670">
        <f t="shared" si="283"/>
        <v>2.0109492869576573</v>
      </c>
      <c r="BD670">
        <f t="shared" si="268"/>
        <v>1.1888036486918903</v>
      </c>
      <c r="BE670">
        <f t="shared" si="284"/>
        <v>4.9788952224599026</v>
      </c>
      <c r="BF670">
        <f t="shared" si="285"/>
        <v>4.1881560743344544</v>
      </c>
      <c r="BG670" cm="1">
        <f t="array" ref="BG670" xml:space="preserve"> EXP( -4 * alpha * X * 10^(-6) * BA670 / ( PI() * df * 10^(-6) * ( 1 - alpha ) ) ) * 100</f>
        <v>1.5413534479610114E-6</v>
      </c>
      <c r="BH670" cm="1">
        <f t="array" ref="BH670" xml:space="preserve"> EXP( -4 * alpha * X * 10^(-6) * BB670 / ( PI() * df * 10^(-6) * ( 1 - alpha ) ) ) * 100</f>
        <v>1.9510463031201085E-14</v>
      </c>
      <c r="BI670" cm="1">
        <f t="array" ref="BI670" xml:space="preserve"> EXP( -4 * alpha * X * 10^(-6) * BD670 / ( PI() * df * 10^(-6) * ( 1 - alpha ) ) ) * 100</f>
        <v>2.7276887697825725E-9</v>
      </c>
      <c r="BJ670" cm="1">
        <f t="array" ref="BJ670" xml:space="preserve"> EXP( -4 * alpha * X * 10^(-6) * BE670 / ( PI() * df * 10^(-6) * ( 1 - alpha ) ) ) * 100</f>
        <v>5.6945562434071151E-43</v>
      </c>
      <c r="BK670" cm="1">
        <f t="array" ref="BK670">fC *  BG670 +  ( 1 - fC ) * BI670</f>
        <v>1.5659026468890545E-7</v>
      </c>
    </row>
    <row r="671" spans="6:63" x14ac:dyDescent="0.2">
      <c r="F671">
        <v>6710</v>
      </c>
      <c r="G671" cm="1">
        <f t="array" ref="G671" xml:space="preserve"> F671 * 10^(-9) * rhoa/mu * U</f>
        <v>4.4453284325376664E-3</v>
      </c>
      <c r="H671" cm="1">
        <f t="array" ref="H671">1 +  lambda/F671 * ( 2.514 + 0.8 * EXP( -0.55 * F671/lambda ) )</f>
        <v>1.0251062801788375</v>
      </c>
      <c r="I671" cm="1">
        <f t="array" ref="I671" xml:space="preserve"> 1 + 3.34 * lambda/F671</f>
        <v>1.0333552011922504</v>
      </c>
      <c r="J671">
        <f t="shared" si="269"/>
        <v>0.99201734214537696</v>
      </c>
      <c r="K671" cm="1">
        <f t="array" ref="K671" xml:space="preserve"> kB * T * H671 / ( 3 * PI() * mu * F671 * 10^(-9) )</f>
        <v>3.6067962922159645E-12</v>
      </c>
      <c r="L671" cm="1">
        <f t="array" ref="L671" xml:space="preserve"> df * 10^(-6) *U / K671</f>
        <v>22800.523079926425</v>
      </c>
      <c r="M671" cm="1">
        <f t="array" ref="M671" xml:space="preserve"> 1 + 0.388 * Kn * ( ( 1 - alpha ) * L671 / Ku ) ^ ( 1 / 3 )</f>
        <v>1.2115033371202431</v>
      </c>
      <c r="N671" cm="1">
        <f t="array" ref="N671" xml:space="preserve"> 1 + 0.388 * Kn * ( ( 1 - alpha ) / Ku ) ^ ( 1 / 3 ) * ( 3 * PI() * mu * df * 10^(-6) * U * F671 * 10^(-9) / ( kB * T ) ) ^ ( 1 / 3 ) * ( 0.6 * ( F671 / lambda ) ^ 0.1 ) ^ ( -1 / 3 ) * ( 1 + 2/3 * ( 3.34 * F671 / lambda ) ) ^ ( -1 / 2 )</f>
        <v>1.0144903728472501</v>
      </c>
      <c r="O671">
        <f t="shared" si="260"/>
        <v>0.83738141015666123</v>
      </c>
      <c r="P671" cm="1">
        <f t="array" ref="P671" xml:space="preserve"> 1 / ( 1 + 1.6 * ( ( 1 - alpha ) / Ku ) ^ ( 1 / 3 ) * L671 ^ ( -2 / 3 ) * M671 )</f>
        <v>0.99729631588638501</v>
      </c>
      <c r="Q671" cm="1">
        <f t="array" ref="Q671" xml:space="preserve"> 1.6 * ( ( 1 - alpha ) / Ku ) * L671 ^ ( -2 / 3 ) * M671 * P671</f>
        <v>3.4191905463815055E-3</v>
      </c>
      <c r="R671" cm="1">
        <f t="array" ref="R671" xml:space="preserve"> 1.6 * ( 0.6 ) ^ ( 2 / 3 ) * ( ( 1 - alpha ) / Ku ) * ( lambda * 10^(-9) ) ^ ( -1 / 15 ) * ( kB * T / ( 3 * PI() * df * 10^(-6) * U * mu ) ) ^ ( 2 / 3 ) * ( F671 * 10^(-9) ) ^ ( -3 / 5 )  +  3.2 * 3.34 / 3 * ( 0.6 ) ^ ( 2 / 3 ) * ( ( 1 - alpha ) / Ku ) *  ( lambda * 10^(-9) ) ^ ( 14 / 15 ) * ( kB * T / ( 3 * PI() * df * 10^(-6) * U * mu ) ) ^ ( 2 / 3 ) * ( F671 * 10^(-9) ) ^ ( -8 / 5 )</f>
        <v>2.7518182749189913E-3</v>
      </c>
      <c r="S671">
        <f t="shared" si="261"/>
        <v>2.7916931477304438E-3</v>
      </c>
      <c r="T671">
        <f t="shared" si="270"/>
        <v>0.81647779199812776</v>
      </c>
      <c r="U671">
        <f t="shared" si="262"/>
        <v>5418.5375679092849</v>
      </c>
      <c r="V671">
        <f t="shared" si="263"/>
        <v>1.3584911367971846E-2</v>
      </c>
      <c r="W671">
        <f t="shared" si="264"/>
        <v>1.845492058843415E-4</v>
      </c>
      <c r="X671">
        <f t="shared" si="265"/>
        <v>2.5070679742375438E-6</v>
      </c>
      <c r="Y671" cm="1">
        <f t="array" ref="Y671" xml:space="preserve"> 4 / 3 * g / U^2 * F671 * 10^(-9) * ( rhop - rhoa ) / rhoa</f>
        <v>695.59244112774172</v>
      </c>
      <c r="Z671" cm="1">
        <f t="array" ref="Z671" xml:space="preserve"> SQRT( 4/3 * 1/U671 * g/rhoa * F671 * 10^(-9) *  ( rhop - rhoa ) )</f>
        <v>3.7582593359420657E-3</v>
      </c>
      <c r="AA671" cm="1">
        <f t="array" ref="AA671" xml:space="preserve"> Z671 / U</f>
        <v>0.35829139883643529</v>
      </c>
      <c r="AB671">
        <f t="shared" si="271"/>
        <v>0.55833971710332531</v>
      </c>
      <c r="AC671">
        <f t="shared" si="272"/>
        <v>0.53265436520905962</v>
      </c>
      <c r="AD671">
        <f t="shared" si="273"/>
        <v>0.95399691064873249</v>
      </c>
      <c r="AE671" cm="1">
        <f t="array" ref="AE671">( ( F671 * 10^(-9) ) ^ 2 * rhop * H671 * U ) / ( 18 * mu * ( df * 10^(-6) ) )</f>
        <v>0.18922474341204737</v>
      </c>
      <c r="AF671">
        <f t="shared" si="274"/>
        <v>0.18560183019126322</v>
      </c>
      <c r="AG671" cm="1">
        <f t="array" ref="AG671">(2 * AI691*(1-alpha)*AE671*SQRT(alpha)+(1-alpha)*alpha*AE671^2)/Ku</f>
        <v>0.12812150260495089</v>
      </c>
      <c r="AH671">
        <f t="shared" si="275"/>
        <v>0.69030301303021269</v>
      </c>
      <c r="AI671" cm="1">
        <f t="array" ref="AI671" xml:space="preserve"> F671 / df / 1000</f>
        <v>0.85586734693877553</v>
      </c>
      <c r="AJ671" cm="1">
        <f t="array" ref="AJ671" xml:space="preserve"> ( 1 + AI671 ) / ( 2*Ku ) * ( 2 * LN( 1 + AI671 ) - 1 + alpha + ( 1 / ( 1 + AI671 ) ) ^ 2 * ( 1 - alpha / 2 ) - ( alpha / 2) * ( 1 + AI671 ) ^ 2 )</f>
        <v>0.66224971596032978</v>
      </c>
      <c r="AK671" cm="1">
        <f t="array" ref="AK671" xml:space="preserve"> ( ( 1 - alpha ) / Ku ) * AI671 ^ 2</f>
        <v>1.0417510509113275</v>
      </c>
      <c r="AL671">
        <f t="shared" si="276"/>
        <v>1.5730486941782709</v>
      </c>
      <c r="AM671">
        <f t="shared" si="266"/>
        <v>0.87893088209709413</v>
      </c>
      <c r="AN671">
        <f t="shared" si="277"/>
        <v>1.7627989394593806</v>
      </c>
      <c r="AO671">
        <f t="shared" si="278"/>
        <v>2.0056172508734842</v>
      </c>
      <c r="AP671" cm="1">
        <f t="array" ref="AP671" xml:space="preserve"> EXP( -4 * alpha * X * 10^(-6) * AM671 / ( PI() * df * 10^(-6) * ( 1 - alpha ) ) ) * 100</f>
        <v>1.5468688599867652E-6</v>
      </c>
      <c r="AQ671" cm="1">
        <f t="array" ref="AQ671" xml:space="preserve"> EXP( -4 * alpha * X * 10^(-6) * AN671 / ( PI() * df * 10^(-6) * ( 1 - alpha ) ) ) * 100</f>
        <v>2.1628838327667383E-14</v>
      </c>
      <c r="AR671">
        <f t="shared" si="279"/>
        <v>1.5468688383579269E-6</v>
      </c>
      <c r="AS671" cm="1">
        <f t="array" ref="AS671" xml:space="preserve"> ( sigave * 10^(-6) * fE *e * H671 ) / ( 3 * PI() * eps0 * ( 1 + epsF ) * mu * U * F671 * 10^(-9) )</f>
        <v>3.1522492496486839E-3</v>
      </c>
      <c r="AT671" cm="1">
        <f t="array" ref="AT671" xml:space="preserve"> PI() * AS671 / ( 1 + alpha * SQRT(AS671) )</f>
        <v>9.8648666137736533E-3</v>
      </c>
      <c r="AU671" cm="1">
        <f t="array" ref="AU671" xml:space="preserve"> PI() * AS671 * ( 1 - SQRT( AS671 ) * alpha )</f>
        <v>9.8647185632496394E-3</v>
      </c>
      <c r="AV671">
        <f t="shared" si="280"/>
        <v>0.9999849921413223</v>
      </c>
      <c r="AW671" cm="1">
        <f t="array" ref="AW671" xml:space="preserve"> 2 / 3 * ( epsP - 1 ) / ( epsP + 2 ) * ( sigave * 10^(-6) ) ^ 2 / ( eps0 * ( 1 + epsF ) ^ 2 ) * H671 * ( F671 * 10^(-9) ) ^ 2 / ( df * 10^(-6) * mu * U )</f>
        <v>151.72734185651808</v>
      </c>
      <c r="AX671" cm="1">
        <f t="array" ref="AX671" xml:space="preserve"> 0.528 * Ku ^ 0.26 * AW671 ^ 0.74 / ( 1 + 0.366 * ( Ku * AW671 ) ^ 0.63 )</f>
        <v>2.5477374698630464</v>
      </c>
      <c r="AY671" cm="1">
        <f t="array" ref="AY671" xml:space="preserve"> 0.35 * Ku ^ ( -0.5 ) * AW671 ^ 0.4</f>
        <v>3.2247366963791242</v>
      </c>
      <c r="AZ671">
        <f t="shared" si="281"/>
        <v>1.2657256622883009</v>
      </c>
      <c r="BA671">
        <f t="shared" si="267"/>
        <v>0.88012521279625355</v>
      </c>
      <c r="BB671">
        <f t="shared" si="282"/>
        <v>1.7726636580226303</v>
      </c>
      <c r="BC671">
        <f t="shared" si="283"/>
        <v>2.0141039391323479</v>
      </c>
      <c r="BD671">
        <f t="shared" si="268"/>
        <v>1.1873832102215944</v>
      </c>
      <c r="BE671">
        <f t="shared" si="284"/>
        <v>4.9875356358385048</v>
      </c>
      <c r="BF671">
        <f t="shared" si="285"/>
        <v>4.2004431197133991</v>
      </c>
      <c r="BG671" cm="1">
        <f t="array" ref="BG671" xml:space="preserve"> EXP( -4 * alpha * X * 10^(-6) * BA671 / ( PI() * df * 10^(-6) * ( 1 - alpha ) ) ) * 100</f>
        <v>1.5095245339517955E-6</v>
      </c>
      <c r="BH671" cm="1">
        <f t="array" ref="BH671" xml:space="preserve"> EXP( -4 * alpha * X * 10^(-6) * BB671 / ( PI() * df * 10^(-6) * ( 1 - alpha ) ) ) * 100</f>
        <v>1.7675478911687056E-14</v>
      </c>
      <c r="BI671" cm="1">
        <f t="array" ref="BI671" xml:space="preserve"> EXP( -4 * alpha * X * 10^(-6) * BD671 / ( PI() * df * 10^(-6) * ( 1 - alpha ) ) ) * 100</f>
        <v>2.8081313920592869E-9</v>
      </c>
      <c r="BJ671" cm="1">
        <f t="array" ref="BJ671" xml:space="preserve"> EXP( -4 * alpha * X * 10^(-6) * BE671 / ( PI() * df * 10^(-6) * ( 1 - alpha ) ) ) * 100</f>
        <v>4.7717487530830622E-43</v>
      </c>
      <c r="BK671" cm="1">
        <f t="array" ref="BK671">fC *  BG671 +  ( 1 - fC ) * BI671</f>
        <v>1.5347977164803292E-7</v>
      </c>
    </row>
    <row r="672" spans="6:63" x14ac:dyDescent="0.2">
      <c r="F672">
        <v>6720</v>
      </c>
      <c r="G672" cm="1">
        <f t="array" ref="G672" xml:space="preserve"> F672 * 10^(-9) * rhoa/mu * U</f>
        <v>4.4519533631375736E-3</v>
      </c>
      <c r="H672" cm="1">
        <f t="array" ref="H672">1 +  lambda/F672 * ( 2.514 + 0.8 * EXP( -0.55 * F672/lambda ) )</f>
        <v>1.0250689196428571</v>
      </c>
      <c r="I672" cm="1">
        <f t="array" ref="I672" xml:space="preserve"> 1 + 3.34 * lambda/F672</f>
        <v>1.0333055654761905</v>
      </c>
      <c r="J672">
        <f t="shared" si="269"/>
        <v>0.99202883821734034</v>
      </c>
      <c r="K672" cm="1">
        <f t="array" ref="K672" xml:space="preserve"> kB * T * H672 / ( 3 * PI() * mu * F672 * 10^(-9) )</f>
        <v>3.6012977798588201E-12</v>
      </c>
      <c r="L672" cm="1">
        <f t="array" ref="L672" xml:space="preserve"> df * 10^(-6) *U / K672</f>
        <v>22835.335240866152</v>
      </c>
      <c r="M672" cm="1">
        <f t="array" ref="M672" xml:space="preserve"> 1 + 0.388 * Kn * ( ( 1 - alpha ) * L672 / Ku ) ^ ( 1 / 3 )</f>
        <v>1.2116109244784614</v>
      </c>
      <c r="N672" cm="1">
        <f t="array" ref="N672" xml:space="preserve"> 1 + 0.388 * Kn * ( ( 1 - alpha ) / Ku ) ^ ( 1 / 3 ) * ( 3 * PI() * mu * df * 10^(-6) * U * F672 * 10^(-9) / ( kB * T ) ) ^ ( 1 / 3 ) * ( 0.6 * ( F672 / lambda ) ^ 0.1 ) ^ ( -1 / 3 ) * ( 1 + 2/3 * ( 3.34 * F672 / lambda ) ) ^ ( -1 / 2 )</f>
        <v>1.0144861057920473</v>
      </c>
      <c r="O672">
        <f t="shared" si="260"/>
        <v>0.83730353143583069</v>
      </c>
      <c r="P672" cm="1">
        <f t="array" ref="P672" xml:space="preserve"> 1 / ( 1 + 1.6 * ( ( 1 - alpha ) / Ku ) ^ ( 1 / 3 ) * L672 ^ ( -2 / 3 ) * M672 )</f>
        <v>0.99729881777252882</v>
      </c>
      <c r="Q672" cm="1">
        <f t="array" ref="Q672" xml:space="preserve"> 1.6 * ( ( 1 - alpha ) / Ku ) * L672 ^ ( -2 / 3 ) * M672 * P672</f>
        <v>3.4160265578787878E-3</v>
      </c>
      <c r="R672" cm="1">
        <f t="array" ref="R672" xml:space="preserve"> 1.6 * ( 0.6 ) ^ ( 2 / 3 ) * ( ( 1 - alpha ) / Ku ) * ( lambda * 10^(-9) ) ^ ( -1 / 15 ) * ( kB * T / ( 3 * PI() * df * 10^(-6) * U * mu ) ) ^ ( 2 / 3 ) * ( F672 * 10^(-9) ) ^ ( -3 / 5 )  +  3.2 * 3.34 / 3 * ( 0.6 ) ^ ( 2 / 3 ) * ( ( 1 - alpha ) / Ku ) *  ( lambda * 10^(-9) ) ^ ( 14 / 15 ) * ( kB * T / ( 3 * PI() * df * 10^(-6) * U * mu ) ) ^ ( 2 / 3 ) * ( F672 * 10^(-9) ) ^ ( -8 / 5 )</f>
        <v>2.7492715639547503E-3</v>
      </c>
      <c r="S672">
        <f t="shared" si="261"/>
        <v>2.7890978026812664E-3</v>
      </c>
      <c r="T672">
        <f t="shared" si="270"/>
        <v>0.81647427366992764</v>
      </c>
      <c r="U672">
        <f t="shared" si="262"/>
        <v>5410.4943124382635</v>
      </c>
      <c r="V672">
        <f t="shared" si="263"/>
        <v>1.3595005163395017E-2</v>
      </c>
      <c r="W672">
        <f t="shared" si="264"/>
        <v>1.8482355223752527E-4</v>
      </c>
      <c r="X672">
        <f t="shared" si="265"/>
        <v>2.5126604449237578E-6</v>
      </c>
      <c r="Y672" cm="1">
        <f t="array" ref="Y672" xml:space="preserve"> 4 / 3 * g / U^2 * F672 * 10^(-9) * ( rhop - rhoa ) / rhoa</f>
        <v>696.62909156161322</v>
      </c>
      <c r="Z672" cm="1">
        <f t="array" ref="Z672" xml:space="preserve"> SQRT( 4/3 * 1/U672 * g/rhoa * F672 * 10^(-9) *  ( rhop - rhoa ) )</f>
        <v>3.7638533464883039E-3</v>
      </c>
      <c r="AA672" cm="1">
        <f t="array" ref="AA672" xml:space="preserve"> Z672 / U</f>
        <v>0.35882470047545462</v>
      </c>
      <c r="AB672">
        <f t="shared" si="271"/>
        <v>0.55963587608807774</v>
      </c>
      <c r="AC672">
        <f t="shared" si="272"/>
        <v>0.53377577382078523</v>
      </c>
      <c r="AD672">
        <f t="shared" si="273"/>
        <v>0.9537912000065869</v>
      </c>
      <c r="AE672" cm="1">
        <f t="array" ref="AE672">( ( F672 * 10^(-9) ) ^ 2 * rhop * H672 * U ) / ( 18 * mu * ( df * 10^(-6) ) )</f>
        <v>0.18978225489758177</v>
      </c>
      <c r="AF672">
        <f t="shared" si="274"/>
        <v>0.18622406455180671</v>
      </c>
      <c r="AG672" cm="1">
        <f t="array" ref="AG672">(2 * AI692*(1-alpha)*AE672*SQRT(alpha)+(1-alpha)*alpha*AE672^2)/Ku</f>
        <v>0.12869022981536432</v>
      </c>
      <c r="AH672">
        <f t="shared" si="275"/>
        <v>0.69105048332549568</v>
      </c>
      <c r="AI672" cm="1">
        <f t="array" ref="AI672" xml:space="preserve"> F672 / df / 1000</f>
        <v>0.8571428571428571</v>
      </c>
      <c r="AJ672" cm="1">
        <f t="array" ref="AJ672" xml:space="preserve"> ( 1 + AI672 ) / ( 2*Ku ) * ( 2 * LN( 1 + AI672 ) - 1 + alpha + ( 1 / ( 1 + AI672 ) ) ^ 2 * ( 1 - alpha / 2 ) - ( alpha / 2) * ( 1 + AI672 ) ^ 2 )</f>
        <v>0.66387620565866945</v>
      </c>
      <c r="AK672" cm="1">
        <f t="array" ref="AK672" xml:space="preserve"> ( ( 1 - alpha ) / Ku ) * AI672 ^ 2</f>
        <v>1.0448584348709709</v>
      </c>
      <c r="AL672">
        <f t="shared" si="276"/>
        <v>1.5738754092478842</v>
      </c>
      <c r="AM672">
        <f t="shared" si="266"/>
        <v>0.87995891025162098</v>
      </c>
      <c r="AN672">
        <f t="shared" si="277"/>
        <v>1.7676473710462441</v>
      </c>
      <c r="AO672">
        <f t="shared" si="278"/>
        <v>2.0087839903124474</v>
      </c>
      <c r="AP672" cm="1">
        <f t="array" ref="AP672" xml:space="preserve"> EXP( -4 * alpha * X * 10^(-6) * AM672 / ( PI() * df * 10^(-6) * ( 1 - alpha ) ) ) * 100</f>
        <v>1.5146699510332607E-6</v>
      </c>
      <c r="AQ672" cm="1">
        <f t="array" ref="AQ672" xml:space="preserve"> EXP( -4 * alpha * X * 10^(-6) * AN672 / ( PI() * df * 10^(-6) * ( 1 - alpha ) ) ) * 100</f>
        <v>1.9586101849325131E-14</v>
      </c>
      <c r="AR672">
        <f t="shared" si="279"/>
        <v>1.5146699314471588E-6</v>
      </c>
      <c r="AS672" cm="1">
        <f t="array" ref="AS672" xml:space="preserve"> ( sigave * 10^(-6) * fE *e * H672 ) / ( 3 * PI() * eps0 * ( 1 + epsF ) * mu * U * F672 * 10^(-9) )</f>
        <v>3.1474436881343284E-3</v>
      </c>
      <c r="AT672" cm="1">
        <f t="array" ref="AT672" xml:space="preserve"> PI() * AS672 / ( 1 + alpha * SQRT(AS672) )</f>
        <v>9.8498567422509054E-3</v>
      </c>
      <c r="AU672" cm="1">
        <f t="array" ref="AU672" xml:space="preserve"> PI() * AS672 * ( 1 - SQRT( AS672 ) * alpha )</f>
        <v>9.8497091423505375E-3</v>
      </c>
      <c r="AV672">
        <f t="shared" si="280"/>
        <v>0.99998501502060078</v>
      </c>
      <c r="AW672" cm="1">
        <f t="array" ref="AW672" xml:space="preserve"> 2 / 3 * ( epsP - 1 ) / ( epsP + 2 ) * ( sigave * 10^(-6) ) ^ 2 / ( eps0 * ( 1 + epsF ) ^ 2 ) * H672 * ( F672 * 10^(-9) ) ^ 2 / ( df * 10^(-6) * mu * U )</f>
        <v>152.17437502051828</v>
      </c>
      <c r="AX672" cm="1">
        <f t="array" ref="AX672" xml:space="preserve"> 0.528 * Ku ^ 0.26 * AW672 ^ 0.74 / ( 1 + 0.366 * ( Ku * AW672 ) ^ 0.63 )</f>
        <v>2.5491806050862484</v>
      </c>
      <c r="AY672" cm="1">
        <f t="array" ref="AY672" xml:space="preserve"> 0.35 * Ku ^ ( -0.5 ) * AW672 ^ 0.4</f>
        <v>3.228533749825429</v>
      </c>
      <c r="AZ672">
        <f t="shared" si="281"/>
        <v>1.2664986322992189</v>
      </c>
      <c r="BA672">
        <f t="shared" si="267"/>
        <v>0.88114129778882622</v>
      </c>
      <c r="BB672">
        <f t="shared" si="282"/>
        <v>1.7774970801885948</v>
      </c>
      <c r="BC672">
        <f t="shared" si="283"/>
        <v>2.0172667932477144</v>
      </c>
      <c r="BD672">
        <f t="shared" si="268"/>
        <v>1.1859653280516065</v>
      </c>
      <c r="BE672">
        <f t="shared" si="284"/>
        <v>4.9961811208716735</v>
      </c>
      <c r="BF672">
        <f t="shared" si="285"/>
        <v>4.2127547936665044</v>
      </c>
      <c r="BG672" cm="1">
        <f t="array" ref="BG672" xml:space="preserve"> EXP( -4 * alpha * X * 10^(-6) * BA672 / ( PI() * df * 10^(-6) * ( 1 - alpha ) ) ) * 100</f>
        <v>1.4784642269265634E-6</v>
      </c>
      <c r="BH672" cm="1">
        <f t="array" ref="BH672" xml:space="preserve"> EXP( -4 * alpha * X * 10^(-6) * BB672 / ( PI() * df * 10^(-6) * ( 1 - alpha ) ) ) * 100</f>
        <v>1.6011034151063622E-14</v>
      </c>
      <c r="BI672" cm="1">
        <f t="array" ref="BI672" xml:space="preserve"> EXP( -4 * alpha * X * 10^(-6) * BD672 / ( PI() * df * 10^(-6) * ( 1 - alpha ) ) ) * 100</f>
        <v>2.8907951472700439E-9</v>
      </c>
      <c r="BJ672" cm="1">
        <f t="array" ref="BJ672" xml:space="preserve"> EXP( -4 * alpha * X * 10^(-6) * BE672 / ( PI() * df * 10^(-6) * ( 1 - alpha ) ) ) * 100</f>
        <v>3.9980680498951136E-43</v>
      </c>
      <c r="BK672" cm="1">
        <f t="array" ref="BK672">fC *  BG672 +  ( 1 - fC ) * BI672</f>
        <v>1.504481383251994E-7</v>
      </c>
    </row>
    <row r="673" spans="6:63" x14ac:dyDescent="0.2">
      <c r="F673">
        <v>6730</v>
      </c>
      <c r="G673" cm="1">
        <f t="array" ref="G673" xml:space="preserve"> F673 * 10^(-9) * rhoa/mu * U</f>
        <v>4.4585782937374818E-3</v>
      </c>
      <c r="H673" cm="1">
        <f t="array" ref="H673">1 +  lambda/F673 * ( 2.514 + 0.8 * EXP( -0.55 * F673/lambda ) )</f>
        <v>1.0250316701337296</v>
      </c>
      <c r="I673" cm="1">
        <f t="array" ref="I673" xml:space="preserve"> 1 + 3.34 * lambda/F673</f>
        <v>1.0332560772659733</v>
      </c>
      <c r="J673">
        <f t="shared" si="269"/>
        <v>0.99204030122522413</v>
      </c>
      <c r="K673" cm="1">
        <f t="array" ref="K673" xml:space="preserve"> kB * T * H673 / ( 3 * PI() * mu * F673 * 10^(-9) )</f>
        <v>3.5958159972885884E-12</v>
      </c>
      <c r="L673" cm="1">
        <f t="array" ref="L673" xml:space="preserve"> df * 10^(-6) *U / K673</f>
        <v>22870.147462293269</v>
      </c>
      <c r="M673" cm="1">
        <f t="array" ref="M673" xml:space="preserve"> 1 + 0.388 * Kn * ( ( 1 - alpha ) * L673 / Ku ) ^ ( 1 / 3 )</f>
        <v>1.2117184027351686</v>
      </c>
      <c r="N673" cm="1">
        <f t="array" ref="N673" xml:space="preserve"> 1 + 0.388 * Kn * ( ( 1 - alpha ) / Ku ) ^ ( 1 / 3 ) * ( 3 * PI() * mu * df * 10^(-6) * U * F673 * 10^(-9) / ( kB * T ) ) ^ ( 1 / 3 ) * ( 0.6 * ( F673 / lambda ) ^ 0.1 ) ^ ( -1 / 3 ) * ( 1 + 2/3 * ( 3.34 * F673 / lambda ) ) ^ ( -1 / 2 )</f>
        <v>1.0144818462645355</v>
      </c>
      <c r="O673">
        <f t="shared" si="260"/>
        <v>0.83722574813965189</v>
      </c>
      <c r="P673" cm="1">
        <f t="array" ref="P673" xml:space="preserve"> 1 / ( 1 + 1.6 * ( ( 1 - alpha ) / Ku ) ^ ( 1 / 3 ) * L673 ^ ( -2 / 3 ) * M673 )</f>
        <v>0.99730131344809481</v>
      </c>
      <c r="Q673" cm="1">
        <f t="array" ref="Q673" xml:space="preserve"> 1.6 * ( ( 1 - alpha ) / Ku ) * L673 ^ ( -2 / 3 ) * M673 * P673</f>
        <v>3.4128704235286971E-3</v>
      </c>
      <c r="R673" cm="1">
        <f t="array" ref="R673" xml:space="preserve"> 1.6 * ( 0.6 ) ^ ( 2 / 3 ) * ( ( 1 - alpha ) / Ku ) * ( lambda * 10^(-9) ) ^ ( -1 / 15 ) * ( kB * T / ( 3 * PI() * df * 10^(-6) * U * mu ) ) ^ ( 2 / 3 ) * ( F673 * 10^(-9) ) ^ ( -3 / 5 )  +  3.2 * 3.34 / 3 * ( 0.6 ) ^ ( 2 / 3 ) * ( ( 1 - alpha ) / Ku ) *  ( lambda * 10^(-9) ) ^ ( 14 / 15 ) * ( kB * T / ( 3 * PI() * df * 10^(-6) * U * mu ) ) ^ ( 2 / 3 ) * ( F673 * 10^(-9) ) ^ ( -8 / 5 )</f>
        <v>2.746731120714197E-3</v>
      </c>
      <c r="S673">
        <f t="shared" si="261"/>
        <v>2.7865088585343955E-3</v>
      </c>
      <c r="T673">
        <f t="shared" si="270"/>
        <v>0.81647074536551478</v>
      </c>
      <c r="U673">
        <f t="shared" si="262"/>
        <v>5402.4749503379353</v>
      </c>
      <c r="V673">
        <f t="shared" si="263"/>
        <v>1.3605091406645103E-2</v>
      </c>
      <c r="W673">
        <f t="shared" si="264"/>
        <v>1.8509789685962488E-4</v>
      </c>
      <c r="X673">
        <f t="shared" si="265"/>
        <v>2.5182570323597727E-6</v>
      </c>
      <c r="Y673" cm="1">
        <f t="array" ref="Y673" xml:space="preserve"> 4 / 3 * g / U^2 * F673 * 10^(-9) * ( rhop - rhoa ) / rhoa</f>
        <v>697.66574199548472</v>
      </c>
      <c r="Z673" cm="1">
        <f t="array" ref="Z673" xml:space="preserve"> SQRT( 4/3 * 1/U673 * g/rhoa * F673 * 10^(-9) *  ( rhop - rhoa ) )</f>
        <v>3.7694473395745911E-3</v>
      </c>
      <c r="AA673" cm="1">
        <f t="array" ref="AA673" xml:space="preserve"> Z673 / U</f>
        <v>0.35935800044993993</v>
      </c>
      <c r="AB673">
        <f t="shared" si="271"/>
        <v>0.56093418898905567</v>
      </c>
      <c r="AC673">
        <f t="shared" si="272"/>
        <v>0.53489835998908597</v>
      </c>
      <c r="AD673">
        <f t="shared" si="273"/>
        <v>0.95358487767184807</v>
      </c>
      <c r="AE673" cm="1">
        <f t="array" ref="AE673">( ( F673 * 10^(-9) ) ^ 2 * rhop * H673 * U ) / ( 18 * mu * ( df * 10^(-6) ) )</f>
        <v>0.19034058634560724</v>
      </c>
      <c r="AF673">
        <f t="shared" si="274"/>
        <v>0.18684667459397214</v>
      </c>
      <c r="AG673" cm="1">
        <f t="array" ref="AG673">(2 * AI693*(1-alpha)*AE673*SQRT(alpha)+(1-alpha)*alpha*AE673^2)/Ku</f>
        <v>0.12926065278880253</v>
      </c>
      <c r="AH673">
        <f t="shared" si="275"/>
        <v>0.69180065992446949</v>
      </c>
      <c r="AI673" cm="1">
        <f t="array" ref="AI673" xml:space="preserve"> F673 / df / 1000</f>
        <v>0.85841836734693877</v>
      </c>
      <c r="AJ673" cm="1">
        <f t="array" ref="AJ673" xml:space="preserve"> ( 1 + AI673 ) / ( 2*Ku ) * ( 2 * LN( 1 + AI673 ) - 1 + alpha + ( 1 / ( 1 + AI673 ) ) ^ 2 * ( 1 - alpha / 2 ) - ( alpha / 2) * ( 1 + AI673 ) ^ 2 )</f>
        <v>0.66550393048192669</v>
      </c>
      <c r="AK673" cm="1">
        <f t="array" ref="AK673" xml:space="preserve"> ( ( 1 - alpha ) / Ku ) * AI673 ^ 2</f>
        <v>1.0479704463569879</v>
      </c>
      <c r="AL673">
        <f t="shared" si="276"/>
        <v>1.574702114228081</v>
      </c>
      <c r="AM673">
        <f t="shared" si="266"/>
        <v>0.88098317608055676</v>
      </c>
      <c r="AN673">
        <f t="shared" si="277"/>
        <v>1.7725019897985803</v>
      </c>
      <c r="AO673">
        <f t="shared" si="278"/>
        <v>2.0119589544085725</v>
      </c>
      <c r="AP673" cm="1">
        <f t="array" ref="AP673" xml:space="preserve"> EXP( -4 * alpha * X * 10^(-6) * AM673 / ( PI() * df * 10^(-6) * ( 1 - alpha ) ) ) * 100</f>
        <v>1.4832554618161128E-6</v>
      </c>
      <c r="AQ673" cm="1">
        <f t="array" ref="AQ673" xml:space="preserve"> EXP( -4 * alpha * X * 10^(-6) * AN673 / ( PI() * df * 10^(-6) * ( 1 - alpha ) ) ) * 100</f>
        <v>1.7734046422715664E-14</v>
      </c>
      <c r="AR673">
        <f t="shared" si="279"/>
        <v>1.4832554440820665E-6</v>
      </c>
      <c r="AS673" cm="1">
        <f t="array" ref="AS673" xml:space="preserve"> ( sigave * 10^(-6) * fE *e * H673 ) / ( 3 * PI() * eps0 * ( 1 + epsF ) * mu * U * F673 * 10^(-9) )</f>
        <v>3.1426527480329864E-3</v>
      </c>
      <c r="AT673" cm="1">
        <f t="array" ref="AT673" xml:space="preserve"> PI() * AS673 / ( 1 + alpha * SQRT(AS673) )</f>
        <v>9.8348924738651047E-3</v>
      </c>
      <c r="AU673" cm="1">
        <f t="array" ref="AU673" xml:space="preserve"> PI() * AS673 * ( 1 - SQRT( AS673 ) * alpha )</f>
        <v>9.8347453225346004E-3</v>
      </c>
      <c r="AV673">
        <f t="shared" si="280"/>
        <v>0.99998503783026649</v>
      </c>
      <c r="AW673" cm="1">
        <f t="array" ref="AW673" xml:space="preserve"> 2 / 3 * ( epsP - 1 ) / ( epsP + 2 ) * ( sigave * 10^(-6) ) ^ 2 / ( eps0 * ( 1 + epsF ) ^ 2 ) * H673 * ( F673 * 10^(-9) ) ^ 2 / ( df * 10^(-6) * mu * U )</f>
        <v>152.62206566052799</v>
      </c>
      <c r="AX673" cm="1">
        <f t="array" ref="AX673" xml:space="preserve"> 0.528 * Ku ^ 0.26 * AW673 ^ 0.74 / ( 1 + 0.366 * ( Ku * AW673 ) ^ 0.63 )</f>
        <v>2.5506214418303221</v>
      </c>
      <c r="AY673" cm="1">
        <f t="array" ref="AY673" xml:space="preserve"> 0.35 * Ku ^ ( -0.5 ) * AW673 ^ 0.4</f>
        <v>3.2323296863233293</v>
      </c>
      <c r="AZ673">
        <f t="shared" si="281"/>
        <v>1.2672714317040377</v>
      </c>
      <c r="BA673">
        <f t="shared" si="267"/>
        <v>0.88215369374638541</v>
      </c>
      <c r="BB673">
        <f t="shared" si="282"/>
        <v>1.782336735121115</v>
      </c>
      <c r="BC673">
        <f t="shared" si="283"/>
        <v>2.0204378757989168</v>
      </c>
      <c r="BD673">
        <f t="shared" si="268"/>
        <v>1.1845500391080326</v>
      </c>
      <c r="BE673">
        <f t="shared" si="284"/>
        <v>5.0048316761219098</v>
      </c>
      <c r="BF673">
        <f t="shared" si="285"/>
        <v>4.2250909720036418</v>
      </c>
      <c r="BG673" cm="1">
        <f t="array" ref="BG673" xml:space="preserve"> EXP( -4 * alpha * X * 10^(-6) * BA673 / ( PI() * df * 10^(-6) * ( 1 - alpha ) ) ) * 100</f>
        <v>1.4481523318433318E-6</v>
      </c>
      <c r="BH673" cm="1">
        <f t="array" ref="BH673" xml:space="preserve"> EXP( -4 * alpha * X * 10^(-6) * BB673 / ( PI() * df * 10^(-6) * ( 1 - alpha ) ) ) * 100</f>
        <v>1.4501475428572142E-14</v>
      </c>
      <c r="BI673" cm="1">
        <f t="array" ref="BI673" xml:space="preserve"> EXP( -4 * alpha * X * 10^(-6) * BD673 / ( PI() * df * 10^(-6) * ( 1 - alpha ) ) ) * 100</f>
        <v>2.975734396420281E-9</v>
      </c>
      <c r="BJ673" cm="1">
        <f t="array" ref="BJ673" xml:space="preserve"> EXP( -4 * alpha * X * 10^(-6) * BE673 / ( PI() * df * 10^(-6) * ( 1 - alpha ) ) ) * 100</f>
        <v>3.3494826993141743E-43</v>
      </c>
      <c r="BK673" cm="1">
        <f t="array" ref="BK673">fC *  BG673 +  ( 1 - fC ) * BI673</f>
        <v>1.4749339414111144E-7</v>
      </c>
    </row>
    <row r="674" spans="6:63" x14ac:dyDescent="0.2">
      <c r="F674">
        <v>6740</v>
      </c>
      <c r="G674" cm="1">
        <f t="array" ref="G674" xml:space="preserve"> F674 * 10^(-9) * rhoa/mu * U</f>
        <v>4.4652032243373881E-3</v>
      </c>
      <c r="H674" cm="1">
        <f t="array" ref="H674">1 +  lambda/F674 * ( 2.514 + 0.8 * EXP( -0.55 * F674/lambda ) )</f>
        <v>1.0249945311572701</v>
      </c>
      <c r="I674" cm="1">
        <f t="array" ref="I674" xml:space="preserve"> 1 + 3.34 * lambda/F674</f>
        <v>1.0332067359050445</v>
      </c>
      <c r="J674">
        <f t="shared" si="269"/>
        <v>0.99205173131146807</v>
      </c>
      <c r="K674" cm="1">
        <f t="array" ref="K674" xml:space="preserve"> kB * T * H674 / ( 3 * PI() * mu * F674 * 10^(-9) )</f>
        <v>3.5903508683093109E-12</v>
      </c>
      <c r="L674" cm="1">
        <f t="array" ref="L674" xml:space="preserve"> df * 10^(-6) *U / K674</f>
        <v>22904.959743945114</v>
      </c>
      <c r="M674" cm="1">
        <f t="array" ref="M674" xml:space="preserve"> 1 + 0.388 * Kn * ( ( 1 - alpha ) * L674 / Ku ) ^ ( 1 / 3 )</f>
        <v>1.2118257721661057</v>
      </c>
      <c r="N674" cm="1">
        <f t="array" ref="N674" xml:space="preserve"> 1 + 0.388 * Kn * ( ( 1 - alpha ) / Ku ) ^ ( 1 / 3 ) * ( 3 * PI() * mu * df * 10^(-6) * U * F674 * 10^(-9) / ( kB * T ) ) ^ ( 1 / 3 ) * ( 0.6 * ( F674 / lambda ) ^ 0.1 ) ^ ( -1 / 3 ) * ( 1 + 2/3 * ( 3.34 * F674 / lambda ) ) ^ ( -1 / 2 )</f>
        <v>1.014477594240405</v>
      </c>
      <c r="O674">
        <f t="shared" si="260"/>
        <v>0.83714806001117947</v>
      </c>
      <c r="P674" cm="1">
        <f t="array" ref="P674" xml:space="preserve"> 1 / ( 1 + 1.6 * ( ( 1 - alpha ) / Ku ) ^ ( 1 / 3 ) * L674 ^ ( -2 / 3 ) * M674 )</f>
        <v>0.99730380293793941</v>
      </c>
      <c r="Q674" cm="1">
        <f t="array" ref="Q674" xml:space="preserve"> 1.6 * ( ( 1 - alpha ) / Ku ) * L674 ^ ( -2 / 3 ) * M674 * P674</f>
        <v>3.4097221118974978E-3</v>
      </c>
      <c r="R674" cm="1">
        <f t="array" ref="R674" xml:space="preserve"> 1.6 * ( 0.6 ) ^ ( 2 / 3 ) * ( ( 1 - alpha ) / Ku ) * ( lambda * 10^(-9) ) ^ ( -1 / 15 ) * ( kB * T / ( 3 * PI() * df * 10^(-6) * U * mu ) ) ^ ( 2 / 3 ) * ( F674 * 10^(-9) ) ^ ( -3 / 5 )  +  3.2 * 3.34 / 3 * ( 0.6 ) ^ ( 2 / 3 ) * ( ( 1 - alpha ) / Ku ) *  ( lambda * 10^(-9) ) ^ ( 14 / 15 ) * ( kB * T / ( 3 * PI() * df * 10^(-6) * U * mu ) ) ^ ( 2 / 3 ) * ( F674 * 10^(-9) ) ^ ( -8 / 5 )</f>
        <v>2.7441969201977183E-3</v>
      </c>
      <c r="S674">
        <f t="shared" si="261"/>
        <v>2.7839262897241097E-3</v>
      </c>
      <c r="T674">
        <f t="shared" si="270"/>
        <v>0.81646720711057152</v>
      </c>
      <c r="U674">
        <f t="shared" si="262"/>
        <v>5394.4793752761425</v>
      </c>
      <c r="V674">
        <f t="shared" si="263"/>
        <v>1.3615170114535929E-2</v>
      </c>
      <c r="W674">
        <f t="shared" si="264"/>
        <v>1.8537223975144569E-4</v>
      </c>
      <c r="X674">
        <f t="shared" si="265"/>
        <v>2.523857733405035E-6</v>
      </c>
      <c r="Y674" cm="1">
        <f t="array" ref="Y674" xml:space="preserve"> 4 / 3 * g / U^2 * F674 * 10^(-9) * ( rhop - rhoa ) / rhoa</f>
        <v>698.70239242935611</v>
      </c>
      <c r="Z674" cm="1">
        <f t="array" ref="Z674" xml:space="preserve"> SQRT( 4/3 * 1/U674 * g/rhoa * F674 * 10^(-9) *  ( rhop - rhoa ) )</f>
        <v>3.7750413152091871E-3</v>
      </c>
      <c r="AA674" cm="1">
        <f t="array" ref="AA674" xml:space="preserve"> Z674 / U</f>
        <v>0.35989129876067877</v>
      </c>
      <c r="AB674">
        <f t="shared" si="271"/>
        <v>0.56223466118159215</v>
      </c>
      <c r="AC674">
        <f t="shared" si="272"/>
        <v>0.53602212461440857</v>
      </c>
      <c r="AD674">
        <f t="shared" si="273"/>
        <v>0.95337794273996679</v>
      </c>
      <c r="AE674" cm="1">
        <f t="array" ref="AE674">( ( F674 * 10^(-9) ) ^ 2 * rhop * H674 * U ) / ( 18 * mu * ( df * 10^(-6) ) )</f>
        <v>0.19089973775612373</v>
      </c>
      <c r="AF674">
        <f t="shared" si="274"/>
        <v>0.18746965603858431</v>
      </c>
      <c r="AG674" cm="1">
        <f t="array" ref="AG674">(2 * AI694*(1-alpha)*AE674*SQRT(alpha)+(1-alpha)*alpha*AE674^2)/Ku</f>
        <v>0.12983277413906885</v>
      </c>
      <c r="AH674">
        <f t="shared" si="275"/>
        <v>0.69255354110399148</v>
      </c>
      <c r="AI674" cm="1">
        <f t="array" ref="AI674" xml:space="preserve"> F674 / df / 1000</f>
        <v>0.85969387755102045</v>
      </c>
      <c r="AJ674" cm="1">
        <f t="array" ref="AJ674" xml:space="preserve"> ( 1 + AI674 ) / ( 2*Ku ) * ( 2 * LN( 1 + AI674 ) - 1 + alpha + ( 1 / ( 1 + AI674 ) ) ^ 2 * ( 1 - alpha / 2 ) - ( alpha / 2) * ( 1 + AI674 ) ^ 2 )</f>
        <v>0.66713288841272911</v>
      </c>
      <c r="AK674" cm="1">
        <f t="array" ref="AK674" xml:space="preserve"> ( ( 1 - alpha ) / Ku ) * AI674 ^ 2</f>
        <v>1.0510870853693781</v>
      </c>
      <c r="AL674">
        <f t="shared" si="276"/>
        <v>1.5755288093653561</v>
      </c>
      <c r="AM674">
        <f t="shared" si="266"/>
        <v>0.88200367142503411</v>
      </c>
      <c r="AN674">
        <f t="shared" si="277"/>
        <v>1.7773627923120952</v>
      </c>
      <c r="AO674">
        <f t="shared" si="278"/>
        <v>2.0151421699191441</v>
      </c>
      <c r="AP674" cm="1">
        <f t="array" ref="AP674" xml:space="preserve"> EXP( -4 * alpha * X * 10^(-6) * AM674 / ( PI() * df * 10^(-6) * ( 1 - alpha ) ) ) * 100</f>
        <v>1.452604579019763E-6</v>
      </c>
      <c r="AQ674" cm="1">
        <f t="array" ref="AQ674" xml:space="preserve"> EXP( -4 * alpha * X * 10^(-6) * AN674 / ( PI() * df * 10^(-6) * ( 1 - alpha ) ) ) * 100</f>
        <v>1.6055089169059285E-14</v>
      </c>
      <c r="AR674">
        <f t="shared" si="279"/>
        <v>1.4526045629646739E-6</v>
      </c>
      <c r="AS674" cm="1">
        <f t="array" ref="AS674" xml:space="preserve"> ( sigave * 10^(-6) * fE *e * H674 ) / ( 3 * PI() * eps0 * ( 1 + epsF ) * mu * U * F674 * 10^(-9) )</f>
        <v>3.1378763627513055E-3</v>
      </c>
      <c r="AT674" cm="1">
        <f t="array" ref="AT674" xml:space="preserve"> PI() * AS674 / ( 1 + alpha * SQRT(AS674) )</f>
        <v>9.8199736011660883E-3</v>
      </c>
      <c r="AU674" cm="1">
        <f t="array" ref="AU674" xml:space="preserve"> PI() * AS674 * ( 1 - SQRT( AS674 ) * alpha )</f>
        <v>9.8198268963641273E-3</v>
      </c>
      <c r="AV674">
        <f t="shared" si="280"/>
        <v>0.99998506057063696</v>
      </c>
      <c r="AW674" cm="1">
        <f t="array" ref="AW674" xml:space="preserve"> 2 / 3 * ( epsP - 1 ) / ( epsP + 2 ) * ( sigave * 10^(-6) ) ^ 2 / ( eps0 * ( 1 + epsF ) ^ 2 ) * H674 * ( F674 * 10^(-9) ) ^ 2 / ( df * 10^(-6) * mu * U )</f>
        <v>153.0704137765471</v>
      </c>
      <c r="AX674" cm="1">
        <f t="array" ref="AX674" xml:space="preserve"> 0.528 * Ku ^ 0.26 * AW674 ^ 0.74 / ( 1 + 0.366 * ( Ku * AW674 ) ^ 0.63 )</f>
        <v>2.5520599872349741</v>
      </c>
      <c r="AY674" cm="1">
        <f t="array" ref="AY674" xml:space="preserve"> 0.35 * Ku ^ ( -0.5 ) * AW674 ^ 0.4</f>
        <v>3.2361245078428116</v>
      </c>
      <c r="AZ674">
        <f t="shared" si="281"/>
        <v>1.2680440601041616</v>
      </c>
      <c r="BA674">
        <f t="shared" si="267"/>
        <v>0.8831623922566747</v>
      </c>
      <c r="BB674">
        <f t="shared" si="282"/>
        <v>1.7871826192084592</v>
      </c>
      <c r="BC674">
        <f t="shared" si="283"/>
        <v>2.0236172134116961</v>
      </c>
      <c r="BD674">
        <f t="shared" si="268"/>
        <v>1.1831373802218355</v>
      </c>
      <c r="BE674">
        <f t="shared" si="284"/>
        <v>5.0134873001549067</v>
      </c>
      <c r="BF674">
        <f t="shared" si="285"/>
        <v>4.2374515284225822</v>
      </c>
      <c r="BG674" cm="1">
        <f t="array" ref="BG674" xml:space="preserve"> EXP( -4 * alpha * X * 10^(-6) * BA674 / ( PI() * df * 10^(-6) * ( 1 - alpha ) ) ) * 100</f>
        <v>1.4185692193351543E-6</v>
      </c>
      <c r="BH674" cm="1">
        <f t="array" ref="BH674" xml:space="preserve"> EXP( -4 * alpha * X * 10^(-6) * BB674 / ( PI() * df * 10^(-6) * ( 1 - alpha ) ) ) * 100</f>
        <v>1.3132567550541697E-14</v>
      </c>
      <c r="BI674" cm="1">
        <f t="array" ref="BI674" xml:space="preserve"> EXP( -4 * alpha * X * 10^(-6) * BD674 / ( PI() * df * 10^(-6) * ( 1 - alpha ) ) ) * 100</f>
        <v>3.0630045449522528E-9</v>
      </c>
      <c r="BJ674" cm="1">
        <f t="array" ref="BJ674" xml:space="preserve"> EXP( -4 * alpha * X * 10^(-6) * BE674 / ( PI() * df * 10^(-6) * ( 1 - alpha ) ) ) * 100</f>
        <v>2.8058228822420157E-43</v>
      </c>
      <c r="BK674" cm="1">
        <f t="array" ref="BK674">fC *  BG674 +  ( 1 - fC ) * BI674</f>
        <v>1.4461362602397246E-7</v>
      </c>
    </row>
    <row r="675" spans="6:63" x14ac:dyDescent="0.2">
      <c r="F675">
        <v>6750</v>
      </c>
      <c r="G675" cm="1">
        <f t="array" ref="G675" xml:space="preserve"> F675 * 10^(-9) * rhoa/mu * U</f>
        <v>4.4718281549372954E-3</v>
      </c>
      <c r="H675" cm="1">
        <f t="array" ref="H675">1 +  lambda/F675 * ( 2.514 + 0.8 * EXP( -0.55 * F675/lambda ) )</f>
        <v>1.0249575022222221</v>
      </c>
      <c r="I675" cm="1">
        <f t="array" ref="I675" xml:space="preserve"> 1 + 3.34 * lambda/F675</f>
        <v>1.0331575407407407</v>
      </c>
      <c r="J675">
        <f t="shared" si="269"/>
        <v>0.99206312861769419</v>
      </c>
      <c r="K675" cm="1">
        <f t="array" ref="K675" xml:space="preserve"> kB * T * H675 / ( 3 * PI() * mu * F675 * 10^(-9) )</f>
        <v>3.5849023171868045E-12</v>
      </c>
      <c r="L675" cm="1">
        <f t="array" ref="L675" xml:space="preserve"> df * 10^(-6) *U / K675</f>
        <v>22939.772085560537</v>
      </c>
      <c r="M675" cm="1">
        <f t="array" ref="M675" xml:space="preserve"> 1 + 0.388 * Kn * ( ( 1 - alpha ) * L675 / Ku ) ^ ( 1 / 3 )</f>
        <v>1.2119330330459004</v>
      </c>
      <c r="N675" cm="1">
        <f t="array" ref="N675" xml:space="preserve"> 1 + 0.388 * Kn * ( ( 1 - alpha ) / Ku ) ^ ( 1 / 3 ) * ( 3 * PI() * mu * df * 10^(-6) * U * F675 * 10^(-9) / ( kB * T ) ) ^ ( 1 / 3 ) * ( 0.6 * ( F675 / lambda ) ^ 0.1 ) ^ ( -1 / 3 ) * ( 1 + 2/3 * ( 3.34 * F675 / lambda ) ) ^ ( -1 / 2 )</f>
        <v>1.0144733496954605</v>
      </c>
      <c r="O675">
        <f t="shared" si="260"/>
        <v>0.837070466794545</v>
      </c>
      <c r="P675" cm="1">
        <f t="array" ref="P675" xml:space="preserve"> 1 / ( 1 + 1.6 * ( ( 1 - alpha ) / Ku ) ^ ( 1 / 3 ) * L675 ^ ( -2 / 3 ) * M675 )</f>
        <v>0.99730628626678142</v>
      </c>
      <c r="Q675" cm="1">
        <f t="array" ref="Q675" xml:space="preserve"> 1.6 * ( ( 1 - alpha ) / Ku ) * L675 ^ ( -2 / 3 ) * M675 * P675</f>
        <v>3.4065815917247067E-3</v>
      </c>
      <c r="R675" cm="1">
        <f t="array" ref="R675" xml:space="preserve"> 1.6 * ( 0.6 ) ^ ( 2 / 3 ) * ( ( 1 - alpha ) / Ku ) * ( lambda * 10^(-9) ) ^ ( -1 / 15 ) * ( kB * T / ( 3 * PI() * df * 10^(-6) * U * mu ) ) ^ ( 2 / 3 ) * ( F675 * 10^(-9) ) ^ ( -3 / 5 )  +  3.2 * 3.34 / 3 * ( 0.6 ) ^ ( 2 / 3 ) * ( ( 1 - alpha ) / Ku ) *  ( lambda * 10^(-9) ) ^ ( 14 / 15 ) * ( kB * T / ( 3 * PI() * df * 10^(-6) * U * mu ) ) ^ ( 2 / 3 ) * ( F675 * 10^(-9) ) ^ ( -8 / 5 )</f>
        <v>2.741668937543401E-3</v>
      </c>
      <c r="S675">
        <f t="shared" si="261"/>
        <v>2.7813500708256484E-3</v>
      </c>
      <c r="T675">
        <f t="shared" si="270"/>
        <v>0.81646365893073714</v>
      </c>
      <c r="U675">
        <f t="shared" si="262"/>
        <v>5386.5074815507733</v>
      </c>
      <c r="V675">
        <f t="shared" si="263"/>
        <v>1.3625241303818999E-2</v>
      </c>
      <c r="W675">
        <f t="shared" si="264"/>
        <v>1.8564658091379177E-4</v>
      </c>
      <c r="X675">
        <f t="shared" si="265"/>
        <v>2.529462544925977E-6</v>
      </c>
      <c r="Y675" cm="1">
        <f t="array" ref="Y675" xml:space="preserve"> 4 / 3 * g / U^2 * F675 * 10^(-9) * ( rhop - rhoa ) / rhoa</f>
        <v>699.73904286322761</v>
      </c>
      <c r="Z675" cm="1">
        <f t="array" ref="Z675" xml:space="preserve"> SQRT( 4/3 * 1/U675 * g/rhoa * F675 * 10^(-9) *  ( rhop - rhoa ) )</f>
        <v>3.7806352734003389E-3</v>
      </c>
      <c r="AA675" cm="1">
        <f t="array" ref="AA675" xml:space="preserve"> Z675 / U</f>
        <v>0.36042459540845728</v>
      </c>
      <c r="AB675">
        <f t="shared" si="271"/>
        <v>0.56353729805891806</v>
      </c>
      <c r="AC675">
        <f t="shared" si="272"/>
        <v>0.53714706859718764</v>
      </c>
      <c r="AD675">
        <f t="shared" si="273"/>
        <v>0.95317039430640971</v>
      </c>
      <c r="AE675" cm="1">
        <f t="array" ref="AE675">( ( F675 * 10^(-9) ) ^ 2 * rhop * H675 * U ) / ( 18 * mu * ( df * 10^(-6) ) )</f>
        <v>0.19145970912913129</v>
      </c>
      <c r="AF675">
        <f t="shared" si="274"/>
        <v>0.18809300461598363</v>
      </c>
      <c r="AG675" cm="1">
        <f t="array" ref="AG675">(2 * AI695*(1-alpha)*AE675*SQRT(alpha)+(1-alpha)*alpha*AE675^2)/Ku</f>
        <v>0.13040659648036235</v>
      </c>
      <c r="AH675">
        <f t="shared" si="275"/>
        <v>0.69330912516711829</v>
      </c>
      <c r="AI675" cm="1">
        <f t="array" ref="AI675" xml:space="preserve"> F675 / df / 1000</f>
        <v>0.86096938775510201</v>
      </c>
      <c r="AJ675" cm="1">
        <f t="array" ref="AJ675" xml:space="preserve"> ( 1 + AI675 ) / ( 2*Ku ) * ( 2 * LN( 1 + AI675 ) - 1 + alpha + ( 1 / ( 1 + AI675 ) ) ^ 2 * ( 1 - alpha / 2 ) - ( alpha / 2) * ( 1 + AI675 ) ^ 2 )</f>
        <v>0.66876307743707675</v>
      </c>
      <c r="AK675" cm="1">
        <f t="array" ref="AK675" xml:space="preserve"> ( ( 1 - alpha ) / Ku ) * AI675 ^ 2</f>
        <v>1.0542083519081413</v>
      </c>
      <c r="AL675">
        <f t="shared" si="276"/>
        <v>1.5763554949059382</v>
      </c>
      <c r="AM675">
        <f t="shared" si="266"/>
        <v>0.88302038816300565</v>
      </c>
      <c r="AN675">
        <f t="shared" si="277"/>
        <v>1.7822297751921383</v>
      </c>
      <c r="AO675">
        <f t="shared" si="278"/>
        <v>2.018333663733185</v>
      </c>
      <c r="AP675" cm="1">
        <f t="array" ref="AP675" xml:space="preserve"> EXP( -4 * alpha * X * 10^(-6) * AM675 / ( PI() * df * 10^(-6) * ( 1 - alpha ) ) ) * 100</f>
        <v>1.4226970786767973E-6</v>
      </c>
      <c r="AQ675" cm="1">
        <f t="array" ref="AQ675" xml:space="preserve"> EXP( -4 * alpha * X * 10^(-6) * AN675 / ( PI() * df * 10^(-6) * ( 1 - alpha ) ) ) * 100</f>
        <v>1.4533247901327436E-14</v>
      </c>
      <c r="AR675">
        <f t="shared" si="279"/>
        <v>1.4226970641435493E-6</v>
      </c>
      <c r="AS675" cm="1">
        <f t="array" ref="AS675" xml:space="preserve"> ( sigave * 10^(-6) * fE *e * H675 ) / ( 3 * PI() * eps0 * ( 1 + epsF ) * mu * U * F675 * 10^(-9) )</f>
        <v>3.1331144660995147E-3</v>
      </c>
      <c r="AT675" cm="1">
        <f t="array" ref="AT675" xml:space="preserve"> PI() * AS675 / ( 1 + alpha * SQRT(AS675) )</f>
        <v>9.8050999179596001E-3</v>
      </c>
      <c r="AU675" cm="1">
        <f t="array" ref="AU675" xml:space="preserve"> PI() * AS675 * ( 1 - SQRT( AS675 ) * alpha )</f>
        <v>9.804953657657222E-3</v>
      </c>
      <c r="AV675">
        <f t="shared" si="280"/>
        <v>0.99998508324202695</v>
      </c>
      <c r="AW675" cm="1">
        <f t="array" ref="AW675" xml:space="preserve"> 2 / 3 * ( epsP - 1 ) / ( epsP + 2 ) * ( sigave * 10^(-6) ) ^ 2 / ( eps0 * ( 1 + epsF ) ^ 2 ) * H675 * ( F675 * 10^(-9) ) ^ 2 / ( df * 10^(-6) * mu * U )</f>
        <v>153.51941936857565</v>
      </c>
      <c r="AX675" cm="1">
        <f t="array" ref="AX675" xml:space="preserve"> 0.528 * Ku ^ 0.26 * AW675 ^ 0.74 / ( 1 + 0.366 * ( Ku * AW675 ) ^ 0.63 )</f>
        <v>2.5534962484086603</v>
      </c>
      <c r="AY675" cm="1">
        <f t="array" ref="AY675" xml:space="preserve"> 0.35 * Ku ^ ( -0.5 ) * AW675 ^ 0.4</f>
        <v>3.2399182163474993</v>
      </c>
      <c r="AZ675">
        <f t="shared" si="281"/>
        <v>1.2688165171053678</v>
      </c>
      <c r="BA675">
        <f t="shared" si="267"/>
        <v>0.88416738494543157</v>
      </c>
      <c r="BB675">
        <f t="shared" si="282"/>
        <v>1.7920347288497955</v>
      </c>
      <c r="BC675">
        <f t="shared" si="283"/>
        <v>2.0268048328432688</v>
      </c>
      <c r="BD675">
        <f t="shared" si="268"/>
        <v>1.181727388129072</v>
      </c>
      <c r="BE675">
        <f t="shared" si="284"/>
        <v>5.0221479915396374</v>
      </c>
      <c r="BF675">
        <f t="shared" si="285"/>
        <v>4.2498363344957042</v>
      </c>
      <c r="BG675" cm="1">
        <f t="array" ref="BG675" xml:space="preserve"> EXP( -4 * alpha * X * 10^(-6) * BA675 / ( PI() * df * 10^(-6) * ( 1 - alpha ) ) ) * 100</f>
        <v>1.3896958090928204E-6</v>
      </c>
      <c r="BH675" cm="1">
        <f t="array" ref="BH675" xml:space="preserve"> EXP( -4 * alpha * X * 10^(-6) * BB675 / ( PI() * df * 10^(-6) * ( 1 - alpha ) ) ) * 100</f>
        <v>1.1891366726317271E-14</v>
      </c>
      <c r="BI675" cm="1">
        <f t="array" ref="BI675" xml:space="preserve"> EXP( -4 * alpha * X * 10^(-6) * BD675 / ( PI() * df * 10^(-6) * ( 1 - alpha ) ) ) * 100</f>
        <v>3.1526620515062169E-9</v>
      </c>
      <c r="BJ675" cm="1">
        <f t="array" ref="BJ675" xml:space="preserve"> EXP( -4 * alpha * X * 10^(-6) * BE675 / ( PI() * df * 10^(-6) * ( 1 - alpha ) ) ) * 100</f>
        <v>2.3501616537516673E-43</v>
      </c>
      <c r="BK675" cm="1">
        <f t="array" ref="BK675">fC *  BG675 +  ( 1 - fC ) * BI675</f>
        <v>1.4180697675563765E-7</v>
      </c>
    </row>
    <row r="676" spans="6:63" x14ac:dyDescent="0.2">
      <c r="F676">
        <v>6760</v>
      </c>
      <c r="G676" cm="1">
        <f t="array" ref="G676" xml:space="preserve"> F676 * 10^(-9) * rhoa/mu * U</f>
        <v>4.4784530855372017E-3</v>
      </c>
      <c r="H676" cm="1">
        <f t="array" ref="H676">1 +  lambda/F676 * ( 2.514 + 0.8 * EXP( -0.55 * F676/lambda ) )</f>
        <v>1.0249205828402368</v>
      </c>
      <c r="I676" cm="1">
        <f t="array" ref="I676" xml:space="preserve"> 1 + 3.34 * lambda/F676</f>
        <v>1.0331084911242603</v>
      </c>
      <c r="J676">
        <f t="shared" si="269"/>
        <v>0.99207449328471475</v>
      </c>
      <c r="K676" cm="1">
        <f t="array" ref="K676" xml:space="preserve"> kB * T * H676 / ( 3 * PI() * mu * F676 * 10^(-9) )</f>
        <v>3.5794702686451713E-12</v>
      </c>
      <c r="L676" cm="1">
        <f t="array" ref="L676" xml:space="preserve"> df * 10^(-6) *U / K676</f>
        <v>22974.584486879892</v>
      </c>
      <c r="M676" cm="1">
        <f t="array" ref="M676" xml:space="preserve"> 1 + 0.388 * Kn * ( ( 1 - alpha ) * L676 / Ku ) ^ ( 1 / 3 )</f>
        <v>1.2120401856480758</v>
      </c>
      <c r="N676" cm="1">
        <f t="array" ref="N676" xml:space="preserve"> 1 + 0.388 * Kn * ( ( 1 - alpha ) / Ku ) ^ ( 1 / 3 ) * ( 3 * PI() * mu * df * 10^(-6) * U * F676 * 10^(-9) / ( kB * T ) ) ^ ( 1 / 3 ) * ( 0.6 * ( F676 / lambda ) ^ 0.1 ) ^ ( -1 / 3 ) * ( 1 + 2/3 * ( 3.34 * F676 / lambda ) ) ^ ( -1 / 2 )</f>
        <v>1.0144691126056204</v>
      </c>
      <c r="O676">
        <f t="shared" si="260"/>
        <v>0.83699296823494806</v>
      </c>
      <c r="P676" cm="1">
        <f t="array" ref="P676" xml:space="preserve"> 1 / ( 1 + 1.6 * ( ( 1 - alpha ) / Ku ) ^ ( 1 / 3 ) * L676 ^ ( -2 / 3 ) * M676 )</f>
        <v>0.99730876345920338</v>
      </c>
      <c r="Q676" cm="1">
        <f t="array" ref="Q676" xml:space="preserve"> 1.6 * ( ( 1 - alpha ) / Ku ) * L676 ^ ( -2 / 3 ) * M676 * P676</f>
        <v>3.4034488319218711E-3</v>
      </c>
      <c r="R676" cm="1">
        <f t="array" ref="R676" xml:space="preserve"> 1.6 * ( 0.6 ) ^ ( 2 / 3 ) * ( ( 1 - alpha ) / Ku ) * ( lambda * 10^(-9) ) ^ ( -1 / 15 ) * ( kB * T / ( 3 * PI() * df * 10^(-6) * U * mu ) ) ^ ( 2 / 3 ) * ( F676 * 10^(-9) ) ^ ( -3 / 5 )  +  3.2 * 3.34 / 3 * ( 0.6 ) ^ ( 2 / 3 ) * ( ( 1 - alpha ) / Ku ) *  ( lambda * 10^(-9) ) ^ ( 14 / 15 ) * ( kB * T / ( 3 * PI() * df * 10^(-6) * U * mu ) ) ^ ( 2 / 3 ) * ( F676 * 10^(-9) ) ^ ( -8 / 5 )</f>
        <v>2.7391471480260831E-3</v>
      </c>
      <c r="S676">
        <f t="shared" si="261"/>
        <v>2.7787801765542367E-3</v>
      </c>
      <c r="T676">
        <f t="shared" si="270"/>
        <v>0.81646010085161336</v>
      </c>
      <c r="U676">
        <f t="shared" si="262"/>
        <v>5378.5591640851144</v>
      </c>
      <c r="V676">
        <f t="shared" si="263"/>
        <v>1.3635304991183813E-2</v>
      </c>
      <c r="W676">
        <f t="shared" si="264"/>
        <v>1.8592092034746543E-4</v>
      </c>
      <c r="X676">
        <f t="shared" si="265"/>
        <v>2.5350714637959463E-6</v>
      </c>
      <c r="Y676" cm="1">
        <f t="array" ref="Y676" xml:space="preserve"> 4 / 3 * g / U^2 * F676 * 10^(-9) * ( rhop - rhoa ) / rhoa</f>
        <v>700.775693297099</v>
      </c>
      <c r="Z676" cm="1">
        <f t="array" ref="Z676" xml:space="preserve"> SQRT( 4/3 * 1/U676 * g/rhoa * F676 * 10^(-9) *  ( rhop - rhoa ) )</f>
        <v>3.7862292141562742E-3</v>
      </c>
      <c r="AA676" cm="1">
        <f t="array" ref="AA676" xml:space="preserve"> Z676 / U</f>
        <v>0.36095789039405995</v>
      </c>
      <c r="AB676">
        <f t="shared" si="271"/>
        <v>0.56484210503223586</v>
      </c>
      <c r="AC676">
        <f t="shared" si="272"/>
        <v>0.5382731928378427</v>
      </c>
      <c r="AD676">
        <f t="shared" si="273"/>
        <v>0.95296223146665582</v>
      </c>
      <c r="AE676" cm="1">
        <f t="array" ref="AE676">( ( F676 * 10^(-9) ) ^ 2 * rhop * H676 * U ) / ( 18 * mu * ( df * 10^(-6) ) )</f>
        <v>0.19202050046462987</v>
      </c>
      <c r="AF676">
        <f t="shared" si="274"/>
        <v>0.18871671606608395</v>
      </c>
      <c r="AG676" cm="1">
        <f t="array" ref="AG676">(2 * AI696*(1-alpha)*AE676*SQRT(alpha)+(1-alpha)*alpha*AE676^2)/Ku</f>
        <v>0.13098212242727808</v>
      </c>
      <c r="AH676">
        <f t="shared" si="275"/>
        <v>0.69406741044291675</v>
      </c>
      <c r="AI676" cm="1">
        <f t="array" ref="AI676" xml:space="preserve"> F676 / df / 1000</f>
        <v>0.86224489795918369</v>
      </c>
      <c r="AJ676" cm="1">
        <f t="array" ref="AJ676" xml:space="preserve"> ( 1 + AI676 ) / ( 2*Ku ) * ( 2 * LN( 1 + AI676 ) - 1 + alpha + ( 1 / ( 1 + AI676 ) ) ^ 2 * ( 1 - alpha / 2 ) - ( alpha / 2) * ( 1 + AI676 ) ^ 2 )</f>
        <v>0.67039449554433306</v>
      </c>
      <c r="AK676" cm="1">
        <f t="array" ref="AK676" xml:space="preserve"> ( ( 1 - alpha ) / Ku ) * AI676 ^ 2</f>
        <v>1.0573342459732782</v>
      </c>
      <c r="AL676">
        <f t="shared" si="276"/>
        <v>1.5771821710957901</v>
      </c>
      <c r="AM676">
        <f t="shared" si="266"/>
        <v>0.88403331820908937</v>
      </c>
      <c r="AN676">
        <f t="shared" si="277"/>
        <v>1.7871029350537591</v>
      </c>
      <c r="AO676">
        <f t="shared" si="278"/>
        <v>2.0215334628723549</v>
      </c>
      <c r="AP676" cm="1">
        <f t="array" ref="AP676" xml:space="preserve"> EXP( -4 * alpha * X * 10^(-6) * AM676 / ( PI() * df * 10^(-6) * ( 1 - alpha ) ) ) * 100</f>
        <v>1.3935133086451292E-6</v>
      </c>
      <c r="AQ676" cm="1">
        <f t="array" ref="AQ676" xml:space="preserve"> EXP( -4 * alpha * X * 10^(-6) * AN676 / ( PI() * df * 10^(-6) * ( 1 - alpha ) ) ) * 100</f>
        <v>1.3153997349750312E-14</v>
      </c>
      <c r="AR676">
        <f t="shared" si="279"/>
        <v>1.3935132954911319E-6</v>
      </c>
      <c r="AS676" cm="1">
        <f t="array" ref="AS676" xml:space="preserve"> ( sigave * 10^(-6) * fE *e * H676 ) / ( 3 * PI() * eps0 * ( 1 + epsF ) * mu * U * F676 * 10^(-9) )</f>
        <v>3.1283669922883726E-3</v>
      </c>
      <c r="AT676" cm="1">
        <f t="array" ref="AT676" xml:space="preserve"> PI() * AS676 / ( 1 + alpha * SQRT(AS676) )</f>
        <v>9.7902712192977984E-3</v>
      </c>
      <c r="AU676" cm="1">
        <f t="array" ref="AU676" xml:space="preserve"> PI() * AS676 * ( 1 - SQRT( AS676 ) * alpha )</f>
        <v>9.7901254014783161E-3</v>
      </c>
      <c r="AV676">
        <f t="shared" si="280"/>
        <v>0.99998510584474976</v>
      </c>
      <c r="AW676" cm="1">
        <f t="array" ref="AW676" xml:space="preserve"> 2 / 3 * ( epsP - 1 ) / ( epsP + 2 ) * ( sigave * 10^(-6) ) ^ 2 / ( eps0 * ( 1 + epsF ) ^ 2 ) * H676 * ( F676 * 10^(-9) ) ^ 2 / ( df * 10^(-6) * mu * U )</f>
        <v>153.96908243661369</v>
      </c>
      <c r="AX676" cm="1">
        <f t="array" ref="AX676" xml:space="preserve"> 0.528 * Ku ^ 0.26 * AW676 ^ 0.74 / ( 1 + 0.366 * ( Ku * AW676 ) ^ 0.63 )</f>
        <v>2.5549302324287688</v>
      </c>
      <c r="AY676" cm="1">
        <f t="array" ref="AY676" xml:space="preserve"> 0.35 * Ku ^ ( -0.5 ) * AW676 ^ 0.4</f>
        <v>3.2437108137946793</v>
      </c>
      <c r="AZ676">
        <f t="shared" si="281"/>
        <v>1.2695888023177611</v>
      </c>
      <c r="BA676">
        <f t="shared" si="267"/>
        <v>0.88516866347622436</v>
      </c>
      <c r="BB676">
        <f t="shared" si="282"/>
        <v>1.7968930604552373</v>
      </c>
      <c r="BC676">
        <f t="shared" si="283"/>
        <v>2.0300007609832225</v>
      </c>
      <c r="BD676">
        <f t="shared" si="268"/>
        <v>1.1803200994711338</v>
      </c>
      <c r="BE676">
        <f t="shared" si="284"/>
        <v>5.0308137488484386</v>
      </c>
      <c r="BF676">
        <f t="shared" si="285"/>
        <v>4.2622452596567628</v>
      </c>
      <c r="BG676" cm="1">
        <f t="array" ref="BG676" xml:space="preserve"> EXP( -4 * alpha * X * 10^(-6) * BA676 / ( PI() * df * 10^(-6) * ( 1 - alpha ) ) ) * 100</f>
        <v>1.361513553754225E-6</v>
      </c>
      <c r="BH676" cm="1">
        <f t="array" ref="BH676" xml:space="preserve"> EXP( -4 * alpha * X * 10^(-6) * BB676 / ( PI() * df * 10^(-6) * ( 1 - alpha ) ) ) * 100</f>
        <v>1.0766105005443724E-14</v>
      </c>
      <c r="BI676" cm="1">
        <f t="array" ref="BI676" xml:space="preserve"> EXP( -4 * alpha * X * 10^(-6) * BD676 / ( PI() * df * 10^(-6) * ( 1 - alpha ) ) ) * 100</f>
        <v>3.244764436267703E-9</v>
      </c>
      <c r="BJ676" cm="1">
        <f t="array" ref="BJ676" xml:space="preserve"> EXP( -4 * alpha * X * 10^(-6) * BE676 / ( PI() * df * 10^(-6) * ( 1 - alpha ) ) ) * 100</f>
        <v>1.9682950537072948E-43</v>
      </c>
      <c r="BK676" cm="1">
        <f t="array" ref="BK676">fC *  BG676 +  ( 1 - fC ) * BI676</f>
        <v>1.3907164336806344E-7</v>
      </c>
    </row>
    <row r="677" spans="6:63" x14ac:dyDescent="0.2">
      <c r="F677">
        <v>6770</v>
      </c>
      <c r="G677" cm="1">
        <f t="array" ref="G677" xml:space="preserve"> F677 * 10^(-9) * rhoa/mu * U</f>
        <v>4.4850780161371099E-3</v>
      </c>
      <c r="H677" cm="1">
        <f t="array" ref="H677">1 +  lambda/F677 * ( 2.514 + 0.8 * EXP( -0.55 * F677/lambda ) )</f>
        <v>1.0248837725258493</v>
      </c>
      <c r="I677" cm="1">
        <f t="array" ref="I677" xml:space="preserve"> 1 + 3.34 * lambda/F677</f>
        <v>1.0330595864106351</v>
      </c>
      <c r="J677">
        <f t="shared" si="269"/>
        <v>0.99208582545253499</v>
      </c>
      <c r="K677" cm="1">
        <f t="array" ref="K677" xml:space="preserve"> kB * T * H677 / ( 3 * PI() * mu * F677 * 10^(-9) )</f>
        <v>3.5740546478633306E-12</v>
      </c>
      <c r="L677" cm="1">
        <f t="array" ref="L677" xml:space="preserve"> df * 10^(-6) *U / K677</f>
        <v>23009.396947645055</v>
      </c>
      <c r="M677" cm="1">
        <f t="array" ref="M677" xml:space="preserve"> 1 + 0.388 * Kn * ( ( 1 - alpha ) * L677 / Ku ) ^ ( 1 / 3 )</f>
        <v>1.2121472302450558</v>
      </c>
      <c r="N677" cm="1">
        <f t="array" ref="N677" xml:space="preserve"> 1 + 0.388 * Kn * ( ( 1 - alpha ) / Ku ) ^ ( 1 / 3 ) * ( 3 * PI() * mu * df * 10^(-6) * U * F677 * 10^(-9) / ( kB * T ) ) ^ ( 1 / 3 ) * ( 0.6 * ( F677 / lambda ) ^ 0.1 ) ^ ( -1 / 3 ) * ( 1 + 2/3 * ( 3.34 * F677 / lambda ) ) ^ ( -1 / 2 )</f>
        <v>1.0144648829469154</v>
      </c>
      <c r="O677">
        <f t="shared" si="260"/>
        <v>0.83691556407865109</v>
      </c>
      <c r="P677" cm="1">
        <f t="array" ref="P677" xml:space="preserve"> 1 / ( 1 + 1.6 * ( ( 1 - alpha ) / Ku ) ^ ( 1 / 3 ) * L677 ^ ( -2 / 3 ) * M677 )</f>
        <v>0.99731123453965298</v>
      </c>
      <c r="Q677" cm="1">
        <f t="array" ref="Q677" xml:space="preserve"> 1.6 * ( ( 1 - alpha ) / Ku ) * L677 ^ ( -2 / 3 ) * M677 * P677</f>
        <v>3.400323801571362E-3</v>
      </c>
      <c r="R677" cm="1">
        <f t="array" ref="R677" xml:space="preserve"> 1.6 * ( 0.6 ) ^ ( 2 / 3 ) * ( ( 1 - alpha ) / Ku ) * ( lambda * 10^(-9) ) ^ ( -1 / 15 ) * ( kB * T / ( 3 * PI() * df * 10^(-6) * U * mu ) ) ^ ( 2 / 3 ) * ( F677 * 10^(-9) ) ^ ( -3 / 5 )  +  3.2 * 3.34 / 3 * ( 0.6 ) ^ ( 2 / 3 ) * ( ( 1 - alpha ) / Ku ) *  ( lambda * 10^(-9) ) ^ ( 14 / 15 ) * ( kB * T / ( 3 * PI() * df * 10^(-6) * U * mu ) ) ^ ( 2 / 3 ) * ( F677 * 10^(-9) ) ^ ( -8 / 5 )</f>
        <v>2.7366315270563753E-3</v>
      </c>
      <c r="S677">
        <f t="shared" si="261"/>
        <v>2.7762165817640841E-3</v>
      </c>
      <c r="T677">
        <f t="shared" si="270"/>
        <v>0.81645653289875963</v>
      </c>
      <c r="U677">
        <f t="shared" si="262"/>
        <v>5370.6343184232246</v>
      </c>
      <c r="V677">
        <f t="shared" si="263"/>
        <v>1.364536119325818E-2</v>
      </c>
      <c r="W677">
        <f t="shared" si="264"/>
        <v>1.8619525805326753E-4</v>
      </c>
      <c r="X677">
        <f t="shared" si="265"/>
        <v>2.5406844868952481E-6</v>
      </c>
      <c r="Y677" cm="1">
        <f t="array" ref="Y677" xml:space="preserve"> 4 / 3 * g / U^2 * F677 * 10^(-9) * ( rhop - rhoa ) / rhoa</f>
        <v>701.8123437309705</v>
      </c>
      <c r="Z677" cm="1">
        <f t="array" ref="Z677" xml:space="preserve"> SQRT( 4/3 * 1/U677 * g/rhoa * F677 * 10^(-9) *  ( rhop - rhoa ) )</f>
        <v>3.7918231374852065E-3</v>
      </c>
      <c r="AA677" cm="1">
        <f t="array" ref="AA677" xml:space="preserve"> Z677 / U</f>
        <v>0.36149118371826972</v>
      </c>
      <c r="AB677">
        <f t="shared" si="271"/>
        <v>0.56614908753079518</v>
      </c>
      <c r="AC677">
        <f t="shared" si="272"/>
        <v>0.53940049823678116</v>
      </c>
      <c r="AD677">
        <f t="shared" si="273"/>
        <v>0.95275345331620087</v>
      </c>
      <c r="AE677" cm="1">
        <f t="array" ref="AE677">( ( F677 * 10^(-9) ) ^ 2 * rhop * H677 * U ) / ( 18 * mu * ( df * 10^(-6) ) )</f>
        <v>0.1925821117626195</v>
      </c>
      <c r="AF677">
        <f t="shared" si="274"/>
        <v>0.18934078613843053</v>
      </c>
      <c r="AG677" cm="1">
        <f t="array" ref="AG677">(2 * AI697*(1-alpha)*AE677*SQRT(alpha)+(1-alpha)*alpha*AE677^2)/Ku</f>
        <v>0.13155935459480686</v>
      </c>
      <c r="AH677">
        <f t="shared" si="275"/>
        <v>0.69482839528627183</v>
      </c>
      <c r="AI677" cm="1">
        <f t="array" ref="AI677" xml:space="preserve"> F677 / df / 1000</f>
        <v>0.86352040816326525</v>
      </c>
      <c r="AJ677" cm="1">
        <f t="array" ref="AJ677" xml:space="preserve"> ( 1 + AI677 ) / ( 2*Ku ) * ( 2 * LN( 1 + AI677 ) - 1 + alpha + ( 1 / ( 1 + AI677 ) ) ^ 2 * ( 1 - alpha / 2 ) - ( alpha / 2) * ( 1 + AI677 ) ^ 2 )</f>
        <v>0.67202714072721437</v>
      </c>
      <c r="AK677" cm="1">
        <f t="array" ref="AK677" xml:space="preserve"> ( ( 1 - alpha ) / Ku ) * AI677 ^ 2</f>
        <v>1.0604647675647878</v>
      </c>
      <c r="AL677">
        <f t="shared" si="276"/>
        <v>1.5780088381806086</v>
      </c>
      <c r="AM677">
        <f t="shared" si="266"/>
        <v>0.88504245351441113</v>
      </c>
      <c r="AN677">
        <f t="shared" si="277"/>
        <v>1.7919822685217635</v>
      </c>
      <c r="AO677">
        <f t="shared" si="278"/>
        <v>2.0247415944918679</v>
      </c>
      <c r="AP677" cm="1">
        <f t="array" ref="AP677" xml:space="preserve"> EXP( -4 * alpha * X * 10^(-6) * AM677 / ( PI() * df * 10^(-6) * ( 1 - alpha ) ) ) * 100</f>
        <v>1.3650341716267275E-6</v>
      </c>
      <c r="AQ677" cm="1">
        <f t="array" ref="AQ677" xml:space="preserve"> EXP( -4 * alpha * X * 10^(-6) * AN677 / ( PI() * df * 10^(-6) * ( 1 - alpha ) ) ) * 100</f>
        <v>1.1904138119483977E-14</v>
      </c>
      <c r="AR677">
        <f t="shared" si="279"/>
        <v>1.3650341597225894E-6</v>
      </c>
      <c r="AS677" cm="1">
        <f t="array" ref="AS677" xml:space="preserve"> ( sigave * 10^(-6) * fE *e * H677 ) / ( 3 * PI() * eps0 * ( 1 + epsF ) * mu * U * F677 * 10^(-9) )</f>
        <v>3.1236338759261374E-3</v>
      </c>
      <c r="AT677" cm="1">
        <f t="array" ref="AT677" xml:space="preserve"> PI() * AS677 / ( 1 + alpha * SQRT(AS677) )</f>
        <v>9.7754873014698398E-3</v>
      </c>
      <c r="AU677" cm="1">
        <f t="array" ref="AU677" xml:space="preserve"> PI() * AS677 * ( 1 - SQRT( AS677 ) * alpha )</f>
        <v>9.7753419241287439E-3</v>
      </c>
      <c r="AV677">
        <f t="shared" si="280"/>
        <v>0.99998512837911679</v>
      </c>
      <c r="AW677" cm="1">
        <f t="array" ref="AW677" xml:space="preserve"> 2 / 3 * ( epsP - 1 ) / ( epsP + 2 ) * ( sigave * 10^(-6) ) ^ 2 / ( eps0 * ( 1 + epsF ) ^ 2 ) * H677 * ( F677 * 10^(-9) ) ^ 2 / ( df * 10^(-6) * mu * U )</f>
        <v>154.41940298066118</v>
      </c>
      <c r="AX677" cm="1">
        <f t="array" ref="AX677" xml:space="preserve"> 0.528 * Ku ^ 0.26 * AW677 ^ 0.74 / ( 1 + 0.366 * ( Ku * AW677 ) ^ 0.63 )</f>
        <v>2.5563619463417782</v>
      </c>
      <c r="AY677" cm="1">
        <f t="array" ref="AY677" xml:space="preserve"> 0.35 * Ku ^ ( -0.5 ) * AW677 ^ 0.4</f>
        <v>3.2475023021353304</v>
      </c>
      <c r="AZ677">
        <f t="shared" si="281"/>
        <v>1.2703609153557431</v>
      </c>
      <c r="BA677">
        <f t="shared" si="267"/>
        <v>0.88616621955028918</v>
      </c>
      <c r="BB677">
        <f t="shared" si="282"/>
        <v>1.8017576104458921</v>
      </c>
      <c r="BC677">
        <f t="shared" si="283"/>
        <v>2.0332050248544187</v>
      </c>
      <c r="BD677">
        <f t="shared" si="268"/>
        <v>1.1789155507949864</v>
      </c>
      <c r="BE677">
        <f t="shared" si="284"/>
        <v>5.0394845706570939</v>
      </c>
      <c r="BF677">
        <f t="shared" si="285"/>
        <v>4.2746781711877349</v>
      </c>
      <c r="BG677" cm="1">
        <f t="array" ref="BG677" xml:space="preserve"> EXP( -4 * alpha * X * 10^(-6) * BA677 / ( PI() * df * 10^(-6) * ( 1 - alpha ) ) ) * 100</f>
        <v>1.3340044232844598E-6</v>
      </c>
      <c r="BH677" cm="1">
        <f t="array" ref="BH677" xml:space="preserve"> EXP( -4 * alpha * X * 10^(-6) * BB677 / ( PI() * df * 10^(-6) * ( 1 - alpha ) ) ) * 100</f>
        <v>9.7460849080244658E-15</v>
      </c>
      <c r="BI677" cm="1">
        <f t="array" ref="BI677" xml:space="preserve"> EXP( -4 * alpha * X * 10^(-6) * BD677 / ( PI() * df * 10^(-6) * ( 1 - alpha ) ) ) * 100</f>
        <v>3.3393702888764497E-9</v>
      </c>
      <c r="BJ677" cm="1">
        <f t="array" ref="BJ677" xml:space="preserve"> EXP( -4 * alpha * X * 10^(-6) * BE677 / ( PI() * df * 10^(-6) * ( 1 - alpha ) ) ) * 100</f>
        <v>1.6483053228634908E-43</v>
      </c>
      <c r="BK677" cm="1">
        <f t="array" ref="BK677">fC *  BG677 +  ( 1 - fC ) * BI677</f>
        <v>1.3640587558843477E-7</v>
      </c>
    </row>
    <row r="678" spans="6:63" x14ac:dyDescent="0.2">
      <c r="F678">
        <v>6780</v>
      </c>
      <c r="G678" cm="1">
        <f t="array" ref="G678" xml:space="preserve"> F678 * 10^(-9) * rhoa/mu * U</f>
        <v>4.4917029467370171E-3</v>
      </c>
      <c r="H678" cm="1">
        <f t="array" ref="H678">1 +  lambda/F678 * ( 2.514 + 0.8 * EXP( -0.55 * F678/lambda ) )</f>
        <v>1.0248470707964601</v>
      </c>
      <c r="I678" cm="1">
        <f t="array" ref="I678" xml:space="preserve"> 1 + 3.34 * lambda/F678</f>
        <v>1.0330108259587021</v>
      </c>
      <c r="J678">
        <f t="shared" si="269"/>
        <v>0.99209712526036165</v>
      </c>
      <c r="K678" cm="1">
        <f t="array" ref="K678" xml:space="preserve"> kB * T * H678 / ( 3 * PI() * mu * F678 * 10^(-9) )</f>
        <v>3.5686553804716063E-12</v>
      </c>
      <c r="L678" cm="1">
        <f t="array" ref="L678" xml:space="preserve"> df * 10^(-6) *U / K678</f>
        <v>23044.20946759935</v>
      </c>
      <c r="M678" cm="1">
        <f t="array" ref="M678" xml:space="preserve"> 1 + 0.388 * Kn * ( ( 1 - alpha ) * L678 / Ku ) ^ ( 1 / 3 )</f>
        <v>1.2122541671081695</v>
      </c>
      <c r="N678" cm="1">
        <f t="array" ref="N678" xml:space="preserve"> 1 + 0.388 * Kn * ( ( 1 - alpha ) / Ku ) ^ ( 1 / 3 ) * ( 3 * PI() * mu * df * 10^(-6) * U * F678 * 10^(-9) / ( kB * T ) ) ^ ( 1 / 3 ) * ( 0.6 * ( F678 / lambda ) ^ 0.1 ) ^ ( -1 / 3 ) * ( 1 + 2/3 * ( 3.34 * F678 / lambda ) ) ^ ( -1 / 2 )</f>
        <v>1.0144606606954878</v>
      </c>
      <c r="O678">
        <f t="shared" si="260"/>
        <v>0.83683825407297396</v>
      </c>
      <c r="P678" cm="1">
        <f t="array" ref="P678" xml:space="preserve"> 1 / ( 1 + 1.6 * ( ( 1 - alpha ) / Ku ) ^ ( 1 / 3 ) * L678 ^ ( -2 / 3 ) * M678 )</f>
        <v>0.9973136995324442</v>
      </c>
      <c r="Q678" cm="1">
        <f t="array" ref="Q678" xml:space="preserve"> 1.6 * ( ( 1 - alpha ) / Ku ) * L678 ^ ( -2 / 3 ) * M678 * P678</f>
        <v>3.3972064699252019E-3</v>
      </c>
      <c r="R678" cm="1">
        <f t="array" ref="R678" xml:space="preserve"> 1.6 * ( 0.6 ) ^ ( 2 / 3 ) * ( ( 1 - alpha ) / Ku ) * ( lambda * 10^(-9) ) ^ ( -1 / 15 ) * ( kB * T / ( 3 * PI() * df * 10^(-6) * U * mu ) ) ^ ( 2 / 3 ) * ( F678 * 10^(-9) ) ^ ( -3 / 5 )  +  3.2 * 3.34 / 3 * ( 0.6 ) ^ ( 2 / 3 ) * ( ( 1 - alpha ) / Ku ) *  ( lambda * 10^(-9) ) ^ ( 14 / 15 ) * ( kB * T / ( 3 * PI() * df * 10^(-6) * U * mu ) ) ^ ( 2 / 3 ) * ( F678 * 10^(-9) ) ^ ( -8 / 5 )</f>
        <v>2.7341220501797339E-3</v>
      </c>
      <c r="S678">
        <f t="shared" si="261"/>
        <v>2.7736592614474344E-3</v>
      </c>
      <c r="T678">
        <f t="shared" si="270"/>
        <v>0.81645295509769344</v>
      </c>
      <c r="U678">
        <f t="shared" si="262"/>
        <v>5362.7328407253708</v>
      </c>
      <c r="V678">
        <f t="shared" si="263"/>
        <v>1.3655409926608549E-2</v>
      </c>
      <c r="W678">
        <f t="shared" si="264"/>
        <v>1.8646959403199732E-4</v>
      </c>
      <c r="X678">
        <f t="shared" si="265"/>
        <v>2.5463016111110279E-6</v>
      </c>
      <c r="Y678" cm="1">
        <f t="array" ref="Y678" xml:space="preserve"> 4 / 3 * g / U^2 * F678 * 10^(-9) * ( rhop - rhoa ) / rhoa</f>
        <v>702.848994164842</v>
      </c>
      <c r="Z678" cm="1">
        <f t="array" ref="Z678" xml:space="preserve"> SQRT( 4/3 * 1/U678 * g/rhoa * F678 * 10^(-9) *  ( rhop - rhoa ) )</f>
        <v>3.7974170433953307E-3</v>
      </c>
      <c r="AA678" cm="1">
        <f t="array" ref="AA678" xml:space="preserve"> Z678 / U</f>
        <v>0.36202447538186783</v>
      </c>
      <c r="AB678">
        <f t="shared" si="271"/>
        <v>0.56745825100196723</v>
      </c>
      <c r="AC678">
        <f t="shared" si="272"/>
        <v>0.54052898569439556</v>
      </c>
      <c r="AD678">
        <f t="shared" si="273"/>
        <v>0.95254405895055294</v>
      </c>
      <c r="AE678" cm="1">
        <f t="array" ref="AE678">( ( F678 * 10^(-9) ) ^ 2 * rhop * H678 * U ) / ( 18 * mu * ( df * 10^(-6) ) )</f>
        <v>0.19314454302310019</v>
      </c>
      <c r="AF678">
        <f t="shared" si="274"/>
        <v>0.18996521059225641</v>
      </c>
      <c r="AG678" cm="1">
        <f t="array" ref="AG678">(2 * AI698*(1-alpha)*AE678*SQRT(alpha)+(1-alpha)*alpha*AE678^2)/Ku</f>
        <v>0.13213829559833554</v>
      </c>
      <c r="AH678">
        <f t="shared" si="275"/>
        <v>0.69559207807769996</v>
      </c>
      <c r="AI678" cm="1">
        <f t="array" ref="AI678" xml:space="preserve"> F678 / df / 1000</f>
        <v>0.86479591836734704</v>
      </c>
      <c r="AJ678" cm="1">
        <f t="array" ref="AJ678" xml:space="preserve"> ( 1 + AI678 ) / ( 2*Ku ) * ( 2 * LN( 1 + AI678 ) - 1 + alpha + ( 1 / ( 1 + AI678 ) ) ^ 2 * ( 1 - alpha / 2 ) - ( alpha / 2) * ( 1 + AI678 ) ^ 2 )</f>
        <v>0.67366101098178233</v>
      </c>
      <c r="AK678" cm="1">
        <f t="array" ref="AK678" xml:space="preserve"> ( ( 1 - alpha ) / Ku ) * AI678 ^ 2</f>
        <v>1.0635999166826715</v>
      </c>
      <c r="AL678">
        <f t="shared" si="276"/>
        <v>1.578835496405824</v>
      </c>
      <c r="AM678">
        <f t="shared" si="266"/>
        <v>0.8860477860664483</v>
      </c>
      <c r="AN678">
        <f t="shared" si="277"/>
        <v>1.7968677722307709</v>
      </c>
      <c r="AO678">
        <f t="shared" si="278"/>
        <v>2.0279580858814046</v>
      </c>
      <c r="AP678" cm="1">
        <f t="array" ref="AP678" xml:space="preserve"> EXP( -4 * alpha * X * 10^(-6) * AM678 / ( PI() * df * 10^(-6) * ( 1 - alpha ) ) ) * 100</f>
        <v>1.3372411087106123E-6</v>
      </c>
      <c r="AQ678" cm="1">
        <f t="array" ref="AQ678" xml:space="preserve"> EXP( -4 * alpha * X * 10^(-6) * AN678 / ( PI() * df * 10^(-6) * ( 1 - alpha ) ) ) * 100</f>
        <v>1.0771677269672852E-14</v>
      </c>
      <c r="AR678">
        <f t="shared" si="279"/>
        <v>1.3372410979389349E-6</v>
      </c>
      <c r="AS678" cm="1">
        <f t="array" ref="AS678" xml:space="preserve"> ( sigave * 10^(-6) * fE *e * H678 ) / ( 3 * PI() * eps0 * ( 1 + epsF ) * mu * U * F678 * 10^(-9) )</f>
        <v>3.1189150520155814E-3</v>
      </c>
      <c r="AT678" cm="1">
        <f t="array" ref="AT678" xml:space="preserve"> PI() * AS678 / ( 1 + alpha * SQRT(AS678) )</f>
        <v>9.7607479619926021E-3</v>
      </c>
      <c r="AU678" cm="1">
        <f t="array" ref="AU678" xml:space="preserve"> PI() * AS678 * ( 1 - SQRT( AS678 ) * alpha )</f>
        <v>9.760603023137469E-3</v>
      </c>
      <c r="AV678">
        <f t="shared" si="280"/>
        <v>0.99998515084543749</v>
      </c>
      <c r="AW678" cm="1">
        <f t="array" ref="AW678" xml:space="preserve"> 2 / 3 * ( epsP - 1 ) / ( epsP + 2 ) * ( sigave * 10^(-6) ) ^ 2 / ( eps0 * ( 1 + epsF ) ^ 2 ) * H678 * ( F678 * 10^(-9) ) ^ 2 / ( df * 10^(-6) * mu * U )</f>
        <v>154.87038100071808</v>
      </c>
      <c r="AX678" cm="1">
        <f t="array" ref="AX678" xml:space="preserve"> 0.528 * Ku ^ 0.26 * AW678 ^ 0.74 / ( 1 + 0.366 * ( Ku * AW678 ) ^ 0.63 )</f>
        <v>2.5577913971634354</v>
      </c>
      <c r="AY678" cm="1">
        <f t="array" ref="AY678" xml:space="preserve"> 0.35 * Ku ^ ( -0.5 ) * AW678 ^ 0.4</f>
        <v>3.2512926833141571</v>
      </c>
      <c r="AZ678">
        <f t="shared" si="281"/>
        <v>1.2711328558379731</v>
      </c>
      <c r="BA678">
        <f t="shared" si="267"/>
        <v>0.8871600449063648</v>
      </c>
      <c r="BB678">
        <f t="shared" si="282"/>
        <v>1.8066283752539083</v>
      </c>
      <c r="BC678">
        <f t="shared" si="283"/>
        <v>2.0364176516139079</v>
      </c>
      <c r="BD678">
        <f t="shared" si="268"/>
        <v>1.1775137785534142</v>
      </c>
      <c r="BE678">
        <f t="shared" si="284"/>
        <v>5.0481604555449282</v>
      </c>
      <c r="BF678">
        <f t="shared" si="285"/>
        <v>4.287134934205727</v>
      </c>
      <c r="BG678" cm="1">
        <f t="array" ref="BG678" xml:space="preserve"> EXP( -4 * alpha * X * 10^(-6) * BA678 / ( PI() * df * 10^(-6) * ( 1 - alpha ) ) ) * 100</f>
        <v>1.3071508898314109E-6</v>
      </c>
      <c r="BH678" cm="1">
        <f t="array" ref="BH678" xml:space="preserve"> EXP( -4 * alpha * X * 10^(-6) * BB678 / ( PI() * df * 10^(-6) * ( 1 - alpha ) ) ) * 100</f>
        <v>8.8215833627861552E-15</v>
      </c>
      <c r="BI678" cm="1">
        <f t="array" ref="BI678" xml:space="preserve"> EXP( -4 * alpha * X * 10^(-6) * BD678 / ( PI() * df * 10^(-6) * ( 1 - alpha ) ) ) * 100</f>
        <v>3.4365392758706076E-9</v>
      </c>
      <c r="BJ678" cm="1">
        <f t="array" ref="BJ678" xml:space="preserve"> EXP( -4 * alpha * X * 10^(-6) * BE678 / ( PI() * df * 10^(-6) * ( 1 - alpha ) ) ) * 100</f>
        <v>1.3801939788643505E-43</v>
      </c>
      <c r="BK678" cm="1">
        <f t="array" ref="BK678">fC *  BG678 +  ( 1 - fC ) * BI678</f>
        <v>1.3380797433142466E-7</v>
      </c>
    </row>
    <row r="679" spans="6:63" x14ac:dyDescent="0.2">
      <c r="F679">
        <v>6790</v>
      </c>
      <c r="G679" cm="1">
        <f t="array" ref="G679" xml:space="preserve"> F679 * 10^(-9) * rhoa/mu * U</f>
        <v>4.4983278773369235E-3</v>
      </c>
      <c r="H679" cm="1">
        <f t="array" ref="H679">1 +  lambda/F679 * ( 2.514 + 0.8 * EXP( -0.55 * F679/lambda ) )</f>
        <v>1.0248104771723123</v>
      </c>
      <c r="I679" cm="1">
        <f t="array" ref="I679" xml:space="preserve"> 1 + 3.34 * lambda/F679</f>
        <v>1.0329622091310751</v>
      </c>
      <c r="J679">
        <f t="shared" si="269"/>
        <v>0.99210839284660768</v>
      </c>
      <c r="K679" cm="1">
        <f t="array" ref="K679" xml:space="preserve"> kB * T * H679 / ( 3 * PI() * mu * F679 * 10^(-9) )</f>
        <v>3.5632723925483154E-12</v>
      </c>
      <c r="L679" cm="1">
        <f t="array" ref="L679" xml:space="preserve"> df * 10^(-6) *U / K679</f>
        <v>23079.022046487589</v>
      </c>
      <c r="M679" cm="1">
        <f t="array" ref="M679" xml:space="preserve"> 1 + 0.388 * Kn * ( ( 1 - alpha ) * L679 / Ku ) ^ ( 1 / 3 )</f>
        <v>1.21236099650766</v>
      </c>
      <c r="N679" cm="1">
        <f t="array" ref="N679" xml:space="preserve"> 1 + 0.388 * Kn * ( ( 1 - alpha ) / Ku ) ^ ( 1 / 3 ) * ( 3 * PI() * mu * df * 10^(-6) * U * F679 * 10^(-9) / ( kB * T ) ) ^ ( 1 / 3 ) * ( 0.6 * ( F679 / lambda ) ^ 0.1 ) ^ ( -1 / 3 ) * ( 1 + 2/3 * ( 3.34 * F679 / lambda ) ) ^ ( -1 / 2 )</f>
        <v>1.014456445827592</v>
      </c>
      <c r="O679">
        <f t="shared" si="260"/>
        <v>0.8367610379662872</v>
      </c>
      <c r="P679" cm="1">
        <f t="array" ref="P679" xml:space="preserve"> 1 / ( 1 + 1.6 * ( ( 1 - alpha ) / Ku ) ^ ( 1 / 3 ) * L679 ^ ( -2 / 3 ) * M679 )</f>
        <v>0.99731615846175725</v>
      </c>
      <c r="Q679" cm="1">
        <f t="array" ref="Q679" xml:space="preserve"> 1.6 * ( ( 1 - alpha ) / Ku ) * L679 ^ ( -2 / 3 ) * M679 * P679</f>
        <v>3.3940968064038405E-3</v>
      </c>
      <c r="R679" cm="1">
        <f t="array" ref="R679" xml:space="preserve"> 1.6 * ( 0.6 ) ^ ( 2 / 3 ) * ( ( 1 - alpha ) / Ku ) * ( lambda * 10^(-9) ) ^ ( -1 / 15 ) * ( kB * T / ( 3 * PI() * df * 10^(-6) * U * mu ) ) ^ ( 2 / 3 ) * ( F679 * 10^(-9) ) ^ ( -3 / 5 )  +  3.2 * 3.34 / 3 * ( 0.6 ) ^ ( 2 / 3 ) * ( ( 1 - alpha ) / Ku ) *  ( lambda * 10^(-9) ) ^ ( 14 / 15 ) * ( kB * T / ( 3 * PI() * df * 10^(-6) * U * mu ) ) ^ ( 2 / 3 ) * ( F679 * 10^(-9) ) ^ ( -8 / 5 )</f>
        <v>2.7316186930754919E-3</v>
      </c>
      <c r="S679">
        <f t="shared" si="261"/>
        <v>2.7711081907335752E-3</v>
      </c>
      <c r="T679">
        <f t="shared" si="270"/>
        <v>0.81644936747389285</v>
      </c>
      <c r="U679">
        <f t="shared" si="262"/>
        <v>5354.8546277634723</v>
      </c>
      <c r="V679">
        <f t="shared" si="263"/>
        <v>1.366545120774032E-2</v>
      </c>
      <c r="W679">
        <f t="shared" si="264"/>
        <v>1.8674392828445244E-4</v>
      </c>
      <c r="X679">
        <f t="shared" si="265"/>
        <v>2.5519228333373527E-6</v>
      </c>
      <c r="Y679" cm="1">
        <f t="array" ref="Y679" xml:space="preserve"> 4 / 3 * g / U^2 * F679 * 10^(-9) * ( rhop - rhoa ) / rhoa</f>
        <v>703.88564459871327</v>
      </c>
      <c r="Z679" cm="1">
        <f t="array" ref="Z679" xml:space="preserve"> SQRT( 4/3 * 1/U679 * g/rhoa * F679 * 10^(-9) *  ( rhop - rhoa ) )</f>
        <v>3.8030109318948307E-3</v>
      </c>
      <c r="AA679" cm="1">
        <f t="array" ref="AA679" xml:space="preserve"> Z679 / U</f>
        <v>0.36255776538563456</v>
      </c>
      <c r="AB679">
        <f t="shared" si="271"/>
        <v>0.568769600911323</v>
      </c>
      <c r="AC679">
        <f t="shared" si="272"/>
        <v>0.54165865611106601</v>
      </c>
      <c r="AD679">
        <f t="shared" si="273"/>
        <v>0.95233404746523387</v>
      </c>
      <c r="AE679" cm="1">
        <f t="array" ref="AE679">( ( F679 * 10^(-9) ) ^ 2 * rhop * H679 * U ) / ( 18 * mu * ( df * 10^(-6) ) )</f>
        <v>0.19370779424607193</v>
      </c>
      <c r="AF679">
        <f t="shared" si="274"/>
        <v>0.19058998519653836</v>
      </c>
      <c r="AG679" cm="1">
        <f t="array" ref="AG679">(2 * AI699*(1-alpha)*AE679*SQRT(alpha)+(1-alpha)*alpha*AE679^2)/Ku</f>
        <v>0.13271894805364653</v>
      </c>
      <c r="AH679">
        <f t="shared" si="275"/>
        <v>0.69635845722316092</v>
      </c>
      <c r="AI679" cm="1">
        <f t="array" ref="AI679" xml:space="preserve"> F679 / df / 1000</f>
        <v>0.8660714285714286</v>
      </c>
      <c r="AJ679" cm="1">
        <f t="array" ref="AJ679" xml:space="preserve"> ( 1 + AI679 ) / ( 2*Ku ) * ( 2 * LN( 1 + AI679 ) - 1 + alpha + ( 1 / ( 1 + AI679 ) ) ^ 2 * ( 1 - alpha / 2 ) - ( alpha / 2) * ( 1 + AI679 ) ^ 2 )</f>
        <v>0.67529610430743059</v>
      </c>
      <c r="AK679" cm="1">
        <f t="array" ref="AK679" xml:space="preserve"> ( ( 1 - alpha ) / Ku ) * AI679 ^ 2</f>
        <v>1.0667396933269278</v>
      </c>
      <c r="AL679">
        <f t="shared" si="276"/>
        <v>1.5796621460166032</v>
      </c>
      <c r="AM679">
        <f t="shared" si="266"/>
        <v>0.88704930788887004</v>
      </c>
      <c r="AN679">
        <f t="shared" si="277"/>
        <v>1.8017594428252657</v>
      </c>
      <c r="AO679">
        <f t="shared" si="278"/>
        <v>2.031182964466042</v>
      </c>
      <c r="AP679" cm="1">
        <f t="array" ref="AP679" xml:space="preserve"> EXP( -4 * alpha * X * 10^(-6) * AM679 / ( PI() * df * 10^(-6) * ( 1 - alpha ) ) ) * 100</f>
        <v>1.3101160834234914E-6</v>
      </c>
      <c r="AQ679" cm="1">
        <f t="array" ref="AQ679" xml:space="preserve"> EXP( -4 * alpha * X * 10^(-6) * AN679 / ( PI() * df * 10^(-6) * ( 1 - alpha ) ) ) * 100</f>
        <v>9.7457194985274162E-15</v>
      </c>
      <c r="AR679">
        <f t="shared" si="279"/>
        <v>1.310116073677772E-6</v>
      </c>
      <c r="AS679" cm="1">
        <f t="array" ref="AS679" xml:space="preserve"> ( sigave * 10^(-6) * fE *e * H679 ) / ( 3 * PI() * eps0 * ( 1 + epsF ) * mu * U * F679 * 10^(-9) )</f>
        <v>3.1142104559510118E-3</v>
      </c>
      <c r="AT679" cm="1">
        <f t="array" ref="AT679" xml:space="preserve"> PI() * AS679 / ( 1 + alpha * SQRT(AS679) )</f>
        <v>9.7460529996014102E-3</v>
      </c>
      <c r="AU679" cm="1">
        <f t="array" ref="AU679" xml:space="preserve"> PI() * AS679 * ( 1 - SQRT( AS679 ) * alpha )</f>
        <v>9.7459084972518102E-3</v>
      </c>
      <c r="AV679">
        <f t="shared" si="280"/>
        <v>0.99998517324401937</v>
      </c>
      <c r="AW679" cm="1">
        <f t="array" ref="AW679" xml:space="preserve"> 2 / 3 * ( epsP - 1 ) / ( epsP + 2 ) * ( sigave * 10^(-6) ) ^ 2 / ( eps0 * ( 1 + epsF ) ^ 2 ) * H679 * ( F679 * 10^(-9) ) ^ 2 / ( df * 10^(-6) * mu * U )</f>
        <v>155.3220164967845</v>
      </c>
      <c r="AX679" cm="1">
        <f t="array" ref="AX679" xml:space="preserve"> 0.528 * Ku ^ 0.26 * AW679 ^ 0.74 / ( 1 + 0.366 * ( Ku * AW679 ) ^ 0.63 )</f>
        <v>2.5592185918789272</v>
      </c>
      <c r="AY679" cm="1">
        <f t="array" ref="AY679" xml:space="preserve"> 0.35 * Ku ^ ( -0.5 ) * AW679 ^ 0.4</f>
        <v>3.2550819592696185</v>
      </c>
      <c r="AZ679">
        <f t="shared" si="281"/>
        <v>1.2719046233873295</v>
      </c>
      <c r="BA679">
        <f t="shared" si="267"/>
        <v>0.88815013132052678</v>
      </c>
      <c r="BB679">
        <f t="shared" si="282"/>
        <v>1.8115053513225174</v>
      </c>
      <c r="BC679">
        <f t="shared" si="283"/>
        <v>2.0396386685538399</v>
      </c>
      <c r="BD679">
        <f t="shared" si="268"/>
        <v>1.1761148191052664</v>
      </c>
      <c r="BE679">
        <f t="shared" si="284"/>
        <v>5.056841402094884</v>
      </c>
      <c r="BF679">
        <f t="shared" si="285"/>
        <v>4.2996154116499392</v>
      </c>
      <c r="BG679" cm="1">
        <f t="array" ref="BG679" xml:space="preserve"> EXP( -4 * alpha * X * 10^(-6) * BA679 / ( PI() * df * 10^(-6) * ( 1 - alpha ) ) ) * 100</f>
        <v>1.280935913041764E-6</v>
      </c>
      <c r="BH679" cm="1">
        <f t="array" ref="BH679" xml:space="preserve"> EXP( -4 * alpha * X * 10^(-6) * BB679 / ( PI() * df * 10^(-6) * ( 1 - alpha ) ) ) * 100</f>
        <v>7.9837641430643967E-15</v>
      </c>
      <c r="BI679" cm="1">
        <f t="array" ref="BI679" xml:space="preserve"> EXP( -4 * alpha * X * 10^(-6) * BD679 / ( PI() * df * 10^(-6) * ( 1 - alpha ) ) ) * 100</f>
        <v>3.5363321476406168E-9</v>
      </c>
      <c r="BJ679" cm="1">
        <f t="array" ref="BJ679" xml:space="preserve"> EXP( -4 * alpha * X * 10^(-6) * BE679 / ( PI() * df * 10^(-6) * ( 1 - alpha ) ) ) * 100</f>
        <v>1.1555736114046355E-43</v>
      </c>
      <c r="BK679" cm="1">
        <f t="array" ref="BK679">fC *  BG679 +  ( 1 - fC ) * BI679</f>
        <v>1.3127629023705298E-7</v>
      </c>
    </row>
    <row r="680" spans="6:63" x14ac:dyDescent="0.2">
      <c r="F680">
        <v>6800</v>
      </c>
      <c r="G680" cm="1">
        <f t="array" ref="G680" xml:space="preserve"> F680 * 10^(-9) * rhoa/mu * U</f>
        <v>4.5049528079368307E-3</v>
      </c>
      <c r="H680" cm="1">
        <f t="array" ref="H680">1 +  lambda/F680 * ( 2.514 + 0.8 * EXP( -0.55 * F680/lambda ) )</f>
        <v>1.0247739911764706</v>
      </c>
      <c r="I680" cm="1">
        <f t="array" ref="I680" xml:space="preserve"> 1 + 3.34 * lambda/F680</f>
        <v>1.0329137352941176</v>
      </c>
      <c r="J680">
        <f t="shared" si="269"/>
        <v>0.99211962834889678</v>
      </c>
      <c r="K680" cm="1">
        <f t="array" ref="K680" xml:space="preserve"> kB * T * H680 / ( 3 * PI() * mu * F680 * 10^(-9) )</f>
        <v>3.5579056106164039E-12</v>
      </c>
      <c r="L680" cm="1">
        <f t="array" ref="L680" xml:space="preserve"> df * 10^(-6) *U / K680</f>
        <v>23113.834684056073</v>
      </c>
      <c r="M680" cm="1">
        <f t="array" ref="M680" xml:space="preserve"> 1 + 0.388 * Kn * ( ( 1 - alpha ) * L680 / Ku ) ^ ( 1 / 3 )</f>
        <v>1.2124677187126882</v>
      </c>
      <c r="N680" cm="1">
        <f t="array" ref="N680" xml:space="preserve"> 1 + 0.388 * Kn * ( ( 1 - alpha ) / Ku ) ^ ( 1 / 3 ) * ( 3 * PI() * mu * df * 10^(-6) * U * F680 * 10^(-9) / ( kB * T ) ) ^ ( 1 / 3 ) * ( 0.6 * ( F680 / lambda ) ^ 0.1 ) ^ ( -1 / 3 ) * ( 1 + 2/3 * ( 3.34 * F680 / lambda ) ) ^ ( -1 / 2 )</f>
        <v>1.0144522383195922</v>
      </c>
      <c r="O680">
        <f t="shared" si="260"/>
        <v>0.83668391550800647</v>
      </c>
      <c r="P680" cm="1">
        <f t="array" ref="P680" xml:space="preserve"> 1 / ( 1 + 1.6 * ( ( 1 - alpha ) / Ku ) ^ ( 1 / 3 ) * L680 ^ ( -2 / 3 ) * M680 )</f>
        <v>0.99731861135164046</v>
      </c>
      <c r="Q680" cm="1">
        <f t="array" ref="Q680" xml:space="preserve"> 1.6 * ( ( 1 - alpha ) / Ku ) * L680 ^ ( -2 / 3 ) * M680 * P680</f>
        <v>3.390994780595021E-3</v>
      </c>
      <c r="R680" cm="1">
        <f t="array" ref="R680" xml:space="preserve"> 1.6 * ( 0.6 ) ^ ( 2 / 3 ) * ( ( 1 - alpha ) / Ku ) * ( lambda * 10^(-9) ) ^ ( -1 / 15 ) * ( kB * T / ( 3 * PI() * df * 10^(-6) * U * mu ) ) ^ ( 2 / 3 ) * ( F680 * 10^(-9) ) ^ ( -3 / 5 )  +  3.2 * 3.34 / 3 * ( 0.6 ) ^ ( 2 / 3 ) * ( ( 1 - alpha ) / Ku ) *  ( lambda * 10^(-9) ) ^ ( 14 / 15 ) * ( kB * T / ( 3 * PI() * df * 10^(-6) * U * mu ) ) ^ ( 2 / 3 ) * ( F680 * 10^(-9) ) ^ ( -8 / 5 )</f>
        <v>2.7291214315559491E-3</v>
      </c>
      <c r="S680">
        <f t="shared" si="261"/>
        <v>2.7685633448879025E-3</v>
      </c>
      <c r="T680">
        <f t="shared" si="270"/>
        <v>0.81644577005279262</v>
      </c>
      <c r="U680">
        <f t="shared" si="262"/>
        <v>5346.9995769166107</v>
      </c>
      <c r="V680">
        <f t="shared" si="263"/>
        <v>1.3675485053098157E-2</v>
      </c>
      <c r="W680">
        <f t="shared" si="264"/>
        <v>1.8701826081142915E-4</v>
      </c>
      <c r="X680">
        <f t="shared" si="265"/>
        <v>2.5575481504750907E-6</v>
      </c>
      <c r="Y680" cm="1">
        <f t="array" ref="Y680" xml:space="preserve"> 4 / 3 * g / U^2 * F680 * 10^(-9) * ( rhop - rhoa ) / rhoa</f>
        <v>704.92229503258488</v>
      </c>
      <c r="Z680" cm="1">
        <f t="array" ref="Z680" xml:space="preserve"> SQRT( 4/3 * 1/U680 * g/rhoa * F680 * 10^(-9) *  ( rhop - rhoa ) )</f>
        <v>3.8086048029918715E-3</v>
      </c>
      <c r="AA680" cm="1">
        <f t="array" ref="AA680" xml:space="preserve"> Z680 / U</f>
        <v>0.36309105373034833</v>
      </c>
      <c r="AB680">
        <f t="shared" si="271"/>
        <v>0.57008314274270611</v>
      </c>
      <c r="AC680">
        <f t="shared" si="272"/>
        <v>0.54278951038715884</v>
      </c>
      <c r="AD680">
        <f t="shared" si="273"/>
        <v>0.95212341795578115</v>
      </c>
      <c r="AE680" cm="1">
        <f t="array" ref="AE680">( ( F680 * 10^(-9) ) ^ 2 * rhop * H680 * U ) / ( 18 * mu * ( df * 10^(-6) ) )</f>
        <v>0.19427186543153471</v>
      </c>
      <c r="AF680">
        <f t="shared" si="274"/>
        <v>0.19121510573005196</v>
      </c>
      <c r="AG680" cm="1">
        <f t="array" ref="AG680">(2 * AI700*(1-alpha)*AE680*SQRT(alpha)+(1-alpha)*alpha*AE680^2)/Ku</f>
        <v>0.13330131457691843</v>
      </c>
      <c r="AH680">
        <f t="shared" si="275"/>
        <v>0.69712753115387571</v>
      </c>
      <c r="AI680" cm="1">
        <f t="array" ref="AI680" xml:space="preserve"> F680 / df / 1000</f>
        <v>0.86734693877551028</v>
      </c>
      <c r="AJ680" cm="1">
        <f t="array" ref="AJ680" xml:space="preserve"> ( 1 + AI680 ) / ( 2*Ku ) * ( 2 * LN( 1 + AI680 ) - 1 + alpha + ( 1 / ( 1 + AI680 ) ) ^ 2 * ( 1 - alpha / 2 ) - ( alpha / 2) * ( 1 + AI680 ) ^ 2 )</f>
        <v>0.67693241870687926</v>
      </c>
      <c r="AK680" cm="1">
        <f t="array" ref="AK680" xml:space="preserve"> ( ( 1 - alpha ) / Ku ) * AI680 ^ 2</f>
        <v>1.0698840974975576</v>
      </c>
      <c r="AL680">
        <f t="shared" si="276"/>
        <v>1.5804887872578484</v>
      </c>
      <c r="AM680">
        <f t="shared" si="266"/>
        <v>0.88804701104137818</v>
      </c>
      <c r="AN680">
        <f t="shared" si="277"/>
        <v>1.8066572769596565</v>
      </c>
      <c r="AO680">
        <f t="shared" si="278"/>
        <v>2.0344162578071852</v>
      </c>
      <c r="AP680" cm="1">
        <f t="array" ref="AP680" xml:space="preserve"> EXP( -4 * alpha * X * 10^(-6) * AM680 / ( PI() * df * 10^(-6) * ( 1 - alpha ) ) ) * 100</f>
        <v>1.2836415662718496E-6</v>
      </c>
      <c r="AQ680" cm="1">
        <f t="array" ref="AQ680" xml:space="preserve"> EXP( -4 * alpha * X * 10^(-6) * AN680 / ( PI() * df * 10^(-6) * ( 1 - alpha ) ) ) * 100</f>
        <v>8.8163680063535517E-15</v>
      </c>
      <c r="AR680">
        <f t="shared" si="279"/>
        <v>1.2836415574554815E-6</v>
      </c>
      <c r="AS680" cm="1">
        <f t="array" ref="AS680" xml:space="preserve"> ( sigave * 10^(-6) * fE *e * H680 ) / ( 3 * PI() * eps0 * ( 1 + epsF ) * mu * U * F680 * 10^(-9) )</f>
        <v>3.1095200235153331E-3</v>
      </c>
      <c r="AT680" cm="1">
        <f t="array" ref="AT680" xml:space="preserve"> PI() * AS680 / ( 1 + alpha * SQRT(AS680) )</f>
        <v>9.7314022142409098E-3</v>
      </c>
      <c r="AU680" cm="1">
        <f t="array" ref="AU680" xml:space="preserve"> PI() * AS680 * ( 1 - SQRT( AS680 ) * alpha )</f>
        <v>9.7312581464283204E-3</v>
      </c>
      <c r="AV680">
        <f t="shared" si="280"/>
        <v>0.99998519557516818</v>
      </c>
      <c r="AW680" cm="1">
        <f t="array" ref="AW680" xml:space="preserve"> 2 / 3 * ( epsP - 1 ) / ( epsP + 2 ) * ( sigave * 10^(-6) ) ^ 2 / ( eps0 * ( 1 + epsF ) ^ 2 ) * H680 * ( F680 * 10^(-9) ) ^ 2 / ( df * 10^(-6) * mu * U )</f>
        <v>155.77430946886031</v>
      </c>
      <c r="AX680" cm="1">
        <f t="array" ref="AX680" xml:space="preserve"> 0.528 * Ku ^ 0.26 * AW680 ^ 0.74 / ( 1 + 0.366 * ( Ku * AW680 ) ^ 0.63 )</f>
        <v>2.5606435374430334</v>
      </c>
      <c r="AY680" cm="1">
        <f t="array" ref="AY680" xml:space="preserve"> 0.35 * Ku ^ ( -0.5 ) * AW680 ^ 0.4</f>
        <v>3.2588701319339508</v>
      </c>
      <c r="AZ680">
        <f t="shared" si="281"/>
        <v>1.2726762176308779</v>
      </c>
      <c r="BA680">
        <f t="shared" si="267"/>
        <v>0.88913647060602108</v>
      </c>
      <c r="BB680">
        <f t="shared" si="282"/>
        <v>1.8163885351060849</v>
      </c>
      <c r="BC680">
        <f t="shared" si="283"/>
        <v>2.0428681031023999</v>
      </c>
      <c r="BD680">
        <f t="shared" si="268"/>
        <v>1.1747187087157043</v>
      </c>
      <c r="BE680">
        <f t="shared" si="284"/>
        <v>5.0655274088936073</v>
      </c>
      <c r="BF680">
        <f t="shared" si="285"/>
        <v>4.3121194642687222</v>
      </c>
      <c r="BG680" cm="1">
        <f t="array" ref="BG680" xml:space="preserve"> EXP( -4 * alpha * X * 10^(-6) * BA680 / ( PI() * df * 10^(-6) * ( 1 - alpha ) ) ) * 100</f>
        <v>1.2553429258231873E-6</v>
      </c>
      <c r="BH680" cm="1">
        <f t="array" ref="BH680" xml:space="preserve"> EXP( -4 * alpha * X * 10^(-6) * BB680 / ( PI() * df * 10^(-6) * ( 1 - alpha ) ) ) * 100</f>
        <v>7.2245980602475795E-15</v>
      </c>
      <c r="BI680" cm="1">
        <f t="array" ref="BI680" xml:space="preserve"> EXP( -4 * alpha * X * 10^(-6) * BD680 / ( PI() * df * 10^(-6) * ( 1 - alpha ) ) ) * 100</f>
        <v>3.6388107448657822E-9</v>
      </c>
      <c r="BJ680" cm="1">
        <f t="array" ref="BJ680" xml:space="preserve"> EXP( -4 * alpha * X * 10^(-6) * BE680 / ( PI() * df * 10^(-6) * ( 1 - alpha ) ) ) * 100</f>
        <v>9.6740902718149315E-44</v>
      </c>
      <c r="BK680" cm="1">
        <f t="array" ref="BK680">fC *  BG680 +  ( 1 - fC ) * BI680</f>
        <v>1.2880922225269794E-7</v>
      </c>
    </row>
    <row r="681" spans="6:63" x14ac:dyDescent="0.2">
      <c r="F681">
        <v>6810</v>
      </c>
      <c r="G681" cm="1">
        <f t="array" ref="G681" xml:space="preserve"> F681 * 10^(-9) * rhoa/mu * U</f>
        <v>4.511577738536738E-3</v>
      </c>
      <c r="H681" cm="1">
        <f t="array" ref="H681">1 +  lambda/F681 * ( 2.514 + 0.8 * EXP( -0.55 * F681/lambda ) )</f>
        <v>1.0247376123348018</v>
      </c>
      <c r="I681" cm="1">
        <f t="array" ref="I681" xml:space="preserve"> 1 + 3.34 * lambda/F681</f>
        <v>1.0328654038179148</v>
      </c>
      <c r="J681">
        <f t="shared" si="269"/>
        <v>0.9921308319040707</v>
      </c>
      <c r="K681" cm="1">
        <f t="array" ref="K681" xml:space="preserve"> kB * T * H681 / ( 3 * PI() * mu * F681 * 10^(-9) )</f>
        <v>3.5525549616401182E-12</v>
      </c>
      <c r="L681" cm="1">
        <f t="array" ref="L681" xml:space="preserve"> df * 10^(-6) *U / K681</f>
        <v>23148.647380052531</v>
      </c>
      <c r="M681" cm="1">
        <f t="array" ref="M681" xml:space="preserve"> 1 + 0.388 * Kn * ( ( 1 - alpha ) * L681 / Ku ) ^ ( 1 / 3 )</f>
        <v>1.2125743339913397</v>
      </c>
      <c r="N681" cm="1">
        <f t="array" ref="N681" xml:space="preserve"> 1 + 0.388 * Kn * ( ( 1 - alpha ) / Ku ) ^ ( 1 / 3 ) * ( 3 * PI() * mu * df * 10^(-6) * U * F681 * 10^(-9) / ( kB * T ) ) ^ ( 1 / 3 ) * ( 0.6 * ( F681 / lambda ) ^ 0.1 ) ^ ( -1 / 3 ) * ( 1 + 2/3 * ( 3.34 * F681 / lambda ) ) ^ ( -1 / 2 )</f>
        <v>1.0144480381479626</v>
      </c>
      <c r="O681">
        <f t="shared" si="260"/>
        <v>0.83660688644858605</v>
      </c>
      <c r="P681" cm="1">
        <f t="array" ref="P681" xml:space="preserve"> 1 / ( 1 + 1.6 * ( ( 1 - alpha ) / Ku ) ^ ( 1 / 3 ) * L681 ^ ( -2 / 3 ) * M681 )</f>
        <v>0.99732105822601014</v>
      </c>
      <c r="Q681" cm="1">
        <f t="array" ref="Q681" xml:space="preserve"> 1.6 * ( ( 1 - alpha ) / Ku ) * L681 ^ ( -2 / 3 ) * M681 * P681</f>
        <v>3.3879003622525848E-3</v>
      </c>
      <c r="R681" cm="1">
        <f t="array" ref="R681" xml:space="preserve"> 1.6 * ( 0.6 ) ^ ( 2 / 3 ) * ( ( 1 - alpha ) / Ku ) * ( lambda * 10^(-9) ) ^ ( -1 / 15 ) * ( kB * T / ( 3 * PI() * df * 10^(-6) * U * mu ) ) ^ ( 2 / 3 ) * ( F681 * 10^(-9) ) ^ ( -3 / 5 )  +  3.2 * 3.34 / 3 * ( 0.6 ) ^ ( 2 / 3 ) * ( ( 1 - alpha ) / Ku ) *  ( lambda * 10^(-9) ) ^ ( 14 / 15 ) * ( kB * T / ( 3 * PI() * df * 10^(-6) * U * mu ) ) ^ ( 2 / 3 ) * ( F681 * 10^(-9) ) ^ ( -8 / 5 )</f>
        <v>2.7266302415654294E-3</v>
      </c>
      <c r="S681">
        <f t="shared" si="261"/>
        <v>2.7660246993109552E-3</v>
      </c>
      <c r="T681">
        <f t="shared" si="270"/>
        <v>0.81644216285978666</v>
      </c>
      <c r="U681">
        <f t="shared" si="262"/>
        <v>5339.1675861665808</v>
      </c>
      <c r="V681">
        <f t="shared" si="263"/>
        <v>1.3685511479066307E-2</v>
      </c>
      <c r="W681">
        <f t="shared" si="264"/>
        <v>1.8729259161372205E-4</v>
      </c>
      <c r="X681">
        <f t="shared" si="265"/>
        <v>2.5631775594319507E-6</v>
      </c>
      <c r="Y681" cm="1">
        <f t="array" ref="Y681" xml:space="preserve"> 4 / 3 * g / U^2 * F681 * 10^(-9) * ( rhop - rhoa ) / rhoa</f>
        <v>705.95894546645627</v>
      </c>
      <c r="Z681" cm="1">
        <f t="array" ref="Z681" xml:space="preserve"> SQRT( 4/3 * 1/U681 * g/rhoa * F681 * 10^(-9) *  ( rhop - rhoa ) )</f>
        <v>3.8141986566946015E-3</v>
      </c>
      <c r="AA681" cm="1">
        <f t="array" ref="AA681" xml:space="preserve"> Z681 / U</f>
        <v>0.36362434041678582</v>
      </c>
      <c r="AB681">
        <f t="shared" si="271"/>
        <v>0.57139888199831024</v>
      </c>
      <c r="AC681">
        <f t="shared" si="272"/>
        <v>0.54392154942302662</v>
      </c>
      <c r="AD681">
        <f t="shared" si="273"/>
        <v>0.95191216951774704</v>
      </c>
      <c r="AE681" cm="1">
        <f t="array" ref="AE681">( ( F681 * 10^(-9) ) ^ 2 * rhop * H681 * U ) / ( 18 * mu * ( df * 10^(-6) ) )</f>
        <v>0.19483675657948857</v>
      </c>
      <c r="AF681">
        <f t="shared" si="274"/>
        <v>0.1918405679814264</v>
      </c>
      <c r="AG681" cm="1">
        <f t="array" ref="AG681">(2 * AI701*(1-alpha)*AE681*SQRT(alpha)+(1-alpha)*alpha*AE681^2)/Ku</f>
        <v>0.13388539778472544</v>
      </c>
      <c r="AH681">
        <f t="shared" si="275"/>
        <v>0.69789929832613895</v>
      </c>
      <c r="AI681" cm="1">
        <f t="array" ref="AI681" xml:space="preserve"> F681 / df / 1000</f>
        <v>0.86862244897959184</v>
      </c>
      <c r="AJ681" cm="1">
        <f t="array" ref="AJ681" xml:space="preserve"> ( 1 + AI681 ) / ( 2*Ku ) * ( 2 * LN( 1 + AI681 ) - 1 + alpha + ( 1 / ( 1 + AI681 ) ) ^ 2 * ( 1 - alpha / 2 ) - ( alpha / 2) * ( 1 + AI681 ) ^ 2 )</f>
        <v>0.6785699521861619</v>
      </c>
      <c r="AK681" cm="1">
        <f t="array" ref="AK681" xml:space="preserve"> ( ( 1 - alpha ) / Ku ) * AI681 ^ 2</f>
        <v>1.0730331291945605</v>
      </c>
      <c r="AL681">
        <f t="shared" si="276"/>
        <v>1.5813154203741986</v>
      </c>
      <c r="AM681">
        <f t="shared" si="266"/>
        <v>0.88904088761954592</v>
      </c>
      <c r="AN681">
        <f t="shared" si="277"/>
        <v>1.8115612712983244</v>
      </c>
      <c r="AO681">
        <f t="shared" si="278"/>
        <v>2.0376579936035064</v>
      </c>
      <c r="AP681" cm="1">
        <f t="array" ref="AP681" xml:space="preserve"> EXP( -4 * alpha * X * 10^(-6) * AM681 / ( PI() * df * 10^(-6) * ( 1 - alpha ) ) ) * 100</f>
        <v>1.2578005197598567E-6</v>
      </c>
      <c r="AQ681" cm="1">
        <f t="array" ref="AQ681" xml:space="preserve"> EXP( -4 * alpha * X * 10^(-6) * AN681 / ( PI() * df * 10^(-6) * ( 1 - alpha ) ) ) * 100</f>
        <v>7.9746341884209545E-15</v>
      </c>
      <c r="AR681">
        <f t="shared" si="279"/>
        <v>1.2578005117852225E-6</v>
      </c>
      <c r="AS681" cm="1">
        <f t="array" ref="AS681" xml:space="preserve"> ( sigave * 10^(-6) * fE *e * H681 ) / ( 3 * PI() * eps0 * ( 1 + epsF ) * mu * U * F681 * 10^(-9) )</f>
        <v>3.1048436908771319E-3</v>
      </c>
      <c r="AT681" cm="1">
        <f t="array" ref="AT681" xml:space="preserve"> PI() * AS681 / ( 1 + alpha * SQRT(AS681) )</f>
        <v>9.7167954070560055E-3</v>
      </c>
      <c r="AU681" cm="1">
        <f t="array" ref="AU681" xml:space="preserve"> PI() * AS681 * ( 1 - SQRT( AS681 ) * alpha )</f>
        <v>9.7166517718237193E-3</v>
      </c>
      <c r="AV681">
        <f t="shared" si="280"/>
        <v>0.99998521783918781</v>
      </c>
      <c r="AW681" cm="1">
        <f t="array" ref="AW681" xml:space="preserve"> 2 / 3 * ( epsP - 1 ) / ( epsP + 2 ) * ( sigave * 10^(-6) ) ^ 2 / ( eps0 * ( 1 + epsF ) ^ 2 ) * H681 * ( F681 * 10^(-9) ) ^ 2 / ( df * 10^(-6) * mu * U )</f>
        <v>156.22725991694563</v>
      </c>
      <c r="AX681" cm="1">
        <f t="array" ref="AX681" xml:space="preserve"> 0.528 * Ku ^ 0.26 * AW681 ^ 0.74 / ( 1 + 0.366 * ( Ku * AW681 ) ^ 0.63 )</f>
        <v>2.562066240780315</v>
      </c>
      <c r="AY681" cm="1">
        <f t="array" ref="AY681" xml:space="preserve"> 0.35 * Ku ^ ( -0.5 ) * AW681 ^ 0.4</f>
        <v>3.2626572032332097</v>
      </c>
      <c r="AZ681">
        <f t="shared" si="281"/>
        <v>1.2734476381998303</v>
      </c>
      <c r="BA681">
        <f t="shared" si="267"/>
        <v>0.89011905461309526</v>
      </c>
      <c r="BB681">
        <f t="shared" si="282"/>
        <v>1.8212779230701481</v>
      </c>
      <c r="BC681">
        <f t="shared" si="283"/>
        <v>2.0461059828247317</v>
      </c>
      <c r="BD681">
        <f t="shared" si="268"/>
        <v>1.1733254835564564</v>
      </c>
      <c r="BE681">
        <f t="shared" si="284"/>
        <v>5.0742184745315342</v>
      </c>
      <c r="BF681">
        <f t="shared" si="285"/>
        <v>4.3246469506066774</v>
      </c>
      <c r="BG681" cm="1">
        <f t="array" ref="BG681" xml:space="preserve"> EXP( -4 * alpha * X * 10^(-6) * BA681 / ( PI() * df * 10^(-6) * ( 1 - alpha ) ) ) * 100</f>
        <v>1.2303558205386472E-6</v>
      </c>
      <c r="BH681" cm="1">
        <f t="array" ref="BH681" xml:space="preserve"> EXP( -4 * alpha * X * 10^(-6) * BB681 / ( PI() * df * 10^(-6) * ( 1 - alpha ) ) ) * 100</f>
        <v>6.5367902377132928E-15</v>
      </c>
      <c r="BI681" cm="1">
        <f t="array" ref="BI681" xml:space="preserve"> EXP( -4 * alpha * X * 10^(-6) * BD681 / ( PI() * df * 10^(-6) * ( 1 - alpha ) ) ) * 100</f>
        <v>3.7440380044055681E-9</v>
      </c>
      <c r="BJ681" cm="1">
        <f t="array" ref="BJ681" xml:space="preserve"> EXP( -4 * alpha * X * 10^(-6) * BE681 / ( PI() * df * 10^(-6) * ( 1 - alpha ) ) ) * 100</f>
        <v>8.0979986583711796E-44</v>
      </c>
      <c r="BK681" cm="1">
        <f t="array" ref="BK681">fC *  BG681 +  ( 1 - fC ) * BI681</f>
        <v>1.2640521625782975E-7</v>
      </c>
    </row>
    <row r="682" spans="6:63" x14ac:dyDescent="0.2">
      <c r="F682">
        <v>6820</v>
      </c>
      <c r="G682" cm="1">
        <f t="array" ref="G682" xml:space="preserve"> F682 * 10^(-9) * rhoa/mu * U</f>
        <v>4.5182026691366452E-3</v>
      </c>
      <c r="H682" cm="1">
        <f t="array" ref="H682">1 +  lambda/F682 * ( 2.514 + 0.8 * EXP( -0.55 * F682/lambda ) )</f>
        <v>1.024701340175953</v>
      </c>
      <c r="I682" cm="1">
        <f t="array" ref="I682" xml:space="preserve"> 1 + 3.34 * lambda/F682</f>
        <v>1.0328172140762464</v>
      </c>
      <c r="J682">
        <f t="shared" si="269"/>
        <v>0.99214200364819427</v>
      </c>
      <c r="K682" cm="1">
        <f t="array" ref="K682" xml:space="preserve"> kB * T * H682 / ( 3 * PI() * mu * F682 * 10^(-9) )</f>
        <v>3.5472203730216878E-12</v>
      </c>
      <c r="L682" cm="1">
        <f t="array" ref="L682" xml:space="preserve"> df * 10^(-6) *U / K682</f>
        <v>23183.460134226159</v>
      </c>
      <c r="M682" cm="1">
        <f t="array" ref="M682" xml:space="preserve"> 1 + 0.388 * Kn * ( ( 1 - alpha ) * L682 / Ku ) ^ ( 1 / 3 )</f>
        <v>1.2126808426106308</v>
      </c>
      <c r="N682" cm="1">
        <f t="array" ref="N682" xml:space="preserve"> 1 + 0.388 * Kn * ( ( 1 - alpha ) / Ku ) ^ ( 1 / 3 ) * ( 3 * PI() * mu * df * 10^(-6) * U * F682 * 10^(-9) / ( kB * T ) ) ^ ( 1 / 3 ) * ( 0.6 * ( F682 / lambda ) ^ 0.1 ) ^ ( -1 / 3 ) * ( 1 + 2/3 * ( 3.34 * F682 / lambda ) ) ^ ( -1 / 2 )</f>
        <v>1.014443845289287</v>
      </c>
      <c r="O682">
        <f t="shared" si="260"/>
        <v>0.83652995053951384</v>
      </c>
      <c r="P682" cm="1">
        <f t="array" ref="P682" xml:space="preserve"> 1 / ( 1 + 1.6 * ( ( 1 - alpha ) / Ku ) ^ ( 1 / 3 ) * L682 ^ ( -2 / 3 ) * M682 )</f>
        <v>0.99732349910865314</v>
      </c>
      <c r="Q682" cm="1">
        <f t="array" ref="Q682" xml:space="preserve"> 1.6 * ( ( 1 - alpha ) / Ku ) * L682 ^ ( -2 / 3 ) * M682 * P682</f>
        <v>3.3848135212953367E-3</v>
      </c>
      <c r="R682" cm="1">
        <f t="array" ref="R682" xml:space="preserve"> 1.6 * ( 0.6 ) ^ ( 2 / 3 ) * ( ( 1 - alpha ) / Ku ) * ( lambda * 10^(-9) ) ^ ( -1 / 15 ) * ( kB * T / ( 3 * PI() * df * 10^(-6) * U * mu ) ) ^ ( 2 / 3 ) * ( F682 * 10^(-9) ) ^ ( -3 / 5 )  +  3.2 * 3.34 / 3 * ( 0.6 ) ^ ( 2 / 3 ) * ( ( 1 - alpha ) / Ku ) *  ( lambda * 10^(-9) ) ^ ( 14 / 15 ) * ( kB * T / ( 3 * PI() * df * 10^(-6) * U * mu ) ) ^ ( 2 / 3 ) * ( F682 * 10^(-9) ) ^ ( -8 / 5 )</f>
        <v>2.7241450991793716E-3</v>
      </c>
      <c r="S682">
        <f t="shared" si="261"/>
        <v>2.7634922295374877E-3</v>
      </c>
      <c r="T682">
        <f t="shared" si="270"/>
        <v>0.81643854592022691</v>
      </c>
      <c r="U682">
        <f t="shared" si="262"/>
        <v>5331.35855409346</v>
      </c>
      <c r="V682">
        <f t="shared" si="263"/>
        <v>1.36955305019689E-2</v>
      </c>
      <c r="W682">
        <f t="shared" si="264"/>
        <v>1.8756692069212422E-4</v>
      </c>
      <c r="X682">
        <f t="shared" si="265"/>
        <v>2.5688110571224154E-6</v>
      </c>
      <c r="Y682" cm="1">
        <f t="array" ref="Y682" xml:space="preserve"> 4 / 3 * g / U^2 * F682 * 10^(-9) * ( rhop - rhoa ) / rhoa</f>
        <v>706.99559590032777</v>
      </c>
      <c r="Z682" cm="1">
        <f t="array" ref="Z682" xml:space="preserve"> SQRT( 4/3 * 1/U682 * g/rhoa * F682 * 10^(-9) *  ( rhop - rhoa ) )</f>
        <v>3.8197924930111556E-3</v>
      </c>
      <c r="AA682" cm="1">
        <f t="array" ref="AA682" xml:space="preserve"> Z682 / U</f>
        <v>0.36415762544572272</v>
      </c>
      <c r="AB682">
        <f t="shared" si="271"/>
        <v>0.5727168241987578</v>
      </c>
      <c r="AC682">
        <f t="shared" si="272"/>
        <v>0.54505477411900849</v>
      </c>
      <c r="AD682">
        <f t="shared" si="273"/>
        <v>0.95170030124669536</v>
      </c>
      <c r="AE682" cm="1">
        <f t="array" ref="AE682">( ( F682 * 10^(-9) ) ^ 2 * rhop * H682 * U ) / ( 18 * mu * ( df * 10^(-6) ) )</f>
        <v>0.19540246768993347</v>
      </c>
      <c r="AF682">
        <f t="shared" si="274"/>
        <v>0.19246636774919754</v>
      </c>
      <c r="AG682" cm="1">
        <f t="array" ref="AG682">(2 * AI702*(1-alpha)*AE682*SQRT(alpha)+(1-alpha)*alpha*AE682^2)/Ku</f>
        <v>0.13447120029403775</v>
      </c>
      <c r="AH682">
        <f t="shared" si="275"/>
        <v>0.69867375722114133</v>
      </c>
      <c r="AI682" cm="1">
        <f t="array" ref="AI682" xml:space="preserve"> F682 / df / 1000</f>
        <v>0.86989795918367352</v>
      </c>
      <c r="AJ682" cm="1">
        <f t="array" ref="AJ682" xml:space="preserve"> ( 1 + AI682 ) / ( 2*Ku ) * ( 2 * LN( 1 + AI682 ) - 1 + alpha + ( 1 / ( 1 + AI682 ) ) ^ 2 * ( 1 - alpha / 2 ) - ( alpha / 2) * ( 1 + AI682 ) ^ 2 )</f>
        <v>0.68020870275461742</v>
      </c>
      <c r="AK682" cm="1">
        <f t="array" ref="AK682" xml:space="preserve"> ( ( 1 - alpha ) / Ku ) * AI682 ^ 2</f>
        <v>1.0761867884179366</v>
      </c>
      <c r="AL682">
        <f t="shared" si="276"/>
        <v>1.5821420456100319</v>
      </c>
      <c r="AM682">
        <f t="shared" si="266"/>
        <v>0.89003092975465625</v>
      </c>
      <c r="AN682">
        <f t="shared" si="277"/>
        <v>1.8164714225156802</v>
      </c>
      <c r="AO682">
        <f t="shared" si="278"/>
        <v>2.0409081996918963</v>
      </c>
      <c r="AP682" cm="1">
        <f t="array" ref="AP682" xml:space="preserve"> EXP( -4 * alpha * X * 10^(-6) * AM682 / ( PI() * df * 10^(-6) * ( 1 - alpha ) ) ) * 100</f>
        <v>1.2325763838680591E-6</v>
      </c>
      <c r="AQ682" cm="1">
        <f t="array" ref="AQ682" xml:space="preserve"> EXP( -4 * alpha * X * 10^(-6) * AN682 / ( PI() * df * 10^(-6) * ( 1 - alpha ) ) ) * 100</f>
        <v>7.2123553827149519E-15</v>
      </c>
      <c r="AR682">
        <f t="shared" si="279"/>
        <v>1.2325763766557038E-6</v>
      </c>
      <c r="AS682" cm="1">
        <f t="array" ref="AS682" xml:space="preserve"> ( sigave * 10^(-6) * fE *e * H682 ) / ( 3 * PI() * eps0 * ( 1 + epsF ) * mu * U * F682 * 10^(-9) )</f>
        <v>3.1001813945877852E-3</v>
      </c>
      <c r="AT682" cm="1">
        <f t="array" ref="AT682" xml:space="preserve"> PI() * AS682 / ( 1 + alpha * SQRT(AS682) )</f>
        <v>9.702232380382864E-3</v>
      </c>
      <c r="AU682" cm="1">
        <f t="array" ref="AU682" xml:space="preserve"> PI() * AS682 * ( 1 - SQRT( AS682 ) * alpha )</f>
        <v>9.7020891757859003E-3</v>
      </c>
      <c r="AV682">
        <f t="shared" si="280"/>
        <v>0.99998524003638034</v>
      </c>
      <c r="AW682" cm="1">
        <f t="array" ref="AW682" xml:space="preserve"> 2 / 3 * ( epsP - 1 ) / ( epsP + 2 ) * ( sigave * 10^(-6) ) ^ 2 / ( eps0 * ( 1 + epsF ) ^ 2 ) * H682 * ( F682 * 10^(-9) ) ^ 2 / ( df * 10^(-6) * mu * U )</f>
        <v>156.6808678410404</v>
      </c>
      <c r="AX682" cm="1">
        <f t="array" ref="AX682" xml:space="preserve"> 0.528 * Ku ^ 0.26 * AW682 ^ 0.74 / ( 1 + 0.366 * ( Ku * AW682 ) ^ 0.63 )</f>
        <v>2.5634867087852644</v>
      </c>
      <c r="AY682" cm="1">
        <f t="array" ref="AY682" xml:space="preserve"> 0.35 * Ku ^ ( -0.5 ) * AW682 ^ 0.4</f>
        <v>3.2664431750872827</v>
      </c>
      <c r="AZ682">
        <f t="shared" si="281"/>
        <v>1.2742188847295104</v>
      </c>
      <c r="BA682">
        <f t="shared" si="267"/>
        <v>0.89109787522883122</v>
      </c>
      <c r="BB682">
        <f t="shared" si="282"/>
        <v>1.8261735116914661</v>
      </c>
      <c r="BC682">
        <f t="shared" si="283"/>
        <v>2.0493523354238841</v>
      </c>
      <c r="BD682">
        <f t="shared" si="268"/>
        <v>1.171935179706068</v>
      </c>
      <c r="BE682">
        <f t="shared" si="284"/>
        <v>5.0829145976029633</v>
      </c>
      <c r="BF682">
        <f t="shared" si="285"/>
        <v>4.3371977269918673</v>
      </c>
      <c r="BG682" cm="1">
        <f t="array" ref="BG682" xml:space="preserve"> EXP( -4 * alpha * X * 10^(-6) * BA682 / ( PI() * df * 10^(-6) * ( 1 - alpha ) ) ) * 100</f>
        <v>1.2059589356192408E-6</v>
      </c>
      <c r="BH682" cm="1">
        <f t="array" ref="BH682" xml:space="preserve"> EXP( -4 * alpha * X * 10^(-6) * BB682 / ( PI() * df * 10^(-6) * ( 1 - alpha ) ) ) * 100</f>
        <v>5.913713846424658E-15</v>
      </c>
      <c r="BI682" cm="1">
        <f t="array" ref="BI682" xml:space="preserve"> EXP( -4 * alpha * X * 10^(-6) * BD682 / ( PI() * df * 10^(-6) * ( 1 - alpha ) ) ) * 100</f>
        <v>3.8520779646184308E-9</v>
      </c>
      <c r="BJ682" cm="1">
        <f t="array" ref="BJ682" xml:space="preserve"> EXP( -4 * alpha * X * 10^(-6) * BE682 / ( PI() * df * 10^(-6) * ( 1 - alpha ) ) ) * 100</f>
        <v>6.7779806223849667E-44</v>
      </c>
      <c r="BK682" cm="1">
        <f t="array" ref="BK682">fC *  BG682 +  ( 1 - fC ) * BI682</f>
        <v>1.2406276373008068E-7</v>
      </c>
    </row>
    <row r="683" spans="6:63" x14ac:dyDescent="0.2">
      <c r="F683">
        <v>6830</v>
      </c>
      <c r="G683" cm="1">
        <f t="array" ref="G683" xml:space="preserve"> F683 * 10^(-9) * rhoa/mu * U</f>
        <v>4.5248275997365524E-3</v>
      </c>
      <c r="H683" cm="1">
        <f t="array" ref="H683">1 +  lambda/F683 * ( 2.514 + 0.8 * EXP( -0.55 * F683/lambda ) )</f>
        <v>1.0246651742313324</v>
      </c>
      <c r="I683" cm="1">
        <f t="array" ref="I683" xml:space="preserve"> 1 + 3.34 * lambda/F683</f>
        <v>1.0327691654465594</v>
      </c>
      <c r="J683">
        <f t="shared" si="269"/>
        <v>0.99215314371656038</v>
      </c>
      <c r="K683" cm="1">
        <f t="array" ref="K683" xml:space="preserve"> kB * T * H683 / ( 3 * PI() * mu * F683 * 10^(-9) )</f>
        <v>3.5419017725980625E-12</v>
      </c>
      <c r="L683" cm="1">
        <f t="array" ref="L683" xml:space="preserve"> df * 10^(-6) *U / K683</f>
        <v>23218.272946327539</v>
      </c>
      <c r="M683" cm="1">
        <f t="array" ref="M683" xml:space="preserve"> 1 + 0.388 * Kn * ( ( 1 - alpha ) * L683 / Ku ) ^ ( 1 / 3 )</f>
        <v>1.2127872448365129</v>
      </c>
      <c r="N683" cm="1">
        <f t="array" ref="N683" xml:space="preserve"> 1 + 0.388 * Kn * ( ( 1 - alpha ) / Ku ) ^ ( 1 / 3 ) * ( 3 * PI() * mu * df * 10^(-6) * U * F683 * 10^(-9) / ( kB * T ) ) ^ ( 1 / 3 ) * ( 0.6 * ( F683 / lambda ) ^ 0.1 ) ^ ( -1 / 3 ) * ( 1 + 2/3 * ( 3.34 * F683 / lambda ) ) ^ ( -1 / 2 )</f>
        <v>1.0144396597202572</v>
      </c>
      <c r="O683">
        <f t="shared" si="260"/>
        <v>0.8364531075333056</v>
      </c>
      <c r="P683" cm="1">
        <f t="array" ref="P683" xml:space="preserve"> 1 / ( 1 + 1.6 * ( ( 1 - alpha ) / Ku ) ^ ( 1 / 3 ) * L683 ^ ( -2 / 3 ) * M683 )</f>
        <v>0.99732593402322578</v>
      </c>
      <c r="Q683" cm="1">
        <f t="array" ref="Q683" xml:space="preserve"> 1.6 * ( ( 1 - alpha ) / Ku ) * L683 ^ ( -2 / 3 ) * M683 * P683</f>
        <v>3.3817342278058952E-3</v>
      </c>
      <c r="R683" cm="1">
        <f t="array" ref="R683" xml:space="preserve"> 1.6 * ( 0.6 ) ^ ( 2 / 3 ) * ( ( 1 - alpha ) / Ku ) * ( lambda * 10^(-9) ) ^ ( -1 / 15 ) * ( kB * T / ( 3 * PI() * df * 10^(-6) * U * mu ) ) ^ ( 2 / 3 ) * ( F683 * 10^(-9) ) ^ ( -3 / 5 )  +  3.2 * 3.34 / 3 * ( 0.6 ) ^ ( 2 / 3 ) * ( ( 1 - alpha ) / Ku ) *  ( lambda * 10^(-9) ) ^ ( 14 / 15 ) * ( kB * T / ( 3 * PI() * df * 10^(-6) * U * mu ) ) ^ ( 2 / 3 ) * ( F683 * 10^(-9) ) ^ ( -8 / 5 )</f>
        <v>2.7216659806034065E-3</v>
      </c>
      <c r="S683">
        <f t="shared" si="261"/>
        <v>2.7609659112355195E-3</v>
      </c>
      <c r="T683">
        <f t="shared" si="270"/>
        <v>0.81643491925941891</v>
      </c>
      <c r="U683">
        <f t="shared" si="262"/>
        <v>5323.5723798712379</v>
      </c>
      <c r="V683">
        <f t="shared" si="263"/>
        <v>1.3705542138070266E-2</v>
      </c>
      <c r="W683">
        <f t="shared" si="264"/>
        <v>1.8784124804742722E-4</v>
      </c>
      <c r="X683">
        <f t="shared" si="265"/>
        <v>2.574448640467755E-6</v>
      </c>
      <c r="Y683" cm="1">
        <f t="array" ref="Y683" xml:space="preserve"> 4 / 3 * g / U^2 * F683 * 10^(-9) * ( rhop - rhoa ) / rhoa</f>
        <v>708.03224633419904</v>
      </c>
      <c r="Z683" cm="1">
        <f t="array" ref="Z683" xml:space="preserve"> SQRT( 4/3 * 1/U683 * g/rhoa * F683 * 10^(-9) *  ( rhop - rhoa ) )</f>
        <v>3.8253863119496519E-3</v>
      </c>
      <c r="AA683" cm="1">
        <f t="array" ref="AA683" xml:space="preserve"> Z683 / U</f>
        <v>0.36469090881793292</v>
      </c>
      <c r="AB683">
        <f t="shared" si="271"/>
        <v>0.57403697488317484</v>
      </c>
      <c r="AC683">
        <f t="shared" si="272"/>
        <v>0.54618918537543026</v>
      </c>
      <c r="AD683">
        <f t="shared" si="273"/>
        <v>0.95148781223820644</v>
      </c>
      <c r="AE683" cm="1">
        <f t="array" ref="AE683">( ( F683 * 10^(-9) ) ^ 2 * rhop * H683 * U ) / ( 18 * mu * ( df * 10^(-6) ) )</f>
        <v>0.19596899876286941</v>
      </c>
      <c r="AF683">
        <f t="shared" si="274"/>
        <v>0.19309250084186097</v>
      </c>
      <c r="AG683" cm="1">
        <f t="array" ref="AG683">(2 * AI703*(1-alpha)*AE683*SQRT(alpha)+(1-alpha)*alpha*AE683^2)/Ku</f>
        <v>0.13505872472222138</v>
      </c>
      <c r="AH683">
        <f t="shared" si="275"/>
        <v>0.6994509063447879</v>
      </c>
      <c r="AI683" cm="1">
        <f t="array" ref="AI683" xml:space="preserve"> F683 / df / 1000</f>
        <v>0.87117346938775508</v>
      </c>
      <c r="AJ683" cm="1">
        <f t="array" ref="AJ683" xml:space="preserve"> ( 1 + AI683 ) / ( 2*Ku ) * ( 2 * LN( 1 + AI683 ) - 1 + alpha + ( 1 / ( 1 + AI683 ) ) ^ 2 * ( 1 - alpha / 2 ) - ( alpha / 2) * ( 1 + AI683 ) ^ 2 )</f>
        <v>0.68184866842488068</v>
      </c>
      <c r="AK683" cm="1">
        <f t="array" ref="AK683" xml:space="preserve"> ( ( 1 - alpha ) / Ku ) * AI683 ^ 2</f>
        <v>1.0793450751676861</v>
      </c>
      <c r="AL683">
        <f t="shared" si="276"/>
        <v>1.5829686632094635</v>
      </c>
      <c r="AM683">
        <f t="shared" si="266"/>
        <v>0.89101712961353952</v>
      </c>
      <c r="AN683">
        <f t="shared" si="277"/>
        <v>1.8213877272962129</v>
      </c>
      <c r="AO683">
        <f t="shared" si="278"/>
        <v>2.0441669040484132</v>
      </c>
      <c r="AP683" cm="1">
        <f t="array" ref="AP683" xml:space="preserve"> EXP( -4 * alpha * X * 10^(-6) * AM683 / ( PI() * df * 10^(-6) * ( 1 - alpha ) ) ) * 100</f>
        <v>1.2079530619781304E-6</v>
      </c>
      <c r="AQ683" cm="1">
        <f t="array" ref="AQ683" xml:space="preserve"> EXP( -4 * alpha * X * 10^(-6) * AN683 / ( PI() * df * 10^(-6) * ( 1 - alpha ) ) ) * 100</f>
        <v>6.5221199645862168E-15</v>
      </c>
      <c r="AR683">
        <f t="shared" si="279"/>
        <v>1.2079530554560103E-6</v>
      </c>
      <c r="AS683" cm="1">
        <f t="array" ref="AS683" xml:space="preserve"> ( sigave * 10^(-6) * fE *e * H683 ) / ( 3 * PI() * eps0 * ( 1 + epsF ) * mu * U * F683 * 10^(-9) )</f>
        <v>3.0955330715785982E-3</v>
      </c>
      <c r="AT683" cm="1">
        <f t="array" ref="AT683" xml:space="preserve"> PI() * AS683 / ( 1 + alpha * SQRT(AS683) )</f>
        <v>9.6877129377400239E-3</v>
      </c>
      <c r="AU683" cm="1">
        <f t="array" ref="AU683" xml:space="preserve"> PI() * AS683 * ( 1 - SQRT( AS683 ) * alpha )</f>
        <v>9.6875701618450438E-3</v>
      </c>
      <c r="AV683">
        <f t="shared" si="280"/>
        <v>0.99998526216704631</v>
      </c>
      <c r="AW683" cm="1">
        <f t="array" ref="AW683" xml:space="preserve"> 2 / 3 * ( epsP - 1 ) / ( epsP + 2 ) * ( sigave * 10^(-6) ) ^ 2 / ( eps0 * ( 1 + epsF ) ^ 2 ) * H683 * ( F683 * 10^(-9) ) ^ 2 / ( df * 10^(-6) * mu * U )</f>
        <v>157.13513324114459</v>
      </c>
      <c r="AX683" cm="1">
        <f t="array" ref="AX683" xml:space="preserve"> 0.528 * Ku ^ 0.26 * AW683 ^ 0.74 / ( 1 + 0.366 * ( Ku * AW683 ) ^ 0.63 )</f>
        <v>2.5649049483224706</v>
      </c>
      <c r="AY683" cm="1">
        <f t="array" ref="AY683" xml:space="preserve"> 0.35 * Ku ^ ( -0.5 ) * AW683 ^ 0.4</f>
        <v>3.2702280494099289</v>
      </c>
      <c r="AZ683">
        <f t="shared" si="281"/>
        <v>1.2749899568593221</v>
      </c>
      <c r="BA683">
        <f t="shared" si="267"/>
        <v>0.8920729243769745</v>
      </c>
      <c r="BB683">
        <f t="shared" si="282"/>
        <v>1.831075297458058</v>
      </c>
      <c r="BC683">
        <f t="shared" si="283"/>
        <v>2.0526071887417552</v>
      </c>
      <c r="BD683">
        <f t="shared" si="268"/>
        <v>1.1705478331501584</v>
      </c>
      <c r="BE683">
        <f t="shared" si="284"/>
        <v>5.0916157767061421</v>
      </c>
      <c r="BF683">
        <f t="shared" si="285"/>
        <v>4.3497716475230854</v>
      </c>
      <c r="BG683" cm="1">
        <f t="array" ref="BG683" xml:space="preserve"> EXP( -4 * alpha * X * 10^(-6) * BA683 / ( PI() * df * 10^(-6) * ( 1 - alpha ) ) ) * 100</f>
        <v>1.1821370425827462E-6</v>
      </c>
      <c r="BH683" cm="1">
        <f t="array" ref="BH683" xml:space="preserve"> EXP( -4 * alpha * X * 10^(-6) * BB683 / ( PI() * df * 10^(-6) * ( 1 - alpha ) ) ) * 100</f>
        <v>5.3493497365913613E-15</v>
      </c>
      <c r="BI683" cm="1">
        <f t="array" ref="BI683" xml:space="preserve"> EXP( -4 * alpha * X * 10^(-6) * BD683 / ( PI() * df * 10^(-6) * ( 1 - alpha ) ) ) * 100</f>
        <v>3.9629957700788978E-9</v>
      </c>
      <c r="BJ683" cm="1">
        <f t="array" ref="BJ683" xml:space="preserve"> EXP( -4 * alpha * X * 10^(-6) * BE683 / ( PI() * df * 10^(-6) * ( 1 - alpha ) ) ) * 100</f>
        <v>5.672545855490358E-44</v>
      </c>
      <c r="BK683" cm="1">
        <f t="array" ref="BK683">fC *  BG683 +  ( 1 - fC ) * BI683</f>
        <v>1.2178040045134563E-7</v>
      </c>
    </row>
    <row r="684" spans="6:63" x14ac:dyDescent="0.2">
      <c r="F684">
        <v>6840</v>
      </c>
      <c r="G684" cm="1">
        <f t="array" ref="G684" xml:space="preserve"> F684 * 10^(-9) * rhoa/mu * U</f>
        <v>4.5314525303364588E-3</v>
      </c>
      <c r="H684" cm="1">
        <f t="array" ref="H684">1 +  lambda/F684 * ( 2.514 + 0.8 * EXP( -0.55 * F684/lambda ) )</f>
        <v>1.0246291140350876</v>
      </c>
      <c r="I684" cm="1">
        <f t="array" ref="I684" xml:space="preserve"> 1 + 3.34 * lambda/F684</f>
        <v>1.0327212573099416</v>
      </c>
      <c r="J684">
        <f t="shared" si="269"/>
        <v>0.99216425224369587</v>
      </c>
      <c r="K684" cm="1">
        <f t="array" ref="K684" xml:space="preserve"> kB * T * H684 / ( 3 * PI() * mu * F684 * 10^(-9) )</f>
        <v>3.5365990886376455E-12</v>
      </c>
      <c r="L684" cm="1">
        <f t="array" ref="L684" xml:space="preserve"> df * 10^(-6) *U / K684</f>
        <v>23253.085816108745</v>
      </c>
      <c r="M684" cm="1">
        <f t="array" ref="M684" xml:space="preserve"> 1 + 0.388 * Kn * ( ( 1 - alpha ) * L684 / Ku ) ^ ( 1 / 3 )</f>
        <v>1.2128935409338808</v>
      </c>
      <c r="N684" cm="1">
        <f t="array" ref="N684" xml:space="preserve"> 1 + 0.388 * Kn * ( ( 1 - alpha ) / Ku ) ^ ( 1 / 3 ) * ( 3 * PI() * mu * df * 10^(-6) * U * F684 * 10^(-9) / ( kB * T ) ) ^ ( 1 / 3 ) * ( 0.6 * ( F684 / lambda ) ^ 0.1 ) ^ ( -1 / 3 ) * ( 1 + 2/3 * ( 3.34 * F684 / lambda ) ) ^ ( -1 / 2 )</f>
        <v>1.0144354814176735</v>
      </c>
      <c r="O684">
        <f t="shared" si="260"/>
        <v>0.83637635718349823</v>
      </c>
      <c r="P684" cm="1">
        <f t="array" ref="P684" xml:space="preserve"> 1 / ( 1 + 1.6 * ( ( 1 - alpha ) / Ku ) ^ ( 1 / 3 ) * L684 ^ ( -2 / 3 ) * M684 )</f>
        <v>0.99732836299325667</v>
      </c>
      <c r="Q684" cm="1">
        <f t="array" ref="Q684" xml:space="preserve"> 1.6 * ( ( 1 - alpha ) / Ku ) * L684 ^ ( -2 / 3 ) * M684 * P684</f>
        <v>3.3786624520295524E-3</v>
      </c>
      <c r="R684" cm="1">
        <f t="array" ref="R684" xml:space="preserve"> 1.6 * ( 0.6 ) ^ ( 2 / 3 ) * ( ( 1 - alpha ) / Ku ) * ( lambda * 10^(-9) ) ^ ( -1 / 15 ) * ( kB * T / ( 3 * PI() * df * 10^(-6) * U * mu ) ) ^ ( 2 / 3 ) * ( F684 * 10^(-9) ) ^ ( -3 / 5 )  +  3.2 * 3.34 / 3 * ( 0.6 ) ^ ( 2 / 3 ) * ( ( 1 - alpha ) / Ku ) *  ( lambda * 10^(-9) ) ^ ( 14 / 15 ) * ( kB * T / ( 3 * PI() * df * 10^(-6) * U * mu ) ) ^ ( 2 / 3 ) * ( F684 * 10^(-9) ) ^ ( -8 / 5 )</f>
        <v>2.7191928621724698E-3</v>
      </c>
      <c r="S684">
        <f t="shared" si="261"/>
        <v>2.7584457202054309E-3</v>
      </c>
      <c r="T684">
        <f t="shared" si="270"/>
        <v>0.81643128290262934</v>
      </c>
      <c r="U684">
        <f t="shared" si="262"/>
        <v>5315.8089632634665</v>
      </c>
      <c r="V684">
        <f t="shared" si="263"/>
        <v>1.3715546403575234E-2</v>
      </c>
      <c r="W684">
        <f t="shared" si="264"/>
        <v>1.881155736804211E-4</v>
      </c>
      <c r="X684">
        <f t="shared" si="265"/>
        <v>2.5800903063959611E-6</v>
      </c>
      <c r="Y684" cm="1">
        <f t="array" ref="Y684" xml:space="preserve"> 4 / 3 * g / U^2 * F684 * 10^(-9) * ( rhop - rhoa ) / rhoa</f>
        <v>709.06889676807066</v>
      </c>
      <c r="Z684" cm="1">
        <f t="array" ref="Z684" xml:space="preserve"> SQRT( 4/3 * 1/U684 * g/rhoa * F684 * 10^(-9) *  ( rhop - rhoa ) )</f>
        <v>3.8309801135181939E-3</v>
      </c>
      <c r="AA684" cm="1">
        <f t="array" ref="AA684" xml:space="preserve"> Z684 / U</f>
        <v>0.36522419053418892</v>
      </c>
      <c r="AB684">
        <f t="shared" si="271"/>
        <v>0.57535933960926999</v>
      </c>
      <c r="AC684">
        <f t="shared" si="272"/>
        <v>0.54732478409260421</v>
      </c>
      <c r="AD684">
        <f t="shared" si="273"/>
        <v>0.95127470158787342</v>
      </c>
      <c r="AE684" cm="1">
        <f t="array" ref="AE684">( ( F684 * 10^(-9) ) ^ 2 * rhop * H684 * U ) / ( 18 * mu * ( df * 10^(-6) ) )</f>
        <v>0.19653634979829634</v>
      </c>
      <c r="AF684">
        <f t="shared" si="274"/>
        <v>0.19371896307792422</v>
      </c>
      <c r="AG684" cm="1">
        <f t="array" ref="AG684">(2 * AI704*(1-alpha)*AE684*SQRT(alpha)+(1-alpha)*alpha*AE684^2)/Ku</f>
        <v>0.1356479736870381</v>
      </c>
      <c r="AH684">
        <f t="shared" si="275"/>
        <v>0.70023074422751874</v>
      </c>
      <c r="AI684" cm="1">
        <f t="array" ref="AI684" xml:space="preserve"> F684 / df / 1000</f>
        <v>0.87244897959183676</v>
      </c>
      <c r="AJ684" cm="1">
        <f t="array" ref="AJ684" xml:space="preserve"> ( 1 + AI684 ) / ( 2*Ku ) * ( 2 * LN( 1 + AI684 ) - 1 + alpha + ( 1 / ( 1 + AI684 ) ) ^ 2 * ( 1 - alpha / 2 ) - ( alpha / 2) * ( 1 + AI684 ) ^ 2 )</f>
        <v>0.68348984721287287</v>
      </c>
      <c r="AK684" cm="1">
        <f t="array" ref="AK684" xml:space="preserve"> ( ( 1 - alpha ) / Ku ) * AI684 ^ 2</f>
        <v>1.082507989443809</v>
      </c>
      <c r="AL684">
        <f t="shared" si="276"/>
        <v>1.5837952734163467</v>
      </c>
      <c r="AM684">
        <f t="shared" si="266"/>
        <v>0.89199947939840907</v>
      </c>
      <c r="AN684">
        <f t="shared" si="277"/>
        <v>1.8263101823345429</v>
      </c>
      <c r="AO684">
        <f t="shared" si="278"/>
        <v>2.04743413478925</v>
      </c>
      <c r="AP684" cm="1">
        <f t="array" ref="AP684" xml:space="preserve"> EXP( -4 * alpha * X * 10^(-6) * AM684 / ( PI() * df * 10^(-6) * ( 1 - alpha ) ) ) * 100</f>
        <v>1.1839149072296461E-6</v>
      </c>
      <c r="AQ684" cm="1">
        <f t="array" ref="AQ684" xml:space="preserve"> EXP( -4 * alpha * X * 10^(-6) * AN684 / ( PI() * df * 10^(-6) * ( 1 - alpha ) ) ) * 100</f>
        <v>5.8971991415774384E-15</v>
      </c>
      <c r="AR684">
        <f t="shared" si="279"/>
        <v>1.1839149013324468E-6</v>
      </c>
      <c r="AS684" cm="1">
        <f t="array" ref="AS684" xml:space="preserve"> ( sigave * 10^(-6) * fE *e * H684 ) / ( 3 * PI() * eps0 * ( 1 + epsF ) * mu * U * F684 * 10^(-9) )</f>
        <v>3.0908986591579634E-3</v>
      </c>
      <c r="AT684" cm="1">
        <f t="array" ref="AT684" xml:space="preserve"> PI() * AS684 / ( 1 + alpha * SQRT(AS684) )</f>
        <v>9.6732368838195505E-3</v>
      </c>
      <c r="AU684" cm="1">
        <f t="array" ref="AU684" xml:space="preserve"> PI() * AS684 * ( 1 - SQRT( AS684 ) * alpha )</f>
        <v>9.6730945347047667E-3</v>
      </c>
      <c r="AV684">
        <f t="shared" si="280"/>
        <v>0.99998528423148392</v>
      </c>
      <c r="AW684" cm="1">
        <f t="array" ref="AW684" xml:space="preserve"> 2 / 3 * ( epsP - 1 ) / ( epsP + 2 ) * ( sigave * 10^(-6) ) ^ 2 / ( eps0 * ( 1 + epsF ) ^ 2 ) * H684 * ( F684 * 10^(-9) ) ^ 2 / ( df * 10^(-6) * mu * U )</f>
        <v>157.59005611725823</v>
      </c>
      <c r="AX684" cm="1">
        <f t="array" ref="AX684" xml:space="preserve"> 0.528 * Ku ^ 0.26 * AW684 ^ 0.74 / ( 1 + 0.366 * ( Ku * AW684 ) ^ 0.63 )</f>
        <v>2.5663209662267912</v>
      </c>
      <c r="AY684" cm="1">
        <f t="array" ref="AY684" xml:space="preserve"> 0.35 * Ku ^ ( -0.5 ) * AW684 ^ 0.4</f>
        <v>3.274011828108808</v>
      </c>
      <c r="AZ684">
        <f t="shared" si="281"/>
        <v>1.2757608542327112</v>
      </c>
      <c r="BA684">
        <f t="shared" si="267"/>
        <v>0.89304419401776414</v>
      </c>
      <c r="BB684">
        <f t="shared" si="282"/>
        <v>1.8359832768692477</v>
      </c>
      <c r="BC684">
        <f t="shared" si="283"/>
        <v>2.0558705707600478</v>
      </c>
      <c r="BD684">
        <f t="shared" si="268"/>
        <v>1.1691634797816803</v>
      </c>
      <c r="BE684">
        <f t="shared" si="284"/>
        <v>5.1003220104433513</v>
      </c>
      <c r="BF684">
        <f t="shared" si="285"/>
        <v>4.3623685640572196</v>
      </c>
      <c r="BG684" cm="1">
        <f t="array" ref="BG684" xml:space="preserve"> EXP( -4 * alpha * X * 10^(-6) * BA684 / ( PI() * df * 10^(-6) * ( 1 - alpha ) ) ) * 100</f>
        <v>1.1588753334449259E-6</v>
      </c>
      <c r="BH684" cm="1">
        <f t="array" ref="BH684" xml:space="preserve"> EXP( -4 * alpha * X * 10^(-6) * BB684 / ( PI() * df * 10^(-6) * ( 1 - alpha ) ) ) * 100</f>
        <v>4.8382314485241164E-15</v>
      </c>
      <c r="BI684" cm="1">
        <f t="array" ref="BI684" xml:space="preserve"> EXP( -4 * alpha * X * 10^(-6) * BD684 / ( PI() * df * 10^(-6) * ( 1 - alpha ) ) ) * 100</f>
        <v>4.0768576756636003E-9</v>
      </c>
      <c r="BJ684" cm="1">
        <f t="array" ref="BJ684" xml:space="preserve"> EXP( -4 * alpha * X * 10^(-6) * BE684 / ( PI() * df * 10^(-6) * ( 1 - alpha ) ) ) * 100</f>
        <v>4.7469077311265471E-44</v>
      </c>
      <c r="BK684" cm="1">
        <f t="array" ref="BK684">fC *  BG684 +  ( 1 - fC ) * BI684</f>
        <v>1.1955670525258984E-7</v>
      </c>
    </row>
    <row r="685" spans="6:63" x14ac:dyDescent="0.2">
      <c r="F685">
        <v>6850</v>
      </c>
      <c r="G685" cm="1">
        <f t="array" ref="G685" xml:space="preserve"> F685 * 10^(-9) * rhoa/mu * U</f>
        <v>4.5380774609363661E-3</v>
      </c>
      <c r="H685" cm="1">
        <f t="array" ref="H685">1 +  lambda/F685 * ( 2.514 + 0.8 * EXP( -0.55 * F685/lambda ) )</f>
        <v>1.0245931591240875</v>
      </c>
      <c r="I685" cm="1">
        <f t="array" ref="I685" xml:space="preserve"> 1 + 3.34 * lambda/F685</f>
        <v>1.0326734890510949</v>
      </c>
      <c r="J685">
        <f t="shared" si="269"/>
        <v>0.99217532936336705</v>
      </c>
      <c r="K685" cm="1">
        <f t="array" ref="K685" xml:space="preserve"> kB * T * H685 / ( 3 * PI() * mu * F685 * 10^(-9) )</f>
        <v>3.5313122498370978E-12</v>
      </c>
      <c r="L685" cm="1">
        <f t="array" ref="L685" xml:space="preserve"> df * 10^(-6) *U / K685</f>
        <v>23287.898743323192</v>
      </c>
      <c r="M685" cm="1">
        <f t="array" ref="M685" xml:space="preserve"> 1 + 0.388 * Kn * ( ( 1 - alpha ) * L685 / Ku ) ^ ( 1 / 3 )</f>
        <v>1.2129997311665763</v>
      </c>
      <c r="N685" cm="1">
        <f t="array" ref="N685" xml:space="preserve"> 1 + 0.388 * Kn * ( ( 1 - alpha ) / Ku ) ^ ( 1 / 3 ) * ( 3 * PI() * mu * df * 10^(-6) * U * F685 * 10^(-9) / ( kB * T ) ) ^ ( 1 / 3 ) * ( 0.6 * ( F685 / lambda ) ^ 0.1 ) ^ ( -1 / 3 ) * ( 1 + 2/3 * ( 3.34 * F685 / lambda ) ) ^ ( -1 / 2 )</f>
        <v>1.0144313103584428</v>
      </c>
      <c r="O685">
        <f t="shared" si="260"/>
        <v>0.83629969924464487</v>
      </c>
      <c r="P685" cm="1">
        <f t="array" ref="P685" xml:space="preserve"> 1 / ( 1 + 1.6 * ( ( 1 - alpha ) / Ku ) ^ ( 1 / 3 ) * L685 ^ ( -2 / 3 ) * M685 )</f>
        <v>0.9973307860421462</v>
      </c>
      <c r="Q685" cm="1">
        <f t="array" ref="Q685" xml:space="preserve"> 1.6 * ( ( 1 - alpha ) / Ku ) * L685 ^ ( -2 / 3 ) * M685 * P685</f>
        <v>3.3755981643731519E-3</v>
      </c>
      <c r="R685" cm="1">
        <f t="array" ref="R685" xml:space="preserve"> 1.6 * ( 0.6 ) ^ ( 2 / 3 ) * ( ( 1 - alpha ) / Ku ) * ( lambda * 10^(-9) ) ^ ( -1 / 15 ) * ( kB * T / ( 3 * PI() * df * 10^(-6) * U * mu ) ) ^ ( 2 / 3 ) * ( F685 * 10^(-9) ) ^ ( -3 / 5 )  +  3.2 * 3.34 / 3 * ( 0.6 ) ^ ( 2 / 3 ) * ( ( 1 - alpha ) / Ku ) *  ( lambda * 10^(-9) ) ^ ( 14 / 15 ) * ( kB * T / ( 3 * PI() * df * 10^(-6) * U * mu ) ) ^ ( 2 / 3 ) * ( F685 * 10^(-9) ) ^ ( -8 / 5 )</f>
        <v>2.7167257203498997E-3</v>
      </c>
      <c r="S685">
        <f t="shared" si="261"/>
        <v>2.7559316323790333E-3</v>
      </c>
      <c r="T685">
        <f t="shared" si="270"/>
        <v>0.81642763687508091</v>
      </c>
      <c r="U685">
        <f t="shared" si="262"/>
        <v>5308.0682046189631</v>
      </c>
      <c r="V685">
        <f t="shared" si="263"/>
        <v>1.3725543314629454E-2</v>
      </c>
      <c r="W685">
        <f t="shared" si="264"/>
        <v>1.8838989759189444E-4</v>
      </c>
      <c r="X685">
        <f t="shared" si="265"/>
        <v>2.5857360518417509E-6</v>
      </c>
      <c r="Y685" cm="1">
        <f t="array" ref="Y685" xml:space="preserve"> 4 / 3 * g / U^2 * F685 * 10^(-9) * ( rhop - rhoa ) / rhoa</f>
        <v>710.10554720194204</v>
      </c>
      <c r="Z685" cm="1">
        <f t="array" ref="Z685" xml:space="preserve"> SQRT( 4/3 * 1/U685 * g/rhoa * F685 * 10^(-9) *  ( rhop - rhoa ) )</f>
        <v>3.8365738977248699E-3</v>
      </c>
      <c r="AA685" cm="1">
        <f t="array" ref="AA685" xml:space="preserve"> Z685 / U</f>
        <v>0.36575747059526187</v>
      </c>
      <c r="AB685">
        <f t="shared" si="271"/>
        <v>0.57668392395341228</v>
      </c>
      <c r="AC685">
        <f t="shared" si="272"/>
        <v>0.54846157117082928</v>
      </c>
      <c r="AD685">
        <f t="shared" si="273"/>
        <v>0.95106096839130383</v>
      </c>
      <c r="AE685" cm="1">
        <f t="array" ref="AE685">( ( F685 * 10^(-9) ) ^ 2 * rhop * H685 * U ) / ( 18 * mu * ( df * 10^(-6) ) )</f>
        <v>0.19710452079621441</v>
      </c>
      <c r="AF685">
        <f t="shared" si="274"/>
        <v>0.19434575028595816</v>
      </c>
      <c r="AG685" cm="1">
        <f t="array" ref="AG685">(2 * AI705*(1-alpha)*AE685*SQRT(alpha)+(1-alpha)*alpha*AE685^2)/Ku</f>
        <v>0.1362389498066458</v>
      </c>
      <c r="AH685">
        <f t="shared" si="275"/>
        <v>0.70101326942413378</v>
      </c>
      <c r="AI685" cm="1">
        <f t="array" ref="AI685" xml:space="preserve"> F685 / df / 1000</f>
        <v>0.87372448979591844</v>
      </c>
      <c r="AJ685" cm="1">
        <f t="array" ref="AJ685" xml:space="preserve"> ( 1 + AI685 ) / ( 2*Ku ) * ( 2 * LN( 1 + AI685 ) - 1 + alpha + ( 1 / ( 1 + AI685 ) ) ^ 2 * ( 1 - alpha / 2 ) - ( alpha / 2) * ( 1 + AI685 ) ^ 2 )</f>
        <v>0.68513223713779003</v>
      </c>
      <c r="AK685" cm="1">
        <f t="array" ref="AK685" xml:space="preserve"> ( ( 1 - alpha ) / Ku ) * AI685 ^ 2</f>
        <v>1.0856755312463051</v>
      </c>
      <c r="AL685">
        <f t="shared" si="276"/>
        <v>1.5846218764742783</v>
      </c>
      <c r="AM685">
        <f t="shared" si="266"/>
        <v>0.8929779713466961</v>
      </c>
      <c r="AN685">
        <f t="shared" si="277"/>
        <v>1.8312387843354716</v>
      </c>
      <c r="AO685">
        <f t="shared" si="278"/>
        <v>2.0507099201717018</v>
      </c>
      <c r="AP685" cm="1">
        <f t="array" ref="AP685" xml:space="preserve"> EXP( -4 * alpha * X * 10^(-6) * AM685 / ( PI() * df * 10^(-6) * ( 1 - alpha ) ) ) * 100</f>
        <v>1.1604467092951398E-6</v>
      </c>
      <c r="AQ685" cm="1">
        <f t="array" ref="AQ685" xml:space="preserve"> EXP( -4 * alpha * X * 10^(-6) * AN685 / ( PI() * df * 10^(-6) * ( 1 - alpha ) ) ) * 100</f>
        <v>5.3314848577624847E-15</v>
      </c>
      <c r="AR685">
        <f t="shared" si="279"/>
        <v>1.160446703963655E-6</v>
      </c>
      <c r="AS685" cm="1">
        <f t="array" ref="AS685" xml:space="preserve"> ( sigave * 10^(-6) * fE *e * H685 ) / ( 3 * PI() * eps0 * ( 1 + epsF ) * mu * U * F685 * 10^(-9) )</f>
        <v>3.0862780950085523E-3</v>
      </c>
      <c r="AT685" cm="1">
        <f t="array" ref="AT685" xml:space="preserve"> PI() * AS685 / ( 1 + alpha * SQRT(AS685) )</f>
        <v>9.6588040244783204E-3</v>
      </c>
      <c r="AU685" cm="1">
        <f t="array" ref="AU685" xml:space="preserve"> PI() * AS685 * ( 1 - SQRT( AS685 ) * alpha )</f>
        <v>9.6586621002334085E-3</v>
      </c>
      <c r="AV685">
        <f t="shared" si="280"/>
        <v>0.99998530622998949</v>
      </c>
      <c r="AW685" cm="1">
        <f t="array" ref="AW685" xml:space="preserve"> 2 / 3 * ( epsP - 1 ) / ( epsP + 2 ) * ( sigave * 10^(-6) ) ^ 2 / ( eps0 * ( 1 + epsF ) ^ 2 ) * H685 * ( F685 * 10^(-9) ) ^ 2 / ( df * 10^(-6) * mu * U )</f>
        <v>158.04563646938138</v>
      </c>
      <c r="AX685" cm="1">
        <f t="array" ref="AX685" xml:space="preserve"> 0.528 * Ku ^ 0.26 * AW685 ^ 0.74 / ( 1 + 0.366 * ( Ku * AW685 ) ^ 0.63 )</f>
        <v>2.5677347693035104</v>
      </c>
      <c r="AY685" cm="1">
        <f t="array" ref="AY685" xml:space="preserve"> 0.35 * Ku ^ ( -0.5 ) * AW685 ^ 0.4</f>
        <v>3.2777945130855017</v>
      </c>
      <c r="AZ685">
        <f t="shared" si="281"/>
        <v>1.276531576497129</v>
      </c>
      <c r="BA685">
        <f t="shared" si="267"/>
        <v>0.89401167614776045</v>
      </c>
      <c r="BB685">
        <f t="shared" si="282"/>
        <v>1.8408974464357051</v>
      </c>
      <c r="BC685">
        <f t="shared" si="283"/>
        <v>2.0591425096012341</v>
      </c>
      <c r="BD685">
        <f t="shared" si="268"/>
        <v>1.1677821554011811</v>
      </c>
      <c r="BE685">
        <f t="shared" si="284"/>
        <v>5.1090332974209733</v>
      </c>
      <c r="BF685">
        <f t="shared" si="285"/>
        <v>4.3749883261966875</v>
      </c>
      <c r="BG685" cm="1">
        <f t="array" ref="BG685" xml:space="preserve"> EXP( -4 * alpha * X * 10^(-6) * BA685 / ( PI() * df * 10^(-6) * ( 1 - alpha ) ) ) * 100</f>
        <v>1.1361594085115475E-6</v>
      </c>
      <c r="BH685" cm="1">
        <f t="array" ref="BH685" xml:space="preserve"> EXP( -4 * alpha * X * 10^(-6) * BB685 / ( PI() * df * 10^(-6) * ( 1 - alpha ) ) ) * 100</f>
        <v>4.37539513041583E-15</v>
      </c>
      <c r="BI685" cm="1">
        <f t="array" ref="BI685" xml:space="preserve"> EXP( -4 * alpha * X * 10^(-6) * BD685 / ( PI() * df * 10^(-6) * ( 1 - alpha ) ) ) * 100</f>
        <v>4.1937310499764871E-9</v>
      </c>
      <c r="BJ685" cm="1">
        <f t="array" ref="BJ685" xml:space="preserve"> EXP( -4 * alpha * X * 10^(-6) * BE685 / ( PI() * df * 10^(-6) * ( 1 - alpha ) ) ) * 100</f>
        <v>3.9719032371435809E-44</v>
      </c>
      <c r="BK685" cm="1">
        <f t="array" ref="BK685">fC *  BG685 +  ( 1 - fC ) * BI685</f>
        <v>1.1739029879613359E-7</v>
      </c>
    </row>
    <row r="686" spans="6:63" x14ac:dyDescent="0.2">
      <c r="F686">
        <v>6860</v>
      </c>
      <c r="G686" cm="1">
        <f t="array" ref="G686" xml:space="preserve"> F686 * 10^(-9) * rhoa/mu * U</f>
        <v>4.5447023915362742E-3</v>
      </c>
      <c r="H686" cm="1">
        <f t="array" ref="H686">1 +  lambda/F686 * ( 2.514 + 0.8 * EXP( -0.55 * F686/lambda ) )</f>
        <v>1.0245573090379008</v>
      </c>
      <c r="I686" cm="1">
        <f t="array" ref="I686" xml:space="preserve"> 1 + 3.34 * lambda/F686</f>
        <v>1.0326258600583091</v>
      </c>
      <c r="J686">
        <f t="shared" si="269"/>
        <v>0.99218637520858444</v>
      </c>
      <c r="K686" cm="1">
        <f t="array" ref="K686" xml:space="preserve"> kB * T * H686 / ( 3 * PI() * mu * F686 * 10^(-9) )</f>
        <v>3.5260411853181274E-12</v>
      </c>
      <c r="L686" cm="1">
        <f t="array" ref="L686" xml:space="preserve"> df * 10^(-6) *U / K686</f>
        <v>23322.711727725764</v>
      </c>
      <c r="M686" cm="1">
        <f t="array" ref="M686" xml:space="preserve"> 1 + 0.388 * Kn * ( ( 1 - alpha ) * L686 / Ku ) ^ ( 1 / 3 )</f>
        <v>1.2131058157973951</v>
      </c>
      <c r="N686" cm="1">
        <f t="array" ref="N686" xml:space="preserve"> 1 + 0.388 * Kn * ( ( 1 - alpha ) / Ku ) ^ ( 1 / 3 ) * ( 3 * PI() * mu * df * 10^(-6) * U * F686 * 10^(-9) / ( kB * T ) ) ^ ( 1 / 3 ) * ( 0.6 * ( F686 / lambda ) ^ 0.1 ) ^ ( -1 / 3 ) * ( 1 + 2/3 * ( 3.34 * F686 / lambda ) ) ^ ( -1 / 2 )</f>
        <v>1.0144271465195793</v>
      </c>
      <c r="O686">
        <f t="shared" si="260"/>
        <v>0.83622313347230892</v>
      </c>
      <c r="P686" cm="1">
        <f t="array" ref="P686" xml:space="preserve"> 1 / ( 1 + 1.6 * ( ( 1 - alpha ) / Ku ) ^ ( 1 / 3 ) * L686 ^ ( -2 / 3 ) * M686 )</f>
        <v>0.99733320319316765</v>
      </c>
      <c r="Q686" cm="1">
        <f t="array" ref="Q686" xml:space="preserve"> 1.6 * ( ( 1 - alpha ) / Ku ) * L686 ^ ( -2 / 3 ) * M686 * P686</f>
        <v>3.3725413354039656E-3</v>
      </c>
      <c r="R686" cm="1">
        <f t="array" ref="R686" xml:space="preserve"> 1.6 * ( 0.6 ) ^ ( 2 / 3 ) * ( ( 1 - alpha ) / Ku ) * ( lambda * 10^(-9) ) ^ ( -1 / 15 ) * ( kB * T / ( 3 * PI() * df * 10^(-6) * U * mu ) ) ^ ( 2 / 3 ) * ( F686 * 10^(-9) ) ^ ( -3 / 5 )  +  3.2 * 3.34 / 3 * ( 0.6 ) ^ ( 2 / 3 ) * ( ( 1 - alpha ) / Ku ) *  ( lambda * 10^(-9) ) ^ ( 14 / 15 ) * ( kB * T / ( 3 * PI() * df * 10^(-6) * U * mu ) ) ^ ( 2 / 3 ) * ( F686 * 10^(-9) ) ^ ( -8 / 5 )</f>
        <v>2.7142645317265375E-3</v>
      </c>
      <c r="S686">
        <f t="shared" si="261"/>
        <v>2.7534236238186535E-3</v>
      </c>
      <c r="T686">
        <f t="shared" si="270"/>
        <v>0.81642398120195203</v>
      </c>
      <c r="U686">
        <f t="shared" si="262"/>
        <v>5300.350004867546</v>
      </c>
      <c r="V686">
        <f t="shared" si="263"/>
        <v>1.3735532887319673E-2</v>
      </c>
      <c r="W686">
        <f t="shared" si="264"/>
        <v>1.8866421978263427E-4</v>
      </c>
      <c r="X686">
        <f t="shared" si="265"/>
        <v>2.5913858737465462E-6</v>
      </c>
      <c r="Y686" cm="1">
        <f t="array" ref="Y686" xml:space="preserve"> 4 / 3 * g / U^2 * F686 * 10^(-9) * ( rhop - rhoa ) / rhoa</f>
        <v>711.14219763581355</v>
      </c>
      <c r="Z686" cm="1">
        <f t="array" ref="Z686" xml:space="preserve"> SQRT( 4/3 * 1/U686 * g/rhoa * F686 * 10^(-9) *  ( rhop - rhoa ) )</f>
        <v>3.8421676645777514E-3</v>
      </c>
      <c r="AA686" cm="1">
        <f t="array" ref="AA686" xml:space="preserve"> Z686 / U</f>
        <v>0.36629074900192121</v>
      </c>
      <c r="AB686">
        <f t="shared" si="271"/>
        <v>0.57801073351070842</v>
      </c>
      <c r="AC686">
        <f t="shared" si="272"/>
        <v>0.54959954751039075</v>
      </c>
      <c r="AD686">
        <f t="shared" si="273"/>
        <v>0.95084661174412033</v>
      </c>
      <c r="AE686" cm="1">
        <f t="array" ref="AE686">( ( F686 * 10^(-9) ) ^ 2 * rhop * H686 * U ) / ( 18 * mu * ( df * 10^(-6) ) )</f>
        <v>0.19767351175662343</v>
      </c>
      <c r="AF686">
        <f t="shared" si="274"/>
        <v>0.19497285830464708</v>
      </c>
      <c r="AG686" cm="1">
        <f t="array" ref="AG686">(2 * AI706*(1-alpha)*AE686*SQRT(alpha)+(1-alpha)*alpha*AE686^2)/Ku</f>
        <v>0.1368316556995979</v>
      </c>
      <c r="AH686">
        <f t="shared" si="275"/>
        <v>0.70179848051361615</v>
      </c>
      <c r="AI686" cm="1">
        <f t="array" ref="AI686" xml:space="preserve"> F686 / df / 1000</f>
        <v>0.875</v>
      </c>
      <c r="AJ686" cm="1">
        <f t="array" ref="AJ686" xml:space="preserve"> ( 1 + AI686 ) / ( 2*Ku ) * ( 2 * LN( 1 + AI686 ) - 1 + alpha + ( 1 / ( 1 + AI686 ) ) ^ 2 * ( 1 - alpha / 2 ) - ( alpha / 2) * ( 1 + AI686 ) ^ 2 )</f>
        <v>0.68677583622209692</v>
      </c>
      <c r="AK686" cm="1">
        <f t="array" ref="AK686" xml:space="preserve"> ( ( 1 - alpha ) / Ku ) * AI686 ^ 2</f>
        <v>1.0888477005751742</v>
      </c>
      <c r="AL686">
        <f t="shared" si="276"/>
        <v>1.5854484726265923</v>
      </c>
      <c r="AM686">
        <f t="shared" si="266"/>
        <v>0.89395259773088465</v>
      </c>
      <c r="AN686">
        <f t="shared" si="277"/>
        <v>1.8361735300140307</v>
      </c>
      <c r="AO686">
        <f t="shared" si="278"/>
        <v>2.0539942885951454</v>
      </c>
      <c r="AP686" cm="1">
        <f t="array" ref="AP686" xml:space="preserve"> EXP( -4 * alpha * X * 10^(-6) * AM686 / ( PI() * df * 10^(-6) * ( 1 - alpha ) ) ) * 100</f>
        <v>1.1375336815601863E-6</v>
      </c>
      <c r="AQ686" cm="1">
        <f t="array" ref="AQ686" xml:space="preserve"> EXP( -4 * alpha * X * 10^(-6) * AN686 / ( PI() * df * 10^(-6) * ( 1 - alpha ) ) ) * 100</f>
        <v>4.8194332682084603E-15</v>
      </c>
      <c r="AR686">
        <f t="shared" si="279"/>
        <v>1.1375336767407531E-6</v>
      </c>
      <c r="AS686" cm="1">
        <f t="array" ref="AS686" xml:space="preserve"> ( sigave * 10^(-6) * fE *e * H686 ) / ( 3 * PI() * eps0 * ( 1 + epsF ) * mu * U * F686 * 10^(-9) )</f>
        <v>3.0816713171845224E-3</v>
      </c>
      <c r="AT686" cm="1">
        <f t="array" ref="AT686" xml:space="preserve"> PI() * AS686 / ( 1 + alpha * SQRT(AS686) )</f>
        <v>9.6444141667293218E-3</v>
      </c>
      <c r="AU686" cm="1">
        <f t="array" ref="AU686" xml:space="preserve"> PI() * AS686 * ( 1 - SQRT( AS686 ) * alpha )</f>
        <v>9.6442726654553442E-3</v>
      </c>
      <c r="AV686">
        <f t="shared" si="280"/>
        <v>0.99998532816285868</v>
      </c>
      <c r="AW686" cm="1">
        <f t="array" ref="AW686" xml:space="preserve"> 2 / 3 * ( epsP - 1 ) / ( epsP + 2 ) * ( sigave * 10^(-6) ) ^ 2 / ( eps0 * ( 1 + epsF ) ^ 2 ) * H686 * ( F686 * 10^(-9) ) ^ 2 / ( df * 10^(-6) * mu * U )</f>
        <v>158.50187429751392</v>
      </c>
      <c r="AX686" cm="1">
        <f t="array" ref="AX686" xml:space="preserve"> 0.528 * Ku ^ 0.26 * AW686 ^ 0.74 / ( 1 + 0.366 * ( Ku * AW686 ) ^ 0.63 )</f>
        <v>2.5691463643284944</v>
      </c>
      <c r="AY686" cm="1">
        <f t="array" ref="AY686" xml:space="preserve"> 0.35 * Ku ^ ( -0.5 ) * AW686 ^ 0.4</f>
        <v>3.2815761062355415</v>
      </c>
      <c r="AZ686">
        <f t="shared" si="281"/>
        <v>1.2773021233040014</v>
      </c>
      <c r="BA686">
        <f t="shared" si="267"/>
        <v>0.89497536279967371</v>
      </c>
      <c r="BB686">
        <f t="shared" si="282"/>
        <v>1.845817802679486</v>
      </c>
      <c r="BC686">
        <f t="shared" si="283"/>
        <v>2.0624230335295204</v>
      </c>
      <c r="BD686">
        <f t="shared" si="268"/>
        <v>1.1664038957170637</v>
      </c>
      <c r="BE686">
        <f t="shared" si="284"/>
        <v>5.117749636249572</v>
      </c>
      <c r="BF686">
        <f t="shared" si="285"/>
        <v>4.3876307812769788</v>
      </c>
      <c r="BG686" cm="1">
        <f t="array" ref="BG686" xml:space="preserve"> EXP( -4 * alpha * X * 10^(-6) * BA686 / ( PI() * df * 10^(-6) * ( 1 - alpha ) ) ) * 100</f>
        <v>1.1139752645391237E-6</v>
      </c>
      <c r="BH686" cm="1">
        <f t="array" ref="BH686" xml:space="preserve"> EXP( -4 * alpha * X * 10^(-6) * BB686 / ( PI() * df * 10^(-6) * ( 1 - alpha ) ) ) * 100</f>
        <v>3.9563339315974901E-15</v>
      </c>
      <c r="BI686" cm="1">
        <f t="array" ref="BI686" xml:space="preserve"> EXP( -4 * alpha * X * 10^(-6) * BD686 / ( PI() * df * 10^(-6) * ( 1 - alpha ) ) ) * 100</f>
        <v>4.3136843780834163E-9</v>
      </c>
      <c r="BJ686" cm="1">
        <f t="array" ref="BJ686" xml:space="preserve"> EXP( -4 * alpha * X * 10^(-6) * BE686 / ( PI() * df * 10^(-6) * ( 1 - alpha ) ) ) * 100</f>
        <v>3.3230864264277172E-44</v>
      </c>
      <c r="BK686" cm="1">
        <f t="array" ref="BK686">fC *  BG686 +  ( 1 - fC ) * BI686</f>
        <v>1.1527984239418745E-7</v>
      </c>
    </row>
    <row r="687" spans="6:63" x14ac:dyDescent="0.2">
      <c r="F687">
        <v>6870</v>
      </c>
      <c r="G687" cm="1">
        <f t="array" ref="G687" xml:space="preserve"> F687 * 10^(-9) * rhoa/mu * U</f>
        <v>4.5513273221361806E-3</v>
      </c>
      <c r="H687" cm="1">
        <f t="array" ref="H687">1 +  lambda/F687 * ( 2.514 + 0.8 * EXP( -0.55 * F687/lambda ) )</f>
        <v>1.0245215633187772</v>
      </c>
      <c r="I687" cm="1">
        <f t="array" ref="I687" xml:space="preserve"> 1 + 3.34 * lambda/F687</f>
        <v>1.0325783697234352</v>
      </c>
      <c r="J687">
        <f t="shared" si="269"/>
        <v>0.99219738991160944</v>
      </c>
      <c r="K687" cm="1">
        <f t="array" ref="K687" xml:space="preserve"> kB * T * H687 / ( 3 * PI() * mu * F687 * 10^(-9) )</f>
        <v>3.5207858246243433E-12</v>
      </c>
      <c r="L687" cm="1">
        <f t="array" ref="L687" xml:space="preserve"> df * 10^(-6) *U / K687</f>
        <v>23357.524769072701</v>
      </c>
      <c r="M687" cm="1">
        <f t="array" ref="M687" xml:space="preserve"> 1 + 0.388 * Kn * ( ( 1 - alpha ) * L687 / Ku ) ^ ( 1 / 3 )</f>
        <v>1.2132117950880921</v>
      </c>
      <c r="N687" cm="1">
        <f t="array" ref="N687" xml:space="preserve"> 1 + 0.388 * Kn * ( ( 1 - alpha ) / Ku ) ^ ( 1 / 3 ) * ( 3 * PI() * mu * df * 10^(-6) * U * F687 * 10^(-9) / ( kB * T ) ) ^ ( 1 / 3 ) * ( 0.6 * ( F687 / lambda ) ^ 0.1 ) ^ ( -1 / 3 ) * ( 1 + 2/3 * ( 3.34 * F687 / lambda ) ) ^ ( -1 / 2 )</f>
        <v>1.0144229898782022</v>
      </c>
      <c r="O687">
        <f t="shared" si="260"/>
        <v>0.83614665962305812</v>
      </c>
      <c r="P687" cm="1">
        <f t="array" ref="P687" xml:space="preserve"> 1 / ( 1 + 1.6 * ( ( 1 - alpha ) / Ku ) ^ ( 1 / 3 ) * L687 ^ ( -2 / 3 ) * M687 )</f>
        <v>0.99733561446946906</v>
      </c>
      <c r="Q687" cm="1">
        <f t="array" ref="Q687" xml:space="preserve"> 1.6 * ( ( 1 - alpha ) / Ku ) * L687 ^ ( -2 / 3 ) * M687 * P687</f>
        <v>3.3694919358486092E-3</v>
      </c>
      <c r="R687" cm="1">
        <f t="array" ref="R687" xml:space="preserve"> 1.6 * ( 0.6 ) ^ ( 2 / 3 ) * ( ( 1 - alpha ) / Ku ) * ( lambda * 10^(-9) ) ^ ( -1 / 15 ) * ( kB * T / ( 3 * PI() * df * 10^(-6) * U * mu ) ) ^ ( 2 / 3 ) * ( F687 * 10^(-9) ) ^ ( -3 / 5 )  +  3.2 * 3.34 / 3 * ( 0.6 ) ^ ( 2 / 3 ) * ( ( 1 - alpha ) / Ku ) *  ( lambda * 10^(-9) ) ^ ( 14 / 15 ) * ( kB * T / ( 3 * PI() * df * 10^(-6) * U * mu ) ) ^ ( 2 / 3 ) * ( F687 * 10^(-9) ) ^ ( -8 / 5 )</f>
        <v>2.7118092730198675E-3</v>
      </c>
      <c r="S687">
        <f t="shared" si="261"/>
        <v>2.7509216707162481E-3</v>
      </c>
      <c r="T687">
        <f t="shared" si="270"/>
        <v>0.81642031590837638</v>
      </c>
      <c r="U687">
        <f t="shared" si="262"/>
        <v>5292.6542655158037</v>
      </c>
      <c r="V687">
        <f t="shared" si="263"/>
        <v>1.3745515137674047E-2</v>
      </c>
      <c r="W687">
        <f t="shared" si="264"/>
        <v>1.8893854025342594E-4</v>
      </c>
      <c r="X687">
        <f t="shared" si="265"/>
        <v>2.5970397690584148E-6</v>
      </c>
      <c r="Y687" cm="1">
        <f t="array" ref="Y687" xml:space="preserve"> 4 / 3 * g / U^2 * F687 * 10^(-9) * ( rhop - rhoa ) / rhoa</f>
        <v>712.17884806968493</v>
      </c>
      <c r="Z687" cm="1">
        <f t="array" ref="Z687" xml:space="preserve"> SQRT( 4/3 * 1/U687 * g/rhoa * F687 * 10^(-9) *  ( rhop - rhoa ) )</f>
        <v>3.8477614140848934E-3</v>
      </c>
      <c r="AA687" cm="1">
        <f t="array" ref="AA687" xml:space="preserve"> Z687 / U</f>
        <v>0.36682402575493489</v>
      </c>
      <c r="AB687">
        <f t="shared" si="271"/>
        <v>0.57933977389508295</v>
      </c>
      <c r="AC687">
        <f t="shared" si="272"/>
        <v>0.55073871401156027</v>
      </c>
      <c r="AD687">
        <f t="shared" si="273"/>
        <v>0.95063163074195856</v>
      </c>
      <c r="AE687" cm="1">
        <f t="array" ref="AE687">( ( F687 * 10^(-9) ) ^ 2 * rhop * H687 * U ) / ( 18 * mu * ( df * 10^(-6) ) )</f>
        <v>0.19824332267952355</v>
      </c>
      <c r="AF687">
        <f t="shared" si="274"/>
        <v>0.19560028298283927</v>
      </c>
      <c r="AG687" cm="1">
        <f t="array" ref="AG687">(2 * AI707*(1-alpha)*AE687*SQRT(alpha)+(1-alpha)*alpha*AE687^2)/Ku</f>
        <v>0.13742609398484407</v>
      </c>
      <c r="AH687">
        <f t="shared" si="275"/>
        <v>0.7025863760989598</v>
      </c>
      <c r="AI687" cm="1">
        <f t="array" ref="AI687" xml:space="preserve"> F687 / df / 1000</f>
        <v>0.87627551020408168</v>
      </c>
      <c r="AJ687" cm="1">
        <f t="array" ref="AJ687" xml:space="preserve"> ( 1 + AI687 ) / ( 2*Ku ) * ( 2 * LN( 1 + AI687 ) - 1 + alpha + ( 1 / ( 1 + AI687 ) ) ^ 2 * ( 1 - alpha / 2 ) - ( alpha / 2) * ( 1 + AI687 ) ^ 2 )</f>
        <v>0.68842064249151624</v>
      </c>
      <c r="AK687" cm="1">
        <f t="array" ref="AK687" xml:space="preserve"> ( ( 1 - alpha ) / Ku ) * AI687 ^ 2</f>
        <v>1.0920244974304167</v>
      </c>
      <c r="AL687">
        <f t="shared" si="276"/>
        <v>1.5862750621163635</v>
      </c>
      <c r="AM687">
        <f t="shared" si="266"/>
        <v>0.89492335085834429</v>
      </c>
      <c r="AN687">
        <f t="shared" si="277"/>
        <v>1.8411144160955324</v>
      </c>
      <c r="AO687">
        <f t="shared" si="278"/>
        <v>2.0572872686020225</v>
      </c>
      <c r="AP687" cm="1">
        <f t="array" ref="AP687" xml:space="preserve"> EXP( -4 * alpha * X * 10^(-6) * AM687 / ( PI() * df * 10^(-6) * ( 1 - alpha ) ) ) * 100</f>
        <v>1.11516144869575E-6</v>
      </c>
      <c r="AQ687" cm="1">
        <f t="array" ref="AQ687" xml:space="preserve"> EXP( -4 * alpha * X * 10^(-6) * AN687 / ( PI() * df * 10^(-6) * ( 1 - alpha ) ) ) * 100</f>
        <v>4.356013291067002E-15</v>
      </c>
      <c r="AR687">
        <f t="shared" si="279"/>
        <v>1.1151614443397367E-6</v>
      </c>
      <c r="AS687" cm="1">
        <f t="array" ref="AS687" xml:space="preserve"> ( sigave * 10^(-6) * fE *e * H687 ) / ( 3 * PI() * eps0 * ( 1 + epsF ) * mu * U * F687 * 10^(-9) )</f>
        <v>3.0770782641087596E-3</v>
      </c>
      <c r="AT687" cm="1">
        <f t="array" ref="AT687" xml:space="preserve"> PI() * AS687 / ( 1 + alpha * SQRT(AS687) )</f>
        <v>9.6300671187330884E-3</v>
      </c>
      <c r="AU687" cm="1">
        <f t="array" ref="AU687" xml:space="preserve"> PI() * AS687 * ( 1 - SQRT( AS687 ) * alpha )</f>
        <v>9.6299260385424041E-3</v>
      </c>
      <c r="AV687">
        <f t="shared" si="280"/>
        <v>0.99998535003038458</v>
      </c>
      <c r="AW687" cm="1">
        <f t="array" ref="AW687" xml:space="preserve"> 2 / 3 * ( epsP - 1 ) / ( epsP + 2 ) * ( sigave * 10^(-6) ) ^ 2 / ( eps0 * ( 1 + epsF ) ^ 2 ) * H687 * ( F687 * 10^(-9) ) ^ 2 / ( df * 10^(-6) * mu * U )</f>
        <v>158.95876960165594</v>
      </c>
      <c r="AX687" cm="1">
        <f t="array" ref="AX687" xml:space="preserve"> 0.528 * Ku ^ 0.26 * AW687 ^ 0.74 / ( 1 + 0.366 * ( Ku * AW687 ) ^ 0.63 )</f>
        <v>2.5705557580483682</v>
      </c>
      <c r="AY687" cm="1">
        <f t="array" ref="AY687" xml:space="preserve"> 0.35 * Ku ^ ( -0.5 ) * AW687 ^ 0.4</f>
        <v>3.2853566094484501</v>
      </c>
      <c r="AZ687">
        <f t="shared" si="281"/>
        <v>1.2780724943086925</v>
      </c>
      <c r="BA687">
        <f t="shared" si="267"/>
        <v>0.89593524604218999</v>
      </c>
      <c r="BB687">
        <f t="shared" si="282"/>
        <v>1.8507443421340748</v>
      </c>
      <c r="BC687">
        <f t="shared" si="283"/>
        <v>2.0657121709518305</v>
      </c>
      <c r="BD687">
        <f t="shared" si="268"/>
        <v>1.1650287363458556</v>
      </c>
      <c r="BE687">
        <f t="shared" si="284"/>
        <v>5.1264710255439825</v>
      </c>
      <c r="BF687">
        <f t="shared" si="285"/>
        <v>4.4002957743542863</v>
      </c>
      <c r="BG687" cm="1">
        <f t="array" ref="BG687" xml:space="preserve"> EXP( -4 * alpha * X * 10^(-6) * BA687 / ( PI() * df * 10^(-6) * ( 1 - alpha ) ) ) * 100</f>
        <v>1.0923092832529636E-6</v>
      </c>
      <c r="BH687" cm="1">
        <f t="array" ref="BH687" xml:space="preserve"> EXP( -4 * alpha * X * 10^(-6) * BB687 / ( PI() * df * 10^(-6) * ( 1 - alpha ) ) ) * 100</f>
        <v>3.576956477164816E-15</v>
      </c>
      <c r="BI687" cm="1">
        <f t="array" ref="BI687" xml:space="preserve"> EXP( -4 * alpha * X * 10^(-6) * BD687 / ( PI() * df * 10^(-6) * ( 1 - alpha ) ) ) * 100</f>
        <v>4.436787263523663E-9</v>
      </c>
      <c r="BJ687" cm="1">
        <f t="array" ref="BJ687" xml:space="preserve"> EXP( -4 * alpha * X * 10^(-6) * BE687 / ( PI() * df * 10^(-6) * ( 1 - alpha ) ) ) * 100</f>
        <v>2.7799675897132877E-44</v>
      </c>
      <c r="BK687" cm="1">
        <f t="array" ref="BK687">fC *  BG687 +  ( 1 - fC ) * BI687</f>
        <v>1.1322403686246767E-7</v>
      </c>
    </row>
    <row r="688" spans="6:63" x14ac:dyDescent="0.2">
      <c r="F688">
        <v>6880</v>
      </c>
      <c r="G688" cm="1">
        <f t="array" ref="G688" xml:space="preserve"> F688 * 10^(-9) * rhoa/mu * U</f>
        <v>4.5579522527360878E-3</v>
      </c>
      <c r="H688" cm="1">
        <f t="array" ref="H688">1 +  lambda/F688 * ( 2.514 + 0.8 * EXP( -0.55 * F688/lambda ) )</f>
        <v>1.024485921511628</v>
      </c>
      <c r="I688" cm="1">
        <f t="array" ref="I688" xml:space="preserve"> 1 + 3.34 * lambda/F688</f>
        <v>1.0325310174418605</v>
      </c>
      <c r="J688">
        <f t="shared" si="269"/>
        <v>0.99220837360395764</v>
      </c>
      <c r="K688" cm="1">
        <f t="array" ref="K688" xml:space="preserve"> kB * T * H688 / ( 3 * PI() * mu * F688 * 10^(-9) )</f>
        <v>3.5155460977181177E-12</v>
      </c>
      <c r="L688" cm="1">
        <f t="array" ref="L688" xml:space="preserve"> df * 10^(-6) *U / K688</f>
        <v>23392.337867121612</v>
      </c>
      <c r="M688" cm="1">
        <f t="array" ref="M688" xml:space="preserve"> 1 + 0.388 * Kn * ( ( 1 - alpha ) * L688 / Ku ) ^ ( 1 / 3 )</f>
        <v>1.2133176692993866</v>
      </c>
      <c r="N688" cm="1">
        <f t="array" ref="N688" xml:space="preserve"> 1 + 0.388 * Kn * ( ( 1 - alpha ) / Ku ) ^ ( 1 / 3 ) * ( 3 * PI() * mu * df * 10^(-6) * U * F688 * 10^(-9) / ( kB * T ) ) ^ ( 1 / 3 ) * ( 0.6 * ( F688 / lambda ) ^ 0.1 ) ^ ( -1 / 3 ) * ( 1 + 2/3 * ( 3.34 * F688 / lambda ) ) ^ ( -1 / 2 )</f>
        <v>1.0144188404115371</v>
      </c>
      <c r="O688">
        <f t="shared" si="260"/>
        <v>0.83607027745446016</v>
      </c>
      <c r="P688" cm="1">
        <f t="array" ref="P688" xml:space="preserve"> 1 / ( 1 + 1.6 * ( ( 1 - alpha ) / Ku ) ^ ( 1 / 3 ) * L688 ^ ( -2 / 3 ) * M688 )</f>
        <v>0.99733801989407234</v>
      </c>
      <c r="Q688" cm="1">
        <f t="array" ref="Q688" xml:space="preserve"> 1.6 * ( ( 1 - alpha ) / Ku ) * L688 ^ ( -2 / 3 ) * M688 * P688</f>
        <v>3.3664499365919092E-3</v>
      </c>
      <c r="R688" cm="1">
        <f t="array" ref="R688" xml:space="preserve"> 1.6 * ( 0.6 ) ^ ( 2 / 3 ) * ( ( 1 - alpha ) / Ku ) * ( lambda * 10^(-9) ) ^ ( -1 / 15 ) * ( kB * T / ( 3 * PI() * df * 10^(-6) * U * mu ) ) ^ ( 2 / 3 ) * ( F688 * 10^(-9) ) ^ ( -3 / 5 )  +  3.2 * 3.34 / 3 * ( 0.6 ) ^ ( 2 / 3 ) * ( ( 1 - alpha ) / Ku ) *  ( lambda * 10^(-9) ) ^ ( 14 / 15 ) * ( kB * T / ( 3 * PI() * df * 10^(-6) * U * mu ) ) ^ ( 2 / 3 ) * ( F688 * 10^(-9) ) ^ ( -8 / 5 )</f>
        <v>2.7093599210731337E-3</v>
      </c>
      <c r="S688">
        <f t="shared" si="261"/>
        <v>2.7484257493925017E-3</v>
      </c>
      <c r="T688">
        <f t="shared" si="270"/>
        <v>0.81641664101944844</v>
      </c>
      <c r="U688">
        <f t="shared" si="262"/>
        <v>5284.9808886429009</v>
      </c>
      <c r="V688">
        <f t="shared" si="263"/>
        <v>1.3755490081662453E-2</v>
      </c>
      <c r="W688">
        <f t="shared" si="264"/>
        <v>1.8921285900505363E-4</v>
      </c>
      <c r="X688">
        <f t="shared" si="265"/>
        <v>2.6026977347320873E-6</v>
      </c>
      <c r="Y688" cm="1">
        <f t="array" ref="Y688" xml:space="preserve"> 4 / 3 * g / U^2 * F688 * 10^(-9) * ( rhop - rhoa ) / rhoa</f>
        <v>713.21549850355643</v>
      </c>
      <c r="Z688" cm="1">
        <f t="array" ref="Z688" xml:space="preserve"> SQRT( 4/3 * 1/U688 * g/rhoa * F688 * 10^(-9) *  ( rhop - rhoa ) )</f>
        <v>3.8533551462543386E-3</v>
      </c>
      <c r="AA688" cm="1">
        <f t="array" ref="AA688" xml:space="preserve"> Z688 / U</f>
        <v>0.36735730085506968</v>
      </c>
      <c r="AB688">
        <f t="shared" si="271"/>
        <v>0.5806710507393571</v>
      </c>
      <c r="AC688">
        <f t="shared" si="272"/>
        <v>0.5518790715745967</v>
      </c>
      <c r="AD688">
        <f t="shared" si="273"/>
        <v>0.95041602448046936</v>
      </c>
      <c r="AE688" cm="1">
        <f t="array" ref="AE688">( ( F688 * 10^(-9) ) ^ 2 * rhop * H688 * U ) / ( 18 * mu * ( df * 10^(-6) ) )</f>
        <v>0.19881395356491471</v>
      </c>
      <c r="AF688">
        <f t="shared" si="274"/>
        <v>0.19622802017959554</v>
      </c>
      <c r="AG688" cm="1">
        <f t="array" ref="AG688">(2 * AI708*(1-alpha)*AE688*SQRT(alpha)+(1-alpha)*alpha*AE688^2)/Ku</f>
        <v>0.13802226728172939</v>
      </c>
      <c r="AH688">
        <f t="shared" si="275"/>
        <v>0.70337695480699458</v>
      </c>
      <c r="AI688" cm="1">
        <f t="array" ref="AI688" xml:space="preserve"> F688 / df / 1000</f>
        <v>0.87755102040816324</v>
      </c>
      <c r="AJ688" cm="1">
        <f t="array" ref="AJ688" xml:space="preserve"> ( 1 + AI688 ) / ( 2*Ku ) * ( 2 * LN( 1 + AI688 ) - 1 + alpha + ( 1 / ( 1 + AI688 ) ) ^ 2 * ( 1 - alpha / 2 ) - ( alpha / 2) * ( 1 + AI688 ) ^ 2 )</f>
        <v>0.69006665397501687</v>
      </c>
      <c r="AK688" cm="1">
        <f t="array" ref="AK688" xml:space="preserve"> ( ( 1 - alpha ) / Ku ) * AI688 ^ 2</f>
        <v>1.0952059218120322</v>
      </c>
      <c r="AL688">
        <f t="shared" si="276"/>
        <v>1.5871016451864126</v>
      </c>
      <c r="AM688">
        <f t="shared" si="266"/>
        <v>0.89589022307116206</v>
      </c>
      <c r="AN688">
        <f t="shared" si="277"/>
        <v>1.8460614393156169</v>
      </c>
      <c r="AO688">
        <f t="shared" si="278"/>
        <v>2.0605888888788346</v>
      </c>
      <c r="AP688" cm="1">
        <f t="array" ref="AP688" xml:space="preserve"> EXP( -4 * alpha * X * 10^(-6) * AM688 / ( PI() * df * 10^(-6) * ( 1 - alpha ) ) ) * 100</f>
        <v>1.0933160346104083E-6</v>
      </c>
      <c r="AQ688" cm="1">
        <f t="array" ref="AQ688" xml:space="preserve"> EXP( -4 * alpha * X * 10^(-6) * AN688 / ( PI() * df * 10^(-6) * ( 1 - alpha ) ) ) * 100</f>
        <v>3.9366597876865964E-15</v>
      </c>
      <c r="AR688">
        <f t="shared" si="279"/>
        <v>1.0933160306737485E-6</v>
      </c>
      <c r="AS688" cm="1">
        <f t="array" ref="AS688" xml:space="preserve"> ( sigave * 10^(-6) * fE *e * H688 ) / ( 3 * PI() * eps0 * ( 1 + epsF ) * mu * U * F688 * 10^(-9) )</f>
        <v>3.0724988745701371E-3</v>
      </c>
      <c r="AT688" cm="1">
        <f t="array" ref="AT688" xml:space="preserve"> PI() * AS688 / ( 1 + alpha * SQRT(AS688) )</f>
        <v>9.6157626897891806E-3</v>
      </c>
      <c r="AU688" cm="1">
        <f t="array" ref="AU688" xml:space="preserve"> PI() * AS688 * ( 1 - SQRT( AS688 ) * alpha )</f>
        <v>9.6156220288053582E-3</v>
      </c>
      <c r="AV688">
        <f t="shared" si="280"/>
        <v>0.99998537183285818</v>
      </c>
      <c r="AW688" cm="1">
        <f t="array" ref="AW688" xml:space="preserve"> 2 / 3 * ( epsP - 1 ) / ( epsP + 2 ) * ( sigave * 10^(-6) ) ^ 2 / ( eps0 * ( 1 + epsF ) ^ 2 ) * H688 * ( F688 * 10^(-9) ) ^ 2 / ( df * 10^(-6) * mu * U )</f>
        <v>159.41632238180742</v>
      </c>
      <c r="AX688" cm="1">
        <f t="array" ref="AX688" xml:space="preserve"> 0.528 * Ku ^ 0.26 * AW688 ^ 0.74 / ( 1 + 0.366 * ( Ku * AW688 ) ^ 0.63 )</f>
        <v>2.5719629571806522</v>
      </c>
      <c r="AY688" cm="1">
        <f t="array" ref="AY688" xml:space="preserve"> 0.35 * Ku ^ ( -0.5 ) * AW688 ^ 0.4</f>
        <v>3.289136024607751</v>
      </c>
      <c r="AZ688">
        <f t="shared" si="281"/>
        <v>1.2788426891704745</v>
      </c>
      <c r="BA688">
        <f t="shared" si="267"/>
        <v>0.8968913179797966</v>
      </c>
      <c r="BB688">
        <f t="shared" si="282"/>
        <v>1.8556770613444222</v>
      </c>
      <c r="BC688">
        <f t="shared" si="283"/>
        <v>2.0690099504187902</v>
      </c>
      <c r="BD688">
        <f t="shared" si="268"/>
        <v>1.1636567128124742</v>
      </c>
      <c r="BE688">
        <f t="shared" si="284"/>
        <v>5.135197463923368</v>
      </c>
      <c r="BF688">
        <f t="shared" si="285"/>
        <v>4.4129831481932218</v>
      </c>
      <c r="BG688" cm="1">
        <f t="array" ref="BG688" xml:space="preserve"> EXP( -4 * alpha * X * 10^(-6) * BA688 / ( PI() * df * 10^(-6) * ( 1 - alpha ) ) ) * 100</f>
        <v>1.071148220211401E-6</v>
      </c>
      <c r="BH688" cm="1">
        <f t="array" ref="BH688" xml:space="preserve"> EXP( -4 * alpha * X * 10^(-6) * BB688 / ( PI() * df * 10^(-6) * ( 1 - alpha ) ) ) * 100</f>
        <v>3.2335490640399247E-15</v>
      </c>
      <c r="BI688" cm="1">
        <f t="array" ref="BI688" xml:space="preserve"> EXP( -4 * alpha * X * 10^(-6) * BD688 / ( PI() * df * 10^(-6) * ( 1 - alpha ) ) ) * 100</f>
        <v>4.5631104295683995E-9</v>
      </c>
      <c r="BJ688" cm="1">
        <f t="array" ref="BJ688" xml:space="preserve"> EXP( -4 * alpha * X * 10^(-6) * BE688 / ( PI() * df * 10^(-6) * ( 1 - alpha ) ) ) * 100</f>
        <v>2.3253747943174383E-44</v>
      </c>
      <c r="BK688" cm="1">
        <f t="array" ref="BK688">fC *  BG688 +  ( 1 - fC ) * BI688</f>
        <v>1.1122162140775167E-7</v>
      </c>
    </row>
    <row r="689" spans="6:63" x14ac:dyDescent="0.2">
      <c r="F689">
        <v>6890</v>
      </c>
      <c r="G689" cm="1">
        <f t="array" ref="G689" xml:space="preserve"> F689 * 10^(-9) * rhoa/mu * U</f>
        <v>4.564577183335995E-3</v>
      </c>
      <c r="H689" cm="1">
        <f t="array" ref="H689">1 +  lambda/F689 * ( 2.514 + 0.8 * EXP( -0.55 * F689/lambda ) )</f>
        <v>1.0244503831640057</v>
      </c>
      <c r="I689" cm="1">
        <f t="array" ref="I689" xml:space="preserve"> 1 + 3.34 * lambda/F689</f>
        <v>1.0324838026124818</v>
      </c>
      <c r="J689">
        <f t="shared" si="269"/>
        <v>0.99221932641640553</v>
      </c>
      <c r="K689" cm="1">
        <f t="array" ref="K689" xml:space="preserve"> kB * T * H689 / ( 3 * PI() * mu * F689 * 10^(-9) )</f>
        <v>3.5103219349774746E-12</v>
      </c>
      <c r="L689" cm="1">
        <f t="array" ref="L689" xml:space="preserve"> df * 10^(-6) *U / K689</f>
        <v>23427.15102163154</v>
      </c>
      <c r="M689" cm="1">
        <f t="array" ref="M689" xml:space="preserve"> 1 + 0.388 * Kn * ( ( 1 - alpha ) * L689 / Ku ) ^ ( 1 / 3 )</f>
        <v>1.213423438690969</v>
      </c>
      <c r="N689" cm="1">
        <f t="array" ref="N689" xml:space="preserve"> 1 + 0.388 * Kn * ( ( 1 - alpha ) / Ku ) ^ ( 1 / 3 ) * ( 3 * PI() * mu * df * 10^(-6) * U * F689 * 10^(-9) / ( kB * T ) ) ^ ( 1 / 3 ) * ( 0.6 * ( F689 / lambda ) ^ 0.1 ) ^ ( -1 / 3 ) * ( 1 + 2/3 * ( 3.34 * F689 / lambda ) ) ^ ( -1 / 2 )</f>
        <v>1.0144146980969135</v>
      </c>
      <c r="O689">
        <f t="shared" si="260"/>
        <v>0.83599398672507563</v>
      </c>
      <c r="P689" cm="1">
        <f t="array" ref="P689" xml:space="preserve"> 1 / ( 1 + 1.6 * ( ( 1 - alpha ) / Ku ) ^ ( 1 / 3 ) * L689 ^ ( -2 / 3 ) * M689 )</f>
        <v>0.99734041948987595</v>
      </c>
      <c r="Q689" cm="1">
        <f t="array" ref="Q689" xml:space="preserve"> 1.6 * ( ( 1 - alpha ) / Ku ) * L689 ^ ( -2 / 3 ) * M689 * P689</f>
        <v>3.3634153086758468E-3</v>
      </c>
      <c r="R689" cm="1">
        <f t="array" ref="R689" xml:space="preserve"> 1.6 * ( 0.6 ) ^ ( 2 / 3 ) * ( ( 1 - alpha ) / Ku ) * ( lambda * 10^(-9) ) ^ ( -1 / 15 ) * ( kB * T / ( 3 * PI() * df * 10^(-6) * U * mu ) ) ^ ( 2 / 3 ) * ( F689 * 10^(-9) ) ^ ( -3 / 5 )  +  3.2 * 3.34 / 3 * ( 0.6 ) ^ ( 2 / 3 ) * ( ( 1 - alpha ) / Ku ) *  ( lambda * 10^(-9) ) ^ ( 14 / 15 ) * ( kB * T / ( 3 * PI() * df * 10^(-6) * U * mu ) ) ^ ( 2 / 3 ) * ( F689 * 10^(-9) ) ^ ( -8 / 5 )</f>
        <v>2.706916452854462E-3</v>
      </c>
      <c r="S689">
        <f t="shared" si="261"/>
        <v>2.7459358362959272E-3</v>
      </c>
      <c r="T689">
        <f t="shared" si="270"/>
        <v>0.81641295656021229</v>
      </c>
      <c r="U689">
        <f t="shared" si="262"/>
        <v>5277.3297768964267</v>
      </c>
      <c r="V689">
        <f t="shared" si="263"/>
        <v>1.3765457735196765E-2</v>
      </c>
      <c r="W689">
        <f t="shared" si="264"/>
        <v>1.8948717603829978E-4</v>
      </c>
      <c r="X689">
        <f t="shared" si="265"/>
        <v>2.6083597677289067E-6</v>
      </c>
      <c r="Y689" cm="1">
        <f t="array" ref="Y689" xml:space="preserve"> 4 / 3 * g / U^2 * F689 * 10^(-9) * ( rhop - rhoa ) / rhoa</f>
        <v>714.25214893742782</v>
      </c>
      <c r="Z689" cm="1">
        <f t="array" ref="Z689" xml:space="preserve"> SQRT( 4/3 * 1/U689 * g/rhoa * F689 * 10^(-9) *  ( rhop - rhoa ) )</f>
        <v>3.8589488610941132E-3</v>
      </c>
      <c r="AA689" cm="1">
        <f t="array" ref="AA689" xml:space="preserve"> Z689 / U</f>
        <v>0.36789057430309063</v>
      </c>
      <c r="AB689">
        <f t="shared" si="271"/>
        <v>0.58200456969532799</v>
      </c>
      <c r="AC689">
        <f t="shared" si="272"/>
        <v>0.55302062109974481</v>
      </c>
      <c r="AD689">
        <f t="shared" si="273"/>
        <v>0.95019979205531679</v>
      </c>
      <c r="AE689" cm="1">
        <f t="array" ref="AE689">( ( F689 * 10^(-9) ) ^ 2 * rhop * H689 * U ) / ( 18 * mu * ( df * 10^(-6) ) )</f>
        <v>0.19938540441279692</v>
      </c>
      <c r="AF689">
        <f t="shared" si="274"/>
        <v>0.19685606576423775</v>
      </c>
      <c r="AG689" cm="1">
        <f t="array" ref="AG689">(2 * AI709*(1-alpha)*AE689*SQRT(alpha)+(1-alpha)*alpha*AE689^2)/Ku</f>
        <v>0.13862017820999514</v>
      </c>
      <c r="AH689">
        <f t="shared" si="275"/>
        <v>0.70417021528821921</v>
      </c>
      <c r="AI689" cm="1">
        <f t="array" ref="AI689" xml:space="preserve"> F689 / df / 1000</f>
        <v>0.87882653061224492</v>
      </c>
      <c r="AJ689" cm="1">
        <f t="array" ref="AJ689" xml:space="preserve"> ( 1 + AI689 ) / ( 2*Ku ) * ( 2 * LN( 1 + AI689 ) - 1 + alpha + ( 1 / ( 1 + AI689 ) ) ^ 2 * ( 1 - alpha / 2 ) - ( alpha / 2) * ( 1 + AI689 ) ^ 2 )</f>
        <v>0.69171386870480855</v>
      </c>
      <c r="AK689" cm="1">
        <f t="array" ref="AK689" xml:space="preserve"> ( ( 1 - alpha ) / Ku ) * AI689 ^ 2</f>
        <v>1.0983919737200216</v>
      </c>
      <c r="AL689">
        <f t="shared" si="276"/>
        <v>1.587928222079301</v>
      </c>
      <c r="AM689">
        <f t="shared" si="266"/>
        <v>0.89685320674597435</v>
      </c>
      <c r="AN689">
        <f t="shared" si="277"/>
        <v>1.8510145964203</v>
      </c>
      <c r="AO689">
        <f t="shared" si="278"/>
        <v>2.063899178257143</v>
      </c>
      <c r="AP689" cm="1">
        <f t="array" ref="AP689" xml:space="preserve"> EXP( -4 * alpha * X * 10^(-6) * AM689 / ( PI() * df * 10^(-6) * ( 1 - alpha ) ) ) * 100</f>
        <v>1.0719838507703639E-6</v>
      </c>
      <c r="AQ689" cm="1">
        <f t="array" ref="AQ689" xml:space="preserve"> EXP( -4 * alpha * X * 10^(-6) * AN689 / ( PI() * df * 10^(-6) * ( 1 - alpha ) ) ) * 100</f>
        <v>3.5572309603481814E-15</v>
      </c>
      <c r="AR689">
        <f t="shared" si="279"/>
        <v>1.071983847213133E-6</v>
      </c>
      <c r="AS689" cm="1">
        <f t="array" ref="AS689" xml:space="preserve"> ( sigave * 10^(-6) * fE *e * H689 ) / ( 3 * PI() * eps0 * ( 1 + epsF ) * mu * U * F689 * 10^(-9) )</f>
        <v>3.0679330877208004E-3</v>
      </c>
      <c r="AT689" cm="1">
        <f t="array" ref="AT689" xml:space="preserve"> PI() * AS689 / ( 1 + alpha * SQRT(AS689) )</f>
        <v>9.6015006903277349E-3</v>
      </c>
      <c r="AU689" cm="1">
        <f t="array" ref="AU689" xml:space="preserve"> PI() * AS689 * ( 1 - SQRT( AS689 ) * alpha )</f>
        <v>9.6013604466854731E-3</v>
      </c>
      <c r="AV689">
        <f t="shared" si="280"/>
        <v>0.99998539357056937</v>
      </c>
      <c r="AW689" cm="1">
        <f t="array" ref="AW689" xml:space="preserve"> 2 / 3 * ( epsP - 1 ) / ( epsP + 2 ) * ( sigave * 10^(-6) ) ^ 2 / ( eps0 * ( 1 + epsF ) ^ 2 ) * H689 * ( F689 * 10^(-9) ) ^ 2 / ( df * 10^(-6) * mu * U )</f>
        <v>159.87453263796837</v>
      </c>
      <c r="AX689" cm="1">
        <f t="array" ref="AX689" xml:space="preserve"> 0.528 * Ku ^ 0.26 * AW689 ^ 0.74 / ( 1 + 0.366 * ( Ku * AW689 ) ^ 0.63 )</f>
        <v>2.5733679684139403</v>
      </c>
      <c r="AY689" cm="1">
        <f t="array" ref="AY689" xml:space="preserve"> 0.35 * Ku ^ ( -0.5 ) * AW689 ^ 0.4</f>
        <v>3.2929143535910068</v>
      </c>
      <c r="AZ689">
        <f t="shared" si="281"/>
        <v>1.2796127075524877</v>
      </c>
      <c r="BA689">
        <f t="shared" si="267"/>
        <v>0.8978435707526079</v>
      </c>
      <c r="BB689">
        <f t="shared" si="282"/>
        <v>1.8606159568669856</v>
      </c>
      <c r="BC689">
        <f t="shared" si="283"/>
        <v>2.0723164006257169</v>
      </c>
      <c r="BD689">
        <f t="shared" si="268"/>
        <v>1.1622878605504992</v>
      </c>
      <c r="BE689">
        <f t="shared" si="284"/>
        <v>5.1439289500113068</v>
      </c>
      <c r="BF689">
        <f t="shared" si="285"/>
        <v>4.4256927432546416</v>
      </c>
      <c r="BG689" cm="1">
        <f t="array" ref="BG689" xml:space="preserve"> EXP( -4 * alpha * X * 10^(-6) * BA689 / ( PI() * df * 10^(-6) * ( 1 - alpha ) ) ) * 100</f>
        <v>1.0504791940053781E-6</v>
      </c>
      <c r="BH689" cm="1">
        <f t="array" ref="BH689" xml:space="preserve"> EXP( -4 * alpha * X * 10^(-6) * BB689 / ( PI() * df * 10^(-6) * ( 1 - alpha ) ) ) * 100</f>
        <v>2.9227412497858404E-15</v>
      </c>
      <c r="BI689" cm="1">
        <f t="array" ref="BI689" xml:space="preserve"> EXP( -4 * alpha * X * 10^(-6) * BD689 / ( PI() * df * 10^(-6) * ( 1 - alpha ) ) ) * 100</f>
        <v>4.6927257196929639E-9</v>
      </c>
      <c r="BJ689" cm="1">
        <f t="array" ref="BJ689" xml:space="preserve"> EXP( -4 * alpha * X * 10^(-6) * BE689 / ( PI() * df * 10^(-6) * ( 1 - alpha ) ) ) * 100</f>
        <v>1.9449181651122193E-44</v>
      </c>
      <c r="BK689" cm="1">
        <f t="array" ref="BK689">fC *  BG689 +  ( 1 - fC ) * BI689</f>
        <v>1.0927137254826149E-7</v>
      </c>
    </row>
    <row r="690" spans="6:63" x14ac:dyDescent="0.2">
      <c r="F690">
        <v>6900</v>
      </c>
      <c r="G690" cm="1">
        <f t="array" ref="G690" xml:space="preserve"> F690 * 10^(-9) * rhoa/mu * U</f>
        <v>4.5712021139359023E-3</v>
      </c>
      <c r="H690" cm="1">
        <f t="array" ref="H690">1 +  lambda/F690 * ( 2.514 + 0.8 * EXP( -0.55 * F690/lambda ) )</f>
        <v>1.0244149478260869</v>
      </c>
      <c r="I690" cm="1">
        <f t="array" ref="I690" xml:space="preserve"> 1 + 3.34 * lambda/F690</f>
        <v>1.0324367246376811</v>
      </c>
      <c r="J690">
        <f t="shared" si="269"/>
        <v>0.99223024847899577</v>
      </c>
      <c r="K690" cm="1">
        <f t="array" ref="K690" xml:space="preserve"> kB * T * H690 / ( 3 * PI() * mu * F690 * 10^(-9) )</f>
        <v>3.5051132671930254E-12</v>
      </c>
      <c r="L690" cm="1">
        <f t="array" ref="L690" xml:space="preserve"> df * 10^(-6) *U / K690</f>
        <v>23461.964232362821</v>
      </c>
      <c r="M690" cm="1">
        <f t="array" ref="M690" xml:space="preserve"> 1 + 0.388 * Kn * ( ( 1 - alpha ) * L690 / Ku ) ^ ( 1 / 3 )</f>
        <v>1.2135291035215057</v>
      </c>
      <c r="N690" cm="1">
        <f t="array" ref="N690" xml:space="preserve"> 1 + 0.388 * Kn * ( ( 1 - alpha ) / Ku ) ^ ( 1 / 3 ) * ( 3 * PI() * mu * df * 10^(-6) * U * F690 * 10^(-9) / ( kB * T ) ) ^ ( 1 / 3 ) * ( 0.6 * ( F690 / lambda ) ^ 0.1 ) ^ ( -1 / 3 ) * ( 1 + 2/3 * ( 3.34 * F690 / lambda ) ) ^ ( -1 / 2 )</f>
        <v>1.014410562911765</v>
      </c>
      <c r="O690">
        <f t="shared" si="260"/>
        <v>0.83591778719445275</v>
      </c>
      <c r="P690" cm="1">
        <f t="array" ref="P690" xml:space="preserve"> 1 / ( 1 + 1.6 * ( ( 1 - alpha ) / Ku ) ^ ( 1 / 3 ) * L690 ^ ( -2 / 3 ) * M690 )</f>
        <v>0.99734281327965513</v>
      </c>
      <c r="Q690" cm="1">
        <f t="array" ref="Q690" xml:space="preserve"> 1.6 * ( ( 1 - alpha ) / Ku ) * L690 ^ ( -2 / 3 ) * M690 * P690</f>
        <v>3.360388023298471E-3</v>
      </c>
      <c r="R690" cm="1">
        <f t="array" ref="R690" xml:space="preserve"> 1.6 * ( 0.6 ) ^ ( 2 / 3 ) * ( ( 1 - alpha ) / Ku ) * ( lambda * 10^(-9) ) ^ ( -1 / 15 ) * ( kB * T / ( 3 * PI() * df * 10^(-6) * U * mu ) ) ^ ( 2 / 3 ) * ( F690 * 10^(-9) ) ^ ( -3 / 5 )  +  3.2 * 3.34 / 3 * ( 0.6 ) ^ ( 2 / 3 ) * ( ( 1 - alpha ) / Ku ) *  ( lambda * 10^(-9) ) ^ ( 14 / 15 ) * ( kB * T / ( 3 * PI() * df * 10^(-6) * U * mu ) ) ^ ( 2 / 3 ) * ( F690 * 10^(-9) ) ^ ( -8 / 5 )</f>
        <v>2.7044788454560287E-3</v>
      </c>
      <c r="S690">
        <f t="shared" si="261"/>
        <v>2.7434519080020104E-3</v>
      </c>
      <c r="T690">
        <f t="shared" si="270"/>
        <v>0.81640926255567003</v>
      </c>
      <c r="U690">
        <f t="shared" si="262"/>
        <v>5269.7008334882767</v>
      </c>
      <c r="V690">
        <f t="shared" si="263"/>
        <v>1.3775418114131154E-2</v>
      </c>
      <c r="W690">
        <f t="shared" si="264"/>
        <v>1.8976149135394542E-4</v>
      </c>
      <c r="X690">
        <f t="shared" si="265"/>
        <v>2.6140258650168161E-6</v>
      </c>
      <c r="Y690" cm="1">
        <f t="array" ref="Y690" xml:space="preserve"> 4 / 3 * g / U^2 * F690 * 10^(-9) * ( rhop - rhoa ) / rhoa</f>
        <v>715.28879937129932</v>
      </c>
      <c r="Z690" cm="1">
        <f t="array" ref="Z690" xml:space="preserve"> SQRT( 4/3 * 1/U690 * g/rhoa * F690 * 10^(-9) *  ( rhop - rhoa ) )</f>
        <v>3.8645425586122284E-3</v>
      </c>
      <c r="AA690" cm="1">
        <f t="array" ref="AA690" xml:space="preserve"> Z690 / U</f>
        <v>0.36842384609976164</v>
      </c>
      <c r="AB690">
        <f t="shared" si="271"/>
        <v>0.5833403364338493</v>
      </c>
      <c r="AC690">
        <f t="shared" si="272"/>
        <v>0.55416336348723638</v>
      </c>
      <c r="AD690">
        <f t="shared" si="273"/>
        <v>0.94998293256217914</v>
      </c>
      <c r="AE690" cm="1">
        <f t="array" ref="AE690">( ( F690 * 10^(-9) ) ^ 2 * rhop * H690 * U ) / ( 18 * mu * ( df * 10^(-6) ) )</f>
        <v>0.19995767522317023</v>
      </c>
      <c r="AF690">
        <f t="shared" si="274"/>
        <v>0.19748441561639685</v>
      </c>
      <c r="AG690" cm="1">
        <f t="array" ref="AG690">(2 * AI710*(1-alpha)*AE690*SQRT(alpha)+(1-alpha)*alpha*AE690^2)/Ku</f>
        <v>0.13921982938977834</v>
      </c>
      <c r="AH690">
        <f t="shared" si="275"/>
        <v>0.70496615621662817</v>
      </c>
      <c r="AI690" cm="1">
        <f t="array" ref="AI690" xml:space="preserve"> F690 / df / 1000</f>
        <v>0.88010204081632648</v>
      </c>
      <c r="AJ690" cm="1">
        <f t="array" ref="AJ690" xml:space="preserve"> ( 1 + AI690 ) / ( 2*Ku ) * ( 2 * LN( 1 + AI690 ) - 1 + alpha + ( 1 / ( 1 + AI690 ) ) ^ 2 * ( 1 - alpha / 2 ) - ( alpha / 2) * ( 1 + AI690 ) ^ 2 )</f>
        <v>0.69336228471632944</v>
      </c>
      <c r="AK690" cm="1">
        <f t="array" ref="AK690" xml:space="preserve"> ( ( 1 - alpha ) / Ku ) * AI690 ^ 2</f>
        <v>1.1015826531543838</v>
      </c>
      <c r="AL690">
        <f t="shared" si="276"/>
        <v>1.5887547930373322</v>
      </c>
      <c r="AM690">
        <f t="shared" si="266"/>
        <v>0.89781229429379683</v>
      </c>
      <c r="AN690">
        <f t="shared" si="277"/>
        <v>1.8559738841660189</v>
      </c>
      <c r="AO690">
        <f t="shared" si="278"/>
        <v>2.0672181657145772</v>
      </c>
      <c r="AP690" cm="1">
        <f t="array" ref="AP690" xml:space="preserve"> EXP( -4 * alpha * X * 10^(-6) * AM690 / ( PI() * df * 10^(-6) * ( 1 - alpha ) ) ) * 100</f>
        <v>1.051151684875801E-6</v>
      </c>
      <c r="AQ690" cm="1">
        <f t="array" ref="AQ690" xml:space="preserve"> EXP( -4 * alpha * X * 10^(-6) * AN690 / ( PI() * df * 10^(-6) * ( 1 - alpha ) ) ) * 100</f>
        <v>3.2139695930716336E-15</v>
      </c>
      <c r="AR690">
        <f t="shared" si="279"/>
        <v>1.0511516816618315E-6</v>
      </c>
      <c r="AS690" cm="1">
        <f t="array" ref="AS690" xml:space="preserve"> ( sigave * 10^(-6) * fE *e * H690 ) / ( 3 * PI() * eps0 * ( 1 + epsF ) * mu * U * F690 * 10^(-9) )</f>
        <v>3.0633808430734844E-3</v>
      </c>
      <c r="AT690" cm="1">
        <f t="array" ref="AT690" xml:space="preserve"> PI() * AS690 / ( 1 + alpha * SQRT(AS690) )</f>
        <v>9.5872809319011258E-3</v>
      </c>
      <c r="AU690" cm="1">
        <f t="array" ref="AU690" xml:space="preserve"> PI() * AS690 * ( 1 - SQRT( AS690 ) * alpha )</f>
        <v>9.5871411037461718E-3</v>
      </c>
      <c r="AV690">
        <f t="shared" si="280"/>
        <v>0.99998541524380613</v>
      </c>
      <c r="AW690" cm="1">
        <f t="array" ref="AW690" xml:space="preserve"> 2 / 3 * ( epsP - 1 ) / ( epsP + 2 ) * ( sigave * 10^(-6) ) ^ 2 / ( eps0 * ( 1 + epsF ) ^ 2 ) * H690 * ( F690 * 10^(-9) ) ^ 2 / ( df * 10^(-6) * mu * U )</f>
        <v>160.33340037013878</v>
      </c>
      <c r="AX690" cm="1">
        <f t="array" ref="AX690" xml:space="preserve"> 0.528 * Ku ^ 0.26 * AW690 ^ 0.74 / ( 1 + 0.366 * ( Ku * AW690 ) ^ 0.63 )</f>
        <v>2.5747707984080517</v>
      </c>
      <c r="AY690" cm="1">
        <f t="array" ref="AY690" xml:space="preserve"> 0.35 * Ku ^ ( -0.5 ) * AW690 ^ 0.4</f>
        <v>3.2966915982698488</v>
      </c>
      <c r="AZ690">
        <f t="shared" si="281"/>
        <v>1.2803825491217127</v>
      </c>
      <c r="BA690">
        <f t="shared" si="267"/>
        <v>0.89879199653618858</v>
      </c>
      <c r="BB690">
        <f t="shared" si="282"/>
        <v>1.8655610252697652</v>
      </c>
      <c r="BC690">
        <f t="shared" si="283"/>
        <v>2.0756315504136236</v>
      </c>
      <c r="BD690">
        <f t="shared" si="268"/>
        <v>1.1609222149024445</v>
      </c>
      <c r="BE690">
        <f t="shared" si="284"/>
        <v>5.152665482435868</v>
      </c>
      <c r="BF690">
        <f t="shared" si="285"/>
        <v>4.438424397683578</v>
      </c>
      <c r="BG690" cm="1">
        <f t="array" ref="BG690" xml:space="preserve"> EXP( -4 * alpha * X * 10^(-6) * BA690 / ( PI() * df * 10^(-6) * ( 1 - alpha ) ) ) * 100</f>
        <v>1.0302896757830509E-6</v>
      </c>
      <c r="BH690" cm="1">
        <f t="array" ref="BH690" xml:space="preserve"> EXP( -4 * alpha * X * 10^(-6) * BB690 / ( PI() * df * 10^(-6) * ( 1 - alpha ) ) ) * 100</f>
        <v>2.6414745340771845E-15</v>
      </c>
      <c r="BI690" cm="1">
        <f t="array" ref="BI690" xml:space="preserve"> EXP( -4 * alpha * X * 10^(-6) * BD690 / ( PI() * df * 10^(-6) * ( 1 - alpha ) ) ) * 100</f>
        <v>4.8257060972306476E-9</v>
      </c>
      <c r="BJ690" cm="1">
        <f t="array" ref="BJ690" xml:space="preserve"> EXP( -4 * alpha * X * 10^(-6) * BE690 / ( PI() * df * 10^(-6) * ( 1 - alpha ) ) ) * 100</f>
        <v>1.6265404218953934E-44</v>
      </c>
      <c r="BK690" cm="1">
        <f t="array" ref="BK690">fC *  BG690 +  ( 1 - fC ) * BI690</f>
        <v>1.0737210306581267E-7</v>
      </c>
    </row>
    <row r="691" spans="6:63" x14ac:dyDescent="0.2">
      <c r="F691">
        <v>6910</v>
      </c>
      <c r="G691" cm="1">
        <f t="array" ref="G691" xml:space="preserve"> F691 * 10^(-9) * rhoa/mu * U</f>
        <v>4.5778270445358095E-3</v>
      </c>
      <c r="H691" cm="1">
        <f t="array" ref="H691">1 +  lambda/F691 * ( 2.514 + 0.8 * EXP( -0.55 * F691/lambda ) )</f>
        <v>1.0243796150506512</v>
      </c>
      <c r="I691" cm="1">
        <f t="array" ref="I691" xml:space="preserve"> 1 + 3.34 * lambda/F691</f>
        <v>1.0323897829232995</v>
      </c>
      <c r="J691">
        <f t="shared" si="269"/>
        <v>0.99224113992104146</v>
      </c>
      <c r="K691" cm="1">
        <f t="array" ref="K691" xml:space="preserve"> kB * T * H691 / ( 3 * PI() * mu * F691 * 10^(-9) )</f>
        <v>3.4999200255649057E-12</v>
      </c>
      <c r="L691" cm="1">
        <f t="array" ref="L691" xml:space="preserve"> df * 10^(-6) *U / K691</f>
        <v>23496.77749907719</v>
      </c>
      <c r="M691" cm="1">
        <f t="array" ref="M691" xml:space="preserve"> 1 + 0.388 * Kn * ( ( 1 - alpha ) * L691 / Ku ) ^ ( 1 / 3 )</f>
        <v>1.2136346640486446</v>
      </c>
      <c r="N691" cm="1">
        <f t="array" ref="N691" xml:space="preserve"> 1 + 0.388 * Kn * ( ( 1 - alpha ) / Ku ) ^ ( 1 / 3 ) * ( 3 * PI() * mu * df * 10^(-6) * U * F691 * 10^(-9) / ( kB * T ) ) ^ ( 1 / 3 ) * ( 0.6 * ( F691 / lambda ) ^ 0.1 ) ^ ( -1 / 3 ) * ( 1 + 2/3 * ( 3.34 * F691 / lambda ) ) ^ ( -1 / 2 )</f>
        <v>1.014406434833629</v>
      </c>
      <c r="O691">
        <f t="shared" si="260"/>
        <v>0.83584167862312297</v>
      </c>
      <c r="P691" cm="1">
        <f t="array" ref="P691" xml:space="preserve"> 1 / ( 1 + 1.6 * ( ( 1 - alpha ) / Ku ) ^ ( 1 / 3 ) * L691 ^ ( -2 / 3 ) * M691 )</f>
        <v>0.9973452012860613</v>
      </c>
      <c r="Q691" cm="1">
        <f t="array" ref="Q691" xml:space="preserve"> 1.6 * ( ( 1 - alpha ) / Ku ) * L691 ^ ( -2 / 3 ) * M691 * P691</f>
        <v>3.3573680518128087E-3</v>
      </c>
      <c r="R691" cm="1">
        <f t="array" ref="R691" xml:space="preserve"> 1.6 * ( 0.6 ) ^ ( 2 / 3 ) * ( ( 1 - alpha ) / Ku ) * ( lambda * 10^(-9) ) ^ ( -1 / 15 ) * ( kB * T / ( 3 * PI() * df * 10^(-6) * U * mu ) ) ^ ( 2 / 3 ) * ( F691 * 10^(-9) ) ^ ( -3 / 5 )  +  3.2 * 3.34 / 3 * ( 0.6 ) ^ ( 2 / 3 ) * ( ( 1 - alpha ) / Ku ) *  ( lambda * 10^(-9) ) ^ ( 14 / 15 ) * ( kB * T / ( 3 * PI() * df * 10^(-6) * U * mu ) ) ^ ( 2 / 3 ) * ( F691 * 10^(-9) ) ^ ( -8 / 5 )</f>
        <v>2.7020470760931851E-3</v>
      </c>
      <c r="S691">
        <f t="shared" si="261"/>
        <v>2.7409739412123193E-3</v>
      </c>
      <c r="T691">
        <f t="shared" si="270"/>
        <v>0.81640555903078071</v>
      </c>
      <c r="U691">
        <f t="shared" si="262"/>
        <v>5262.0939621905682</v>
      </c>
      <c r="V691">
        <f t="shared" si="263"/>
        <v>1.378537123426239E-2</v>
      </c>
      <c r="W691">
        <f t="shared" si="264"/>
        <v>1.9003580495277009E-4</v>
      </c>
      <c r="X691">
        <f t="shared" si="265"/>
        <v>2.619696023570324E-6</v>
      </c>
      <c r="Y691" cm="1">
        <f t="array" ref="Y691" xml:space="preserve"> 4 / 3 * g / U^2 * F691 * 10^(-9) * ( rhop - rhoa ) / rhoa</f>
        <v>716.32544980517071</v>
      </c>
      <c r="Z691" cm="1">
        <f t="array" ref="Z691" xml:space="preserve"> SQRT( 4/3 * 1/U691 * g/rhoa * F691 * 10^(-9) *  ( rhop - rhoa ) )</f>
        <v>3.8701362388166788E-3</v>
      </c>
      <c r="AA691" cm="1">
        <f t="array" ref="AA691" xml:space="preserve"> Z691 / U</f>
        <v>0.36895711624584482</v>
      </c>
      <c r="AB691">
        <f t="shared" si="271"/>
        <v>0.58467835664491064</v>
      </c>
      <c r="AC691">
        <f t="shared" si="272"/>
        <v>0.55530729963728942</v>
      </c>
      <c r="AD691">
        <f t="shared" si="273"/>
        <v>0.94976544509674921</v>
      </c>
      <c r="AE691" cm="1">
        <f t="array" ref="AE691">( ( F691 * 10^(-9) ) ^ 2 * rhop * H691 * U ) / ( 18 * mu * ( df * 10^(-6) ) )</f>
        <v>0.20053076599603456</v>
      </c>
      <c r="AF691">
        <f t="shared" si="274"/>
        <v>0.19811306562605882</v>
      </c>
      <c r="AG691" cm="1">
        <f t="array" ref="AG691">(2 * AI711*(1-alpha)*AE691*SQRT(alpha)+(1-alpha)*alpha*AE691^2)/Ku</f>
        <v>0.13982122344161182</v>
      </c>
      <c r="AH691">
        <f t="shared" si="275"/>
        <v>0.70576477628954737</v>
      </c>
      <c r="AI691" cm="1">
        <f t="array" ref="AI691" xml:space="preserve"> F691 / df / 1000</f>
        <v>0.88137755102040816</v>
      </c>
      <c r="AJ691" cm="1">
        <f t="array" ref="AJ691" xml:space="preserve"> ( 1 + AI691 ) / ( 2*Ku ) * ( 2 * LN( 1 + AI691 ) - 1 + alpha + ( 1 / ( 1 + AI691 ) ) ^ 2 * ( 1 - alpha / 2 ) - ( alpha / 2) * ( 1 + AI691 ) ^ 2 )</f>
        <v>0.69501190004823876</v>
      </c>
      <c r="AK691" cm="1">
        <f t="array" ref="AK691" xml:space="preserve"> ( ( 1 - alpha ) / Ku ) * AI691 ^ 2</f>
        <v>1.1047779601151193</v>
      </c>
      <c r="AL691">
        <f t="shared" si="276"/>
        <v>1.5895813583025555</v>
      </c>
      <c r="AM691">
        <f t="shared" si="266"/>
        <v>0.89876747815985369</v>
      </c>
      <c r="AN691">
        <f t="shared" si="277"/>
        <v>1.8609392993196798</v>
      </c>
      <c r="AO691">
        <f t="shared" si="278"/>
        <v>2.0705458803758532</v>
      </c>
      <c r="AP691" cm="1">
        <f t="array" ref="AP691" xml:space="preserve"> EXP( -4 * alpha * X * 10^(-6) * AM691 / ( PI() * df * 10^(-6) * ( 1 - alpha ) ) ) * 100</f>
        <v>1.0308066898821848E-6</v>
      </c>
      <c r="AQ691" cm="1">
        <f t="array" ref="AQ691" xml:space="preserve"> EXP( -4 * alpha * X * 10^(-6) * AN691 / ( PI() * df * 10^(-6) * ( 1 - alpha ) ) ) * 100</f>
        <v>2.903467793705926E-15</v>
      </c>
      <c r="AR691">
        <f t="shared" si="279"/>
        <v>1.030806686978717E-6</v>
      </c>
      <c r="AS691" cm="1">
        <f t="array" ref="AS691" xml:space="preserve"> ( sigave * 10^(-6) * fE *e * H691 ) / ( 3 * PI() * eps0 * ( 1 + epsF ) * mu * U * F691 * 10^(-9) )</f>
        <v>3.058842080498838E-3</v>
      </c>
      <c r="AT691" cm="1">
        <f t="array" ref="AT691" xml:space="preserve"> PI() * AS691 / ( 1 + alpha * SQRT(AS691) )</f>
        <v>9.573103227175651E-3</v>
      </c>
      <c r="AU691" cm="1">
        <f t="array" ref="AU691" xml:space="preserve"> PI() * AS691 * ( 1 - SQRT( AS691 ) * alpha )</f>
        <v>9.5729638126647153E-3</v>
      </c>
      <c r="AV691">
        <f t="shared" si="280"/>
        <v>0.99998543685285457</v>
      </c>
      <c r="AW691" cm="1">
        <f t="array" ref="AW691" xml:space="preserve"> 2 / 3 * ( epsP - 1 ) / ( epsP + 2 ) * ( sigave * 10^(-6) ) ^ 2 / ( eps0 * ( 1 + epsF ) ^ 2 ) * H691 * ( F691 * 10^(-9) ) ^ 2 / ( df * 10^(-6) * mu * U )</f>
        <v>160.79292557831866</v>
      </c>
      <c r="AX691" cm="1">
        <f t="array" ref="AX691" xml:space="preserve"> 0.528 * Ku ^ 0.26 * AW691 ^ 0.74 / ( 1 + 0.366 * ( Ku * AW691 ) ^ 0.63 )</f>
        <v>2.5761714537941764</v>
      </c>
      <c r="AY691" cm="1">
        <f t="array" ref="AY691" xml:space="preserve"> 0.35 * Ku ^ ( -0.5 ) * AW691 ^ 0.4</f>
        <v>3.3004677605099921</v>
      </c>
      <c r="AZ691">
        <f t="shared" si="281"/>
        <v>1.281152213548937</v>
      </c>
      <c r="BA691">
        <f t="shared" si="267"/>
        <v>0.89973658754137675</v>
      </c>
      <c r="BB691">
        <f t="shared" si="282"/>
        <v>1.8705122631323445</v>
      </c>
      <c r="BC691">
        <f t="shared" si="283"/>
        <v>2.0789554287702279</v>
      </c>
      <c r="BD691">
        <f t="shared" si="268"/>
        <v>1.159559811120034</v>
      </c>
      <c r="BE691">
        <f t="shared" si="284"/>
        <v>5.1614070598296724</v>
      </c>
      <c r="BF691">
        <f t="shared" si="285"/>
        <v>4.4511779472972606</v>
      </c>
      <c r="BG691" cm="1">
        <f t="array" ref="BG691" xml:space="preserve"> EXP( -4 * alpha * X * 10^(-6) * BA691 / ( PI() * df * 10^(-6) * ( 1 - alpha ) ) ) * 100</f>
        <v>1.0105674790892612E-6</v>
      </c>
      <c r="BH691" cm="1">
        <f t="array" ref="BH691" xml:space="preserve"> EXP( -4 * alpha * X * 10^(-6) * BB691 / ( PI() * df * 10^(-6) * ( 1 - alpha ) ) ) * 100</f>
        <v>2.386973858868995E-15</v>
      </c>
      <c r="BI691" cm="1">
        <f t="array" ref="BI691" xml:space="preserve"> EXP( -4 * alpha * X * 10^(-6) * BD691 / ( PI() * df * 10^(-6) * ( 1 - alpha ) ) ) * 100</f>
        <v>4.9621256441751575E-9</v>
      </c>
      <c r="BJ691" cm="1">
        <f t="array" ref="BJ691" xml:space="preserve"> EXP( -4 * alpha * X * 10^(-6) * BE691 / ( PI() * df * 10^(-6) * ( 1 - alpha ) ) ) * 100</f>
        <v>1.3601398248992556E-44</v>
      </c>
      <c r="BK691" cm="1">
        <f t="array" ref="BK691">fC *  BG691 +  ( 1 - fC ) * BI691</f>
        <v>1.0552266098868376E-7</v>
      </c>
    </row>
    <row r="692" spans="6:63" x14ac:dyDescent="0.2">
      <c r="F692">
        <v>6920</v>
      </c>
      <c r="G692" cm="1">
        <f t="array" ref="G692" xml:space="preserve"> F692 * 10^(-9) * rhoa/mu * U</f>
        <v>4.5844519751357159E-3</v>
      </c>
      <c r="H692" cm="1">
        <f t="array" ref="H692">1 +  lambda/F692 * ( 2.514 + 0.8 * EXP( -0.55 * F692/lambda ) )</f>
        <v>1.0243443843930635</v>
      </c>
      <c r="I692" cm="1">
        <f t="array" ref="I692" xml:space="preserve"> 1 + 3.34 * lambda/F692</f>
        <v>1.0323429768786128</v>
      </c>
      <c r="J692">
        <f t="shared" si="269"/>
        <v>0.9922520008711313</v>
      </c>
      <c r="K692" cm="1">
        <f t="array" ref="K692" xml:space="preserve"> kB * T * H692 / ( 3 * PI() * mu * F692 * 10^(-9) )</f>
        <v>3.4947421416997605E-12</v>
      </c>
      <c r="L692" cm="1">
        <f t="array" ref="L692" xml:space="preserve"> df * 10^(-6) *U / K692</f>
        <v>23531.590821537717</v>
      </c>
      <c r="M692" cm="1">
        <f t="array" ref="M692" xml:space="preserve"> 1 + 0.388 * Kn * ( ( 1 - alpha ) * L692 / Ku ) ^ ( 1 / 3 )</f>
        <v>1.2137401205290206</v>
      </c>
      <c r="N692" cm="1">
        <f t="array" ref="N692" xml:space="preserve"> 1 + 0.388 * Kn * ( ( 1 - alpha ) / Ku ) ^ ( 1 / 3 ) * ( 3 * PI() * mu * df * 10^(-6) * U * F692 * 10^(-9) / ( kB * T ) ) ^ ( 1 / 3 ) * ( 0.6 * ( F692 / lambda ) ^ 0.1 ) ^ ( -1 / 3 ) * ( 1 + 2/3 * ( 3.34 * F692 / lambda ) ) ^ ( -1 / 2 )</f>
        <v>1.0144023138401452</v>
      </c>
      <c r="O692">
        <f t="shared" si="260"/>
        <v>0.8357656607725944</v>
      </c>
      <c r="P692" cm="1">
        <f t="array" ref="P692" xml:space="preserve"> 1 / ( 1 + 1.6 * ( ( 1 - alpha ) / Ku ) ^ ( 1 / 3 ) * L692 ^ ( -2 / 3 ) * M692 )</f>
        <v>0.99734758353162578</v>
      </c>
      <c r="Q692" cm="1">
        <f t="array" ref="Q692" xml:space="preserve"> 1.6 * ( ( 1 - alpha ) / Ku ) * L692 ^ ( -2 / 3 ) * M692 * P692</f>
        <v>3.354355365725824E-3</v>
      </c>
      <c r="R692" cm="1">
        <f t="array" ref="R692" xml:space="preserve"> 1.6 * ( 0.6 ) ^ ( 2 / 3 ) * ( ( 1 - alpha ) / Ku ) * ( lambda * 10^(-9) ) ^ ( -1 / 15 ) * ( kB * T / ( 3 * PI() * df * 10^(-6) * U * mu ) ) ^ ( 2 / 3 ) * ( F692 * 10^(-9) ) ^ ( -3 / 5 )  +  3.2 * 3.34 / 3 * ( 0.6 ) ^ ( 2 / 3 ) * ( ( 1 - alpha ) / Ku ) *  ( lambda * 10^(-9) ) ^ ( 14 / 15 ) * ( kB * T / ( 3 * PI() * df * 10^(-6) * U * mu ) ) ^ ( 2 / 3 ) * ( F692 * 10^(-9) ) ^ ( -8 / 5 )</f>
        <v>2.6996211221036264E-3</v>
      </c>
      <c r="S692">
        <f t="shared" si="261"/>
        <v>2.7385019127536478E-3</v>
      </c>
      <c r="T692">
        <f t="shared" si="270"/>
        <v>0.81640184601045807</v>
      </c>
      <c r="U692">
        <f t="shared" si="262"/>
        <v>5254.5090673315945</v>
      </c>
      <c r="V692">
        <f t="shared" si="263"/>
        <v>1.379531711133012E-2</v>
      </c>
      <c r="W692">
        <f t="shared" si="264"/>
        <v>1.903101168355518E-4</v>
      </c>
      <c r="X692">
        <f t="shared" si="265"/>
        <v>2.6253702403704913E-6</v>
      </c>
      <c r="Y692" cm="1">
        <f t="array" ref="Y692" xml:space="preserve"> 4 / 3 * g / U^2 * F692 * 10^(-9) * ( rhop - rhoa ) / rhoa</f>
        <v>717.36210023904221</v>
      </c>
      <c r="Z692" cm="1">
        <f t="array" ref="Z692" xml:space="preserve"> SQRT( 4/3 * 1/U692 * g/rhoa * F692 * 10^(-9) *  ( rhop - rhoa ) )</f>
        <v>3.8757299017154459E-3</v>
      </c>
      <c r="AA692" cm="1">
        <f t="array" ref="AA692" xml:space="preserve"> Z692 / U</f>
        <v>0.36949038474210105</v>
      </c>
      <c r="AB692">
        <f t="shared" si="271"/>
        <v>0.5860186360377192</v>
      </c>
      <c r="AC692">
        <f t="shared" si="272"/>
        <v>0.55645243045010884</v>
      </c>
      <c r="AD692">
        <f t="shared" si="273"/>
        <v>0.9495473287547338</v>
      </c>
      <c r="AE692" cm="1">
        <f t="array" ref="AE692">( ( F692 * 10^(-9) ) ^ 2 * rhop * H692 * U ) / ( 18 * mu * ( df * 10^(-6) ) )</f>
        <v>0.20110467673138988</v>
      </c>
      <c r="AF692">
        <f t="shared" si="274"/>
        <v>0.19874201169361197</v>
      </c>
      <c r="AG692" cm="1">
        <f t="array" ref="AG692">(2 * AI712*(1-alpha)*AE692*SQRT(alpha)+(1-alpha)*alpha*AE692^2)/Ku</f>
        <v>0.14042436298642427</v>
      </c>
      <c r="AH692">
        <f t="shared" si="275"/>
        <v>0.70656607422746465</v>
      </c>
      <c r="AI692" cm="1">
        <f t="array" ref="AI692" xml:space="preserve"> F692 / df / 1000</f>
        <v>0.88265306122448972</v>
      </c>
      <c r="AJ692" cm="1">
        <f t="array" ref="AJ692" xml:space="preserve"> ( 1 + AI692 ) / ( 2*Ku ) * ( 2 * LN( 1 + AI692 ) - 1 + alpha + ( 1 / ( 1 + AI692 ) ) ^ 2 * ( 1 - alpha / 2 ) - ( alpha / 2) * ( 1 + AI692 ) ^ 2 )</f>
        <v>0.69666271274240577</v>
      </c>
      <c r="AK692" cm="1">
        <f t="array" ref="AK692" xml:space="preserve"> ( ( 1 - alpha ) / Ku ) * AI692 ^ 2</f>
        <v>1.1079778946022281</v>
      </c>
      <c r="AL692">
        <f t="shared" si="276"/>
        <v>1.5904079181167659</v>
      </c>
      <c r="AM692">
        <f t="shared" si="266"/>
        <v>0.89971875082340635</v>
      </c>
      <c r="AN692">
        <f t="shared" si="277"/>
        <v>1.8659108386587024</v>
      </c>
      <c r="AO692">
        <f t="shared" si="278"/>
        <v>2.0738823515137974</v>
      </c>
      <c r="AP692" cm="1">
        <f t="array" ref="AP692" xml:space="preserve"> EXP( -4 * alpha * X * 10^(-6) * AM692 / ( PI() * df * 10^(-6) * ( 1 - alpha ) ) ) * 100</f>
        <v>1.0109363733557899E-6</v>
      </c>
      <c r="AQ692" cm="1">
        <f t="array" ref="AQ692" xml:space="preserve"> EXP( -4 * alpha * X * 10^(-6) * AN692 / ( PI() * df * 10^(-6) * ( 1 - alpha ) ) ) * 100</f>
        <v>2.622634925460489E-15</v>
      </c>
      <c r="AR692">
        <f t="shared" si="279"/>
        <v>1.010936370733155E-6</v>
      </c>
      <c r="AS692" cm="1">
        <f t="array" ref="AS692" xml:space="preserve"> ( sigave * 10^(-6) * fE *e * H692 ) / ( 3 * PI() * eps0 * ( 1 + epsF ) * mu * U * F692 * 10^(-9) )</f>
        <v>3.0543167402227881E-3</v>
      </c>
      <c r="AT692" cm="1">
        <f t="array" ref="AT692" xml:space="preserve"> PI() * AS692 / ( 1 + alpha * SQRT(AS692) )</f>
        <v>9.5589673899233226E-3</v>
      </c>
      <c r="AU692" cm="1">
        <f t="array" ref="AU692" xml:space="preserve"> PI() * AS692 * ( 1 - SQRT( AS692 ) * alpha )</f>
        <v>9.5588283872240047E-3</v>
      </c>
      <c r="AV692">
        <f t="shared" si="280"/>
        <v>0.99998545839799968</v>
      </c>
      <c r="AW692" cm="1">
        <f t="array" ref="AW692" xml:space="preserve"> 2 / 3 * ( epsP - 1 ) / ( epsP + 2 ) * ( sigave * 10^(-6) ) ^ 2 / ( eps0 * ( 1 + epsF ) ^ 2 ) * H692 * ( F692 * 10^(-9) ) ^ 2 / ( df * 10^(-6) * mu * U )</f>
        <v>161.25310826250796</v>
      </c>
      <c r="AX692" cm="1">
        <f t="array" ref="AX692" xml:space="preserve"> 0.528 * Ku ^ 0.26 * AW692 ^ 0.74 / ( 1 + 0.366 * ( Ku * AW692 ) ^ 0.63 )</f>
        <v>2.577569941175045</v>
      </c>
      <c r="AY692" cm="1">
        <f t="array" ref="AY692" xml:space="preserve"> 0.35 * Ku ^ ( -0.5 ) * AW692 ^ 0.4</f>
        <v>3.3042428421712771</v>
      </c>
      <c r="AZ692">
        <f t="shared" si="281"/>
        <v>1.2819217005087207</v>
      </c>
      <c r="BA692">
        <f t="shared" si="267"/>
        <v>0.90067733601410616</v>
      </c>
      <c r="BB692">
        <f t="shared" si="282"/>
        <v>1.8754696670459265</v>
      </c>
      <c r="BC692">
        <f t="shared" si="283"/>
        <v>2.0822880648309701</v>
      </c>
      <c r="BD692">
        <f t="shared" si="268"/>
        <v>1.158200684364479</v>
      </c>
      <c r="BE692">
        <f t="shared" si="284"/>
        <v>5.1701536808299799</v>
      </c>
      <c r="BF692">
        <f t="shared" si="285"/>
        <v>4.4639532255732659</v>
      </c>
      <c r="BG692" cm="1">
        <f t="array" ref="BG692" xml:space="preserve"> EXP( -4 * alpha * X * 10^(-6) * BA692 / ( PI() * df * 10^(-6) * ( 1 - alpha ) ) ) * 100</f>
        <v>9.9130075001014588E-7</v>
      </c>
      <c r="BH692" cm="1">
        <f t="array" ref="BH692" xml:space="preserve"> EXP( -4 * alpha * X * 10^(-6) * BB692 / ( PI() * df * 10^(-6) * ( 1 - alpha ) ) ) * 100</f>
        <v>2.1567216772059211E-15</v>
      </c>
      <c r="BI692" cm="1">
        <f t="array" ref="BI692" xml:space="preserve"> EXP( -4 * alpha * X * 10^(-6) * BD692 / ( PI() * df * 10^(-6) * ( 1 - alpha ) ) ) * 100</f>
        <v>5.1020595590975606E-9</v>
      </c>
      <c r="BJ692" cm="1">
        <f t="array" ref="BJ692" xml:space="preserve"> EXP( -4 * alpha * X * 10^(-6) * BE692 / ( PI() * df * 10^(-6) * ( 1 - alpha ) ) ) * 100</f>
        <v>1.1372538970122755E-44</v>
      </c>
      <c r="BK692" cm="1">
        <f t="array" ref="BK692">fC *  BG692 +  ( 1 - fC ) * BI692</f>
        <v>1.037219286042024E-7</v>
      </c>
    </row>
    <row r="693" spans="6:63" x14ac:dyDescent="0.2">
      <c r="F693">
        <v>6930</v>
      </c>
      <c r="G693" cm="1">
        <f t="array" ref="G693" xml:space="preserve"> F693 * 10^(-9) * rhoa/mu * U</f>
        <v>4.5910769057356231E-3</v>
      </c>
      <c r="H693" cm="1">
        <f t="array" ref="H693">1 +  lambda/F693 * ( 2.514 + 0.8 * EXP( -0.55 * F693/lambda ) )</f>
        <v>1.0243092554112554</v>
      </c>
      <c r="I693" cm="1">
        <f t="array" ref="I693" xml:space="preserve"> 1 + 3.34 * lambda/F693</f>
        <v>1.0322963059163059</v>
      </c>
      <c r="J693">
        <f t="shared" si="269"/>
        <v>0.99226283145713579</v>
      </c>
      <c r="K693" cm="1">
        <f t="array" ref="K693" xml:space="preserve"> kB * T * H693 / ( 3 * PI() * mu * F693 * 10^(-9) )</f>
        <v>3.4895795476077443E-12</v>
      </c>
      <c r="L693" cm="1">
        <f t="array" ref="L693" xml:space="preserve"> df * 10^(-6) *U / K693</f>
        <v>23566.404199508794</v>
      </c>
      <c r="M693" cm="1">
        <f t="array" ref="M693" xml:space="preserve"> 1 + 0.388 * Kn * ( ( 1 - alpha ) * L693 / Ku ) ^ ( 1 / 3 )</f>
        <v>1.2138454732182613</v>
      </c>
      <c r="N693" cm="1">
        <f t="array" ref="N693" xml:space="preserve"> 1 + 0.388 * Kn * ( ( 1 - alpha ) / Ku ) ^ ( 1 / 3 ) * ( 3 * PI() * mu * df * 10^(-6) * U * F693 * 10^(-9) / ( kB * T ) ) ^ ( 1 / 3 ) * ( 0.6 * ( F693 / lambda ) ^ 0.1 ) ^ ( -1 / 3 ) * ( 1 + 2/3 * ( 3.34 * F693 / lambda ) ) ^ ( -1 / 2 )</f>
        <v>1.0143981999090561</v>
      </c>
      <c r="O693">
        <f t="shared" si="260"/>
        <v>0.83568973340534702</v>
      </c>
      <c r="P693" cm="1">
        <f t="array" ref="P693" xml:space="preserve"> 1 / ( 1 + 1.6 * ( ( 1 - alpha ) / Ku ) ^ ( 1 / 3 ) * L693 ^ ( -2 / 3 ) * M693 )</f>
        <v>0.99734996003875764</v>
      </c>
      <c r="Q693" cm="1">
        <f t="array" ref="Q693" xml:space="preserve"> 1.6 * ( ( 1 - alpha ) / Ku ) * L693 ^ ( -2 / 3 ) * M693 * P693</f>
        <v>3.3513499366973633E-3</v>
      </c>
      <c r="R693" cm="1">
        <f t="array" ref="R693" xml:space="preserve"> 1.6 * ( 0.6 ) ^ ( 2 / 3 ) * ( ( 1 - alpha ) / Ku ) * ( lambda * 10^(-9) ) ^ ( -1 / 15 ) * ( kB * T / ( 3 * PI() * df * 10^(-6) * U * mu ) ) ^ ( 2 / 3 ) * ( F693 * 10^(-9) ) ^ ( -3 / 5 )  +  3.2 * 3.34 / 3 * ( 0.6 ) ^ ( 2 / 3 ) * ( ( 1 - alpha ) / Ku ) *  ( lambda * 10^(-9) ) ^ ( 14 / 15 ) * ( kB * T / ( 3 * PI() * df * 10^(-6) * U * mu ) ) ^ ( 2 / 3 ) * ( F693 * 10^(-9) ) ^ ( -8 / 5 )</f>
        <v>2.6972009609465418E-3</v>
      </c>
      <c r="S693">
        <f t="shared" si="261"/>
        <v>2.7360357995771484E-3</v>
      </c>
      <c r="T693">
        <f t="shared" si="270"/>
        <v>0.81639812351956742</v>
      </c>
      <c r="U693">
        <f t="shared" si="262"/>
        <v>5246.9460537918085</v>
      </c>
      <c r="V693">
        <f t="shared" si="263"/>
        <v>1.380525576101717E-2</v>
      </c>
      <c r="W693">
        <f t="shared" si="264"/>
        <v>1.9058442700306717E-4</v>
      </c>
      <c r="X693">
        <f t="shared" si="265"/>
        <v>2.6310485124049145E-6</v>
      </c>
      <c r="Y693" cm="1">
        <f t="array" ref="Y693" xml:space="preserve"> 4 / 3 * g / U^2 * F693 * 10^(-9) * ( rhop - rhoa ) / rhoa</f>
        <v>718.39875067291359</v>
      </c>
      <c r="Z693" cm="1">
        <f t="array" ref="Z693" xml:space="preserve"> SQRT( 4/3 * 1/U693 * g/rhoa * F693 * 10^(-9) *  ( rhop - rhoa ) )</f>
        <v>3.8813235473164932E-3</v>
      </c>
      <c r="AA693" cm="1">
        <f t="array" ref="AA693" xml:space="preserve"> Z693 / U</f>
        <v>0.37002365158928952</v>
      </c>
      <c r="AB693">
        <f t="shared" si="271"/>
        <v>0.58736118034078022</v>
      </c>
      <c r="AC693">
        <f t="shared" si="272"/>
        <v>0.557598756825886</v>
      </c>
      <c r="AD693">
        <f t="shared" si="273"/>
        <v>0.9493285826318546</v>
      </c>
      <c r="AE693" cm="1">
        <f t="array" ref="AE693">( ( F693 * 10^(-9) ) ^ 2 * rhop * H693 * U ) / ( 18 * mu * ( df * 10^(-6) ) )</f>
        <v>0.20167940742923632</v>
      </c>
      <c r="AF693">
        <f t="shared" si="274"/>
        <v>0.19937124972989181</v>
      </c>
      <c r="AG693" cm="1">
        <f t="array" ref="AG693">(2 * AI713*(1-alpha)*AE693*SQRT(alpha)+(1-alpha)*alpha*AE693^2)/Ku</f>
        <v>0.14102925064554045</v>
      </c>
      <c r="AH693">
        <f t="shared" si="275"/>
        <v>0.70737004877386733</v>
      </c>
      <c r="AI693" cm="1">
        <f t="array" ref="AI693" xml:space="preserve"> F693 / df / 1000</f>
        <v>0.8839285714285714</v>
      </c>
      <c r="AJ693" cm="1">
        <f t="array" ref="AJ693" xml:space="preserve"> ( 1 + AI693 ) / ( 2*Ku ) * ( 2 * LN( 1 + AI693 ) - 1 + alpha + ( 1 / ( 1 + AI693 ) ) ^ 2 * ( 1 - alpha / 2 ) - ( alpha / 2) * ( 1 + AI693 ) ^ 2 )</f>
        <v>0.69831472084390256</v>
      </c>
      <c r="AK693" cm="1">
        <f t="array" ref="AK693" xml:space="preserve"> ( ( 1 - alpha ) / Ku ) * AI693 ^ 2</f>
        <v>1.1111824566157102</v>
      </c>
      <c r="AL693">
        <f t="shared" si="276"/>
        <v>1.5912344727215022</v>
      </c>
      <c r="AM693">
        <f t="shared" si="266"/>
        <v>0.90066610479758058</v>
      </c>
      <c r="AN693">
        <f t="shared" si="277"/>
        <v>1.8708884989710652</v>
      </c>
      <c r="AO693">
        <f t="shared" si="278"/>
        <v>2.0772276085503809</v>
      </c>
      <c r="AP693" cm="1">
        <f t="array" ref="AP693" xml:space="preserve"> EXP( -4 * alpha * X * 10^(-6) * AM693 / ( PI() * df * 10^(-6) * ( 1 - alpha ) ) ) * 100</f>
        <v>9.9152858715283142E-7</v>
      </c>
      <c r="AQ693" cm="1">
        <f t="array" ref="AQ693" xml:space="preserve"> EXP( -4 * alpha * X * 10^(-6) * AN693 / ( PI() * df * 10^(-6) * ( 1 - alpha ) ) ) * 100</f>
        <v>2.3686684433963122E-15</v>
      </c>
      <c r="AR693">
        <f t="shared" si="279"/>
        <v>9.9152858478416308E-7</v>
      </c>
      <c r="AS693" cm="1">
        <f t="array" ref="AS693" xml:space="preserve"> ( sigave * 10^(-6) * fE *e * H693 ) / ( 3 * PI() * eps0 * ( 1 + epsF ) * mu * U * F693 * 10^(-9) )</f>
        <v>3.0498047628239205E-3</v>
      </c>
      <c r="AT693" cm="1">
        <f t="array" ref="AT693" xml:space="preserve"> PI() * AS693 / ( 1 + alpha * SQRT(AS693) )</f>
        <v>9.5448732350137452E-3</v>
      </c>
      <c r="AU693" cm="1">
        <f t="array" ref="AU693" xml:space="preserve"> PI() * AS693 * ( 1 - SQRT( AS693 ) * alpha )</f>
        <v>9.5447346423044449E-3</v>
      </c>
      <c r="AV693">
        <f t="shared" si="280"/>
        <v>0.99998547987952402</v>
      </c>
      <c r="AW693" cm="1">
        <f t="array" ref="AW693" xml:space="preserve"> 2 / 3 * ( epsP - 1 ) / ( epsP + 2 ) * ( sigave * 10^(-6) ) ^ 2 / ( eps0 * ( 1 + epsF ) ^ 2 ) * H693 * ( F693 * 10^(-9) ) ^ 2 / ( df * 10^(-6) * mu * U )</f>
        <v>161.71394842270669</v>
      </c>
      <c r="AX693" cm="1">
        <f t="array" ref="AX693" xml:space="preserve"> 0.528 * Ku ^ 0.26 * AW693 ^ 0.74 / ( 1 + 0.366 * ( Ku * AW693 ) ^ 0.63 )</f>
        <v>2.5789662671250779</v>
      </c>
      <c r="AY693" cm="1">
        <f t="array" ref="AY693" xml:space="preserve"> 0.35 * Ku ^ ( -0.5 ) * AW693 ^ 0.4</f>
        <v>3.308016845107685</v>
      </c>
      <c r="AZ693">
        <f t="shared" si="281"/>
        <v>1.2826910096793633</v>
      </c>
      <c r="BA693">
        <f t="shared" si="267"/>
        <v>0.9016142342352278</v>
      </c>
      <c r="BB693">
        <f t="shared" si="282"/>
        <v>1.8804332336133698</v>
      </c>
      <c r="BC693">
        <f t="shared" si="283"/>
        <v>2.0856294878800368</v>
      </c>
      <c r="BD693">
        <f t="shared" si="268"/>
        <v>1.1568448697067579</v>
      </c>
      <c r="BE693">
        <f t="shared" si="284"/>
        <v>5.1789053440787498</v>
      </c>
      <c r="BF693">
        <f t="shared" si="285"/>
        <v>4.4767500636377644</v>
      </c>
      <c r="BG693" cm="1">
        <f t="array" ref="BG693" xml:space="preserve"> EXP( -4 * alpha * X * 10^(-6) * BA693 / ( PI() * df * 10^(-6) * ( 1 - alpha ) ) ) * 100</f>
        <v>9.7247795761335518E-7</v>
      </c>
      <c r="BH693" cm="1">
        <f t="array" ref="BH693" xml:space="preserve"> EXP( -4 * alpha * X * 10^(-6) * BB693 / ( PI() * df * 10^(-6) * ( 1 - alpha ) ) ) * 100</f>
        <v>1.9484343624614215E-15</v>
      </c>
      <c r="BI693" cm="1">
        <f t="array" ref="BI693" xml:space="preserve"> EXP( -4 * alpha * X * 10^(-6) * BD693 / ( PI() * df * 10^(-6) * ( 1 - alpha ) ) ) * 100</f>
        <v>5.2455841541442908E-9</v>
      </c>
      <c r="BJ693" cm="1">
        <f t="array" ref="BJ693" xml:space="preserve"> EXP( -4 * alpha * X * 10^(-6) * BE693 / ( PI() * df * 10^(-6) * ( 1 - alpha ) ) ) * 100</f>
        <v>9.507941543015072E-45</v>
      </c>
      <c r="BK693" cm="1">
        <f t="array" ref="BK693">fC *  BG693 +  ( 1 - fC ) * BI693</f>
        <v>1.0196882150006539E-7</v>
      </c>
    </row>
    <row r="694" spans="6:63" x14ac:dyDescent="0.2">
      <c r="F694">
        <v>6940</v>
      </c>
      <c r="G694" cm="1">
        <f t="array" ref="G694" xml:space="preserve"> F694 * 10^(-9) * rhoa/mu * U</f>
        <v>4.5977018363355304E-3</v>
      </c>
      <c r="H694" cm="1">
        <f t="array" ref="H694">1 +  lambda/F694 * ( 2.514 + 0.8 * EXP( -0.55 * F694/lambda ) )</f>
        <v>1.024274227665706</v>
      </c>
      <c r="I694" cm="1">
        <f t="array" ref="I694" xml:space="preserve"> 1 + 3.34 * lambda/F694</f>
        <v>1.0322497694524495</v>
      </c>
      <c r="J694">
        <f t="shared" si="269"/>
        <v>0.99227363180621087</v>
      </c>
      <c r="K694" cm="1">
        <f t="array" ref="K694" xml:space="preserve"> kB * T * H694 / ( 3 * PI() * mu * F694 * 10^(-9) )</f>
        <v>3.4844321756995508E-12</v>
      </c>
      <c r="L694" cm="1">
        <f t="array" ref="L694" xml:space="preserve"> df * 10^(-6) *U / K694</f>
        <v>23601.217632756161</v>
      </c>
      <c r="M694" cm="1">
        <f t="array" ref="M694" xml:space="preserve"> 1 + 0.388 * Kn * ( ( 1 - alpha ) * L694 / Ku ) ^ ( 1 / 3 )</f>
        <v>1.213950722370992</v>
      </c>
      <c r="N694" cm="1">
        <f t="array" ref="N694" xml:space="preserve"> 1 + 0.388 * Kn * ( ( 1 - alpha ) / Ku ) ^ ( 1 / 3 ) * ( 3 * PI() * mu * df * 10^(-6) * U * F694 * 10^(-9) / ( kB * T ) ) ^ ( 1 / 3 ) * ( 0.6 * ( F694 / lambda ) ^ 0.1 ) ^ ( -1 / 3 ) * ( 1 + 2/3 * ( 3.34 * F694 / lambda ) ) ^ ( -1 / 2 )</f>
        <v>1.0143940930182052</v>
      </c>
      <c r="O694">
        <f t="shared" si="260"/>
        <v>0.83561389628482718</v>
      </c>
      <c r="P694" cm="1">
        <f t="array" ref="P694" xml:space="preserve"> 1 / ( 1 + 1.6 * ( ( 1 - alpha ) / Ku ) ^ ( 1 / 3 ) * L694 ^ ( -2 / 3 ) * M694 )</f>
        <v>0.99735233082974672</v>
      </c>
      <c r="Q694" cm="1">
        <f t="array" ref="Q694" xml:space="preserve"> 1.6 * ( ( 1 - alpha ) / Ku ) * L694 ^ ( -2 / 3 ) * M694 * P694</f>
        <v>3.348351736539103E-3</v>
      </c>
      <c r="R694" cm="1">
        <f t="array" ref="R694" xml:space="preserve"> 1.6 * ( 0.6 ) ^ ( 2 / 3 ) * ( ( 1 - alpha ) / Ku ) * ( lambda * 10^(-9) ) ^ ( -1 / 15 ) * ( kB * T / ( 3 * PI() * df * 10^(-6) * U * mu ) ) ^ ( 2 / 3 ) * ( F694 * 10^(-9) ) ^ ( -3 / 5 )  +  3.2 * 3.34 / 3 * ( 0.6 ) ^ ( 2 / 3 ) * ( ( 1 - alpha ) / Ku ) *  ( lambda * 10^(-9) ) ^ ( 14 / 15 ) * ( kB * T / ( 3 * PI() * df * 10^(-6) * U * mu ) ) ^ ( 2 / 3 ) * ( F694 * 10^(-9) ) ^ ( -8 / 5 )</f>
        <v>2.694786570201807E-3</v>
      </c>
      <c r="S694">
        <f t="shared" si="261"/>
        <v>2.7335755787575018E-3</v>
      </c>
      <c r="T694">
        <f t="shared" si="270"/>
        <v>0.81639439158293414</v>
      </c>
      <c r="U694">
        <f t="shared" si="262"/>
        <v>5239.4048269998475</v>
      </c>
      <c r="V694">
        <f t="shared" si="263"/>
        <v>1.3815187198949815E-2</v>
      </c>
      <c r="W694">
        <f t="shared" si="264"/>
        <v>1.9085873545609129E-4</v>
      </c>
      <c r="X694">
        <f t="shared" si="265"/>
        <v>2.6367308366676616E-6</v>
      </c>
      <c r="Y694" cm="1">
        <f t="array" ref="Y694" xml:space="preserve"> 4 / 3 * g / U^2 * F694 * 10^(-9) * ( rhop - rhoa ) / rhoa</f>
        <v>719.43540110678521</v>
      </c>
      <c r="Z694" cm="1">
        <f t="array" ref="Z694" xml:space="preserve"> SQRT( 4/3 * 1/U694 * g/rhoa * F694 * 10^(-9) *  ( rhop - rhoa ) )</f>
        <v>3.8869171756277738E-3</v>
      </c>
      <c r="AA694" cm="1">
        <f t="array" ref="AA694" xml:space="preserve"> Z694 / U</f>
        <v>0.37055691678816849</v>
      </c>
      <c r="AB694">
        <f t="shared" si="271"/>
        <v>0.58870599530198031</v>
      </c>
      <c r="AC694">
        <f t="shared" si="272"/>
        <v>0.55874627966479862</v>
      </c>
      <c r="AD694">
        <f t="shared" si="273"/>
        <v>0.94910920582384473</v>
      </c>
      <c r="AE694" cm="1">
        <f t="array" ref="AE694">( ( F694 * 10^(-9) ) ^ 2 * rhop * H694 * U ) / ( 18 * mu * ( df * 10^(-6) ) )</f>
        <v>0.20225495808957372</v>
      </c>
      <c r="AF694">
        <f t="shared" si="274"/>
        <v>0.20000077565622554</v>
      </c>
      <c r="AG694" cm="1">
        <f t="array" ref="AG694">(2 * AI714*(1-alpha)*AE694*SQRT(alpha)+(1-alpha)*alpha*AE694^2)/Ku</f>
        <v>0.14163588904068058</v>
      </c>
      <c r="AH694">
        <f t="shared" si="275"/>
        <v>0.70817669869507727</v>
      </c>
      <c r="AI694" cm="1">
        <f t="array" ref="AI694" xml:space="preserve"> F694 / df / 1000</f>
        <v>0.88520408163265318</v>
      </c>
      <c r="AJ694" cm="1">
        <f t="array" ref="AJ694" xml:space="preserve"> ( 1 + AI694 ) / ( 2*Ku ) * ( 2 * LN( 1 + AI694 ) - 1 + alpha + ( 1 / ( 1 + AI694 ) ) ^ 2 * ( 1 - alpha / 2 ) - ( alpha / 2) * ( 1 + AI694 ) ^ 2 )</f>
        <v>0.69996792240099315</v>
      </c>
      <c r="AK694" cm="1">
        <f t="array" ref="AK694" xml:space="preserve"> ( ( 1 - alpha ) / Ku ) * AI694 ^ 2</f>
        <v>1.1143916461555659</v>
      </c>
      <c r="AL694">
        <f t="shared" si="276"/>
        <v>1.5920610223580507</v>
      </c>
      <c r="AM694">
        <f t="shared" si="266"/>
        <v>0.90160953262919363</v>
      </c>
      <c r="AN694">
        <f t="shared" si="277"/>
        <v>1.8758722770553475</v>
      </c>
      <c r="AO694">
        <f t="shared" si="278"/>
        <v>2.0805816810577582</v>
      </c>
      <c r="AP694" cm="1">
        <f t="array" ref="AP694" xml:space="preserve"> EXP( -4 * alpha * X * 10^(-6) * AM694 / ( PI() * df * 10^(-6) * ( 1 - alpha ) ) ) * 100</f>
        <v>9.7257151741208654E-7</v>
      </c>
      <c r="AQ694" cm="1">
        <f t="array" ref="AQ694" xml:space="preserve"> EXP( -4 * alpha * X * 10^(-6) * AN694 / ( PI() * df * 10^(-6) * ( 1 - alpha ) ) ) * 100</f>
        <v>2.1390273763956279E-15</v>
      </c>
      <c r="AR694">
        <f t="shared" si="279"/>
        <v>9.725715152730592E-7</v>
      </c>
      <c r="AS694" cm="1">
        <f t="array" ref="AS694" xml:space="preserve"> ( sigave * 10^(-6) * fE *e * H694 ) / ( 3 * PI() * eps0 * ( 1 + epsF ) * mu * U * F694 * 10^(-9) )</f>
        <v>3.0453060892308812E-3</v>
      </c>
      <c r="AT694" cm="1">
        <f t="array" ref="AT694" xml:space="preserve"> PI() * AS694 / ( 1 + alpha * SQRT(AS694) )</f>
        <v>9.5308205784060095E-3</v>
      </c>
      <c r="AU694" cm="1">
        <f t="array" ref="AU694" xml:space="preserve"> PI() * AS694 * ( 1 - SQRT( AS694 ) * alpha )</f>
        <v>9.5306823938758559E-3</v>
      </c>
      <c r="AV694">
        <f t="shared" si="280"/>
        <v>0.99998550129770913</v>
      </c>
      <c r="AW694" cm="1">
        <f t="array" ref="AW694" xml:space="preserve"> 2 / 3 * ( epsP - 1 ) / ( epsP + 2 ) * ( sigave * 10^(-6) ) ^ 2 / ( eps0 * ( 1 + epsF ) ^ 2 ) * H694 * ( F694 * 10^(-9) ) ^ 2 / ( df * 10^(-6) * mu * U )</f>
        <v>162.1754460589149</v>
      </c>
      <c r="AX694" cm="1">
        <f t="array" ref="AX694" xml:space="preserve"> 0.528 * Ku ^ 0.26 * AW694 ^ 0.74 / ( 1 + 0.366 * ( Ku * AW694 ) ^ 0.63 )</f>
        <v>2.5803604381905338</v>
      </c>
      <c r="AY694" cm="1">
        <f t="array" ref="AY694" xml:space="preserve"> 0.35 * Ku ^ ( -0.5 ) * AW694 ^ 0.4</f>
        <v>3.3117897711673763</v>
      </c>
      <c r="AZ694">
        <f t="shared" si="281"/>
        <v>1.2834601407428778</v>
      </c>
      <c r="BA694">
        <f t="shared" si="267"/>
        <v>0.90254727452033034</v>
      </c>
      <c r="BB694">
        <f t="shared" si="282"/>
        <v>1.8854029594492234</v>
      </c>
      <c r="BC694">
        <f t="shared" si="283"/>
        <v>2.0889797273513939</v>
      </c>
      <c r="BD694">
        <f t="shared" si="268"/>
        <v>1.1554924021278989</v>
      </c>
      <c r="BE694">
        <f t="shared" si="284"/>
        <v>5.187662048222724</v>
      </c>
      <c r="BF694">
        <f t="shared" si="285"/>
        <v>4.4895682902539011</v>
      </c>
      <c r="BG694" cm="1">
        <f t="array" ref="BG694" xml:space="preserve"> EXP( -4 * alpha * X * 10^(-6) * BA694 / ( PI() * df * 10^(-6) * ( 1 - alpha ) ) ) * 100</f>
        <v>9.5408788467483813E-7</v>
      </c>
      <c r="BH694" cm="1">
        <f t="array" ref="BH694" xml:space="preserve"> EXP( -4 * alpha * X * 10^(-6) * BB694 / ( PI() * df * 10^(-6) * ( 1 - alpha ) ) ) * 100</f>
        <v>1.7600407497665693E-15</v>
      </c>
      <c r="BI694" cm="1">
        <f t="array" ref="BI694" xml:space="preserve"> EXP( -4 * alpha * X * 10^(-6) * BD694 / ( PI() * df * 10^(-6) * ( 1 - alpha ) ) ) * 100</f>
        <v>5.3927768510814269E-9</v>
      </c>
      <c r="BJ694" cm="1">
        <f t="array" ref="BJ694" xml:space="preserve"> EXP( -4 * alpha * X * 10^(-6) * BE694 / ( PI() * df * 10^(-6) * ( 1 - alpha ) ) ) * 100</f>
        <v>7.9482364190818162E-45</v>
      </c>
      <c r="BK694" cm="1">
        <f t="array" ref="BK694">fC *  BG694 +  ( 1 - fC ) * BI694</f>
        <v>1.0026228763345709E-7</v>
      </c>
    </row>
    <row r="695" spans="6:63" x14ac:dyDescent="0.2">
      <c r="F695">
        <v>6950</v>
      </c>
      <c r="G695" cm="1">
        <f t="array" ref="G695" xml:space="preserve"> F695 * 10^(-9) * rhoa/mu * U</f>
        <v>4.6043267669354385E-3</v>
      </c>
      <c r="H695" cm="1">
        <f t="array" ref="H695">1 +  lambda/F695 * ( 2.514 + 0.8 * EXP( -0.55 * F695/lambda ) )</f>
        <v>1.0242393007194244</v>
      </c>
      <c r="I695" cm="1">
        <f t="array" ref="I695" xml:space="preserve"> 1 + 3.34 * lambda/F695</f>
        <v>1.0322033669064747</v>
      </c>
      <c r="J695">
        <f t="shared" si="269"/>
        <v>0.99228440204480362</v>
      </c>
      <c r="K695" cm="1">
        <f t="array" ref="K695" xml:space="preserve"> kB * T * H695 / ( 3 * PI() * mu * F695 * 10^(-9) )</f>
        <v>3.4792999587834718E-12</v>
      </c>
      <c r="L695" cm="1">
        <f t="array" ref="L695" xml:space="preserve"> df * 10^(-6) *U / K695</f>
        <v>23636.031121046846</v>
      </c>
      <c r="M695" cm="1">
        <f t="array" ref="M695" xml:space="preserve"> 1 + 0.388 * Kn * ( ( 1 - alpha ) * L695 / Ku ) ^ ( 1 / 3 )</f>
        <v>1.214055868240842</v>
      </c>
      <c r="N695" cm="1">
        <f t="array" ref="N695" xml:space="preserve"> 1 + 0.388 * Kn * ( ( 1 - alpha ) / Ku ) ^ ( 1 / 3 ) * ( 3 * PI() * mu * df * 10^(-6) * U * F695 * 10^(-9) / ( kB * T ) ) ^ ( 1 / 3 ) * ( 0.6 * ( F695 / lambda ) ^ 0.1 ) ^ ( -1 / 3 ) * ( 1 + 2/3 * ( 3.34 * F695 / lambda ) ) ^ ( -1 / 2 )</f>
        <v>1.0143899931455369</v>
      </c>
      <c r="O695">
        <f t="shared" si="260"/>
        <v>0.83553814917544156</v>
      </c>
      <c r="P695" cm="1">
        <f t="array" ref="P695" xml:space="preserve"> 1 / ( 1 + 1.6 * ( ( 1 - alpha ) / Ku ) ^ ( 1 / 3 ) * L695 ^ ( -2 / 3 ) * M695 )</f>
        <v>0.9973546959267634</v>
      </c>
      <c r="Q695" cm="1">
        <f t="array" ref="Q695" xml:space="preserve"> 1.6 * ( ( 1 - alpha ) / Ku ) * L695 ^ ( -2 / 3 ) * M695 * P695</f>
        <v>3.345360737213521E-3</v>
      </c>
      <c r="R695" cm="1">
        <f t="array" ref="R695" xml:space="preserve"> 1.6 * ( 0.6 ) ^ ( 2 / 3 ) * ( ( 1 - alpha ) / Ku ) * ( lambda * 10^(-9) ) ^ ( -1 / 15 ) * ( kB * T / ( 3 * PI() * df * 10^(-6) * U * mu ) ) ^ ( 2 / 3 ) * ( F695 * 10^(-9) ) ^ ( -3 / 5 )  +  3.2 * 3.34 / 3 * ( 0.6 ) ^ ( 2 / 3 ) * ( ( 1 - alpha ) / Ku ) *  ( lambda * 10^(-9) ) ^ ( 14 / 15 ) * ( kB * T / ( 3 * PI() * df * 10^(-6) * U * mu ) ) ^ ( 2 / 3 ) * ( F695 * 10^(-9) ) ^ ( -8 / 5 )</f>
        <v>2.6923779275691288E-3</v>
      </c>
      <c r="S695">
        <f t="shared" si="261"/>
        <v>2.7311212274920434E-3</v>
      </c>
      <c r="T695">
        <f t="shared" si="270"/>
        <v>0.8163906502253323</v>
      </c>
      <c r="U695">
        <f t="shared" si="262"/>
        <v>5231.8852929285922</v>
      </c>
      <c r="V695">
        <f t="shared" si="263"/>
        <v>1.3825111440698076E-2</v>
      </c>
      <c r="W695">
        <f t="shared" si="264"/>
        <v>1.911330421953978E-4</v>
      </c>
      <c r="X695">
        <f t="shared" si="265"/>
        <v>2.6424172101593251E-6</v>
      </c>
      <c r="Y695" cm="1">
        <f t="array" ref="Y695" xml:space="preserve"> 4 / 3 * g / U^2 * F695 * 10^(-9) * ( rhop - rhoa ) / rhoa</f>
        <v>720.47205154065648</v>
      </c>
      <c r="Z695" cm="1">
        <f t="array" ref="Z695" xml:space="preserve"> SQRT( 4/3 * 1/U695 * g/rhoa * F695 * 10^(-9) *  ( rhop - rhoa ) )</f>
        <v>3.8925107866572216E-3</v>
      </c>
      <c r="AA695" cm="1">
        <f t="array" ref="AA695" xml:space="preserve"> Z695 / U</f>
        <v>0.37109018033949426</v>
      </c>
      <c r="AB695">
        <f t="shared" si="271"/>
        <v>0.59005308668866685</v>
      </c>
      <c r="AC695">
        <f t="shared" si="272"/>
        <v>0.55989499986701163</v>
      </c>
      <c r="AD695">
        <f t="shared" si="273"/>
        <v>0.94888919742645517</v>
      </c>
      <c r="AE695" cm="1">
        <f t="array" ref="AE695">( ( F695 * 10^(-9) ) ^ 2 * rhop * H695 * U ) / ( 18 * mu * ( df * 10^(-6) ) )</f>
        <v>0.20283132871240223</v>
      </c>
      <c r="AF695">
        <f t="shared" si="274"/>
        <v>0.20063058540447681</v>
      </c>
      <c r="AG695" cm="1">
        <f t="array" ref="AG695">(2 * AI715*(1-alpha)*AE695*SQRT(alpha)+(1-alpha)*alpha*AE695^2)/Ku</f>
        <v>0.14224428079396118</v>
      </c>
      <c r="AH695">
        <f t="shared" si="275"/>
        <v>0.70898602278008993</v>
      </c>
      <c r="AI695" cm="1">
        <f t="array" ref="AI695" xml:space="preserve"> F695 / df / 1000</f>
        <v>0.88647959183673475</v>
      </c>
      <c r="AJ695" cm="1">
        <f t="array" ref="AJ695" xml:space="preserve"> ( 1 + AI695 ) / ( 2*Ku ) * ( 2 * LN( 1 + AI695 ) - 1 + alpha + ( 1 / ( 1 + AI695 ) ) ^ 2 * ( 1 - alpha / 2 ) - ( alpha / 2) * ( 1 + AI695 ) ^ 2 )</f>
        <v>0.70162231546512421</v>
      </c>
      <c r="AK695" cm="1">
        <f t="array" ref="AK695" xml:space="preserve"> ( ( 1 - alpha ) / Ku ) * AI695 ^ 2</f>
        <v>1.1176054632217944</v>
      </c>
      <c r="AL695">
        <f t="shared" si="276"/>
        <v>1.5928875672674463</v>
      </c>
      <c r="AM695">
        <f t="shared" si="266"/>
        <v>0.90254902689857908</v>
      </c>
      <c r="AN695">
        <f t="shared" si="277"/>
        <v>1.880862169720775</v>
      </c>
      <c r="AO695">
        <f t="shared" si="278"/>
        <v>2.083944598759321</v>
      </c>
      <c r="AP695" cm="1">
        <f t="array" ref="AP695" xml:space="preserve"> EXP( -4 * alpha * X * 10^(-6) * AM695 / ( PI() * df * 10^(-6) * ( 1 - alpha ) ) ) * 100</f>
        <v>9.5405367485115142E-7</v>
      </c>
      <c r="AQ695" cm="1">
        <f t="array" ref="AQ695" xml:space="preserve"> EXP( -4 * alpha * X * 10^(-6) * AN695 / ( PI() * df * 10^(-6) * ( 1 - alpha ) ) ) * 100</f>
        <v>1.9314082179647447E-15</v>
      </c>
      <c r="AR695">
        <f t="shared" si="279"/>
        <v>9.5405367291974329E-7</v>
      </c>
      <c r="AS695" cm="1">
        <f t="array" ref="AS695" xml:space="preserve"> ( sigave * 10^(-6) * fE *e * H695 ) / ( 3 * PI() * eps0 * ( 1 + epsF ) * mu * U * F695 * 10^(-9) )</f>
        <v>3.0408206607198062E-3</v>
      </c>
      <c r="AT695" cm="1">
        <f t="array" ref="AT695" xml:space="preserve"> PI() * AS695 / ( 1 + alpha * SQRT(AS695) )</f>
        <v>9.5168092371407265E-3</v>
      </c>
      <c r="AU695" cm="1">
        <f t="array" ref="AU695" xml:space="preserve"> PI() * AS695 * ( 1 - SQRT( AS695 ) * alpha )</f>
        <v>9.5166714589894914E-3</v>
      </c>
      <c r="AV695">
        <f t="shared" si="280"/>
        <v>0.99998552265283436</v>
      </c>
      <c r="AW695" cm="1">
        <f t="array" ref="AW695" xml:space="preserve"> 2 / 3 * ( epsP - 1 ) / ( epsP + 2 ) * ( sigave * 10^(-6) ) ^ 2 / ( eps0 * ( 1 + epsF ) ^ 2 ) * H695 * ( F695 * 10^(-9) ) ^ 2 / ( df * 10^(-6) * mu * U )</f>
        <v>162.63760117113256</v>
      </c>
      <c r="AX695" cm="1">
        <f t="array" ref="AX695" xml:space="preserve"> 0.528 * Ku ^ 0.26 * AW695 ^ 0.74 / ( 1 + 0.366 * ( Ku * AW695 ) ^ 0.63 )</f>
        <v>2.581752460889668</v>
      </c>
      <c r="AY695" cm="1">
        <f t="array" ref="AY695" xml:space="preserve"> 0.35 * Ku ^ ( -0.5 ) * AW695 ^ 0.4</f>
        <v>3.3155616221927016</v>
      </c>
      <c r="AZ695">
        <f t="shared" si="281"/>
        <v>1.2842290933849498</v>
      </c>
      <c r="BA695">
        <f t="shared" si="267"/>
        <v>0.90347644921955894</v>
      </c>
      <c r="BB695">
        <f t="shared" si="282"/>
        <v>1.8903788411797646</v>
      </c>
      <c r="BC695">
        <f t="shared" si="283"/>
        <v>2.0923388128298326</v>
      </c>
      <c r="BD695">
        <f t="shared" si="268"/>
        <v>1.1541433165192654</v>
      </c>
      <c r="BE695">
        <f t="shared" si="284"/>
        <v>5.1964237919134764</v>
      </c>
      <c r="BF695">
        <f t="shared" si="285"/>
        <v>4.5024077318102593</v>
      </c>
      <c r="BG695" cm="1">
        <f t="array" ref="BG695" xml:space="preserve"> EXP( -4 * alpha * X * 10^(-6) * BA695 / ( PI() * df * 10^(-6) * ( 1 - alpha ) ) ) * 100</f>
        <v>9.3611961868322422E-7</v>
      </c>
      <c r="BH695" cm="1">
        <f t="array" ref="BH695" xml:space="preserve"> EXP( -4 * alpha * X * 10^(-6) * BB695 / ( PI() * df * 10^(-6) * ( 1 - alpha ) ) ) * 100</f>
        <v>1.5896626196389035E-15</v>
      </c>
      <c r="BI695" cm="1">
        <f t="array" ref="BI695" xml:space="preserve"> EXP( -4 * alpha * X * 10^(-6) * BD695 / ( PI() * df * 10^(-6) * ( 1 - alpha ) ) ) * 100</f>
        <v>5.5437161763499149E-9</v>
      </c>
      <c r="BJ695" cm="1">
        <f t="array" ref="BJ695" xml:space="preserve"> EXP( -4 * alpha * X * 10^(-6) * BE695 / ( PI() * df * 10^(-6) * ( 1 - alpha ) ) ) * 100</f>
        <v>6.6437038773021465E-45</v>
      </c>
      <c r="BK695" cm="1">
        <f t="array" ref="BK695">fC *  BG695 +  ( 1 - fC ) * BI695</f>
        <v>9.8601306427037347E-8</v>
      </c>
    </row>
    <row r="696" spans="6:63" x14ac:dyDescent="0.2">
      <c r="F696">
        <v>6960</v>
      </c>
      <c r="G696" cm="1">
        <f t="array" ref="G696" xml:space="preserve"> F696 * 10^(-9) * rhoa/mu * U</f>
        <v>4.6109516975353449E-3</v>
      </c>
      <c r="H696" cm="1">
        <f t="array" ref="H696">1 +  lambda/F696 * ( 2.514 + 0.8 * EXP( -0.55 * F696/lambda ) )</f>
        <v>1.024204474137931</v>
      </c>
      <c r="I696" cm="1">
        <f t="array" ref="I696" xml:space="preserve"> 1 + 3.34 * lambda/F696</f>
        <v>1.0321570977011494</v>
      </c>
      <c r="J696">
        <f t="shared" si="269"/>
        <v>0.99229514229865723</v>
      </c>
      <c r="K696" cm="1">
        <f t="array" ref="K696" xml:space="preserve"> kB * T * H696 / ( 3 * PI() * mu * F696 * 10^(-9) )</f>
        <v>3.4741828300624751E-12</v>
      </c>
      <c r="L696" cm="1">
        <f t="array" ref="L696" xml:space="preserve"> df * 10^(-6) *U / K696</f>
        <v>23670.844664149212</v>
      </c>
      <c r="M696" cm="1">
        <f t="array" ref="M696" xml:space="preserve"> 1 + 0.388 * Kn * ( ( 1 - alpha ) * L696 / Ku ) ^ ( 1 / 3 )</f>
        <v>1.2141609110804488</v>
      </c>
      <c r="N696" cm="1">
        <f t="array" ref="N696" xml:space="preserve"> 1 + 0.388 * Kn * ( ( 1 - alpha ) / Ku ) ^ ( 1 / 3 ) * ( 3 * PI() * mu * df * 10^(-6) * U * F696 * 10^(-9) / ( kB * T ) ) ^ ( 1 / 3 ) * ( 0.6 * ( F696 / lambda ) ^ 0.1 ) ^ ( -1 / 3 ) * ( 1 + 2/3 * ( 3.34 * F696 / lambda ) ) ^ ( -1 / 2 )</f>
        <v>1.0143859002690967</v>
      </c>
      <c r="O696">
        <f t="shared" si="260"/>
        <v>0.8354624918425535</v>
      </c>
      <c r="P696" cm="1">
        <f t="array" ref="P696" xml:space="preserve"> 1 / ( 1 + 1.6 * ( ( 1 - alpha ) / Ku ) ^ ( 1 / 3 ) * L696 ^ ( -2 / 3 ) * M696 )</f>
        <v>0.99735705535185937</v>
      </c>
      <c r="Q696" cm="1">
        <f t="array" ref="Q696" xml:space="preserve"> 1.6 * ( ( 1 - alpha ) / Ku ) * L696 ^ ( -2 / 3 ) * M696 * P696</f>
        <v>3.3423769108328685E-3</v>
      </c>
      <c r="R696" cm="1">
        <f t="array" ref="R696" xml:space="preserve"> 1.6 * ( 0.6 ) ^ ( 2 / 3 ) * ( ( 1 - alpha ) / Ku ) * ( lambda * 10^(-9) ) ^ ( -1 / 15 ) * ( kB * T / ( 3 * PI() * df * 10^(-6) * U * mu ) ) ^ ( 2 / 3 ) * ( F696 * 10^(-9) ) ^ ( -3 / 5 )  +  3.2 * 3.34 / 3 * ( 0.6 ) ^ ( 2 / 3 ) * ( ( 1 - alpha ) / Ku ) *  ( lambda * 10^(-9) ) ^ ( 14 / 15 ) * ( kB * T / ( 3 * PI() * df * 10^(-6) * U * mu ) ) ^ ( 2 / 3 ) * ( F696 * 10^(-9) ) ^ ( -8 / 5 )</f>
        <v>2.6899750108672609E-3</v>
      </c>
      <c r="S696">
        <f t="shared" si="261"/>
        <v>2.7286727230999598E-3</v>
      </c>
      <c r="T696">
        <f t="shared" si="270"/>
        <v>0.81638689947149523</v>
      </c>
      <c r="U696">
        <f t="shared" si="262"/>
        <v>5224.387358091255</v>
      </c>
      <c r="V696">
        <f t="shared" si="263"/>
        <v>1.3835028501776007E-2</v>
      </c>
      <c r="W696">
        <f t="shared" si="264"/>
        <v>1.9140734722175882E-4</v>
      </c>
      <c r="X696">
        <f t="shared" si="265"/>
        <v>2.6481076298868953E-6</v>
      </c>
      <c r="Y696" cm="1">
        <f t="array" ref="Y696" xml:space="preserve"> 4 / 3 * g / U^2 * F696 * 10^(-9) * ( rhop - rhoa ) / rhoa</f>
        <v>721.50870197452798</v>
      </c>
      <c r="Z696" cm="1">
        <f t="array" ref="Z696" xml:space="preserve"> SQRT( 4/3 * 1/U696 * g/rhoa * F696 * 10^(-9) *  ( rhop - rhoa ) )</f>
        <v>3.8981043804127576E-3</v>
      </c>
      <c r="AA696" cm="1">
        <f t="array" ref="AA696" xml:space="preserve"> Z696 / U</f>
        <v>0.37162344224402205</v>
      </c>
      <c r="AB696">
        <f t="shared" si="271"/>
        <v>0.59140246028773291</v>
      </c>
      <c r="AC696">
        <f t="shared" si="272"/>
        <v>0.56104491833267589</v>
      </c>
      <c r="AD696">
        <f t="shared" si="273"/>
        <v>0.94866855653544746</v>
      </c>
      <c r="AE696" cm="1">
        <f t="array" ref="AE696">( ( F696 * 10^(-9) ) ^ 2 * rhop * H696 * U ) / ( 18 * mu * ( df * 10^(-6) ) )</f>
        <v>0.20340851929772175</v>
      </c>
      <c r="AF696">
        <f t="shared" si="274"/>
        <v>0.20126067491708843</v>
      </c>
      <c r="AG696" cm="1">
        <f t="array" ref="AG696">(2 * AI716*(1-alpha)*AE696*SQRT(alpha)+(1-alpha)*alpha*AE696^2)/Ku</f>
        <v>0.14285442852789426</v>
      </c>
      <c r="AH696">
        <f t="shared" si="275"/>
        <v>0.70979801984041213</v>
      </c>
      <c r="AI696" cm="1">
        <f t="array" ref="AI696" xml:space="preserve"> F696 / df / 1000</f>
        <v>0.88775510204081642</v>
      </c>
      <c r="AJ696" cm="1">
        <f t="array" ref="AJ696" xml:space="preserve"> ( 1 + AI696 ) / ( 2*Ku ) * ( 2 * LN( 1 + AI696 ) - 1 + alpha + ( 1 / ( 1 + AI696 ) ) ^ 2 * ( 1 - alpha / 2 ) - ( alpha / 2) * ( 1 + AI696 ) ^ 2 )</f>
        <v>0.70327789809091878</v>
      </c>
      <c r="AK696" cm="1">
        <f t="array" ref="AK696" xml:space="preserve"> ( ( 1 - alpha ) / Ku ) * AI696 ^ 2</f>
        <v>1.1208239078143964</v>
      </c>
      <c r="AL696">
        <f t="shared" si="276"/>
        <v>1.593714107690468</v>
      </c>
      <c r="AM696">
        <f t="shared" si="266"/>
        <v>0.90348458021941291</v>
      </c>
      <c r="AN696">
        <f t="shared" si="277"/>
        <v>1.8858581737872608</v>
      </c>
      <c r="AO696">
        <f t="shared" si="278"/>
        <v>2.0873163915307518</v>
      </c>
      <c r="AP696" cm="1">
        <f t="array" ref="AP696" xml:space="preserve"> EXP( -4 * alpha * X * 10^(-6) * AM696 / ( PI() * df * 10^(-6) * ( 1 - alpha ) ) ) * 100</f>
        <v>9.3596388535678339E-7</v>
      </c>
      <c r="AQ696" cm="1">
        <f t="array" ref="AQ696" xml:space="preserve"> EXP( -4 * alpha * X * 10^(-6) * AN696 / ( PI() * df * 10^(-6) * ( 1 - alpha ) ) ) * 100</f>
        <v>1.7437230100836415E-15</v>
      </c>
      <c r="AR696">
        <f t="shared" si="279"/>
        <v>9.359638836130604E-7</v>
      </c>
      <c r="AS696" cm="1">
        <f t="array" ref="AS696" xml:space="preserve"> ( sigave * 10^(-6) * fE *e * H696 ) / ( 3 * PI() * eps0 * ( 1 + epsF ) * mu * U * F696 * 10^(-9) )</f>
        <v>3.0363484189117698E-3</v>
      </c>
      <c r="AT696" cm="1">
        <f t="array" ref="AT696" xml:space="preserve"> PI() * AS696 / ( 1 + alpha * SQRT(AS696) )</f>
        <v>9.5028390293320723E-3</v>
      </c>
      <c r="AU696" cm="1">
        <f t="array" ref="AU696" xml:space="preserve"> PI() * AS696 * ( 1 - SQRT( AS696 ) * alpha )</f>
        <v>9.5027016557700933E-3</v>
      </c>
      <c r="AV696">
        <f t="shared" si="280"/>
        <v>0.99998554394517736</v>
      </c>
      <c r="AW696" cm="1">
        <f t="array" ref="AW696" xml:space="preserve"> 2 / 3 * ( epsP - 1 ) / ( epsP + 2 ) * ( sigave * 10^(-6) ) ^ 2 / ( eps0 * ( 1 + epsF ) ^ 2 ) * H696 * ( F696 * 10^(-9) ) ^ 2 / ( df * 10^(-6) * mu * U )</f>
        <v>163.10041375935967</v>
      </c>
      <c r="AX696" cm="1">
        <f t="array" ref="AX696" xml:space="preserve"> 0.528 * Ku ^ 0.26 * AW696 ^ 0.74 / ( 1 + 0.366 * ( Ku * AW696 ) ^ 0.63 )</f>
        <v>2.5831423417128843</v>
      </c>
      <c r="AY696" cm="1">
        <f t="array" ref="AY696" xml:space="preserve"> 0.35 * Ku ^ ( -0.5 ) * AW696 ^ 0.4</f>
        <v>3.3193324000202438</v>
      </c>
      <c r="AZ696">
        <f t="shared" si="281"/>
        <v>1.2849978672949129</v>
      </c>
      <c r="BA696">
        <f t="shared" si="267"/>
        <v>0.90440175071743623</v>
      </c>
      <c r="BB696">
        <f t="shared" si="282"/>
        <v>1.8953608754430309</v>
      </c>
      <c r="BC696">
        <f t="shared" si="283"/>
        <v>2.0957067740520126</v>
      </c>
      <c r="BD696">
        <f t="shared" si="268"/>
        <v>1.1527976476828408</v>
      </c>
      <c r="BE696">
        <f t="shared" si="284"/>
        <v>5.2051905738075046</v>
      </c>
      <c r="BF696">
        <f t="shared" si="285"/>
        <v>4.5152682123095067</v>
      </c>
      <c r="BG696" cm="1">
        <f t="array" ref="BG696" xml:space="preserve"> EXP( -4 * alpha * X * 10^(-6) * BA696 / ( PI() * df * 10^(-6) * ( 1 - alpha ) ) ) * 100</f>
        <v>9.1856254311322761E-7</v>
      </c>
      <c r="BH696" cm="1">
        <f t="array" ref="BH696" xml:space="preserve"> EXP( -4 * alpha * X * 10^(-6) * BB696 / ( PI() * df * 10^(-6) * ( 1 - alpha ) ) ) * 100</f>
        <v>1.4355969504974112E-15</v>
      </c>
      <c r="BI696" cm="1">
        <f t="array" ref="BI696" xml:space="preserve"> EXP( -4 * alpha * X * 10^(-6) * BD696 / ( PI() * df * 10^(-6) * ( 1 - alpha ) ) ) * 100</f>
        <v>5.6984817550978038E-9</v>
      </c>
      <c r="BJ696" cm="1">
        <f t="array" ref="BJ696" xml:space="preserve"> EXP( -4 * alpha * X * 10^(-6) * BE696 / ( PI() * df * 10^(-6) * ( 1 - alpha ) ) ) * 100</f>
        <v>5.5527099134568707E-45</v>
      </c>
      <c r="BK696" cm="1">
        <f t="array" ref="BK696">fC *  BG696 +  ( 1 - fC ) * BI696</f>
        <v>9.6984887890910794E-8</v>
      </c>
    </row>
    <row r="697" spans="6:63" x14ac:dyDescent="0.2">
      <c r="F697">
        <v>6970</v>
      </c>
      <c r="G697" cm="1">
        <f t="array" ref="G697" xml:space="preserve"> F697 * 10^(-9) * rhoa/mu * U</f>
        <v>4.6175766281352513E-3</v>
      </c>
      <c r="H697" cm="1">
        <f t="array" ref="H697">1 +  lambda/F697 * ( 2.514 + 0.8 * EXP( -0.55 * F697/lambda ) )</f>
        <v>1.0241697474892395</v>
      </c>
      <c r="I697" cm="1">
        <f t="array" ref="I697" xml:space="preserve"> 1 + 3.34 * lambda/F697</f>
        <v>1.0321109612625539</v>
      </c>
      <c r="J697">
        <f t="shared" si="269"/>
        <v>0.99230585269281502</v>
      </c>
      <c r="K697" cm="1">
        <f t="array" ref="K697" xml:space="preserve"> kB * T * H697 / ( 3 * PI() * mu * F697 * 10^(-9) )</f>
        <v>3.4690807231313158E-12</v>
      </c>
      <c r="L697" cm="1">
        <f t="array" ref="L697" xml:space="preserve"> df * 10^(-6) *U / K697</f>
        <v>23705.658261832905</v>
      </c>
      <c r="M697" cm="1">
        <f t="array" ref="M697" xml:space="preserve"> 1 + 0.388 * Kn * ( ( 1 - alpha ) * L697 / Ku ) ^ ( 1 / 3 )</f>
        <v>1.2142658511414639</v>
      </c>
      <c r="N697" cm="1">
        <f t="array" ref="N697" xml:space="preserve"> 1 + 0.388 * Kn * ( ( 1 - alpha ) / Ku ) ^ ( 1 / 3 ) * ( 3 * PI() * mu * df * 10^(-6) * U * F697 * 10^(-9) / ( kB * T ) ) ^ ( 1 / 3 ) * ( 0.6 * ( F697 / lambda ) ^ 0.1 ) ^ ( -1 / 3 ) * ( 1 + 2/3 * ( 3.34 * F697 / lambda ) ) ^ ( -1 / 2 )</f>
        <v>1.0143818143670289</v>
      </c>
      <c r="O697">
        <f t="shared" si="260"/>
        <v>0.83538692405247572</v>
      </c>
      <c r="P697" cm="1">
        <f t="array" ref="P697" xml:space="preserve"> 1 / ( 1 + 1.6 * ( ( 1 - alpha ) / Ku ) ^ ( 1 / 3 ) * L697 ^ ( -2 / 3 ) * M697 )</f>
        <v>0.99735940912696885</v>
      </c>
      <c r="Q697" cm="1">
        <f t="array" ref="Q697" xml:space="preserve"> 1.6 * ( ( 1 - alpha ) / Ku ) * L697 ^ ( -2 / 3 ) * M697 * P697</f>
        <v>3.3394002296581516E-3</v>
      </c>
      <c r="R697" cm="1">
        <f t="array" ref="R697" xml:space="preserve"> 1.6 * ( 0.6 ) ^ ( 2 / 3 ) * ( ( 1 - alpha ) / Ku ) * ( lambda * 10^(-9) ) ^ ( -1 / 15 ) * ( kB * T / ( 3 * PI() * df * 10^(-6) * U * mu ) ) ^ ( 2 / 3 ) * ( F697 * 10^(-9) ) ^ ( -3 / 5 )  +  3.2 * 3.34 / 3 * ( 0.6 ) ^ ( 2 / 3 ) * ( ( 1 - alpha ) / Ku ) *  ( lambda * 10^(-9) ) ^ ( 14 / 15 ) * ( kB * T / ( 3 * PI() * df * 10^(-6) * U * mu ) ) ^ ( 2 / 3 ) * ( F697 * 10^(-9) ) ^ ( -8 / 5 )</f>
        <v>2.6875777980331682E-3</v>
      </c>
      <c r="S697">
        <f t="shared" si="261"/>
        <v>2.7262300430214294E-3</v>
      </c>
      <c r="T697">
        <f t="shared" si="270"/>
        <v>0.81638313934610607</v>
      </c>
      <c r="U697">
        <f t="shared" si="262"/>
        <v>5216.9109295375001</v>
      </c>
      <c r="V697">
        <f t="shared" si="263"/>
        <v>1.384493839764196E-2</v>
      </c>
      <c r="W697">
        <f t="shared" si="264"/>
        <v>1.9168165053594512E-4</v>
      </c>
      <c r="X697">
        <f t="shared" si="265"/>
        <v>2.6538020928638451E-6</v>
      </c>
      <c r="Y697" cm="1">
        <f t="array" ref="Y697" xml:space="preserve"> 4 / 3 * g / U^2 * F697 * 10^(-9) * ( rhop - rhoa ) / rhoa</f>
        <v>722.54535240839937</v>
      </c>
      <c r="Z697" cm="1">
        <f t="array" ref="Z697" xml:space="preserve"> SQRT( 4/3 * 1/U697 * g/rhoa * F697 * 10^(-9) *  ( rhop - rhoa ) )</f>
        <v>3.903697956902286E-3</v>
      </c>
      <c r="AA697" cm="1">
        <f t="array" ref="AA697" xml:space="preserve"> Z697 / U</f>
        <v>0.37215670250250532</v>
      </c>
      <c r="AB697">
        <f t="shared" si="271"/>
        <v>0.59275412190569787</v>
      </c>
      <c r="AC697">
        <f t="shared" si="272"/>
        <v>0.56219603596192924</v>
      </c>
      <c r="AD697">
        <f t="shared" si="273"/>
        <v>0.94844728224660046</v>
      </c>
      <c r="AE697" cm="1">
        <f t="array" ref="AE697">( ( F697 * 10^(-9) ) ^ 2 * rhop * H697 * U ) / ( 18 * mu * ( df * 10^(-6) ) )</f>
        <v>0.20398652984553237</v>
      </c>
      <c r="AF697">
        <f t="shared" si="274"/>
        <v>0.20189104014712531</v>
      </c>
      <c r="AG697" cm="1">
        <f t="array" ref="AG697">(2 * AI717*(1-alpha)*AE697*SQRT(alpha)+(1-alpha)*alpha*AE697^2)/Ku</f>
        <v>0.14346633486538801</v>
      </c>
      <c r="AH697">
        <f t="shared" si="275"/>
        <v>0.71061268870990457</v>
      </c>
      <c r="AI697" cm="1">
        <f t="array" ref="AI697" xml:space="preserve"> F697 / df / 1000</f>
        <v>0.88903061224489799</v>
      </c>
      <c r="AJ697" cm="1">
        <f t="array" ref="AJ697" xml:space="preserve"> ( 1 + AI697 ) / ( 2*Ku ) * ( 2 * LN( 1 + AI697 ) - 1 + alpha + ( 1 / ( 1 + AI697 ) ) ^ 2 * ( 1 - alpha / 2 ) - ( alpha / 2) * ( 1 + AI697 ) ^ 2 )</f>
        <v>0.70493466833616281</v>
      </c>
      <c r="AK697" cm="1">
        <f t="array" ref="AK697" xml:space="preserve"> ( ( 1 - alpha ) / Ku ) * AI697 ^ 2</f>
        <v>1.1240469799333712</v>
      </c>
      <c r="AL697">
        <f t="shared" si="276"/>
        <v>1.594540643867647</v>
      </c>
      <c r="AM697">
        <f t="shared" si="266"/>
        <v>0.90441618523853562</v>
      </c>
      <c r="AN697">
        <f t="shared" si="277"/>
        <v>1.8908602860854473</v>
      </c>
      <c r="AO697">
        <f t="shared" si="278"/>
        <v>2.0906970894010941</v>
      </c>
      <c r="AP697" cm="1">
        <f t="array" ref="AP697" xml:space="preserve"> EXP( -4 * alpha * X * 10^(-6) * AM697 / ( PI() * df * 10^(-6) * ( 1 - alpha ) ) ) * 100</f>
        <v>9.18291280860145E-7</v>
      </c>
      <c r="AQ697" cm="1">
        <f t="array" ref="AQ697" xml:space="preserve"> EXP( -4 * alpha * X * 10^(-6) * AN697 / ( PI() * df * 10^(-6) * ( 1 - alpha ) ) ) * 100</f>
        <v>1.574079423363627E-15</v>
      </c>
      <c r="AR697">
        <f t="shared" si="279"/>
        <v>9.1829127928606556E-7</v>
      </c>
      <c r="AS697" cm="1">
        <f t="array" ref="AS697" xml:space="preserve"> ( sigave * 10^(-6) * fE *e * H697 ) / ( 3 * PI() * eps0 * ( 1 + epsF ) * mu * U * F697 * 10^(-9) )</f>
        <v>3.0318893057702579E-3</v>
      </c>
      <c r="AT697" cm="1">
        <f t="array" ref="AT697" xml:space="preserve"> PI() * AS697 / ( 1 + alpha * SQRT(AS697) )</f>
        <v>9.4889097741599343E-3</v>
      </c>
      <c r="AU697" cm="1">
        <f t="array" ref="AU697" xml:space="preserve"> PI() * AS697 * ( 1 - SQRT( AS697 ) * alpha )</f>
        <v>9.4887728034080479E-3</v>
      </c>
      <c r="AV697">
        <f t="shared" si="280"/>
        <v>0.99998556517501525</v>
      </c>
      <c r="AW697" cm="1">
        <f t="array" ref="AW697" xml:space="preserve"> 2 / 3 * ( epsP - 1 ) / ( epsP + 2 ) * ( sigave * 10^(-6) ) ^ 2 / ( eps0 * ( 1 + epsF ) ^ 2 ) * H697 * ( F697 * 10^(-9) ) ^ 2 / ( df * 10^(-6) * mu * U )</f>
        <v>163.5638838235962</v>
      </c>
      <c r="AX697" cm="1">
        <f t="array" ref="AX697" xml:space="preserve"> 0.528 * Ku ^ 0.26 * AW697 ^ 0.74 / ( 1 + 0.366 * ( Ku * AW697 ) ^ 0.63 )</f>
        <v>2.5845300871228747</v>
      </c>
      <c r="AY697" cm="1">
        <f t="array" ref="AY697" xml:space="preserve"> 0.35 * Ku ^ ( -0.5 ) * AW697 ^ 0.4</f>
        <v>3.3231021064808344</v>
      </c>
      <c r="AZ697">
        <f t="shared" si="281"/>
        <v>1.2857664621657183</v>
      </c>
      <c r="BA697">
        <f t="shared" si="267"/>
        <v>0.90532317143267715</v>
      </c>
      <c r="BB697">
        <f t="shared" si="282"/>
        <v>1.9003490588888554</v>
      </c>
      <c r="BC697">
        <f t="shared" si="283"/>
        <v>2.0990836409075295</v>
      </c>
      <c r="BD697">
        <f t="shared" si="268"/>
        <v>1.1514554303315199</v>
      </c>
      <c r="BE697">
        <f t="shared" si="284"/>
        <v>5.2139623925662821</v>
      </c>
      <c r="BF697">
        <f t="shared" si="285"/>
        <v>4.5281495533571023</v>
      </c>
      <c r="BG697" cm="1">
        <f t="array" ref="BG697" xml:space="preserve"> EXP( -4 * alpha * X * 10^(-6) * BA697 / ( PI() * df * 10^(-6) * ( 1 - alpha ) ) ) * 100</f>
        <v>9.0140632895986096E-7</v>
      </c>
      <c r="BH697" cm="1">
        <f t="array" ref="BH697" xml:space="preserve"> EXP( -4 * alpha * X * 10^(-6) * BB697 / ( PI() * df * 10^(-6) * ( 1 - alpha ) ) ) * 100</f>
        <v>1.2962997819859187E-15</v>
      </c>
      <c r="BI697" cm="1">
        <f t="array" ref="BI697" xml:space="preserve"> EXP( -4 * alpha * X * 10^(-6) * BD697 / ( PI() * df * 10^(-6) * ( 1 - alpha ) ) ) * 100</f>
        <v>5.857154304151882E-9</v>
      </c>
      <c r="BJ697" cm="1">
        <f t="array" ref="BJ697" xml:space="preserve"> EXP( -4 * alpha * X * 10^(-6) * BE697 / ( PI() * df * 10^(-6) * ( 1 - alpha ) ) ) * 100</f>
        <v>4.6403949390157657E-45</v>
      </c>
      <c r="BK697" cm="1">
        <f t="array" ref="BK697">fC *  BG697 +  ( 1 - fC ) * BI697</f>
        <v>9.5412071769722795E-8</v>
      </c>
    </row>
    <row r="698" spans="6:63" x14ac:dyDescent="0.2">
      <c r="F698">
        <v>6980</v>
      </c>
      <c r="G698" cm="1">
        <f t="array" ref="G698" xml:space="preserve"> F698 * 10^(-9) * rhoa/mu * U</f>
        <v>4.6242015587351585E-3</v>
      </c>
      <c r="H698" cm="1">
        <f t="array" ref="H698">1 +  lambda/F698 * ( 2.514 + 0.8 * EXP( -0.55 * F698/lambda ) )</f>
        <v>1.0241351203438396</v>
      </c>
      <c r="I698" cm="1">
        <f t="array" ref="I698" xml:space="preserve"> 1 + 3.34 * lambda/F698</f>
        <v>1.0320649570200573</v>
      </c>
      <c r="J698">
        <f t="shared" si="269"/>
        <v>0.99231653335162739</v>
      </c>
      <c r="K698" cm="1">
        <f t="array" ref="K698" xml:space="preserve"> kB * T * H698 / ( 3 * PI() * mu * F698 * 10^(-9) )</f>
        <v>3.4639935719736673E-12</v>
      </c>
      <c r="L698" cm="1">
        <f t="array" ref="L698" xml:space="preserve"> df * 10^(-6) *U / K698</f>
        <v>23740.471913868867</v>
      </c>
      <c r="M698" cm="1">
        <f t="array" ref="M698" xml:space="preserve"> 1 + 0.388 * Kn * ( ( 1 - alpha ) * L698 / Ku ) ^ ( 1 / 3 )</f>
        <v>1.2143706886745584</v>
      </c>
      <c r="N698" cm="1">
        <f t="array" ref="N698" xml:space="preserve"> 1 + 0.388 * Kn * ( ( 1 - alpha ) / Ku ) ^ ( 1 / 3 ) * ( 3 * PI() * mu * df * 10^(-6) * U * F698 * 10^(-9) / ( kB * T ) ) ^ ( 1 / 3 ) * ( 0.6 * ( F698 / lambda ) ^ 0.1 ) ^ ( -1 / 3 ) * ( 1 + 2/3 * ( 3.34 * F698 / lambda ) ) ^ ( -1 / 2 )</f>
        <v>1.0143777354175776</v>
      </c>
      <c r="O698">
        <f t="shared" si="260"/>
        <v>0.83531144557246695</v>
      </c>
      <c r="P698" cm="1">
        <f t="array" ref="P698" xml:space="preserve"> 1 / ( 1 + 1.6 * ( ( 1 - alpha ) / Ku ) ^ ( 1 / 3 ) * L698 ^ ( -2 / 3 ) * M698 )</f>
        <v>0.99736175727390974</v>
      </c>
      <c r="Q698" cm="1">
        <f t="array" ref="Q698" xml:space="preserve"> 1.6 * ( ( 1 - alpha ) / Ku ) * L698 ^ ( -2 / 3 ) * M698 * P698</f>
        <v>3.3364306660981237E-3</v>
      </c>
      <c r="R698" cm="1">
        <f t="array" ref="R698" xml:space="preserve"> 1.6 * ( 0.6 ) ^ ( 2 / 3 ) * ( ( 1 - alpha ) / Ku ) * ( lambda * 10^(-9) ) ^ ( -1 / 15 ) * ( kB * T / ( 3 * PI() * df * 10^(-6) * U * mu ) ) ^ ( 2 / 3 ) * ( F698 * 10^(-9) ) ^ ( -3 / 5 )  +  3.2 * 3.34 / 3 * ( 0.6 ) ^ ( 2 / 3 ) * ( ( 1 - alpha ) / Ku ) *  ( lambda * 10^(-9) ) ^ ( 14 / 15 ) * ( kB * T / ( 3 * PI() * df * 10^(-6) * U * mu ) ) ^ ( 2 / 3 ) * ( F698 * 10^(-9) ) ^ ( -8 / 5 )</f>
        <v>2.6851862671212405E-3</v>
      </c>
      <c r="S698">
        <f t="shared" si="261"/>
        <v>2.7237931648168225E-3</v>
      </c>
      <c r="T698">
        <f t="shared" si="270"/>
        <v>0.816379369873804</v>
      </c>
      <c r="U698">
        <f t="shared" si="262"/>
        <v>5209.4559148496046</v>
      </c>
      <c r="V698">
        <f t="shared" si="263"/>
        <v>1.3854841143698886E-2</v>
      </c>
      <c r="W698">
        <f t="shared" si="264"/>
        <v>1.9195595213872594E-4</v>
      </c>
      <c r="X698">
        <f t="shared" si="265"/>
        <v>2.659500596110031E-6</v>
      </c>
      <c r="Y698" cm="1">
        <f t="array" ref="Y698" xml:space="preserve"> 4 / 3 * g / U^2 * F698 * 10^(-9) * ( rhop - rhoa ) / rhoa</f>
        <v>723.58200284227087</v>
      </c>
      <c r="Z698" cm="1">
        <f t="array" ref="Z698" xml:space="preserve"> SQRT( 4/3 * 1/U698 * g/rhoa * F698 * 10^(-9) *  ( rhop - rhoa ) )</f>
        <v>3.9092915161336996E-3</v>
      </c>
      <c r="AA698" cm="1">
        <f t="array" ref="AA698" xml:space="preserve"> Z698 / U</f>
        <v>0.37268996111569663</v>
      </c>
      <c r="AB698">
        <f t="shared" si="271"/>
        <v>0.59410807736879356</v>
      </c>
      <c r="AC698">
        <f t="shared" si="272"/>
        <v>0.56334835365489622</v>
      </c>
      <c r="AD698">
        <f t="shared" si="273"/>
        <v>0.94822537365570403</v>
      </c>
      <c r="AE698" cm="1">
        <f t="array" ref="AE698">( ( F698 * 10^(-9) ) ^ 2 * rhop * H698 * U ) / ( 18 * mu * ( df * 10^(-6) ) )</f>
        <v>0.20456536035583398</v>
      </c>
      <c r="AF698">
        <f t="shared" si="274"/>
        <v>0.20252167705831597</v>
      </c>
      <c r="AG698" cm="1">
        <f t="array" ref="AG698">(2 * AI718*(1-alpha)*AE698*SQRT(alpha)+(1-alpha)*alpha*AE698^2)/Ku</f>
        <v>0.14408000242974617</v>
      </c>
      <c r="AH698">
        <f t="shared" si="275"/>
        <v>0.71143002824462309</v>
      </c>
      <c r="AI698" cm="1">
        <f t="array" ref="AI698" xml:space="preserve"> F698 / df / 1000</f>
        <v>0.89030612244897966</v>
      </c>
      <c r="AJ698" cm="1">
        <f t="array" ref="AJ698" xml:space="preserve"> ( 1 + AI698 ) / ( 2*Ku ) * ( 2 * LN( 1 + AI698 ) - 1 + alpha + ( 1 / ( 1 + AI698 ) ) ^ 2 * ( 1 - alpha / 2 ) - ( alpha / 2) * ( 1 + AI698 ) ^ 2 )</f>
        <v>0.70659262426180092</v>
      </c>
      <c r="AK698" cm="1">
        <f t="array" ref="AK698" xml:space="preserve"> ( ( 1 - alpha ) / Ku ) * AI698 ^ 2</f>
        <v>1.1272746795787199</v>
      </c>
      <c r="AL698">
        <f t="shared" si="276"/>
        <v>1.5953671760392609</v>
      </c>
      <c r="AM698">
        <f t="shared" si="266"/>
        <v>0.90534383463577761</v>
      </c>
      <c r="AN698">
        <f t="shared" si="277"/>
        <v>1.8958685034567488</v>
      </c>
      <c r="AO698">
        <f t="shared" si="278"/>
        <v>2.0940867225538264</v>
      </c>
      <c r="AP698" cm="1">
        <f t="array" ref="AP698" xml:space="preserve"> EXP( -4 * alpha * X * 10^(-6) * AM698 / ( PI() * df * 10^(-6) * ( 1 - alpha ) ) ) * 100</f>
        <v>9.0102529048794432E-7</v>
      </c>
      <c r="AQ698" cm="1">
        <f t="array" ref="AQ698" xml:space="preserve"> EXP( -4 * alpha * X * 10^(-6) * AN698 / ( PI() * df * 10^(-6) * ( 1 - alpha ) ) ) * 100</f>
        <v>1.4207626541677379E-15</v>
      </c>
      <c r="AR698">
        <f t="shared" si="279"/>
        <v>9.0102528906718165E-7</v>
      </c>
      <c r="AS698" cm="1">
        <f t="array" ref="AS698" xml:space="preserve"> ( sigave * 10^(-6) * fE *e * H698 ) / ( 3 * PI() * eps0 * ( 1 + epsF ) * mu * U * F698 * 10^(-9) )</f>
        <v>3.0274432635986632E-3</v>
      </c>
      <c r="AT698" cm="1">
        <f t="array" ref="AT698" xml:space="preserve"> PI() * AS698 / ( 1 + alpha * SQRT(AS698) )</f>
        <v>9.4750212918621422E-3</v>
      </c>
      <c r="AU698" cm="1">
        <f t="array" ref="AU698" xml:space="preserve"> PI() * AS698 * ( 1 - SQRT( AS698 ) * alpha )</f>
        <v>9.4748847221515897E-3</v>
      </c>
      <c r="AV698">
        <f t="shared" si="280"/>
        <v>0.99998558634262169</v>
      </c>
      <c r="AW698" cm="1">
        <f t="array" ref="AW698" xml:space="preserve"> 2 / 3 * ( epsP - 1 ) / ( epsP + 2 ) * ( sigave * 10^(-6) ) ^ 2 / ( eps0 * ( 1 + epsF ) ^ 2 ) * H698 * ( F698 * 10^(-9) ) ^ 2 / ( df * 10^(-6) * mu * U )</f>
        <v>164.02801136384227</v>
      </c>
      <c r="AX698" cm="1">
        <f t="array" ref="AX698" xml:space="preserve"> 0.528 * Ku ^ 0.26 * AW698 ^ 0.74 / ( 1 + 0.366 * ( Ku * AW698 ) ^ 0.63 )</f>
        <v>2.5859157035547868</v>
      </c>
      <c r="AY698" cm="1">
        <f t="array" ref="AY698" xml:space="preserve"> 0.35 * Ku ^ ( -0.5 ) * AW698 ^ 0.4</f>
        <v>3.3268707433995859</v>
      </c>
      <c r="AZ698">
        <f t="shared" si="281"/>
        <v>1.2865348776938972</v>
      </c>
      <c r="BA698">
        <f t="shared" si="267"/>
        <v>0.9062407038180097</v>
      </c>
      <c r="BB698">
        <f t="shared" si="282"/>
        <v>1.9053433881789004</v>
      </c>
      <c r="BC698">
        <f t="shared" si="283"/>
        <v>2.1024694434399733</v>
      </c>
      <c r="BD698">
        <f t="shared" si="268"/>
        <v>1.150116699089399</v>
      </c>
      <c r="BE698">
        <f t="shared" si="284"/>
        <v>5.2227392468563352</v>
      </c>
      <c r="BF698">
        <f t="shared" si="285"/>
        <v>4.54105157415019</v>
      </c>
      <c r="BG698" cm="1">
        <f t="array" ref="BG698" xml:space="preserve"> EXP( -4 * alpha * X * 10^(-6) * BA698 / ( PI() * df * 10^(-6) * ( 1 - alpha ) ) ) * 100</f>
        <v>8.8464092652523474E-7</v>
      </c>
      <c r="BH698" cm="1">
        <f t="array" ref="BH698" xml:space="preserve"> EXP( -4 * alpha * X * 10^(-6) * BB698 / ( PI() * df * 10^(-6) * ( 1 - alpha ) ) ) * 100</f>
        <v>1.1703715449445098E-15</v>
      </c>
      <c r="BI698" cm="1">
        <f t="array" ref="BI698" xml:space="preserve"> EXP( -4 * alpha * X * 10^(-6) * BD698 / ( PI() * df * 10^(-6) * ( 1 - alpha ) ) ) * 100</f>
        <v>6.0198156238946003E-9</v>
      </c>
      <c r="BJ698" cm="1">
        <f t="array" ref="BJ698" xml:space="preserve"> EXP( -4 * alpha * X * 10^(-6) * BE698 / ( PI() * df * 10^(-6) * ( 1 - alpha ) ) ) * 100</f>
        <v>3.8775745437951806E-45</v>
      </c>
      <c r="BK698" cm="1">
        <f t="array" ref="BK698">fC *  BG698 +  ( 1 - fC ) * BI698</f>
        <v>9.3881926714028621E-8</v>
      </c>
    </row>
    <row r="699" spans="6:63" x14ac:dyDescent="0.2">
      <c r="F699">
        <v>6990</v>
      </c>
      <c r="G699" cm="1">
        <f t="array" ref="G699" xml:space="preserve"> F699 * 10^(-9) * rhoa/mu * U</f>
        <v>4.6308264893350666E-3</v>
      </c>
      <c r="H699" cm="1">
        <f t="array" ref="H699">1 +  lambda/F699 * ( 2.514 + 0.8 * EXP( -0.55 * F699/lambda ) )</f>
        <v>1.0241005922746782</v>
      </c>
      <c r="I699" cm="1">
        <f t="array" ref="I699" xml:space="preserve"> 1 + 3.34 * lambda/F699</f>
        <v>1.0320190844062946</v>
      </c>
      <c r="J699">
        <f t="shared" si="269"/>
        <v>0.99232718439875378</v>
      </c>
      <c r="K699" cm="1">
        <f t="array" ref="K699" xml:space="preserve"> kB * T * H699 / ( 3 * PI() * mu * F699 * 10^(-9) )</f>
        <v>3.4589213109592823E-12</v>
      </c>
      <c r="L699" cm="1">
        <f t="array" ref="L699" xml:space="preserve"> df * 10^(-6) *U / K699</f>
        <v>23775.285620029306</v>
      </c>
      <c r="M699" cm="1">
        <f t="array" ref="M699" xml:space="preserve"> 1 + 0.388 * Kn * ( ( 1 - alpha ) * L699 / Ku ) ^ ( 1 / 3 )</f>
        <v>1.2144754239294282</v>
      </c>
      <c r="N699" cm="1">
        <f t="array" ref="N699" xml:space="preserve"> 1 + 0.388 * Kn * ( ( 1 - alpha ) / Ku ) ^ ( 1 / 3 ) * ( 3 * PI() * mu * df * 10^(-6) * U * F699 * 10^(-9) / ( kB * T ) ) ^ ( 1 / 3 ) * ( 0.6 * ( F699 / lambda ) ^ 0.1 ) ^ ( -1 / 3 ) * ( 1 + 2/3 * ( 3.34 * F699 / lambda ) ) ^ ( -1 / 2 )</f>
        <v>1.0143736633990852</v>
      </c>
      <c r="O699">
        <f t="shared" si="260"/>
        <v>0.83523605617072516</v>
      </c>
      <c r="P699" cm="1">
        <f t="array" ref="P699" xml:space="preserve"> 1 / ( 1 + 1.6 * ( ( 1 - alpha ) / Ku ) ^ ( 1 / 3 ) * L699 ^ ( -2 / 3 ) * M699 )</f>
        <v>0.99736409981438312</v>
      </c>
      <c r="Q699" cm="1">
        <f t="array" ref="Q699" xml:space="preserve"> 1.6 * ( ( 1 - alpha ) / Ku ) * L699 ^ ( -2 / 3 ) * M699 * P699</f>
        <v>3.333468192708273E-3</v>
      </c>
      <c r="R699" cm="1">
        <f t="array" ref="R699" xml:space="preserve"> 1.6 * ( 0.6 ) ^ ( 2 / 3 ) * ( ( 1 - alpha ) / Ku ) * ( lambda * 10^(-9) ) ^ ( -1 / 15 ) * ( kB * T / ( 3 * PI() * df * 10^(-6) * U * mu ) ) ^ ( 2 / 3 ) * ( F699 * 10^(-9) ) ^ ( -3 / 5 )  +  3.2 * 3.34 / 3 * ( 0.6 ) ^ ( 2 / 3 ) * ( ( 1 - alpha ) / Ku ) *  ( lambda * 10^(-9) ) ^ ( 14 / 15 ) * ( kB * T / ( 3 * PI() * df * 10^(-6) * U * mu ) ) ^ ( 2 / 3 ) * ( F699 * 10^(-9) ) ^ ( -8 / 5 )</f>
        <v>2.6828003963024847E-3</v>
      </c>
      <c r="S699">
        <f t="shared" si="261"/>
        <v>2.721362066165869E-3</v>
      </c>
      <c r="T699">
        <f t="shared" si="270"/>
        <v>0.81637559107918201</v>
      </c>
      <c r="U699">
        <f t="shared" si="262"/>
        <v>5202.022222138653</v>
      </c>
      <c r="V699">
        <f t="shared" si="263"/>
        <v>1.3864736755294592E-2</v>
      </c>
      <c r="W699">
        <f t="shared" si="264"/>
        <v>1.9223025203086915E-4</v>
      </c>
      <c r="X699">
        <f t="shared" si="265"/>
        <v>2.6652031366516951E-6</v>
      </c>
      <c r="Y699" cm="1">
        <f t="array" ref="Y699" xml:space="preserve"> 4 / 3 * g / U^2 * F699 * 10^(-9) * ( rhop - rhoa ) / rhoa</f>
        <v>724.61865327614225</v>
      </c>
      <c r="Z699" cm="1">
        <f t="array" ref="Z699" xml:space="preserve"> SQRT( 4/3 * 1/U699 * g/rhoa * F699 * 10^(-9) *  ( rhop - rhoa ) )</f>
        <v>3.9148850581148739E-3</v>
      </c>
      <c r="AA699" cm="1">
        <f t="array" ref="AA699" xml:space="preserve"> Z699 / U</f>
        <v>0.37322321808434666</v>
      </c>
      <c r="AB699">
        <f t="shared" si="271"/>
        <v>0.59546433252304498</v>
      </c>
      <c r="AC699">
        <f t="shared" si="272"/>
        <v>0.56450187231168802</v>
      </c>
      <c r="AD699">
        <f t="shared" si="273"/>
        <v>0.94800282985856477</v>
      </c>
      <c r="AE699" cm="1">
        <f t="array" ref="AE699">( ( F699 * 10^(-9) ) ^ 2 * rhop * H699 * U ) / ( 18 * mu * ( df * 10^(-6) ) )</f>
        <v>0.20514501082862671</v>
      </c>
      <c r="AF699">
        <f t="shared" si="274"/>
        <v>0.20315258162509442</v>
      </c>
      <c r="AG699" cm="1">
        <f t="array" ref="AG699">(2 * AI719*(1-alpha)*AE699*SQRT(alpha)+(1-alpha)*alpha*AE699^2)/Ku</f>
        <v>0.14469543384466851</v>
      </c>
      <c r="AH699">
        <f t="shared" si="275"/>
        <v>0.71225003732266134</v>
      </c>
      <c r="AI699" cm="1">
        <f t="array" ref="AI699" xml:space="preserve"> F699 / df / 1000</f>
        <v>0.89158163265306123</v>
      </c>
      <c r="AJ699" cm="1">
        <f t="array" ref="AJ699" xml:space="preserve"> ( 1 + AI699 ) / ( 2*Ku ) * ( 2 * LN( 1 + AI699 ) - 1 + alpha + ( 1 / ( 1 + AI699 ) ) ^ 2 * ( 1 - alpha / 2 ) - ( alpha / 2) * ( 1 + AI699 ) ^ 2 )</f>
        <v>0.70825176393192224</v>
      </c>
      <c r="AK699" cm="1">
        <f t="array" ref="AK699" xml:space="preserve"> ( ( 1 - alpha ) / Ku ) * AI699 ^ 2</f>
        <v>1.1305070067504412</v>
      </c>
      <c r="AL699">
        <f t="shared" si="276"/>
        <v>1.5961937044453398</v>
      </c>
      <c r="AM699">
        <f t="shared" si="266"/>
        <v>0.90626752112377884</v>
      </c>
      <c r="AN699">
        <f t="shared" si="277"/>
        <v>1.9008828227533896</v>
      </c>
      <c r="AO699">
        <f t="shared" si="278"/>
        <v>2.097485321327945</v>
      </c>
      <c r="AP699" cm="1">
        <f t="array" ref="AP699" xml:space="preserve"> EXP( -4 * alpha * X * 10^(-6) * AM699 / ( PI() * df * 10^(-6) * ( 1 - alpha ) ) ) * 100</f>
        <v>8.8415563198100839E-7</v>
      </c>
      <c r="AQ699" cm="1">
        <f t="array" ref="AQ699" xml:space="preserve"> EXP( -4 * alpha * X * 10^(-6) * AN699 / ( PI() * df * 10^(-6) * ( 1 - alpha ) ) ) * 100</f>
        <v>1.2822189752269791E-15</v>
      </c>
      <c r="AR699">
        <f t="shared" si="279"/>
        <v>8.841556306987894E-7</v>
      </c>
      <c r="AS699" cm="1">
        <f t="array" ref="AS699" xml:space="preserve"> ( sigave * 10^(-6) * fE *e * H699 ) / ( 3 * PI() * eps0 * ( 1 + epsF ) * mu * U * F699 * 10^(-9) )</f>
        <v>3.0230102350377974E-3</v>
      </c>
      <c r="AT699" cm="1">
        <f t="array" ref="AT699" xml:space="preserve"> PI() * AS699 / ( 1 + alpha * SQRT(AS699) )</f>
        <v>9.4611734037267029E-3</v>
      </c>
      <c r="AU699" cm="1">
        <f t="array" ref="AU699" xml:space="preserve"> PI() * AS699 * ( 1 - SQRT( AS699 ) * alpha )</f>
        <v>9.461037233299073E-3</v>
      </c>
      <c r="AV699">
        <f t="shared" si="280"/>
        <v>0.99998560744827103</v>
      </c>
      <c r="AW699" cm="1">
        <f t="array" ref="AW699" xml:space="preserve"> 2 / 3 * ( epsP - 1 ) / ( epsP + 2 ) * ( sigave * 10^(-6) ) ^ 2 / ( eps0 * ( 1 + epsF ) ^ 2 ) * H699 * ( F699 * 10^(-9) ) ^ 2 / ( df * 10^(-6) * mu * U )</f>
        <v>164.49279638009779</v>
      </c>
      <c r="AX699" cm="1">
        <f t="array" ref="AX699" xml:space="preserve"> 0.528 * Ku ^ 0.26 * AW699 ^ 0.74 / ( 1 + 0.366 * ( Ku * AW699 ) ^ 0.63 )</f>
        <v>2.5872991974163515</v>
      </c>
      <c r="AY699" cm="1">
        <f t="array" ref="AY699" xml:space="preserve"> 0.35 * Ku ^ ( -0.5 ) * AW699 ^ 0.4</f>
        <v>3.3306383125959083</v>
      </c>
      <c r="AZ699">
        <f t="shared" si="281"/>
        <v>1.2873031135795376</v>
      </c>
      <c r="BA699">
        <f t="shared" si="267"/>
        <v>0.90715434035998788</v>
      </c>
      <c r="BB699">
        <f t="shared" si="282"/>
        <v>1.9103438599866887</v>
      </c>
      <c r="BC699">
        <f t="shared" si="283"/>
        <v>2.1058642118480115</v>
      </c>
      <c r="BD699">
        <f t="shared" si="268"/>
        <v>1.1487814884920708</v>
      </c>
      <c r="BE699">
        <f t="shared" si="284"/>
        <v>5.2315211353492979</v>
      </c>
      <c r="BF699">
        <f t="shared" si="285"/>
        <v>4.5539740914665749</v>
      </c>
      <c r="BG699" cm="1">
        <f t="array" ref="BG699" xml:space="preserve"> EXP( -4 * alpha * X * 10^(-6) * BA699 / ( PI() * df * 10^(-6) * ( 1 - alpha ) ) ) * 100</f>
        <v>8.6825655745034177E-7</v>
      </c>
      <c r="BH699" cm="1">
        <f t="array" ref="BH699" xml:space="preserve"> EXP( -4 * alpha * X * 10^(-6) * BB699 / ( PI() * df * 10^(-6) * ( 1 - alpha ) ) ) * 100</f>
        <v>1.0565437265802376E-15</v>
      </c>
      <c r="BI699" cm="1">
        <f t="array" ref="BI699" xml:space="preserve"> EXP( -4 * alpha * X * 10^(-6) * BD699 / ( PI() * df * 10^(-6) * ( 1 - alpha ) ) ) * 100</f>
        <v>6.1865485890088321E-9</v>
      </c>
      <c r="BJ699" cm="1">
        <f t="array" ref="BJ699" xml:space="preserve"> EXP( -4 * alpha * X * 10^(-6) * BE699 / ( PI() * df * 10^(-6) * ( 1 - alpha ) ) ) * 100</f>
        <v>3.2398181247284986E-45</v>
      </c>
      <c r="BK699" cm="1">
        <f t="array" ref="BK699">fC *  BG699 +  ( 1 - fC ) * BI699</f>
        <v>9.2393549475142131E-8</v>
      </c>
    </row>
    <row r="700" spans="6:63" x14ac:dyDescent="0.2">
      <c r="F700">
        <v>7000</v>
      </c>
      <c r="G700" cm="1">
        <f t="array" ref="G700" xml:space="preserve"> F700 * 10^(-9) * rhoa/mu * U</f>
        <v>4.637451419934973E-3</v>
      </c>
      <c r="H700" cm="1">
        <f t="array" ref="H700">1 +  lambda/F700 * ( 2.514 + 0.8 * EXP( -0.55 * F700/lambda ) )</f>
        <v>1.0240661628571428</v>
      </c>
      <c r="I700" cm="1">
        <f t="array" ref="I700" xml:space="preserve"> 1 + 3.34 * lambda/F700</f>
        <v>1.0319733428571429</v>
      </c>
      <c r="J700">
        <f t="shared" si="269"/>
        <v>0.99233780595716925</v>
      </c>
      <c r="K700" cm="1">
        <f t="array" ref="K700" xml:space="preserve"> kB * T * H700 / ( 3 * PI() * mu * F700 * 10^(-9) )</f>
        <v>3.4538638748411706E-12</v>
      </c>
      <c r="L700" cm="1">
        <f t="array" ref="L700" xml:space="preserve"> df * 10^(-6) *U / K700</f>
        <v>23810.099380087726</v>
      </c>
      <c r="M700" cm="1">
        <f t="array" ref="M700" xml:space="preserve"> 1 + 0.388 * Kn * ( ( 1 - alpha ) * L700 / Ku ) ^ ( 1 / 3 )</f>
        <v>1.2145800571547982</v>
      </c>
      <c r="N700" cm="1">
        <f t="array" ref="N700" xml:space="preserve"> 1 + 0.388 * Kn * ( ( 1 - alpha ) / Ku ) ^ ( 1 / 3 ) * ( 3 * PI() * mu * df * 10^(-6) * U * F700 * 10^(-9) / ( kB * T ) ) ^ ( 1 / 3 ) * ( 0.6 * ( F700 / lambda ) ^ 0.1 ) ^ ( -1 / 3 ) * ( 1 + 2/3 * ( 3.34 * F700 / lambda ) ) ^ ( -1 / 2 )</f>
        <v>1.0143695982899923</v>
      </c>
      <c r="O700">
        <f t="shared" si="260"/>
        <v>0.83516075561638414</v>
      </c>
      <c r="P700" cm="1">
        <f t="array" ref="P700" xml:space="preserve"> 1 / ( 1 + 1.6 * ( ( 1 - alpha ) / Ku ) ^ ( 1 / 3 ) * L700 ^ ( -2 / 3 ) * M700 )</f>
        <v>0.99736643676997538</v>
      </c>
      <c r="Q700" cm="1">
        <f t="array" ref="Q700" xml:space="preserve"> 1.6 * ( ( 1 - alpha ) / Ku ) * L700 ^ ( -2 / 3 ) * M700 * P700</f>
        <v>3.3305127821898479E-3</v>
      </c>
      <c r="R700" cm="1">
        <f t="array" ref="R700" xml:space="preserve"> 1.6 * ( 0.6 ) ^ ( 2 / 3 ) * ( ( 1 - alpha ) / Ku ) * ( lambda * 10^(-9) ) ^ ( -1 / 15 ) * ( kB * T / ( 3 * PI() * df * 10^(-6) * U * mu ) ) ^ ( 2 / 3 ) * ( F700 * 10^(-9) ) ^ ( -3 / 5 )  +  3.2 * 3.34 / 3 * ( 0.6 ) ^ ( 2 / 3 ) * ( ( 1 - alpha ) / Ku ) *  ( lambda * 10^(-9) ) ^ ( 14 / 15 ) * ( kB * T / ( 3 * PI() * df * 10^(-6) * U * mu ) ) ^ ( 2 / 3 ) * ( F700 * 10^(-9) ) ^ ( -8 / 5 )</f>
        <v>2.6804201638637457E-3</v>
      </c>
      <c r="S700">
        <f t="shared" si="261"/>
        <v>2.7189367248668631E-3</v>
      </c>
      <c r="T700">
        <f t="shared" si="270"/>
        <v>0.81637180298678602</v>
      </c>
      <c r="U700">
        <f t="shared" si="262"/>
        <v>5194.6097600407538</v>
      </c>
      <c r="V700">
        <f t="shared" si="263"/>
        <v>1.3874625247722025E-2</v>
      </c>
      <c r="W700">
        <f t="shared" si="264"/>
        <v>1.92504550213141E-4</v>
      </c>
      <c r="X700">
        <f t="shared" si="265"/>
        <v>2.6709097115214482E-6</v>
      </c>
      <c r="Y700" cm="1">
        <f t="array" ref="Y700" xml:space="preserve"> 4 / 3 * g / U^2 * F700 * 10^(-9) * ( rhop - rhoa ) / rhoa</f>
        <v>725.65530371001375</v>
      </c>
      <c r="Z700" cm="1">
        <f t="array" ref="Z700" xml:space="preserve"> SQRT( 4/3 * 1/U700 * g/rhoa * F700 * 10^(-9) *  ( rhop - rhoa ) )</f>
        <v>3.9204785828536697E-3</v>
      </c>
      <c r="AA700" cm="1">
        <f t="array" ref="AA700" xml:space="preserve"> Z700 / U</f>
        <v>0.37375647340920493</v>
      </c>
      <c r="AB700">
        <f t="shared" si="271"/>
        <v>0.59682289323435644</v>
      </c>
      <c r="AC700">
        <f t="shared" si="272"/>
        <v>0.56565659283240199</v>
      </c>
      <c r="AD700">
        <f t="shared" si="273"/>
        <v>0.94777964995100095</v>
      </c>
      <c r="AE700" cm="1">
        <f t="array" ref="AE700">( ( F700 * 10^(-9) ) ^ 2 * rhop * H700 * U ) / ( 18 * mu * ( df * 10^(-6) ) )</f>
        <v>0.20572548126391046</v>
      </c>
      <c r="AF700">
        <f t="shared" si="274"/>
        <v>0.20378374983263997</v>
      </c>
      <c r="AG700" cm="1">
        <f t="array" ref="AG700">(2 * AI720*(1-alpha)*AE700*SQRT(alpha)+(1-alpha)*alpha*AE700^2)/Ku</f>
        <v>0.14531263173425069</v>
      </c>
      <c r="AH700">
        <f t="shared" si="275"/>
        <v>0.71307271484399792</v>
      </c>
      <c r="AI700" cm="1">
        <f t="array" ref="AI700" xml:space="preserve"> F700 / df / 1000</f>
        <v>0.8928571428571429</v>
      </c>
      <c r="AJ700" cm="1">
        <f t="array" ref="AJ700" xml:space="preserve"> ( 1 + AI700 ) / ( 2*Ku ) * ( 2 * LN( 1 + AI700 ) - 1 + alpha + ( 1 / ( 1 + AI700 ) ) ^ 2 * ( 1 - alpha / 2 ) - ( alpha / 2) * ( 1 + AI700 ) ^ 2 )</f>
        <v>0.70991208541375539</v>
      </c>
      <c r="AK700" cm="1">
        <f t="array" ref="AK700" xml:space="preserve"> ( ( 1 - alpha ) / Ku ) * AI700 ^ 2</f>
        <v>1.1337439614485363</v>
      </c>
      <c r="AL700">
        <f t="shared" si="276"/>
        <v>1.5970202293256643</v>
      </c>
      <c r="AM700">
        <f t="shared" si="266"/>
        <v>0.90718723744781182</v>
      </c>
      <c r="AN700">
        <f t="shared" si="277"/>
        <v>1.9059032408384451</v>
      </c>
      <c r="AO700">
        <f t="shared" si="278"/>
        <v>2.1008929162190588</v>
      </c>
      <c r="AP700" cm="1">
        <f t="array" ref="AP700" xml:space="preserve"> EXP( -4 * alpha * X * 10^(-6) * AM700 / ( PI() * df * 10^(-6) * ( 1 - alpha ) ) ) * 100</f>
        <v>8.6767230337167539E-7</v>
      </c>
      <c r="AQ700" cm="1">
        <f t="array" ref="AQ700" xml:space="preserve"> EXP( -4 * alpha * X * 10^(-6) * AN700 / ( PI() * df * 10^(-6) * ( 1 - alpha ) ) ) * 100</f>
        <v>1.1570407907802777E-15</v>
      </c>
      <c r="AR700">
        <f t="shared" si="279"/>
        <v>8.6767230221463463E-7</v>
      </c>
      <c r="AS700" cm="1">
        <f t="array" ref="AS700" xml:space="preserve"> ( sigave * 10^(-6) * fE *e * H700 ) / ( 3 * PI() * eps0 * ( 1 + epsF ) * mu * U * F700 * 10^(-9) )</f>
        <v>3.0185901630634332E-3</v>
      </c>
      <c r="AT700" cm="1">
        <f t="array" ref="AT700" xml:space="preserve"> PI() * AS700 / ( 1 + alpha * SQRT(AS700) )</f>
        <v>9.4473659320841799E-3</v>
      </c>
      <c r="AU700" cm="1">
        <f t="array" ref="AU700" xml:space="preserve"> PI() * AS700 * ( 1 - SQRT( AS700 ) * alpha )</f>
        <v>9.4472301591913173E-3</v>
      </c>
      <c r="AV700">
        <f t="shared" si="280"/>
        <v>0.99998562849223382</v>
      </c>
      <c r="AW700" cm="1">
        <f t="array" ref="AW700" xml:space="preserve"> 2 / 3 * ( epsP - 1 ) / ( epsP + 2 ) * ( sigave * 10^(-6) ) ^ 2 / ( eps0 * ( 1 + epsF ) ^ 2 ) * H700 * ( F700 * 10^(-9) ) ^ 2 / ( df * 10^(-6) * mu * U )</f>
        <v>164.9582388723627</v>
      </c>
      <c r="AX700" cm="1">
        <f t="array" ref="AX700" xml:space="preserve"> 0.528 * Ku ^ 0.26 * AW700 ^ 0.74 / ( 1 + 0.366 * ( Ku * AW700 ) ^ 0.63 )</f>
        <v>2.5886805750880515</v>
      </c>
      <c r="AY700" cm="1">
        <f t="array" ref="AY700" xml:space="preserve"> 0.35 * Ku ^ ( -0.5 ) * AW700 ^ 0.4</f>
        <v>3.3344048158835502</v>
      </c>
      <c r="AZ700">
        <f t="shared" si="281"/>
        <v>1.2880711695262492</v>
      </c>
      <c r="BA700">
        <f t="shared" si="267"/>
        <v>0.90806407357881003</v>
      </c>
      <c r="BB700">
        <f t="shared" si="282"/>
        <v>1.9153504709976363</v>
      </c>
      <c r="BC700">
        <f t="shared" si="283"/>
        <v>2.1092679764864686</v>
      </c>
      <c r="BD700">
        <f t="shared" si="268"/>
        <v>1.1474498329869212</v>
      </c>
      <c r="BE700">
        <f t="shared" si="284"/>
        <v>5.2403080567219948</v>
      </c>
      <c r="BF700">
        <f t="shared" si="285"/>
        <v>4.5669169196538855</v>
      </c>
      <c r="BG700" cm="1">
        <f t="array" ref="BG700" xml:space="preserve"> EXP( -4 * alpha * X * 10^(-6) * BA700 / ( PI() * df * 10^(-6) * ( 1 - alpha ) ) ) * 100</f>
        <v>8.5224370698409125E-7</v>
      </c>
      <c r="BH700" cm="1">
        <f t="array" ref="BH700" xml:space="preserve"> EXP( -4 * alpha * X * 10^(-6) * BB700 / ( PI() * df * 10^(-6) * ( 1 - alpha ) ) ) * 100</f>
        <v>9.5366675099614571E-16</v>
      </c>
      <c r="BI700" cm="1">
        <f t="array" ref="BI700" xml:space="preserve"> EXP( -4 * alpha * X * 10^(-6) * BD700 / ( PI() * df * 10^(-6) * ( 1 - alpha ) ) ) * 100</f>
        <v>6.3574371380541329E-9</v>
      </c>
      <c r="BJ700" cm="1">
        <f t="array" ref="BJ700" xml:space="preserve"> EXP( -4 * alpha * X * 10^(-6) * BE700 / ( PI() * df * 10^(-6) * ( 1 - alpha ) ) ) * 100</f>
        <v>2.7066766820053123E-45</v>
      </c>
      <c r="BK700" cm="1">
        <f t="array" ref="BK700">fC *  BG700 +  ( 1 - fC ) * BI700</f>
        <v>9.0946064122657855E-8</v>
      </c>
    </row>
    <row r="701" spans="6:63" x14ac:dyDescent="0.2">
      <c r="F701">
        <v>7010</v>
      </c>
      <c r="G701" cm="1">
        <f t="array" ref="G701" xml:space="preserve"> F701 * 10^(-9) * rhoa/mu * U</f>
        <v>4.6440763505348802E-3</v>
      </c>
      <c r="H701" cm="1">
        <f t="array" ref="H701">1 +  lambda/F701 * ( 2.514 + 0.8 * EXP( -0.55 * F701/lambda ) )</f>
        <v>1.0240318316690442</v>
      </c>
      <c r="I701" cm="1">
        <f t="array" ref="I701" xml:space="preserve"> 1 + 3.34 * lambda/F701</f>
        <v>1.0319277318116975</v>
      </c>
      <c r="J701">
        <f t="shared" si="269"/>
        <v>0.99234839814916986</v>
      </c>
      <c r="K701" cm="1">
        <f t="array" ref="K701" xml:space="preserve"> kB * T * H701 / ( 3 * PI() * mu * F701 * 10^(-9) )</f>
        <v>3.4488211987528125E-12</v>
      </c>
      <c r="L701" cm="1">
        <f t="array" ref="L701" xml:space="preserve"> df * 10^(-6) *U / K701</f>
        <v>23844.913193818869</v>
      </c>
      <c r="M701" cm="1">
        <f t="array" ref="M701" xml:space="preserve"> 1 + 0.388 * Kn * ( ( 1 - alpha ) * L701 / Ku ) ^ ( 1 / 3 )</f>
        <v>1.2146845885984288</v>
      </c>
      <c r="N701" cm="1">
        <f t="array" ref="N701" xml:space="preserve"> 1 + 0.388 * Kn * ( ( 1 - alpha ) / Ku ) ^ ( 1 / 3 ) * ( 3 * PI() * mu * df * 10^(-6) * U * F701 * 10^(-9) / ( kB * T ) ) ^ ( 1 / 3 ) * ( 0.6 * ( F701 / lambda ) ^ 0.1 ) ^ ( -1 / 3 ) * ( 1 + 2/3 * ( 3.34 * F701 / lambda ) ) ^ ( -1 / 2 )</f>
        <v>1.0143655400688367</v>
      </c>
      <c r="O701">
        <f t="shared" si="260"/>
        <v>0.8350855436795066</v>
      </c>
      <c r="P701" cm="1">
        <f t="array" ref="P701" xml:space="preserve"> 1 / ( 1 + 1.6 * ( ( 1 - alpha ) / Ku ) ^ ( 1 / 3 ) * L701 ^ ( -2 / 3 ) * M701 )</f>
        <v>0.99736876816215791</v>
      </c>
      <c r="Q701" cm="1">
        <f t="array" ref="Q701" xml:space="preserve"> 1.6 * ( ( 1 - alpha ) / Ku ) * L701 ^ ( -2 / 3 ) * M701 * P701</f>
        <v>3.3275644073888495E-3</v>
      </c>
      <c r="R701" cm="1">
        <f t="array" ref="R701" xml:space="preserve"> 1.6 * ( 0.6 ) ^ ( 2 / 3 ) * ( ( 1 - alpha ) / Ku ) * ( lambda * 10^(-9) ) ^ ( -1 / 15 ) * ( kB * T / ( 3 * PI() * df * 10^(-6) * U * mu ) ) ^ ( 2 / 3 ) * ( F701 * 10^(-9) ) ^ ( -3 / 5 )  +  3.2 * 3.34 / 3 * ( 0.6 ) ^ ( 2 / 3 ) * ( ( 1 - alpha ) / Ku ) *  ( lambda * 10^(-9) ) ^ ( 14 / 15 ) * ( kB * T / ( 3 * PI() * df * 10^(-6) * U * mu ) ) ^ ( 2 / 3 ) * ( F701 * 10^(-9) ) ^ ( -8 / 5 )</f>
        <v>2.6780455482069121E-3</v>
      </c>
      <c r="S701">
        <f t="shared" si="261"/>
        <v>2.7165171188358482E-3</v>
      </c>
      <c r="T701">
        <f t="shared" si="270"/>
        <v>0.81636800562111667</v>
      </c>
      <c r="U701">
        <f t="shared" si="262"/>
        <v>5187.2184377132971</v>
      </c>
      <c r="V701">
        <f t="shared" si="263"/>
        <v>1.3884506636219556E-2</v>
      </c>
      <c r="W701">
        <f t="shared" si="264"/>
        <v>1.9277884668630652E-4</v>
      </c>
      <c r="X701">
        <f t="shared" si="265"/>
        <v>2.6766203177582358E-6</v>
      </c>
      <c r="Y701" cm="1">
        <f t="array" ref="Y701" xml:space="preserve"> 4 / 3 * g / U^2 * F701 * 10^(-9) * ( rhop - rhoa ) / rhoa</f>
        <v>726.69195414388537</v>
      </c>
      <c r="Z701" cm="1">
        <f t="array" ref="Z701" xml:space="preserve"> SQRT( 4/3 * 1/U701 * g/rhoa * F701 * 10^(-9) *  ( rhop - rhoa ) )</f>
        <v>3.9260720903579321E-3</v>
      </c>
      <c r="AA701" cm="1">
        <f t="array" ref="AA701" xml:space="preserve"> Z701 / U</f>
        <v>0.37428972709101926</v>
      </c>
      <c r="AB701">
        <f t="shared" si="271"/>
        <v>0.59818376538859463</v>
      </c>
      <c r="AC701">
        <f t="shared" si="272"/>
        <v>0.56681251611712291</v>
      </c>
      <c r="AD701">
        <f t="shared" si="273"/>
        <v>0.94755583302884827</v>
      </c>
      <c r="AE701" cm="1">
        <f t="array" ref="AE701">( ( F701 * 10^(-9) ) ^ 2 * rhop * H701 * U ) / ( 18 * mu * ( df * 10^(-6) ) )</f>
        <v>0.20630677166168526</v>
      </c>
      <c r="AF701">
        <f t="shared" si="274"/>
        <v>0.20441517767691755</v>
      </c>
      <c r="AG701" cm="1">
        <f t="array" ref="AG701">(2 * AI721*(1-alpha)*AE701*SQRT(alpha)+(1-alpha)*alpha*AE701^2)/Ku</f>
        <v>0.14593159872298411</v>
      </c>
      <c r="AH701">
        <f t="shared" si="275"/>
        <v>0.71389805973033982</v>
      </c>
      <c r="AI701" cm="1">
        <f t="array" ref="AI701" xml:space="preserve"> F701 / df / 1000</f>
        <v>0.89413265306122447</v>
      </c>
      <c r="AJ701" cm="1">
        <f t="array" ref="AJ701" xml:space="preserve"> ( 1 + AI701 ) / ( 2*Ku ) * ( 2 * LN( 1 + AI701 ) - 1 + alpha + ( 1 / ( 1 + AI701 ) ) ^ 2 * ( 1 - alpha / 2 ) - ( alpha / 2) * ( 1 + AI701 ) ^ 2 )</f>
        <v>0.71157358677765914</v>
      </c>
      <c r="AK701" cm="1">
        <f t="array" ref="AK701" xml:space="preserve"> ( ( 1 - alpha ) / Ku ) * AI701 ^ 2</f>
        <v>1.1369855436730043</v>
      </c>
      <c r="AL701">
        <f t="shared" si="276"/>
        <v>1.5978467509197625</v>
      </c>
      <c r="AM701">
        <f t="shared" si="266"/>
        <v>0.90810297638560189</v>
      </c>
      <c r="AN701">
        <f t="shared" si="277"/>
        <v>1.9109297545858805</v>
      </c>
      <c r="AO701">
        <f t="shared" si="278"/>
        <v>2.104309537880487</v>
      </c>
      <c r="AP701" cm="1">
        <f t="array" ref="AP701" xml:space="preserve"> EXP( -4 * alpha * X * 10^(-6) * AM701 / ( PI() * df * 10^(-6) * ( 1 - alpha ) ) ) * 100</f>
        <v>8.5156557491215589E-7</v>
      </c>
      <c r="AQ701" cm="1">
        <f t="array" ref="AQ701" xml:space="preserve"> EXP( -4 * alpha * X * 10^(-6) * AN701 / ( PI() * df * 10^(-6) * ( 1 - alpha ) ) ) * 100</f>
        <v>1.0439530604950617E-15</v>
      </c>
      <c r="AR701">
        <f t="shared" si="279"/>
        <v>8.5156557386820282E-7</v>
      </c>
      <c r="AS701" cm="1">
        <f t="array" ref="AS701" xml:space="preserve"> ( sigave * 10^(-6) * fE *e * H701 ) / ( 3 * PI() * eps0 * ( 1 + epsF ) * mu * U * F701 * 10^(-9) )</f>
        <v>3.0141829909838646E-3</v>
      </c>
      <c r="AT701" cm="1">
        <f t="array" ref="AT701" xml:space="preserve"> PI() * AS701 / ( 1 + alpha * SQRT(AS701) )</f>
        <v>9.4335987003001023E-3</v>
      </c>
      <c r="AU701" cm="1">
        <f t="array" ref="AU701" xml:space="preserve"> PI() * AS701 * ( 1 - SQRT( AS701 ) * alpha )</f>
        <v>9.4334633232040395E-3</v>
      </c>
      <c r="AV701">
        <f t="shared" si="280"/>
        <v>0.99998564947478008</v>
      </c>
      <c r="AW701" cm="1">
        <f t="array" ref="AW701" xml:space="preserve"> 2 / 3 * ( epsP - 1 ) / ( epsP + 2 ) * ( sigave * 10^(-6) ) ^ 2 / ( eps0 * ( 1 + epsF ) ^ 2 ) * H701 * ( F701 * 10^(-9) ) ^ 2 / ( df * 10^(-6) * mu * U )</f>
        <v>165.42433884063712</v>
      </c>
      <c r="AX701" cm="1">
        <f t="array" ref="AX701" xml:space="preserve"> 0.528 * Ku ^ 0.26 * AW701 ^ 0.74 / ( 1 + 0.366 * ( Ku * AW701 ) ^ 0.63 )</f>
        <v>2.5900598429232478</v>
      </c>
      <c r="AY701" cm="1">
        <f t="array" ref="AY701" xml:space="preserve"> 0.35 * Ku ^ ( -0.5 ) * AW701 ^ 0.4</f>
        <v>3.3381702550706085</v>
      </c>
      <c r="AZ701">
        <f t="shared" si="281"/>
        <v>1.2888390452411371</v>
      </c>
      <c r="BA701">
        <f t="shared" si="267"/>
        <v>0.90896989602813205</v>
      </c>
      <c r="BB701">
        <f t="shared" si="282"/>
        <v>1.9203632179090846</v>
      </c>
      <c r="BC701">
        <f t="shared" si="283"/>
        <v>2.1126807678674218</v>
      </c>
      <c r="BD701">
        <f t="shared" si="268"/>
        <v>1.1461217669334238</v>
      </c>
      <c r="BE701">
        <f t="shared" si="284"/>
        <v>5.2491000096564893</v>
      </c>
      <c r="BF701">
        <f t="shared" si="285"/>
        <v>4.5798798706188437</v>
      </c>
      <c r="BG701" cm="1">
        <f t="array" ref="BG701" xml:space="preserve"> EXP( -4 * alpha * X * 10^(-6) * BA701 / ( PI() * df * 10^(-6) * ( 1 - alpha ) ) ) * 100</f>
        <v>8.3659311648244834E-7</v>
      </c>
      <c r="BH701" cm="1">
        <f t="array" ref="BH701" xml:space="preserve"> EXP( -4 * alpha * X * 10^(-6) * BB701 / ( PI() * df * 10^(-6) * ( 1 - alpha ) ) ) * 100</f>
        <v>8.6069896583697496E-16</v>
      </c>
      <c r="BI701" cm="1">
        <f t="array" ref="BI701" xml:space="preserve"> EXP( -4 * alpha * X * 10^(-6) * BD701 / ( PI() * df * 10^(-6) * ( 1 - alpha ) ) ) * 100</f>
        <v>6.5325662618387392E-9</v>
      </c>
      <c r="BJ701" cm="1">
        <f t="array" ref="BJ701" xml:space="preserve"> EXP( -4 * alpha * X * 10^(-6) * BE701 / ( PI() * df * 10^(-6) * ( 1 - alpha ) ) ) * 100</f>
        <v>2.2610357011203621E-45</v>
      </c>
      <c r="BK701" cm="1">
        <f t="array" ref="BK701">fC *  BG701 +  ( 1 - fC ) * BI701</f>
        <v>8.9538621283899696E-8</v>
      </c>
    </row>
    <row r="702" spans="6:63" x14ac:dyDescent="0.2">
      <c r="F702">
        <v>7020</v>
      </c>
      <c r="G702" cm="1">
        <f t="array" ref="G702" xml:space="preserve"> F702 * 10^(-9) * rhoa/mu * U</f>
        <v>4.6507012811347875E-3</v>
      </c>
      <c r="H702" cm="1">
        <f t="array" ref="H702">1 +  lambda/F702 * ( 2.514 + 0.8 * EXP( -0.55 * F702/lambda ) )</f>
        <v>1.0239975982905982</v>
      </c>
      <c r="I702" cm="1">
        <f t="array" ref="I702" xml:space="preserve"> 1 + 3.34 * lambda/F702</f>
        <v>1.0318822507122507</v>
      </c>
      <c r="J702">
        <f t="shared" si="269"/>
        <v>0.992358961096375</v>
      </c>
      <c r="K702" cm="1">
        <f t="array" ref="K702" xml:space="preserve"> kB * T * H702 / ( 3 * PI() * mu * F702 * 10^(-9) )</f>
        <v>3.4437932182053887E-12</v>
      </c>
      <c r="L702" cm="1">
        <f t="array" ref="L702" xml:space="preserve"> df * 10^(-6) *U / K702</f>
        <v>23879.727060998735</v>
      </c>
      <c r="M702" cm="1">
        <f t="array" ref="M702" xml:space="preserve"> 1 + 0.388 * Kn * ( ( 1 - alpha ) * L702 / Ku ) ^ ( 1 / 3 )</f>
        <v>1.2147890185071202</v>
      </c>
      <c r="N702" cm="1">
        <f t="array" ref="N702" xml:space="preserve"> 1 + 0.388 * Kn * ( ( 1 - alpha ) / Ku ) ^ ( 1 / 3 ) * ( 3 * PI() * mu * df * 10^(-6) * U * F702 * 10^(-9) / ( kB * T ) ) ^ ( 1 / 3 ) * ( 0.6 * ( F702 / lambda ) ^ 0.1 ) ^ ( -1 / 3 ) * ( 1 + 2/3 * ( 3.34 * F702 / lambda ) ) ^ ( -1 / 2 )</f>
        <v>1.0143614887142531</v>
      </c>
      <c r="O702">
        <f t="shared" si="260"/>
        <v>0.83501042013108029</v>
      </c>
      <c r="P702" cm="1">
        <f t="array" ref="P702" xml:space="preserve"> 1 / ( 1 + 1.6 * ( ( 1 - alpha ) / Ku ) ^ ( 1 / 3 ) * L702 ^ ( -2 / 3 ) * M702 )</f>
        <v>0.99737109401228896</v>
      </c>
      <c r="Q702" cm="1">
        <f t="array" ref="Q702" xml:space="preserve"> 1.6 * ( ( 1 - alpha ) / Ku ) * L702 ^ ( -2 / 3 ) * M702 * P702</f>
        <v>3.3246230412950898E-3</v>
      </c>
      <c r="R702" cm="1">
        <f t="array" ref="R702" xml:space="preserve"> 1.6 * ( 0.6 ) ^ ( 2 / 3 ) * ( ( 1 - alpha ) / Ku ) * ( lambda * 10^(-9) ) ^ ( -1 / 15 ) * ( kB * T / ( 3 * PI() * df * 10^(-6) * U * mu ) ) ^ ( 2 / 3 ) * ( F702 * 10^(-9) ) ^ ( -3 / 5 )  +  3.2 * 3.34 / 3 * ( 0.6 ) ^ ( 2 / 3 ) * ( ( 1 - alpha ) / Ku ) *  ( lambda * 10^(-9) ) ^ ( 14 / 15 ) * ( kB * T / ( 3 * PI() * df * 10^(-6) * U * mu ) ) ^ ( 2 / 3 ) * ( F702 * 10^(-9) ) ^ ( -8 / 5 )</f>
        <v>2.6756765278481468E-3</v>
      </c>
      <c r="S702">
        <f t="shared" si="261"/>
        <v>2.7141032261058301E-3</v>
      </c>
      <c r="T702">
        <f t="shared" si="270"/>
        <v>0.81636419900662338</v>
      </c>
      <c r="U702">
        <f t="shared" si="262"/>
        <v>5179.8481648312409</v>
      </c>
      <c r="V702">
        <f t="shared" si="263"/>
        <v>1.3894380935971236E-2</v>
      </c>
      <c r="W702">
        <f t="shared" si="264"/>
        <v>1.9305314145112918E-4</v>
      </c>
      <c r="X702">
        <f t="shared" si="265"/>
        <v>2.68233495240733E-6</v>
      </c>
      <c r="Y702" cm="1">
        <f t="array" ref="Y702" xml:space="preserve"> 4 / 3 * g / U^2 * F702 * 10^(-9) * ( rhop - rhoa ) / rhoa</f>
        <v>727.72860457775676</v>
      </c>
      <c r="Z702" cm="1">
        <f t="array" ref="Z702" xml:space="preserve"> SQRT( 4/3 * 1/U702 * g/rhoa * F702 * 10^(-9) *  ( rhop - rhoa ) )</f>
        <v>3.9316655806354963E-3</v>
      </c>
      <c r="AA702" cm="1">
        <f t="array" ref="AA702" xml:space="preserve"> Z702 / U</f>
        <v>0.37482297913053669</v>
      </c>
      <c r="AB702">
        <f t="shared" si="271"/>
        <v>0.5995469548916762</v>
      </c>
      <c r="AC702">
        <f t="shared" si="272"/>
        <v>0.56796964306592135</v>
      </c>
      <c r="AD702">
        <f t="shared" si="273"/>
        <v>0.94733137818795177</v>
      </c>
      <c r="AE702" cm="1">
        <f t="array" ref="AE702">( ( F702 * 10^(-9) ) ^ 2 * rhop * H702 * U ) / ( 18 * mu * ( df * 10^(-6) ) )</f>
        <v>0.20688888202195105</v>
      </c>
      <c r="AF702">
        <f t="shared" si="274"/>
        <v>0.20504686116471665</v>
      </c>
      <c r="AG702" cm="1">
        <f t="array" ref="AG702">(2 * AI722*(1-alpha)*AE702*SQRT(alpha)+(1-alpha)*alpha*AE702^2)/Ku</f>
        <v>0.14655233743575605</v>
      </c>
      <c r="AH702">
        <f t="shared" si="275"/>
        <v>0.71472607092497142</v>
      </c>
      <c r="AI702" cm="1">
        <f t="array" ref="AI702" xml:space="preserve"> F702 / df / 1000</f>
        <v>0.89540816326530615</v>
      </c>
      <c r="AJ702" cm="1">
        <f t="array" ref="AJ702" xml:space="preserve"> ( 1 + AI702 ) / ( 2*Ku ) * ( 2 * LN( 1 + AI702 ) - 1 + alpha + ( 1 / ( 1 + AI702 ) ) ^ 2 * ( 1 - alpha / 2 ) - ( alpha / 2) * ( 1 + AI702 ) ^ 2 )</f>
        <v>0.71323626609710988</v>
      </c>
      <c r="AK702" cm="1">
        <f t="array" ref="AK702" xml:space="preserve"> ( ( 1 - alpha ) / Ku ) * AI702 ^ 2</f>
        <v>1.1402317534238458</v>
      </c>
      <c r="AL702">
        <f t="shared" si="276"/>
        <v>1.5986732694669212</v>
      </c>
      <c r="AM702">
        <f t="shared" si="266"/>
        <v>0.909014730747146</v>
      </c>
      <c r="AN702">
        <f t="shared" si="277"/>
        <v>1.9159623608805896</v>
      </c>
      <c r="AO702">
        <f t="shared" si="278"/>
        <v>2.1077352171243735</v>
      </c>
      <c r="AP702" cm="1">
        <f t="array" ref="AP702" xml:space="preserve"> EXP( -4 * alpha * X * 10^(-6) * AM702 / ( PI() * df * 10^(-6) * ( 1 - alpha ) ) ) * 100</f>
        <v>8.358259812459209E-7</v>
      </c>
      <c r="AQ702" cm="1">
        <f t="array" ref="AQ702" xml:space="preserve"> EXP( -4 * alpha * X * 10^(-6) * AN702 / ( PI() * df * 10^(-6) * ( 1 - alpha ) ) ) * 100</f>
        <v>9.4180096849720465E-16</v>
      </c>
      <c r="AR702">
        <f t="shared" si="279"/>
        <v>8.3582598030411989E-7</v>
      </c>
      <c r="AS702" cm="1">
        <f t="array" ref="AS702" xml:space="preserve"> ( sigave * 10^(-6) * fE *e * H702 ) / ( 3 * PI() * eps0 * ( 1 + epsF ) * mu * U * F702 * 10^(-9) )</f>
        <v>3.0097886624374831E-3</v>
      </c>
      <c r="AT702" cm="1">
        <f t="array" ref="AT702" xml:space="preserve"> PI() * AS702 / ( 1 + alpha * SQRT(AS702) )</f>
        <v>9.4198715327674151E-3</v>
      </c>
      <c r="AU702" cm="1">
        <f t="array" ref="AU702" xml:space="preserve"> PI() * AS702 * ( 1 - SQRT( AS702 ) * alpha )</f>
        <v>9.4197365497402982E-3</v>
      </c>
      <c r="AV702">
        <f t="shared" si="280"/>
        <v>0.99998567039617814</v>
      </c>
      <c r="AW702" cm="1">
        <f t="array" ref="AW702" xml:space="preserve"> 2 / 3 * ( epsP - 1 ) / ( epsP + 2 ) * ( sigave * 10^(-6) ) ^ 2 / ( eps0 * ( 1 + epsF ) ^ 2 ) * H702 * ( F702 * 10^(-9) ) ^ 2 / ( df * 10^(-6) * mu * U )</f>
        <v>165.89109628492091</v>
      </c>
      <c r="AX702" cm="1">
        <f t="array" ref="AX702" xml:space="preserve"> 0.528 * Ku ^ 0.26 * AW702 ^ 0.74 / ( 1 + 0.366 * ( Ku * AW702 ) ^ 0.63 )</f>
        <v>2.5914370072483432</v>
      </c>
      <c r="AY702" cm="1">
        <f t="array" ref="AY702" xml:space="preserve"> 0.35 * Ku ^ ( -0.5 ) * AW702 ^ 0.4</f>
        <v>3.3419346319595653</v>
      </c>
      <c r="AZ702">
        <f t="shared" si="281"/>
        <v>1.2896067404347678</v>
      </c>
      <c r="BA702">
        <f t="shared" si="267"/>
        <v>0.90987180029488213</v>
      </c>
      <c r="BB702">
        <f t="shared" si="282"/>
        <v>1.92538209743033</v>
      </c>
      <c r="BC702">
        <f t="shared" si="283"/>
        <v>2.1161026166613022</v>
      </c>
      <c r="BD702">
        <f t="shared" si="268"/>
        <v>1.1447973246034466</v>
      </c>
      <c r="BE702">
        <f t="shared" si="284"/>
        <v>5.2578969928401547</v>
      </c>
      <c r="BF702">
        <f t="shared" si="285"/>
        <v>4.5928627538166813</v>
      </c>
      <c r="BG702" cm="1">
        <f t="array" ref="BG702" xml:space="preserve"> EXP( -4 * alpha * X * 10^(-6) * BA702 / ( PI() * df * 10^(-6) * ( 1 - alpha ) ) ) * 100</f>
        <v>8.2129577613046966E-7</v>
      </c>
      <c r="BH702" cm="1">
        <f t="array" ref="BH702" xml:space="preserve"> EXP( -4 * alpha * X * 10^(-6) * BB702 / ( PI() * df * 10^(-6) * ( 1 - alpha ) ) ) * 100</f>
        <v>7.7669663548601601E-16</v>
      </c>
      <c r="BI702" cm="1">
        <f t="array" ref="BI702" xml:space="preserve"> EXP( -4 * alpha * X * 10^(-6) * BD702 / ( PI() * df * 10^(-6) * ( 1 - alpha ) ) ) * 100</f>
        <v>6.7120219905482509E-9</v>
      </c>
      <c r="BJ702" cm="1">
        <f t="array" ref="BJ702" xml:space="preserve"> EXP( -4 * alpha * X * 10^(-6) * BE702 / ( PI() * df * 10^(-6) * ( 1 - alpha ) ) ) * 100</f>
        <v>1.888572915928503E-45</v>
      </c>
      <c r="BK702" cm="1">
        <f t="array" ref="BK702">fC *  BG702 +  ( 1 - fC ) * BI702</f>
        <v>8.8170397404540393E-8</v>
      </c>
    </row>
    <row r="703" spans="6:63" x14ac:dyDescent="0.2">
      <c r="F703">
        <v>7030</v>
      </c>
      <c r="G703" cm="1">
        <f t="array" ref="G703" xml:space="preserve"> F703 * 10^(-9) * rhoa/mu * U</f>
        <v>4.6573262117346938E-3</v>
      </c>
      <c r="H703" cm="1">
        <f t="array" ref="H703">1 +  lambda/F703 * ( 2.514 + 0.8 * EXP( -0.55 * F703/lambda ) )</f>
        <v>1.0239634623044096</v>
      </c>
      <c r="I703" cm="1">
        <f t="array" ref="I703" xml:space="preserve"> 1 + 3.34 * lambda/F703</f>
        <v>1.0318368990042674</v>
      </c>
      <c r="J703">
        <f t="shared" si="269"/>
        <v>0.99236949491973414</v>
      </c>
      <c r="K703" cm="1">
        <f t="array" ref="K703" xml:space="preserve"> kB * T * H703 / ( 3 * PI() * mu * F703 * 10^(-9) )</f>
        <v>3.4387798690850337E-12</v>
      </c>
      <c r="L703" cm="1">
        <f t="array" ref="L703" xml:space="preserve"> df * 10^(-6) *U / K703</f>
        <v>23914.540981404589</v>
      </c>
      <c r="M703" cm="1">
        <f t="array" ref="M703" xml:space="preserve"> 1 + 0.388 * Kn * ( ( 1 - alpha ) * L703 / Ku ) ^ ( 1 / 3 )</f>
        <v>1.2148933471267183</v>
      </c>
      <c r="N703" cm="1">
        <f t="array" ref="N703" xml:space="preserve"> 1 + 0.388 * Kn * ( ( 1 - alpha ) / Ku ) ^ ( 1 / 3 ) * ( 3 * PI() * mu * df * 10^(-6) * U * F703 * 10^(-9) / ( kB * T ) ) ^ ( 1 / 3 ) * ( 0.6 * ( F703 / lambda ) ^ 0.1 ) ^ ( -1 / 3 ) * ( 1 + 2/3 * ( 3.34 * F703 / lambda ) ) ^ ( -1 / 2 )</f>
        <v>1.0143574442049723</v>
      </c>
      <c r="O703">
        <f t="shared" si="260"/>
        <v>0.8349353847430121</v>
      </c>
      <c r="P703" cm="1">
        <f t="array" ref="P703" xml:space="preserve"> 1 / ( 1 + 1.6 * ( ( 1 - alpha ) / Ku ) ^ ( 1 / 3 ) * L703 ^ ( -2 / 3 ) * M703 )</f>
        <v>0.99737341434161331</v>
      </c>
      <c r="Q703" cm="1">
        <f t="array" ref="Q703" xml:space="preserve"> 1.6 * ( ( 1 - alpha ) / Ku ) * L703 ^ ( -2 / 3 ) * M703 * P703</f>
        <v>3.3216886570411725E-3</v>
      </c>
      <c r="R703" cm="1">
        <f t="array" ref="R703" xml:space="preserve"> 1.6 * ( 0.6 ) ^ ( 2 / 3 ) * ( ( 1 - alpha ) / Ku ) * ( lambda * 10^(-9) ) ^ ( -1 / 15 ) * ( kB * T / ( 3 * PI() * df * 10^(-6) * U * mu ) ) ^ ( 2 / 3 ) * ( F703 * 10^(-9) ) ^ ( -3 / 5 )  +  3.2 * 3.34 / 3 * ( 0.6 ) ^ ( 2 / 3 ) * ( ( 1 - alpha ) / Ku ) *  ( lambda * 10^(-9) ) ^ ( 14 / 15 ) * ( kB * T / ( 3 * PI() * df * 10^(-6) * U * mu ) ) ^ ( 2 / 3 ) * ( F703 * 10^(-9) ) ^ ( -8 / 5 )</f>
        <v>2.6733130814171118E-3</v>
      </c>
      <c r="S703">
        <f t="shared" si="261"/>
        <v>2.7116950248259808E-3</v>
      </c>
      <c r="T703">
        <f t="shared" si="270"/>
        <v>0.81636038316771398</v>
      </c>
      <c r="U703">
        <f t="shared" si="262"/>
        <v>5172.4988515834366</v>
      </c>
      <c r="V703">
        <f t="shared" si="263"/>
        <v>1.3904248162107075E-2</v>
      </c>
      <c r="W703">
        <f t="shared" si="264"/>
        <v>1.9332743450837102E-4</v>
      </c>
      <c r="X703">
        <f t="shared" si="265"/>
        <v>2.6880536125202832E-6</v>
      </c>
      <c r="Y703" cm="1">
        <f t="array" ref="Y703" xml:space="preserve"> 4 / 3 * g / U^2 * F703 * 10^(-9) * ( rhop - rhoa ) / rhoa</f>
        <v>728.76525501162814</v>
      </c>
      <c r="Z703" cm="1">
        <f t="array" ref="Z703" xml:space="preserve"> SQRT( 4/3 * 1/U703 * g/rhoa * F703 * 10^(-9) *  ( rhop - rhoa ) )</f>
        <v>3.937259053694177E-3</v>
      </c>
      <c r="AA703" cm="1">
        <f t="array" ref="AA703" xml:space="preserve"> Z703 / U</f>
        <v>0.37535622952850217</v>
      </c>
      <c r="AB703">
        <f t="shared" si="271"/>
        <v>0.60091246766965001</v>
      </c>
      <c r="AC703">
        <f t="shared" si="272"/>
        <v>0.56912797457885511</v>
      </c>
      <c r="AD703">
        <f t="shared" si="273"/>
        <v>0.94710628452417411</v>
      </c>
      <c r="AE703" cm="1">
        <f t="array" ref="AE703">( ( F703 * 10^(-9) ) ^ 2 * rhop * H703 * U ) / ( 18 * mu * ( df * 10^(-6) ) )</f>
        <v>0.20747181234470791</v>
      </c>
      <c r="AF703">
        <f t="shared" si="274"/>
        <v>0.20567879631368999</v>
      </c>
      <c r="AG703" cm="1">
        <f t="array" ref="AG703">(2 * AI723*(1-alpha)*AE703*SQRT(alpha)+(1-alpha)*alpha*AE703^2)/Ku</f>
        <v>0.14717485049784979</v>
      </c>
      <c r="AH703">
        <f t="shared" si="275"/>
        <v>0.71555674739260333</v>
      </c>
      <c r="AI703" cm="1">
        <f t="array" ref="AI703" xml:space="preserve"> F703 / df / 1000</f>
        <v>0.89668367346938782</v>
      </c>
      <c r="AJ703" cm="1">
        <f t="array" ref="AJ703" xml:space="preserve"> ( 1 + AI703 ) / ( 2*Ku ) * ( 2 * LN( 1 + AI703 ) - 1 + alpha + ( 1 / ( 1 + AI703 ) ) ^ 2 * ( 1 - alpha / 2 ) - ( alpha / 2) * ( 1 + AI703 ) ^ 2 )</f>
        <v>0.71490012144869797</v>
      </c>
      <c r="AK703" cm="1">
        <f t="array" ref="AK703" xml:space="preserve"> ( ( 1 - alpha ) / Ku ) * AI703 ^ 2</f>
        <v>1.1434825907010606</v>
      </c>
      <c r="AL703">
        <f t="shared" si="276"/>
        <v>1.5994997852061748</v>
      </c>
      <c r="AM703">
        <f t="shared" si="266"/>
        <v>0.90992249337453268</v>
      </c>
      <c r="AN703">
        <f t="shared" si="277"/>
        <v>1.9210010566184317</v>
      </c>
      <c r="AO703">
        <f t="shared" si="278"/>
        <v>2.1111699849228032</v>
      </c>
      <c r="AP703" cm="1">
        <f t="array" ref="AP703" xml:space="preserve"> EXP( -4 * alpha * X * 10^(-6) * AM703 / ( PI() * df * 10^(-6) * ( 1 - alpha ) ) ) * 100</f>
        <v>8.2044431381448521E-7</v>
      </c>
      <c r="AQ703" cm="1">
        <f t="array" ref="AQ703" xml:space="preserve"> EXP( -4 * alpha * X * 10^(-6) * AN703 / ( PI() * df * 10^(-6) * ( 1 - alpha ) ) ) * 100</f>
        <v>8.4953872485396817E-16</v>
      </c>
      <c r="AR703">
        <f t="shared" si="279"/>
        <v>8.2044431296494653E-7</v>
      </c>
      <c r="AS703" cm="1">
        <f t="array" ref="AS703" xml:space="preserve"> ( sigave * 10^(-6) * fE *e * H703 ) / ( 3 * PI() * eps0 * ( 1 + epsF ) * mu * U * F703 * 10^(-9) )</f>
        <v>3.0054071213903855E-3</v>
      </c>
      <c r="AT703" cm="1">
        <f t="array" ref="AT703" xml:space="preserve"> PI() * AS703 / ( 1 + alpha * SQRT(AS703) )</f>
        <v>9.4061842548990564E-3</v>
      </c>
      <c r="AU703" cm="1">
        <f t="array" ref="AU703" xml:space="preserve"> PI() * AS703 * ( 1 - SQRT( AS703 ) * alpha )</f>
        <v>9.4060496642230738E-3</v>
      </c>
      <c r="AV703">
        <f t="shared" si="280"/>
        <v>0.99998569125669501</v>
      </c>
      <c r="AW703" cm="1">
        <f t="array" ref="AW703" xml:space="preserve"> 2 / 3 * ( epsP - 1 ) / ( epsP + 2 ) * ( sigave * 10^(-6) ) ^ 2 / ( eps0 * ( 1 + epsF ) ^ 2 ) * H703 * ( F703 * 10^(-9) ) ^ 2 / ( df * 10^(-6) * mu * U )</f>
        <v>166.35851120521426</v>
      </c>
      <c r="AX703" cm="1">
        <f t="array" ref="AX703" xml:space="preserve"> 0.528 * Ku ^ 0.26 * AW703 ^ 0.74 / ( 1 + 0.366 * ( Ku * AW703 ) ^ 0.63 )</f>
        <v>2.5928120743629108</v>
      </c>
      <c r="AY703" cm="1">
        <f t="array" ref="AY703" xml:space="preserve"> 0.35 * Ku ^ ( -0.5 ) * AW703 ^ 0.4</f>
        <v>3.3456979483473073</v>
      </c>
      <c r="AZ703">
        <f t="shared" si="281"/>
        <v>1.2903742548211445</v>
      </c>
      <c r="BA703">
        <f t="shared" si="267"/>
        <v>0.91076977899907363</v>
      </c>
      <c r="BB703">
        <f t="shared" si="282"/>
        <v>1.9304071062826547</v>
      </c>
      <c r="BC703">
        <f t="shared" si="283"/>
        <v>2.1195335536980067</v>
      </c>
      <c r="BD703">
        <f t="shared" si="268"/>
        <v>1.1434765401815494</v>
      </c>
      <c r="BE703">
        <f t="shared" si="284"/>
        <v>5.266699004965739</v>
      </c>
      <c r="BF703">
        <f t="shared" si="285"/>
        <v>4.6058653762407289</v>
      </c>
      <c r="BG703" cm="1">
        <f t="array" ref="BG703" xml:space="preserve"> EXP( -4 * alpha * X * 10^(-6) * BA703 / ( PI() * df * 10^(-6) * ( 1 - alpha ) ) ) * 100</f>
        <v>8.0634291788046317E-7</v>
      </c>
      <c r="BH703" cm="1">
        <f t="array" ref="BH703" xml:space="preserve"> EXP( -4 * alpha * X * 10^(-6) * BB703 / ( PI() * df * 10^(-6) * ( 1 - alpha ) ) ) * 100</f>
        <v>7.0080485007950306E-16</v>
      </c>
      <c r="BI703" cm="1">
        <f t="array" ref="BI703" xml:space="preserve"> EXP( -4 * alpha * X * 10^(-6) * BD703 / ( PI() * df * 10^(-6) * ( 1 - alpha ) ) ) * 100</f>
        <v>6.8958913795963737E-9</v>
      </c>
      <c r="BJ703" cm="1">
        <f t="array" ref="BJ703" xml:space="preserve"> EXP( -4 * alpha * X * 10^(-6) * BE703 / ( PI() * df * 10^(-6) * ( 1 - alpha ) ) ) * 100</f>
        <v>1.5773040021466715E-45</v>
      </c>
      <c r="BK703" cm="1">
        <f t="array" ref="BK703">fC *  BG703 +  ( 1 - fC ) * BI703</f>
        <v>8.6840594029683052E-8</v>
      </c>
    </row>
    <row r="704" spans="6:63" x14ac:dyDescent="0.2">
      <c r="F704">
        <v>7040</v>
      </c>
      <c r="G704" cm="1">
        <f t="array" ref="G704" xml:space="preserve"> F704 * 10^(-9) * rhoa/mu * U</f>
        <v>4.663951142334602E-3</v>
      </c>
      <c r="H704" cm="1">
        <f t="array" ref="H704">1 +  lambda/F704 * ( 2.514 + 0.8 * EXP( -0.55 * F704/lambda ) )</f>
        <v>1.0239294232954546</v>
      </c>
      <c r="I704" cm="1">
        <f t="array" ref="I704" xml:space="preserve"> 1 + 3.34 * lambda/F704</f>
        <v>1.0317916761363637</v>
      </c>
      <c r="J704">
        <f t="shared" si="269"/>
        <v>0.99237999973953073</v>
      </c>
      <c r="K704" cm="1">
        <f t="array" ref="K704" xml:space="preserve"> kB * T * H704 / ( 3 * PI() * mu * F704 * 10^(-9) )</f>
        <v>3.4337810876501229E-12</v>
      </c>
      <c r="L704" cm="1">
        <f t="array" ref="L704" xml:space="preserve"> df * 10^(-6) *U / K704</f>
        <v>23949.354954814895</v>
      </c>
      <c r="M704" cm="1">
        <f t="array" ref="M704" xml:space="preserve"> 1 + 0.388 * Kn * ( ( 1 - alpha ) * L704 / Ku ) ^ ( 1 / 3 )</f>
        <v>1.2149975747021182</v>
      </c>
      <c r="N704" cm="1">
        <f t="array" ref="N704" xml:space="preserve"> 1 + 0.388 * Kn * ( ( 1 - alpha ) / Ku ) ^ ( 1 / 3 ) * ( 3 * PI() * mu * df * 10^(-6) * U * F704 * 10^(-9) / ( kB * T ) ) ^ ( 1 / 3 ) * ( 0.6 * ( F704 / lambda ) ^ 0.1 ) ^ ( -1 / 3 ) * ( 1 + 2/3 * ( 3.34 * F704 / lambda ) ) ^ ( -1 / 2 )</f>
        <v>1.0143534065198212</v>
      </c>
      <c r="O704">
        <f t="shared" si="260"/>
        <v>0.83486043728812454</v>
      </c>
      <c r="P704" cm="1">
        <f t="array" ref="P704" xml:space="preserve"> 1 / ( 1 + 1.6 * ( ( 1 - alpha ) / Ku ) ^ ( 1 / 3 ) * L704 ^ ( -2 / 3 ) * M704 )</f>
        <v>0.99737572917126405</v>
      </c>
      <c r="Q704" cm="1">
        <f t="array" ref="Q704" xml:space="preserve"> 1.6 * ( ( 1 - alpha ) / Ku ) * L704 ^ ( -2 / 3 ) * M704 * P704</f>
        <v>3.3187612279015817E-3</v>
      </c>
      <c r="R704" cm="1">
        <f t="array" ref="R704" xml:space="preserve"> 1.6 * ( 0.6 ) ^ ( 2 / 3 ) * ( ( 1 - alpha ) / Ku ) * ( lambda * 10^(-9) ) ^ ( -1 / 15 ) * ( kB * T / ( 3 * PI() * df * 10^(-6) * U * mu ) ) ^ ( 2 / 3 ) * ( F704 * 10^(-9) ) ^ ( -3 / 5 )  +  3.2 * 3.34 / 3 * ( 0.6 ) ^ ( 2 / 3 ) * ( ( 1 - alpha ) / Ku ) *  ( lambda * 10^(-9) ) ^ ( 14 / 15 ) * ( kB * T / ( 3 * PI() * df * 10^(-6) * U * mu ) ) ^ ( 2 / 3 ) * ( F704 * 10^(-9) ) ^ ( -8 / 5 )</f>
        <v>2.6709551876562057E-3</v>
      </c>
      <c r="S704">
        <f t="shared" si="261"/>
        <v>2.7092924932608604E-3</v>
      </c>
      <c r="T704">
        <f t="shared" si="270"/>
        <v>0.8163565581287443</v>
      </c>
      <c r="U704">
        <f t="shared" si="262"/>
        <v>5165.170408668966</v>
      </c>
      <c r="V704">
        <f t="shared" si="263"/>
        <v>1.3914108329703318E-2</v>
      </c>
      <c r="W704">
        <f t="shared" si="264"/>
        <v>1.9360172585879281E-4</v>
      </c>
      <c r="X704">
        <f t="shared" si="265"/>
        <v>2.6937762951549465E-6</v>
      </c>
      <c r="Y704" cm="1">
        <f t="array" ref="Y704" xml:space="preserve"> 4 / 3 * g / U^2 * F704 * 10^(-9) * ( rhop - rhoa ) / rhoa</f>
        <v>729.80190544549953</v>
      </c>
      <c r="Z704" cm="1">
        <f t="array" ref="Z704" xml:space="preserve"> SQRT( 4/3 * 1/U704 * g/rhoa * F704 * 10^(-9) *  ( rhop - rhoa ) )</f>
        <v>3.9428525095417805E-3</v>
      </c>
      <c r="AA704" cm="1">
        <f t="array" ref="AA704" xml:space="preserve"> Z704 / U</f>
        <v>0.37588947828565994</v>
      </c>
      <c r="AB704">
        <f t="shared" si="271"/>
        <v>0.60228030966878532</v>
      </c>
      <c r="AC704">
        <f t="shared" si="272"/>
        <v>0.5702875115559688</v>
      </c>
      <c r="AD704">
        <f t="shared" si="273"/>
        <v>0.94688055113339087</v>
      </c>
      <c r="AE704" cm="1">
        <f t="array" ref="AE704">( ( F704 * 10^(-9) ) ^ 2 * rhop * H704 * U ) / ( 18 * mu * ( df * 10^(-6) ) )</f>
        <v>0.20805556262995581</v>
      </c>
      <c r="AF704">
        <f t="shared" si="274"/>
        <v>0.20631097915239091</v>
      </c>
      <c r="AG704" cm="1">
        <f t="array" ref="AG704">(2 * AI724*(1-alpha)*AE704*SQRT(alpha)+(1-alpha)*alpha*AE704^2)/Ku</f>
        <v>0.14779914053494425</v>
      </c>
      <c r="AH704">
        <f t="shared" si="275"/>
        <v>0.71639008811922178</v>
      </c>
      <c r="AI704" cm="1">
        <f t="array" ref="AI704" xml:space="preserve"> F704 / df / 1000</f>
        <v>0.89795918367346939</v>
      </c>
      <c r="AJ704" cm="1">
        <f t="array" ref="AJ704" xml:space="preserve"> ( 1 + AI704 ) / ( 2*Ku ) * ( 2 * LN( 1 + AI704 ) - 1 + alpha + ( 1 / ( 1 + AI704 ) ) ^ 2 * ( 1 - alpha / 2 ) - ( alpha / 2) * ( 1 + AI704 ) ^ 2 )</f>
        <v>0.71656515091211515</v>
      </c>
      <c r="AK704" cm="1">
        <f t="array" ref="AK704" xml:space="preserve"> ( ( 1 - alpha ) / Ku ) * AI704 ^ 2</f>
        <v>1.1467380555046485</v>
      </c>
      <c r="AL704">
        <f t="shared" si="276"/>
        <v>1.6003262983763118</v>
      </c>
      <c r="AM704">
        <f t="shared" si="266"/>
        <v>0.91082625714175924</v>
      </c>
      <c r="AN704">
        <f t="shared" si="277"/>
        <v>1.9260458387062691</v>
      </c>
      <c r="AO704">
        <f t="shared" si="278"/>
        <v>2.1146138724089321</v>
      </c>
      <c r="AP704" cm="1">
        <f t="array" ref="AP704" xml:space="preserve"> EXP( -4 * alpha * X * 10^(-6) * AM704 / ( PI() * df * 10^(-6) * ( 1 - alpha ) ) ) * 100</f>
        <v>8.0541161349240972E-7</v>
      </c>
      <c r="AQ704" cm="1">
        <f t="array" ref="AQ704" xml:space="preserve"> EXP( -4 * alpha * X * 10^(-6) * AN704 / ( PI() * df * 10^(-6) * ( 1 - alpha ) ) ) * 100</f>
        <v>7.6621939690188957E-16</v>
      </c>
      <c r="AR704">
        <f t="shared" si="279"/>
        <v>8.0541161272619029E-7</v>
      </c>
      <c r="AS704" cm="1">
        <f t="array" ref="AS704" xml:space="preserve"> ( sigave * 10^(-6) * fE *e * H704 ) / ( 3 * PI() * eps0 * ( 1 + epsF ) * mu * U * F704 * 10^(-9) )</f>
        <v>3.0010383121339924E-3</v>
      </c>
      <c r="AT704" cm="1">
        <f t="array" ref="AT704" xml:space="preserve"> PI() * AS704 / ( 1 + alpha * SQRT(AS704) )</f>
        <v>9.3925366931205418E-3</v>
      </c>
      <c r="AU704" cm="1">
        <f t="array" ref="AU704" xml:space="preserve"> PI() * AS704 * ( 1 - SQRT( AS704 ) * alpha )</f>
        <v>9.3924024930878511E-3</v>
      </c>
      <c r="AV704">
        <f t="shared" si="280"/>
        <v>0.99998571205659603</v>
      </c>
      <c r="AW704" cm="1">
        <f t="array" ref="AW704" xml:space="preserve"> 2 / 3 * ( epsP - 1 ) / ( epsP + 2 ) * ( sigave * 10^(-6) ) ^ 2 / ( eps0 * ( 1 + epsF ) ^ 2 ) * H704 * ( F704 * 10^(-9) ) ^ 2 / ( df * 10^(-6) * mu * U )</f>
        <v>166.826583601517</v>
      </c>
      <c r="AX704" cm="1">
        <f t="array" ref="AX704" xml:space="preserve"> 0.528 * Ku ^ 0.26 * AW704 ^ 0.74 / ( 1 + 0.366 * ( Ku * AW704 ) ^ 0.63 )</f>
        <v>2.5941850505398532</v>
      </c>
      <c r="AY704" cm="1">
        <f t="array" ref="AY704" xml:space="preserve"> 0.35 * Ku ^ ( -0.5 ) * AW704 ^ 0.4</f>
        <v>3.3494602060251544</v>
      </c>
      <c r="AZ704">
        <f t="shared" si="281"/>
        <v>1.291141588117674</v>
      </c>
      <c r="BA704">
        <f t="shared" si="267"/>
        <v>0.91166382479361818</v>
      </c>
      <c r="BB704">
        <f t="shared" si="282"/>
        <v>1.9354382411993569</v>
      </c>
      <c r="BC704">
        <f t="shared" si="283"/>
        <v>2.1229736099680165</v>
      </c>
      <c r="BD704">
        <f t="shared" si="268"/>
        <v>1.1421594477652925</v>
      </c>
      <c r="BE704">
        <f t="shared" si="284"/>
        <v>5.2755060447314239</v>
      </c>
      <c r="BF704">
        <f t="shared" si="285"/>
        <v>4.6188875424121267</v>
      </c>
      <c r="BG704" cm="1">
        <f t="array" ref="BG704" xml:space="preserve"> EXP( -4 * alpha * X * 10^(-6) * BA704 / ( PI() * df * 10^(-6) * ( 1 - alpha ) ) ) * 100</f>
        <v>7.9172600859961026E-7</v>
      </c>
      <c r="BH704" cm="1">
        <f t="array" ref="BH704" xml:space="preserve"> EXP( -4 * alpha * X * 10^(-6) * BB704 / ( PI() * df * 10^(-6) * ( 1 - alpha ) ) ) * 100</f>
        <v>6.3224926766622917E-16</v>
      </c>
      <c r="BI704" cm="1">
        <f t="array" ref="BI704" xml:space="preserve"> EXP( -4 * alpha * X * 10^(-6) * BD704 / ( PI() * df * 10^(-6) * ( 1 - alpha ) ) ) * 100</f>
        <v>7.0842624941584655E-9</v>
      </c>
      <c r="BJ704" cm="1">
        <f t="array" ref="BJ704" xml:space="preserve"> EXP( -4 * alpha * X * 10^(-6) * BE704 / ( PI() * df * 10^(-6) * ( 1 - alpha ) ) ) * 100</f>
        <v>1.3172019824252706E-45</v>
      </c>
      <c r="BK704" cm="1">
        <f t="array" ref="BK704">fC *  BG704 +  ( 1 - fC ) * BI704</f>
        <v>8.5548437104703652E-8</v>
      </c>
    </row>
    <row r="705" spans="6:63" x14ac:dyDescent="0.2">
      <c r="F705">
        <v>7050</v>
      </c>
      <c r="G705" cm="1">
        <f t="array" ref="G705" xml:space="preserve"> F705 * 10^(-9) * rhoa/mu * U</f>
        <v>4.6705760729345083E-3</v>
      </c>
      <c r="H705" cm="1">
        <f t="array" ref="H705">1 +  lambda/F705 * ( 2.514 + 0.8 * EXP( -0.55 * F705/lambda ) )</f>
        <v>1.0238954808510639</v>
      </c>
      <c r="I705" cm="1">
        <f t="array" ref="I705" xml:space="preserve"> 1 + 3.34 * lambda/F705</f>
        <v>1.0317465815602838</v>
      </c>
      <c r="J705">
        <f t="shared" si="269"/>
        <v>0.99239047567538641</v>
      </c>
      <c r="K705" cm="1">
        <f t="array" ref="K705" xml:space="preserve"> kB * T * H705 / ( 3 * PI() * mu * F705 * 10^(-9) )</f>
        <v>3.4287968105285663E-12</v>
      </c>
      <c r="L705" cm="1">
        <f t="array" ref="L705" xml:space="preserve"> df * 10^(-6) *U / K705</f>
        <v>23984.168981009381</v>
      </c>
      <c r="M705" cm="1">
        <f t="array" ref="M705" xml:space="preserve"> 1 + 0.388 * Kn * ( ( 1 - alpha ) * L705 / Ku ) ^ ( 1 / 3 )</f>
        <v>1.2151017014772714</v>
      </c>
      <c r="N705" cm="1">
        <f t="array" ref="N705" xml:space="preserve"> 1 + 0.388 * Kn * ( ( 1 - alpha ) / Ku ) ^ ( 1 / 3 ) * ( 3 * PI() * mu * df * 10^(-6) * U * F705 * 10^(-9) / ( kB * T ) ) ^ ( 1 / 3 ) * ( 0.6 * ( F705 / lambda ) ^ 0.1 ) ^ ( -1 / 3 ) * ( 1 + 2/3 * ( 3.34 * F705 / lambda ) ) ^ ( -1 / 2 )</f>
        <v>1.0143493756377213</v>
      </c>
      <c r="O705">
        <f t="shared" si="260"/>
        <v>0.8347855775401487</v>
      </c>
      <c r="P705" cm="1">
        <f t="array" ref="P705" xml:space="preserve"> 1 / ( 1 + 1.6 * ( ( 1 - alpha ) / Ku ) ^ ( 1 / 3 ) * L705 ^ ( -2 / 3 ) * M705 )</f>
        <v>0.99737803852226259</v>
      </c>
      <c r="Q705" cm="1">
        <f t="array" ref="Q705" xml:space="preserve"> 1.6 * ( ( 1 - alpha ) / Ku ) * L705 ^ ( -2 / 3 ) * M705 * P705</f>
        <v>3.3158407272917004E-3</v>
      </c>
      <c r="R705" cm="1">
        <f t="array" ref="R705" xml:space="preserve"> 1.6 * ( 0.6 ) ^ ( 2 / 3 ) * ( ( 1 - alpha ) / Ku ) * ( lambda * 10^(-9) ) ^ ( -1 / 15 ) * ( kB * T / ( 3 * PI() * df * 10^(-6) * U * mu ) ) ^ ( 2 / 3 ) * ( F705 * 10^(-9) ) ^ ( -3 / 5 )  +  3.2 * 3.34 / 3 * ( 0.6 ) ^ ( 2 / 3 ) * ( ( 1 - alpha ) / Ku ) *  ( lambda * 10^(-9) ) ^ ( 14 / 15 ) * ( kB * T / ( 3 * PI() * df * 10^(-6) * U * mu ) ) ^ ( 2 / 3 ) * ( F705 * 10^(-9) ) ^ ( -8 / 5 )</f>
        <v>2.6686028254198106E-3</v>
      </c>
      <c r="S705">
        <f t="shared" si="261"/>
        <v>2.7068956097896441E-3</v>
      </c>
      <c r="T705">
        <f t="shared" si="270"/>
        <v>0.8163527239140258</v>
      </c>
      <c r="U705">
        <f t="shared" si="262"/>
        <v>5157.8627472935414</v>
      </c>
      <c r="V705">
        <f t="shared" si="263"/>
        <v>1.3923961453782691E-2</v>
      </c>
      <c r="W705">
        <f t="shared" si="264"/>
        <v>1.9387601550315358E-4</v>
      </c>
      <c r="X705">
        <f t="shared" si="265"/>
        <v>2.6995029973753787E-6</v>
      </c>
      <c r="Y705" cm="1">
        <f t="array" ref="Y705" xml:space="preserve"> 4 / 3 * g / U^2 * F705 * 10^(-9) * ( rhop - rhoa ) / rhoa</f>
        <v>730.83855587937114</v>
      </c>
      <c r="Z705" cm="1">
        <f t="array" ref="Z705" xml:space="preserve"> SQRT( 4/3 * 1/U705 * g/rhoa * F705 * 10^(-9) *  ( rhop - rhoa ) )</f>
        <v>3.9484459481860896E-3</v>
      </c>
      <c r="AA705" cm="1">
        <f t="array" ref="AA705" xml:space="preserve"> Z705 / U</f>
        <v>0.37642272540275196</v>
      </c>
      <c r="AB705">
        <f t="shared" si="271"/>
        <v>0.60365048685565603</v>
      </c>
      <c r="AC705">
        <f t="shared" si="272"/>
        <v>0.57144825489729301</v>
      </c>
      <c r="AD705">
        <f t="shared" si="273"/>
        <v>0.94665417711149269</v>
      </c>
      <c r="AE705" cm="1">
        <f t="array" ref="AE705">( ( F705 * 10^(-9) ) ^ 2 * rhop * H705 * U ) / ( 18 * mu * ( df * 10^(-6) ) )</f>
        <v>0.20864013287769481</v>
      </c>
      <c r="AF705">
        <f t="shared" si="274"/>
        <v>0.20694340572031114</v>
      </c>
      <c r="AG705" cm="1">
        <f t="array" ref="AG705">(2 * AI725*(1-alpha)*AE705*SQRT(alpha)+(1-alpha)*alpha*AE705^2)/Ku</f>
        <v>0.14842521017311439</v>
      </c>
      <c r="AH705">
        <f t="shared" si="275"/>
        <v>0.71722609211193966</v>
      </c>
      <c r="AI705" cm="1">
        <f t="array" ref="AI705" xml:space="preserve"> F705 / df / 1000</f>
        <v>0.89923469387755106</v>
      </c>
      <c r="AJ705" cm="1">
        <f t="array" ref="AJ705" xml:space="preserve"> ( 1 + AI705 ) / ( 2*Ku ) * ( 2 * LN( 1 + AI705 ) - 1 + alpha + ( 1 / ( 1 + AI705 ) ) ^ 2 * ( 1 - alpha / 2 ) - ( alpha / 2) * ( 1 + AI705 ) ^ 2 )</f>
        <v>0.71823135257014681</v>
      </c>
      <c r="AK705" cm="1">
        <f t="array" ref="AK705" xml:space="preserve"> ( ( 1 - alpha ) / Ku ) * AI705 ^ 2</f>
        <v>1.1499981478346097</v>
      </c>
      <c r="AL705">
        <f t="shared" si="276"/>
        <v>1.6011528092158773</v>
      </c>
      <c r="AM705">
        <f t="shared" si="266"/>
        <v>0.91172601495454897</v>
      </c>
      <c r="AN705">
        <f t="shared" si="277"/>
        <v>1.9310967040620035</v>
      </c>
      <c r="AO705">
        <f t="shared" si="278"/>
        <v>2.1180669108781238</v>
      </c>
      <c r="AP705" cm="1">
        <f t="array" ref="AP705" xml:space="preserve"> EXP( -4 * alpha * X * 10^(-6) * AM705 / ( PI() * df * 10^(-6) * ( 1 - alpha ) ) ) * 100</f>
        <v>7.9071916344325018E-7</v>
      </c>
      <c r="AQ705" cm="1">
        <f t="array" ref="AQ705" xml:space="preserve"> EXP( -4 * alpha * X * 10^(-6) * AN705 / ( PI() * df * 10^(-6) * ( 1 - alpha ) ) ) * 100</f>
        <v>6.9098567697720738E-16</v>
      </c>
      <c r="AR705">
        <f t="shared" si="279"/>
        <v>7.9071916275226453E-7</v>
      </c>
      <c r="AS705" cm="1">
        <f t="array" ref="AS705" xml:space="preserve"> ( sigave * 10^(-6) * fE *e * H705 ) / ( 3 * PI() * eps0 * ( 1 + epsF ) * mu * U * F705 * 10^(-9) )</f>
        <v>2.9966821792826929E-3</v>
      </c>
      <c r="AT705" cm="1">
        <f t="array" ref="AT705" xml:space="preserve"> PI() * AS705 / ( 1 + alpha * SQRT(AS705) )</f>
        <v>9.3789286748626449E-3</v>
      </c>
      <c r="AU705" cm="1">
        <f t="array" ref="AU705" xml:space="preserve"> PI() * AS705 * ( 1 - SQRT( AS705 ) * alpha )</f>
        <v>9.3787948637752937E-3</v>
      </c>
      <c r="AV705">
        <f t="shared" si="280"/>
        <v>0.99998573279614444</v>
      </c>
      <c r="AW705" cm="1">
        <f t="array" ref="AW705" xml:space="preserve"> 2 / 3 * ( epsP - 1 ) / ( epsP + 2 ) * ( sigave * 10^(-6) ) ^ 2 / ( eps0 * ( 1 + epsF ) ^ 2 ) * H705 * ( F705 * 10^(-9) ) ^ 2 / ( df * 10^(-6) * mu * U )</f>
        <v>167.2953134738292</v>
      </c>
      <c r="AX705" cm="1">
        <f t="array" ref="AX705" xml:space="preserve"> 0.528 * Ku ^ 0.26 * AW705 ^ 0.74 / ( 1 + 0.366 * ( Ku * AW705 ) ^ 0.63 )</f>
        <v>2.5955559420255296</v>
      </c>
      <c r="AY705" cm="1">
        <f t="array" ref="AY705" xml:space="preserve"> 0.35 * Ku ^ ( -0.5 ) * AW705 ^ 0.4</f>
        <v>3.3532214067788799</v>
      </c>
      <c r="AZ705">
        <f t="shared" si="281"/>
        <v>1.2919087400451406</v>
      </c>
      <c r="BA705">
        <f t="shared" si="267"/>
        <v>0.91255393036413612</v>
      </c>
      <c r="BB705">
        <f t="shared" si="282"/>
        <v>1.9404754989257789</v>
      </c>
      <c r="BC705">
        <f t="shared" si="283"/>
        <v>2.1264228166235299</v>
      </c>
      <c r="BD705">
        <f t="shared" si="268"/>
        <v>1.1408460813655421</v>
      </c>
      <c r="BE705">
        <f t="shared" si="284"/>
        <v>5.2843181108408839</v>
      </c>
      <c r="BF705">
        <f t="shared" si="285"/>
        <v>4.6319290543697091</v>
      </c>
      <c r="BG705" cm="1">
        <f t="array" ref="BG705" xml:space="preserve"> EXP( -4 * alpha * X * 10^(-6) * BA705 / ( PI() * df * 10^(-6) * ( 1 - alpha ) ) ) * 100</f>
        <v>7.7743674342061236E-7</v>
      </c>
      <c r="BH705" cm="1">
        <f t="array" ref="BH705" xml:space="preserve"> EXP( -4 * alpha * X * 10^(-6) * BB705 / ( PI() * df * 10^(-6) * ( 1 - alpha ) ) ) * 100</f>
        <v>5.7032861419544026E-16</v>
      </c>
      <c r="BI705" cm="1">
        <f t="array" ref="BI705" xml:space="preserve"> EXP( -4 * alpha * X * 10^(-6) * BD705 / ( PI() * df * 10^(-6) * ( 1 - alpha ) ) ) * 100</f>
        <v>7.2772243923519964E-9</v>
      </c>
      <c r="BJ705" cm="1">
        <f t="array" ref="BJ705" xml:space="preserve"> EXP( -4 * alpha * X * 10^(-6) * BE705 / ( PI() * df * 10^(-6) * ( 1 - alpha ) ) ) * 100</f>
        <v>1.0998784168413818E-45</v>
      </c>
      <c r="BK705" cm="1">
        <f t="array" ref="BK705">fC *  BG705 +  ( 1 - fC ) * BI705</f>
        <v>8.4293176295178041E-8</v>
      </c>
    </row>
    <row r="706" spans="6:63" x14ac:dyDescent="0.2">
      <c r="F706">
        <v>7060</v>
      </c>
      <c r="G706" cm="1">
        <f t="array" ref="G706" xml:space="preserve"> F706 * 10^(-9) * rhoa/mu * U</f>
        <v>4.6772010035344156E-3</v>
      </c>
      <c r="H706" cm="1">
        <f t="array" ref="H706">1 +  lambda/F706 * ( 2.514 + 0.8 * EXP( -0.55 * F706/lambda ) )</f>
        <v>1.0238616345609066</v>
      </c>
      <c r="I706" cm="1">
        <f t="array" ref="I706" xml:space="preserve"> 1 + 3.34 * lambda/F706</f>
        <v>1.0317016147308782</v>
      </c>
      <c r="J706">
        <f t="shared" si="269"/>
        <v>0.99240092284626635</v>
      </c>
      <c r="K706" cm="1">
        <f t="array" ref="K706" xml:space="preserve"> kB * T * H706 / ( 3 * PI() * mu * F706 * 10^(-9) )</f>
        <v>3.423826974715146E-12</v>
      </c>
      <c r="L706" cm="1">
        <f t="array" ref="L706" xml:space="preserve"> df * 10^(-6) *U / K706</f>
        <v>24018.983059768972</v>
      </c>
      <c r="M706" cm="1">
        <f t="array" ref="M706" xml:space="preserve"> 1 + 0.388 * Kn * ( ( 1 - alpha ) * L706 / Ku ) ^ ( 1 / 3 )</f>
        <v>1.2152057276951886</v>
      </c>
      <c r="N706" cm="1">
        <f t="array" ref="N706" xml:space="preserve"> 1 + 0.388 * Kn * ( ( 1 - alpha ) / Ku ) ^ ( 1 / 3 ) * ( 3 * PI() * mu * df * 10^(-6) * U * F706 * 10^(-9) / ( kB * T ) ) ^ ( 1 / 3 ) * ( 0.6 * ( F706 / lambda ) ^ 0.1 ) ^ ( -1 / 3 ) * ( 1 + 2/3 * ( 3.34 * F706 / lambda ) ) ^ ( -1 / 2 )</f>
        <v>1.0143453515376892</v>
      </c>
      <c r="O706">
        <f t="shared" ref="O706:O769" si="286">N706 / M706</f>
        <v>0.83471080527372121</v>
      </c>
      <c r="P706" cm="1">
        <f t="array" ref="P706" xml:space="preserve"> 1 / ( 1 + 1.6 * ( ( 1 - alpha ) / Ku ) ^ ( 1 / 3 ) * L706 ^ ( -2 / 3 ) * M706 )</f>
        <v>0.99738034241551987</v>
      </c>
      <c r="Q706" cm="1">
        <f t="array" ref="Q706" xml:space="preserve"> 1.6 * ( ( 1 - alpha ) / Ku ) * L706 ^ ( -2 / 3 ) * M706 * P706</f>
        <v>3.3129271287668564E-3</v>
      </c>
      <c r="R706" cm="1">
        <f t="array" ref="R706" xml:space="preserve"> 1.6 * ( 0.6 ) ^ ( 2 / 3 ) * ( ( 1 - alpha ) / Ku ) * ( lambda * 10^(-9) ) ^ ( -1 / 15 ) * ( kB * T / ( 3 * PI() * df * 10^(-6) * U * mu ) ) ^ ( 2 / 3 ) * ( F706 * 10^(-9) ) ^ ( -3 / 5 )  +  3.2 * 3.34 / 3 * ( 0.6 ) ^ ( 2 / 3 ) * ( ( 1 - alpha ) / Ku ) *  ( lambda * 10^(-9) ) ^ ( 14 / 15 ) * ( kB * T / ( 3 * PI() * df * 10^(-6) * U * mu ) ) ^ ( 2 / 3 ) * ( F706 * 10^(-9) ) ^ ( -8 / 5 )</f>
        <v>2.6662559736735257E-3</v>
      </c>
      <c r="S706">
        <f t="shared" ref="S706:S769" si="287" xml:space="preserve"> R706 * N706</f>
        <v>2.7045043529053364E-3</v>
      </c>
      <c r="T706">
        <f t="shared" si="270"/>
        <v>0.81634888054782295</v>
      </c>
      <c r="U706">
        <f t="shared" ref="U706:U769" si="288" xml:space="preserve"> 24 / G706 * ( 1 + 0.15 * G706 ^ 0.687 )</f>
        <v>5150.5757791658998</v>
      </c>
      <c r="V706">
        <f t="shared" ref="V706:V769" si="289" xml:space="preserve"> ( G706 / 24 ) ^ 0.5 - 0.5 * 0.15 / 24 ^ 0.5 * G706 ^ ( 0.5 + 0.687 )</f>
        <v>1.3933807549314694E-2</v>
      </c>
      <c r="W706">
        <f t="shared" ref="W706:W769" si="290" xml:space="preserve"> ( G706 / 24 ) ^ 1 -1 * 0.15 / 24 ^ 1 * G706 ^ ( 1 + 0.687 )</f>
        <v>1.9415030344221128E-4</v>
      </c>
      <c r="X706">
        <f t="shared" ref="X706:X769" si="291" xml:space="preserve"> ( G706 / 24 ) ^ 1.5 - 1.5 * 0.15 / 24 ^ 1.5 * G706 ^ ( 1.5 + 0.687 )</f>
        <v>2.7052337162519108E-6</v>
      </c>
      <c r="Y706" cm="1">
        <f t="array" ref="Y706" xml:space="preserve"> 4 / 3 * g / U^2 * F706 * 10^(-9) * ( rhop - rhoa ) / rhoa</f>
        <v>731.87520631324253</v>
      </c>
      <c r="Z706" cm="1">
        <f t="array" ref="Z706" xml:space="preserve"> SQRT( 4/3 * 1/U706 * g/rhoa * F706 * 10^(-9) *  ( rhop - rhoa ) )</f>
        <v>3.9540393696348821E-3</v>
      </c>
      <c r="AA706" cm="1">
        <f t="array" ref="AA706" xml:space="preserve"> Z706 / U</f>
        <v>0.37695597088051974</v>
      </c>
      <c r="AB706">
        <f t="shared" si="271"/>
        <v>0.60502300521723062</v>
      </c>
      <c r="AC706">
        <f t="shared" si="272"/>
        <v>0.57261020550284569</v>
      </c>
      <c r="AD706">
        <f t="shared" si="273"/>
        <v>0.94642716155438211</v>
      </c>
      <c r="AE706" cm="1">
        <f t="array" ref="AE706">( ( F706 * 10^(-9) ) ^ 2 * rhop * H706 * U ) / ( 18 * mu * ( df * 10^(-6) ) )</f>
        <v>0.2092255230879248</v>
      </c>
      <c r="AF706">
        <f t="shared" si="274"/>
        <v>0.20757607206791634</v>
      </c>
      <c r="AG706" cm="1">
        <f t="array" ref="AG706">(2 * AI726*(1-alpha)*AE706*SQRT(alpha)+(1-alpha)*alpha*AE706^2)/Ku</f>
        <v>0.14905306203883092</v>
      </c>
      <c r="AH706">
        <f t="shared" si="275"/>
        <v>0.71806475839885142</v>
      </c>
      <c r="AI706" cm="1">
        <f t="array" ref="AI706" xml:space="preserve"> F706 / df / 1000</f>
        <v>0.90051020408163263</v>
      </c>
      <c r="AJ706" cm="1">
        <f t="array" ref="AJ706" xml:space="preserve"> ( 1 + AI706 ) / ( 2*Ku ) * ( 2 * LN( 1 + AI706 ) - 1 + alpha + ( 1 / ( 1 + AI706 ) ) ^ 2 * ( 1 - alpha / 2 ) - ( alpha / 2) * ( 1 + AI706 ) ^ 2 )</f>
        <v>0.7198987245086631</v>
      </c>
      <c r="AK706" cm="1">
        <f t="array" ref="AK706" xml:space="preserve"> ( ( 1 - alpha ) / Ku ) * AI706 ^ 2</f>
        <v>1.153262867690944</v>
      </c>
      <c r="AL706">
        <f t="shared" si="276"/>
        <v>1.6019793179631698</v>
      </c>
      <c r="AM706">
        <f t="shared" ref="AM706:AM769" si="292" xml:space="preserve"> 1 - ( 1 - Q706 ) * ( 1 - AB706 ) * ( 1 - AF706 ) *  ( 1 - AJ706 )</f>
        <v>0.91262175975016802</v>
      </c>
      <c r="AN706">
        <f t="shared" si="277"/>
        <v>1.9361536496146114</v>
      </c>
      <c r="AO706">
        <f t="shared" si="278"/>
        <v>2.1215291317890967</v>
      </c>
      <c r="AP706" cm="1">
        <f t="array" ref="AP706" xml:space="preserve"> EXP( -4 * alpha * X * 10^(-6) * AM706 / ( PI() * df * 10^(-6) * ( 1 - alpha ) ) ) * 100</f>
        <v>7.7635848218969657E-7</v>
      </c>
      <c r="AQ706" cm="1">
        <f t="array" ref="AQ706" xml:space="preserve"> EXP( -4 * alpha * X * 10^(-6) * AN706 / ( PI() * df * 10^(-6) * ( 1 - alpha ) ) ) * 100</f>
        <v>6.2306150146572766E-16</v>
      </c>
      <c r="AR706">
        <f t="shared" si="279"/>
        <v>7.7635848156663502E-7</v>
      </c>
      <c r="AS706" cm="1">
        <f t="array" ref="AS706" xml:space="preserve"> ( sigave * 10^(-6) * fE *e * H706 ) / ( 3 * PI() * eps0 * ( 1 + epsF ) * mu * U * F706 * 10^(-9) )</f>
        <v>2.9923386677715097E-3</v>
      </c>
      <c r="AT706" cm="1">
        <f t="array" ref="AT706" xml:space="preserve"> PI() * AS706 / ( 1 + alpha * SQRT(AS706) )</f>
        <v>9.3653600285541361E-3</v>
      </c>
      <c r="AU706" cm="1">
        <f t="array" ref="AU706" xml:space="preserve"> PI() * AS706 * ( 1 - SQRT( AS706 ) * alpha )</f>
        <v>9.3652266047240008E-3</v>
      </c>
      <c r="AV706">
        <f t="shared" si="280"/>
        <v>0.99998575347560281</v>
      </c>
      <c r="AW706" cm="1">
        <f t="array" ref="AW706" xml:space="preserve"> 2 / 3 * ( epsP - 1 ) / ( epsP + 2 ) * ( sigave * 10^(-6) ) ^ 2 / ( eps0 * ( 1 + epsF ) ^ 2 ) * H706 * ( F706 * 10^(-9) ) ^ 2 / ( df * 10^(-6) * mu * U )</f>
        <v>167.7647008221509</v>
      </c>
      <c r="AX706" cm="1">
        <f t="array" ref="AX706" xml:space="preserve"> 0.528 * Ku ^ 0.26 * AW706 ^ 0.74 / ( 1 + 0.366 * ( Ku * AW706 ) ^ 0.63 )</f>
        <v>2.5969247550399088</v>
      </c>
      <c r="AY706" cm="1">
        <f t="array" ref="AY706" xml:space="preserve"> 0.35 * Ku ^ ( -0.5 ) * AW706 ^ 0.4</f>
        <v>3.3569815523887425</v>
      </c>
      <c r="AZ706">
        <f t="shared" si="281"/>
        <v>1.2926757103276769</v>
      </c>
      <c r="BA706">
        <f t="shared" ref="BA706:BA769" si="293" xml:space="preserve"> 1 - ( 1 - Q706 ) * ( 1 - AB706 ) * ( 1 - AF706 ) *  ( 1 - AJ706 ) * ( 1 - AT706 )</f>
        <v>0.91344008842876911</v>
      </c>
      <c r="BB706">
        <f t="shared" si="282"/>
        <v>1.9455188762193354</v>
      </c>
      <c r="BC706">
        <f t="shared" si="283"/>
        <v>2.1298812049795961</v>
      </c>
      <c r="BD706">
        <f t="shared" ref="BD706:BD769" si="294" xml:space="preserve"> 1 - ( 1 - Q706 ) * ( 1 - AB706 ) * ( 1 - AF706 ) *  ( 1 - AJ706 ) * ( 1 - AX706 )</f>
        <v>1.1395364749067813</v>
      </c>
      <c r="BE706">
        <f t="shared" si="284"/>
        <v>5.293135202003354</v>
      </c>
      <c r="BF706">
        <f t="shared" si="285"/>
        <v>4.6449897116600445</v>
      </c>
      <c r="BG706" cm="1">
        <f t="array" ref="BG706" xml:space="preserve"> EXP( -4 * alpha * X * 10^(-6) * BA706 / ( PI() * df * 10^(-6) * ( 1 - alpha ) ) ) * 100</f>
        <v>7.6346703928910341E-7</v>
      </c>
      <c r="BH706" cm="1">
        <f t="array" ref="BH706" xml:space="preserve"> EXP( -4 * alpha * X * 10^(-6) * BB706 / ( PI() * df * 10^(-6) * ( 1 - alpha ) ) ) * 100</f>
        <v>5.1440787272718997E-16</v>
      </c>
      <c r="BI706" cm="1">
        <f t="array" ref="BI706" xml:space="preserve"> EXP( -4 * alpha * X * 10^(-6) * BD706 / ( PI() * df * 10^(-6) * ( 1 - alpha ) ) ) * 100</f>
        <v>7.474867107025344E-9</v>
      </c>
      <c r="BJ706" cm="1">
        <f t="array" ref="BJ706" xml:space="preserve"> EXP( -4 * alpha * X * 10^(-6) * BE706 / ( PI() * df * 10^(-6) * ( 1 - alpha ) ) ) * 100</f>
        <v>9.1831637676802615E-46</v>
      </c>
      <c r="BK706" cm="1">
        <f t="array" ref="BK706">fC *  BG706 +  ( 1 - fC ) * BI706</f>
        <v>8.3074084325233157E-8</v>
      </c>
    </row>
    <row r="707" spans="6:63" x14ac:dyDescent="0.2">
      <c r="F707">
        <v>7070</v>
      </c>
      <c r="G707" cm="1">
        <f t="array" ref="G707" xml:space="preserve"> F707 * 10^(-9) * rhoa/mu * U</f>
        <v>4.6838259341343219E-3</v>
      </c>
      <c r="H707" cm="1">
        <f t="array" ref="H707">1 +  lambda/F707 * ( 2.514 + 0.8 * EXP( -0.55 * F707/lambda ) )</f>
        <v>1.0238278840169732</v>
      </c>
      <c r="I707" cm="1">
        <f t="array" ref="I707" xml:space="preserve"> 1 + 3.34 * lambda/F707</f>
        <v>1.0316567751060821</v>
      </c>
      <c r="J707">
        <f t="shared" ref="J707:J770" si="295">H707/I707</f>
        <v>0.99241134137048259</v>
      </c>
      <c r="K707" cm="1">
        <f t="array" ref="K707" xml:space="preserve"> kB * T * H707 / ( 3 * PI() * mu * F707 * 10^(-9) )</f>
        <v>3.4188715175688574E-12</v>
      </c>
      <c r="L707" cm="1">
        <f t="array" ref="L707" xml:space="preserve"> df * 10^(-6) *U / K707</f>
        <v>24053.797190875823</v>
      </c>
      <c r="M707" cm="1">
        <f t="array" ref="M707" xml:space="preserve"> 1 + 0.388 * Kn * ( ( 1 - alpha ) * L707 / Ku ) ^ ( 1 / 3 )</f>
        <v>1.2153096535979466</v>
      </c>
      <c r="N707" cm="1">
        <f t="array" ref="N707" xml:space="preserve"> 1 + 0.388 * Kn * ( ( 1 - alpha ) / Ku ) ^ ( 1 / 3 ) * ( 3 * PI() * mu * df * 10^(-6) * U * F707 * 10^(-9) / ( kB * T ) ) ^ ( 1 / 3 ) * ( 0.6 * ( F707 / lambda ) ^ 0.1 ) ^ ( -1 / 3 ) * ( 1 + 2/3 * ( 3.34 * F707 / lambda ) ) ^ ( -1 / 2 )</f>
        <v>1.0143413341988348</v>
      </c>
      <c r="O707">
        <f t="shared" si="286"/>
        <v>0.8346361202643775</v>
      </c>
      <c r="P707" cm="1">
        <f t="array" ref="P707" xml:space="preserve"> 1 / ( 1 + 1.6 * ( ( 1 - alpha ) / Ku ) ^ ( 1 / 3 ) * L707 ^ ( -2 / 3 ) * M707 )</f>
        <v>0.9973826408718367</v>
      </c>
      <c r="Q707" cm="1">
        <f t="array" ref="Q707" xml:space="preserve"> 1.6 * ( ( 1 - alpha ) / Ku ) * L707 ^ ( -2 / 3 ) * M707 * P707</f>
        <v>3.3100204060214238E-3</v>
      </c>
      <c r="R707" cm="1">
        <f t="array" ref="R707" xml:space="preserve"> 1.6 * ( 0.6 ) ^ ( 2 / 3 ) * ( ( 1 - alpha ) / Ku ) * ( lambda * 10^(-9) ) ^ ( -1 / 15 ) * ( kB * T / ( 3 * PI() * df * 10^(-6) * U * mu ) ) ^ ( 2 / 3 ) * ( F707 * 10^(-9) ) ^ ( -3 / 5 )  +  3.2 * 3.34 / 3 * ( 0.6 ) ^ ( 2 / 3 ) * ( ( 1 - alpha ) / Ku ) *  ( lambda * 10^(-9) ) ^ ( 14 / 15 ) * ( kB * T / ( 3 * PI() * df * 10^(-6) * U * mu ) ) ^ ( 2 / 3 ) * ( F707 * 10^(-9) ) ^ ( -8 / 5 )</f>
        <v>2.663914611493436E-3</v>
      </c>
      <c r="S707">
        <f t="shared" si="287"/>
        <v>2.7021187012140225E-3</v>
      </c>
      <c r="T707">
        <f t="shared" ref="T707:T770" si="296" xml:space="preserve"> S707 / Q707</f>
        <v>0.81634502805434761</v>
      </c>
      <c r="U707">
        <f t="shared" si="288"/>
        <v>5143.3094164942549</v>
      </c>
      <c r="V707">
        <f t="shared" si="289"/>
        <v>1.3943646631215839E-2</v>
      </c>
      <c r="W707">
        <f t="shared" si="290"/>
        <v>1.9442458967672228E-4</v>
      </c>
      <c r="X707">
        <f t="shared" si="291"/>
        <v>2.710968448861052E-6</v>
      </c>
      <c r="Y707" cm="1">
        <f t="array" ref="Y707" xml:space="preserve"> 4 / 3 * g / U^2 * F707 * 10^(-9) * ( rhop - rhoa ) / rhoa</f>
        <v>732.91185674711392</v>
      </c>
      <c r="Z707" cm="1">
        <f t="array" ref="Z707" xml:space="preserve"> SQRT( 4/3 * 1/U707 * g/rhoa * F707 * 10^(-9) *  ( rhop - rhoa ) )</f>
        <v>3.9596327738959172E-3</v>
      </c>
      <c r="AA707" cm="1">
        <f t="array" ref="AA707" xml:space="preserve"> Z707 / U</f>
        <v>0.37748921471970298</v>
      </c>
      <c r="AB707">
        <f t="shared" ref="AB707:AB770" si="297">AA707 / ( 1 - AA707 )</f>
        <v>0.6063978707609563</v>
      </c>
      <c r="AC707">
        <f t="shared" ref="AC707:AC770" si="298" xml:space="preserve"> Y707 ^ 0.5 * V707 + Y707 ^ 1 * W707 + Y707 ^ 1.5 * X707</f>
        <v>0.57377336427263126</v>
      </c>
      <c r="AD707">
        <f t="shared" ref="AD707:AD770" si="299">AC707/AB707</f>
        <v>0.94619950355797722</v>
      </c>
      <c r="AE707" cm="1">
        <f t="array" ref="AE707">( ( F707 * 10^(-9) ) ^ 2 * rhop * H707 * U ) / ( 18 * mu * ( df * 10^(-6) ) )</f>
        <v>0.20981173326064589</v>
      </c>
      <c r="AF707">
        <f t="shared" ref="AF707:AF770" si="300" xml:space="preserve"> AE707 ^ 2 / ( AE707 + 0.25 ) ^ 2</f>
        <v>0.20820897425668275</v>
      </c>
      <c r="AG707" cm="1">
        <f t="array" ref="AG707">(2 * AI727*(1-alpha)*AE707*SQRT(alpha)+(1-alpha)*alpha*AE707^2)/Ku</f>
        <v>0.14968269875896051</v>
      </c>
      <c r="AH707">
        <f t="shared" ref="AH707:AH770" si="301">AG707 / AF707</f>
        <v>0.71890608602888417</v>
      </c>
      <c r="AI707" cm="1">
        <f t="array" ref="AI707" xml:space="preserve"> F707 / df / 1000</f>
        <v>0.9017857142857143</v>
      </c>
      <c r="AJ707" cm="1">
        <f t="array" ref="AJ707" xml:space="preserve"> ( 1 + AI707 ) / ( 2*Ku ) * ( 2 * LN( 1 + AI707 ) - 1 + alpha + ( 1 / ( 1 + AI707 ) ) ^ 2 * ( 1 - alpha / 2 ) - ( alpha / 2) * ( 1 + AI707 ) ^ 2 )</f>
        <v>0.7215672648166116</v>
      </c>
      <c r="AK707" cm="1">
        <f t="array" ref="AK707" xml:space="preserve"> ( ( 1 - alpha ) / Ku ) * AI707 ^ 2</f>
        <v>1.1565322150736519</v>
      </c>
      <c r="AL707">
        <f t="shared" ref="AL707:AL770" si="302" xml:space="preserve"> AK707 /AJ707</f>
        <v>1.6028058248562425</v>
      </c>
      <c r="AM707">
        <f t="shared" si="292"/>
        <v>0.9135134844972409</v>
      </c>
      <c r="AN707">
        <f t="shared" ref="AN707:AN770" si="303" xml:space="preserve"> S707 + AC707 + AF707 + AK707</f>
        <v>1.9412166723041799</v>
      </c>
      <c r="AO707">
        <f t="shared" ref="AO707:AO770" si="304" xml:space="preserve"> AN707 / AM707</f>
        <v>2.1250005667650798</v>
      </c>
      <c r="AP707" cm="1">
        <f t="array" ref="AP707" xml:space="preserve"> EXP( -4 * alpha * X * 10^(-6) * AM707 / ( PI() * df * 10^(-6) * ( 1 - alpha ) ) ) * 100</f>
        <v>7.6232131689119684E-7</v>
      </c>
      <c r="AQ707" cm="1">
        <f t="array" ref="AQ707" xml:space="preserve"> EXP( -4 * alpha * X * 10^(-6) * AN707 / ( PI() * df * 10^(-6) * ( 1 - alpha ) ) ) * 100</f>
        <v>5.6174444371116627E-16</v>
      </c>
      <c r="AR707">
        <f t="shared" ref="AR707:AR770" si="305" xml:space="preserve"> ABS(AQ707 - AP707)</f>
        <v>7.6232131632945243E-7</v>
      </c>
      <c r="AS707" cm="1">
        <f t="array" ref="AS707" xml:space="preserve"> ( sigave * 10^(-6) * fE *e * H707 ) / ( 3 * PI() * eps0 * ( 1 + epsF ) * mu * U * F707 * 10^(-9) )</f>
        <v>2.9880077228537816E-3</v>
      </c>
      <c r="AT707" cm="1">
        <f t="array" ref="AT707" xml:space="preserve"> PI() * AS707 / ( 1 + alpha * SQRT(AS707) )</f>
        <v>9.3518305836145735E-3</v>
      </c>
      <c r="AU707" cm="1">
        <f t="array" ref="AU707" xml:space="preserve"> PI() * AS707 * ( 1 - SQRT( AS707 ) * alpha )</f>
        <v>9.3516975453632779E-3</v>
      </c>
      <c r="AV707">
        <f t="shared" ref="AV707:AV770" si="306" xml:space="preserve"> AU707 / AT707</f>
        <v>0.99998577409523126</v>
      </c>
      <c r="AW707" cm="1">
        <f t="array" ref="AW707" xml:space="preserve"> 2 / 3 * ( epsP - 1 ) / ( epsP + 2 ) * ( sigave * 10^(-6) ) ^ 2 / ( eps0 * ( 1 + epsF ) ^ 2 ) * H707 * ( F707 * 10^(-9) ) ^ 2 / ( df * 10^(-6) * mu * U )</f>
        <v>168.234745646482</v>
      </c>
      <c r="AX707" cm="1">
        <f t="array" ref="AX707" xml:space="preserve"> 0.528 * Ku ^ 0.26 * AW707 ^ 0.74 / ( 1 + 0.366 * ( Ku * AW707 ) ^ 0.63 )</f>
        <v>2.5982914957767127</v>
      </c>
      <c r="AY707" cm="1">
        <f t="array" ref="AY707" xml:space="preserve"> 0.35 * Ku ^ ( -0.5 ) * AW707 ^ 0.4</f>
        <v>3.3607406446295061</v>
      </c>
      <c r="AZ707">
        <f t="shared" ref="AZ707:AZ770" si="307" xml:space="preserve"> AY707 / AX707</f>
        <v>1.2934424986927315</v>
      </c>
      <c r="BA707">
        <f t="shared" si="293"/>
        <v>0.91432229173798985</v>
      </c>
      <c r="BB707">
        <f t="shared" ref="BB707:BB770" si="308" xml:space="preserve"> AN707 + AU707</f>
        <v>1.9505683698495433</v>
      </c>
      <c r="BC707">
        <f t="shared" ref="BC707:BC770" si="309" xml:space="preserve"> BB707 / BA707</f>
        <v>2.1333488065152659</v>
      </c>
      <c r="BD707">
        <f t="shared" si="294"/>
        <v>1.1382306622274205</v>
      </c>
      <c r="BE707">
        <f t="shared" ref="BE707:BE770" si="310" xml:space="preserve"> AN707 + AY707</f>
        <v>5.3019573169336862</v>
      </c>
      <c r="BF707">
        <f t="shared" ref="BF707:BF770" si="311" xml:space="preserve"> BE707 / BD707</f>
        <v>4.6580693113276412</v>
      </c>
      <c r="BG707" cm="1">
        <f t="array" ref="BG707" xml:space="preserve"> EXP( -4 * alpha * X * 10^(-6) * BA707 / ( PI() * df * 10^(-6) * ( 1 - alpha ) ) ) * 100</f>
        <v>7.4980902870191136E-7</v>
      </c>
      <c r="BH707" cm="1">
        <f t="array" ref="BH707" xml:space="preserve"> EXP( -4 * alpha * X * 10^(-6) * BB707 / ( PI() * df * 10^(-6) * ( 1 - alpha ) ) ) * 100</f>
        <v>4.6391209938177986E-16</v>
      </c>
      <c r="BI707" cm="1">
        <f t="array" ref="BI707" xml:space="preserve"> EXP( -4 * alpha * X * 10^(-6) * BD707 / ( PI() * df * 10^(-6) * ( 1 - alpha ) ) ) * 100</f>
        <v>7.6772816261193299E-9</v>
      </c>
      <c r="BJ707" cm="1">
        <f t="array" ref="BJ707" xml:space="preserve"> EXP( -4 * alpha * X * 10^(-6) * BE707 / ( PI() * df * 10^(-6) * ( 1 - alpha ) ) ) * 100</f>
        <v>7.666468146462935E-46</v>
      </c>
      <c r="BK707" cm="1">
        <f t="array" ref="BK707">fC *  BG707 +  ( 1 - fC ) * BI707</f>
        <v>8.189045633369853E-8</v>
      </c>
    </row>
    <row r="708" spans="6:63" x14ac:dyDescent="0.2">
      <c r="F708">
        <v>7080</v>
      </c>
      <c r="G708" cm="1">
        <f t="array" ref="G708" xml:space="preserve"> F708 * 10^(-9) * rhoa/mu * U</f>
        <v>4.6904508647342301E-3</v>
      </c>
      <c r="H708" cm="1">
        <f t="array" ref="H708">1 +  lambda/F708 * ( 2.514 + 0.8 * EXP( -0.55 * F708/lambda ) )</f>
        <v>1.0237942288135593</v>
      </c>
      <c r="I708" cm="1">
        <f t="array" ref="I708" xml:space="preserve"> 1 + 3.34 * lambda/F708</f>
        <v>1.0316120621468927</v>
      </c>
      <c r="J708">
        <f t="shared" si="295"/>
        <v>0.99242173136569989</v>
      </c>
      <c r="K708" cm="1">
        <f t="array" ref="K708" xml:space="preserve"> kB * T * H708 / ( 3 * PI() * mu * F708 * 10^(-9) )</f>
        <v>3.4139303768102892E-12</v>
      </c>
      <c r="L708" cm="1">
        <f t="array" ref="L708" xml:space="preserve"> df * 10^(-6) *U / K708</f>
        <v>24088.611374113272</v>
      </c>
      <c r="M708" cm="1">
        <f t="array" ref="M708" xml:space="preserve"> 1 + 0.388 * Kn * ( ( 1 - alpha ) * L708 / Ku ) ^ ( 1 / 3 )</f>
        <v>1.2154134794266924</v>
      </c>
      <c r="N708" cm="1">
        <f t="array" ref="N708" xml:space="preserve"> 1 + 0.388 * Kn * ( ( 1 - alpha ) / Ku ) ^ ( 1 / 3 ) * ( 3 * PI() * mu * df * 10^(-6) * U * F708 * 10^(-9) / ( kB * T ) ) ^ ( 1 / 3 ) * ( 0.6 * ( F708 / lambda ) ^ 0.1 ) ^ ( -1 / 3 ) * ( 1 + 2/3 * ( 3.34 * F708 / lambda ) ) ^ ( -1 / 2 )</f>
        <v>1.0143373236003623</v>
      </c>
      <c r="O708">
        <f t="shared" si="286"/>
        <v>0.83456152228854885</v>
      </c>
      <c r="P708" cm="1">
        <f t="array" ref="P708" xml:space="preserve"> 1 / ( 1 + 1.6 * ( ( 1 - alpha ) / Ku ) ^ ( 1 / 3 ) * L708 ^ ( -2 / 3 ) * M708 )</f>
        <v>0.99738493391190453</v>
      </c>
      <c r="Q708" cm="1">
        <f t="array" ref="Q708" xml:space="preserve"> 1.6 * ( ( 1 - alpha ) / Ku ) * L708 ^ ( -2 / 3 ) * M708 * P708</f>
        <v>3.3071205328878495E-3</v>
      </c>
      <c r="R708" cm="1">
        <f t="array" ref="R708" xml:space="preserve"> 1.6 * ( 0.6 ) ^ ( 2 / 3 ) * ( ( 1 - alpha ) / Ku ) * ( lambda * 10^(-9) ) ^ ( -1 / 15 ) * ( kB * T / ( 3 * PI() * df * 10^(-6) * U * mu ) ) ^ ( 2 / 3 ) * ( F708 * 10^(-9) ) ^ ( -3 / 5 )  +  3.2 * 3.34 / 3 * ( 0.6 ) ^ ( 2 / 3 ) * ( ( 1 - alpha ) / Ku ) *  ( lambda * 10^(-9) ) ^ ( 14 / 15 ) * ( kB * T / ( 3 * PI() * df * 10^(-6) * U * mu ) ) ^ ( 2 / 3 ) * ( F708 * 10^(-9) ) ^ ( -8 / 5 )</f>
        <v>2.6615787180653701E-3</v>
      </c>
      <c r="S708">
        <f t="shared" si="287"/>
        <v>2.6997386334341109E-3</v>
      </c>
      <c r="T708">
        <f t="shared" si="296"/>
        <v>0.81634116645777055</v>
      </c>
      <c r="U708">
        <f t="shared" si="288"/>
        <v>5136.0635719827706</v>
      </c>
      <c r="V708">
        <f t="shared" si="289"/>
        <v>1.3953478714349932E-2</v>
      </c>
      <c r="W708">
        <f t="shared" si="290"/>
        <v>1.9469887420744161E-4</v>
      </c>
      <c r="X708">
        <f t="shared" si="291"/>
        <v>2.716707192285517E-6</v>
      </c>
      <c r="Y708" cm="1">
        <f t="array" ref="Y708" xml:space="preserve"> 4 / 3 * g / U^2 * F708 * 10^(-9) * ( rhop - rhoa ) / rhoa</f>
        <v>733.94850718098542</v>
      </c>
      <c r="Z708" cm="1">
        <f t="array" ref="Z708" xml:space="preserve"> SQRT( 4/3 * 1/U708 * g/rhoa * F708 * 10^(-9) *  ( rhop - rhoa ) )</f>
        <v>3.9652261609769398E-3</v>
      </c>
      <c r="AA708" cm="1">
        <f t="array" ref="AA708" xml:space="preserve"> Z708 / U</f>
        <v>0.37802245692103997</v>
      </c>
      <c r="AB708">
        <f t="shared" si="297"/>
        <v>0.60777508951484771</v>
      </c>
      <c r="AC708">
        <f t="shared" si="298"/>
        <v>0.57493773210664079</v>
      </c>
      <c r="AD708">
        <f t="shared" si="299"/>
        <v>0.94597120221821018</v>
      </c>
      <c r="AE708" cm="1">
        <f t="array" ref="AE708">( ( F708 * 10^(-9) ) ^ 2 * rhop * H708 * U ) / ( 18 * mu * ( df * 10^(-6) ) )</f>
        <v>0.21039876339585803</v>
      </c>
      <c r="AF708">
        <f t="shared" si="300"/>
        <v>0.20884210835913189</v>
      </c>
      <c r="AG708" cm="1">
        <f t="array" ref="AG708">(2 * AI728*(1-alpha)*AE708*SQRT(alpha)+(1-alpha)*alpha*AE708^2)/Ku</f>
        <v>0.15031412296076552</v>
      </c>
      <c r="AH708">
        <f t="shared" si="301"/>
        <v>0.7197500740716537</v>
      </c>
      <c r="AI708" cm="1">
        <f t="array" ref="AI708" xml:space="preserve"> F708 / df / 1000</f>
        <v>0.90306122448979587</v>
      </c>
      <c r="AJ708" cm="1">
        <f t="array" ref="AJ708" xml:space="preserve"> ( 1 + AI708 ) / ( 2*Ku ) * ( 2 * LN( 1 + AI708 ) - 1 + alpha + ( 1 / ( 1 + AI708 ) ) ^ 2 * ( 1 - alpha / 2 ) - ( alpha / 2) * ( 1 + AI708 ) ^ 2 )</f>
        <v>0.72323697158600475</v>
      </c>
      <c r="AK708" cm="1">
        <f t="array" ref="AK708" xml:space="preserve"> ( ( 1 - alpha ) / Ku ) * AI708 ^ 2</f>
        <v>1.1598061899827325</v>
      </c>
      <c r="AL708">
        <f t="shared" si="302"/>
        <v>1.6036323301329081</v>
      </c>
      <c r="AM708">
        <f t="shared" si="292"/>
        <v>0.91440118219556454</v>
      </c>
      <c r="AN708">
        <f t="shared" si="303"/>
        <v>1.9462857690819393</v>
      </c>
      <c r="AO708">
        <f t="shared" si="304"/>
        <v>2.1284812475949795</v>
      </c>
      <c r="AP708" cm="1">
        <f t="array" ref="AP708" xml:space="preserve"> EXP( -4 * alpha * X * 10^(-6) * AM708 / ( PI() * df * 10^(-6) * ( 1 - alpha ) ) ) * 100</f>
        <v>7.4859963682264896E-7</v>
      </c>
      <c r="AQ708" cm="1">
        <f t="array" ref="AQ708" xml:space="preserve"> EXP( -4 * alpha * X * 10^(-6) * AN708 / ( PI() * df * 10^(-6) * ( 1 - alpha ) ) ) * 100</f>
        <v>5.0639881027101802E-16</v>
      </c>
      <c r="AR708">
        <f t="shared" si="305"/>
        <v>7.485996363162501E-7</v>
      </c>
      <c r="AS708" cm="1">
        <f t="array" ref="AS708" xml:space="preserve"> ( sigave * 10^(-6) * fE *e * H708 ) / ( 3 * PI() * eps0 * ( 1 + epsF ) * mu * U * F708 * 10^(-9) )</f>
        <v>2.9836892900988688E-3</v>
      </c>
      <c r="AT708" cm="1">
        <f t="array" ref="AT708" xml:space="preserve"> PI() * AS708 / ( 1 + alpha * SQRT(AS708) )</f>
        <v>9.3383401704471691E-3</v>
      </c>
      <c r="AU708" cm="1">
        <f t="array" ref="AU708" xml:space="preserve"> PI() * AS708 * ( 1 - SQRT( AS708 ) * alpha )</f>
        <v>9.3382075161060289E-3</v>
      </c>
      <c r="AV708">
        <f t="shared" si="306"/>
        <v>0.99998579465529003</v>
      </c>
      <c r="AW708" cm="1">
        <f t="array" ref="AW708" xml:space="preserve"> 2 / 3 * ( epsP - 1 ) / ( epsP + 2 ) * ( sigave * 10^(-6) ) ^ 2 / ( eps0 * ( 1 + epsF ) ^ 2 ) * H708 * ( F708 * 10^(-9) ) ^ 2 / ( df * 10^(-6) * mu * U )</f>
        <v>168.7054479468226</v>
      </c>
      <c r="AX708" cm="1">
        <f t="array" ref="AX708" xml:space="preserve"> 0.528 * Ku ^ 0.26 * AW708 ^ 0.74 / ( 1 + 0.366 * ( Ku * AW708 ) ^ 0.63 )</f>
        <v>2.5996561704035397</v>
      </c>
      <c r="AY708" cm="1">
        <f t="array" ref="AY708" xml:space="preserve"> 0.35 * Ku ^ ( -0.5 ) * AW708 ^ 0.4</f>
        <v>3.3644986852704641</v>
      </c>
      <c r="AZ708">
        <f t="shared" si="307"/>
        <v>1.2942091048710489</v>
      </c>
      <c r="BA708">
        <f t="shared" si="293"/>
        <v>0.91520053307441052</v>
      </c>
      <c r="BB708">
        <f t="shared" si="308"/>
        <v>1.9556239765980452</v>
      </c>
      <c r="BC708">
        <f t="shared" si="309"/>
        <v>2.1368256528747485</v>
      </c>
      <c r="BD708">
        <f t="shared" si="294"/>
        <v>1.1369286770801135</v>
      </c>
      <c r="BE708">
        <f t="shared" si="310"/>
        <v>5.3107844543524036</v>
      </c>
      <c r="BF708">
        <f t="shared" si="311"/>
        <v>4.671167647905305</v>
      </c>
      <c r="BG708" cm="1">
        <f t="array" ref="BG708" xml:space="preserve"> EXP( -4 * alpha * X * 10^(-6) * BA708 / ( PI() * df * 10^(-6) * ( 1 - alpha ) ) ) * 100</f>
        <v>7.3645505363019195E-7</v>
      </c>
      <c r="BH708" cm="1">
        <f t="array" ref="BH708" xml:space="preserve"> EXP( -4 * alpha * X * 10^(-6) * BB708 / ( PI() * df * 10^(-6) * ( 1 - alpha ) ) ) * 100</f>
        <v>4.1832080912891249E-16</v>
      </c>
      <c r="BI708" cm="1">
        <f t="array" ref="BI708" xml:space="preserve"> EXP( -4 * alpha * X * 10^(-6) * BD708 / ( PI() * df * 10^(-6) * ( 1 - alpha ) ) ) * 100</f>
        <v>7.8845598715619535E-9</v>
      </c>
      <c r="BJ708" cm="1">
        <f t="array" ref="BJ708" xml:space="preserve"> EXP( -4 * alpha * X * 10^(-6) * BE708 / ( PI() * df * 10^(-6) * ( 1 - alpha ) ) ) * 100</f>
        <v>6.39961296873128E-46</v>
      </c>
      <c r="BK708" cm="1">
        <f t="array" ref="BK708">fC *  BG708 +  ( 1 - fC ) * BI708</f>
        <v>8.0741609247424962E-8</v>
      </c>
    </row>
    <row r="709" spans="6:63" x14ac:dyDescent="0.2">
      <c r="F709">
        <v>7090</v>
      </c>
      <c r="G709" cm="1">
        <f t="array" ref="G709" xml:space="preserve"> F709 * 10^(-9) * rhoa/mu * U</f>
        <v>4.6970757953341364E-3</v>
      </c>
      <c r="H709" cm="1">
        <f t="array" ref="H709">1 +  lambda/F709 * ( 2.514 + 0.8 * EXP( -0.55 * F709/lambda ) )</f>
        <v>1.0237606685472496</v>
      </c>
      <c r="I709" cm="1">
        <f t="array" ref="I709" xml:space="preserve"> 1 + 3.34 * lambda/F709</f>
        <v>1.0315674753173485</v>
      </c>
      <c r="J709">
        <f t="shared" si="295"/>
        <v>0.99243209294893941</v>
      </c>
      <c r="K709" cm="1">
        <f t="array" ref="K709" xml:space="preserve"> kB * T * H709 / ( 3 * PI() * mu * F709 * 10^(-9) )</f>
        <v>3.4090034905190179E-12</v>
      </c>
      <c r="L709" cm="1">
        <f t="array" ref="L709" xml:space="preserve"> df * 10^(-6) *U / K709</f>
        <v>24123.425609265851</v>
      </c>
      <c r="M709" cm="1">
        <f t="array" ref="M709" xml:space="preserve"> 1 + 0.388 * Kn * ( ( 1 - alpha ) * L709 / Ku ) ^ ( 1 / 3 )</f>
        <v>1.215517205421647</v>
      </c>
      <c r="N709" cm="1">
        <f t="array" ref="N709" xml:space="preserve"> 1 + 0.388 * Kn * ( ( 1 - alpha ) / Ku ) ^ ( 1 / 3 ) * ( 3 * PI() * mu * df * 10^(-6) * U * F709 * 10^(-9) / ( kB * T ) ) ^ ( 1 / 3 ) * ( 0.6 * ( F709 / lambda ) ^ 0.1 ) ^ ( -1 / 3 ) * ( 1 + 2/3 * ( 3.34 * F709 / lambda ) ) ^ ( -1 / 2 )</f>
        <v>1.014333319721568</v>
      </c>
      <c r="O709">
        <f t="shared" si="286"/>
        <v>0.83448701112355639</v>
      </c>
      <c r="P709" cm="1">
        <f t="array" ref="P709" xml:space="preserve"> 1 / ( 1 + 1.6 * ( ( 1 - alpha ) / Ku ) ^ ( 1 / 3 ) * L709 ^ ( -2 / 3 ) * M709 )</f>
        <v>0.99738722155630688</v>
      </c>
      <c r="Q709" cm="1">
        <f t="array" ref="Q709" xml:space="preserve"> 1.6 * ( ( 1 - alpha ) / Ku ) * L709 ^ ( -2 / 3 ) * M709 * P709</f>
        <v>3.3042274833357589E-3</v>
      </c>
      <c r="R709" cm="1">
        <f t="array" ref="R709" xml:space="preserve"> 1.6 * ( 0.6 ) ^ ( 2 / 3 ) * ( ( 1 - alpha ) / Ku ) * ( lambda * 10^(-9) ) ^ ( -1 / 15 ) * ( kB * T / ( 3 * PI() * df * 10^(-6) * U * mu ) ) ^ ( 2 / 3 ) * ( F709 * 10^(-9) ) ^ ( -3 / 5 )  +  3.2 * 3.34 / 3 * ( 0.6 ) ^ ( 2 / 3 ) * ( ( 1 - alpha ) / Ku ) *  ( lambda * 10^(-9) ) ^ ( 14 / 15 ) * ( kB * T / ( 3 * PI() * df * 10^(-6) * U * mu ) ) ^ ( 2 / 3 ) * ( F709 * 10^(-9) ) ^ ( -8 / 5 )</f>
        <v>2.6592482726841594E-3</v>
      </c>
      <c r="S709">
        <f t="shared" si="287"/>
        <v>2.6973641283955692E-3</v>
      </c>
      <c r="T709">
        <f t="shared" si="296"/>
        <v>0.81633729578220948</v>
      </c>
      <c r="U709">
        <f t="shared" si="288"/>
        <v>5128.8381588280627</v>
      </c>
      <c r="V709">
        <f t="shared" si="289"/>
        <v>1.3963303813528321E-2</v>
      </c>
      <c r="W709">
        <f t="shared" si="290"/>
        <v>1.9497315703512278E-4</v>
      </c>
      <c r="X709">
        <f t="shared" si="291"/>
        <v>2.722449943614151E-6</v>
      </c>
      <c r="Y709" cm="1">
        <f t="array" ref="Y709" xml:space="preserve"> 4 / 3 * g / U^2 * F709 * 10^(-9) * ( rhop - rhoa ) / rhoa</f>
        <v>734.98515761485692</v>
      </c>
      <c r="Z709" cm="1">
        <f t="array" ref="Z709" xml:space="preserve"> SQRT( 4/3 * 1/U709 * g/rhoa * F709 * 10^(-9) *  ( rhop - rhoa ) )</f>
        <v>3.9708195308856805E-3</v>
      </c>
      <c r="AA709" cm="1">
        <f t="array" ref="AA709" xml:space="preserve"> Z709 / U</f>
        <v>0.37855569748526785</v>
      </c>
      <c r="AB709">
        <f t="shared" si="297"/>
        <v>0.60915466752757574</v>
      </c>
      <c r="AC709">
        <f t="shared" si="298"/>
        <v>0.57610330990485181</v>
      </c>
      <c r="AD709">
        <f t="shared" si="299"/>
        <v>0.94574225663102596</v>
      </c>
      <c r="AE709" cm="1">
        <f t="array" ref="AE709">( ( F709 * 10^(-9) ) ^ 2 * rhop * H709 * U ) / ( 18 * mu * ( df * 10^(-6) ) )</f>
        <v>0.21098661349356118</v>
      </c>
      <c r="AF709">
        <f t="shared" si="300"/>
        <v>0.20947547045886519</v>
      </c>
      <c r="AG709" cm="1">
        <f t="array" ref="AG709">(2 * AI729*(1-alpha)*AE709*SQRT(alpha)+(1-alpha)*alpha*AE709^2)/Ku</f>
        <v>0.15094733727190435</v>
      </c>
      <c r="AH709">
        <f t="shared" si="301"/>
        <v>0.72059672161732158</v>
      </c>
      <c r="AI709" cm="1">
        <f t="array" ref="AI709" xml:space="preserve"> F709 / df / 1000</f>
        <v>0.90433673469387754</v>
      </c>
      <c r="AJ709" cm="1">
        <f t="array" ref="AJ709" xml:space="preserve"> ( 1 + AI709 ) / ( 2*Ku ) * ( 2 * LN( 1 + AI709 ) - 1 + alpha + ( 1 / ( 1 + AI709 ) ) ^ 2 * ( 1 - alpha / 2 ) - ( alpha / 2) * ( 1 + AI709 ) ^ 2 )</f>
        <v>0.7249078429119169</v>
      </c>
      <c r="AK709" cm="1">
        <f t="array" ref="AK709" xml:space="preserve"> ( ( 1 - alpha ) / Ku ) * AI709 ^ 2</f>
        <v>1.1630847924181871</v>
      </c>
      <c r="AL709">
        <f t="shared" si="302"/>
        <v>1.6044588340307318</v>
      </c>
      <c r="AM709">
        <f t="shared" si="292"/>
        <v>0.91528484587592396</v>
      </c>
      <c r="AN709">
        <f t="shared" si="303"/>
        <v>1.9513609369102998</v>
      </c>
      <c r="AO709">
        <f t="shared" si="304"/>
        <v>2.1319712062345522</v>
      </c>
      <c r="AP709" cm="1">
        <f t="array" ref="AP709" xml:space="preserve"> EXP( -4 * alpha * X * 10^(-6) * AM709 / ( PI() * df * 10^(-6) * ( 1 - alpha ) ) ) * 100</f>
        <v>7.351856270478792E-7</v>
      </c>
      <c r="AQ709" cm="1">
        <f t="array" ref="AQ709" xml:space="preserve"> EXP( -4 * alpha * X * 10^(-6) * AN709 / ( PI() * df * 10^(-6) * ( 1 - alpha ) ) ) * 100</f>
        <v>4.5644937634416836E-16</v>
      </c>
      <c r="AR709">
        <f t="shared" si="305"/>
        <v>7.3518562659142987E-7</v>
      </c>
      <c r="AS709" cm="1">
        <f t="array" ref="AS709" xml:space="preserve"> ( sigave * 10^(-6) * fE *e * H709 ) / ( 3 * PI() * eps0 * ( 1 + epsF ) * mu * U * F709 * 10^(-9) )</f>
        <v>2.9793833153898769E-3</v>
      </c>
      <c r="AT709" cm="1">
        <f t="array" ref="AT709" xml:space="preserve"> PI() * AS709 / ( 1 + alpha * SQRT(AS709) )</f>
        <v>9.3248886204317129E-3</v>
      </c>
      <c r="AU709" cm="1">
        <f t="array" ref="AU709" xml:space="preserve"> PI() * AS709 * ( 1 - SQRT( AS709 ) * alpha )</f>
        <v>9.3247563483416437E-3</v>
      </c>
      <c r="AV709">
        <f t="shared" si="306"/>
        <v>0.99998581515603524</v>
      </c>
      <c r="AW709" cm="1">
        <f t="array" ref="AW709" xml:space="preserve"> 2 / 3 * ( epsP - 1 ) / ( epsP + 2 ) * ( sigave * 10^(-6) ) ^ 2 / ( eps0 * ( 1 + epsF ) ^ 2 ) * H709 * ( F709 * 10^(-9) ) ^ 2 / ( df * 10^(-6) * mu * U )</f>
        <v>169.17680772317263</v>
      </c>
      <c r="AX709" cm="1">
        <f t="array" ref="AX709" xml:space="preserve"> 0.528 * Ku ^ 0.26 * AW709 ^ 0.74 / ( 1 + 0.366 * ( Ku * AW709 ) ^ 0.63 )</f>
        <v>2.6010187850620237</v>
      </c>
      <c r="AY709" cm="1">
        <f t="array" ref="AY709" xml:space="preserve"> 0.35 * Ku ^ ( -0.5 ) * AW709 ^ 0.4</f>
        <v>3.3682556760754672</v>
      </c>
      <c r="AZ709">
        <f t="shared" si="307"/>
        <v>1.2949755285966333</v>
      </c>
      <c r="BA709">
        <f t="shared" si="293"/>
        <v>0.91607480525259366</v>
      </c>
      <c r="BB709">
        <f t="shared" si="308"/>
        <v>1.9606856932586414</v>
      </c>
      <c r="BC709">
        <f t="shared" si="309"/>
        <v>2.1403117758685788</v>
      </c>
      <c r="BD709">
        <f t="shared" si="294"/>
        <v>1.1356305531320703</v>
      </c>
      <c r="BE709">
        <f t="shared" si="310"/>
        <v>5.3196166129857669</v>
      </c>
      <c r="BF709">
        <f t="shared" si="311"/>
        <v>4.6842845134046973</v>
      </c>
      <c r="BG709" cm="1">
        <f t="array" ref="BG709" xml:space="preserve"> EXP( -4 * alpha * X * 10^(-6) * BA709 / ( PI() * df * 10^(-6) * ( 1 - alpha ) ) ) * 100</f>
        <v>7.2339765962186174E-7</v>
      </c>
      <c r="BH709" cm="1">
        <f t="array" ref="BH709" xml:space="preserve"> EXP( -4 * alpha * X * 10^(-6) * BB709 / ( PI() * df * 10^(-6) * ( 1 - alpha ) ) ) * 100</f>
        <v>3.7716287960962515E-16</v>
      </c>
      <c r="BI709" cm="1">
        <f t="array" ref="BI709" xml:space="preserve"> EXP( -4 * alpha * X * 10^(-6) * BD709 / ( PI() * df * 10^(-6) * ( 1 - alpha ) ) ) * 100</f>
        <v>8.0967946766622541E-9</v>
      </c>
      <c r="BJ709" cm="1">
        <f t="array" ref="BJ709" xml:space="preserve"> EXP( -4 * alpha * X * 10^(-6) * BE709 / ( PI() * df * 10^(-6) * ( 1 - alpha ) ) ) * 100</f>
        <v>5.3415520353591507E-46</v>
      </c>
      <c r="BK709" cm="1">
        <f t="array" ref="BK709">fC *  BG709 +  ( 1 - fC ) * BI709</f>
        <v>7.9626881171182216E-8</v>
      </c>
    </row>
    <row r="710" spans="6:63" x14ac:dyDescent="0.2">
      <c r="F710">
        <v>7100</v>
      </c>
      <c r="G710" cm="1">
        <f t="array" ref="G710" xml:space="preserve"> F710 * 10^(-9) * rhoa/mu * U</f>
        <v>4.7037007259340445E-3</v>
      </c>
      <c r="H710" cm="1">
        <f t="array" ref="H710">1 +  lambda/F710 * ( 2.514 + 0.8 * EXP( -0.55 * F710/lambda ) )</f>
        <v>1.0237272028169013</v>
      </c>
      <c r="I710" cm="1">
        <f t="array" ref="I710" xml:space="preserve"> 1 + 3.34 * lambda/F710</f>
        <v>1.0315230140845071</v>
      </c>
      <c r="J710">
        <f t="shared" si="295"/>
        <v>0.99244242623658319</v>
      </c>
      <c r="K710" cm="1">
        <f t="array" ref="K710" xml:space="preserve"> kB * T * H710 / ( 3 * PI() * mu * F710 * 10^(-9) )</f>
        <v>3.4040907971310209E-12</v>
      </c>
      <c r="L710" cm="1">
        <f t="array" ref="L710" xml:space="preserve"> df * 10^(-6) *U / K710</f>
        <v>24158.239896119288</v>
      </c>
      <c r="M710" cm="1">
        <f t="array" ref="M710" xml:space="preserve"> 1 + 0.388 * Kn * ( ( 1 - alpha ) * L710 / Ku ) ^ ( 1 / 3 )</f>
        <v>1.215620831822112</v>
      </c>
      <c r="N710" cm="1">
        <f t="array" ref="N710" xml:space="preserve"> 1 + 0.388 * Kn * ( ( 1 - alpha ) / Ku ) ^ ( 1 / 3 ) * ( 3 * PI() * mu * df * 10^(-6) * U * F710 * 10^(-9) / ( kB * T ) ) ^ ( 1 / 3 ) * ( 0.6 * ( F710 / lambda ) ^ 0.1 ) ^ ( -1 / 3 ) * ( 1 + 2/3 * ( 3.34 * F710 / lambda ) ) ^ ( -1 / 2 )</f>
        <v>1.0143293225418413</v>
      </c>
      <c r="O710">
        <f t="shared" si="286"/>
        <v>0.83441258654760642</v>
      </c>
      <c r="P710" cm="1">
        <f t="array" ref="P710" xml:space="preserve"> 1 / ( 1 + 1.6 * ( ( 1 - alpha ) / Ku ) ^ ( 1 / 3 ) * L710 ^ ( -2 / 3 ) * M710 )</f>
        <v>0.99738950382551916</v>
      </c>
      <c r="Q710" cm="1">
        <f t="array" ref="Q710" xml:space="preserve"> 1.6 * ( ( 1 - alpha ) / Ku ) * L710 ^ ( -2 / 3 ) * M710 * P710</f>
        <v>3.3013412314710348E-3</v>
      </c>
      <c r="R710" cm="1">
        <f t="array" ref="R710" xml:space="preserve"> 1.6 * ( 0.6 ) ^ ( 2 / 3 ) * ( ( 1 - alpha ) / Ku ) * ( lambda * 10^(-9) ) ^ ( -1 / 15 ) * ( kB * T / ( 3 * PI() * df * 10^(-6) * U * mu ) ) ^ ( 2 / 3 ) * ( F710 * 10^(-9) ) ^ ( -3 / 5 )  +  3.2 * 3.34 / 3 * ( 0.6 ) ^ ( 2 / 3 ) * ( ( 1 - alpha ) / Ku ) *  ( lambda * 10^(-9) ) ^ ( 14 / 15 ) * ( kB * T / ( 3 * PI() * df * 10^(-6) * U * mu ) ) ^ ( 2 / 3 ) * ( F710 * 10^(-9) ) ^ ( -8 / 5 )</f>
        <v>2.6569232547529183E-3</v>
      </c>
      <c r="S710">
        <f t="shared" si="287"/>
        <v>2.6949951650391915E-3</v>
      </c>
      <c r="T710">
        <f t="shared" si="296"/>
        <v>0.81633341605173504</v>
      </c>
      <c r="U710">
        <f t="shared" si="288"/>
        <v>5121.6330907157262</v>
      </c>
      <c r="V710">
        <f t="shared" si="289"/>
        <v>1.3973121943510164E-2</v>
      </c>
      <c r="W710">
        <f t="shared" si="290"/>
        <v>1.952474381605181E-4</v>
      </c>
      <c r="X710">
        <f t="shared" si="291"/>
        <v>2.7281966999419667E-6</v>
      </c>
      <c r="Y710" cm="1">
        <f t="array" ref="Y710" xml:space="preserve"> 4 / 3 * g / U^2 * F710 * 10^(-9) * ( rhop - rhoa ) / rhoa</f>
        <v>736.02180804872819</v>
      </c>
      <c r="Z710" cm="1">
        <f t="array" ref="Z710" xml:space="preserve"> SQRT( 4/3 * 1/U710 * g/rhoa * F710 * 10^(-9) *  ( rhop - rhoa ) )</f>
        <v>3.9764128836298554E-3</v>
      </c>
      <c r="AA710" cm="1">
        <f t="array" ref="AA710" xml:space="preserve"> Z710 / U</f>
        <v>0.37908893641312214</v>
      </c>
      <c r="AB710">
        <f t="shared" si="297"/>
        <v>0.61053661086855482</v>
      </c>
      <c r="AC710">
        <f t="shared" si="298"/>
        <v>0.577270098567229</v>
      </c>
      <c r="AD710">
        <f t="shared" si="299"/>
        <v>0.94551266589238503</v>
      </c>
      <c r="AE710" cm="1">
        <f t="array" ref="AE710">( ( F710 * 10^(-9) ) ^ 2 * rhop * H710 * U ) / ( 18 * mu * ( df * 10^(-6) ) )</f>
        <v>0.21157528355375535</v>
      </c>
      <c r="AF710">
        <f t="shared" si="300"/>
        <v>0.21010905665059748</v>
      </c>
      <c r="AG710" cm="1">
        <f t="array" ref="AG710">(2 * AI730*(1-alpha)*AE710*SQRT(alpha)+(1-alpha)*alpha*AE710^2)/Ku</f>
        <v>0.15158234432043102</v>
      </c>
      <c r="AH710">
        <f t="shared" si="301"/>
        <v>0.72144602777645173</v>
      </c>
      <c r="AI710" cm="1">
        <f t="array" ref="AI710" xml:space="preserve"> F710 / df / 1000</f>
        <v>0.90561224489795911</v>
      </c>
      <c r="AJ710" cm="1">
        <f t="array" ref="AJ710" xml:space="preserve"> ( 1 + AI710 ) / ( 2*Ku ) * ( 2 * LN( 1 + AI710 ) - 1 + alpha + ( 1 / ( 1 + AI710 ) ) ^ 2 * ( 1 - alpha / 2 ) - ( alpha / 2) * ( 1 + AI710 ) ^ 2 )</f>
        <v>0.72657987689247006</v>
      </c>
      <c r="AK710" cm="1">
        <f t="array" ref="AK710" xml:space="preserve"> ( ( 1 - alpha ) / Ku ) * AI710 ^ 2</f>
        <v>1.1663680223800144</v>
      </c>
      <c r="AL710">
        <f t="shared" si="302"/>
        <v>1.6052853367870392</v>
      </c>
      <c r="AM710">
        <f t="shared" si="292"/>
        <v>0.9161644685999033</v>
      </c>
      <c r="AN710">
        <f t="shared" si="303"/>
        <v>1.95644217276288</v>
      </c>
      <c r="AO710">
        <f t="shared" si="304"/>
        <v>2.1354704748075912</v>
      </c>
      <c r="AP710" cm="1">
        <f t="array" ref="AP710" xml:space="preserve"> EXP( -4 * alpha * X * 10^(-6) * AM710 / ( PI() * df * 10^(-6) * ( 1 - alpha ) ) ) * 100</f>
        <v>7.2207168228197898E-7</v>
      </c>
      <c r="AQ710" cm="1">
        <f t="array" ref="AQ710" xml:space="preserve"> EXP( -4 * alpha * X * 10^(-6) * AN710 / ( PI() * df * 10^(-6) * ( 1 - alpha ) ) ) * 100</f>
        <v>4.1137570196908988E-16</v>
      </c>
      <c r="AR710">
        <f t="shared" si="305"/>
        <v>7.2207168187060324E-7</v>
      </c>
      <c r="AS710" cm="1">
        <f t="array" ref="AS710" xml:space="preserve"> ( sigave * 10^(-6) * fE *e * H710 ) / ( 3 * PI() * eps0 * ( 1 + epsF ) * mu * U * F710 * 10^(-9) )</f>
        <v>2.9750897449214021E-3</v>
      </c>
      <c r="AT710" cm="1">
        <f t="array" ref="AT710" xml:space="preserve"> PI() * AS710 / ( 1 + alpha * SQRT(AS710) )</f>
        <v>9.311475765917553E-3</v>
      </c>
      <c r="AU710" cm="1">
        <f t="array" ref="AU710" xml:space="preserve"> PI() * AS710 * ( 1 - SQRT( AS710 ) * alpha )</f>
        <v>9.3113438744290272E-3</v>
      </c>
      <c r="AV710">
        <f t="shared" si="306"/>
        <v>0.99998583559772458</v>
      </c>
      <c r="AW710" cm="1">
        <f t="array" ref="AW710" xml:space="preserve"> 2 / 3 * ( epsP - 1 ) / ( epsP + 2 ) * ( sigave * 10^(-6) ) ^ 2 / ( eps0 * ( 1 + epsF ) ^ 2 ) * H710 * ( F710 * 10^(-9) ) ^ 2 / ( df * 10^(-6) * mu * U )</f>
        <v>169.64882497553208</v>
      </c>
      <c r="AX710" cm="1">
        <f t="array" ref="AX710" xml:space="preserve"> 0.528 * Ku ^ 0.26 * AW710 ^ 0.74 / ( 1 + 0.366 * ( Ku * AW710 ) ^ 0.63 )</f>
        <v>2.6023793458679596</v>
      </c>
      <c r="AY710" cm="1">
        <f t="array" ref="AY710" xml:space="preserve"> 0.35 * Ku ^ ( -0.5 ) * AW710 ^ 0.4</f>
        <v>3.3720116188029441</v>
      </c>
      <c r="AZ710">
        <f t="shared" si="307"/>
        <v>1.2957417696067259</v>
      </c>
      <c r="BA710">
        <f t="shared" si="293"/>
        <v>0.91694510111885807</v>
      </c>
      <c r="BB710">
        <f t="shared" si="308"/>
        <v>1.965753516637309</v>
      </c>
      <c r="BC710">
        <f t="shared" si="309"/>
        <v>2.1438072074747909</v>
      </c>
      <c r="BD710">
        <f t="shared" si="294"/>
        <v>1.1343363239653799</v>
      </c>
      <c r="BE710">
        <f t="shared" si="310"/>
        <v>5.3284537915658241</v>
      </c>
      <c r="BF710">
        <f t="shared" si="311"/>
        <v>4.6974196973070299</v>
      </c>
      <c r="BG710" cm="1">
        <f t="array" ref="BG710" xml:space="preserve"> EXP( -4 * alpha * X * 10^(-6) * BA710 / ( PI() * df * 10^(-6) * ( 1 - alpha ) ) ) * 100</f>
        <v>7.1062959007783259E-7</v>
      </c>
      <c r="BH710" cm="1">
        <f t="array" ref="BH710" xml:space="preserve"> EXP( -4 * alpha * X * 10^(-6) * BB710 / ( PI() * df * 10^(-6) * ( 1 - alpha ) ) ) * 100</f>
        <v>3.400119258281501E-16</v>
      </c>
      <c r="BI710" cm="1">
        <f t="array" ref="BI710" xml:space="preserve"> EXP( -4 * alpha * X * 10^(-6) * BD710 / ( PI() * df * 10^(-6) * ( 1 - alpha ) ) ) * 100</f>
        <v>8.3140797619626321E-9</v>
      </c>
      <c r="BJ710" cm="1">
        <f t="array" ref="BJ710" xml:space="preserve"> EXP( -4 * alpha * X * 10^(-6) * BE710 / ( PI() * df * 10^(-6) * ( 1 - alpha ) ) ) * 100</f>
        <v>4.4579645210177728E-46</v>
      </c>
      <c r="BK710" cm="1">
        <f t="array" ref="BK710">fC *  BG710 +  ( 1 - fC ) * BI710</f>
        <v>7.8545630793549621E-8</v>
      </c>
    </row>
    <row r="711" spans="6:63" x14ac:dyDescent="0.2">
      <c r="F711">
        <v>7110</v>
      </c>
      <c r="G711" cm="1">
        <f t="array" ref="G711" xml:space="preserve"> F711 * 10^(-9) * rhoa/mu * U</f>
        <v>4.7103256565339509E-3</v>
      </c>
      <c r="H711" cm="1">
        <f t="array" ref="H711">1 +  lambda/F711 * ( 2.514 + 0.8 * EXP( -0.55 * F711/lambda ) )</f>
        <v>1.0236938312236288</v>
      </c>
      <c r="I711" cm="1">
        <f t="array" ref="I711" xml:space="preserve"> 1 + 3.34 * lambda/F711</f>
        <v>1.0314786779184248</v>
      </c>
      <c r="J711">
        <f t="shared" si="295"/>
        <v>0.99245273134437806</v>
      </c>
      <c r="K711" cm="1">
        <f t="array" ref="K711" xml:space="preserve"> kB * T * H711 / ( 3 * PI() * mu * F711 * 10^(-9) )</f>
        <v>3.3991922354361253E-12</v>
      </c>
      <c r="L711" cm="1">
        <f t="array" ref="L711" xml:space="preserve"> df * 10^(-6) *U / K711</f>
        <v>24193.054234460484</v>
      </c>
      <c r="M711" cm="1">
        <f t="array" ref="M711" xml:space="preserve"> 1 + 0.388 * Kn * ( ( 1 - alpha ) * L711 / Ku ) ^ ( 1 / 3 )</f>
        <v>1.2157243588664743</v>
      </c>
      <c r="N711" cm="1">
        <f t="array" ref="N711" xml:space="preserve"> 1 + 0.388 * Kn * ( ( 1 - alpha ) / Ku ) ^ ( 1 / 3 ) * ( 3 * PI() * mu * df * 10^(-6) * U * F711 * 10^(-9) / ( kB * T ) ) ^ ( 1 / 3 ) * ( 0.6 * ( F711 / lambda ) ^ 0.1 ) ^ ( -1 / 3 ) * ( 1 + 2/3 * ( 3.34 * F711 / lambda ) ) ^ ( -1 / 2 )</f>
        <v>1.0143253320406629</v>
      </c>
      <c r="O711">
        <f t="shared" si="286"/>
        <v>0.83433824833978543</v>
      </c>
      <c r="P711" cm="1">
        <f t="array" ref="P711" xml:space="preserve"> 1 / ( 1 + 1.6 * ( ( 1 - alpha ) / Ku ) ^ ( 1 / 3 ) * L711 ^ ( -2 / 3 ) * M711 )</f>
        <v>0.99739178073990953</v>
      </c>
      <c r="Q711" cm="1">
        <f t="array" ref="Q711" xml:space="preserve"> 1.6 * ( ( 1 - alpha ) / Ku ) * L711 ^ ( -2 / 3 ) * M711 * P711</f>
        <v>3.2984617515348941E-3</v>
      </c>
      <c r="R711" cm="1">
        <f t="array" ref="R711" xml:space="preserve"> 1.6 * ( 0.6 ) ^ ( 2 / 3 ) * ( ( 1 - alpha ) / Ku ) * ( lambda * 10^(-9) ) ^ ( -1 / 15 ) * ( kB * T / ( 3 * PI() * df * 10^(-6) * U * mu ) ) ^ ( 2 / 3 ) * ( F711 * 10^(-9) ) ^ ( -3 / 5 )  +  3.2 * 3.34 / 3 * ( 0.6 ) ^ ( 2 / 3 ) * ( ( 1 - alpha ) / Ku ) *  ( lambda * 10^(-9) ) ^ ( 14 / 15 ) * ( kB * T / ( 3 * PI() * df * 10^(-6) * U * mu ) ) ^ ( 2 / 3 ) * ( F711 * 10^(-9) ) ^ ( -8 / 5 )</f>
        <v>2.6546036437823154E-3</v>
      </c>
      <c r="S711">
        <f t="shared" si="287"/>
        <v>2.6926317224158507E-3</v>
      </c>
      <c r="T711">
        <f t="shared" si="296"/>
        <v>0.81632952729037145</v>
      </c>
      <c r="U711">
        <f t="shared" si="288"/>
        <v>5114.4482818169054</v>
      </c>
      <c r="V711">
        <f t="shared" si="289"/>
        <v>1.398293311900267E-2</v>
      </c>
      <c r="W711">
        <f t="shared" si="290"/>
        <v>1.9552171758437827E-4</v>
      </c>
      <c r="X711">
        <f t="shared" si="291"/>
        <v>2.7339474583700985E-6</v>
      </c>
      <c r="Y711" cm="1">
        <f t="array" ref="Y711" xml:space="preserve"> 4 / 3 * g / U^2 * F711 * 10^(-9) * ( rhop - rhoa ) / rhoa</f>
        <v>737.05845848259969</v>
      </c>
      <c r="Z711" cm="1">
        <f t="array" ref="Z711" xml:space="preserve"> SQRT( 4/3 * 1/U711 * g/rhoa * F711 * 10^(-9) *  ( rhop - rhoa ) )</f>
        <v>3.9820062192171667E-3</v>
      </c>
      <c r="AA711" cm="1">
        <f t="array" ref="AA711" xml:space="preserve"> Z711 / U</f>
        <v>0.37962217370533707</v>
      </c>
      <c r="AB711">
        <f t="shared" si="297"/>
        <v>0.6119209256280328</v>
      </c>
      <c r="AC711">
        <f t="shared" si="298"/>
        <v>0.57843809899372367</v>
      </c>
      <c r="AD711">
        <f t="shared" si="299"/>
        <v>0.94528242909826188</v>
      </c>
      <c r="AE711" cm="1">
        <f t="array" ref="AE711">( ( F711 * 10^(-9) ) ^ 2 * rhop * H711 * U ) / ( 18 * mu * ( df * 10^(-6) ) )</f>
        <v>0.21216477357644065</v>
      </c>
      <c r="AF711">
        <f t="shared" si="300"/>
        <v>0.21074286304019063</v>
      </c>
      <c r="AG711" cm="1">
        <f t="array" ref="AG711">(2 * AI731*(1-alpha)*AE711*SQRT(alpha)+(1-alpha)*alpha*AE711^2)/Ku</f>
        <v>0.15221914673479586</v>
      </c>
      <c r="AH711">
        <f t="shared" si="301"/>
        <v>0.7222979916798713</v>
      </c>
      <c r="AI711" cm="1">
        <f t="array" ref="AI711" xml:space="preserve"> F711 / df / 1000</f>
        <v>0.90688775510204089</v>
      </c>
      <c r="AJ711" cm="1">
        <f t="array" ref="AJ711" xml:space="preserve"> ( 1 + AI711 ) / ( 2*Ku ) * ( 2 * LN( 1 + AI711 ) - 1 + alpha + ( 1 / ( 1 + AI711 ) ) ^ 2 * ( 1 - alpha / 2 ) - ( alpha / 2) * ( 1 + AI711 ) ^ 2 )</f>
        <v>0.7282530716288288</v>
      </c>
      <c r="AK711" cm="1">
        <f t="array" ref="AK711" xml:space="preserve"> ( ( 1 - alpha ) / Ku ) * AI711 ^ 2</f>
        <v>1.1696558798682153</v>
      </c>
      <c r="AL711">
        <f t="shared" si="302"/>
        <v>1.6061118386389144</v>
      </c>
      <c r="AM711">
        <f t="shared" si="292"/>
        <v>0.91704004345970036</v>
      </c>
      <c r="AN711">
        <f t="shared" si="303"/>
        <v>1.9615294736245454</v>
      </c>
      <c r="AO711">
        <f t="shared" si="304"/>
        <v>2.1389790856071222</v>
      </c>
      <c r="AP711" cm="1">
        <f t="array" ref="AP711" xml:space="preserve"> EXP( -4 * alpha * X * 10^(-6) * AM711 / ( PI() * df * 10^(-6) * ( 1 - alpha ) ) ) * 100</f>
        <v>7.0925040093649243E-7</v>
      </c>
      <c r="AQ711" cm="1">
        <f t="array" ref="AQ711" xml:space="preserve"> EXP( -4 * alpha * X * 10^(-6) * AN711 / ( PI() * df * 10^(-6) * ( 1 - alpha ) ) ) * 100</f>
        <v>3.707069758538601E-16</v>
      </c>
      <c r="AR711">
        <f t="shared" si="305"/>
        <v>7.092504005657855E-7</v>
      </c>
      <c r="AS711" cm="1">
        <f t="array" ref="AS711" xml:space="preserve"> ( sigave * 10^(-6) * fE *e * H711 ) / ( 3 * PI() * eps0 * ( 1 + epsF ) * mu * U * F711 * 10^(-9) )</f>
        <v>2.9708085251972886E-3</v>
      </c>
      <c r="AT711" cm="1">
        <f t="array" ref="AT711" xml:space="preserve"> PI() * AS711 / ( 1 + alpha * SQRT(AS711) )</f>
        <v>9.298101440216637E-3</v>
      </c>
      <c r="AU711" cm="1">
        <f t="array" ref="AU711" xml:space="preserve"> PI() * AS711 * ( 1 - SQRT( AS711 ) * alpha )</f>
        <v>9.2979699276895915E-3</v>
      </c>
      <c r="AV711">
        <f t="shared" si="306"/>
        <v>0.99998585598061163</v>
      </c>
      <c r="AW711" cm="1">
        <f t="array" ref="AW711" xml:space="preserve"> 2 / 3 * ( epsP - 1 ) / ( epsP + 2 ) * ( sigave * 10^(-6) ) ^ 2 / ( eps0 * ( 1 + epsF ) ^ 2 ) * H711 * ( F711 * 10^(-9) ) ^ 2 / ( df * 10^(-6) * mu * U )</f>
        <v>170.12149970390107</v>
      </c>
      <c r="AX711" cm="1">
        <f t="array" ref="AX711" xml:space="preserve"> 0.528 * Ku ^ 0.26 * AW711 ^ 0.74 / ( 1 + 0.366 * ( Ku * AW711 ) ^ 0.63 )</f>
        <v>2.6037378589114408</v>
      </c>
      <c r="AY711" cm="1">
        <f t="array" ref="AY711" xml:space="preserve"> 0.35 * Ku ^ ( -0.5 ) * AW711 ^ 0.4</f>
        <v>3.3757665152059309</v>
      </c>
      <c r="AZ711">
        <f t="shared" si="307"/>
        <v>1.2965078276417796</v>
      </c>
      <c r="BA711">
        <f t="shared" si="293"/>
        <v>0.91781141355108797</v>
      </c>
      <c r="BB711">
        <f t="shared" si="308"/>
        <v>1.970827443552235</v>
      </c>
      <c r="BC711">
        <f t="shared" si="309"/>
        <v>2.1473119798401084</v>
      </c>
      <c r="BD711">
        <f t="shared" si="294"/>
        <v>1.1330460230773265</v>
      </c>
      <c r="BE711">
        <f t="shared" si="310"/>
        <v>5.3372959888304763</v>
      </c>
      <c r="BF711">
        <f t="shared" si="311"/>
        <v>4.7105729865539843</v>
      </c>
      <c r="BG711" cm="1">
        <f t="array" ref="BG711" xml:space="preserve"> EXP( -4 * alpha * X * 10^(-6) * BA711 / ( PI() * df * 10^(-6) * ( 1 - alpha ) ) ) * 100</f>
        <v>6.9814378069673619E-7</v>
      </c>
      <c r="BH711" cm="1">
        <f t="array" ref="BH711" xml:space="preserve"> EXP( -4 * alpha * X * 10^(-6) * BB711 / ( PI() * df * 10^(-6) * ( 1 - alpha ) ) ) * 100</f>
        <v>3.0648210278379924E-16</v>
      </c>
      <c r="BI711" cm="1">
        <f t="array" ref="BI711" xml:space="preserve"> EXP( -4 * alpha * X * 10^(-6) * BD711 / ( PI() * df * 10^(-6) * ( 1 - alpha ) ) ) * 100</f>
        <v>8.5365097095171363E-9</v>
      </c>
      <c r="BJ711" cm="1">
        <f t="array" ref="BJ711" xml:space="preserve"> EXP( -4 * alpha * X * 10^(-6) * BE711 / ( PI() * df * 10^(-6) * ( 1 - alpha ) ) ) * 100</f>
        <v>3.7201560183477954E-46</v>
      </c>
      <c r="BK711" cm="1">
        <f t="array" ref="BK711">fC *  BG711 +  ( 1 - fC ) * BI711</f>
        <v>7.7497236808239042E-8</v>
      </c>
    </row>
    <row r="712" spans="6:63" x14ac:dyDescent="0.2">
      <c r="F712">
        <v>7120</v>
      </c>
      <c r="G712" cm="1">
        <f t="array" ref="G712" xml:space="preserve"> F712 * 10^(-9) * rhoa/mu * U</f>
        <v>4.7169505871338573E-3</v>
      </c>
      <c r="H712" cm="1">
        <f t="array" ref="H712">1 +  lambda/F712 * ( 2.514 + 0.8 * EXP( -0.55 * F712/lambda ) )</f>
        <v>1.0236605533707865</v>
      </c>
      <c r="I712" cm="1">
        <f t="array" ref="I712" xml:space="preserve"> 1 + 3.34 * lambda/F712</f>
        <v>1.0314344662921349</v>
      </c>
      <c r="J712">
        <f t="shared" si="295"/>
        <v>0.99246300838744073</v>
      </c>
      <c r="K712" cm="1">
        <f t="array" ref="K712" xml:space="preserve"> kB * T * H712 / ( 3 * PI() * mu * F712 * 10^(-9) )</f>
        <v>3.3943077445754616E-12</v>
      </c>
      <c r="L712" cm="1">
        <f t="array" ref="L712" xml:space="preserve"> df * 10^(-6) *U / K712</f>
        <v>24227.868624077517</v>
      </c>
      <c r="M712" cm="1">
        <f t="array" ref="M712" xml:space="preserve"> 1 + 0.388 * Kn * ( ( 1 - alpha ) * L712 / Ku ) ^ ( 1 / 3 )</f>
        <v>1.2158277867922094</v>
      </c>
      <c r="N712" cm="1">
        <f t="array" ref="N712" xml:space="preserve"> 1 + 0.388 * Kn * ( ( 1 - alpha ) / Ku ) ^ ( 1 / 3 ) * ( 3 * PI() * mu * df * 10^(-6) * U * F712 * 10^(-9) / ( kB * T ) ) ^ ( 1 / 3 ) * ( 0.6 * ( F712 / lambda ) ^ 0.1 ) ^ ( -1 / 3 ) * ( 1 + 2/3 * ( 3.34 * F712 / lambda ) ) ^ ( -1 / 2 )</f>
        <v>1.014321348197605</v>
      </c>
      <c r="O712">
        <f t="shared" si="286"/>
        <v>0.83426399628005643</v>
      </c>
      <c r="P712" cm="1">
        <f t="array" ref="P712" xml:space="preserve"> 1 / ( 1 + 1.6 * ( ( 1 - alpha ) / Ku ) ^ ( 1 / 3 ) * L712 ^ ( -2 / 3 ) * M712 )</f>
        <v>0.99739405231974032</v>
      </c>
      <c r="Q712" cm="1">
        <f t="array" ref="Q712" xml:space="preserve"> 1.6 * ( ( 1 - alpha ) / Ku ) * L712 ^ ( -2 / 3 ) * M712 * P712</f>
        <v>3.295589017903014E-3</v>
      </c>
      <c r="R712" cm="1">
        <f t="array" ref="R712" xml:space="preserve"> 1.6 * ( 0.6 ) ^ ( 2 / 3 ) * ( ( 1 - alpha ) / Ku ) * ( lambda * 10^(-9) ) ^ ( -1 / 15 ) * ( kB * T / ( 3 * PI() * df * 10^(-6) * U * mu ) ) ^ ( 2 / 3 ) * ( F712 * 10^(-9) ) ^ ( -3 / 5 )  +  3.2 * 3.34 / 3 * ( 0.6 ) ^ ( 2 / 3 ) * ( ( 1 - alpha ) / Ku ) *  ( lambda * 10^(-9) ) ^ ( 14 / 15 ) * ( kB * T / ( 3 * PI() * df * 10^(-6) * U * mu ) ) ^ ( 2 / 3 ) * ( F712 * 10^(-9) ) ^ ( -8 / 5 )</f>
        <v>2.6522894193898605E-3</v>
      </c>
      <c r="S712">
        <f t="shared" si="287"/>
        <v>2.6902737796857664E-3</v>
      </c>
      <c r="T712">
        <f t="shared" si="296"/>
        <v>0.81632562952209065</v>
      </c>
      <c r="U712">
        <f t="shared" si="288"/>
        <v>5107.2836467848756</v>
      </c>
      <c r="V712">
        <f t="shared" si="289"/>
        <v>1.399273735466138E-2</v>
      </c>
      <c r="W712">
        <f t="shared" si="290"/>
        <v>1.9579599530745277E-4</v>
      </c>
      <c r="X712">
        <f t="shared" si="291"/>
        <v>2.7397022160057605E-6</v>
      </c>
      <c r="Y712" cm="1">
        <f t="array" ref="Y712" xml:space="preserve"> 4 / 3 * g / U^2 * F712 * 10^(-9) * ( rhop - rhoa ) / rhoa</f>
        <v>738.09510891647119</v>
      </c>
      <c r="Z712" cm="1">
        <f t="array" ref="Z712" xml:space="preserve"> SQRT( 4/3 * 1/U712 * g/rhoa * F712 * 10^(-9) *  ( rhop - rhoa ) )</f>
        <v>3.9875995376553045E-3</v>
      </c>
      <c r="AA712" cm="1">
        <f t="array" ref="AA712" xml:space="preserve"> Z712 / U</f>
        <v>0.38015540936264591</v>
      </c>
      <c r="AB712">
        <f t="shared" si="297"/>
        <v>0.61330761791718114</v>
      </c>
      <c r="AC712">
        <f t="shared" si="298"/>
        <v>0.57960731208427385</v>
      </c>
      <c r="AD712">
        <f t="shared" si="299"/>
        <v>0.94505154534464297</v>
      </c>
      <c r="AE712" cm="1">
        <f t="array" ref="AE712">( ( F712 * 10^(-9) ) ^ 2 * rhop * H712 * U ) / ( 18 * mu * ( df * 10^(-6) ) )</f>
        <v>0.21275508356161693</v>
      </c>
      <c r="AF712">
        <f t="shared" si="300"/>
        <v>0.2113768857446858</v>
      </c>
      <c r="AG712" cm="1">
        <f t="array" ref="AG712">(2 * AI732*(1-alpha)*AE712*SQRT(alpha)+(1-alpha)*alpha*AE712^2)/Ku</f>
        <v>0.15285774714384451</v>
      </c>
      <c r="AH712">
        <f t="shared" si="301"/>
        <v>0.72315261247852636</v>
      </c>
      <c r="AI712" cm="1">
        <f t="array" ref="AI712" xml:space="preserve"> F712 / df / 1000</f>
        <v>0.90816326530612246</v>
      </c>
      <c r="AJ712" cm="1">
        <f t="array" ref="AJ712" xml:space="preserve"> ( 1 + AI712 ) / ( 2*Ku ) * ( 2 * LN( 1 + AI712 ) - 1 + alpha + ( 1 / ( 1 + AI712 ) ) ^ 2 * ( 1 - alpha / 2 ) - ( alpha / 2) * ( 1 + AI712 ) ^ 2 )</f>
        <v>0.72992742522518972</v>
      </c>
      <c r="AK712" cm="1">
        <f t="array" ref="AK712" xml:space="preserve"> ( ( 1 - alpha ) / Ku ) * AI712 ^ 2</f>
        <v>1.1729483648827892</v>
      </c>
      <c r="AL712">
        <f t="shared" si="302"/>
        <v>1.6069383398231998</v>
      </c>
      <c r="AM712">
        <f t="shared" si="292"/>
        <v>0.91791156357793746</v>
      </c>
      <c r="AN712">
        <f t="shared" si="303"/>
        <v>1.9666228364914347</v>
      </c>
      <c r="AO712">
        <f t="shared" si="304"/>
        <v>2.1424970710966034</v>
      </c>
      <c r="AP712" cm="1">
        <f t="array" ref="AP712" xml:space="preserve"> EXP( -4 * alpha * X * 10^(-6) * AM712 / ( PI() * df * 10^(-6) * ( 1 - alpha ) ) ) * 100</f>
        <v>6.967145793419762E-7</v>
      </c>
      <c r="AQ712" cm="1">
        <f t="array" ref="AQ712" xml:space="preserve"> EXP( -4 * alpha * X * 10^(-6) * AN712 / ( PI() * df * 10^(-6) * ( 1 - alpha ) ) ) * 100</f>
        <v>3.3401733849467056E-16</v>
      </c>
      <c r="AR712">
        <f t="shared" si="305"/>
        <v>6.9671457900795881E-7</v>
      </c>
      <c r="AS712" cm="1">
        <f t="array" ref="AS712" xml:space="preserve"> ( sigave * 10^(-6) * fE *e * H712 ) / ( 3 * PI() * eps0 * ( 1 + epsF ) * mu * U * F712 * 10^(-9) )</f>
        <v>2.9665396030284174E-3</v>
      </c>
      <c r="AT712" cm="1">
        <f t="array" ref="AT712" xml:space="preserve"> PI() * AS712 / ( 1 + alpha * SQRT(AS712) )</f>
        <v>9.2847654775966137E-3</v>
      </c>
      <c r="AU712" cm="1">
        <f t="array" ref="AU712" xml:space="preserve"> PI() * AS712 * ( 1 - SQRT( AS712 ) * alpha )</f>
        <v>9.2846343424003962E-3</v>
      </c>
      <c r="AV712">
        <f t="shared" si="306"/>
        <v>0.99998587630494984</v>
      </c>
      <c r="AW712" cm="1">
        <f t="array" ref="AW712" xml:space="preserve"> 2 / 3 * ( epsP - 1 ) / ( epsP + 2 ) * ( sigave * 10^(-6) ) ^ 2 / ( eps0 * ( 1 + epsF ) ^ 2 ) * H712 * ( F712 * 10^(-9) ) ^ 2 / ( df * 10^(-6) * mu * U )</f>
        <v>170.59483190827945</v>
      </c>
      <c r="AX712" cm="1">
        <f t="array" ref="AX712" xml:space="preserve"> 0.528 * Ku ^ 0.26 * AW712 ^ 0.74 / ( 1 + 0.366 * ( Ku * AW712 ) ^ 0.63 )</f>
        <v>2.605094330257014</v>
      </c>
      <c r="AY712" cm="1">
        <f t="array" ref="AY712" xml:space="preserve"> 0.35 * Ku ^ ( -0.5 ) * AW712 ^ 0.4</f>
        <v>3.3795203670320912</v>
      </c>
      <c r="AZ712">
        <f t="shared" si="307"/>
        <v>1.2972737024454211</v>
      </c>
      <c r="BA712">
        <f t="shared" si="293"/>
        <v>0.91867373545853892</v>
      </c>
      <c r="BB712">
        <f t="shared" si="308"/>
        <v>1.9759074708338351</v>
      </c>
      <c r="BC712">
        <f t="shared" si="309"/>
        <v>2.1508261252811343</v>
      </c>
      <c r="BD712">
        <f t="shared" si="294"/>
        <v>1.131759683880716</v>
      </c>
      <c r="BE712">
        <f t="shared" si="310"/>
        <v>5.3461432035235257</v>
      </c>
      <c r="BF712">
        <f t="shared" si="311"/>
        <v>4.7237441655387622</v>
      </c>
      <c r="BG712" cm="1">
        <f t="array" ref="BG712" xml:space="preserve"> EXP( -4 * alpha * X * 10^(-6) * BA712 / ( PI() * df * 10^(-6) * ( 1 - alpha ) ) ) * 100</f>
        <v>6.8593335408300271E-7</v>
      </c>
      <c r="BH712" cm="1">
        <f t="array" ref="BH712" xml:space="preserve"> EXP( -4 * alpha * X * 10^(-6) * BB712 / ( PI() * df * 10^(-6) * ( 1 - alpha ) ) ) * 100</f>
        <v>2.7622429697284113E-16</v>
      </c>
      <c r="BI712" cm="1">
        <f t="array" ref="BI712" xml:space="preserve"> EXP( -4 * alpha * X * 10^(-6) * BD712 / ( PI() * df * 10^(-6) * ( 1 - alpha ) ) ) * 100</f>
        <v>8.7641799355552694E-9</v>
      </c>
      <c r="BJ712" cm="1">
        <f t="array" ref="BJ712" xml:space="preserve"> EXP( -4 * alpha * X * 10^(-6) * BE712 / ( PI() * df * 10^(-6) * ( 1 - alpha ) ) ) * 100</f>
        <v>3.1041386637867299E-46</v>
      </c>
      <c r="BK712" cm="1">
        <f t="array" ref="BK712">fC *  BG712 +  ( 1 - fC ) * BI712</f>
        <v>7.6481097350300021E-8</v>
      </c>
    </row>
    <row r="713" spans="6:63" x14ac:dyDescent="0.2">
      <c r="F713">
        <v>7130</v>
      </c>
      <c r="G713" cm="1">
        <f t="array" ref="G713" xml:space="preserve"> F713 * 10^(-9) * rhoa/mu * U</f>
        <v>4.7235755177337654E-3</v>
      </c>
      <c r="H713" cm="1">
        <f t="array" ref="H713">1 +  lambda/F713 * ( 2.514 + 0.8 * EXP( -0.55 * F713/lambda ) )</f>
        <v>1.0236273688639552</v>
      </c>
      <c r="I713" cm="1">
        <f t="array" ref="I713" xml:space="preserve"> 1 + 3.34 * lambda/F713</f>
        <v>1.031390378681627</v>
      </c>
      <c r="J713">
        <f t="shared" si="295"/>
        <v>0.99247325748026194</v>
      </c>
      <c r="K713" cm="1">
        <f t="array" ref="K713" xml:space="preserve"> kB * T * H713 / ( 3 * PI() * mu * F713 * 10^(-9) )</f>
        <v>3.3894372640389564E-12</v>
      </c>
      <c r="L713" cm="1">
        <f t="array" ref="L713" xml:space="preserve"> df * 10^(-6) *U / K713</f>
        <v>24262.683064759614</v>
      </c>
      <c r="M713" cm="1">
        <f t="array" ref="M713" xml:space="preserve"> 1 + 0.388 * Kn * ( ( 1 - alpha ) * L713 / Ku ) ^ ( 1 / 3 )</f>
        <v>1.2159311158358874</v>
      </c>
      <c r="N713" cm="1">
        <f t="array" ref="N713" xml:space="preserve"> 1 + 0.388 * Kn * ( ( 1 - alpha ) / Ku ) ^ ( 1 / 3 ) * ( 3 * PI() * mu * df * 10^(-6) * U * F713 * 10^(-9) / ( kB * T ) ) ^ ( 1 / 3 ) * ( 0.6 * ( F713 / lambda ) ^ 0.1 ) ^ ( -1 / 3 ) * ( 1 + 2/3 * ( 3.34 * F713 / lambda ) ) ^ ( -1 / 2 )</f>
        <v>1.0143173709923303</v>
      </c>
      <c r="O713">
        <f t="shared" si="286"/>
        <v>0.83418983014925274</v>
      </c>
      <c r="P713" cm="1">
        <f t="array" ref="P713" xml:space="preserve"> 1 / ( 1 + 1.6 * ( ( 1 - alpha ) / Ku ) ^ ( 1 / 3 ) * L713 ^ ( -2 / 3 ) * M713 )</f>
        <v>0.99739631858516831</v>
      </c>
      <c r="Q713" cm="1">
        <f t="array" ref="Q713" xml:space="preserve"> 1.6 * ( ( 1 - alpha ) / Ku ) * L713 ^ ( -2 / 3 ) * M713 * P713</f>
        <v>3.292723005084609E-3</v>
      </c>
      <c r="R713" cm="1">
        <f t="array" ref="R713" xml:space="preserve"> 1.6 * ( 0.6 ) ^ ( 2 / 3 ) * ( ( 1 - alpha ) / Ku ) * ( lambda * 10^(-9) ) ^ ( -1 / 15 ) * ( kB * T / ( 3 * PI() * df * 10^(-6) * U * mu ) ) ^ ( 2 / 3 ) * ( F713 * 10^(-9) ) ^ ( -3 / 5 )  +  3.2 * 3.34 / 3 * ( 0.6 ) ^ ( 2 / 3 ) * ( ( 1 - alpha ) / Ku ) *  ( lambda * 10^(-9) ) ^ ( 14 / 15 ) * ( kB * T / ( 3 * PI() * df * 10^(-6) * U * mu ) ) ^ ( 2 / 3 ) * ( F713 * 10^(-9) ) ^ ( -8 / 5 )</f>
        <v>2.649980561299203E-3</v>
      </c>
      <c r="S713">
        <f t="shared" si="287"/>
        <v>2.6879213161177876E-3</v>
      </c>
      <c r="T713">
        <f t="shared" si="296"/>
        <v>0.81632172277082249</v>
      </c>
      <c r="U713">
        <f t="shared" si="288"/>
        <v>5100.1391007516668</v>
      </c>
      <c r="V713">
        <f t="shared" si="289"/>
        <v>1.40025346650904E-2</v>
      </c>
      <c r="W713">
        <f t="shared" si="290"/>
        <v>1.9607027133048966E-4</v>
      </c>
      <c r="X713">
        <f t="shared" si="291"/>
        <v>2.745460969962251E-6</v>
      </c>
      <c r="Y713" cm="1">
        <f t="array" ref="Y713" xml:space="preserve"> 4 / 3 * g / U^2 * F713 * 10^(-9) * ( rhop - rhoa ) / rhoa</f>
        <v>739.13175935034269</v>
      </c>
      <c r="Z713" cm="1">
        <f t="array" ref="Z713" xml:space="preserve"> SQRT( 4/3 * 1/U713 * g/rhoa * F713 * 10^(-9) *  ( rhop - rhoa ) )</f>
        <v>3.9931928389519422E-3</v>
      </c>
      <c r="AA713" cm="1">
        <f t="array" ref="AA713" xml:space="preserve"> Z713 / U</f>
        <v>0.38068864338578007</v>
      </c>
      <c r="AB713">
        <f t="shared" si="297"/>
        <v>0.61469669386818271</v>
      </c>
      <c r="AC713">
        <f t="shared" si="298"/>
        <v>0.58077773873880389</v>
      </c>
      <c r="AD713">
        <f t="shared" si="299"/>
        <v>0.94482001372753033</v>
      </c>
      <c r="AE713" cm="1">
        <f t="array" ref="AE713">( ( F713 * 10^(-9) ) ^ 2 * rhop * H713 * U ) / ( 18 * mu * ( df * 10^(-6) ) )</f>
        <v>0.21334621350928426</v>
      </c>
      <c r="AF713">
        <f t="shared" si="300"/>
        <v>0.21201112089233537</v>
      </c>
      <c r="AG713" cm="1">
        <f t="array" ref="AG713">(2 * AI733*(1-alpha)*AE713*SQRT(alpha)+(1-alpha)*alpha*AE713^2)/Ku</f>
        <v>0.15349814817681881</v>
      </c>
      <c r="AH713">
        <f t="shared" si="301"/>
        <v>0.72400988934334753</v>
      </c>
      <c r="AI713" cm="1">
        <f t="array" ref="AI713" xml:space="preserve"> F713 / df / 1000</f>
        <v>0.90943877551020413</v>
      </c>
      <c r="AJ713" cm="1">
        <f t="array" ref="AJ713" xml:space="preserve"> ( 1 + AI713 ) / ( 2*Ku ) * ( 2 * LN( 1 + AI713 ) - 1 + alpha + ( 1 / ( 1 + AI713 ) ) ^ 2 * ( 1 - alpha / 2 ) - ( alpha / 2) * ( 1 + AI713 ) ^ 2 )</f>
        <v>0.73160293578877456</v>
      </c>
      <c r="AK713" cm="1">
        <f t="array" ref="AK713" xml:space="preserve"> ( ( 1 - alpha ) / Ku ) * AI713 ^ 2</f>
        <v>1.1762454774237368</v>
      </c>
      <c r="AL713">
        <f t="shared" si="302"/>
        <v>1.6077648405764977</v>
      </c>
      <c r="AM713">
        <f t="shared" si="292"/>
        <v>0.91877902210747264</v>
      </c>
      <c r="AN713">
        <f t="shared" si="303"/>
        <v>1.9717222583709939</v>
      </c>
      <c r="AO713">
        <f t="shared" si="304"/>
        <v>2.1460244639111439</v>
      </c>
      <c r="AP713" cm="1">
        <f t="array" ref="AP713" xml:space="preserve"> EXP( -4 * alpha * X * 10^(-6) * AM713 / ( PI() * df * 10^(-6) * ( 1 - alpha ) ) ) * 100</f>
        <v>6.844572061423054E-7</v>
      </c>
      <c r="AQ713" cm="1">
        <f t="array" ref="AQ713" xml:space="preserve"> EXP( -4 * alpha * X * 10^(-6) * AN713 / ( PI() * df * 10^(-6) * ( 1 - alpha ) ) ) * 100</f>
        <v>3.0092164060799183E-16</v>
      </c>
      <c r="AR713">
        <f t="shared" si="305"/>
        <v>6.8445720584138372E-7</v>
      </c>
      <c r="AS713" cm="1">
        <f t="array" ref="AS713" xml:space="preserve"> ( sigave * 10^(-6) * fE *e * H713 ) / ( 3 * PI() * eps0 * ( 1 + epsF ) * mu * U * F713 * 10^(-9) )</f>
        <v>2.9622829255305061E-3</v>
      </c>
      <c r="AT713" cm="1">
        <f t="array" ref="AT713" xml:space="preserve"> PI() * AS713 / ( 1 + alpha * SQRT(AS713) )</f>
        <v>9.2714677132740096E-3</v>
      </c>
      <c r="AU713" cm="1">
        <f t="array" ref="AU713" xml:space="preserve"> PI() * AS713 * ( 1 - SQRT( AS713 ) * alpha )</f>
        <v>9.2713369537873094E-3</v>
      </c>
      <c r="AV713">
        <f t="shared" si="306"/>
        <v>0.99998589657099135</v>
      </c>
      <c r="AW713" cm="1">
        <f t="array" ref="AW713" xml:space="preserve"> 2 / 3 * ( epsP - 1 ) / ( epsP + 2 ) * ( sigave * 10^(-6) ) ^ 2 / ( eps0 * ( 1 + epsF ) ^ 2 ) * H713 * ( F713 * 10^(-9) ) ^ 2 / ( df * 10^(-6) * mu * U )</f>
        <v>171.0688215886673</v>
      </c>
      <c r="AX713" cm="1">
        <f t="array" ref="AX713" xml:space="preserve"> 0.528 * Ku ^ 0.26 * AW713 ^ 0.74 / ( 1 + 0.366 * ( Ku * AW713 ) ^ 0.63 )</f>
        <v>2.6064487659437861</v>
      </c>
      <c r="AY713" cm="1">
        <f t="array" ref="AY713" xml:space="preserve"> 0.35 * Ku ^ ( -0.5 ) * AW713 ^ 0.4</f>
        <v>3.3832731760237373</v>
      </c>
      <c r="AZ713">
        <f t="shared" si="307"/>
        <v>1.2980393937644372</v>
      </c>
      <c r="BA713">
        <f t="shared" si="293"/>
        <v>0.91953205978164376</v>
      </c>
      <c r="BB713">
        <f t="shared" si="308"/>
        <v>1.9809935953247813</v>
      </c>
      <c r="BC713">
        <f t="shared" si="309"/>
        <v>2.154349676285563</v>
      </c>
      <c r="BD713">
        <f t="shared" si="294"/>
        <v>1.1304773397041981</v>
      </c>
      <c r="BE713">
        <f t="shared" si="310"/>
        <v>5.3549954343947315</v>
      </c>
      <c r="BF713">
        <f t="shared" si="311"/>
        <v>4.7369330160973639</v>
      </c>
      <c r="BG713" cm="1">
        <f t="array" ref="BG713" xml:space="preserve"> EXP( -4 * alpha * X * 10^(-6) * BA713 / ( PI() * df * 10^(-6) * ( 1 - alpha ) ) ) * 100</f>
        <v>6.7399161451331837E-7</v>
      </c>
      <c r="BH713" cm="1">
        <f t="array" ref="BH713" xml:space="preserve"> EXP( -4 * alpha * X * 10^(-6) * BB713 / ( PI() * df * 10^(-6) * ( 1 - alpha ) ) ) * 100</f>
        <v>2.4892267120719791E-16</v>
      </c>
      <c r="BI713" cm="1">
        <f t="array" ref="BI713" xml:space="preserve"> EXP( -4 * alpha * X * 10^(-6) * BD713 / ( PI() * df * 10^(-6) * ( 1 - alpha ) ) ) * 100</f>
        <v>8.9971866614986826E-9</v>
      </c>
      <c r="BJ713" cm="1">
        <f t="array" ref="BJ713" xml:space="preserve"> EXP( -4 * alpha * X * 10^(-6) * BE713 / ( PI() * df * 10^(-6) * ( 1 - alpha ) ) ) * 100</f>
        <v>2.5898612435469777E-46</v>
      </c>
      <c r="BK713" cm="1">
        <f t="array" ref="BK713">fC *  BG713 +  ( 1 - fC ) * BI713</f>
        <v>7.5496629446680649E-8</v>
      </c>
    </row>
    <row r="714" spans="6:63" x14ac:dyDescent="0.2">
      <c r="F714">
        <v>7140</v>
      </c>
      <c r="G714" cm="1">
        <f t="array" ref="G714" xml:space="preserve"> F714 * 10^(-9) * rhoa/mu * U</f>
        <v>4.7302004483336726E-3</v>
      </c>
      <c r="H714" cm="1">
        <f t="array" ref="H714">1 +  lambda/F714 * ( 2.514 + 0.8 * EXP( -0.55 * F714/lambda ) )</f>
        <v>1.0235942773109243</v>
      </c>
      <c r="I714" cm="1">
        <f t="array" ref="I714" xml:space="preserve"> 1 + 3.34 * lambda/F714</f>
        <v>1.0313464145658264</v>
      </c>
      <c r="J714">
        <f t="shared" si="295"/>
        <v>0.99248347873670983</v>
      </c>
      <c r="K714" cm="1">
        <f t="array" ref="K714" xml:space="preserve"> kB * T * H714 / ( 3 * PI() * mu * F714 * 10^(-9) )</f>
        <v>3.3845807336628329E-12</v>
      </c>
      <c r="L714" cm="1">
        <f t="array" ref="L714" xml:space="preserve"> df * 10^(-6) *U / K714</f>
        <v>24297.497556297163</v>
      </c>
      <c r="M714" cm="1">
        <f t="array" ref="M714" xml:space="preserve"> 1 + 0.388 * Kn * ( ( 1 - alpha ) * L714 / Ku ) ^ ( 1 / 3 )</f>
        <v>1.216034346233178</v>
      </c>
      <c r="N714" cm="1">
        <f t="array" ref="N714" xml:space="preserve"> 1 + 0.388 * Kn * ( ( 1 - alpha ) / Ku ) ^ ( 1 / 3 ) * ( 3 * PI() * mu * df * 10^(-6) * U * F714 * 10^(-9) / ( kB * T ) ) ^ ( 1 / 3 ) * ( 0.6 * ( F714 / lambda ) ^ 0.1 ) ^ ( -1 / 3 ) * ( 1 + 2/3 * ( 3.34 * F714 / lambda ) ) ^ ( -1 / 2 )</f>
        <v>1.0143134004045919</v>
      </c>
      <c r="O714">
        <f t="shared" si="286"/>
        <v>0.83411574972907432</v>
      </c>
      <c r="P714" cm="1">
        <f t="array" ref="P714" xml:space="preserve"> 1 / ( 1 + 1.6 * ( ( 1 - alpha ) / Ku ) ^ ( 1 / 3 ) * L714 ^ ( -2 / 3 ) * M714 )</f>
        <v>0.99739857955624467</v>
      </c>
      <c r="Q714" cm="1">
        <f t="array" ref="Q714" xml:space="preserve"> 1.6 * ( ( 1 - alpha ) / Ku ) * L714 ^ ( -2 / 3 ) * M714 * P714</f>
        <v>3.2898636877215772E-3</v>
      </c>
      <c r="R714" cm="1">
        <f t="array" ref="R714" xml:space="preserve"> 1.6 * ( 0.6 ) ^ ( 2 / 3 ) * ( ( 1 - alpha ) / Ku ) * ( lambda * 10^(-9) ) ^ ( -1 / 15 ) * ( kB * T / ( 3 * PI() * df * 10^(-6) * U * mu ) ) ^ ( 2 / 3 ) * ( F714 * 10^(-9) ) ^ ( -3 / 5 )  +  3.2 * 3.34 / 3 * ( 0.6 ) ^ ( 2 / 3 ) * ( ( 1 - alpha ) / Ku ) *  ( lambda * 10^(-9) ) ^ ( 14 / 15 ) * ( kB * T / ( 3 * PI() * df * 10^(-6) * U * mu ) ) ^ ( 2 / 3 ) * ( F714 * 10^(-9) ) ^ ( -8 / 5 )</f>
        <v>2.6476770493394034E-3</v>
      </c>
      <c r="S714">
        <f t="shared" si="287"/>
        <v>2.6855743110886466E-3</v>
      </c>
      <c r="T714">
        <f t="shared" si="296"/>
        <v>0.81631780706043899</v>
      </c>
      <c r="U714">
        <f t="shared" si="288"/>
        <v>5093.0145593247162</v>
      </c>
      <c r="V714">
        <f t="shared" si="289"/>
        <v>1.4012325064842658E-2</v>
      </c>
      <c r="W714">
        <f t="shared" si="290"/>
        <v>1.9634454565423557E-4</v>
      </c>
      <c r="X714">
        <f t="shared" si="291"/>
        <v>2.7512237173589187E-6</v>
      </c>
      <c r="Y714" cm="1">
        <f t="array" ref="Y714" xml:space="preserve"> 4 / 3 * g / U^2 * F714 * 10^(-9) * ( rhop - rhoa ) / rhoa</f>
        <v>740.16840978421408</v>
      </c>
      <c r="Z714" cm="1">
        <f t="array" ref="Z714" xml:space="preserve"> SQRT( 4/3 * 1/U714 * g/rhoa * F714 * 10^(-9) *  ( rhop - rhoa ) )</f>
        <v>3.9987861231147379E-3</v>
      </c>
      <c r="AA714" cm="1">
        <f t="array" ref="AA714" xml:space="preserve"> Z714 / U</f>
        <v>0.38122187577546968</v>
      </c>
      <c r="AB714">
        <f t="shared" si="297"/>
        <v>0.61608815963432351</v>
      </c>
      <c r="AC714">
        <f t="shared" si="298"/>
        <v>0.58194937985722517</v>
      </c>
      <c r="AD714">
        <f t="shared" si="299"/>
        <v>0.94458783334294028</v>
      </c>
      <c r="AE714" cm="1">
        <f t="array" ref="AE714">( ( F714 * 10^(-9) ) ^ 2 * rhop * H714 * U ) / ( 18 * mu * ( df * 10^(-6) ) )</f>
        <v>0.21393816341944261</v>
      </c>
      <c r="AF714">
        <f t="shared" si="300"/>
        <v>0.2126455646226342</v>
      </c>
      <c r="AG714" cm="1">
        <f t="array" ref="AG714">(2 * AI734*(1-alpha)*AE714*SQRT(alpha)+(1-alpha)*alpha*AE714^2)/Ku</f>
        <v>0.15414035246335631</v>
      </c>
      <c r="AH714">
        <f t="shared" si="301"/>
        <v>0.7248698214651097</v>
      </c>
      <c r="AI714" cm="1">
        <f t="array" ref="AI714" xml:space="preserve"> F714 / df / 1000</f>
        <v>0.91071428571428581</v>
      </c>
      <c r="AJ714" cm="1">
        <f t="array" ref="AJ714" xml:space="preserve"> ( 1 + AI714 ) / ( 2*Ku ) * ( 2 * LN( 1 + AI714 ) - 1 + alpha + ( 1 / ( 1 + AI714 ) ) ^ 2 * ( 1 - alpha / 2 ) - ( alpha / 2) * ( 1 + AI714 ) ^ 2 )</f>
        <v>0.73327960142981963</v>
      </c>
      <c r="AK714" cm="1">
        <f t="array" ref="AK714" xml:space="preserve"> ( ( 1 - alpha ) / Ku ) * AI714 ^ 2</f>
        <v>1.1795472174910573</v>
      </c>
      <c r="AL714">
        <f t="shared" si="302"/>
        <v>1.6085913411351711</v>
      </c>
      <c r="AM714">
        <f t="shared" si="292"/>
        <v>0.91964241223120957</v>
      </c>
      <c r="AN714">
        <f t="shared" si="303"/>
        <v>1.9768277362820053</v>
      </c>
      <c r="AO714">
        <f t="shared" si="304"/>
        <v>2.1495612968587254</v>
      </c>
      <c r="AP714" cm="1">
        <f t="array" ref="AP714" xml:space="preserve"> EXP( -4 * alpha * X * 10^(-6) * AM714 / ( PI() * df * 10^(-6) * ( 1 - alpha ) ) ) * 100</f>
        <v>6.7247145685553676E-7</v>
      </c>
      <c r="AQ714" cm="1">
        <f t="array" ref="AQ714" xml:space="preserve"> EXP( -4 * alpha * X * 10^(-6) * AN714 / ( PI() * df * 10^(-6) * ( 1 - alpha ) ) ) * 100</f>
        <v>2.7107159688150696E-16</v>
      </c>
      <c r="AR714">
        <f t="shared" si="305"/>
        <v>6.7247145658446515E-7</v>
      </c>
      <c r="AS714" cm="1">
        <f t="array" ref="AS714" xml:space="preserve"> ( sigave * 10^(-6) * fE *e * H714 ) / ( 3 * PI() * eps0 * ( 1 + epsF ) * mu * U * F714 * 10^(-9) )</f>
        <v>2.9580384401219255E-3</v>
      </c>
      <c r="AT714" cm="1">
        <f t="array" ref="AT714" xml:space="preserve"> PI() * AS714 / ( 1 + alpha * SQRT(AS714) )</f>
        <v>9.2582079834074328E-3</v>
      </c>
      <c r="AU714" cm="1">
        <f t="array" ref="AU714" xml:space="preserve"> PI() * AS714 * ( 1 - SQRT( AS714 ) * alpha )</f>
        <v>9.2580775980182148E-3</v>
      </c>
      <c r="AV714">
        <f t="shared" si="306"/>
        <v>0.99998591677898663</v>
      </c>
      <c r="AW714" cm="1">
        <f t="array" ref="AW714" xml:space="preserve"> 2 / 3 * ( epsP - 1 ) / ( epsP + 2 ) * ( sigave * 10^(-6) ) ^ 2 / ( eps0 * ( 1 + epsF ) ^ 2 ) * H714 * ( F714 * 10^(-9) ) ^ 2 / ( df * 10^(-6) * mu * U )</f>
        <v>171.54346874506456</v>
      </c>
      <c r="AX714" cm="1">
        <f t="array" ref="AX714" xml:space="preserve"> 0.528 * Ku ^ 0.26 * AW714 ^ 0.74 / ( 1 + 0.366 * ( Ku * AW714 ) ^ 0.63 )</f>
        <v>2.6078011719855754</v>
      </c>
      <c r="AY714" cm="1">
        <f t="array" ref="AY714" xml:space="preserve"> 0.35 * Ku ^ ( -0.5 ) * AW714 ^ 0.4</f>
        <v>3.387024943917861</v>
      </c>
      <c r="AZ714">
        <f t="shared" si="307"/>
        <v>1.2988049013487428</v>
      </c>
      <c r="BA714">
        <f t="shared" si="293"/>
        <v>0.9203863794918179</v>
      </c>
      <c r="BB714">
        <f t="shared" si="308"/>
        <v>1.9860858138800235</v>
      </c>
      <c r="BC714">
        <f t="shared" si="309"/>
        <v>2.1578826655133909</v>
      </c>
      <c r="BD714">
        <f t="shared" si="294"/>
        <v>1.1291990237925951</v>
      </c>
      <c r="BE714">
        <f t="shared" si="310"/>
        <v>5.3638526801998658</v>
      </c>
      <c r="BF714">
        <f t="shared" si="311"/>
        <v>4.7501393175000368</v>
      </c>
      <c r="BG714" cm="1">
        <f t="array" ref="BG714" xml:space="preserve"> EXP( -4 * alpha * X * 10^(-6) * BA714 / ( PI() * df * 10^(-6) * ( 1 - alpha ) ) ) * 100</f>
        <v>6.6231204285663719E-7</v>
      </c>
      <c r="BH714" cm="1">
        <f t="array" ref="BH714" xml:space="preserve"> EXP( -4 * alpha * X * 10^(-6) * BB714 / ( PI() * df * 10^(-6) * ( 1 - alpha ) ) ) * 100</f>
        <v>2.2429153040256101E-16</v>
      </c>
      <c r="BI714" cm="1">
        <f t="array" ref="BI714" xml:space="preserve"> EXP( -4 * alpha * X * 10^(-6) * BD714 / ( PI() * df * 10^(-6) * ( 1 - alpha ) ) ) * 100</f>
        <v>9.2356268832925358E-9</v>
      </c>
      <c r="BJ714" cm="1">
        <f t="array" ref="BJ714" xml:space="preserve"> EXP( -4 * alpha * X * 10^(-6) * BE714 / ( PI() * df * 10^(-6) * ( 1 - alpha ) ) ) * 100</f>
        <v>2.1605648940871532E-46</v>
      </c>
      <c r="BK714" cm="1">
        <f t="array" ref="BK714">fC *  BG714 +  ( 1 - fC ) * BI714</f>
        <v>7.4543268480627009E-8</v>
      </c>
    </row>
    <row r="715" spans="6:63" x14ac:dyDescent="0.2">
      <c r="F715">
        <v>7150</v>
      </c>
      <c r="G715" cm="1">
        <f t="array" ref="G715" xml:space="preserve"> F715 * 10^(-9) * rhoa/mu * U</f>
        <v>4.736825378933579E-3</v>
      </c>
      <c r="H715" cm="1">
        <f t="array" ref="H715">1 +  lambda/F715 * ( 2.514 + 0.8 * EXP( -0.55 * F715/lambda ) )</f>
        <v>1.0235612783216783</v>
      </c>
      <c r="I715" cm="1">
        <f t="array" ref="I715" xml:space="preserve"> 1 + 3.34 * lambda/F715</f>
        <v>1.0313025734265735</v>
      </c>
      <c r="J715">
        <f t="shared" si="295"/>
        <v>0.99249367227003593</v>
      </c>
      <c r="K715" cm="1">
        <f t="array" ref="K715" xml:space="preserve"> kB * T * H715 / ( 3 * PI() * mu * F715 * 10^(-9) )</f>
        <v>3.3797380936271405E-12</v>
      </c>
      <c r="L715" cm="1">
        <f t="array" ref="L715" xml:space="preserve"> df * 10^(-6) *U / K715</f>
        <v>24332.3120984817</v>
      </c>
      <c r="M715" cm="1">
        <f t="array" ref="M715" xml:space="preserve"> 1 + 0.388 * Kn * ( ( 1 - alpha ) * L715 / Ku ) ^ ( 1 / 3 )</f>
        <v>1.2161374782188539</v>
      </c>
      <c r="N715" cm="1">
        <f t="array" ref="N715" xml:space="preserve"> 1 + 0.388 * Kn * ( ( 1 - alpha ) / Ku ) ^ ( 1 / 3 ) * ( 3 * PI() * mu * df * 10^(-6) * U * F715 * 10^(-9) / ( kB * T ) ) ^ ( 1 / 3 ) * ( 0.6 * ( F715 / lambda ) ^ 0.1 ) ^ ( -1 / 3 ) * ( 1 + 2/3 * ( 3.34 * F715 / lambda ) ) ^ ( -1 / 2 )</f>
        <v>1.0143094364142331</v>
      </c>
      <c r="O715">
        <f t="shared" si="286"/>
        <v>0.8340417548020832</v>
      </c>
      <c r="P715" cm="1">
        <f t="array" ref="P715" xml:space="preserve"> 1 / ( 1 + 1.6 * ( ( 1 - alpha ) / Ku ) ^ ( 1 / 3 ) * L715 ^ ( -2 / 3 ) * M715 )</f>
        <v>0.99740083525291734</v>
      </c>
      <c r="Q715" cm="1">
        <f t="array" ref="Q715" xml:space="preserve"> 1.6 * ( ( 1 - alpha ) / Ku ) * L715 ^ ( -2 / 3 ) * M715 * P715</f>
        <v>3.2870110405875952E-3</v>
      </c>
      <c r="R715" cm="1">
        <f t="array" ref="R715" xml:space="preserve"> 1.6 * ( 0.6 ) ^ ( 2 / 3 ) * ( ( 1 - alpha ) / Ku ) * ( lambda * 10^(-9) ) ^ ( -1 / 15 ) * ( kB * T / ( 3 * PI() * df * 10^(-6) * U * mu ) ) ^ ( 2 / 3 ) * ( F715 * 10^(-9) ) ^ ( -3 / 5 )  +  3.2 * 3.34 / 3 * ( 0.6 ) ^ ( 2 / 3 ) * ( ( 1 - alpha ) / Ku ) *  ( lambda * 10^(-9) ) ^ ( 14 / 15 ) * ( kB * T / ( 3 * PI() * df * 10^(-6) * U * mu ) ) ^ ( 2 / 3 ) * ( F715 * 10^(-9) ) ^ ( -8 / 5 )</f>
        <v>2.64537886344427E-3</v>
      </c>
      <c r="S715">
        <f t="shared" si="287"/>
        <v>2.6832327440822821E-3</v>
      </c>
      <c r="T715">
        <f t="shared" si="296"/>
        <v>0.81631388241477276</v>
      </c>
      <c r="U715">
        <f t="shared" si="288"/>
        <v>5085.9099385835343</v>
      </c>
      <c r="V715">
        <f t="shared" si="289"/>
        <v>1.402210856842016E-2</v>
      </c>
      <c r="W715">
        <f t="shared" si="290"/>
        <v>1.9661881827943574E-4</v>
      </c>
      <c r="X715">
        <f t="shared" si="291"/>
        <v>2.7569904553211596E-6</v>
      </c>
      <c r="Y715" cm="1">
        <f t="array" ref="Y715" xml:space="preserve"> 4 / 3 * g / U^2 * F715 * 10^(-9) * ( rhop - rhoa ) / rhoa</f>
        <v>741.20506021808558</v>
      </c>
      <c r="Z715" cm="1">
        <f t="array" ref="Z715" xml:space="preserve"> SQRT( 4/3 * 1/U715 * g/rhoa * F715 * 10^(-9) *  ( rhop - rhoa ) )</f>
        <v>4.0043793901513398E-3</v>
      </c>
      <c r="AA715" cm="1">
        <f t="array" ref="AA715" xml:space="preserve"> Z715 / U</f>
        <v>0.38175510653244393</v>
      </c>
      <c r="AB715">
        <f t="shared" si="297"/>
        <v>0.61748202139008446</v>
      </c>
      <c r="AC715">
        <f t="shared" si="298"/>
        <v>0.58312223633943605</v>
      </c>
      <c r="AD715">
        <f t="shared" si="299"/>
        <v>0.94435500328690192</v>
      </c>
      <c r="AE715" cm="1">
        <f t="array" ref="AE715">( ( F715 * 10^(-9) ) ^ 2 * rhop * H715 * U ) / ( 18 * mu * ( df * 10^(-6) ) )</f>
        <v>0.21453093329209211</v>
      </c>
      <c r="AF715">
        <f t="shared" si="300"/>
        <v>0.21328021308635037</v>
      </c>
      <c r="AG715" cm="1">
        <f t="array" ref="AG715">(2 * AI735*(1-alpha)*AE715*SQRT(alpha)+(1-alpha)*alpha*AE715^2)/Ku</f>
        <v>0.15478436263349063</v>
      </c>
      <c r="AH715">
        <f t="shared" si="301"/>
        <v>0.72573240805429695</v>
      </c>
      <c r="AI715" cm="1">
        <f t="array" ref="AI715" xml:space="preserve"> F715 / df / 1000</f>
        <v>0.91198979591836737</v>
      </c>
      <c r="AJ715" cm="1">
        <f t="array" ref="AJ715" xml:space="preserve"> ( 1 + AI715 ) / ( 2*Ku ) * ( 2 * LN( 1 + AI715 ) - 1 + alpha + ( 1 / ( 1 + AI715 ) ) ^ 2 * ( 1 - alpha / 2 ) - ( alpha / 2) * ( 1 + AI715 ) ^ 2 )</f>
        <v>0.73495742026156963</v>
      </c>
      <c r="AK715" cm="1">
        <f t="array" ref="AK715" xml:space="preserve"> ( ( 1 - alpha ) / Ku ) * AI715 ^ 2</f>
        <v>1.1828535850847508</v>
      </c>
      <c r="AL715">
        <f t="shared" si="302"/>
        <v>1.6094178417353429</v>
      </c>
      <c r="AM715">
        <f t="shared" si="292"/>
        <v>0.92050172716190826</v>
      </c>
      <c r="AN715">
        <f t="shared" si="303"/>
        <v>1.9819392672546194</v>
      </c>
      <c r="AO715">
        <f t="shared" si="304"/>
        <v>2.1531076029214375</v>
      </c>
      <c r="AP715" cm="1">
        <f t="array" ref="AP715" xml:space="preserve"> EXP( -4 * alpha * X * 10^(-6) * AM715 / ( PI() * df * 10^(-6) * ( 1 - alpha ) ) ) * 100</f>
        <v>6.6075068859610615E-7</v>
      </c>
      <c r="AQ715" cm="1">
        <f t="array" ref="AQ715" xml:space="preserve"> EXP( -4 * alpha * X * 10^(-6) * AN715 / ( PI() * df * 10^(-6) * ( 1 - alpha ) ) ) * 100</f>
        <v>2.4415229867341207E-16</v>
      </c>
      <c r="AR715">
        <f t="shared" si="305"/>
        <v>6.6075068835195388E-7</v>
      </c>
      <c r="AS715" cm="1">
        <f t="array" ref="AS715" xml:space="preserve"> ( sigave * 10^(-6) * fE *e * H715 ) / ( 3 * PI() * eps0 * ( 1 + epsF ) * mu * U * F715 * 10^(-9) )</f>
        <v>2.9538060945215453E-3</v>
      </c>
      <c r="AT715" cm="1">
        <f t="array" ref="AT715" xml:space="preserve"> PI() * AS715 / ( 1 + alpha * SQRT(AS715) )</f>
        <v>9.2449861250908736E-3</v>
      </c>
      <c r="AU715" cm="1">
        <f t="array" ref="AU715" xml:space="preserve"> PI() * AS715 * ( 1 - SQRT( AS715 ) * alpha )</f>
        <v>9.2448561121963035E-3</v>
      </c>
      <c r="AV715">
        <f t="shared" si="306"/>
        <v>0.99998593692918403</v>
      </c>
      <c r="AW715" cm="1">
        <f t="array" ref="AW715" xml:space="preserve"> 2 / 3 * ( epsP - 1 ) / ( epsP + 2 ) * ( sigave * 10^(-6) ) ^ 2 / ( eps0 * ( 1 + epsF ) ^ 2 ) * H715 * ( F715 * 10^(-9) ) ^ 2 / ( df * 10^(-6) * mu * U )</f>
        <v>172.01877337747132</v>
      </c>
      <c r="AX715" cm="1">
        <f t="array" ref="AX715" xml:space="preserve"> 0.528 * Ku ^ 0.26 * AW715 ^ 0.74 / ( 1 + 0.366 * ( Ku * AW715 ) ^ 0.63 )</f>
        <v>2.6091515543710488</v>
      </c>
      <c r="AY715" cm="1">
        <f t="array" ref="AY715" xml:space="preserve"> 0.35 * Ku ^ ( -0.5 ) * AW715 ^ 0.4</f>
        <v>3.3907756724461526</v>
      </c>
      <c r="AZ715">
        <f t="shared" si="307"/>
        <v>1.2995702249513517</v>
      </c>
      <c r="BA715">
        <f t="shared" si="293"/>
        <v>0.92123668759126509</v>
      </c>
      <c r="BB715">
        <f t="shared" si="308"/>
        <v>1.9911841233668157</v>
      </c>
      <c r="BC715">
        <f t="shared" si="309"/>
        <v>2.1614251257981443</v>
      </c>
      <c r="BD715">
        <f t="shared" si="294"/>
        <v>1.1279247693072292</v>
      </c>
      <c r="BE715">
        <f t="shared" si="310"/>
        <v>5.3727149397007725</v>
      </c>
      <c r="BF715">
        <f t="shared" si="311"/>
        <v>4.7633628464429334</v>
      </c>
      <c r="BG715" cm="1">
        <f t="array" ref="BG715" xml:space="preserve"> EXP( -4 * alpha * X * 10^(-6) * BA715 / ( PI() * df * 10^(-6) * ( 1 - alpha ) ) ) * 100</f>
        <v>6.5088829164305955E-7</v>
      </c>
      <c r="BH715" cm="1">
        <f t="array" ref="BH715" xml:space="preserve"> EXP( -4 * alpha * X * 10^(-6) * BB715 / ( PI() * df * 10^(-6) * ( 1 - alpha ) ) ) * 100</f>
        <v>2.0207247890893843E-16</v>
      </c>
      <c r="BI715" cm="1">
        <f t="array" ref="BI715" xml:space="preserve"> EXP( -4 * alpha * X * 10^(-6) * BD715 / ( PI() * df * 10^(-6) * ( 1 - alpha ) ) ) * 100</f>
        <v>9.4795983390181646E-9</v>
      </c>
      <c r="BJ715" cm="1">
        <f t="array" ref="BJ715" xml:space="preserve"> EXP( -4 * alpha * X * 10^(-6) * BE715 / ( PI() * df * 10^(-6) * ( 1 - alpha ) ) ) * 100</f>
        <v>1.8022439652347788E-46</v>
      </c>
      <c r="BK715" cm="1">
        <f t="array" ref="BK715">fC *  BG715 +  ( 1 - fC ) * BI715</f>
        <v>7.3620467669422308E-8</v>
      </c>
    </row>
    <row r="716" spans="6:63" x14ac:dyDescent="0.2">
      <c r="F716">
        <v>7160</v>
      </c>
      <c r="G716" cm="1">
        <f t="array" ref="G716" xml:space="preserve"> F716 * 10^(-9) * rhoa/mu * U</f>
        <v>4.7434503095334863E-3</v>
      </c>
      <c r="H716" cm="1">
        <f t="array" ref="H716">1 +  lambda/F716 * ( 2.514 + 0.8 * EXP( -0.55 * F716/lambda ) )</f>
        <v>1.0235283715083798</v>
      </c>
      <c r="I716" cm="1">
        <f t="array" ref="I716" xml:space="preserve"> 1 + 3.34 * lambda/F716</f>
        <v>1.0312588547486035</v>
      </c>
      <c r="J716">
        <f t="shared" si="295"/>
        <v>0.99250383819287724</v>
      </c>
      <c r="K716" cm="1">
        <f t="array" ref="K716" xml:space="preserve"> kB * T * H716 / ( 3 * PI() * mu * F716 * 10^(-9) )</f>
        <v>3.3749092844533026E-12</v>
      </c>
      <c r="L716" cm="1">
        <f t="array" ref="L716" xml:space="preserve"> df * 10^(-6) *U / K716</f>
        <v>24367.126691105888</v>
      </c>
      <c r="M716" cm="1">
        <f t="array" ref="M716" xml:space="preserve"> 1 + 0.388 * Kn * ( ( 1 - alpha ) * L716 / Ku ) ^ ( 1 / 3 )</f>
        <v>1.2162405120267967</v>
      </c>
      <c r="N716" cm="1">
        <f t="array" ref="N716" xml:space="preserve"> 1 + 0.388 * Kn * ( ( 1 - alpha ) / Ku ) ^ ( 1 / 3 ) * ( 3 * PI() * mu * df * 10^(-6) * U * F716 * 10^(-9) / ( kB * T ) ) ^ ( 1 / 3 ) * ( 0.6 * ( F716 / lambda ) ^ 0.1 ) ^ ( -1 / 3 ) * ( 1 + 2/3 * ( 3.34 * F716 / lambda ) ) ^ ( -1 / 2 )</f>
        <v>1.0143054790011856</v>
      </c>
      <c r="O716">
        <f t="shared" si="286"/>
        <v>0.83396784515169808</v>
      </c>
      <c r="P716" cm="1">
        <f t="array" ref="P716" xml:space="preserve"> 1 / ( 1 + 1.6 * ( ( 1 - alpha ) / Ku ) ^ ( 1 / 3 ) * L716 ^ ( -2 / 3 ) * M716 )</f>
        <v>0.99740308569502945</v>
      </c>
      <c r="Q716" cm="1">
        <f t="array" ref="Q716" xml:space="preserve"> 1.6 * ( ( 1 - alpha ) / Ku ) * L716 ^ ( -2 / 3 ) * M716 * P716</f>
        <v>3.2841650385872566E-3</v>
      </c>
      <c r="R716" cm="1">
        <f t="array" ref="R716" xml:space="preserve"> 1.6 * ( 0.6 ) ^ ( 2 / 3 ) * ( ( 1 - alpha ) / Ku ) * ( lambda * 10^(-9) ) ^ ( -1 / 15 ) * ( kB * T / ( 3 * PI() * df * 10^(-6) * U * mu ) ) ^ ( 2 / 3 ) * ( F716 * 10^(-9) ) ^ ( -3 / 5 )  +  3.2 * 3.34 / 3 * ( 0.6 ) ^ ( 2 / 3 ) * ( ( 1 - alpha ) / Ku ) *  ( lambda * 10^(-9) ) ^ ( 14 / 15 ) * ( kB * T / ( 3 * PI() * df * 10^(-6) * U * mu ) ) ^ ( 2 / 3 ) * ( F716 * 10^(-9) ) ^ ( -8 / 5 )</f>
        <v>2.6430859836516322E-3</v>
      </c>
      <c r="S716">
        <f t="shared" si="287"/>
        <v>2.6808965946890887E-3</v>
      </c>
      <c r="T716">
        <f t="shared" si="296"/>
        <v>0.81630994885760222</v>
      </c>
      <c r="U716">
        <f t="shared" si="288"/>
        <v>5078.8251550764116</v>
      </c>
      <c r="V716">
        <f t="shared" si="289"/>
        <v>1.4031885190274236E-2</v>
      </c>
      <c r="W716">
        <f t="shared" si="290"/>
        <v>1.9689308920683415E-4</v>
      </c>
      <c r="X716">
        <f t="shared" si="291"/>
        <v>2.7627611809803659E-6</v>
      </c>
      <c r="Y716" cm="1">
        <f t="array" ref="Y716" xml:space="preserve"> 4 / 3 * g / U^2 * F716 * 10^(-9) * ( rhop - rhoa ) / rhoa</f>
        <v>742.24171065195696</v>
      </c>
      <c r="Z716" cm="1">
        <f t="array" ref="Z716" xml:space="preserve"> SQRT( 4/3 * 1/U716 * g/rhoa * F716 * 10^(-9) *  ( rhop - rhoa ) )</f>
        <v>4.0099726400693791E-3</v>
      </c>
      <c r="AA716" cm="1">
        <f t="array" ref="AA716" xml:space="preserve"> Z716 / U</f>
        <v>0.38228833565743026</v>
      </c>
      <c r="AB716">
        <f t="shared" si="297"/>
        <v>0.61887828533123068</v>
      </c>
      <c r="AC716">
        <f t="shared" si="298"/>
        <v>0.58429630908532137</v>
      </c>
      <c r="AD716">
        <f t="shared" si="299"/>
        <v>0.94412152265545934</v>
      </c>
      <c r="AE716" cm="1">
        <f t="array" ref="AE716">( ( F716 * 10^(-9) ) ^ 2 * rhop * H716 * U ) / ( 18 * mu * ( df * 10^(-6) ) )</f>
        <v>0.21512452312723254</v>
      </c>
      <c r="AF716">
        <f t="shared" si="300"/>
        <v>0.21391506244555472</v>
      </c>
      <c r="AG716" cm="1">
        <f t="array" ref="AG716">(2 * AI736*(1-alpha)*AE716*SQRT(alpha)+(1-alpha)*alpha*AE716^2)/Ku</f>
        <v>0.15543018131765093</v>
      </c>
      <c r="AH716">
        <f t="shared" si="301"/>
        <v>0.72659764834096596</v>
      </c>
      <c r="AI716" cm="1">
        <f t="array" ref="AI716" xml:space="preserve"> F716 / df / 1000</f>
        <v>0.91326530612244905</v>
      </c>
      <c r="AJ716" cm="1">
        <f t="array" ref="AJ716" xml:space="preserve"> ( 1 + AI716 ) / ( 2*Ku ) * ( 2 * LN( 1 + AI716 ) - 1 + alpha + ( 1 / ( 1 + AI716 ) ) ^ 2 * ( 1 - alpha / 2 ) - ( alpha / 2) * ( 1 + AI716 ) ^ 2 )</f>
        <v>0.73663639040026785</v>
      </c>
      <c r="AK716" cm="1">
        <f t="array" ref="AK716" xml:space="preserve"> ( ( 1 - alpha ) / Ku ) * AI716 ^ 2</f>
        <v>1.1861645802048182</v>
      </c>
      <c r="AL716">
        <f t="shared" si="302"/>
        <v>1.6102443426128992</v>
      </c>
      <c r="AM716">
        <f t="shared" si="292"/>
        <v>0.92135696014199253</v>
      </c>
      <c r="AN716">
        <f t="shared" si="303"/>
        <v>1.9870568483303832</v>
      </c>
      <c r="AO716">
        <f t="shared" si="304"/>
        <v>2.1566634152567241</v>
      </c>
      <c r="AP716" cm="1">
        <f t="array" ref="AP716" xml:space="preserve"> EXP( -4 * alpha * X * 10^(-6) * AM716 / ( PI() * df * 10^(-6) * ( 1 - alpha ) ) ) * 100</f>
        <v>6.4928843495346523E-7</v>
      </c>
      <c r="AQ716" cm="1">
        <f t="array" ref="AQ716" xml:space="preserve"> EXP( -4 * alpha * X * 10^(-6) * AN716 / ( PI() * df * 10^(-6) * ( 1 - alpha ) ) ) * 100</f>
        <v>2.1987905259078335E-16</v>
      </c>
      <c r="AR716">
        <f t="shared" si="305"/>
        <v>6.4928843473358617E-7</v>
      </c>
      <c r="AS716" cm="1">
        <f t="array" ref="AS716" xml:space="preserve"> ( sigave * 10^(-6) * fE *e * H716 ) / ( 3 * PI() * eps0 * ( 1 + epsF ) * mu * U * F716 * 10^(-9) )</f>
        <v>2.9495858367465828E-3</v>
      </c>
      <c r="AT716" cm="1">
        <f t="array" ref="AT716" xml:space="preserve"> PI() * AS716 / ( 1 + alpha * SQRT(AS716) )</f>
        <v>9.2318019763470063E-3</v>
      </c>
      <c r="AU716" cm="1">
        <f t="array" ref="AU716" xml:space="preserve"> PI() * AS716 * ( 1 - SQRT( AS716 ) * alpha )</f>
        <v>9.2316723343533955E-3</v>
      </c>
      <c r="AV716">
        <f t="shared" si="306"/>
        <v>0.99998595702183135</v>
      </c>
      <c r="AW716" cm="1">
        <f t="array" ref="AW716" xml:space="preserve"> 2 / 3 * ( epsP - 1 ) / ( epsP + 2 ) * ( sigave * 10^(-6) ) ^ 2 / ( eps0 * ( 1 + epsF ) ^ 2 ) * H716 * ( F716 * 10^(-9) ) ^ 2 / ( df * 10^(-6) * mu * U )</f>
        <v>172.49473548588753</v>
      </c>
      <c r="AX716" cm="1">
        <f t="array" ref="AX716" xml:space="preserve"> 0.528 * Ku ^ 0.26 * AW716 ^ 0.74 / ( 1 + 0.366 * ( Ku * AW716 ) ^ 0.63 )</f>
        <v>2.6104999190638467</v>
      </c>
      <c r="AY716" cm="1">
        <f t="array" ref="AY716" xml:space="preserve"> 0.35 * Ku ^ ( -0.5 ) * AW716 ^ 0.4</f>
        <v>3.3945253633350236</v>
      </c>
      <c r="AZ716">
        <f t="shared" si="307"/>
        <v>1.3003353643283533</v>
      </c>
      <c r="BA716">
        <f t="shared" si="293"/>
        <v>0.92208297711277964</v>
      </c>
      <c r="BB716">
        <f t="shared" si="308"/>
        <v>1.9962885206647365</v>
      </c>
      <c r="BC716">
        <f t="shared" si="309"/>
        <v>2.1649770901481147</v>
      </c>
      <c r="BD716">
        <f t="shared" si="294"/>
        <v>1.1266546093262559</v>
      </c>
      <c r="BE716">
        <f t="shared" si="310"/>
        <v>5.3815822116654068</v>
      </c>
      <c r="BF716">
        <f t="shared" si="311"/>
        <v>4.7766033770399385</v>
      </c>
      <c r="BG716" cm="1">
        <f t="array" ref="BG716" xml:space="preserve"> EXP( -4 * alpha * X * 10^(-6) * BA716 / ( PI() * df * 10^(-6) * ( 1 - alpha ) ) ) * 100</f>
        <v>6.3971418027711125E-7</v>
      </c>
      <c r="BH716" cm="1">
        <f t="array" ref="BH716" xml:space="preserve"> EXP( -4 * alpha * X * 10^(-6) * BB716 / ( PI() * df * 10^(-6) * ( 1 - alpha ) ) ) * 100</f>
        <v>1.8203184261760847E-16</v>
      </c>
      <c r="BI716" cm="1">
        <f t="array" ref="BI716" xml:space="preserve"> EXP( -4 * alpha * X * 10^(-6) * BD716 / ( PI() * df * 10^(-6) * ( 1 - alpha ) ) ) * 100</f>
        <v>9.7291994747511023E-9</v>
      </c>
      <c r="BJ716" cm="1">
        <f t="array" ref="BJ716" xml:space="preserve"> EXP( -4 * alpha * X * 10^(-6) * BE716 / ( PI() * df * 10^(-6) * ( 1 - alpha ) ) ) * 100</f>
        <v>1.5031949286931576E-46</v>
      </c>
      <c r="BK716" cm="1">
        <f t="array" ref="BK716">fC *  BG716 +  ( 1 - fC ) * BI716</f>
        <v>7.2727697554987118E-8</v>
      </c>
    </row>
    <row r="717" spans="6:63" x14ac:dyDescent="0.2">
      <c r="F717">
        <v>7170</v>
      </c>
      <c r="G717" cm="1">
        <f t="array" ref="G717" xml:space="preserve"> F717 * 10^(-9) * rhoa/mu * U</f>
        <v>4.7500752401333944E-3</v>
      </c>
      <c r="H717" cm="1">
        <f t="array" ref="H717">1 +  lambda/F717 * ( 2.514 + 0.8 * EXP( -0.55 * F717/lambda ) )</f>
        <v>1.0234955564853556</v>
      </c>
      <c r="I717" cm="1">
        <f t="array" ref="I717" xml:space="preserve"> 1 + 3.34 * lambda/F717</f>
        <v>1.0312152580195257</v>
      </c>
      <c r="J717">
        <f t="shared" si="295"/>
        <v>0.99251397661726226</v>
      </c>
      <c r="K717" cm="1">
        <f t="array" ref="K717" xml:space="preserve"> kB * T * H717 / ( 3 * PI() * mu * F717 * 10^(-9) )</f>
        <v>3.3700942470016858E-12</v>
      </c>
      <c r="L717" cm="1">
        <f t="array" ref="L717" xml:space="preserve"> df * 10^(-6) *U / K717</f>
        <v>24401.941333963532</v>
      </c>
      <c r="M717" cm="1">
        <f t="array" ref="M717" xml:space="preserve"> 1 + 0.388 * Kn * ( ( 1 - alpha ) * L717 / Ku ) ^ ( 1 / 3 )</f>
        <v>1.2163434478900008</v>
      </c>
      <c r="N717" cm="1">
        <f t="array" ref="N717" xml:space="preserve"> 1 + 0.388 * Kn * ( ( 1 - alpha ) / Ku ) ^ ( 1 / 3 ) * ( 3 * PI() * mu * df * 10^(-6) * U * F717 * 10^(-9) / ( kB * T ) ) ^ ( 1 / 3 ) * ( 0.6 * ( F717 / lambda ) ^ 0.1 ) ^ ( -1 / 3 ) * ( 1 + 2/3 * ( 3.34 * F717 / lambda ) ) ^ ( -1 / 2 )</f>
        <v>1.0143015281454699</v>
      </c>
      <c r="O717">
        <f t="shared" si="286"/>
        <v>0.83389402056219042</v>
      </c>
      <c r="P717" cm="1">
        <f t="array" ref="P717" xml:space="preserve"> 1 / ( 1 + 1.6 * ( ( 1 - alpha ) / Ku ) ^ ( 1 / 3 ) * L717 ^ ( -2 / 3 ) * M717 )</f>
        <v>0.99740533090232286</v>
      </c>
      <c r="Q717" cm="1">
        <f t="array" ref="Q717" xml:space="preserve"> 1.6 * ( ( 1 - alpha ) / Ku ) * L717 ^ ( -2 / 3 ) * M717 * P717</f>
        <v>3.2813256567552117E-3</v>
      </c>
      <c r="R717" cm="1">
        <f t="array" ref="R717" xml:space="preserve"> 1.6 * ( 0.6 ) ^ ( 2 / 3 ) * ( ( 1 - alpha ) / Ku ) * ( lambda * 10^(-9) ) ^ ( -1 / 15 ) * ( kB * T / ( 3 * PI() * df * 10^(-6) * U * mu ) ) ^ ( 2 / 3 ) * ( F717 * 10^(-9) ) ^ ( -3 / 5 )  +  3.2 * 3.34 / 3 * ( 0.6 ) ^ ( 2 / 3 ) * ( ( 1 - alpha ) / Ku ) *  ( lambda * 10^(-9) ) ^ ( 14 / 15 ) * ( kB * T / ( 3 * PI() * df * 10^(-6) * U * mu ) ) ^ ( 2 / 3 ) * ( F717 * 10^(-9) ) ^ ( -8 / 5 )</f>
        <v>2.6407983901026687E-3</v>
      </c>
      <c r="S717">
        <f t="shared" si="287"/>
        <v>2.6785658426052338E-3</v>
      </c>
      <c r="T717">
        <f t="shared" si="296"/>
        <v>0.81630600641265638</v>
      </c>
      <c r="U717">
        <f t="shared" si="288"/>
        <v>5071.7601258171535</v>
      </c>
      <c r="V717">
        <f t="shared" si="289"/>
        <v>1.4041654944805792E-2</v>
      </c>
      <c r="W717">
        <f t="shared" si="290"/>
        <v>1.9716735843717338E-4</v>
      </c>
      <c r="X717">
        <f t="shared" si="291"/>
        <v>2.7685358914739324E-6</v>
      </c>
      <c r="Y717" cm="1">
        <f t="array" ref="Y717" xml:space="preserve"> 4 / 3 * g / U^2 * F717 * 10^(-9) * ( rhop - rhoa ) / rhoa</f>
        <v>743.27836108582846</v>
      </c>
      <c r="Z717" cm="1">
        <f t="array" ref="Z717" xml:space="preserve"> SQRT( 4/3 * 1/U717 * g/rhoa * F717 * 10^(-9) *  ( rhop - rhoa ) )</f>
        <v>4.0155658728764738E-3</v>
      </c>
      <c r="AA717" cm="1">
        <f t="array" ref="AA717" xml:space="preserve"> Z717 / U</f>
        <v>0.38282156315115495</v>
      </c>
      <c r="AB717">
        <f t="shared" si="297"/>
        <v>0.62027695767490476</v>
      </c>
      <c r="AC717">
        <f t="shared" si="298"/>
        <v>0.58547159899475287</v>
      </c>
      <c r="AD717">
        <f t="shared" si="299"/>
        <v>0.94388739054467052</v>
      </c>
      <c r="AE717" cm="1">
        <f t="array" ref="AE717">( ( F717 * 10^(-9) ) ^ 2 * rhop * H717 * U ) / ( 18 * mu * ( df * 10^(-6) ) )</f>
        <v>0.21571893292486413</v>
      </c>
      <c r="AF717">
        <f t="shared" si="300"/>
        <v>0.21455010887365097</v>
      </c>
      <c r="AG717" cm="1">
        <f t="array" ref="AG717">(2 * AI737*(1-alpha)*AE717*SQRT(alpha)+(1-alpha)*alpha*AE717^2)/Ku</f>
        <v>0.15607781114666255</v>
      </c>
      <c r="AH717">
        <f t="shared" si="301"/>
        <v>0.72746554157461241</v>
      </c>
      <c r="AI717" cm="1">
        <f t="array" ref="AI717" xml:space="preserve"> F717 / df / 1000</f>
        <v>0.91454081632653061</v>
      </c>
      <c r="AJ717" cm="1">
        <f t="array" ref="AJ717" xml:space="preserve"> ( 1 + AI717 ) / ( 2*Ku ) * ( 2 * LN( 1 + AI717 ) - 1 + alpha + ( 1 / ( 1 + AI717 ) ) ^ 2 * ( 1 - alpha / 2 ) - ( alpha / 2) * ( 1 + AI717 ) ^ 2 )</f>
        <v>0.73831650996514653</v>
      </c>
      <c r="AK717" cm="1">
        <f t="array" ref="AK717" xml:space="preserve"> ( ( 1 - alpha ) / Ku ) * AI717 ^ 2</f>
        <v>1.1894802028512581</v>
      </c>
      <c r="AL717">
        <f t="shared" si="302"/>
        <v>1.6110708440034878</v>
      </c>
      <c r="AM717">
        <f t="shared" si="292"/>
        <v>0.92220810444335921</v>
      </c>
      <c r="AN717">
        <f t="shared" si="303"/>
        <v>1.9921804765622673</v>
      </c>
      <c r="AO717">
        <f t="shared" si="304"/>
        <v>2.1602287671986344</v>
      </c>
      <c r="AP717" cm="1">
        <f t="array" ref="AP717" xml:space="preserve"> EXP( -4 * alpha * X * 10^(-6) * AM717 / ( PI() * df * 10^(-6) * ( 1 - alpha ) ) ) * 100</f>
        <v>6.3807840102228531E-7</v>
      </c>
      <c r="AQ717" cm="1">
        <f t="array" ref="AQ717" xml:space="preserve"> EXP( -4 * alpha * X * 10^(-6) * AN717 / ( PI() * df * 10^(-6) * ( 1 - alpha ) ) ) * 100</f>
        <v>1.979945148831123E-16</v>
      </c>
      <c r="AR717">
        <f t="shared" si="305"/>
        <v>6.3807840082429083E-7</v>
      </c>
      <c r="AS717" cm="1">
        <f t="array" ref="AS717" xml:space="preserve"> ( sigave * 10^(-6) * fE *e * H717 ) / ( 3 * PI() * eps0 * ( 1 + epsF ) * mu * U * F717 * 10^(-9) )</f>
        <v>2.9453776151104885E-3</v>
      </c>
      <c r="AT717" cm="1">
        <f t="array" ref="AT717" xml:space="preserve"> PI() * AS717 / ( 1 + alpha * SQRT(AS717) )</f>
        <v>9.2186553761206304E-3</v>
      </c>
      <c r="AU717" cm="1">
        <f t="array" ref="AU717" xml:space="preserve"> PI() * AS717 * ( 1 - SQRT( AS717 ) * alpha )</f>
        <v>9.2185261034433627E-3</v>
      </c>
      <c r="AV717">
        <f t="shared" si="306"/>
        <v>0.99998597705717451</v>
      </c>
      <c r="AW717" cm="1">
        <f t="array" ref="AW717" xml:space="preserve"> 2 / 3 * ( epsP - 1 ) / ( epsP + 2 ) * ( sigave * 10^(-6) ) ^ 2 / ( eps0 * ( 1 + epsF ) ^ 2 ) * H717 * ( F717 * 10^(-9) ) ^ 2 / ( df * 10^(-6) * mu * U )</f>
        <v>172.97135507031322</v>
      </c>
      <c r="AX717" cm="1">
        <f t="array" ref="AX717" xml:space="preserve"> 0.528 * Ku ^ 0.26 * AW717 ^ 0.74 / ( 1 + 0.366 * ( Ku * AW717 ) ^ 0.63 )</f>
        <v>2.6118462720027202</v>
      </c>
      <c r="AY717" cm="1">
        <f t="array" ref="AY717" xml:space="preserve"> 0.35 * Ku ^ ( -0.5 ) * AW717 ^ 0.4</f>
        <v>3.398274018305635</v>
      </c>
      <c r="AZ717">
        <f t="shared" si="307"/>
        <v>1.3011003192388866</v>
      </c>
      <c r="BA717">
        <f t="shared" si="293"/>
        <v>0.9229252411195511</v>
      </c>
      <c r="BB717">
        <f t="shared" si="308"/>
        <v>2.0013990026657105</v>
      </c>
      <c r="BC717">
        <f t="shared" si="309"/>
        <v>2.1685385917476054</v>
      </c>
      <c r="BD717">
        <f t="shared" si="294"/>
        <v>1.1253885768449965</v>
      </c>
      <c r="BE717">
        <f t="shared" si="310"/>
        <v>5.3904544948679023</v>
      </c>
      <c r="BF717">
        <f t="shared" si="311"/>
        <v>4.7898606808147361</v>
      </c>
      <c r="BG717" cm="1">
        <f t="array" ref="BG717" xml:space="preserve"> EXP( -4 * alpha * X * 10^(-6) * BA717 / ( PI() * df * 10^(-6) * ( 1 - alpha ) ) ) * 100</f>
        <v>6.2878369039094354E-7</v>
      </c>
      <c r="BH717" cm="1">
        <f t="array" ref="BH717" xml:space="preserve"> EXP( -4 * alpha * X * 10^(-6) * BB717 / ( PI() * df * 10^(-6) * ( 1 - alpha ) ) ) * 100</f>
        <v>1.6395833150199105E-16</v>
      </c>
      <c r="BI717" cm="1">
        <f t="array" ref="BI717" xml:space="preserve"> EXP( -4 * alpha * X * 10^(-6) * BD717 / ( PI() * df * 10^(-6) * ( 1 - alpha ) ) ) * 100</f>
        <v>9.9845294086313868E-9</v>
      </c>
      <c r="BJ717" cm="1">
        <f t="array" ref="BJ717" xml:space="preserve"> EXP( -4 * alpha * X * 10^(-6) * BE717 / ( PI() * df * 10^(-6) * ( 1 - alpha ) ) ) * 100</f>
        <v>1.2536389930509216E-46</v>
      </c>
      <c r="BK717" cm="1">
        <f t="array" ref="BK717">fC *  BG717 +  ( 1 - fC ) * BI717</f>
        <v>7.186444550686261E-8</v>
      </c>
    </row>
    <row r="718" spans="6:63" x14ac:dyDescent="0.2">
      <c r="F718">
        <v>7180</v>
      </c>
      <c r="G718" cm="1">
        <f t="array" ref="G718" xml:space="preserve"> F718 * 10^(-9) * rhoa/mu * U</f>
        <v>4.7567001707333016E-3</v>
      </c>
      <c r="H718" cm="1">
        <f t="array" ref="H718">1 +  lambda/F718 * ( 2.514 + 0.8 * EXP( -0.55 * F718/lambda ) )</f>
        <v>1.0234628328690807</v>
      </c>
      <c r="I718" cm="1">
        <f t="array" ref="I718" xml:space="preserve"> 1 + 3.34 * lambda/F718</f>
        <v>1.031171782729805</v>
      </c>
      <c r="J718">
        <f t="shared" si="295"/>
        <v>0.99252408765461309</v>
      </c>
      <c r="K718" cm="1">
        <f t="array" ref="K718" xml:space="preserve"> kB * T * H718 / ( 3 * PI() * mu * F718 * 10^(-9) )</f>
        <v>3.365292922469191E-12</v>
      </c>
      <c r="L718" cm="1">
        <f t="array" ref="L718" xml:space="preserve"> df * 10^(-6) *U / K718</f>
        <v>24436.756026849551</v>
      </c>
      <c r="M718" cm="1">
        <f t="array" ref="M718" xml:space="preserve"> 1 + 0.388 * Kn * ( ( 1 - alpha ) * L718 / Ku ) ^ ( 1 / 3 )</f>
        <v>1.2164462860405787</v>
      </c>
      <c r="N718" cm="1">
        <f t="array" ref="N718" xml:space="preserve"> 1 + 0.388 * Kn * ( ( 1 - alpha ) / Ku ) ^ ( 1 / 3 ) * ( 3 * PI() * mu * df * 10^(-6) * U * F718 * 10^(-9) / ( kB * T ) ) ^ ( 1 / 3 ) * ( 0.6 * ( F718 / lambda ) ^ 0.1 ) ^ ( -1 / 3 ) * ( 1 + 2/3 * ( 3.34 * F718 / lambda ) ) ^ ( -1 / 2 )</f>
        <v>1.014297583827195</v>
      </c>
      <c r="O718">
        <f t="shared" si="286"/>
        <v>0.83382028081867954</v>
      </c>
      <c r="P718" cm="1">
        <f t="array" ref="P718" xml:space="preserve"> 1 / ( 1 + 1.6 * ( ( 1 - alpha ) / Ku ) ^ ( 1 / 3 ) * L718 ^ ( -2 / 3 ) * M718 )</f>
        <v>0.99740757089443588</v>
      </c>
      <c r="Q718" cm="1">
        <f t="array" ref="Q718" xml:space="preserve"> 1.6 * ( ( 1 - alpha ) / Ku ) * L718 ^ ( -2 / 3 ) * M718 * P718</f>
        <v>3.2784928702553071E-3</v>
      </c>
      <c r="R718" cm="1">
        <f t="array" ref="R718" xml:space="preserve"> 1.6 * ( 0.6 ) ^ ( 2 / 3 ) * ( ( 1 - alpha ) / Ku ) * ( lambda * 10^(-9) ) ^ ( -1 / 15 ) * ( kB * T / ( 3 * PI() * df * 10^(-6) * U * mu ) ) ^ ( 2 / 3 ) * ( F718 * 10^(-9) ) ^ ( -3 / 5 )  +  3.2 * 3.34 / 3 * ( 0.6 ) ^ ( 2 / 3 ) * ( ( 1 - alpha ) / Ku ) *  ( lambda * 10^(-9) ) ^ ( 14 / 15 ) * ( kB * T / ( 3 * PI() * df * 10^(-6) * U * mu ) ) ^ ( 2 / 3 ) * ( F718 * 10^(-9) ) ^ ( -8 / 5 )</f>
        <v>2.6385160630412281E-3</v>
      </c>
      <c r="S718">
        <f t="shared" si="287"/>
        <v>2.6762404676319608E-3</v>
      </c>
      <c r="T718">
        <f t="shared" si="296"/>
        <v>0.81630205510361631</v>
      </c>
      <c r="U718">
        <f t="shared" si="288"/>
        <v>5064.7147682818395</v>
      </c>
      <c r="V718">
        <f t="shared" si="289"/>
        <v>1.4051417846365537E-2</v>
      </c>
      <c r="W718">
        <f t="shared" si="290"/>
        <v>1.9744162597119455E-4</v>
      </c>
      <c r="X718">
        <f t="shared" si="291"/>
        <v>2.7743145839452247E-6</v>
      </c>
      <c r="Y718" cm="1">
        <f t="array" ref="Y718" xml:space="preserve"> 4 / 3 * g / U^2 * F718 * 10^(-9) * ( rhop - rhoa ) / rhoa</f>
        <v>744.31501151969974</v>
      </c>
      <c r="Z718" cm="1">
        <f t="array" ref="Z718" xml:space="preserve"> SQRT( 4/3 * 1/U718 * g/rhoa * F718 * 10^(-9) *  ( rhop - rhoa ) )</f>
        <v>4.0211590885802289E-3</v>
      </c>
      <c r="AA718" cm="1">
        <f t="array" ref="AA718" xml:space="preserve"> Z718 / U</f>
        <v>0.383354789014343</v>
      </c>
      <c r="AB718">
        <f t="shared" si="297"/>
        <v>0.62167804465971876</v>
      </c>
      <c r="AC718">
        <f t="shared" si="298"/>
        <v>0.58664810696758873</v>
      </c>
      <c r="AD718">
        <f t="shared" si="299"/>
        <v>0.94365260605060619</v>
      </c>
      <c r="AE718" cm="1">
        <f t="array" ref="AE718">( ( F718 * 10^(-9) ) ^ 2 * rhop * H718 * U ) / ( 18 * mu * ( df * 10^(-6) ) )</f>
        <v>0.21631416268498671</v>
      </c>
      <c r="AF718">
        <f t="shared" si="300"/>
        <v>0.21518534855540367</v>
      </c>
      <c r="AG718" cm="1">
        <f t="array" ref="AG718">(2 * AI738*(1-alpha)*AE718*SQRT(alpha)+(1-alpha)*alpha*AE718^2)/Ku</f>
        <v>0.15672725475174634</v>
      </c>
      <c r="AH718">
        <f t="shared" si="301"/>
        <v>0.72833608702403763</v>
      </c>
      <c r="AI718" cm="1">
        <f t="array" ref="AI718" xml:space="preserve"> F718 / df / 1000</f>
        <v>0.91581632653061229</v>
      </c>
      <c r="AJ718" cm="1">
        <f t="array" ref="AJ718" xml:space="preserve"> ( 1 + AI718 ) / ( 2*Ku ) * ( 2 * LN( 1 + AI718 ) - 1 + alpha + ( 1 / ( 1 + AI718 ) ) ^ 2 * ( 1 - alpha / 2 ) - ( alpha / 2) * ( 1 + AI718 ) ^ 2 )</f>
        <v>0.73999777707842207</v>
      </c>
      <c r="AK718" cm="1">
        <f t="array" ref="AK718" xml:space="preserve"> ( ( 1 - alpha ) / Ku ) * AI718 ^ 2</f>
        <v>1.1928004530240719</v>
      </c>
      <c r="AL718">
        <f t="shared" si="302"/>
        <v>1.611897346142519</v>
      </c>
      <c r="AM718">
        <f t="shared" si="292"/>
        <v>0.92305515336718535</v>
      </c>
      <c r="AN718">
        <f t="shared" si="303"/>
        <v>1.9973101490146963</v>
      </c>
      <c r="AO718">
        <f t="shared" si="304"/>
        <v>2.1638036922590902</v>
      </c>
      <c r="AP718" cm="1">
        <f t="array" ref="AP718" xml:space="preserve"> EXP( -4 * alpha * X * 10^(-6) * AM718 / ( PI() * df * 10^(-6) * ( 1 - alpha ) ) ) * 100</f>
        <v>6.271144585796071E-7</v>
      </c>
      <c r="AQ718" cm="1">
        <f t="array" ref="AQ718" xml:space="preserve"> EXP( -4 * alpha * X * 10^(-6) * AN718 / ( PI() * df * 10^(-6) * ( 1 - alpha ) ) ) * 100</f>
        <v>1.7826609432354655E-16</v>
      </c>
      <c r="AR718">
        <f t="shared" si="305"/>
        <v>6.2711445840134097E-7</v>
      </c>
      <c r="AS718" cm="1">
        <f t="array" ref="AS718" xml:space="preserve"> ( sigave * 10^(-6) * fE *e * H718 ) / ( 3 * PI() * eps0 * ( 1 + epsF ) * mu * U * F718 * 10^(-9) )</f>
        <v>2.9411813782208307E-3</v>
      </c>
      <c r="AT718" cm="1">
        <f t="array" ref="AT718" xml:space="preserve"> PI() * AS718 / ( 1 + alpha * SQRT(AS718) )</f>
        <v>9.2055461642720753E-3</v>
      </c>
      <c r="AU718" cm="1">
        <f t="array" ref="AU718" xml:space="preserve"> PI() * AS718 * ( 1 - SQRT( AS718 ) * alpha )</f>
        <v>9.20541725933555E-3</v>
      </c>
      <c r="AV718">
        <f t="shared" si="306"/>
        <v>0.99998599703545832</v>
      </c>
      <c r="AW718" cm="1">
        <f t="array" ref="AW718" xml:space="preserve"> 2 / 3 * ( epsP - 1 ) / ( epsP + 2 ) * ( sigave * 10^(-6) ) ^ 2 / ( eps0 * ( 1 + epsF ) ^ 2 ) * H718 * ( F718 * 10^(-9) ) ^ 2 / ( df * 10^(-6) * mu * U )</f>
        <v>173.44863213074836</v>
      </c>
      <c r="AX718" cm="1">
        <f t="array" ref="AX718" xml:space="preserve"> 0.528 * Ku ^ 0.26 * AW718 ^ 0.74 / ( 1 + 0.366 * ( Ku * AW718 ) ^ 0.63 )</f>
        <v>2.6131906191016561</v>
      </c>
      <c r="AY718" cm="1">
        <f t="array" ref="AY718" xml:space="preserve"> 0.35 * Ku ^ ( -0.5 ) * AW718 ^ 0.4</f>
        <v>3.4020216390739146</v>
      </c>
      <c r="AZ718">
        <f t="shared" si="307"/>
        <v>1.3018650894451156</v>
      </c>
      <c r="BA718">
        <f t="shared" si="293"/>
        <v>0.92376347270496662</v>
      </c>
      <c r="BB718">
        <f t="shared" si="308"/>
        <v>2.0065155662740319</v>
      </c>
      <c r="BC718">
        <f t="shared" si="309"/>
        <v>2.1721096639581861</v>
      </c>
      <c r="BD718">
        <f t="shared" si="294"/>
        <v>1.1241267047762722</v>
      </c>
      <c r="BE718">
        <f t="shared" si="310"/>
        <v>5.3993317880886114</v>
      </c>
      <c r="BF718">
        <f t="shared" si="311"/>
        <v>4.8031345266930616</v>
      </c>
      <c r="BG718" cm="1">
        <f t="array" ref="BG718" xml:space="preserve"> EXP( -4 * alpha * X * 10^(-6) * BA718 / ( PI() * df * 10^(-6) * ( 1 - alpha ) ) ) * 100</f>
        <v>6.1809096133330258E-7</v>
      </c>
      <c r="BH718" cm="1">
        <f t="array" ref="BH718" xml:space="preserve"> EXP( -4 * alpha * X * 10^(-6) * BB718 / ( PI() * df * 10^(-6) * ( 1 - alpha ) ) ) * 100</f>
        <v>1.476609204574511E-16</v>
      </c>
      <c r="BI718" cm="1">
        <f t="array" ref="BI718" xml:space="preserve"> EXP( -4 * alpha * X * 10^(-6) * BD718 / ( PI() * df * 10^(-6) * ( 1 - alpha ) ) ) * 100</f>
        <v>1.0245687893112468E-8</v>
      </c>
      <c r="BJ718" cm="1">
        <f t="array" ref="BJ718" xml:space="preserve"> EXP( -4 * alpha * X * 10^(-6) * BE718 / ( PI() * df * 10^(-6) * ( 1 - alpha ) ) ) * 100</f>
        <v>1.0454064151026308E-46</v>
      </c>
      <c r="BK718" cm="1">
        <f t="array" ref="BK718">fC *  BG718 +  ( 1 - fC ) * BI718</f>
        <v>7.1030215237131486E-8</v>
      </c>
    </row>
    <row r="719" spans="6:63" x14ac:dyDescent="0.2">
      <c r="F719">
        <v>7190</v>
      </c>
      <c r="G719" cm="1">
        <f t="array" ref="G719" xml:space="preserve"> F719 * 10^(-9) * rhoa/mu * U</f>
        <v>4.763325101333208E-3</v>
      </c>
      <c r="H719" cm="1">
        <f t="array" ref="H719">1 +  lambda/F719 * ( 2.514 + 0.8 * EXP( -0.55 * F719/lambda ) )</f>
        <v>1.0234302002781641</v>
      </c>
      <c r="I719" cm="1">
        <f t="array" ref="I719" xml:space="preserve"> 1 + 3.34 * lambda/F719</f>
        <v>1.03112842837274</v>
      </c>
      <c r="J719">
        <f t="shared" si="295"/>
        <v>0.99253417141575206</v>
      </c>
      <c r="K719" cm="1">
        <f t="array" ref="K719" xml:space="preserve"> kB * T * H719 / ( 3 * PI() * mu * F719 * 10^(-9) )</f>
        <v>3.3605052523868626E-12</v>
      </c>
      <c r="L719" cm="1">
        <f t="array" ref="L719" xml:space="preserve"> df * 10^(-6) *U / K719</f>
        <v>24471.570769559985</v>
      </c>
      <c r="M719" cm="1">
        <f t="array" ref="M719" xml:space="preserve"> 1 + 0.388 * Kn * ( ( 1 - alpha ) * L719 / Ku ) ^ ( 1 / 3 )</f>
        <v>1.2165490267097645</v>
      </c>
      <c r="N719" cm="1">
        <f t="array" ref="N719" xml:space="preserve"> 1 + 0.388 * Kn * ( ( 1 - alpha ) / Ku ) ^ ( 1 / 3 ) * ( 3 * PI() * mu * df * 10^(-6) * U * F719 * 10^(-9) / ( kB * T ) ) ^ ( 1 / 3 ) * ( 0.6 * ( F719 / lambda ) ^ 0.1 ) ^ ( -1 / 3 ) * ( 1 + 2/3 * ( 3.34 * F719 / lambda ) ) ^ ( -1 / 2 )</f>
        <v>1.0142936460265575</v>
      </c>
      <c r="O719">
        <f t="shared" si="286"/>
        <v>0.83374662570712843</v>
      </c>
      <c r="P719" cm="1">
        <f t="array" ref="P719" xml:space="preserve"> 1 / ( 1 + 1.6 * ( ( 1 - alpha ) / Ku ) ^ ( 1 / 3 ) * L719 ^ ( -2 / 3 ) * M719 )</f>
        <v>0.99740980569090609</v>
      </c>
      <c r="Q719" cm="1">
        <f t="array" ref="Q719" xml:space="preserve"> 1.6 * ( ( 1 - alpha ) / Ku ) * L719 ^ ( -2 / 3 ) * M719 * P719</f>
        <v>3.2756666543797214E-3</v>
      </c>
      <c r="R719" cm="1">
        <f t="array" ref="R719" xml:space="preserve"> 1.6 * ( 0.6 ) ^ ( 2 / 3 ) * ( ( 1 - alpha ) / Ku ) * ( lambda * 10^(-9) ) ^ ( -1 / 15 ) * ( kB * T / ( 3 * PI() * df * 10^(-6) * U * mu ) ) ^ ( 2 / 3 ) * ( F719 * 10^(-9) ) ^ ( -3 / 5 )  +  3.2 * 3.34 / 3 * ( 0.6 ) ^ ( 2 / 3 ) * ( ( 1 - alpha ) / Ku ) *  ( lambda * 10^(-9) ) ^ ( 14 / 15 ) * ( kB * T / ( 3 * PI() * df * 10^(-6) * U * mu ) ) ^ ( 2 / 3 ) * ( F719 * 10^(-9) ) ^ ( -8 / 5 )</f>
        <v>2.6362389828131455E-3</v>
      </c>
      <c r="S719">
        <f t="shared" si="287"/>
        <v>2.6739204496748887E-3</v>
      </c>
      <c r="T719">
        <f t="shared" si="296"/>
        <v>0.81629809495411576</v>
      </c>
      <c r="U719">
        <f t="shared" si="288"/>
        <v>5057.6890004056004</v>
      </c>
      <c r="V719">
        <f t="shared" si="289"/>
        <v>1.4061173909254257E-2</v>
      </c>
      <c r="W719">
        <f t="shared" si="290"/>
        <v>1.9771589180963748E-4</v>
      </c>
      <c r="X719">
        <f t="shared" si="291"/>
        <v>2.7800972555435429E-6</v>
      </c>
      <c r="Y719" cm="1">
        <f t="array" ref="Y719" xml:space="preserve"> 4 / 3 * g / U^2 * F719 * 10^(-9) * ( rhop - rhoa ) / rhoa</f>
        <v>745.35166195357135</v>
      </c>
      <c r="Z719" cm="1">
        <f t="array" ref="Z719" xml:space="preserve"> SQRT( 4/3 * 1/U719 * g/rhoa * F719 * 10^(-9) *  ( rhop - rhoa ) )</f>
        <v>4.0267522871882322E-3</v>
      </c>
      <c r="AA719" cm="1">
        <f t="array" ref="AA719" xml:space="preserve"> Z719 / U</f>
        <v>0.38388801324771782</v>
      </c>
      <c r="AB719">
        <f t="shared" si="297"/>
        <v>0.62308155254584618</v>
      </c>
      <c r="AC719">
        <f t="shared" si="298"/>
        <v>0.58782583390367438</v>
      </c>
      <c r="AD719">
        <f t="shared" si="299"/>
        <v>0.94341716826935318</v>
      </c>
      <c r="AE719" cm="1">
        <f t="array" ref="AE719">( ( F719 * 10^(-9) ) ^ 2 * rhop * H719 * U ) / ( 18 * mu * ( df * 10^(-6) ) )</f>
        <v>0.21691021240760033</v>
      </c>
      <c r="AF719">
        <f t="shared" si="300"/>
        <v>0.21582077768696695</v>
      </c>
      <c r="AG719" cm="1">
        <f t="array" ref="AG719">(2 * AI739*(1-alpha)*AE719*SQRT(alpha)+(1-alpha)*alpha*AE719^2)/Ku</f>
        <v>0.15737851476451936</v>
      </c>
      <c r="AH719">
        <f t="shared" si="301"/>
        <v>0.72920928397721729</v>
      </c>
      <c r="AI719" cm="1">
        <f t="array" ref="AI719" xml:space="preserve"> F719 / df / 1000</f>
        <v>0.91709183673469385</v>
      </c>
      <c r="AJ719" cm="1">
        <f t="array" ref="AJ719" xml:space="preserve"> ( 1 + AI719 ) / ( 2*Ku ) * ( 2 * LN( 1 + AI719 ) - 1 + alpha + ( 1 / ( 1 + AI719 ) ) ^ 2 * ( 1 - alpha / 2 ) - ( alpha / 2) * ( 1 + AI719 ) ^ 2 )</f>
        <v>0.74168018986528195</v>
      </c>
      <c r="AK719" cm="1">
        <f t="array" ref="AK719" xml:space="preserve"> ( ( 1 - alpha ) / Ku ) * AI719 ^ 2</f>
        <v>1.1961253307232584</v>
      </c>
      <c r="AL719">
        <f t="shared" si="302"/>
        <v>1.6127238492651683</v>
      </c>
      <c r="AM719">
        <f t="shared" si="292"/>
        <v>0.92389810024373453</v>
      </c>
      <c r="AN719">
        <f t="shared" si="303"/>
        <v>2.0024458627635746</v>
      </c>
      <c r="AO719">
        <f t="shared" si="304"/>
        <v>2.1673882241291622</v>
      </c>
      <c r="AP719" cm="1">
        <f t="array" ref="AP719" xml:space="preserve"> EXP( -4 * alpha * X * 10^(-6) * AM719 / ( PI() * df * 10^(-6) * ( 1 - alpha ) ) ) * 100</f>
        <v>6.1639064140441246E-7</v>
      </c>
      <c r="AQ719" cm="1">
        <f t="array" ref="AQ719" xml:space="preserve"> EXP( -4 * alpha * X * 10^(-6) * AN719 / ( PI() * df * 10^(-6) * ( 1 - alpha ) ) ) * 100</f>
        <v>1.6048359874110849E-16</v>
      </c>
      <c r="AR719">
        <f t="shared" si="305"/>
        <v>6.1639064124392884E-7</v>
      </c>
      <c r="AS719" cm="1">
        <f t="array" ref="AS719" xml:space="preserve"> ( sigave * 10^(-6) * fE *e * H719 ) / ( 3 * PI() * eps0 * ( 1 + epsF ) * mu * U * F719 * 10^(-9) )</f>
        <v>2.9369970749772139E-3</v>
      </c>
      <c r="AT719" cm="1">
        <f t="array" ref="AT719" xml:space="preserve"> PI() * AS719 / ( 1 + alpha * SQRT(AS719) )</f>
        <v>9.192474181570735E-3</v>
      </c>
      <c r="AU719" cm="1">
        <f t="array" ref="AU719" xml:space="preserve"> PI() * AS719 * ( 1 - SQRT( AS719 ) * alpha )</f>
        <v>9.1923456428082972E-3</v>
      </c>
      <c r="AV719">
        <f t="shared" si="306"/>
        <v>0.99998601695692602</v>
      </c>
      <c r="AW719" cm="1">
        <f t="array" ref="AW719" xml:space="preserve"> 2 / 3 * ( epsP - 1 ) / ( epsP + 2 ) * ( sigave * 10^(-6) ) ^ 2 / ( eps0 * ( 1 + epsF ) ^ 2 ) * H719 * ( F719 * 10^(-9) ) ^ 2 / ( df * 10^(-6) * mu * U )</f>
        <v>173.92656666719293</v>
      </c>
      <c r="AX719" cm="1">
        <f t="array" ref="AX719" xml:space="preserve"> 0.528 * Ku ^ 0.26 * AW719 ^ 0.74 / ( 1 + 0.366 * ( Ku * AW719 ) ^ 0.63 )</f>
        <v>2.6145329662500192</v>
      </c>
      <c r="AY719" cm="1">
        <f t="array" ref="AY719" xml:space="preserve"> 0.35 * Ku ^ ( -0.5 ) * AW719 ^ 0.4</f>
        <v>3.4057682273505878</v>
      </c>
      <c r="AZ719">
        <f t="shared" si="307"/>
        <v>1.3026296747122008</v>
      </c>
      <c r="BA719">
        <f t="shared" si="293"/>
        <v>0.92459766499241247</v>
      </c>
      <c r="BB719">
        <f t="shared" si="308"/>
        <v>2.0116382084063829</v>
      </c>
      <c r="BC719">
        <f t="shared" si="309"/>
        <v>2.1756903403199606</v>
      </c>
      <c r="BD719">
        <f t="shared" si="294"/>
        <v>1.122869025950745</v>
      </c>
      <c r="BE719">
        <f t="shared" si="310"/>
        <v>5.4082140901141624</v>
      </c>
      <c r="BF719">
        <f t="shared" si="311"/>
        <v>4.8164246809951594</v>
      </c>
      <c r="BG719" cm="1">
        <f t="array" ref="BG719" xml:space="preserve"> EXP( -4 * alpha * X * 10^(-6) * BA719 / ( PI() * df * 10^(-6) * ( 1 - alpha ) ) ) * 100</f>
        <v>6.0763028579011781E-7</v>
      </c>
      <c r="BH719" cm="1">
        <f t="array" ref="BH719" xml:space="preserve"> EXP( -4 * alpha * X * 10^(-6) * BB719 / ( PI() * df * 10^(-6) * ( 1 - alpha ) ) ) * 100</f>
        <v>1.3296692831513064E-16</v>
      </c>
      <c r="BI719" cm="1">
        <f t="array" ref="BI719" xml:space="preserve"> EXP( -4 * alpha * X * 10^(-6) * BD719 / ( PI() * df * 10^(-6) * ( 1 - alpha ) ) ) * 100</f>
        <v>1.0512775275355238E-8</v>
      </c>
      <c r="BJ719" cm="1">
        <f t="array" ref="BJ719" xml:space="preserve"> EXP( -4 * alpha * X * 10^(-6) * BE719 / ( PI() * df * 10^(-6) * ( 1 - alpha ) ) ) * 100</f>
        <v>8.7167244885330832E-47</v>
      </c>
      <c r="BK719" cm="1">
        <f t="array" ref="BK719">fC *  BG719 +  ( 1 - fC ) * BI719</f>
        <v>7.0224526326831497E-8</v>
      </c>
    </row>
    <row r="720" spans="6:63" x14ac:dyDescent="0.2">
      <c r="F720">
        <v>7200</v>
      </c>
      <c r="G720" cm="1">
        <f t="array" ref="G720" xml:space="preserve"> F720 * 10^(-9) * rhoa/mu * U</f>
        <v>4.7699500319331144E-3</v>
      </c>
      <c r="H720" cm="1">
        <f t="array" ref="H720">1 +  lambda/F720 * ( 2.514 + 0.8 * EXP( -0.55 * F720/lambda ) )</f>
        <v>1.0233976583333333</v>
      </c>
      <c r="I720" cm="1">
        <f t="array" ref="I720" xml:space="preserve"> 1 + 3.34 * lambda/F720</f>
        <v>1.0310851944444444</v>
      </c>
      <c r="J720">
        <f t="shared" si="295"/>
        <v>0.99254422801090347</v>
      </c>
      <c r="K720" cm="1">
        <f t="array" ref="K720" xml:space="preserve"> kB * T * H720 / ( 3 * PI() * mu * F720 * 10^(-9) )</f>
        <v>3.3557311786175199E-12</v>
      </c>
      <c r="L720" cm="1">
        <f t="array" ref="L720" xml:space="preserve"> df * 10^(-6) *U / K720</f>
        <v>24506.385561891981</v>
      </c>
      <c r="M720" cm="1">
        <f t="array" ref="M720" xml:space="preserve"> 1 + 0.388 * Kn * ( ( 1 - alpha ) * L720 / Ku ) ^ ( 1 / 3 )</f>
        <v>1.21665167012792</v>
      </c>
      <c r="N720" cm="1">
        <f t="array" ref="N720" xml:space="preserve"> 1 + 0.388 * Kn * ( ( 1 - alpha ) / Ku ) ^ ( 1 / 3 ) * ( 3 * PI() * mu * df * 10^(-6) * U * F720 * 10^(-9) / ( kB * T ) ) ^ ( 1 / 3 ) * ( 0.6 * ( F720 / lambda ) ^ 0.1 ) ^ ( -1 / 3 ) * ( 1 + 2/3 * ( 3.34 * F720 / lambda ) ) ^ ( -1 / 2 )</f>
        <v>1.0142897147238406</v>
      </c>
      <c r="O720">
        <f t="shared" si="286"/>
        <v>0.83367305501433875</v>
      </c>
      <c r="P720" cm="1">
        <f t="array" ref="P720" xml:space="preserve"> 1 / ( 1 + 1.6 * ( ( 1 - alpha ) / Ku ) ^ ( 1 / 3 ) * L720 ^ ( -2 / 3 ) * M720 )</f>
        <v>0.99741203531117029</v>
      </c>
      <c r="Q720" cm="1">
        <f t="array" ref="Q720" xml:space="preserve"> 1.6 * ( ( 1 - alpha ) / Ku ) * L720 ^ ( -2 / 3 ) * M720 * P720</f>
        <v>3.2728469845481447E-3</v>
      </c>
      <c r="R720" cm="1">
        <f t="array" ref="R720" xml:space="preserve"> 1.6 * ( 0.6 ) ^ ( 2 / 3 ) * ( ( 1 - alpha ) / Ku ) * ( lambda * 10^(-9) ) ^ ( -1 / 15 ) * ( kB * T / ( 3 * PI() * df * 10^(-6) * U * mu ) ) ^ ( 2 / 3 ) * ( F720 * 10^(-9) ) ^ ( -3 / 5 )  +  3.2 * 3.34 / 3 * ( 0.6 ) ^ ( 2 / 3 ) * ( ( 1 - alpha ) / Ku ) *  ( lambda * 10^(-9) ) ^ ( 14 / 15 ) * ( kB * T / ( 3 * PI() * df * 10^(-6) * U * mu ) ) ^ ( 2 / 3 ) * ( F720 * 10^(-9) ) ^ ( -8 / 5 )</f>
        <v>2.6339671298655702E-3</v>
      </c>
      <c r="S720">
        <f t="shared" si="287"/>
        <v>2.6716057687433221E-3</v>
      </c>
      <c r="T720">
        <f t="shared" si="296"/>
        <v>0.8162941259877351</v>
      </c>
      <c r="U720">
        <f t="shared" si="288"/>
        <v>5050.6827405794384</v>
      </c>
      <c r="V720">
        <f t="shared" si="289"/>
        <v>1.4070923147723036E-2</v>
      </c>
      <c r="W720">
        <f t="shared" si="290"/>
        <v>1.9799015595324068E-4</v>
      </c>
      <c r="X720">
        <f t="shared" si="291"/>
        <v>2.7858839034241412E-6</v>
      </c>
      <c r="Y720" cm="1">
        <f t="array" ref="Y720" xml:space="preserve"> 4 / 3 * g / U^2 * F720 * 10^(-9) * ( rhop - rhoa ) / rhoa</f>
        <v>746.38831238744274</v>
      </c>
      <c r="Z720" cm="1">
        <f t="array" ref="Z720" xml:space="preserve"> SQRT( 4/3 * 1/U720 * g/rhoa * F720 * 10^(-9) *  ( rhop - rhoa ) )</f>
        <v>4.0323454687080634E-3</v>
      </c>
      <c r="AA720" cm="1">
        <f t="array" ref="AA720" xml:space="preserve"> Z720 / U</f>
        <v>0.38442123585200205</v>
      </c>
      <c r="AB720">
        <f t="shared" si="297"/>
        <v>0.6244874876151173</v>
      </c>
      <c r="AC720">
        <f t="shared" si="298"/>
        <v>0.58900478070284179</v>
      </c>
      <c r="AD720">
        <f t="shared" si="299"/>
        <v>0.94318107629700965</v>
      </c>
      <c r="AE720" cm="1">
        <f t="array" ref="AE720">( ( F720 * 10^(-9) ) ^ 2 * rhop * H720 * U ) / ( 18 * mu * ( df * 10^(-6) ) )</f>
        <v>0.21750708209270497</v>
      </c>
      <c r="AF720">
        <f t="shared" si="300"/>
        <v>0.21645639247591175</v>
      </c>
      <c r="AG720" cm="1">
        <f t="array" ref="AG720">(2 * AI740*(1-alpha)*AE720*SQRT(alpha)+(1-alpha)*alpha*AE720^2)/Ku</f>
        <v>0.15803159381699425</v>
      </c>
      <c r="AH720">
        <f t="shared" si="301"/>
        <v>0.73008513174116918</v>
      </c>
      <c r="AI720" cm="1">
        <f t="array" ref="AI720" xml:space="preserve"> F720 / df / 1000</f>
        <v>0.91836734693877553</v>
      </c>
      <c r="AJ720" cm="1">
        <f t="array" ref="AJ720" xml:space="preserve"> ( 1 + AI720 ) / ( 2*Ku ) * ( 2 * LN( 1 + AI720 ) - 1 + alpha + ( 1 / ( 1 + AI720 ) ) ^ 2 * ( 1 - alpha / 2 ) - ( alpha / 2) * ( 1 + AI720 ) ^ 2 )</f>
        <v>0.74336374645388026</v>
      </c>
      <c r="AK720" cm="1">
        <f t="array" ref="AK720" xml:space="preserve"> ( ( 1 - alpha ) / Ku ) * AI720 ^ 2</f>
        <v>1.1994548359488189</v>
      </c>
      <c r="AL720">
        <f t="shared" si="302"/>
        <v>1.613550353606376</v>
      </c>
      <c r="AM720">
        <f t="shared" si="292"/>
        <v>0.92473693843216365</v>
      </c>
      <c r="AN720">
        <f t="shared" si="303"/>
        <v>2.0075876148963157</v>
      </c>
      <c r="AO720">
        <f t="shared" si="304"/>
        <v>2.1709823966803583</v>
      </c>
      <c r="AP720" cm="1">
        <f t="array" ref="AP720" xml:space="preserve"> EXP( -4 * alpha * X * 10^(-6) * AM720 / ( PI() * df * 10^(-6) * ( 1 - alpha ) ) ) * 100</f>
        <v>6.0590114073523053E-7</v>
      </c>
      <c r="AQ720" cm="1">
        <f t="array" ref="AQ720" xml:space="preserve"> EXP( -4 * alpha * X * 10^(-6) * AN720 / ( PI() * df * 10^(-6) * ( 1 - alpha ) ) ) * 100</f>
        <v>1.4445710263411329E-16</v>
      </c>
      <c r="AR720">
        <f t="shared" si="305"/>
        <v>6.059011405907734E-7</v>
      </c>
      <c r="AS720" cm="1">
        <f t="array" ref="AS720" xml:space="preserve"> ( sigave * 10^(-6) * fE *e * H720 ) / ( 3 * PI() * eps0 * ( 1 + epsF ) * mu * U * F720 * 10^(-9) )</f>
        <v>2.9328246545692032E-3</v>
      </c>
      <c r="AT720" cm="1">
        <f t="array" ref="AT720" xml:space="preserve"> PI() * AS720 / ( 1 + alpha * SQRT(AS720) )</f>
        <v>9.1794392696886093E-3</v>
      </c>
      <c r="AU720" cm="1">
        <f t="array" ref="AU720" xml:space="preserve"> PI() * AS720 * ( 1 - SQRT( AS720 ) * alpha )</f>
        <v>9.1793110955424913E-3</v>
      </c>
      <c r="AV720">
        <f t="shared" si="306"/>
        <v>0.99998603682181975</v>
      </c>
      <c r="AW720" cm="1">
        <f t="array" ref="AW720" xml:space="preserve"> 2 / 3 * ( epsP - 1 ) / ( epsP + 2 ) * ( sigave * 10^(-6) ) ^ 2 / ( eps0 * ( 1 + epsF ) ^ 2 ) * H720 * ( F720 * 10^(-9) ) ^ 2 / ( df * 10^(-6) * mu * U )</f>
        <v>174.40515867964695</v>
      </c>
      <c r="AX720" cm="1">
        <f t="array" ref="AX720" xml:space="preserve"> 0.528 * Ku ^ 0.26 * AW720 ^ 0.74 / ( 1 + 0.366 * ( Ku * AW720 ) ^ 0.63 )</f>
        <v>2.615873319312672</v>
      </c>
      <c r="AY720" cm="1">
        <f t="array" ref="AY720" xml:space="preserve"> 0.35 * Ku ^ ( -0.5 ) * AW720 ^ 0.4</f>
        <v>3.4095137848411894</v>
      </c>
      <c r="AZ720">
        <f t="shared" si="307"/>
        <v>1.3033940748082742</v>
      </c>
      <c r="BA720">
        <f t="shared" si="293"/>
        <v>0.92542781113507644</v>
      </c>
      <c r="BB720">
        <f t="shared" si="308"/>
        <v>2.0167669259918584</v>
      </c>
      <c r="BC720">
        <f t="shared" si="309"/>
        <v>2.1792806545528474</v>
      </c>
      <c r="BD720">
        <f t="shared" si="294"/>
        <v>1.1216155731172537</v>
      </c>
      <c r="BE720">
        <f t="shared" si="310"/>
        <v>5.417101399737505</v>
      </c>
      <c r="BF720">
        <f t="shared" si="311"/>
        <v>4.8297309074284769</v>
      </c>
      <c r="BG720" cm="1">
        <f t="array" ref="BG720" xml:space="preserve"> EXP( -4 * alpha * X * 10^(-6) * BA720 / ( PI() * df * 10^(-6) * ( 1 - alpha ) ) ) * 100</f>
        <v>5.9739610553268869E-7</v>
      </c>
      <c r="BH720" cm="1">
        <f t="array" ref="BH720" xml:space="preserve"> EXP( -4 * alpha * X * 10^(-6) * BB720 / ( PI() * df * 10^(-6) * ( 1 - alpha ) ) ) * 100</f>
        <v>1.1972027673507604E-16</v>
      </c>
      <c r="BI720" cm="1">
        <f t="array" ref="BI720" xml:space="preserve"> EXP( -4 * alpha * X * 10^(-6) * BD720 / ( PI() * df * 10^(-6) * ( 1 - alpha ) ) ) * 100</f>
        <v>1.0785892455737648E-8</v>
      </c>
      <c r="BJ720" cm="1">
        <f t="array" ref="BJ720" xml:space="preserve"> EXP( -4 * alpha * X * 10^(-6) * BE720 / ( PI() * df * 10^(-6) * ( 1 - alpha ) ) ) * 100</f>
        <v>7.2673650892589235E-47</v>
      </c>
      <c r="BK720" cm="1">
        <f t="array" ref="BK720">fC *  BG720 +  ( 1 - fC ) * BI720</f>
        <v>6.9446913763432756E-8</v>
      </c>
    </row>
    <row r="721" spans="6:63" x14ac:dyDescent="0.2">
      <c r="F721">
        <v>7210</v>
      </c>
      <c r="G721" cm="1">
        <f t="array" ref="G721" xml:space="preserve"> F721 * 10^(-9) * rhoa/mu * U</f>
        <v>4.7765749625330216E-3</v>
      </c>
      <c r="H721" cm="1">
        <f t="array" ref="H721">1 +  lambda/F721 * ( 2.514 + 0.8 * EXP( -0.55 * F721/lambda ) )</f>
        <v>1.0233652066574201</v>
      </c>
      <c r="I721" cm="1">
        <f t="array" ref="I721" xml:space="preserve"> 1 + 3.34 * lambda/F721</f>
        <v>1.0310420804438281</v>
      </c>
      <c r="J721">
        <f t="shared" si="295"/>
        <v>0.99255425754969839</v>
      </c>
      <c r="K721" cm="1">
        <f t="array" ref="K721" xml:space="preserve"> kB * T * H721 / ( 3 * PI() * mu * F721 * 10^(-9) )</f>
        <v>3.3509706433534085E-12</v>
      </c>
      <c r="L721" cm="1">
        <f t="array" ref="L721" xml:space="preserve"> df * 10^(-6) *U / K721</f>
        <v>24541.200403643787</v>
      </c>
      <c r="M721" cm="1">
        <f t="array" ref="M721" xml:space="preserve"> 1 + 0.388 * Kn * ( ( 1 - alpha ) * L721 / Ku ) ^ ( 1 / 3 )</f>
        <v>1.2167542165245377</v>
      </c>
      <c r="N721" cm="1">
        <f t="array" ref="N721" xml:space="preserve"> 1 + 0.388 * Kn * ( ( 1 - alpha ) / Ku ) ^ ( 1 / 3 ) * ( 3 * PI() * mu * df * 10^(-6) * U * F721 * 10^(-9) / ( kB * T ) ) ^ ( 1 / 3 ) * ( 0.6 * ( F721 / lambda ) ^ 0.1 ) ^ ( -1 / 3 ) * ( 1 + 2/3 * ( 3.34 * F721 / lambda ) ) ^ ( -1 / 2 )</f>
        <v>1.0142857898994149</v>
      </c>
      <c r="O721">
        <f t="shared" si="286"/>
        <v>0.83359956852794703</v>
      </c>
      <c r="P721" cm="1">
        <f t="array" ref="P721" xml:space="preserve"> 1 / ( 1 + 1.6 * ( ( 1 - alpha ) / Ku ) ^ ( 1 / 3 ) * L721 ^ ( -2 / 3 ) * M721 )</f>
        <v>0.99741425977456466</v>
      </c>
      <c r="Q721" cm="1">
        <f t="array" ref="Q721" xml:space="preserve"> 1.6 * ( ( 1 - alpha ) / Ku ) * L721 ^ ( -2 / 3 ) * M721 * P721</f>
        <v>3.2700338363069168E-3</v>
      </c>
      <c r="R721" cm="1">
        <f t="array" ref="R721" xml:space="preserve"> 1.6 * ( 0.6 ) ^ ( 2 / 3 ) * ( ( 1 - alpha ) / Ku ) * ( lambda * 10^(-9) ) ^ ( -1 / 15 ) * ( kB * T / ( 3 * PI() * df * 10^(-6) * U * mu ) ) ^ ( 2 / 3 ) * ( F721 * 10^(-9) ) ^ ( -3 / 5 )  +  3.2 * 3.34 / 3 * ( 0.6 ) ^ ( 2 / 3 ) * ( ( 1 - alpha ) / Ku ) *  ( lambda * 10^(-9) ) ^ ( 14 / 15 ) * ( kB * T / ( 3 * PI() * df * 10^(-6) * U * mu ) ) ^ ( 2 / 3 ) * ( F721 * 10^(-9) ) ^ ( -8 / 5 )</f>
        <v>2.631700484746308E-3</v>
      </c>
      <c r="S721">
        <f t="shared" si="287"/>
        <v>2.6692964049495819E-3</v>
      </c>
      <c r="T721">
        <f t="shared" si="296"/>
        <v>0.81629014822801016</v>
      </c>
      <c r="U721">
        <f t="shared" si="288"/>
        <v>5043.6959076470594</v>
      </c>
      <c r="V721">
        <f t="shared" si="289"/>
        <v>1.4080665575973513E-2</v>
      </c>
      <c r="W721">
        <f t="shared" si="290"/>
        <v>1.9826441840274135E-4</v>
      </c>
      <c r="X721">
        <f t="shared" si="291"/>
        <v>2.7916745247481594E-6</v>
      </c>
      <c r="Y721" cm="1">
        <f t="array" ref="Y721" xml:space="preserve"> 4 / 3 * g / U^2 * F721 * 10^(-9) * ( rhop - rhoa ) / rhoa</f>
        <v>747.42496282131412</v>
      </c>
      <c r="Z721" cm="1">
        <f t="array" ref="Z721" xml:space="preserve"> SQRT( 4/3 * 1/U721 * g/rhoa * F721 * 10^(-9) *  ( rhop - rhoa ) )</f>
        <v>4.0379386331472851E-3</v>
      </c>
      <c r="AA721" cm="1">
        <f t="array" ref="AA721" xml:space="preserve"> Z721 / U</f>
        <v>0.38495445682791657</v>
      </c>
      <c r="AB721">
        <f t="shared" si="297"/>
        <v>0.6258958561711101</v>
      </c>
      <c r="AC721">
        <f t="shared" si="298"/>
        <v>0.5901849482649093</v>
      </c>
      <c r="AD721">
        <f t="shared" si="299"/>
        <v>0.94294432922968896</v>
      </c>
      <c r="AE721" cm="1">
        <f t="array" ref="AE721">( ( F721 * 10^(-9) ) ^ 2 * rhop * H721 * U ) / ( 18 * mu * ( df * 10^(-6) ) )</f>
        <v>0.21810477174030071</v>
      </c>
      <c r="AF721">
        <f t="shared" si="300"/>
        <v>0.21709218914125272</v>
      </c>
      <c r="AG721" cm="1">
        <f t="array" ref="AG721">(2 * AI741*(1-alpha)*AE721*SQRT(alpha)+(1-alpha)*alpha*AE721^2)/Ku</f>
        <v>0.15868649454157974</v>
      </c>
      <c r="AH721">
        <f t="shared" si="301"/>
        <v>0.73096362964182526</v>
      </c>
      <c r="AI721" cm="1">
        <f t="array" ref="AI721" xml:space="preserve"> F721 / df / 1000</f>
        <v>0.9196428571428571</v>
      </c>
      <c r="AJ721" cm="1">
        <f t="array" ref="AJ721" xml:space="preserve"> ( 1 + AI721 ) / ( 2*Ku ) * ( 2 * LN( 1 + AI721 ) - 1 + alpha + ( 1 / ( 1 + AI721 ) ) ^ 2 * ( 1 - alpha / 2 ) - ( alpha / 2) * ( 1 + AI721 ) ^ 2 )</f>
        <v>0.74504844497532785</v>
      </c>
      <c r="AK721" cm="1">
        <f t="array" ref="AK721" xml:space="preserve"> ( ( 1 - alpha ) / Ku ) * AI721 ^ 2</f>
        <v>1.2027889687007518</v>
      </c>
      <c r="AL721">
        <f t="shared" si="302"/>
        <v>1.6143768594008434</v>
      </c>
      <c r="AM721">
        <f t="shared" si="292"/>
        <v>0.9255716613203282</v>
      </c>
      <c r="AN721">
        <f t="shared" si="303"/>
        <v>2.0127354025118636</v>
      </c>
      <c r="AO721">
        <f t="shared" si="304"/>
        <v>2.1745862439659138</v>
      </c>
      <c r="AP721" cm="1">
        <f t="array" ref="AP721" xml:space="preserve"> EXP( -4 * alpha * X * 10^(-6) * AM721 / ( PI() * df * 10^(-6) * ( 1 - alpha ) ) ) * 100</f>
        <v>5.9564030086159221E-7</v>
      </c>
      <c r="AQ721" cm="1">
        <f t="array" ref="AQ721" xml:space="preserve"> EXP( -4 * alpha * X * 10^(-6) * AN721 / ( PI() * df * 10^(-6) * ( 1 - alpha ) ) ) * 100</f>
        <v>1.300150153579854E-16</v>
      </c>
      <c r="AR721">
        <f t="shared" si="305"/>
        <v>5.956403007315772E-7</v>
      </c>
      <c r="AS721" cm="1">
        <f t="array" ref="AS721" xml:space="preserve"> ( sigave * 10^(-6) * fE *e * H721 ) / ( 3 * PI() * eps0 * ( 1 + epsF ) * mu * U * F721 * 10^(-9) )</f>
        <v>2.9286640664742763E-3</v>
      </c>
      <c r="AT721" cm="1">
        <f t="array" ref="AT721" xml:space="preserve"> PI() * AS721 / ( 1 + alpha * SQRT(AS721) )</f>
        <v>9.1664412711939449E-3</v>
      </c>
      <c r="AU721" cm="1">
        <f t="array" ref="AU721" xml:space="preserve"> PI() * AS721 * ( 1 - SQRT( AS721 ) * alpha )</f>
        <v>9.1663134601151948E-3</v>
      </c>
      <c r="AV721">
        <f t="shared" si="306"/>
        <v>0.99998605663037932</v>
      </c>
      <c r="AW721" cm="1">
        <f t="array" ref="AW721" xml:space="preserve"> 2 / 3 * ( epsP - 1 ) / ( epsP + 2 ) * ( sigave * 10^(-6) ) ^ 2 / ( eps0 * ( 1 + epsF ) ^ 2 ) * H721 * ( F721 * 10^(-9) ) ^ 2 / ( df * 10^(-6) * mu * U )</f>
        <v>174.88440816811044</v>
      </c>
      <c r="AX721" cm="1">
        <f t="array" ref="AX721" xml:space="preserve"> 0.528 * Ku ^ 0.26 * AW721 ^ 0.74 / ( 1 + 0.366 * ( Ku * AW721 ) ^ 0.63 )</f>
        <v>2.6172116841301025</v>
      </c>
      <c r="AY721" cm="1">
        <f t="array" ref="AY721" xml:space="preserve"> 0.35 * Ku ^ ( -0.5 ) * AW721 ^ 0.4</f>
        <v>3.4132583132460952</v>
      </c>
      <c r="AZ721">
        <f t="shared" si="307"/>
        <v>1.3041582895044193</v>
      </c>
      <c r="BA721">
        <f t="shared" si="293"/>
        <v>0.92625390431574783</v>
      </c>
      <c r="BB721">
        <f t="shared" si="308"/>
        <v>2.0219017159719788</v>
      </c>
      <c r="BC721">
        <f t="shared" si="309"/>
        <v>2.1828806405578605</v>
      </c>
      <c r="BD721">
        <f t="shared" si="294"/>
        <v>1.1203663789431577</v>
      </c>
      <c r="BE721">
        <f t="shared" si="310"/>
        <v>5.4259937157579587</v>
      </c>
      <c r="BF721">
        <f t="shared" si="311"/>
        <v>4.8430529670805562</v>
      </c>
      <c r="BG721" cm="1">
        <f t="array" ref="BG721" xml:space="preserve"> EXP( -4 * alpha * X * 10^(-6) * BA721 / ( PI() * df * 10^(-6) * ( 1 - alpha ) ) ) * 100</f>
        <v>5.8738300728966479E-7</v>
      </c>
      <c r="BH721" cm="1">
        <f t="array" ref="BH721" xml:space="preserve"> EXP( -4 * alpha * X * 10^(-6) * BB721 / ( PI() * df * 10^(-6) * ( 1 - alpha ) ) ) * 100</f>
        <v>1.0777991235011798E-16</v>
      </c>
      <c r="BI721" cm="1">
        <f t="array" ref="BI721" xml:space="preserve"> EXP( -4 * alpha * X * 10^(-6) * BD721 / ( PI() * df * 10^(-6) * ( 1 - alpha ) ) ) * 100</f>
        <v>1.1065140844446299E-8</v>
      </c>
      <c r="BJ721" cm="1">
        <f t="array" ref="BJ721" xml:space="preserve"> EXP( -4 * alpha * X * 10^(-6) * BE721 / ( PI() * df * 10^(-6) * ( 1 - alpha ) ) ) * 100</f>
        <v>6.058374953059805E-47</v>
      </c>
      <c r="BK721" cm="1">
        <f t="array" ref="BK721">fC *  BG721 +  ( 1 - fC ) * BI721</f>
        <v>6.8696927488968148E-8</v>
      </c>
    </row>
    <row r="722" spans="6:63" x14ac:dyDescent="0.2">
      <c r="F722">
        <v>7220</v>
      </c>
      <c r="G722" cm="1">
        <f t="array" ref="G722" xml:space="preserve"> F722 * 10^(-9) * rhoa/mu * U</f>
        <v>4.7831998931329297E-3</v>
      </c>
      <c r="H722" cm="1">
        <f t="array" ref="H722">1 +  lambda/F722 * ( 2.514 + 0.8 * EXP( -0.55 * F722/lambda ) )</f>
        <v>1.0233328448753463</v>
      </c>
      <c r="I722" cm="1">
        <f t="array" ref="I722" xml:space="preserve"> 1 + 3.34 * lambda/F722</f>
        <v>1.0309990858725762</v>
      </c>
      <c r="J722">
        <f t="shared" si="295"/>
        <v>0.99256426014117982</v>
      </c>
      <c r="K722" cm="1">
        <f t="array" ref="K722" xml:space="preserve"> kB * T * H722 / ( 3 * PI() * mu * F722 * 10^(-9) )</f>
        <v>3.3462235891138745E-12</v>
      </c>
      <c r="L722" cm="1">
        <f t="array" ref="L722" xml:space="preserve"> df * 10^(-6) *U / K722</f>
        <v>24576.015294614721</v>
      </c>
      <c r="M722" cm="1">
        <f t="array" ref="M722" xml:space="preserve"> 1 + 0.388 * Kn * ( ( 1 - alpha ) * L722 / Ku ) ^ ( 1 / 3 )</f>
        <v>1.2168566661282458</v>
      </c>
      <c r="N722" cm="1">
        <f t="array" ref="N722" xml:space="preserve"> 1 + 0.388 * Kn * ( ( 1 - alpha ) / Ku ) ^ ( 1 / 3 ) * ( 3 * PI() * mu * df * 10^(-6) * U * F722 * 10^(-9) / ( kB * T ) ) ^ ( 1 / 3 ) * ( 0.6 * ( F722 / lambda ) ^ 0.1 ) ^ ( -1 / 3 ) * ( 1 + 2/3 * ( 3.34 * F722 / lambda ) ) ^ ( -1 / 2 )</f>
        <v>1.0142818715337365</v>
      </c>
      <c r="O722">
        <f t="shared" si="286"/>
        <v>0.83352616603641982</v>
      </c>
      <c r="P722" cm="1">
        <f t="array" ref="P722" xml:space="preserve"> 1 / ( 1 + 1.6 * ( ( 1 - alpha ) / Ku ) ^ ( 1 / 3 ) * L722 ^ ( -2 / 3 ) * M722 )</f>
        <v>0.99741647910032638</v>
      </c>
      <c r="Q722" cm="1">
        <f t="array" ref="Q722" xml:space="preserve"> 1.6 * ( ( 1 - alpha ) / Ku ) * L722 ^ ( -2 / 3 ) * M722 * P722</f>
        <v>3.2672271853282299E-3</v>
      </c>
      <c r="R722" cm="1">
        <f t="array" ref="R722" xml:space="preserve"> 1.6 * ( 0.6 ) ^ ( 2 / 3 ) * ( ( 1 - alpha ) / Ku ) * ( lambda * 10^(-9) ) ^ ( -1 / 15 ) * ( kB * T / ( 3 * PI() * df * 10^(-6) * U * mu ) ) ^ ( 2 / 3 ) * ( F722 * 10^(-9) ) ^ ( -3 / 5 )  +  3.2 * 3.34 / 3 * ( 0.6 ) ^ ( 2 / 3 ) * ( ( 1 - alpha ) / Ku ) *  ( lambda * 10^(-9) ) ^ ( 14 / 15 ) * ( kB * T / ( 3 * PI() * df * 10^(-6) * U * mu ) ) ^ ( 2 / 3 ) * ( F722 * 10^(-9) ) ^ ( -8 / 5 )</f>
        <v>2.6294390281031556E-3</v>
      </c>
      <c r="S722">
        <f t="shared" si="287"/>
        <v>2.6669923385083177E-3</v>
      </c>
      <c r="T722">
        <f t="shared" si="296"/>
        <v>0.81628616169842139</v>
      </c>
      <c r="U722">
        <f t="shared" si="288"/>
        <v>5036.7284209017498</v>
      </c>
      <c r="V722">
        <f t="shared" si="289"/>
        <v>1.4090401208158104E-2</v>
      </c>
      <c r="W722">
        <f t="shared" si="290"/>
        <v>1.985386791588753E-4</v>
      </c>
      <c r="X722">
        <f t="shared" si="291"/>
        <v>2.7974691166826362E-6</v>
      </c>
      <c r="Y722" cm="1">
        <f t="array" ref="Y722" xml:space="preserve"> 4 / 3 * g / U^2 * F722 * 10^(-9) * ( rhop - rhoa ) / rhoa</f>
        <v>748.46161325518563</v>
      </c>
      <c r="Z722" cm="1">
        <f t="array" ref="Z722" xml:space="preserve"> SQRT( 4/3 * 1/U722 * g/rhoa * F722 * 10^(-9) *  ( rhop - rhoa ) )</f>
        <v>4.0435317805134451E-3</v>
      </c>
      <c r="AA722" cm="1">
        <f t="array" ref="AA722" xml:space="preserve"> Z722 / U</f>
        <v>0.38548767617618102</v>
      </c>
      <c r="AB722">
        <f t="shared" si="297"/>
        <v>0.62730666453924611</v>
      </c>
      <c r="AC722">
        <f t="shared" si="298"/>
        <v>0.59136633748968315</v>
      </c>
      <c r="AD722">
        <f t="shared" si="299"/>
        <v>0.94270692616352014</v>
      </c>
      <c r="AE722" cm="1">
        <f t="array" ref="AE722">( ( F722 * 10^(-9) ) ^ 2 * rhop * H722 * U ) / ( 18 * mu * ( df * 10^(-6) ) )</f>
        <v>0.2187032813503875</v>
      </c>
      <c r="AF722">
        <f t="shared" si="300"/>
        <v>0.21772816391347471</v>
      </c>
      <c r="AG722" cm="1">
        <f t="array" ref="AG722">(2 * AI742*(1-alpha)*AE722*SQRT(alpha)+(1-alpha)*alpha*AE722^2)/Ku</f>
        <v>0.15934321957108025</v>
      </c>
      <c r="AH722">
        <f t="shared" si="301"/>
        <v>0.73184477702390094</v>
      </c>
      <c r="AI722" cm="1">
        <f t="array" ref="AI722" xml:space="preserve"> F722 / df / 1000</f>
        <v>0.92091836734693877</v>
      </c>
      <c r="AJ722" cm="1">
        <f t="array" ref="AJ722" xml:space="preserve"> ( 1 + AI722 ) / ( 2*Ku ) * ( 2 * LN( 1 + AI722 ) - 1 + alpha + ( 1 / ( 1 + AI722 ) ) ^ 2 * ( 1 - alpha / 2 ) - ( alpha / 2) * ( 1 + AI722 ) ^ 2 )</f>
        <v>0.74673428356368332</v>
      </c>
      <c r="AK722" cm="1">
        <f t="array" ref="AK722" xml:space="preserve"> ( ( 1 - alpha ) / Ku ) * AI722 ^ 2</f>
        <v>1.2061277289790586</v>
      </c>
      <c r="AL722">
        <f t="shared" si="302"/>
        <v>1.6152033668830434</v>
      </c>
      <c r="AM722">
        <f t="shared" si="292"/>
        <v>0.92640226232458633</v>
      </c>
      <c r="AN722">
        <f t="shared" si="303"/>
        <v>2.0178892227207248</v>
      </c>
      <c r="AO722">
        <f t="shared" si="304"/>
        <v>2.1781998002221101</v>
      </c>
      <c r="AP722" cm="1">
        <f t="array" ref="AP722" xml:space="preserve"> EXP( -4 * alpha * X * 10^(-6) * AM722 / ( PI() * df * 10^(-6) * ( 1 - alpha ) ) ) * 100</f>
        <v>5.8560261484518695E-7</v>
      </c>
      <c r="AQ722" cm="1">
        <f t="array" ref="AQ722" xml:space="preserve"> EXP( -4 * alpha * X * 10^(-6) * AN722 / ( PI() * df * 10^(-6) * ( 1 - alpha ) ) ) * 100</f>
        <v>1.1700233125761234E-16</v>
      </c>
      <c r="AR722">
        <f t="shared" si="305"/>
        <v>5.856026147281846E-7</v>
      </c>
      <c r="AS722" cm="1">
        <f t="array" ref="AS722" xml:space="preserve"> ( sigave * 10^(-6) * fE *e * H722 ) / ( 3 * PI() * eps0 * ( 1 + epsF ) * mu * U * F722 * 10^(-9) )</f>
        <v>2.9245152604557866E-3</v>
      </c>
      <c r="AT722" cm="1">
        <f t="array" ref="AT722" xml:space="preserve"> PI() * AS722 / ( 1 + alpha * SQRT(AS722) )</f>
        <v>9.1534800295448807E-3</v>
      </c>
      <c r="AU722" cm="1">
        <f t="array" ref="AU722" xml:space="preserve"> PI() * AS722 * ( 1 - SQRT( AS722 ) * alpha )</f>
        <v>9.1533525799933138E-3</v>
      </c>
      <c r="AV722">
        <f t="shared" si="306"/>
        <v>0.99998607638284509</v>
      </c>
      <c r="AW722" cm="1">
        <f t="array" ref="AW722" xml:space="preserve"> 2 / 3 * ( epsP - 1 ) / ( epsP + 2 ) * ( sigave * 10^(-6) ) ^ 2 / ( eps0 * ( 1 + epsF ) ^ 2 ) * H722 * ( F722 * 10^(-9) ) ^ 2 / ( df * 10^(-6) * mu * U )</f>
        <v>175.36431513258336</v>
      </c>
      <c r="AX722" cm="1">
        <f t="array" ref="AX722" xml:space="preserve"> 0.528 * Ku ^ 0.26 * AW722 ^ 0.74 / ( 1 + 0.366 * ( Ku * AW722 ) ^ 0.63 )</f>
        <v>2.6185480665185623</v>
      </c>
      <c r="AY722" cm="1">
        <f t="array" ref="AY722" xml:space="preserve"> 0.35 * Ku ^ ( -0.5 ) * AW722 ^ 0.4</f>
        <v>3.4170018142605452</v>
      </c>
      <c r="AZ722">
        <f t="shared" si="307"/>
        <v>1.3049223185746408</v>
      </c>
      <c r="BA722">
        <f t="shared" si="293"/>
        <v>0.92707593774661801</v>
      </c>
      <c r="BB722">
        <f t="shared" si="308"/>
        <v>2.027042575300718</v>
      </c>
      <c r="BC722">
        <f t="shared" si="309"/>
        <v>2.1864903324184164</v>
      </c>
      <c r="BD722">
        <f t="shared" si="294"/>
        <v>1.119121476014681</v>
      </c>
      <c r="BE722">
        <f t="shared" si="310"/>
        <v>5.43489103698127</v>
      </c>
      <c r="BF722">
        <f t="shared" si="311"/>
        <v>4.8563906184121635</v>
      </c>
      <c r="BG722" cm="1">
        <f t="array" ref="BG722" xml:space="preserve"> EXP( -4 * alpha * X * 10^(-6) * BA722 / ( PI() * df * 10^(-6) * ( 1 - alpha ) ) ) * 100</f>
        <v>5.7758571873907516E-7</v>
      </c>
      <c r="BH722" cm="1">
        <f t="array" ref="BH722" xml:space="preserve"> EXP( -4 * alpha * X * 10^(-6) * BB722 / ( PI() * df * 10^(-6) * ( 1 - alpha ) ) ) * 100</f>
        <v>9.7018377048406941E-17</v>
      </c>
      <c r="BI722" cm="1">
        <f t="array" ref="BI722" xml:space="preserve"> EXP( -4 * alpha * X * 10^(-6) * BD722 / ( PI() * df * 10^(-6) * ( 1 - alpha ) ) ) * 100</f>
        <v>1.1350622316121486E-8</v>
      </c>
      <c r="BJ722" cm="1">
        <f t="array" ref="BJ722" xml:space="preserve"> EXP( -4 * alpha * X * 10^(-6) * BE722 / ( PI() * df * 10^(-6) * ( 1 - alpha ) ) ) * 100</f>
        <v>5.0499937430699135E-47</v>
      </c>
      <c r="BK722" cm="1">
        <f t="array" ref="BK722">fC *  BG722 +  ( 1 - fC ) * BI722</f>
        <v>6.7974131958416849E-8</v>
      </c>
    </row>
    <row r="723" spans="6:63" x14ac:dyDescent="0.2">
      <c r="F723">
        <v>7230</v>
      </c>
      <c r="G723" cm="1">
        <f t="array" ref="G723" xml:space="preserve"> F723 * 10^(-9) * rhoa/mu * U</f>
        <v>4.7898248237328361E-3</v>
      </c>
      <c r="H723" cm="1">
        <f t="array" ref="H723">1 +  lambda/F723 * ( 2.514 + 0.8 * EXP( -0.55 * F723/lambda ) )</f>
        <v>1.0233005726141078</v>
      </c>
      <c r="I723" cm="1">
        <f t="array" ref="I723" xml:space="preserve"> 1 + 3.34 * lambda/F723</f>
        <v>1.0309562102351313</v>
      </c>
      <c r="J723">
        <f t="shared" si="295"/>
        <v>0.99257423589380434</v>
      </c>
      <c r="K723" cm="1">
        <f t="array" ref="K723" xml:space="preserve"> kB * T * H723 / ( 3 * PI() * mu * F723 * 10^(-9) )</f>
        <v>3.3414899587430471E-12</v>
      </c>
      <c r="L723" cm="1">
        <f t="array" ref="L723" xml:space="preserve"> df * 10^(-6) *U / K723</f>
        <v>24610.830234605222</v>
      </c>
      <c r="M723" cm="1">
        <f t="array" ref="M723" xml:space="preserve"> 1 + 0.388 * Kn * ( ( 1 - alpha ) * L723 / Ku ) ^ ( 1 / 3 )</f>
        <v>1.216959019166814</v>
      </c>
      <c r="N723" cm="1">
        <f t="array" ref="N723" xml:space="preserve"> 1 + 0.388 * Kn * ( ( 1 - alpha ) / Ku ) ^ ( 1 / 3 ) * ( 3 * PI() * mu * df * 10^(-6) * U * F723 * 10^(-9) / ( kB * T ) ) ^ ( 1 / 3 ) * ( 0.6 * ( F723 / lambda ) ^ 0.1 ) ^ ( -1 / 3 ) * ( 1 + 2/3 * ( 3.34 * F723 / lambda ) ) ^ ( -1 / 2 )</f>
        <v>1.0142779596073475</v>
      </c>
      <c r="O723">
        <f t="shared" si="286"/>
        <v>0.83345284732904867</v>
      </c>
      <c r="P723" cm="1">
        <f t="array" ref="P723" xml:space="preserve"> 1 / ( 1 + 1.6 * ( ( 1 - alpha ) / Ku ) ^ ( 1 / 3 ) * L723 ^ ( -2 / 3 ) * M723 )</f>
        <v>0.99741869330759336</v>
      </c>
      <c r="Q723" cm="1">
        <f t="array" ref="Q723" xml:space="preserve"> 1.6 * ( ( 1 - alpha ) / Ku ) * L723 ^ ( -2 / 3 ) * M723 * P723</f>
        <v>3.264427007409261E-3</v>
      </c>
      <c r="R723" cm="1">
        <f t="array" ref="R723" xml:space="preserve"> 1.6 * ( 0.6 ) ^ ( 2 / 3 ) * ( ( 1 - alpha ) / Ku ) * ( lambda * 10^(-9) ) ^ ( -1 / 15 ) * ( kB * T / ( 3 * PI() * df * 10^(-6) * U * mu ) ) ^ ( 2 / 3 ) * ( F723 * 10^(-9) ) ^ ( -3 / 5 )  +  3.2 * 3.34 / 3 * ( 0.6 ) ^ ( 2 / 3 ) * ( ( 1 - alpha ) / Ku ) *  ( lambda * 10^(-9) ) ^ ( 14 / 15 ) * ( kB * T / ( 3 * PI() * df * 10^(-6) * U * mu ) ) ^ ( 2 / 3 ) * ( F723 * 10^(-9) ) ^ ( -8 / 5 )</f>
        <v>2.6271827406832435E-3</v>
      </c>
      <c r="S723">
        <f t="shared" si="287"/>
        <v>2.6646935497358394E-3</v>
      </c>
      <c r="T723">
        <f t="shared" si="296"/>
        <v>0.81628216642240481</v>
      </c>
      <c r="U723">
        <f t="shared" si="288"/>
        <v>5029.7802000832553</v>
      </c>
      <c r="V723">
        <f t="shared" si="289"/>
        <v>1.4100130058380249E-2</v>
      </c>
      <c r="W723">
        <f t="shared" si="290"/>
        <v>1.988129382223768E-4</v>
      </c>
      <c r="X723">
        <f t="shared" si="291"/>
        <v>2.8032676764004831E-6</v>
      </c>
      <c r="Y723" cm="1">
        <f t="array" ref="Y723" xml:space="preserve"> 4 / 3 * g / U^2 * F723 * 10^(-9) * ( rhop - rhoa ) / rhoa</f>
        <v>749.49826368905713</v>
      </c>
      <c r="Z723" cm="1">
        <f t="array" ref="Z723" xml:space="preserve"> SQRT( 4/3 * 1/U723 * g/rhoa * F723 * 10^(-9) *  ( rhop - rhoa ) )</f>
        <v>4.0491249108140772E-3</v>
      </c>
      <c r="AA723" cm="1">
        <f t="array" ref="AA723" xml:space="preserve"> Z723 / U</f>
        <v>0.3860208938975136</v>
      </c>
      <c r="AB723">
        <f t="shared" si="297"/>
        <v>0.62871991906688496</v>
      </c>
      <c r="AC723">
        <f t="shared" si="298"/>
        <v>0.59254894927695501</v>
      </c>
      <c r="AD723">
        <f t="shared" si="299"/>
        <v>0.94246886619464332</v>
      </c>
      <c r="AE723" cm="1">
        <f t="array" ref="AE723">( ( F723 * 10^(-9) ) ^ 2 * rhop * H723 * U ) / ( 18 * mu * ( df * 10^(-6) ) )</f>
        <v>0.2193026109229653</v>
      </c>
      <c r="AF723">
        <f t="shared" si="300"/>
        <v>0.21836431303455819</v>
      </c>
      <c r="AG723" cm="1">
        <f t="array" ref="AG723">(2 * AI743*(1-alpha)*AE723*SQRT(alpha)+(1-alpha)*alpha*AE723^2)/Ku</f>
        <v>0.16000177153869607</v>
      </c>
      <c r="AH723">
        <f t="shared" si="301"/>
        <v>0.73272857325076879</v>
      </c>
      <c r="AI723" cm="1">
        <f t="array" ref="AI723" xml:space="preserve"> F723 / df / 1000</f>
        <v>0.92219387755102045</v>
      </c>
      <c r="AJ723" cm="1">
        <f t="array" ref="AJ723" xml:space="preserve"> ( 1 + AI723 ) / ( 2*Ku ) * ( 2 * LN( 1 + AI723 ) - 1 + alpha + ( 1 / ( 1 + AI723 ) ) ^ 2 * ( 1 - alpha / 2 ) - ( alpha / 2) * ( 1 + AI723 ) ^ 2 )</f>
        <v>0.74842126035594603</v>
      </c>
      <c r="AK723" cm="1">
        <f t="array" ref="AK723" xml:space="preserve"> ( ( 1 - alpha ) / Ku ) * AI723 ^ 2</f>
        <v>1.2094711167837386</v>
      </c>
      <c r="AL723">
        <f t="shared" si="302"/>
        <v>1.6160298762872118</v>
      </c>
      <c r="AM723">
        <f t="shared" si="292"/>
        <v>0.92722873488960411</v>
      </c>
      <c r="AN723">
        <f t="shared" si="303"/>
        <v>2.0230490726449877</v>
      </c>
      <c r="AO723">
        <f t="shared" si="304"/>
        <v>2.1818230998695829</v>
      </c>
      <c r="AP723" cm="1">
        <f t="array" ref="AP723" xml:space="preserve"> EXP( -4 * alpha * X * 10^(-6) * AM723 / ( PI() * df * 10^(-6) * ( 1 - alpha ) ) ) * 100</f>
        <v>5.7578272036678396E-7</v>
      </c>
      <c r="AQ723" cm="1">
        <f t="array" ref="AQ723" xml:space="preserve"> EXP( -4 * alpha * X * 10^(-6) * AN723 / ( PI() * df * 10^(-6) * ( 1 - alpha ) ) ) * 100</f>
        <v>1.0527904482209907E-16</v>
      </c>
      <c r="AR723">
        <f t="shared" si="305"/>
        <v>5.7578272026150496E-7</v>
      </c>
      <c r="AS723" cm="1">
        <f t="array" ref="AS723" xml:space="preserve"> ( sigave * 10^(-6) * fE *e * H723 ) / ( 3 * PI() * eps0 * ( 1 + epsF ) * mu * U * F723 * 10^(-9) )</f>
        <v>2.9203781865609403E-3</v>
      </c>
      <c r="AT723" cm="1">
        <f t="array" ref="AT723" xml:space="preserve"> PI() * AS723 / ( 1 + alpha * SQRT(AS723) )</f>
        <v>9.1405553890831753E-3</v>
      </c>
      <c r="AU723" cm="1">
        <f t="array" ref="AU723" xml:space="preserve"> PI() * AS723 * ( 1 - SQRT( AS723 ) * alpha )</f>
        <v>9.1404282995272979E-3</v>
      </c>
      <c r="AV723">
        <f t="shared" si="306"/>
        <v>0.99998609607945388</v>
      </c>
      <c r="AW723" cm="1">
        <f t="array" ref="AW723" xml:space="preserve"> 2 / 3 * ( epsP - 1 ) / ( epsP + 2 ) * ( sigave * 10^(-6) ) ^ 2 / ( eps0 * ( 1 + epsF ) ^ 2 ) * H723 * ( F723 * 10^(-9) ) ^ 2 / ( df * 10^(-6) * mu * U )</f>
        <v>175.84487957306578</v>
      </c>
      <c r="AX723" cm="1">
        <f t="array" ref="AX723" xml:space="preserve"> 0.528 * Ku ^ 0.26 * AW723 ^ 0.74 / ( 1 + 0.366 * ( Ku * AW723 ) ^ 0.63 )</f>
        <v>2.6198824722701866</v>
      </c>
      <c r="AY723" cm="1">
        <f t="array" ref="AY723" xml:space="preserve"> 0.35 * Ku ^ ( -0.5 ) * AW723 ^ 0.4</f>
        <v>3.4207442895746607</v>
      </c>
      <c r="AZ723">
        <f t="shared" si="307"/>
        <v>1.3056861617958417</v>
      </c>
      <c r="BA723">
        <f t="shared" si="293"/>
        <v>0.92789390466907939</v>
      </c>
      <c r="BB723">
        <f t="shared" si="308"/>
        <v>2.032189500944515</v>
      </c>
      <c r="BC723">
        <f t="shared" si="309"/>
        <v>2.1901097644016398</v>
      </c>
      <c r="BD723">
        <f t="shared" si="294"/>
        <v>1.1178808968372573</v>
      </c>
      <c r="BE723">
        <f t="shared" si="310"/>
        <v>5.4437933622196484</v>
      </c>
      <c r="BF723">
        <f t="shared" si="311"/>
        <v>4.8697436172506343</v>
      </c>
      <c r="BG723" cm="1">
        <f t="array" ref="BG723" xml:space="preserve"> EXP( -4 * alpha * X * 10^(-6) * BA723 / ( PI() * df * 10^(-6) * ( 1 - alpha ) ) ) * 100</f>
        <v>5.6799910461673394E-7</v>
      </c>
      <c r="BH723" cm="1">
        <f t="array" ref="BH723" xml:space="preserve"> EXP( -4 * alpha * X * 10^(-6) * BB723 / ( PI() * df * 10^(-6) * ( 1 - alpha ) ) ) * 100</f>
        <v>8.7320512662840626E-17</v>
      </c>
      <c r="BI723" cm="1">
        <f t="array" ref="BI723" xml:space="preserve"> EXP( -4 * alpha * X * 10^(-6) * BD723 / ( PI() * df * 10^(-6) * ( 1 - alpha ) ) ) * 100</f>
        <v>1.1642439162527483E-8</v>
      </c>
      <c r="BJ723" cm="1">
        <f t="array" ref="BJ723" xml:space="preserve"> EXP( -4 * alpha * X * 10^(-6) * BE723 / ( PI() * df * 10^(-6) * ( 1 - alpha ) ) ) * 100</f>
        <v>4.2090207227235814E-47</v>
      </c>
      <c r="BK723" cm="1">
        <f t="array" ref="BK723">fC *  BG723 +  ( 1 - fC ) * BI723</f>
        <v>6.7278105707948138E-8</v>
      </c>
    </row>
    <row r="724" spans="6:63" x14ac:dyDescent="0.2">
      <c r="F724">
        <v>7240</v>
      </c>
      <c r="G724" cm="1">
        <f t="array" ref="G724" xml:space="preserve"> F724 * 10^(-9) * rhoa/mu * U</f>
        <v>4.7964497543327433E-3</v>
      </c>
      <c r="H724" cm="1">
        <f t="array" ref="H724">1 +  lambda/F724 * ( 2.514 + 0.8 * EXP( -0.55 * F724/lambda ) )</f>
        <v>1.0232683895027623</v>
      </c>
      <c r="I724" cm="1">
        <f t="array" ref="I724" xml:space="preserve"> 1 + 3.34 * lambda/F724</f>
        <v>1.0309134530386741</v>
      </c>
      <c r="J724">
        <f t="shared" si="295"/>
        <v>0.99258418491544798</v>
      </c>
      <c r="K724" cm="1">
        <f t="array" ref="K724" xml:space="preserve"> kB * T * H724 / ( 3 * PI() * mu * F724 * 10^(-9) )</f>
        <v>3.3367696954075566E-12</v>
      </c>
      <c r="L724" cm="1">
        <f t="array" ref="L724" xml:space="preserve"> df * 10^(-6) *U / K724</f>
        <v>24645.645223416792</v>
      </c>
      <c r="M724" cm="1">
        <f t="array" ref="M724" xml:space="preserve"> 1 + 0.388 * Kn * ( ( 1 - alpha ) * L724 / Ku ) ^ ( 1 / 3 )</f>
        <v>1.2170612758671548</v>
      </c>
      <c r="N724" cm="1">
        <f t="array" ref="N724" xml:space="preserve"> 1 + 0.388 * Kn * ( ( 1 - alpha ) / Ku ) ^ ( 1 / 3 ) * ( 3 * PI() * mu * df * 10^(-6) * U * F724 * 10^(-9) / ( kB * T ) ) ^ ( 1 / 3 ) * ( 0.6 * ( F724 / lambda ) ^ 0.1 ) ^ ( -1 / 3 ) * ( 1 + 2/3 * ( 3.34 * F724 / lambda ) ) ^ ( -1 / 2 )</f>
        <v>1.014274054100875</v>
      </c>
      <c r="O724">
        <f t="shared" si="286"/>
        <v>0.83337961219594781</v>
      </c>
      <c r="P724" cm="1">
        <f t="array" ref="P724" xml:space="preserve"> 1 / ( 1 + 1.6 * ( ( 1 - alpha ) / Ku ) ^ ( 1 / 3 ) * L724 ^ ( -2 / 3 ) * M724 )</f>
        <v>0.9974209024154056</v>
      </c>
      <c r="Q724" cm="1">
        <f t="array" ref="Q724" xml:space="preserve"> 1.6 * ( ( 1 - alpha ) / Ku ) * L724 ^ ( -2 / 3 ) * M724 * P724</f>
        <v>3.2616332784713817E-3</v>
      </c>
      <c r="R724" cm="1">
        <f t="array" ref="R724" xml:space="preserve"> 1.6 * ( 0.6 ) ^ ( 2 / 3 ) * ( ( 1 - alpha ) / Ku ) * ( lambda * 10^(-9) ) ^ ( -1 / 15 ) * ( kB * T / ( 3 * PI() * df * 10^(-6) * U * mu ) ) ^ ( 2 / 3 ) * ( F724 * 10^(-9) ) ^ ( -3 / 5 )  +  3.2 * 3.34 / 3 * ( 0.6 ) ^ ( 2 / 3 ) * ( ( 1 - alpha ) / Ku ) *  ( lambda * 10^(-9) ) ^ ( 14 / 15 ) * ( kB * T / ( 3 * PI() * df * 10^(-6) * U * mu ) ) ^ ( 2 / 3 ) * ( F724 * 10^(-9) ) ^ ( -8 / 5 )</f>
        <v>2.6249316033323837E-3</v>
      </c>
      <c r="S724">
        <f t="shared" si="287"/>
        <v>2.6624000190494466E-3</v>
      </c>
      <c r="T724">
        <f t="shared" si="296"/>
        <v>0.81627816242334406</v>
      </c>
      <c r="U724">
        <f t="shared" si="288"/>
        <v>5022.8511653747018</v>
      </c>
      <c r="V724">
        <f t="shared" si="289"/>
        <v>1.4109852140694658E-2</v>
      </c>
      <c r="W724">
        <f t="shared" si="290"/>
        <v>1.9908719559397914E-4</v>
      </c>
      <c r="X724">
        <f t="shared" si="291"/>
        <v>2.8090702010804488E-6</v>
      </c>
      <c r="Y724" cm="1">
        <f t="array" ref="Y724" xml:space="preserve"> 4 / 3 * g / U^2 * F724 * 10^(-9) * ( rhop - rhoa ) / rhoa</f>
        <v>750.53491412292851</v>
      </c>
      <c r="Z724" cm="1">
        <f t="array" ref="Z724" xml:space="preserve"> SQRT( 4/3 * 1/U724 * g/rhoa * F724 * 10^(-9) *  ( rhop - rhoa ) )</f>
        <v>4.0547180240567068E-3</v>
      </c>
      <c r="AA724" cm="1">
        <f t="array" ref="AA724" xml:space="preserve"> Z724 / U</f>
        <v>0.38655410999263173</v>
      </c>
      <c r="AB724">
        <f t="shared" si="297"/>
        <v>0.63013562612342011</v>
      </c>
      <c r="AC724">
        <f t="shared" si="298"/>
        <v>0.59373278452650413</v>
      </c>
      <c r="AD724">
        <f t="shared" si="299"/>
        <v>0.94223014841921349</v>
      </c>
      <c r="AE724" cm="1">
        <f t="array" ref="AE724">( ( F724 * 10^(-9) ) ^ 2 * rhop * H724 * U ) / ( 18 * mu * ( df * 10^(-6) ) )</f>
        <v>0.21990276045803417</v>
      </c>
      <c r="AF724">
        <f t="shared" si="300"/>
        <v>0.21900063275800483</v>
      </c>
      <c r="AG724" cm="1">
        <f t="array" ref="AG724">(2 * AI744*(1-alpha)*AE724*SQRT(alpha)+(1-alpha)*alpha*AE724^2)/Ku</f>
        <v>0.16066215307802345</v>
      </c>
      <c r="AH724">
        <f t="shared" si="301"/>
        <v>0.73361501770433124</v>
      </c>
      <c r="AI724" cm="1">
        <f t="array" ref="AI724" xml:space="preserve"> F724 / df / 1000</f>
        <v>0.92346938775510201</v>
      </c>
      <c r="AJ724" cm="1">
        <f t="array" ref="AJ724" xml:space="preserve"> ( 1 + AI724 ) / ( 2*Ku ) * ( 2 * LN( 1 + AI724 ) - 1 + alpha + ( 1 / ( 1 + AI724 ) ) ^ 2 * ( 1 - alpha / 2 ) - ( alpha / 2) * ( 1 + AI724 ) ^ 2 )</f>
        <v>0.75010937349204743</v>
      </c>
      <c r="AK724" cm="1">
        <f t="array" ref="AK724" xml:space="preserve"> ( ( 1 - alpha ) / Ku ) * AI724 ^ 2</f>
        <v>1.2128191321147916</v>
      </c>
      <c r="AL724">
        <f t="shared" si="302"/>
        <v>1.6168563878473514</v>
      </c>
      <c r="AM724">
        <f t="shared" si="292"/>
        <v>0.92805107248815821</v>
      </c>
      <c r="AN724">
        <f t="shared" si="303"/>
        <v>2.0282149494183503</v>
      </c>
      <c r="AO724">
        <f t="shared" si="304"/>
        <v>2.1854561775146593</v>
      </c>
      <c r="AP724" cm="1">
        <f t="array" ref="AP724" xml:space="preserve"> EXP( -4 * alpha * X * 10^(-6) * AM724 / ( PI() * df * 10^(-6) * ( 1 - alpha ) ) ) * 100</f>
        <v>5.6617539569507087E-7</v>
      </c>
      <c r="AQ724" cm="1">
        <f t="array" ref="AQ724" xml:space="preserve"> EXP( -4 * alpha * X * 10^(-6) * AN724 / ( PI() * df * 10^(-6) * ( 1 - alpha ) ) ) * 100</f>
        <v>9.4718715492938027E-17</v>
      </c>
      <c r="AR724">
        <f t="shared" si="305"/>
        <v>5.6617539560035215E-7</v>
      </c>
      <c r="AS724" cm="1">
        <f t="array" ref="AS724" xml:space="preserve"> ( sigave * 10^(-6) * fE *e * H724 ) / ( 3 * PI() * eps0 * ( 1 + epsF ) * mu * U * F724 * 10^(-9) )</f>
        <v>2.9162527951188022E-3</v>
      </c>
      <c r="AT724" cm="1">
        <f t="array" ref="AT724" xml:space="preserve"> PI() * AS724 / ( 1 + alpha * SQRT(AS724) )</f>
        <v>9.127667195027998E-3</v>
      </c>
      <c r="AU724" cm="1">
        <f t="array" ref="AU724" xml:space="preserve"> PI() * AS724 * ( 1 - SQRT( AS724 ) * alpha )</f>
        <v>9.1275404639449536E-3</v>
      </c>
      <c r="AV724">
        <f t="shared" si="306"/>
        <v>0.99998611572044238</v>
      </c>
      <c r="AW724" cm="1">
        <f t="array" ref="AW724" xml:space="preserve"> 2 / 3 * ( epsP - 1 ) / ( epsP + 2 ) * ( sigave * 10^(-6) ) ^ 2 / ( eps0 * ( 1 + epsF ) ^ 2 ) * H724 * ( F724 * 10^(-9) ) ^ 2 / ( df * 10^(-6) * mu * U )</f>
        <v>176.3261014895576</v>
      </c>
      <c r="AX724" cm="1">
        <f t="array" ref="AX724" xml:space="preserve"> 0.528 * Ku ^ 0.26 * AW724 ^ 0.74 / ( 1 + 0.366 * ( Ku * AW724 ) ^ 0.63 )</f>
        <v>2.6212149071531239</v>
      </c>
      <c r="AY724" cm="1">
        <f t="array" ref="AY724" xml:space="preserve"> 0.35 * Ku ^ ( -0.5 ) * AW724 ^ 0.4</f>
        <v>3.4244857408734695</v>
      </c>
      <c r="AZ724">
        <f t="shared" si="307"/>
        <v>1.3064498189477987</v>
      </c>
      <c r="BA724">
        <f t="shared" si="293"/>
        <v>0.92870779835352546</v>
      </c>
      <c r="BB724">
        <f t="shared" si="308"/>
        <v>2.0373424898822954</v>
      </c>
      <c r="BC724">
        <f t="shared" si="309"/>
        <v>2.1937389709596826</v>
      </c>
      <c r="BD724">
        <f t="shared" si="294"/>
        <v>1.1166446738358775</v>
      </c>
      <c r="BE724">
        <f t="shared" si="310"/>
        <v>5.4527006902918203</v>
      </c>
      <c r="BF724">
        <f t="shared" si="311"/>
        <v>4.8831117167834615</v>
      </c>
      <c r="BG724" cm="1">
        <f t="array" ref="BG724" xml:space="preserve"> EXP( -4 * alpha * X * 10^(-6) * BA724 / ( PI() * df * 10^(-6) * ( 1 - alpha ) ) ) * 100</f>
        <v>5.5861816293755373E-7</v>
      </c>
      <c r="BH724" cm="1">
        <f t="array" ref="BH724" xml:space="preserve"> EXP( -4 * alpha * X * 10^(-6) * BB724 / ( PI() * df * 10^(-6) * ( 1 - alpha ) ) ) * 100</f>
        <v>7.8582287591410065E-17</v>
      </c>
      <c r="BI724" cm="1">
        <f t="array" ref="BI724" xml:space="preserve"> EXP( -4 * alpha * X * 10^(-6) * BD724 / ( PI() * df * 10^(-6) * ( 1 - alpha ) ) ) * 100</f>
        <v>1.1940694043218578E-8</v>
      </c>
      <c r="BJ724" cm="1">
        <f t="array" ref="BJ724" xml:space="preserve"> EXP( -4 * alpha * X * 10^(-6) * BE724 / ( PI() * df * 10^(-6) * ( 1 - alpha ) ) ) * 100</f>
        <v>3.5077354400275371E-47</v>
      </c>
      <c r="BK724" cm="1">
        <f t="array" ref="BK724">fC *  BG724 +  ( 1 - fC ) * BI724</f>
        <v>6.6608440932652101E-8</v>
      </c>
    </row>
    <row r="725" spans="6:63" x14ac:dyDescent="0.2">
      <c r="F725">
        <v>7250</v>
      </c>
      <c r="G725" cm="1">
        <f t="array" ref="G725" xml:space="preserve"> F725 * 10^(-9) * rhoa/mu * U</f>
        <v>4.8030746849326506E-3</v>
      </c>
      <c r="H725" cm="1">
        <f t="array" ref="H725">1 +  lambda/F725 * ( 2.514 + 0.8 * EXP( -0.55 * F725/lambda ) )</f>
        <v>1.0232362951724139</v>
      </c>
      <c r="I725" cm="1">
        <f t="array" ref="I725" xml:space="preserve"> 1 + 3.34 * lambda/F725</f>
        <v>1.0308708137931035</v>
      </c>
      <c r="J725">
        <f t="shared" si="295"/>
        <v>0.9925941073134098</v>
      </c>
      <c r="K725" cm="1">
        <f t="array" ref="K725" xml:space="preserve"> kB * T * H725 / ( 3 * PI() * mu * F725 * 10^(-9) )</f>
        <v>3.3320627425942631E-12</v>
      </c>
      <c r="L725" cm="1">
        <f t="array" ref="L725" xml:space="preserve"> df * 10^(-6) *U / K725</f>
        <v>24680.460260851974</v>
      </c>
      <c r="M725" cm="1">
        <f t="array" ref="M725" xml:space="preserve"> 1 + 0.388 * Kn * ( ( 1 - alpha ) * L725 / Ku ) ^ ( 1 / 3 )</f>
        <v>1.2171634364553319</v>
      </c>
      <c r="N725" cm="1">
        <f t="array" ref="N725" xml:space="preserve"> 1 + 0.388 * Kn * ( ( 1 - alpha ) / Ku ) ^ ( 1 / 3 ) * ( 3 * PI() * mu * df * 10^(-6) * U * F725 * 10^(-9) / ( kB * T ) ) ^ ( 1 / 3 ) * ( 0.6 * ( F725 / lambda ) ^ 0.1 ) ^ ( -1 / 3 ) * ( 1 + 2/3 * ( 3.34 * F725 / lambda ) ) ^ ( -1 / 2 )</f>
        <v>1.014270154995031</v>
      </c>
      <c r="O725">
        <f t="shared" si="286"/>
        <v>0.83330646042804724</v>
      </c>
      <c r="P725" cm="1">
        <f t="array" ref="P725" xml:space="preserve"> 1 / ( 1 + 1.6 * ( ( 1 - alpha ) / Ku ) ^ ( 1 / 3 ) * L725 ^ ( -2 / 3 ) * M725 )</f>
        <v>0.99742310644270504</v>
      </c>
      <c r="Q725" cm="1">
        <f t="array" ref="Q725" xml:space="preserve"> 1.6 * ( ( 1 - alpha ) / Ku ) * L725 ^ ( -2 / 3 ) * M725 * P725</f>
        <v>3.2588459745593549E-3</v>
      </c>
      <c r="R725" cm="1">
        <f t="array" ref="R725" xml:space="preserve"> 1.6 * ( 0.6 ) ^ ( 2 / 3 ) * ( ( 1 - alpha ) / Ku ) * ( lambda * 10^(-9) ) ^ ( -1 / 15 ) * ( kB * T / ( 3 * PI() * df * 10^(-6) * U * mu ) ) ^ ( 2 / 3 ) * ( F725 * 10^(-9) ) ^ ( -3 / 5 )  +  3.2 * 3.34 / 3 * ( 0.6 ) ^ ( 2 / 3 ) * ( ( 1 - alpha ) / Ku ) *  ( lambda * 10^(-9) ) ^ ( 14 / 15 ) * ( kB * T / ( 3 * PI() * df * 10^(-6) * U * mu ) ) ^ ( 2 / 3 ) * ( F725 * 10^(-9) ) ^ ( -8 / 5 )</f>
        <v>2.6226855969944374E-3</v>
      </c>
      <c r="S725">
        <f t="shared" si="287"/>
        <v>2.6601117269667834E-3</v>
      </c>
      <c r="T725">
        <f t="shared" si="296"/>
        <v>0.81627414972457257</v>
      </c>
      <c r="U725">
        <f t="shared" si="288"/>
        <v>5015.941237399541</v>
      </c>
      <c r="V725">
        <f t="shared" si="289"/>
        <v>1.4119567469107539E-2</v>
      </c>
      <c r="W725">
        <f t="shared" si="290"/>
        <v>1.9936145127441408E-4</v>
      </c>
      <c r="X725">
        <f t="shared" si="291"/>
        <v>2.8148766879071225E-6</v>
      </c>
      <c r="Y725" cm="1">
        <f t="array" ref="Y725" xml:space="preserve"> 4 / 3 * g / U^2 * F725 * 10^(-9) * ( rhop - rhoa ) / rhoa</f>
        <v>751.57156455680001</v>
      </c>
      <c r="Z725" cm="1">
        <f t="array" ref="Z725" xml:space="preserve"> SQRT( 4/3 * 1/U725 * g/rhoa * F725 * 10^(-9) *  ( rhop - rhoa ) )</f>
        <v>4.06031112024884E-3</v>
      </c>
      <c r="AA725" cm="1">
        <f t="array" ref="AA725" xml:space="preserve"> Z725 / U</f>
        <v>0.38708732446225103</v>
      </c>
      <c r="AB725">
        <f t="shared" si="297"/>
        <v>0.63155379210037321</v>
      </c>
      <c r="AC725">
        <f t="shared" si="298"/>
        <v>0.59491784413809712</v>
      </c>
      <c r="AD725">
        <f t="shared" si="299"/>
        <v>0.94199077193340086</v>
      </c>
      <c r="AE725" cm="1">
        <f t="array" ref="AE725">( ( F725 * 10^(-9) ) ^ 2 * rhop * H725 * U ) / ( 18 * mu * ( df * 10^(-6) ) )</f>
        <v>0.22050372995559406</v>
      </c>
      <c r="AF725">
        <f t="shared" si="300"/>
        <v>0.21963711934886132</v>
      </c>
      <c r="AG725" cm="1">
        <f t="array" ref="AG725">(2 * AI745*(1-alpha)*AE725*SQRT(alpha)+(1-alpha)*alpha*AE725^2)/Ku</f>
        <v>0.16132436682305434</v>
      </c>
      <c r="AH725">
        <f t="shared" si="301"/>
        <v>0.734504109784896</v>
      </c>
      <c r="AI725" cm="1">
        <f t="array" ref="AI725" xml:space="preserve"> F725 / df / 1000</f>
        <v>0.92474489795918369</v>
      </c>
      <c r="AJ725" cm="1">
        <f t="array" ref="AJ725" xml:space="preserve"> ( 1 + AI725 ) / ( 2*Ku ) * ( 2 * LN( 1 + AI725 ) - 1 + alpha + ( 1 / ( 1 + AI725 ) ) ^ 2 * ( 1 - alpha / 2 ) - ( alpha / 2) * ( 1 + AI725 ) ^ 2 )</f>
        <v>0.75179862111484208</v>
      </c>
      <c r="AK725" cm="1">
        <f t="array" ref="AK725" xml:space="preserve"> ( ( 1 - alpha ) / Ku ) * AI725 ^ 2</f>
        <v>1.2161717749722181</v>
      </c>
      <c r="AL725">
        <f t="shared" si="302"/>
        <v>1.6176829017972354</v>
      </c>
      <c r="AM725">
        <f t="shared" si="292"/>
        <v>0.92886926862093866</v>
      </c>
      <c r="AN725">
        <f t="shared" si="303"/>
        <v>2.0333868501861434</v>
      </c>
      <c r="AO725">
        <f t="shared" si="304"/>
        <v>2.1890990679506981</v>
      </c>
      <c r="AP725" cm="1">
        <f t="array" ref="AP725" xml:space="preserve"> EXP( -4 * alpha * X * 10^(-6) * AM725 / ( PI() * df * 10^(-6) * ( 1 - alpha ) ) ) * 100</f>
        <v>5.5677555577369097E-7</v>
      </c>
      <c r="AQ725" cm="1">
        <f t="array" ref="AQ725" xml:space="preserve"> EXP( -4 * alpha * X * 10^(-6) * AN725 / ( PI() * df * 10^(-6) * ( 1 - alpha ) ) ) * 100</f>
        <v>8.5207168169310625E-17</v>
      </c>
      <c r="AR725">
        <f t="shared" si="305"/>
        <v>5.5677555568848379E-7</v>
      </c>
      <c r="AS725" cm="1">
        <f t="array" ref="AS725" xml:space="preserve"> ( sigave * 10^(-6) * fE *e * H725 ) / ( 3 * PI() * eps0 * ( 1 + epsF ) * mu * U * F725 * 10^(-9) )</f>
        <v>2.9121390367383079E-3</v>
      </c>
      <c r="AT725" cm="1">
        <f t="array" ref="AT725" xml:space="preserve"> PI() * AS725 / ( 1 + alpha * SQRT(AS725) )</f>
        <v>9.1148152934697434E-3</v>
      </c>
      <c r="AU725" cm="1">
        <f t="array" ref="AU725" xml:space="preserve"> PI() * AS725 * ( 1 - SQRT( AS725 ) * alpha )</f>
        <v>9.114688919345252E-3</v>
      </c>
      <c r="AV725">
        <f t="shared" si="306"/>
        <v>0.99998613530604596</v>
      </c>
      <c r="AW725" cm="1">
        <f t="array" ref="AW725" xml:space="preserve"> 2 / 3 * ( epsP - 1 ) / ( epsP + 2 ) * ( sigave * 10^(-6) ) ^ 2 / ( eps0 * ( 1 + epsF ) ^ 2 ) * H725 * ( F725 * 10^(-9) ) ^ 2 / ( df * 10^(-6) * mu * U )</f>
        <v>176.80798088205896</v>
      </c>
      <c r="AX725" cm="1">
        <f t="array" ref="AX725" xml:space="preserve"> 0.528 * Ku ^ 0.26 * AW725 ^ 0.74 / ( 1 + 0.366 * ( Ku * AW725 ) ^ 0.63 )</f>
        <v>2.6225453769116531</v>
      </c>
      <c r="AY725" cm="1">
        <f t="array" ref="AY725" xml:space="preserve"> 0.35 * Ku ^ ( -0.5 ) * AW725 ^ 0.4</f>
        <v>3.4282261698369272</v>
      </c>
      <c r="AZ725">
        <f t="shared" si="307"/>
        <v>1.3072132898131414</v>
      </c>
      <c r="BA725">
        <f t="shared" si="293"/>
        <v>0.92951761209914818</v>
      </c>
      <c r="BB725">
        <f t="shared" si="308"/>
        <v>2.0425015391054888</v>
      </c>
      <c r="BC725">
        <f t="shared" si="309"/>
        <v>2.1973779867310603</v>
      </c>
      <c r="BD725">
        <f t="shared" si="294"/>
        <v>1.1154128393554408</v>
      </c>
      <c r="BE725">
        <f t="shared" si="310"/>
        <v>5.461613020023071</v>
      </c>
      <c r="BF725">
        <f t="shared" si="311"/>
        <v>4.8964946675521075</v>
      </c>
      <c r="BG725" cm="1">
        <f t="array" ref="BG725" xml:space="preserve"> EXP( -4 * alpha * X * 10^(-6) * BA725 / ( PI() * df * 10^(-6) * ( 1 - alpha ) ) ) * 100</f>
        <v>5.494380213263701E-7</v>
      </c>
      <c r="BH725" cm="1">
        <f t="array" ref="BH725" xml:space="preserve"> EXP( -4 * alpha * X * 10^(-6) * BB725 / ( PI() * df * 10^(-6) * ( 1 - alpha ) ) ) * 100</f>
        <v>7.0709734015242159E-17</v>
      </c>
      <c r="BI725" cm="1">
        <f t="array" ref="BI725" xml:space="preserve"> EXP( -4 * alpha * X * 10^(-6) * BD725 / ( PI() * df * 10^(-6) * ( 1 - alpha ) ) ) * 100</f>
        <v>1.224548993417547E-8</v>
      </c>
      <c r="BJ725" cm="1">
        <f t="array" ref="BJ725" xml:space="preserve"> EXP( -4 * alpha * X * 10^(-6) * BE725 / ( PI() * df * 10^(-6) * ( 1 - alpha ) ) ) * 100</f>
        <v>2.9229955249519933E-47</v>
      </c>
      <c r="BK725" cm="1">
        <f t="array" ref="BK725">fC *  BG725 +  ( 1 - fC ) * BI725</f>
        <v>6.5964743073394931E-8</v>
      </c>
    </row>
    <row r="726" spans="6:63" x14ac:dyDescent="0.2">
      <c r="F726">
        <v>7260</v>
      </c>
      <c r="G726" cm="1">
        <f t="array" ref="G726" xml:space="preserve"> F726 * 10^(-9) * rhoa/mu * U</f>
        <v>4.8096996155325578E-3</v>
      </c>
      <c r="H726" cm="1">
        <f t="array" ref="H726">1 +  lambda/F726 * ( 2.514 + 0.8 * EXP( -0.55 * F726/lambda ) )</f>
        <v>1.0232042892561983</v>
      </c>
      <c r="I726" cm="1">
        <f t="array" ref="I726" xml:space="preserve"> 1 + 3.34 * lambda/F726</f>
        <v>1.0308282920110192</v>
      </c>
      <c r="J726">
        <f t="shared" si="295"/>
        <v>0.99260400319441422</v>
      </c>
      <c r="K726" cm="1">
        <f t="array" ref="K726" xml:space="preserve"> kB * T * H726 / ( 3 * PI() * mu * F726 * 10^(-9) )</f>
        <v>3.327369044107997E-12</v>
      </c>
      <c r="L726" cm="1">
        <f t="array" ref="L726" xml:space="preserve"> df * 10^(-6) *U / K726</f>
        <v>24715.275346714432</v>
      </c>
      <c r="M726" cm="1">
        <f t="array" ref="M726" xml:space="preserve"> 1 + 0.388 * Kn * ( ( 1 - alpha ) * L726 / Ku ) ^ ( 1 / 3 )</f>
        <v>1.2172655011565607</v>
      </c>
      <c r="N726" cm="1">
        <f t="array" ref="N726" xml:space="preserve"> 1 + 0.388 * Kn * ( ( 1 - alpha ) / Ku ) ^ ( 1 / 3 ) * ( 3 * PI() * mu * df * 10^(-6) * U * F726 * 10^(-9) / ( kB * T ) ) ^ ( 1 / 3 ) * ( 0.6 * ( F726 / lambda ) ^ 0.1 ) ^ ( -1 / 3 ) * ( 1 + 2/3 * ( 3.34 * F726 / lambda ) ) ^ ( -1 / 2 )</f>
        <v>1.0142662622706111</v>
      </c>
      <c r="O726">
        <f t="shared" si="286"/>
        <v>0.83323339181709011</v>
      </c>
      <c r="P726" cm="1">
        <f t="array" ref="P726" xml:space="preserve"> 1 / ( 1 + 1.6 * ( ( 1 - alpha ) / Ku ) ^ ( 1 / 3 ) * L726 ^ ( -2 / 3 ) * M726 )</f>
        <v>0.99742530540833751</v>
      </c>
      <c r="Q726" cm="1">
        <f t="array" ref="Q726" xml:space="preserve"> 1.6 * ( ( 1 - alpha ) / Ku ) * L726 ^ ( -2 / 3 ) * M726 * P726</f>
        <v>3.2560650718405047E-3</v>
      </c>
      <c r="R726" cm="1">
        <f t="array" ref="R726" xml:space="preserve"> 1.6 * ( 0.6 ) ^ ( 2 / 3 ) * ( ( 1 - alpha ) / Ku ) * ( lambda * 10^(-9) ) ^ ( -1 / 15 ) * ( kB * T / ( 3 * PI() * df * 10^(-6) * U * mu ) ) ^ ( 2 / 3 ) * ( F726 * 10^(-9) ) ^ ( -3 / 5 )  +  3.2 * 3.34 / 3 * ( 0.6 ) ^ ( 2 / 3 ) * ( ( 1 - alpha ) / Ku ) *  ( lambda * 10^(-9) ) ^ ( 14 / 15 ) * ( kB * T / ( 3 * PI() * df * 10^(-6) * U * mu ) ) ^ ( 2 / 3 ) * ( F726 * 10^(-9) ) ^ ( -8 / 5 )</f>
        <v>2.6204447027106687E-3</v>
      </c>
      <c r="S726">
        <f t="shared" si="287"/>
        <v>2.6578286541051729E-3</v>
      </c>
      <c r="T726">
        <f t="shared" si="296"/>
        <v>0.81627012834937718</v>
      </c>
      <c r="U726">
        <f t="shared" si="288"/>
        <v>5009.0503372185112</v>
      </c>
      <c r="V726">
        <f t="shared" si="289"/>
        <v>1.4129276057576818E-2</v>
      </c>
      <c r="W726">
        <f t="shared" si="290"/>
        <v>1.9963570526441207E-4</v>
      </c>
      <c r="X726">
        <f t="shared" si="291"/>
        <v>2.820687134070873E-6</v>
      </c>
      <c r="Y726" cm="1">
        <f t="array" ref="Y726" xml:space="preserve"> 4 / 3 * g / U^2 * F726 * 10^(-9) * ( rhop - rhoa ) / rhoa</f>
        <v>752.6082149906714</v>
      </c>
      <c r="Z726" cm="1">
        <f t="array" ref="Z726" xml:space="preserve"> SQRT( 4/3 * 1/U726 * g/rhoa * F726 * 10^(-9) *  ( rhop - rhoa ) )</f>
        <v>4.0659041993979725E-3</v>
      </c>
      <c r="AA726" cm="1">
        <f t="array" ref="AA726" xml:space="preserve"> Z726 / U</f>
        <v>0.38762053730708612</v>
      </c>
      <c r="AB726">
        <f t="shared" si="297"/>
        <v>0.63297442341149146</v>
      </c>
      <c r="AC726">
        <f t="shared" si="298"/>
        <v>0.59610412901148557</v>
      </c>
      <c r="AD726">
        <f t="shared" si="299"/>
        <v>0.94175073583338642</v>
      </c>
      <c r="AE726" cm="1">
        <f t="array" ref="AE726">( ( F726 * 10^(-9) ) ^ 2 * rhop * H726 * U ) / ( 18 * mu * ( df * 10^(-6) ) )</f>
        <v>0.22110551941564507</v>
      </c>
      <c r="AF726">
        <f t="shared" si="300"/>
        <v>0.22027376908374421</v>
      </c>
      <c r="AG726" cm="1">
        <f t="array" ref="AG726">(2 * AI746*(1-alpha)*AE726*SQRT(alpha)+(1-alpha)*alpha*AE726^2)/Ku</f>
        <v>0.16198841540817682</v>
      </c>
      <c r="AH726">
        <f t="shared" si="301"/>
        <v>0.7353958489110507</v>
      </c>
      <c r="AI726" cm="1">
        <f t="array" ref="AI726" xml:space="preserve"> F726 / df / 1000</f>
        <v>0.92602040816326525</v>
      </c>
      <c r="AJ726" cm="1">
        <f t="array" ref="AJ726" xml:space="preserve"> ( 1 + AI726 ) / ( 2*Ku ) * ( 2 * LN( 1 + AI726 ) - 1 + alpha + ( 1 / ( 1 + AI726 ) ) ^ 2 * ( 1 - alpha / 2 ) - ( alpha / 2) * ( 1 + AI726 ) ^ 2 )</f>
        <v>0.75348900137010077</v>
      </c>
      <c r="AK726" cm="1">
        <f t="array" ref="AK726" xml:space="preserve"> ( ( 1 - alpha ) / Ku ) * AI726 ^ 2</f>
        <v>1.2195290453560175</v>
      </c>
      <c r="AL726">
        <f t="shared" si="302"/>
        <v>1.6185094183704027</v>
      </c>
      <c r="AM726">
        <f t="shared" si="292"/>
        <v>0.92968331681635141</v>
      </c>
      <c r="AN726">
        <f t="shared" si="303"/>
        <v>2.0385647721053521</v>
      </c>
      <c r="AO726">
        <f t="shared" si="304"/>
        <v>2.1927518061594387</v>
      </c>
      <c r="AP726" cm="1">
        <f t="array" ref="AP726" xml:space="preserve"> EXP( -4 * alpha * X * 10^(-6) * AM726 / ( PI() * df * 10^(-6) * ( 1 - alpha ) ) ) * 100</f>
        <v>5.4757824842285021E-7</v>
      </c>
      <c r="AQ726" cm="1">
        <f t="array" ref="AQ726" xml:space="preserve"> EXP( -4 * alpha * X * 10^(-6) * AN726 / ( PI() * df * 10^(-6) * ( 1 - alpha ) ) ) * 100</f>
        <v>7.6641316738835319E-17</v>
      </c>
      <c r="AR726">
        <f t="shared" si="305"/>
        <v>5.4757824834620887E-7</v>
      </c>
      <c r="AS726" cm="1">
        <f t="array" ref="AS726" xml:space="preserve"> ( sigave * 10^(-6) * fE *e * H726 ) / ( 3 * PI() * eps0 * ( 1 + epsF ) * mu * U * F726 * 10^(-9) )</f>
        <v>2.9080368623062951E-3</v>
      </c>
      <c r="AT726" cm="1">
        <f t="array" ref="AT726" xml:space="preserve"> PI() * AS726 / ( 1 + alpha * SQRT(AS726) )</f>
        <v>9.1019995313639072E-3</v>
      </c>
      <c r="AU726" cm="1">
        <f t="array" ref="AU726" xml:space="preserve"> PI() * AS726 * ( 1 - SQRT( AS726 ) * alpha )</f>
        <v>9.1018735126922063E-3</v>
      </c>
      <c r="AV726">
        <f t="shared" si="306"/>
        <v>0.99998615483649866</v>
      </c>
      <c r="AW726" cm="1">
        <f t="array" ref="AW726" xml:space="preserve"> 2 / 3 * ( epsP - 1 ) / ( epsP + 2 ) * ( sigave * 10^(-6) ) ^ 2 / ( eps0 * ( 1 + epsF ) ^ 2 ) * H726 * ( F726 * 10^(-9) ) ^ 2 / ( df * 10^(-6) * mu * U )</f>
        <v>177.29051775056971</v>
      </c>
      <c r="AX726" cm="1">
        <f t="array" ref="AX726" xml:space="preserve"> 0.528 * Ku ^ 0.26 * AW726 ^ 0.74 / ( 1 + 0.366 * ( Ku * AW726 ) ^ 0.63 )</f>
        <v>2.6238738872663263</v>
      </c>
      <c r="AY726" cm="1">
        <f t="array" ref="AY726" xml:space="preserve"> 0.35 * Ku ^ ( -0.5 ) * AW726 ^ 0.4</f>
        <v>3.4319655781399394</v>
      </c>
      <c r="AZ726">
        <f t="shared" si="307"/>
        <v>1.3079765741773208</v>
      </c>
      <c r="BA726">
        <f t="shared" si="293"/>
        <v>0.930323339233736</v>
      </c>
      <c r="BB726">
        <f t="shared" si="308"/>
        <v>2.0476666456180443</v>
      </c>
      <c r="BC726">
        <f t="shared" si="309"/>
        <v>2.2010268465419904</v>
      </c>
      <c r="BD726">
        <f t="shared" si="294"/>
        <v>1.1141854256611061</v>
      </c>
      <c r="BE726">
        <f t="shared" si="310"/>
        <v>5.4705303502452916</v>
      </c>
      <c r="BF726">
        <f t="shared" si="311"/>
        <v>4.9098922174460613</v>
      </c>
      <c r="BG726" cm="1">
        <f t="array" ref="BG726" xml:space="preserve"> EXP( -4 * alpha * X * 10^(-6) * BA726 / ( PI() * df * 10^(-6) * ( 1 - alpha ) ) ) * 100</f>
        <v>5.4045393345495148E-7</v>
      </c>
      <c r="BH726" cm="1">
        <f t="array" ref="BH726" xml:space="preserve"> EXP( -4 * alpha * X * 10^(-6) * BB726 / ( PI() * df * 10^(-6) * ( 1 - alpha ) ) ) * 100</f>
        <v>6.3617985420574515E-17</v>
      </c>
      <c r="BI726" cm="1">
        <f t="array" ref="BI726" xml:space="preserve"> EXP( -4 * alpha * X * 10^(-6) * BD726 / ( PI() * df * 10^(-6) * ( 1 - alpha ) ) ) * 100</f>
        <v>1.2556930074386538E-8</v>
      </c>
      <c r="BJ726" cm="1">
        <f t="array" ref="BJ726" xml:space="preserve"> EXP( -4 * alpha * X * 10^(-6) * BE726 / ( PI() * df * 10^(-6) * ( 1 - alpha ) ) ) * 100</f>
        <v>2.4354826150946572E-47</v>
      </c>
      <c r="BK726" cm="1">
        <f t="array" ref="BK726">fC *  BG726 +  ( 1 - fC ) * BI726</f>
        <v>6.5346630412443044E-8</v>
      </c>
    </row>
    <row r="727" spans="6:63" x14ac:dyDescent="0.2">
      <c r="F727">
        <v>7270</v>
      </c>
      <c r="G727" cm="1">
        <f t="array" ref="G727" xml:space="preserve"> F727 * 10^(-9) * rhoa/mu * U</f>
        <v>4.8163245461324651E-3</v>
      </c>
      <c r="H727" cm="1">
        <f t="array" ref="H727">1 +  lambda/F727 * ( 2.514 + 0.8 * EXP( -0.55 * F727/lambda ) )</f>
        <v>1.0231723713892711</v>
      </c>
      <c r="I727" cm="1">
        <f t="array" ref="I727" xml:space="preserve"> 1 + 3.34 * lambda/F727</f>
        <v>1.0307858872077029</v>
      </c>
      <c r="J727">
        <f t="shared" si="295"/>
        <v>0.99261387266461698</v>
      </c>
      <c r="K727" cm="1">
        <f t="array" ref="K727" xml:space="preserve"> kB * T * H727 / ( 3 * PI() * mu * F727 * 10^(-9) )</f>
        <v>3.3226885440693406E-12</v>
      </c>
      <c r="L727" cm="1">
        <f t="array" ref="L727" xml:space="preserve"> df * 10^(-6) *U / K727</f>
        <v>24750.090480808834</v>
      </c>
      <c r="M727" cm="1">
        <f t="array" ref="M727" xml:space="preserve"> 1 + 0.388 * Kn * ( ( 1 - alpha ) * L727 / Ku ) ^ ( 1 / 3 )</f>
        <v>1.217367470195216</v>
      </c>
      <c r="N727" cm="1">
        <f t="array" ref="N727" xml:space="preserve"> 1 + 0.388 * Kn * ( ( 1 - alpha ) / Ku ) ^ ( 1 / 3 ) * ( 3 * PI() * mu * df * 10^(-6) * U * F727 * 10^(-9) / ( kB * T ) ) ^ ( 1 / 3 ) * ( 0.6 * ( F727 / lambda ) ^ 0.1 ) ^ ( -1 / 3 ) * ( 1 + 2/3 * ( 3.34 * F727 / lambda ) ) ^ ( -1 / 2 )</f>
        <v>1.014262375908495</v>
      </c>
      <c r="O727">
        <f t="shared" si="286"/>
        <v>0.83316040615562759</v>
      </c>
      <c r="P727" cm="1">
        <f t="array" ref="P727" xml:space="preserve"> 1 / ( 1 + 1.6 * ( ( 1 - alpha ) / Ku ) ^ ( 1 / 3 ) * L727 ^ ( -2 / 3 ) * M727 )</f>
        <v>0.99742749933105201</v>
      </c>
      <c r="Q727" cm="1">
        <f t="array" ref="Q727" xml:space="preserve"> 1.6 * ( ( 1 - alpha ) / Ku ) * L727 ^ ( -2 / 3 ) * M727 * P727</f>
        <v>3.2532905466039395E-3</v>
      </c>
      <c r="R727" cm="1">
        <f t="array" ref="R727" xml:space="preserve"> 1.6 * ( 0.6 ) ^ ( 2 / 3 ) * ( ( 1 - alpha ) / Ku ) * ( lambda * 10^(-9) ) ^ ( -1 / 15 ) * ( kB * T / ( 3 * PI() * df * 10^(-6) * U * mu ) ) ^ ( 2 / 3 ) * ( F727 * 10^(-9) ) ^ ( -3 / 5 )  +  3.2 * 3.34 / 3 * ( 0.6 ) ^ ( 2 / 3 ) * ( ( 1 - alpha ) / Ku ) *  ( lambda * 10^(-9) ) ^ ( 14 / 15 ) * ( kB * T / ( 3 * PI() * df * 10^(-6) * U * mu ) ) ^ ( 2 / 3 ) * ( F727 * 10^(-9) ) ^ ( -8 / 5 )</f>
        <v>2.618208901619097E-3</v>
      </c>
      <c r="S727">
        <f t="shared" si="287"/>
        <v>2.6555507811809563E-3</v>
      </c>
      <c r="T727">
        <f t="shared" si="296"/>
        <v>0.81626609832098929</v>
      </c>
      <c r="U727">
        <f t="shared" si="288"/>
        <v>5002.1783863266428</v>
      </c>
      <c r="V727">
        <f t="shared" si="289"/>
        <v>1.4138977920012404E-2</v>
      </c>
      <c r="W727">
        <f t="shared" si="290"/>
        <v>1.9990995756470221E-4</v>
      </c>
      <c r="X727">
        <f t="shared" si="291"/>
        <v>2.8265015367679019E-6</v>
      </c>
      <c r="Y727" cm="1">
        <f t="array" ref="Y727" xml:space="preserve"> 4 / 3 * g / U^2 * F727 * 10^(-9) * ( rhop - rhoa ) / rhoa</f>
        <v>753.6448654245429</v>
      </c>
      <c r="Z727" cm="1">
        <f t="array" ref="Z727" xml:space="preserve"> SQRT( 4/3 * 1/U727 * g/rhoa * F727 * 10^(-9) *  ( rhop - rhoa ) )</f>
        <v>4.0714972615115835E-3</v>
      </c>
      <c r="AA727" cm="1">
        <f t="array" ref="AA727" xml:space="preserve"> Z727 / U</f>
        <v>0.38815374852784995</v>
      </c>
      <c r="AB727">
        <f t="shared" si="297"/>
        <v>0.63439752649284287</v>
      </c>
      <c r="AC727">
        <f t="shared" si="298"/>
        <v>0.59729164004641011</v>
      </c>
      <c r="AD727">
        <f t="shared" si="299"/>
        <v>0.9415100392153698</v>
      </c>
      <c r="AE727" cm="1">
        <f t="array" ref="AE727">( ( F727 * 10^(-9) ) ^ 2 * rhop * H727 * U ) / ( 18 * mu * ( df * 10^(-6) ) )</f>
        <v>0.22170812883818711</v>
      </c>
      <c r="AF727">
        <f t="shared" si="300"/>
        <v>0.22091057825086233</v>
      </c>
      <c r="AG727" cm="1">
        <f t="array" ref="AG727">(2 * AI747*(1-alpha)*AE727*SQRT(alpha)+(1-alpha)*alpha*AE727^2)/Ku</f>
        <v>0.16265430146817453</v>
      </c>
      <c r="AH727">
        <f t="shared" si="301"/>
        <v>0.73629023451953957</v>
      </c>
      <c r="AI727" cm="1">
        <f t="array" ref="AI727" xml:space="preserve"> F727 / df / 1000</f>
        <v>0.92729591836734704</v>
      </c>
      <c r="AJ727" cm="1">
        <f t="array" ref="AJ727" xml:space="preserve"> ( 1 + AI727 ) / ( 2*Ku ) * ( 2 * LN( 1 + AI727 ) - 1 + alpha + ( 1 / ( 1 + AI727 ) ) ^ 2 * ( 1 - alpha / 2 ) - ( alpha / 2) * ( 1 + AI727 ) ^ 2 )</f>
        <v>0.75518051240650286</v>
      </c>
      <c r="AK727" cm="1">
        <f t="array" ref="AK727" xml:space="preserve"> ( ( 1 - alpha ) / Ku ) * AI727 ^ 2</f>
        <v>1.2228909432661907</v>
      </c>
      <c r="AL727">
        <f t="shared" si="302"/>
        <v>1.6193359378001615</v>
      </c>
      <c r="AM727">
        <f t="shared" si="292"/>
        <v>0.93049321063032009</v>
      </c>
      <c r="AN727">
        <f t="shared" si="303"/>
        <v>2.0437487123446441</v>
      </c>
      <c r="AO727">
        <f t="shared" si="304"/>
        <v>2.1964144273123711</v>
      </c>
      <c r="AP727" cm="1">
        <f t="array" ref="AP727" xml:space="preserve"> EXP( -4 * alpha * X * 10^(-6) * AM727 / ( PI() * df * 10^(-6) * ( 1 - alpha ) ) ) * 100</f>
        <v>5.385786506520472E-7</v>
      </c>
      <c r="AQ727" cm="1">
        <f t="array" ref="AQ727" xml:space="preserve"> EXP( -4 * alpha * X * 10^(-6) * AN727 / ( PI() * df * 10^(-6) * ( 1 - alpha ) ) ) * 100</f>
        <v>6.8928099130023772E-17</v>
      </c>
      <c r="AR727">
        <f t="shared" si="305"/>
        <v>5.3857865058311916E-7</v>
      </c>
      <c r="AS727" cm="1">
        <f t="array" ref="AS727" xml:space="preserve"> ( sigave * 10^(-6) * fE *e * H727 ) / ( 3 * PI() * eps0 * ( 1 + epsF ) * mu * U * F727 * 10^(-9) )</f>
        <v>2.9039462229855559E-3</v>
      </c>
      <c r="AT727" cm="1">
        <f t="array" ref="AT727" xml:space="preserve"> PI() * AS727 / ( 1 + alpha * SQRT(AS727) )</f>
        <v>9.0892197565250413E-3</v>
      </c>
      <c r="AU727" cm="1">
        <f t="array" ref="AU727" xml:space="preserve"> PI() * AS727 * ( 1 - SQRT( AS727 ) * alpha )</f>
        <v>9.0890940918088182E-3</v>
      </c>
      <c r="AV727">
        <f t="shared" si="306"/>
        <v>0.99998617431203229</v>
      </c>
      <c r="AW727" cm="1">
        <f t="array" ref="AW727" xml:space="preserve"> 2 / 3 * ( epsP - 1 ) / ( epsP + 2 ) * ( sigave * 10^(-6) ) ^ 2 / ( eps0 * ( 1 + epsF ) ^ 2 ) * H727 * ( F727 * 10^(-9) ) ^ 2 / ( df * 10^(-6) * mu * U )</f>
        <v>177.77371209508993</v>
      </c>
      <c r="AX727" cm="1">
        <f t="array" ref="AX727" xml:space="preserve"> 0.528 * Ku ^ 0.26 * AW727 ^ 0.74 / ( 1 + 0.366 * ( Ku * AW727 ) ^ 0.63 )</f>
        <v>2.625200443914077</v>
      </c>
      <c r="AY727" cm="1">
        <f t="array" ref="AY727" xml:space="preserve"> 0.35 * Ku ^ ( -0.5 ) * AW727 ^ 0.4</f>
        <v>3.4357039674523899</v>
      </c>
      <c r="AZ727">
        <f t="shared" si="307"/>
        <v>1.3087396718285946</v>
      </c>
      <c r="BA727">
        <f t="shared" si="293"/>
        <v>0.93112497311347164</v>
      </c>
      <c r="BB727">
        <f t="shared" si="308"/>
        <v>2.052837806436453</v>
      </c>
      <c r="BC727">
        <f t="shared" si="309"/>
        <v>2.2046855854077534</v>
      </c>
      <c r="BD727">
        <f t="shared" si="294"/>
        <v>1.112962464938646</v>
      </c>
      <c r="BE727">
        <f t="shared" si="310"/>
        <v>5.479452679797034</v>
      </c>
      <c r="BF727">
        <f t="shared" si="311"/>
        <v>4.9233041116971528</v>
      </c>
      <c r="BG727" cm="1">
        <f t="array" ref="BG727" xml:space="preserve"> EXP( -4 * alpha * X * 10^(-6) * BA727 / ( PI() * df * 10^(-6) * ( 1 - alpha ) ) ) * 100</f>
        <v>5.3166127558201016E-7</v>
      </c>
      <c r="BH727" cm="1">
        <f t="array" ref="BH727" xml:space="preserve"> EXP( -4 * alpha * X * 10^(-6) * BB727 / ( PI() * df * 10^(-6) * ( 1 - alpha ) ) ) * 100</f>
        <v>5.7230405076331989E-17</v>
      </c>
      <c r="BI727" cm="1">
        <f t="array" ref="BI727" xml:space="preserve"> EXP( -4 * alpha * X * 10^(-6) * BD727 / ( PI() * df * 10^(-6) * ( 1 - alpha ) ) ) * 100</f>
        <v>1.2875117910350075E-8</v>
      </c>
      <c r="BJ727" cm="1">
        <f t="array" ref="BJ727" xml:space="preserve"> EXP( -4 * alpha * X * 10^(-6) * BE727 / ( PI() * df * 10^(-6) * ( 1 - alpha ) ) ) * 100</f>
        <v>2.0290721551461688E-47</v>
      </c>
      <c r="BK727" cm="1">
        <f t="array" ref="BK727">fC *  BG727 +  ( 1 - fC ) * BI727</f>
        <v>6.4753733677516081E-8</v>
      </c>
    </row>
    <row r="728" spans="6:63" x14ac:dyDescent="0.2">
      <c r="F728">
        <v>7280</v>
      </c>
      <c r="G728" cm="1">
        <f t="array" ref="G728" xml:space="preserve"> F728 * 10^(-9) * rhoa/mu * U</f>
        <v>4.8229494767323714E-3</v>
      </c>
      <c r="H728" cm="1">
        <f t="array" ref="H728">1 +  lambda/F728 * ( 2.514 + 0.8 * EXP( -0.55 * F728/lambda ) )</f>
        <v>1.0231405412087913</v>
      </c>
      <c r="I728" cm="1">
        <f t="array" ref="I728" xml:space="preserve"> 1 + 3.34 * lambda/F728</f>
        <v>1.0307435989010989</v>
      </c>
      <c r="J728">
        <f t="shared" si="295"/>
        <v>0.9926237158296074</v>
      </c>
      <c r="K728" cm="1">
        <f t="array" ref="K728" xml:space="preserve"> kB * T * H728 / ( 3 * PI() * mu * F728 * 10^(-9) )</f>
        <v>3.3180211869124008E-12</v>
      </c>
      <c r="L728" cm="1">
        <f t="array" ref="L728" xml:space="preserve"> df * 10^(-6) *U / K728</f>
        <v>24784.905662940928</v>
      </c>
      <c r="M728" cm="1">
        <f t="array" ref="M728" xml:space="preserve"> 1 + 0.388 * Kn * ( ( 1 - alpha ) * L728 / Ku ) ^ ( 1 / 3 )</f>
        <v>1.2174693437948336</v>
      </c>
      <c r="N728" cm="1">
        <f t="array" ref="N728" xml:space="preserve"> 1 + 0.388 * Kn * ( ( 1 - alpha ) / Ku ) ^ ( 1 / 3 ) * ( 3 * PI() * mu * df * 10^(-6) * U * F728 * 10^(-9) / ( kB * T ) ) ^ ( 1 / 3 ) * ( 0.6 * ( F728 / lambda ) ^ 0.1 ) ^ ( -1 / 3 ) * ( 1 + 2/3 * ( 3.34 * F728 / lambda ) ) ^ ( -1 / 2 )</f>
        <v>1.0142584958896459</v>
      </c>
      <c r="O728">
        <f t="shared" si="286"/>
        <v>0.83308750323701575</v>
      </c>
      <c r="P728" cm="1">
        <f t="array" ref="P728" xml:space="preserve"> 1 / ( 1 + 1.6 * ( ( 1 - alpha ) / Ku ) ^ ( 1 / 3 ) * L728 ^ ( -2 / 3 ) * M728 )</f>
        <v>0.99742968822950206</v>
      </c>
      <c r="Q728" cm="1">
        <f t="array" ref="Q728" xml:space="preserve"> 1.6 * ( ( 1 - alpha ) / Ku ) * L728 ^ ( -2 / 3 ) * M728 * P728</f>
        <v>3.2505223752597417E-3</v>
      </c>
      <c r="R728" cm="1">
        <f t="array" ref="R728" xml:space="preserve"> 1.6 * ( 0.6 ) ^ ( 2 / 3 ) * ( ( 1 - alpha ) / Ku ) * ( lambda * 10^(-9) ) ^ ( -1 / 15 ) * ( kB * T / ( 3 * PI() * df * 10^(-6) * U * mu ) ) ^ ( 2 / 3 ) * ( F728 * 10^(-9) ) ^ ( -3 / 5 )  +  3.2 * 3.34 / 3 * ( 0.6 ) ^ ( 2 / 3 ) * ( ( 1 - alpha ) / Ku ) *  ( lambda * 10^(-9) ) ^ ( 14 / 15 ) * ( kB * T / ( 3 * PI() * df * 10^(-6) * U * mu ) ) ^ ( 2 / 3 ) * ( F728 * 10^(-9) ) ^ ( -8 / 5 )</f>
        <v>2.6159781749538857E-3</v>
      </c>
      <c r="S728">
        <f t="shared" si="287"/>
        <v>2.6532780890088691E-3</v>
      </c>
      <c r="T728">
        <f t="shared" si="296"/>
        <v>0.81626205966259557</v>
      </c>
      <c r="U728">
        <f t="shared" si="288"/>
        <v>4995.3253066502575</v>
      </c>
      <c r="V728">
        <f t="shared" si="289"/>
        <v>1.4148673070276384E-2</v>
      </c>
      <c r="W728">
        <f t="shared" si="290"/>
        <v>2.0018420817601238E-4</v>
      </c>
      <c r="X728">
        <f t="shared" si="291"/>
        <v>2.832319893200134E-6</v>
      </c>
      <c r="Y728" cm="1">
        <f t="array" ref="Y728" xml:space="preserve"> 4 / 3 * g / U^2 * F728 * 10^(-9) * ( rhop - rhoa ) / rhoa</f>
        <v>754.68151585841429</v>
      </c>
      <c r="Z728" cm="1">
        <f t="array" ref="Z728" xml:space="preserve"> SQRT( 4/3 * 1/U728 * g/rhoa * F728 * 10^(-9) *  ( rhop - rhoa ) )</f>
        <v>4.077090306597142E-3</v>
      </c>
      <c r="AA728" cm="1">
        <f t="array" ref="AA728" xml:space="preserve"> Z728 / U</f>
        <v>0.38868695812525461</v>
      </c>
      <c r="AB728">
        <f t="shared" si="297"/>
        <v>0.63582310780291573</v>
      </c>
      <c r="AC728">
        <f t="shared" si="298"/>
        <v>0.59848037814259669</v>
      </c>
      <c r="AD728">
        <f t="shared" si="299"/>
        <v>0.94126868117556051</v>
      </c>
      <c r="AE728" cm="1">
        <f t="array" ref="AE728">( ( F728 * 10^(-9) ) ^ 2 * rhop * H728 * U ) / ( 18 * mu * ( df * 10^(-6) ) )</f>
        <v>0.22231155822322016</v>
      </c>
      <c r="AF728">
        <f t="shared" si="300"/>
        <v>0.22154754315004033</v>
      </c>
      <c r="AG728" cm="1">
        <f t="array" ref="AG728">(2 * AI748*(1-alpha)*AE728*SQRT(alpha)+(1-alpha)*alpha*AE728^2)/Ku</f>
        <v>0.16332202763822706</v>
      </c>
      <c r="AH728">
        <f t="shared" si="301"/>
        <v>0.73718726606514096</v>
      </c>
      <c r="AI728" cm="1">
        <f t="array" ref="AI728" xml:space="preserve"> F728 / df / 1000</f>
        <v>0.9285714285714286</v>
      </c>
      <c r="AJ728" cm="1">
        <f t="array" ref="AJ728" xml:space="preserve"> ( 1 + AI728 ) / ( 2*Ku ) * ( 2 * LN( 1 + AI728 ) - 1 + alpha + ( 1 / ( 1 + AI728 ) ) ^ 2 * ( 1 - alpha / 2 ) - ( alpha / 2) * ( 1 + AI728 ) ^ 2 )</f>
        <v>0.75687315237562447</v>
      </c>
      <c r="AK728" cm="1">
        <f t="array" ref="AK728" xml:space="preserve"> ( ( 1 - alpha ) / Ku ) * AI728 ^ 2</f>
        <v>1.2262574687027368</v>
      </c>
      <c r="AL728">
        <f t="shared" si="302"/>
        <v>1.6201624603195914</v>
      </c>
      <c r="AM728">
        <f t="shared" si="292"/>
        <v>0.9312989436460859</v>
      </c>
      <c r="AN728">
        <f t="shared" si="303"/>
        <v>2.0489386680843826</v>
      </c>
      <c r="AO728">
        <f t="shared" si="304"/>
        <v>2.2000869667721048</v>
      </c>
      <c r="AP728" cm="1">
        <f t="array" ref="AP728" xml:space="preserve"> EXP( -4 * alpha * X * 10^(-6) * AM728 / ( PI() * df * 10^(-6) * ( 1 - alpha ) ) ) * 100</f>
        <v>5.2977206508052105E-7</v>
      </c>
      <c r="AQ728" cm="1">
        <f t="array" ref="AQ728" xml:space="preserve"> EXP( -4 * alpha * X * 10^(-6) * AN728 / ( PI() * df * 10^(-6) * ( 1 - alpha ) ) ) * 100</f>
        <v>6.198351344453868E-17</v>
      </c>
      <c r="AR728">
        <f t="shared" si="305"/>
        <v>5.2977206501853751E-7</v>
      </c>
      <c r="AS728" cm="1">
        <f t="array" ref="AS728" xml:space="preserve"> ( sigave * 10^(-6) * fE *e * H728 ) / ( 3 * PI() * eps0 * ( 1 + epsF ) * mu * U * F728 * 10^(-9) )</f>
        <v>2.8998670702128975E-3</v>
      </c>
      <c r="AT728" cm="1">
        <f t="array" ref="AT728" xml:space="preserve"> PI() * AS728 / ( 1 + alpha * SQRT(AS728) )</f>
        <v>9.0764758176207095E-3</v>
      </c>
      <c r="AU728" cm="1">
        <f t="array" ref="AU728" xml:space="preserve"> PI() * AS728 * ( 1 - SQRT( AS728 ) * alpha )</f>
        <v>9.0763505053710527E-3</v>
      </c>
      <c r="AV728">
        <f t="shared" si="306"/>
        <v>0.99998619373287889</v>
      </c>
      <c r="AW728" cm="1">
        <f t="array" ref="AW728" xml:space="preserve"> 2 / 3 * ( epsP - 1 ) / ( epsP + 2 ) * ( sigave * 10^(-6) ) ^ 2 / ( eps0 * ( 1 + epsF ) ^ 2 ) * H728 * ( F728 * 10^(-9) ) ^ 2 / ( df * 10^(-6) * mu * U )</f>
        <v>178.25756391561961</v>
      </c>
      <c r="AX728" cm="1">
        <f t="array" ref="AX728" xml:space="preserve"> 0.528 * Ku ^ 0.26 * AW728 ^ 0.74 / ( 1 + 0.366 * ( Ku * AW728 ) ^ 0.63 )</f>
        <v>2.6265250525283483</v>
      </c>
      <c r="AY728" cm="1">
        <f t="array" ref="AY728" xml:space="preserve"> 0.35 * Ku ^ ( -0.5 ) * AW728 ^ 0.4</f>
        <v>3.4394413394391514</v>
      </c>
      <c r="AZ728">
        <f t="shared" si="307"/>
        <v>1.3095025825579971</v>
      </c>
      <c r="BA728">
        <f t="shared" si="293"/>
        <v>0.93192250712272717</v>
      </c>
      <c r="BB728">
        <f t="shared" si="308"/>
        <v>2.0580150185897539</v>
      </c>
      <c r="BC728">
        <f t="shared" si="309"/>
        <v>2.2083542385340511</v>
      </c>
      <c r="BD728">
        <f t="shared" si="294"/>
        <v>1.1117439892948031</v>
      </c>
      <c r="BE728">
        <f t="shared" si="310"/>
        <v>5.4883800075235341</v>
      </c>
      <c r="BF728">
        <f t="shared" si="311"/>
        <v>4.9367300928740807</v>
      </c>
      <c r="BG728" cm="1">
        <f t="array" ref="BG728" xml:space="preserve"> EXP( -4 * alpha * X * 10^(-6) * BA728 / ( PI() * df * 10^(-6) * ( 1 - alpha ) ) ) * 100</f>
        <v>5.2305554319315253E-7</v>
      </c>
      <c r="BH728" cm="1">
        <f t="array" ref="BH728" xml:space="preserve"> EXP( -4 * alpha * X * 10^(-6) * BB728 / ( PI() * df * 10^(-6) * ( 1 - alpha ) ) ) * 100</f>
        <v>5.1477796978861682E-17</v>
      </c>
      <c r="BI728" cm="1">
        <f t="array" ref="BI728" xml:space="preserve"> EXP( -4 * alpha * X * 10^(-6) * BD728 / ( PI() * df * 10^(-6) * ( 1 - alpha ) ) ) * 100</f>
        <v>1.3200157038474804E-8</v>
      </c>
      <c r="BJ728" cm="1">
        <f t="array" ref="BJ728" xml:space="preserve"> EXP( -4 * alpha * X * 10^(-6) * BE728 / ( PI() * df * 10^(-6) * ( 1 - alpha ) ) ) * 100</f>
        <v>1.6903067762145104E-47</v>
      </c>
      <c r="BK728" cm="1">
        <f t="array" ref="BK728">fC *  BG728 +  ( 1 - fC ) * BI728</f>
        <v>6.4185695653942584E-8</v>
      </c>
    </row>
    <row r="729" spans="6:63" x14ac:dyDescent="0.2">
      <c r="F729">
        <v>7290</v>
      </c>
      <c r="G729" cm="1">
        <f t="array" ref="G729" xml:space="preserve"> F729 * 10^(-9) * rhoa/mu * U</f>
        <v>4.8295744073322787E-3</v>
      </c>
      <c r="H729" cm="1">
        <f t="array" ref="H729">1 +  lambda/F729 * ( 2.514 + 0.8 * EXP( -0.55 * F729/lambda ) )</f>
        <v>1.0231087983539096</v>
      </c>
      <c r="I729" cm="1">
        <f t="array" ref="I729" xml:space="preserve"> 1 + 3.34 * lambda/F729</f>
        <v>1.0307014266117971</v>
      </c>
      <c r="J729">
        <f t="shared" si="295"/>
        <v>0.99263353279441302</v>
      </c>
      <c r="K729" cm="1">
        <f t="array" ref="K729" xml:space="preserve"> kB * T * H729 / ( 3 * PI() * mu * F729 * 10^(-9) )</f>
        <v>3.3133669173826241E-12</v>
      </c>
      <c r="L729" cm="1">
        <f t="array" ref="L729" xml:space="preserve"> df * 10^(-6) *U / K729</f>
        <v>24819.720892917492</v>
      </c>
      <c r="M729" cm="1">
        <f t="array" ref="M729" xml:space="preserve"> 1 + 0.388 * Kn * ( ( 1 - alpha ) * L729 / Ku ) ^ ( 1 / 3 )</f>
        <v>1.2175711221781162</v>
      </c>
      <c r="N729" cm="1">
        <f t="array" ref="N729" xml:space="preserve"> 1 + 0.388 * Kn * ( ( 1 - alpha ) / Ku ) ^ ( 1 / 3 ) * ( 3 * PI() * mu * df * 10^(-6) * U * F729 * 10^(-9) / ( kB * T ) ) ^ ( 1 / 3 ) * ( 0.6 * ( F729 / lambda ) ^ 0.1 ) ^ ( -1 / 3 ) * ( 1 + 2/3 * ( 3.34 * F729 / lambda ) ) ^ ( -1 / 2 )</f>
        <v>1.014254622195109</v>
      </c>
      <c r="O729">
        <f t="shared" si="286"/>
        <v>0.8330146828554098</v>
      </c>
      <c r="P729" cm="1">
        <f t="array" ref="P729" xml:space="preserve"> 1 / ( 1 + 1.6 * ( ( 1 - alpha ) / Ku ) ^ ( 1 / 3 ) * L729 ^ ( -2 / 3 ) * M729 )</f>
        <v>0.99743187212224571</v>
      </c>
      <c r="Q729" cm="1">
        <f t="array" ref="Q729" xml:space="preserve"> 1.6 * ( ( 1 - alpha ) / Ku ) * L729 ^ ( -2 / 3 ) * M729 * P729</f>
        <v>3.2477605343382036E-3</v>
      </c>
      <c r="R729" cm="1">
        <f t="array" ref="R729" xml:space="preserve"> 1.6 * ( 0.6 ) ^ ( 2 / 3 ) * ( ( 1 - alpha ) / Ku ) * ( lambda * 10^(-9) ) ^ ( -1 / 15 ) * ( kB * T / ( 3 * PI() * df * 10^(-6) * U * mu ) ) ^ ( 2 / 3 ) * ( F729 * 10^(-9) ) ^ ( -3 / 5 )  +  3.2 * 3.34 / 3 * ( 0.6 ) ^ ( 2 / 3 ) * ( ( 1 - alpha ) / Ku ) *  ( lambda * 10^(-9) ) ^ ( 14 / 15 ) * ( kB * T / ( 3 * PI() * df * 10^(-6) * U * mu ) ) ^ ( 2 / 3 ) * ( F729 * 10^(-9) ) ^ ( -8 / 5 )</f>
        <v>2.6137525040447088E-3</v>
      </c>
      <c r="S729">
        <f t="shared" si="287"/>
        <v>2.6510105585013863E-3</v>
      </c>
      <c r="T729">
        <f t="shared" si="296"/>
        <v>0.81625801239732809</v>
      </c>
      <c r="U729">
        <f t="shared" si="288"/>
        <v>4988.4910205440256</v>
      </c>
      <c r="V729">
        <f t="shared" si="289"/>
        <v>1.4158361522183281E-2</v>
      </c>
      <c r="W729">
        <f t="shared" si="290"/>
        <v>2.0045845709906906E-4</v>
      </c>
      <c r="X729">
        <f t="shared" si="291"/>
        <v>2.8381422005752651E-6</v>
      </c>
      <c r="Y729" cm="1">
        <f t="array" ref="Y729" xml:space="preserve"> 4 / 3 * g / U^2 * F729 * 10^(-9) * ( rhop - rhoa ) / rhoa</f>
        <v>755.71816629228579</v>
      </c>
      <c r="Z729" cm="1">
        <f t="array" ref="Z729" xml:space="preserve"> SQRT( 4/3 * 1/U729 * g/rhoa * F729 * 10^(-9) *  ( rhop - rhoa ) )</f>
        <v>4.0826833346621029E-3</v>
      </c>
      <c r="AA729" cm="1">
        <f t="array" ref="AA729" xml:space="preserve"> Z729 / U</f>
        <v>0.38922016610001081</v>
      </c>
      <c r="AB729">
        <f t="shared" si="297"/>
        <v>0.63725117382271468</v>
      </c>
      <c r="AC729">
        <f t="shared" si="298"/>
        <v>0.5996703441997584</v>
      </c>
      <c r="AD729">
        <f t="shared" si="299"/>
        <v>0.94102666081018249</v>
      </c>
      <c r="AE729" cm="1">
        <f t="array" ref="AE729">( ( F729 * 10^(-9) ) ^ 2 * rhop * H729 * U ) / ( 18 * mu * ( df * 10^(-6) ) )</f>
        <v>0.22291580757074425</v>
      </c>
      <c r="AF729">
        <f t="shared" si="300"/>
        <v>0.2221846600927404</v>
      </c>
      <c r="AG729" cm="1">
        <f t="array" ref="AG729">(2 * AI749*(1-alpha)*AE729*SQRT(alpha)+(1-alpha)*alpha*AE729^2)/Ku</f>
        <v>0.16399159655390996</v>
      </c>
      <c r="AH729">
        <f t="shared" si="301"/>
        <v>0.73808694302054645</v>
      </c>
      <c r="AI729" cm="1">
        <f t="array" ref="AI729" xml:space="preserve"> F729 / df / 1000</f>
        <v>0.92984693877551028</v>
      </c>
      <c r="AJ729" cm="1">
        <f t="array" ref="AJ729" xml:space="preserve"> ( 1 + AI729 ) / ( 2*Ku ) * ( 2 * LN( 1 + AI729 ) - 1 + alpha + ( 1 / ( 1 + AI729 ) ) ^ 2 * ( 1 - alpha / 2 ) - ( alpha / 2) * ( 1 + AI729 ) ^ 2 )</f>
        <v>0.7585669194319351</v>
      </c>
      <c r="AK729" cm="1">
        <f t="array" ref="AK729" xml:space="preserve"> ( ( 1 - alpha ) / Ku ) * AI729 ^ 2</f>
        <v>1.2296286216656565</v>
      </c>
      <c r="AL729">
        <f t="shared" si="302"/>
        <v>1.6209889861615419</v>
      </c>
      <c r="AM729">
        <f t="shared" si="292"/>
        <v>0.93210050947400913</v>
      </c>
      <c r="AN729">
        <f t="shared" si="303"/>
        <v>2.0541346365166566</v>
      </c>
      <c r="AO729">
        <f t="shared" si="304"/>
        <v>2.2037694600937607</v>
      </c>
      <c r="AP729" cm="1">
        <f t="array" ref="AP729" xml:space="preserve"> EXP( -4 * alpha * X * 10^(-6) * AM729 / ( PI() * df * 10^(-6) * ( 1 - alpha ) ) ) * 100</f>
        <v>5.2115391646213249E-7</v>
      </c>
      <c r="AQ729" cm="1">
        <f t="array" ref="AQ729" xml:space="preserve"> EXP( -4 * alpha * X * 10^(-6) * AN729 / ( PI() * df * 10^(-6) * ( 1 - alpha ) ) ) * 100</f>
        <v>5.5731745692391181E-17</v>
      </c>
      <c r="AR729">
        <f t="shared" si="305"/>
        <v>5.2115391640640079E-7</v>
      </c>
      <c r="AS729" cm="1">
        <f t="array" ref="AS729" xml:space="preserve"> ( sigave * 10^(-6) * fE *e * H729 ) / ( 3 * PI() * eps0 * ( 1 + epsF ) * mu * U * F729 * 10^(-9) )</f>
        <v>2.8957993556972309E-3</v>
      </c>
      <c r="AT729" cm="1">
        <f t="array" ref="AT729" xml:space="preserve"> PI() * AS729 / ( 1 + alpha * SQRT(AS729) )</f>
        <v>9.0637675641655462E-3</v>
      </c>
      <c r="AU729" cm="1">
        <f t="array" ref="AU729" xml:space="preserve"> PI() * AS729 * ( 1 - SQRT( AS729 ) * alpha )</f>
        <v>9.063642602901878E-3</v>
      </c>
      <c r="AV729">
        <f t="shared" si="306"/>
        <v>0.99998621309926761</v>
      </c>
      <c r="AW729" cm="1">
        <f t="array" ref="AW729" xml:space="preserve"> 2 / 3 * ( epsP - 1 ) / ( epsP + 2 ) * ( sigave * 10^(-6) ) ^ 2 / ( eps0 * ( 1 + epsF ) ^ 2 ) * H729 * ( F729 * 10^(-9) ) ^ 2 / ( df * 10^(-6) * mu * U )</f>
        <v>178.74207321215872</v>
      </c>
      <c r="AX729" cm="1">
        <f t="array" ref="AX729" xml:space="preserve"> 0.528 * Ku ^ 0.26 * AW729 ^ 0.74 / ( 1 + 0.366 * ( Ku * AW729 ) ^ 0.63 )</f>
        <v>2.6278477187592189</v>
      </c>
      <c r="AY729" cm="1">
        <f t="array" ref="AY729" xml:space="preserve"> 0.35 * Ku ^ ( -0.5 ) * AW729 ^ 0.4</f>
        <v>3.443177695760117</v>
      </c>
      <c r="AZ729">
        <f t="shared" si="307"/>
        <v>1.3102653061593195</v>
      </c>
      <c r="BA729">
        <f t="shared" si="293"/>
        <v>0.93271593467386193</v>
      </c>
      <c r="BB729">
        <f t="shared" si="308"/>
        <v>2.0631982791195584</v>
      </c>
      <c r="BC729">
        <f t="shared" si="309"/>
        <v>2.2120328413183876</v>
      </c>
      <c r="BD729">
        <f t="shared" si="294"/>
        <v>1.1105300307576473</v>
      </c>
      <c r="BE729">
        <f t="shared" si="310"/>
        <v>5.4973123322767741</v>
      </c>
      <c r="BF729">
        <f t="shared" si="311"/>
        <v>4.9501699008772331</v>
      </c>
      <c r="BG729" cm="1">
        <f t="array" ref="BG729" xml:space="preserve"> EXP( -4 * alpha * X * 10^(-6) * BA729 / ( PI() * df * 10^(-6) * ( 1 - alpha ) ) ) * 100</f>
        <v>5.1463234773771492E-7</v>
      </c>
      <c r="BH729" cm="1">
        <f t="array" ref="BH729" xml:space="preserve"> EXP( -4 * alpha * X * 10^(-6) * BB729 / ( PI() * df * 10^(-6) * ( 1 - alpha ) ) ) * 100</f>
        <v>4.6297691557149568E-17</v>
      </c>
      <c r="BI729" cm="1">
        <f t="array" ref="BI729" xml:space="preserve"> EXP( -4 * alpha * X * 10^(-6) * BD729 / ( PI() * df * 10^(-6) * ( 1 - alpha ) ) ) * 100</f>
        <v>1.3532151145358022E-8</v>
      </c>
      <c r="BJ729" cm="1">
        <f t="array" ref="BJ729" xml:space="preserve"> EXP( -4 * alpha * X * 10^(-6) * BE729 / ( PI() * df * 10^(-6) * ( 1 - alpha ) ) ) * 100</f>
        <v>1.4079562766529026E-47</v>
      </c>
      <c r="BK729" cm="1">
        <f t="array" ref="BK729">fC *  BG729 +  ( 1 - fC ) * BI729</f>
        <v>6.3642170804593714E-8</v>
      </c>
    </row>
    <row r="730" spans="6:63" x14ac:dyDescent="0.2">
      <c r="F730">
        <v>7300</v>
      </c>
      <c r="G730" cm="1">
        <f t="array" ref="G730" xml:space="preserve"> F730 * 10^(-9) * rhoa/mu * U</f>
        <v>4.8361993379321859E-3</v>
      </c>
      <c r="H730" cm="1">
        <f t="array" ref="H730">1 +  lambda/F730 * ( 2.514 + 0.8 * EXP( -0.55 * F730/lambda ) )</f>
        <v>1.0230771424657534</v>
      </c>
      <c r="I730" cm="1">
        <f t="array" ref="I730" xml:space="preserve"> 1 + 3.34 * lambda/F730</f>
        <v>1.0306593698630138</v>
      </c>
      <c r="J730">
        <f t="shared" si="295"/>
        <v>0.99264332366350283</v>
      </c>
      <c r="K730" cm="1">
        <f t="array" ref="K730" xml:space="preserve"> kB * T * H730 / ( 3 * PI() * mu * F730 * 10^(-9) )</f>
        <v>3.3087256805346151E-12</v>
      </c>
      <c r="L730" cm="1">
        <f t="array" ref="L730" xml:space="preserve"> df * 10^(-6) *U / K730</f>
        <v>24854.53617054634</v>
      </c>
      <c r="M730" cm="1">
        <f t="array" ref="M730" xml:space="preserve"> 1 + 0.388 * Kn * ( ( 1 - alpha ) * L730 / Ku ) ^ ( 1 / 3 )</f>
        <v>1.2176728055669379</v>
      </c>
      <c r="N730" cm="1">
        <f t="array" ref="N730" xml:space="preserve"> 1 + 0.388 * Kn * ( ( 1 - alpha ) / Ku ) ^ ( 1 / 3 ) * ( 3 * PI() * mu * df * 10^(-6) * U * F730 * 10^(-9) / ( kB * T ) ) ^ ( 1 / 3 ) * ( 0.6 * ( F730 / lambda ) ^ 0.1 ) ^ ( -1 / 3 ) * ( 1 + 2/3 * ( 3.34 * F730 / lambda ) ) ^ ( -1 / 2 )</f>
        <v>1.0142507548060125</v>
      </c>
      <c r="O730">
        <f t="shared" si="286"/>
        <v>0.83294194480576089</v>
      </c>
      <c r="P730" cm="1">
        <f t="array" ref="P730" xml:space="preserve"> 1 / ( 1 + 1.6 * ( ( 1 - alpha ) / Ku ) ^ ( 1 / 3 ) * L730 ^ ( -2 / 3 ) * M730 )</f>
        <v>0.9974340510277474</v>
      </c>
      <c r="Q730" cm="1">
        <f t="array" ref="Q730" xml:space="preserve"> 1.6 * ( ( 1 - alpha ) / Ku ) * L730 ^ ( -2 / 3 ) * M730 * P730</f>
        <v>3.2450050004890238E-3</v>
      </c>
      <c r="R730" cm="1">
        <f t="array" ref="R730" xml:space="preserve"> 1.6 * ( 0.6 ) ^ ( 2 / 3 ) * ( ( 1 - alpha ) / Ku ) * ( lambda * 10^(-9) ) ^ ( -1 / 15 ) * ( kB * T / ( 3 * PI() * df * 10^(-6) * U * mu ) ) ^ ( 2 / 3 ) * ( F730 * 10^(-9) ) ^ ( -3 / 5 )  +  3.2 * 3.34 / 3 * ( 0.6 ) ^ ( 2 / 3 ) * ( ( 1 - alpha ) / Ku ) *  ( lambda * 10^(-9) ) ^ ( 14 / 15 ) * ( kB * T / ( 3 * PI() * df * 10^(-6) * U * mu ) ) ^ ( 2 / 3 ) * ( F730 * 10^(-9) ) ^ ( -8 / 5 )</f>
        <v>2.6115318703161389E-3</v>
      </c>
      <c r="S730">
        <f t="shared" si="287"/>
        <v>2.6487481706681014E-3</v>
      </c>
      <c r="T730">
        <f t="shared" si="296"/>
        <v>0.8162539565482746</v>
      </c>
      <c r="U730">
        <f t="shared" si="288"/>
        <v>4981.6754507880269</v>
      </c>
      <c r="V730">
        <f t="shared" si="289"/>
        <v>1.4168043289500271E-2</v>
      </c>
      <c r="W730">
        <f t="shared" si="290"/>
        <v>2.007327043345975E-4</v>
      </c>
      <c r="X730">
        <f t="shared" si="291"/>
        <v>2.8439684561067153E-6</v>
      </c>
      <c r="Y730" cm="1">
        <f t="array" ref="Y730" xml:space="preserve"> 4 / 3 * g / U^2 * F730 * 10^(-9) * ( rhop - rhoa ) / rhoa</f>
        <v>756.75481672615729</v>
      </c>
      <c r="Z730" cm="1">
        <f t="array" ref="Z730" xml:space="preserve"> SQRT( 4/3 * 1/U730 * g/rhoa * F730 * 10^(-9) *  ( rhop - rhoa ) )</f>
        <v>4.0882763457139072E-3</v>
      </c>
      <c r="AA730" cm="1">
        <f t="array" ref="AA730" xml:space="preserve"> Z730 / U</f>
        <v>0.38975337245282793</v>
      </c>
      <c r="AB730">
        <f t="shared" si="297"/>
        <v>0.63868173105585901</v>
      </c>
      <c r="AC730">
        <f t="shared" si="298"/>
        <v>0.60086153911759577</v>
      </c>
      <c r="AD730">
        <f t="shared" si="299"/>
        <v>0.94078397721547558</v>
      </c>
      <c r="AE730" cm="1">
        <f t="array" ref="AE730">( ( F730 * 10^(-9) ) ^ 2 * rhop * H730 * U ) / ( 18 * mu * ( df * 10^(-6) ) )</f>
        <v>0.22352087688075936</v>
      </c>
      <c r="AF730">
        <f t="shared" si="300"/>
        <v>0.22282192540208412</v>
      </c>
      <c r="AG730" cm="1">
        <f t="array" ref="AG730">(2 * AI750*(1-alpha)*AE730*SQRT(alpha)+(1-alpha)*alpha*AE730^2)/Ku</f>
        <v>0.16466301085119447</v>
      </c>
      <c r="AH730">
        <f t="shared" si="301"/>
        <v>0.73898926487623973</v>
      </c>
      <c r="AI730" cm="1">
        <f t="array" ref="AI730" xml:space="preserve"> F730 / df / 1000</f>
        <v>0.93112244897959184</v>
      </c>
      <c r="AJ730" cm="1">
        <f t="array" ref="AJ730" xml:space="preserve"> ( 1 + AI730 ) / ( 2*Ku ) * ( 2 * LN( 1 + AI730 ) - 1 + alpha + ( 1 / ( 1 + AI730 ) ) ^ 2 * ( 1 - alpha / 2 ) - ( alpha / 2) * ( 1 + AI730 ) ^ 2 )</f>
        <v>0.76026181173278695</v>
      </c>
      <c r="AK730" cm="1">
        <f t="array" ref="AK730" xml:space="preserve"> ( ( 1 - alpha ) / Ku ) * AI730 ^ 2</f>
        <v>1.2330044021549489</v>
      </c>
      <c r="AL730">
        <f t="shared" si="302"/>
        <v>1.6218155155586311</v>
      </c>
      <c r="AM730">
        <f t="shared" si="292"/>
        <v>0.93289790175136822</v>
      </c>
      <c r="AN730">
        <f t="shared" si="303"/>
        <v>2.059336614845297</v>
      </c>
      <c r="AO730">
        <f t="shared" si="304"/>
        <v>2.207461943026368</v>
      </c>
      <c r="AP730" cm="1">
        <f t="array" ref="AP730" xml:space="preserve"> EXP( -4 * alpha * X * 10^(-6) * AM730 / ( PI() * df * 10^(-6) * ( 1 - alpha ) ) ) * 100</f>
        <v>5.127197483115323E-7</v>
      </c>
      <c r="AQ730" cm="1">
        <f t="array" ref="AQ730" xml:space="preserve"> EXP( -4 * alpha * X * 10^(-6) * AN730 / ( PI() * df * 10^(-6) * ( 1 - alpha ) ) ) * 100</f>
        <v>5.0104380530433829E-17</v>
      </c>
      <c r="AR730">
        <f t="shared" si="305"/>
        <v>5.1271974826142797E-7</v>
      </c>
      <c r="AS730" cm="1">
        <f t="array" ref="AS730" xml:space="preserve"> ( sigave * 10^(-6) * fE *e * H730 ) / ( 3 * PI() * eps0 * ( 1 + epsF ) * mu * U * F730 * 10^(-9) )</f>
        <v>2.8917430314176606E-3</v>
      </c>
      <c r="AT730" cm="1">
        <f t="array" ref="AT730" xml:space="preserve"> PI() * AS730 / ( 1 + alpha * SQRT(AS730) )</f>
        <v>9.0510948465153153E-3</v>
      </c>
      <c r="AU730" cm="1">
        <f t="array" ref="AU730" xml:space="preserve"> PI() * AS730 * ( 1 - SQRT( AS730 ) * alpha )</f>
        <v>9.0509702347653376E-3</v>
      </c>
      <c r="AV730">
        <f t="shared" si="306"/>
        <v>0.99998623241142748</v>
      </c>
      <c r="AW730" cm="1">
        <f t="array" ref="AW730" xml:space="preserve"> 2 / 3 * ( epsP - 1 ) / ( epsP + 2 ) * ( sigave * 10^(-6) ) ^ 2 / ( eps0 * ( 1 + epsF ) ^ 2 ) * H730 * ( F730 * 10^(-9) ) ^ 2 / ( df * 10^(-6) * mu * U )</f>
        <v>179.22723998470727</v>
      </c>
      <c r="AX730" cm="1">
        <f t="array" ref="AX730" xml:space="preserve"> 0.528 * Ku ^ 0.26 * AW730 ^ 0.74 / ( 1 + 0.366 * ( Ku * AW730 ) ^ 0.63 )</f>
        <v>2.6291684482335222</v>
      </c>
      <c r="AY730" cm="1">
        <f t="array" ref="AY730" xml:space="preserve"> 0.35 * Ku ^ ( -0.5 ) * AW730 ^ 0.4</f>
        <v>3.446913038070214</v>
      </c>
      <c r="AZ730">
        <f t="shared" si="307"/>
        <v>1.3110278424290827</v>
      </c>
      <c r="BA730">
        <f t="shared" si="293"/>
        <v>0.93350524920701683</v>
      </c>
      <c r="BB730">
        <f t="shared" si="308"/>
        <v>2.0683875850800622</v>
      </c>
      <c r="BC730">
        <f t="shared" si="309"/>
        <v>2.21572142935146</v>
      </c>
      <c r="BD730">
        <f t="shared" si="294"/>
        <v>1.1093206212769369</v>
      </c>
      <c r="BE730">
        <f t="shared" si="310"/>
        <v>5.5062496529155105</v>
      </c>
      <c r="BF730">
        <f t="shared" si="311"/>
        <v>4.9636232729337317</v>
      </c>
      <c r="BG730" cm="1">
        <f t="array" ref="BG730" xml:space="preserve"> EXP( -4 * alpha * X * 10^(-6) * BA730 / ( PI() * df * 10^(-6) * ( 1 - alpha ) ) ) * 100</f>
        <v>5.0638741345962836E-7</v>
      </c>
      <c r="BH730" cm="1">
        <f t="array" ref="BH730" xml:space="preserve"> EXP( -4 * alpha * X * 10^(-6) * BB730 / ( PI() * df * 10^(-6) * ( 1 - alpha ) ) ) * 100</f>
        <v>4.1633699142727448E-17</v>
      </c>
      <c r="BI730" cm="1">
        <f t="array" ref="BI730" xml:space="preserve"> EXP( -4 * alpha * X * 10^(-6) * BD730 / ( PI() * df * 10^(-6) * ( 1 - alpha ) ) ) * 100</f>
        <v>1.3871203945922526E-8</v>
      </c>
      <c r="BJ730" cm="1">
        <f t="array" ref="BJ730" xml:space="preserve"> EXP( -4 * alpha * X * 10^(-6) * BE730 / ( PI() * df * 10^(-6) * ( 1 - alpha ) ) ) * 100</f>
        <v>1.1726500014507199E-47</v>
      </c>
      <c r="BK730" cm="1">
        <f t="array" ref="BK730">fC *  BG730 +  ( 1 - fC ) * BI730</f>
        <v>6.3122824897293115E-8</v>
      </c>
    </row>
    <row r="731" spans="6:63" x14ac:dyDescent="0.2">
      <c r="F731">
        <v>7310</v>
      </c>
      <c r="G731" cm="1">
        <f t="array" ref="G731" xml:space="preserve"> F731 * 10^(-9) * rhoa/mu * U</f>
        <v>4.842824268532094E-3</v>
      </c>
      <c r="H731" cm="1">
        <f t="array" ref="H731">1 +  lambda/F731 * ( 2.514 + 0.8 * EXP( -0.55 * F731/lambda ) )</f>
        <v>1.0230455731874144</v>
      </c>
      <c r="I731" cm="1">
        <f t="array" ref="I731" xml:space="preserve"> 1 + 3.34 * lambda/F731</f>
        <v>1.0306174281805744</v>
      </c>
      <c r="J731">
        <f t="shared" si="295"/>
        <v>0.99265308854079137</v>
      </c>
      <c r="K731" cm="1">
        <f t="array" ref="K731" xml:space="preserve"> kB * T * H731 / ( 3 * PI() * mu * F731 * 10^(-9) )</f>
        <v>3.3040974217299795E-12</v>
      </c>
      <c r="L731" cm="1">
        <f t="array" ref="L731" xml:space="preserve"> df * 10^(-6) *U / K731</f>
        <v>24889.351495636311</v>
      </c>
      <c r="M731" cm="1">
        <f t="array" ref="M731" xml:space="preserve"> 1 + 0.388 * Kn * ( ( 1 - alpha ) * L731 / Ku ) ^ ( 1 / 3 )</f>
        <v>1.2177743941823465</v>
      </c>
      <c r="N731" cm="1">
        <f t="array" ref="N731" xml:space="preserve"> 1 + 0.388 * Kn * ( ( 1 - alpha ) / Ku ) ^ ( 1 / 3 ) * ( 3 * PI() * mu * df * 10^(-6) * U * F731 * 10^(-9) / ( kB * T ) ) ^ ( 1 / 3 ) * ( 0.6 * ( F731 / lambda ) ^ 0.1 ) ^ ( -1 / 3 ) * ( 1 + 2/3 * ( 3.34 * F731 / lambda ) ) ^ ( -1 / 2 )</f>
        <v>1.0142468937035658</v>
      </c>
      <c r="O731">
        <f t="shared" si="286"/>
        <v>0.83286928888381195</v>
      </c>
      <c r="P731" cm="1">
        <f t="array" ref="P731" xml:space="preserve"> 1 / ( 1 + 1.6 * ( ( 1 - alpha ) / Ku ) ^ ( 1 / 3 ) * L731 ^ ( -2 / 3 ) * M731 )</f>
        <v>0.99743622496437712</v>
      </c>
      <c r="Q731" cm="1">
        <f t="array" ref="Q731" xml:space="preserve"> 1.6 * ( ( 1 - alpha ) / Ku ) * L731 ^ ( -2 / 3 ) * M731 * P731</f>
        <v>3.2422557504805608E-3</v>
      </c>
      <c r="R731" cm="1">
        <f t="array" ref="R731" xml:space="preserve"> 1.6 * ( 0.6 ) ^ ( 2 / 3 ) * ( ( 1 - alpha ) / Ku ) * ( lambda * 10^(-9) ) ^ ( -1 / 15 ) * ( kB * T / ( 3 * PI() * df * 10^(-6) * U * mu ) ) ^ ( 2 / 3 ) * ( F731 * 10^(-9) ) ^ ( -3 / 5 )  +  3.2 * 3.34 / 3 * ( 0.6 ) ^ ( 2 / 3 ) * ( ( 1 - alpha ) / Ku ) *  ( lambda * 10^(-9) ) ^ ( 14 / 15 ) * ( kB * T / ( 3 * PI() * df * 10^(-6) * U * mu ) ) ^ ( 2 / 3 ) * ( F731 * 10^(-9) ) ^ ( -8 / 5 )</f>
        <v>2.6093162552870137E-3</v>
      </c>
      <c r="S731">
        <f t="shared" si="287"/>
        <v>2.6464909066150743E-3</v>
      </c>
      <c r="T731">
        <f t="shared" si="296"/>
        <v>0.81624989213846455</v>
      </c>
      <c r="U731">
        <f t="shared" si="288"/>
        <v>4974.8785205848408</v>
      </c>
      <c r="V731">
        <f t="shared" si="289"/>
        <v>1.4177718385947403E-2</v>
      </c>
      <c r="W731">
        <f t="shared" si="290"/>
        <v>2.0100694988332157E-4</v>
      </c>
      <c r="X731">
        <f t="shared" si="291"/>
        <v>2.8497986570136071E-6</v>
      </c>
      <c r="Y731" cm="1">
        <f t="array" ref="Y731" xml:space="preserve"> 4 / 3 * g / U^2 * F731 * 10^(-9) * ( rhop - rhoa ) / rhoa</f>
        <v>757.79146716002867</v>
      </c>
      <c r="Z731" cm="1">
        <f t="array" ref="Z731" xml:space="preserve"> SQRT( 4/3 * 1/U731 * g/rhoa * F731 * 10^(-9) *  ( rhop - rhoa ) )</f>
        <v>4.0938693397599814E-3</v>
      </c>
      <c r="AA731" cm="1">
        <f t="array" ref="AA731" xml:space="preserve"> Z731 / U</f>
        <v>0.39028657718441401</v>
      </c>
      <c r="AB731">
        <f t="shared" si="297"/>
        <v>0.64011478602868177</v>
      </c>
      <c r="AC731">
        <f t="shared" si="298"/>
        <v>0.60205396379579523</v>
      </c>
      <c r="AD731">
        <f t="shared" si="299"/>
        <v>0.94054062948769135</v>
      </c>
      <c r="AE731" cm="1">
        <f t="array" ref="AE731">( ( F731 * 10^(-9) ) ^ 2 * rhop * H731 * U ) / ( 18 * mu * ( df * 10^(-6) ) )</f>
        <v>0.22412676615326557</v>
      </c>
      <c r="AF731">
        <f t="shared" si="300"/>
        <v>0.22345933541287374</v>
      </c>
      <c r="AG731" cm="1">
        <f t="array" ref="AG731">(2 * AI751*(1-alpha)*AE731*SQRT(alpha)+(1-alpha)*alpha*AE731^2)/Ku</f>
        <v>0.16533627316644794</v>
      </c>
      <c r="AH731">
        <f t="shared" si="301"/>
        <v>0.73989423114037745</v>
      </c>
      <c r="AI731" cm="1">
        <f t="array" ref="AI731" xml:space="preserve"> F731 / df / 1000</f>
        <v>0.93239795918367352</v>
      </c>
      <c r="AJ731" cm="1">
        <f t="array" ref="AJ731" xml:space="preserve"> ( 1 + AI731 ) / ( 2*Ku ) * ( 2 * LN( 1 + AI731 ) - 1 + alpha + ( 1 / ( 1 + AI731 ) ) ^ 2 * ( 1 - alpha / 2 ) - ( alpha / 2) * ( 1 + AI731 ) ^ 2 )</f>
        <v>0.76195782743840701</v>
      </c>
      <c r="AK731" cm="1">
        <f t="array" ref="AK731" xml:space="preserve"> ( ( 1 - alpha ) / Ku ) * AI731 ^ 2</f>
        <v>1.236384810170615</v>
      </c>
      <c r="AL731">
        <f t="shared" si="302"/>
        <v>1.6226420487432531</v>
      </c>
      <c r="AM731">
        <f t="shared" si="292"/>
        <v>0.93369111414215888</v>
      </c>
      <c r="AN731">
        <f t="shared" si="303"/>
        <v>2.0645446002858989</v>
      </c>
      <c r="AO731">
        <f t="shared" si="304"/>
        <v>2.211164451514275</v>
      </c>
      <c r="AP731" cm="1">
        <f t="array" ref="AP731" xml:space="preserve"> EXP( -4 * alpha * X * 10^(-6) * AM731 / ( PI() * df * 10^(-6) * ( 1 - alpha ) ) ) * 100</f>
        <v>5.044652196285329E-7</v>
      </c>
      <c r="AQ731" cm="1">
        <f t="array" ref="AQ731" xml:space="preserve"> EXP( -4 * alpha * X * 10^(-6) * AN731 / ( PI() * df * 10^(-6) * ( 1 - alpha ) ) ) * 100</f>
        <v>4.5039687201448474E-17</v>
      </c>
      <c r="AR731">
        <f t="shared" si="305"/>
        <v>5.0446521958349319E-7</v>
      </c>
      <c r="AS731" cm="1">
        <f t="array" ref="AS731" xml:space="preserve"> ( sigave * 10^(-6) * fE *e * H731 ) / ( 3 * PI() * eps0 * ( 1 + epsF ) * mu * U * F731 * 10^(-9) )</f>
        <v>2.8876980496216056E-3</v>
      </c>
      <c r="AT731" cm="1">
        <f t="array" ref="AT731" xml:space="preserve"> PI() * AS731 / ( 1 + alpha * SQRT(AS731) )</f>
        <v>9.0384575158610706E-3</v>
      </c>
      <c r="AU731" cm="1">
        <f t="array" ref="AU731" xml:space="preserve"> PI() * AS731 * ( 1 - SQRT( AS731 ) * alpha )</f>
        <v>9.0383332521607081E-3</v>
      </c>
      <c r="AV731">
        <f t="shared" si="306"/>
        <v>0.99998625166958588</v>
      </c>
      <c r="AW731" cm="1">
        <f t="array" ref="AW731" xml:space="preserve"> 2 / 3 * ( epsP - 1 ) / ( epsP + 2 ) * ( sigave * 10^(-6) ) ^ 2 / ( eps0 * ( 1 + epsF ) ^ 2 ) * H731 * ( F731 * 10^(-9) ) ^ 2 / ( df * 10^(-6) * mu * U )</f>
        <v>179.71306423326533</v>
      </c>
      <c r="AX731" cm="1">
        <f t="array" ref="AX731" xml:space="preserve"> 0.528 * Ku ^ 0.26 * AW731 ^ 0.74 / ( 1 + 0.366 * ( Ku * AW731 ) ^ 0.63 )</f>
        <v>2.6304872465549658</v>
      </c>
      <c r="AY731" cm="1">
        <f t="array" ref="AY731" xml:space="preserve"> 0.35 * Ku ^ ( -0.5 ) * AW731 ^ 0.4</f>
        <v>3.4506473680194345</v>
      </c>
      <c r="AZ731">
        <f t="shared" si="307"/>
        <v>1.3117901911665211</v>
      </c>
      <c r="BA731">
        <f t="shared" si="293"/>
        <v>0.93429044418990903</v>
      </c>
      <c r="BB731">
        <f t="shared" si="308"/>
        <v>2.0735829335380598</v>
      </c>
      <c r="BC731">
        <f t="shared" si="309"/>
        <v>2.2194200384185581</v>
      </c>
      <c r="BD731">
        <f t="shared" si="294"/>
        <v>1.1081157927244789</v>
      </c>
      <c r="BE731">
        <f t="shared" si="310"/>
        <v>5.5151919683053334</v>
      </c>
      <c r="BF731">
        <f t="shared" si="311"/>
        <v>4.9770899435927696</v>
      </c>
      <c r="BG731" cm="1">
        <f t="array" ref="BG731" xml:space="preserve"> EXP( -4 * alpha * X * 10^(-6) * BA731 / ( PI() * df * 10^(-6) * ( 1 - alpha ) ) ) * 100</f>
        <v>4.983165743194672E-7</v>
      </c>
      <c r="BH731" cm="1">
        <f t="array" ref="BH731" xml:space="preserve"> EXP( -4 * alpha * X * 10^(-6) * BB731 / ( PI() * df * 10^(-6) * ( 1 - alpha ) ) ) * 100</f>
        <v>3.743492485459227E-17</v>
      </c>
      <c r="BI731" cm="1">
        <f t="array" ref="BI731" xml:space="preserve"> EXP( -4 * alpha * X * 10^(-6) * BD731 / ( PI() * df * 10^(-6) * ( 1 - alpha ) ) ) * 100</f>
        <v>1.4217419119393935E-8</v>
      </c>
      <c r="BJ731" cm="1">
        <f t="array" ref="BJ731" xml:space="preserve"> EXP( -4 * alpha * X * 10^(-6) * BE731 / ( PI() * df * 10^(-6) * ( 1 - alpha ) ) ) * 100</f>
        <v>9.7656974020788573E-48</v>
      </c>
      <c r="BK731" cm="1">
        <f t="array" ref="BK731">fC *  BG731 +  ( 1 - fC ) * BI731</f>
        <v>6.2627334639401259E-8</v>
      </c>
    </row>
    <row r="732" spans="6:63" x14ac:dyDescent="0.2">
      <c r="F732">
        <v>7320</v>
      </c>
      <c r="G732" cm="1">
        <f t="array" ref="G732" xml:space="preserve"> F732 * 10^(-9) * rhoa/mu * U</f>
        <v>4.8494491991320004E-3</v>
      </c>
      <c r="H732" cm="1">
        <f t="array" ref="H732">1 +  lambda/F732 * ( 2.514 + 0.8 * EXP( -0.55 * F732/lambda ) )</f>
        <v>1.0230140901639344</v>
      </c>
      <c r="I732" cm="1">
        <f t="array" ref="I732" xml:space="preserve"> 1 + 3.34 * lambda/F732</f>
        <v>1.0305756010928961</v>
      </c>
      <c r="J732">
        <f t="shared" si="295"/>
        <v>0.99266282752964174</v>
      </c>
      <c r="K732" cm="1">
        <f t="array" ref="K732" xml:space="preserve"> kB * T * H732 / ( 3 * PI() * mu * F732 * 10^(-9) )</f>
        <v>3.2994820866351847E-12</v>
      </c>
      <c r="L732" cm="1">
        <f t="array" ref="L732" xml:space="preserve"> df * 10^(-6) *U / K732</f>
        <v>24924.166867997264</v>
      </c>
      <c r="M732" cm="1">
        <f t="array" ref="M732" xml:space="preserve"> 1 + 0.388 * Kn * ( ( 1 - alpha ) * L732 / Ku ) ^ ( 1 / 3 )</f>
        <v>1.2178758882445699</v>
      </c>
      <c r="N732" cm="1">
        <f t="array" ref="N732" xml:space="preserve"> 1 + 0.388 * Kn * ( ( 1 - alpha ) / Ku ) ^ ( 1 / 3 ) * ( 3 * PI() * mu * df * 10^(-6) * U * F732 * 10^(-9) / ( kB * T ) ) ^ ( 1 / 3 ) * ( 0.6 * ( F732 / lambda ) ^ 0.1 ) ^ ( -1 / 3 ) * ( 1 + 2/3 * ( 3.34 * F732 / lambda ) ) ^ ( -1 / 2 )</f>
        <v>1.01424303886906</v>
      </c>
      <c r="O732">
        <f t="shared" si="286"/>
        <v>0.83279671488609264</v>
      </c>
      <c r="P732" cm="1">
        <f t="array" ref="P732" xml:space="preserve"> 1 / ( 1 + 1.6 * ( ( 1 - alpha ) / Ku ) ^ ( 1 / 3 ) * L732 ^ ( -2 / 3 ) * M732 )</f>
        <v>0.99743839395041156</v>
      </c>
      <c r="Q732" cm="1">
        <f t="array" ref="Q732" xml:space="preserve"> 1.6 * ( ( 1 - alpha ) / Ku ) * L732 ^ ( -2 / 3 ) * M732 * P732</f>
        <v>3.2395127611990356E-3</v>
      </c>
      <c r="R732" cm="1">
        <f t="array" ref="R732" xml:space="preserve"> 1.6 * ( 0.6 ) ^ ( 2 / 3 ) * ( ( 1 - alpha ) / Ku ) * ( lambda * 10^(-9) ) ^ ( -1 / 15 ) * ( kB * T / ( 3 * PI() * df * 10^(-6) * U * mu ) ) ^ ( 2 / 3 ) * ( F732 * 10^(-9) ) ^ ( -3 / 5 )  +  3.2 * 3.34 / 3 * ( 0.6 ) ^ ( 2 / 3 ) * ( ( 1 - alpha ) / Ku ) *  ( lambda * 10^(-9) ) ^ ( 14 / 15 ) * ( kB * T / ( 3 * PI() * df * 10^(-6) * U * mu ) ) ^ ( 2 / 3 ) * ( F732 * 10^(-9) ) ^ ( -8 / 5 )</f>
        <v>2.6071056405698521E-3</v>
      </c>
      <c r="S732">
        <f t="shared" si="287"/>
        <v>2.6442387475442341E-3</v>
      </c>
      <c r="T732">
        <f t="shared" si="296"/>
        <v>0.81624581919088546</v>
      </c>
      <c r="U732">
        <f t="shared" si="288"/>
        <v>4968.1001535566602</v>
      </c>
      <c r="V732">
        <f t="shared" si="289"/>
        <v>1.4187386825197837E-2</v>
      </c>
      <c r="W732">
        <f t="shared" si="290"/>
        <v>2.0128119374596384E-4</v>
      </c>
      <c r="X732">
        <f t="shared" si="291"/>
        <v>2.8556328005207603E-6</v>
      </c>
      <c r="Y732" cm="1">
        <f t="array" ref="Y732" xml:space="preserve"> 4 / 3 * g / U^2 * F732 * 10^(-9) * ( rhop - rhoa ) / rhoa</f>
        <v>758.82811759390006</v>
      </c>
      <c r="Z732" cm="1">
        <f t="array" ref="Z732" xml:space="preserve"> SQRT( 4/3 * 1/U732 * g/rhoa * F732 * 10^(-9) *  ( rhop - rhoa ) )</f>
        <v>4.0994623168077405E-3</v>
      </c>
      <c r="AA732" cm="1">
        <f t="array" ref="AA732" xml:space="preserve"> Z732 / U</f>
        <v>0.39081978029547587</v>
      </c>
      <c r="AB732">
        <f t="shared" si="297"/>
        <v>0.64155034529032884</v>
      </c>
      <c r="AC732">
        <f t="shared" si="298"/>
        <v>0.6032476191340308</v>
      </c>
      <c r="AD732">
        <f t="shared" si="299"/>
        <v>0.94029661672309683</v>
      </c>
      <c r="AE732" cm="1">
        <f t="array" ref="AE732">( ( F732 * 10^(-9) ) ^ 2 * rhop * H732 * U ) / ( 18 * mu * ( df * 10^(-6) ) )</f>
        <v>0.22473347538826283</v>
      </c>
      <c r="AF732">
        <f t="shared" si="300"/>
        <v>0.22409688647161186</v>
      </c>
      <c r="AG732" cm="1">
        <f t="array" ref="AG732">(2 * AI752*(1-alpha)*AE732*SQRT(alpha)+(1-alpha)*alpha*AE732^2)/Ku</f>
        <v>0.16601138613643335</v>
      </c>
      <c r="AH732">
        <f t="shared" si="301"/>
        <v>0.74080184133867177</v>
      </c>
      <c r="AI732" cm="1">
        <f t="array" ref="AI732" xml:space="preserve"> F732 / df / 1000</f>
        <v>0.93367346938775508</v>
      </c>
      <c r="AJ732" cm="1">
        <f t="array" ref="AJ732" xml:space="preserve"> ( 1 + AI732 ) / ( 2*Ku ) * ( 2 * LN( 1 + AI732 ) - 1 + alpha + ( 1 / ( 1 + AI732 ) ) ^ 2 * ( 1 - alpha / 2 ) - ( alpha / 2) * ( 1 + AI732 ) ^ 2 )</f>
        <v>0.76365496471188998</v>
      </c>
      <c r="AK732" cm="1">
        <f t="array" ref="AK732" xml:space="preserve"> ( ( 1 - alpha ) / Ku ) * AI732 ^ 2</f>
        <v>1.239769845712654</v>
      </c>
      <c r="AL732">
        <f t="shared" si="302"/>
        <v>1.6234685859475706</v>
      </c>
      <c r="AM732">
        <f t="shared" si="292"/>
        <v>0.93448014033689275</v>
      </c>
      <c r="AN732">
        <f t="shared" si="303"/>
        <v>2.0697585900658408</v>
      </c>
      <c r="AO732">
        <f t="shared" si="304"/>
        <v>2.2148770216985723</v>
      </c>
      <c r="AP732" cm="1">
        <f t="array" ref="AP732" xml:space="preserve"> EXP( -4 * alpha * X * 10^(-6) * AM732 / ( PI() * df * 10^(-6) * ( 1 - alpha ) ) ) * 100</f>
        <v>4.9638610171770404E-7</v>
      </c>
      <c r="AQ732" cm="1">
        <f t="array" ref="AQ732" xml:space="preserve"> EXP( -4 * alpha * X * 10^(-6) * AN732 / ( PI() * df * 10^(-6) * ( 1 - alpha ) ) ) * 100</f>
        <v>4.0481973595350398E-17</v>
      </c>
      <c r="AR732">
        <f t="shared" si="305"/>
        <v>4.9638610167722212E-7</v>
      </c>
      <c r="AS732" cm="1">
        <f t="array" ref="AS732" xml:space="preserve"> ( sigave * 10^(-6) * fE *e * H732 ) / ( 3 * PI() * eps0 * ( 1 + epsF ) * mu * U * F732 * 10^(-9) )</f>
        <v>2.8836643628229238E-3</v>
      </c>
      <c r="AT732" cm="1">
        <f t="array" ref="AT732" xml:space="preserve"> PI() * AS732 / ( 1 + alpha * SQRT(AS732) )</f>
        <v>9.0258554242233138E-3</v>
      </c>
      <c r="AU732" cm="1">
        <f t="array" ref="AU732" xml:space="preserve"> PI() * AS732 * ( 1 - SQRT( AS732 ) * alpha )</f>
        <v>9.0257315071166529E-3</v>
      </c>
      <c r="AV732">
        <f t="shared" si="306"/>
        <v>0.99998627087396852</v>
      </c>
      <c r="AW732" cm="1">
        <f t="array" ref="AW732" xml:space="preserve"> 2 / 3 * ( epsP - 1 ) / ( epsP + 2 ) * ( sigave * 10^(-6) ) ^ 2 / ( eps0 * ( 1 + epsF ) ^ 2 ) * H732 * ( F732 * 10^(-9) ) ^ 2 / ( df * 10^(-6) * mu * U )</f>
        <v>180.19954595783281</v>
      </c>
      <c r="AX732" cm="1">
        <f t="array" ref="AX732" xml:space="preserve"> 0.528 * Ku ^ 0.26 * AW732 ^ 0.74 / ( 1 + 0.366 * ( Ku * AW732 ) ^ 0.63 )</f>
        <v>2.6318041193042521</v>
      </c>
      <c r="AY732" cm="1">
        <f t="array" ref="AY732" xml:space="preserve"> 0.35 * Ku ^ ( -0.5 ) * AW732 ^ 0.4</f>
        <v>3.4543806872528466</v>
      </c>
      <c r="AZ732">
        <f t="shared" si="307"/>
        <v>1.3125523521735547</v>
      </c>
      <c r="BA732">
        <f t="shared" si="293"/>
        <v>0.93507151311762726</v>
      </c>
      <c r="BB732">
        <f t="shared" si="308"/>
        <v>2.0787843215729573</v>
      </c>
      <c r="BC732">
        <f t="shared" si="309"/>
        <v>2.2231287045009753</v>
      </c>
      <c r="BD732">
        <f t="shared" si="294"/>
        <v>1.1069155768944949</v>
      </c>
      <c r="BE732">
        <f t="shared" si="310"/>
        <v>5.524139277318687</v>
      </c>
      <c r="BF732">
        <f t="shared" si="311"/>
        <v>4.9905696447211687</v>
      </c>
      <c r="BG732" cm="1">
        <f t="array" ref="BG732" xml:space="preserve"> EXP( -4 * alpha * X * 10^(-6) * BA732 / ( PI() * df * 10^(-6) * ( 1 - alpha ) ) ) * 100</f>
        <v>4.9041577100497032E-7</v>
      </c>
      <c r="BH732" cm="1">
        <f t="array" ref="BH732" xml:space="preserve"> EXP( -4 * alpha * X * 10^(-6) * BB732 / ( PI() * df * 10^(-6) * ( 1 - alpha ) ) ) * 100</f>
        <v>3.3655439136763368E-17</v>
      </c>
      <c r="BI732" cm="1">
        <f t="array" ref="BI732" xml:space="preserve"> EXP( -4 * alpha * X * 10^(-6) * BD732 / ( PI() * df * 10^(-6) * ( 1 - alpha ) ) ) * 100</f>
        <v>1.4570900243102964E-8</v>
      </c>
      <c r="BJ732" cm="1">
        <f t="array" ref="BJ732" xml:space="preserve"> EXP( -4 * alpha * X * 10^(-6) * BE732 / ( PI() * df * 10^(-6) * ( 1 - alpha ) ) ) * 100</f>
        <v>8.1319320780492134E-48</v>
      </c>
      <c r="BK732" cm="1">
        <f t="array" ref="BK732">fC *  BG732 +  ( 1 - fC ) * BI732</f>
        <v>6.2155387319289709E-8</v>
      </c>
    </row>
    <row r="733" spans="6:63" x14ac:dyDescent="0.2">
      <c r="F733">
        <v>7330</v>
      </c>
      <c r="G733" cm="1">
        <f t="array" ref="G733" xml:space="preserve"> F733 * 10^(-9) * rhoa/mu * U</f>
        <v>4.8560741297319077E-3</v>
      </c>
      <c r="H733" cm="1">
        <f t="array" ref="H733">1 +  lambda/F733 * ( 2.514 + 0.8 * EXP( -0.55 * F733/lambda ) )</f>
        <v>1.0229826930422921</v>
      </c>
      <c r="I733" cm="1">
        <f t="array" ref="I733" xml:space="preserve"> 1 + 3.34 * lambda/F733</f>
        <v>1.0305338881309687</v>
      </c>
      <c r="J733">
        <f t="shared" si="295"/>
        <v>0.99267254073287015</v>
      </c>
      <c r="K733" cm="1">
        <f t="array" ref="K733" xml:space="preserve"> kB * T * H733 / ( 3 * PI() * mu * F733 * 10^(-9) )</f>
        <v>3.2948796212194344E-12</v>
      </c>
      <c r="L733" cm="1">
        <f t="array" ref="L733" xml:space="preserve"> df * 10^(-6) *U / K733</f>
        <v>24958.982287440082</v>
      </c>
      <c r="M733" cm="1">
        <f t="array" ref="M733" xml:space="preserve"> 1 + 0.388 * Kn * ( ( 1 - alpha ) * L733 / Ku ) ^ ( 1 / 3 )</f>
        <v>1.2179772879730191</v>
      </c>
      <c r="N733" cm="1">
        <f t="array" ref="N733" xml:space="preserve"> 1 + 0.388 * Kn * ( ( 1 - alpha ) / Ku ) ^ ( 1 / 3 ) * ( 3 * PI() * mu * df * 10^(-6) * U * F733 * 10^(-9) / ( kB * T ) ) ^ ( 1 / 3 ) * ( 0.6 * ( F733 / lambda ) ^ 0.1 ) ^ ( -1 / 3 ) * ( 1 + 2/3 * ( 3.34 * F733 / lambda ) ) ^ ( -1 / 2 )</f>
        <v>1.0142391902838668</v>
      </c>
      <c r="O733">
        <f t="shared" si="286"/>
        <v>0.83272422260991652</v>
      </c>
      <c r="P733" cm="1">
        <f t="array" ref="P733" xml:space="preserve"> 1 / ( 1 + 1.6 * ( ( 1 - alpha ) / Ku ) ^ ( 1 / 3 ) * L733 ^ ( -2 / 3 ) * M733 )</f>
        <v>0.99744055800403508</v>
      </c>
      <c r="Q733" cm="1">
        <f t="array" ref="Q733" xml:space="preserve"> 1.6 * ( ( 1 - alpha ) / Ku ) * L733 ^ ( -2 / 3 ) * M733 * P733</f>
        <v>3.2367760096478006E-3</v>
      </c>
      <c r="R733" cm="1">
        <f t="array" ref="R733" xml:space="preserve"> 1.6 * ( 0.6 ) ^ ( 2 / 3 ) * ( ( 1 - alpha ) / Ku ) * ( lambda * 10^(-9) ) ^ ( -1 / 15 ) * ( kB * T / ( 3 * PI() * df * 10^(-6) * U * mu ) ) ^ ( 2 / 3 ) * ( F733 * 10^(-9) ) ^ ( -3 / 5 )  +  3.2 * 3.34 / 3 * ( 0.6 ) ^ ( 2 / 3 ) * ( ( 1 - alpha ) / Ku ) *  ( lambda * 10^(-9) ) ^ ( 14 / 15 ) * ( kB * T / ( 3 * PI() * df * 10^(-6) * U * mu ) ) ^ ( 2 / 3 ) * ( F733 * 10^(-9) ) ^ ( -8 / 5 )</f>
        <v>2.6049000078702269E-3</v>
      </c>
      <c r="S733">
        <f t="shared" si="287"/>
        <v>2.641991674752737E-3</v>
      </c>
      <c r="T733">
        <f t="shared" si="296"/>
        <v>0.81624173772846786</v>
      </c>
      <c r="U733">
        <f t="shared" si="288"/>
        <v>4961.3402737424276</v>
      </c>
      <c r="V733">
        <f t="shared" si="289"/>
        <v>1.4197048620878065E-2</v>
      </c>
      <c r="W733">
        <f t="shared" si="290"/>
        <v>2.0155543592324562E-4</v>
      </c>
      <c r="X733">
        <f t="shared" si="291"/>
        <v>2.8614708838586614E-6</v>
      </c>
      <c r="Y733" cm="1">
        <f t="array" ref="Y733" xml:space="preserve"> 4 / 3 * g / U^2 * F733 * 10^(-9) * ( rhop - rhoa ) / rhoa</f>
        <v>759.86476802777167</v>
      </c>
      <c r="Z733" cm="1">
        <f t="array" ref="Z733" xml:space="preserve"> SQRT( 4/3 * 1/U733 * g/rhoa * F733 * 10^(-9) *  ( rhop - rhoa ) )</f>
        <v>4.105055276864584E-3</v>
      </c>
      <c r="AA733" cm="1">
        <f t="array" ref="AA733" xml:space="preserve"> Z733 / U</f>
        <v>0.39135298178671901</v>
      </c>
      <c r="AB733">
        <f t="shared" si="297"/>
        <v>0.64298841541285889</v>
      </c>
      <c r="AC733">
        <f t="shared" si="298"/>
        <v>0.60444250603196337</v>
      </c>
      <c r="AD733">
        <f t="shared" si="299"/>
        <v>0.94005193801797282</v>
      </c>
      <c r="AE733" cm="1">
        <f t="array" ref="AE733">( ( F733 * 10^(-9) ) ^ 2 * rhop * H733 * U ) / ( 18 * mu * ( df * 10^(-6) ) )</f>
        <v>0.22534100458575113</v>
      </c>
      <c r="AF733">
        <f t="shared" si="300"/>
        <v>0.22473457493652241</v>
      </c>
      <c r="AG733" cm="1">
        <f t="array" ref="AG733">(2 * AI753*(1-alpha)*AE733*SQRT(alpha)+(1-alpha)*alpha*AE733^2)/Ku</f>
        <v>0.16668835239830954</v>
      </c>
      <c r="AH733">
        <f t="shared" si="301"/>
        <v>0.74171209501427016</v>
      </c>
      <c r="AI733" cm="1">
        <f t="array" ref="AI733" xml:space="preserve"> F733 / df / 1000</f>
        <v>0.93494897959183676</v>
      </c>
      <c r="AJ733" cm="1">
        <f t="array" ref="AJ733" xml:space="preserve"> ( 1 + AI733 ) / ( 2*Ku ) * ( 2 * LN( 1 + AI733 ) - 1 + alpha + ( 1 / ( 1 + AI733 ) ) ^ 2 * ( 1 - alpha / 2 ) - ( alpha / 2) * ( 1 + AI733 ) ^ 2 )</f>
        <v>0.76535322171918929</v>
      </c>
      <c r="AK733" cm="1">
        <f t="array" ref="AK733" xml:space="preserve"> ( ( 1 - alpha ) / Ku ) * AI733 ^ 2</f>
        <v>1.2431595087810665</v>
      </c>
      <c r="AL733">
        <f t="shared" si="302"/>
        <v>1.624295127403522</v>
      </c>
      <c r="AM733">
        <f t="shared" si="292"/>
        <v>0.93526497405239517</v>
      </c>
      <c r="AN733">
        <f t="shared" si="303"/>
        <v>2.0749785814243049</v>
      </c>
      <c r="AO733">
        <f t="shared" si="304"/>
        <v>2.2185996899185287</v>
      </c>
      <c r="AP733" cm="1">
        <f t="array" ref="AP733" xml:space="preserve"> EXP( -4 * alpha * X * 10^(-6) * AM733 / ( PI() * df * 10^(-6) * ( 1 - alpha ) ) ) * 100</f>
        <v>4.8847827510032431E-7</v>
      </c>
      <c r="AQ733" cm="1">
        <f t="array" ref="AQ733" xml:space="preserve"> EXP( -4 * alpha * X * 10^(-6) * AN733 / ( PI() * df * 10^(-6) * ( 1 - alpha ) ) ) * 100</f>
        <v>3.6381002011828377E-17</v>
      </c>
      <c r="AR733">
        <f t="shared" si="305"/>
        <v>4.8847827506394329E-7</v>
      </c>
      <c r="AS733" cm="1">
        <f t="array" ref="AS733" xml:space="preserve"> ( sigave * 10^(-6) * fE *e * H733 ) / ( 3 * PI() * eps0 * ( 1 + epsF ) * mu * U * F733 * 10^(-9) )</f>
        <v>2.8796419238000599E-3</v>
      </c>
      <c r="AT733" cm="1">
        <f t="array" ref="AT733" xml:space="preserve"> PI() * AS733 / ( 1 + alpha * SQRT(AS733) )</f>
        <v>9.0132884244462381E-3</v>
      </c>
      <c r="AU733" cm="1">
        <f t="array" ref="AU733" xml:space="preserve"> PI() * AS733 * ( 1 - SQRT( AS733 ) * alpha )</f>
        <v>9.0131648524854752E-3</v>
      </c>
      <c r="AV733">
        <f t="shared" si="306"/>
        <v>0.99998629002480077</v>
      </c>
      <c r="AW733" cm="1">
        <f t="array" ref="AW733" xml:space="preserve"> 2 / 3 * ( epsP - 1 ) / ( epsP + 2 ) * ( sigave * 10^(-6) ) ^ 2 / ( eps0 * ( 1 + epsF ) ^ 2 ) * H733 * ( F733 * 10^(-9) ) ^ 2 / ( df * 10^(-6) * mu * U )</f>
        <v>180.68668515840977</v>
      </c>
      <c r="AX733" cm="1">
        <f t="array" ref="AX733" xml:space="preserve"> 0.528 * Ku ^ 0.26 * AW733 ^ 0.74 / ( 1 + 0.366 * ( Ku * AW733 ) ^ 0.63 )</f>
        <v>2.6331190720392068</v>
      </c>
      <c r="AY733" cm="1">
        <f t="array" ref="AY733" xml:space="preserve"> 0.35 * Ku ^ ( -0.5 ) * AW733 ^ 0.4</f>
        <v>3.4581129974106282</v>
      </c>
      <c r="AZ733">
        <f t="shared" si="307"/>
        <v>1.3133143252547665</v>
      </c>
      <c r="BA733">
        <f t="shared" si="293"/>
        <v>0.93584844951242496</v>
      </c>
      <c r="BB733">
        <f t="shared" si="308"/>
        <v>2.0839917462767903</v>
      </c>
      <c r="BC733">
        <f t="shared" si="309"/>
        <v>2.2268474637774371</v>
      </c>
      <c r="BD733">
        <f t="shared" si="294"/>
        <v>1.1057200055039864</v>
      </c>
      <c r="BE733">
        <f t="shared" si="310"/>
        <v>5.5330915788349326</v>
      </c>
      <c r="BF733">
        <f t="shared" si="311"/>
        <v>5.0040621054992611</v>
      </c>
      <c r="BG733" cm="1">
        <f t="array" ref="BG733" xml:space="preserve"> EXP( -4 * alpha * X * 10^(-6) * BA733 / ( PI() * df * 10^(-6) * ( 1 - alpha ) ) ) * 100</f>
        <v>4.8268104802737454E-7</v>
      </c>
      <c r="BH733" cm="1">
        <f t="array" ref="BH733" xml:space="preserve"> EXP( -4 * alpha * X * 10^(-6) * BB733 / ( PI() * df * 10^(-6) * ( 1 - alpha ) ) ) * 100</f>
        <v>3.0253798719799698E-17</v>
      </c>
      <c r="BI733" cm="1">
        <f t="array" ref="BI733" xml:space="preserve"> EXP( -4 * alpha * X * 10^(-6) * BD733 / ( PI() * df * 10^(-6) * ( 1 - alpha ) ) ) * 100</f>
        <v>1.4931750724099572E-8</v>
      </c>
      <c r="BJ733" cm="1">
        <f t="array" ref="BJ733" xml:space="preserve"> EXP( -4 * alpha * X * 10^(-6) * BE733 / ( PI() * df * 10^(-6) * ( 1 - alpha ) ) ) * 100</f>
        <v>6.7707979870073096E-48</v>
      </c>
      <c r="BK733" cm="1">
        <f t="array" ref="BK733">fC *  BG733 +  ( 1 - fC ) * BI733</f>
        <v>6.1706680454427077E-8</v>
      </c>
    </row>
    <row r="734" spans="6:63" x14ac:dyDescent="0.2">
      <c r="F734">
        <v>7340</v>
      </c>
      <c r="G734" cm="1">
        <f t="array" ref="G734" xml:space="preserve"> F734 * 10^(-9) * rhoa/mu * U</f>
        <v>4.8626990603318149E-3</v>
      </c>
      <c r="H734" cm="1">
        <f t="array" ref="H734">1 +  lambda/F734 * ( 2.514 + 0.8 * EXP( -0.55 * F734/lambda ) )</f>
        <v>1.0229513814713898</v>
      </c>
      <c r="I734" cm="1">
        <f t="array" ref="I734" xml:space="preserve"> 1 + 3.34 * lambda/F734</f>
        <v>1.0304922888283379</v>
      </c>
      <c r="J734">
        <f t="shared" si="295"/>
        <v>0.99268222825274888</v>
      </c>
      <c r="K734" cm="1">
        <f t="array" ref="K734" xml:space="preserve"> kB * T * H734 / ( 3 * PI() * mu * F734 * 10^(-9) )</f>
        <v>3.2902899717525678E-12</v>
      </c>
      <c r="L734" cm="1">
        <f t="array" ref="L734" xml:space="preserve"> df * 10^(-6) *U / K734</f>
        <v>24993.797753776646</v>
      </c>
      <c r="M734" cm="1">
        <f t="array" ref="M734" xml:space="preserve"> 1 + 0.388 * Kn * ( ( 1 - alpha ) * L734 / Ku ) ^ ( 1 / 3 )</f>
        <v>1.2180785935862923</v>
      </c>
      <c r="N734" cm="1">
        <f t="array" ref="N734" xml:space="preserve"> 1 + 0.388 * Kn * ( ( 1 - alpha ) / Ku ) ^ ( 1 / 3 ) * ( 3 * PI() * mu * df * 10^(-6) * U * F734 * 10^(-9) / ( kB * T ) ) ^ ( 1 / 3 ) * ( 0.6 * ( F734 / lambda ) ^ 0.1 ) ^ ( -1 / 3 ) * ( 1 + 2/3 * ( 3.34 * F734 / lambda ) ) ^ ( -1 / 2 )</f>
        <v>1.0142353479294388</v>
      </c>
      <c r="O734">
        <f t="shared" si="286"/>
        <v>0.83265181185337644</v>
      </c>
      <c r="P734" cm="1">
        <f t="array" ref="P734" xml:space="preserve"> 1 / ( 1 + 1.6 * ( ( 1 - alpha ) / Ku ) ^ ( 1 / 3 ) * L734 ^ ( -2 / 3 ) * M734 )</f>
        <v>0.99744271714334043</v>
      </c>
      <c r="Q734" cm="1">
        <f t="array" ref="Q734" xml:space="preserve"> 1.6 * ( ( 1 - alpha ) / Ku ) * L734 ^ ( -2 / 3 ) * M734 * P734</f>
        <v>3.2340454729465609E-3</v>
      </c>
      <c r="R734" cm="1">
        <f t="array" ref="R734" xml:space="preserve"> 1.6 * ( 0.6 ) ^ ( 2 / 3 ) * ( ( 1 - alpha ) / Ku ) * ( lambda * 10^(-9) ) ^ ( -1 / 15 ) * ( kB * T / ( 3 * PI() * df * 10^(-6) * U * mu ) ) ^ ( 2 / 3 ) * ( F734 * 10^(-9) ) ^ ( -3 / 5 )  +  3.2 * 3.34 / 3 * ( 0.6 ) ^ ( 2 / 3 ) * ( ( 1 - alpha ) / Ku ) *  ( lambda * 10^(-9) ) ^ ( 14 / 15 ) * ( kB * T / ( 3 * PI() * df * 10^(-6) * U * mu ) ) ^ ( 2 / 3 ) * ( F734 * 10^(-9) ) ^ ( -8 / 5 )</f>
        <v>2.6026993389861729E-3</v>
      </c>
      <c r="S734">
        <f t="shared" si="287"/>
        <v>2.6397496696323615E-3</v>
      </c>
      <c r="T734">
        <f t="shared" si="296"/>
        <v>0.81623764777409502</v>
      </c>
      <c r="U734">
        <f t="shared" si="288"/>
        <v>4954.5988055950056</v>
      </c>
      <c r="V734">
        <f t="shared" si="289"/>
        <v>1.4206703786568124E-2</v>
      </c>
      <c r="W734">
        <f t="shared" si="290"/>
        <v>2.0182967641588695E-4</v>
      </c>
      <c r="X734">
        <f t="shared" si="291"/>
        <v>2.8673129042634479E-6</v>
      </c>
      <c r="Y734" cm="1">
        <f t="array" ref="Y734" xml:space="preserve"> 4 / 3 * g / U^2 * F734 * 10^(-9) * ( rhop - rhoa ) / rhoa</f>
        <v>760.90141846164295</v>
      </c>
      <c r="Z734" cm="1">
        <f t="array" ref="Z734" xml:space="preserve"> SQRT( 4/3 * 1/U734 * g/rhoa * F734 * 10^(-9) *  ( rhop - rhoa ) )</f>
        <v>4.1106482199379027E-3</v>
      </c>
      <c r="AA734" cm="1">
        <f t="array" ref="AA734" xml:space="preserve"> Z734 / U</f>
        <v>0.39188618165884803</v>
      </c>
      <c r="AB734">
        <f t="shared" si="297"/>
        <v>0.64442900299134431</v>
      </c>
      <c r="AC734">
        <f t="shared" si="298"/>
        <v>0.60563862538924007</v>
      </c>
      <c r="AD734">
        <f t="shared" si="299"/>
        <v>0.93980659246861165</v>
      </c>
      <c r="AE734" cm="1">
        <f t="array" ref="AE734">( ( F734 * 10^(-9) ) ^ 2 * rhop * H734 * U ) / ( 18 * mu * ( df * 10^(-6) ) )</f>
        <v>0.2259493537457305</v>
      </c>
      <c r="AF734">
        <f t="shared" si="300"/>
        <v>0.22537239717756938</v>
      </c>
      <c r="AG734" cm="1">
        <f t="array" ref="AG734">(2 * AI754*(1-alpha)*AE734*SQRT(alpha)+(1-alpha)*alpha*AE734^2)/Ku</f>
        <v>0.16736717458963138</v>
      </c>
      <c r="AH734">
        <f t="shared" si="301"/>
        <v>0.74262499172764229</v>
      </c>
      <c r="AI734" cm="1">
        <f t="array" ref="AI734" xml:space="preserve"> F734 / df / 1000</f>
        <v>0.93622448979591844</v>
      </c>
      <c r="AJ734" cm="1">
        <f t="array" ref="AJ734" xml:space="preserve"> ( 1 + AI734 ) / ( 2*Ku ) * ( 2 * LN( 1 + AI734 ) - 1 + alpha + ( 1 / ( 1 + AI734 ) ) ^ 2 * ( 1 - alpha / 2 ) - ( alpha / 2) * ( 1 + AI734 ) ^ 2 )</f>
        <v>0.76705259662911063</v>
      </c>
      <c r="AK734" cm="1">
        <f t="array" ref="AK734" xml:space="preserve"> ( ( 1 - alpha ) / Ku ) * AI734 ^ 2</f>
        <v>1.2465537993758522</v>
      </c>
      <c r="AL734">
        <f t="shared" si="302"/>
        <v>1.6251216733428158</v>
      </c>
      <c r="AM734">
        <f t="shared" si="292"/>
        <v>0.93604560903160317</v>
      </c>
      <c r="AN734">
        <f t="shared" si="303"/>
        <v>2.0802045716122941</v>
      </c>
      <c r="AO734">
        <f t="shared" si="304"/>
        <v>2.2223324927130355</v>
      </c>
      <c r="AP734" cm="1">
        <f t="array" ref="AP734" xml:space="preserve"> EXP( -4 * alpha * X * 10^(-6) * AM734 / ( PI() * df * 10^(-6) * ( 1 - alpha ) ) ) * 100</f>
        <v>4.8073772651587172E-7</v>
      </c>
      <c r="AQ734" cm="1">
        <f t="array" ref="AQ734" xml:space="preserve"> EXP( -4 * alpha * X * 10^(-6) * AN734 / ( PI() * df * 10^(-6) * ( 1 - alpha ) ) ) * 100</f>
        <v>3.2691460801304795E-17</v>
      </c>
      <c r="AR734">
        <f t="shared" si="305"/>
        <v>4.8073772648318027E-7</v>
      </c>
      <c r="AS734" cm="1">
        <f t="array" ref="AS734" xml:space="preserve"> ( sigave * 10^(-6) * fE *e * H734 ) / ( 3 * PI() * eps0 * ( 1 + epsF ) * mu * U * F734 * 10^(-9) )</f>
        <v>2.8756306855942022E-3</v>
      </c>
      <c r="AT734" cm="1">
        <f t="array" ref="AT734" xml:space="preserve"> PI() * AS734 / ( 1 + alpha * SQRT(AS734) )</f>
        <v>9.000756370191999E-3</v>
      </c>
      <c r="AU734" cm="1">
        <f t="array" ref="AU734" xml:space="preserve"> PI() * AS734 * ( 1 - SQRT( AS734 ) * alpha )</f>
        <v>9.0006331419373812E-3</v>
      </c>
      <c r="AV734">
        <f t="shared" si="306"/>
        <v>0.99998630912230602</v>
      </c>
      <c r="AW734" cm="1">
        <f t="array" ref="AW734" xml:space="preserve"> 2 / 3 * ( epsP - 1 ) / ( epsP + 2 ) * ( sigave * 10^(-6) ) ^ 2 / ( eps0 * ( 1 + epsF ) ^ 2 ) * H734 * ( F734 * 10^(-9) ) ^ 2 / ( df * 10^(-6) * mu * U )</f>
        <v>181.17448183499619</v>
      </c>
      <c r="AX734" cm="1">
        <f t="array" ref="AX734" xml:space="preserve"> 0.528 * Ku ^ 0.26 * AW734 ^ 0.74 / ( 1 + 0.366 * ( Ku * AW734 ) ^ 0.63 )</f>
        <v>2.6344321102948842</v>
      </c>
      <c r="AY734" cm="1">
        <f t="array" ref="AY734" xml:space="preserve"> 0.35 * Ku ^ ( -0.5 ) * AW734 ^ 0.4</f>
        <v>3.4618443001280714</v>
      </c>
      <c r="AZ734">
        <f t="shared" si="307"/>
        <v>1.3140761102173824</v>
      </c>
      <c r="BA734">
        <f t="shared" si="293"/>
        <v>0.93662124692351378</v>
      </c>
      <c r="BB734">
        <f t="shared" si="308"/>
        <v>2.0892052047542315</v>
      </c>
      <c r="BC734">
        <f t="shared" si="309"/>
        <v>2.2305763526255347</v>
      </c>
      <c r="BD734">
        <f t="shared" si="294"/>
        <v>1.104529110193101</v>
      </c>
      <c r="BE734">
        <f t="shared" si="310"/>
        <v>5.5420488717403655</v>
      </c>
      <c r="BF734">
        <f t="shared" si="311"/>
        <v>5.0175670524169966</v>
      </c>
      <c r="BG734" cm="1">
        <f t="array" ref="BG734" xml:space="preserve"> EXP( -4 * alpha * X * 10^(-6) * BA734 / ( PI() * df * 10^(-6) * ( 1 - alpha ) ) ) * 100</f>
        <v>4.7510855090101415E-7</v>
      </c>
      <c r="BH734" cm="1">
        <f t="array" ref="BH734" xml:space="preserve"> EXP( -4 * alpha * X * 10^(-6) * BB734 / ( PI() * df * 10^(-6) * ( 1 - alpha ) ) ) * 100</f>
        <v>2.7192613262573128E-17</v>
      </c>
      <c r="BI734" cm="1">
        <f t="array" ref="BI734" xml:space="preserve"> EXP( -4 * alpha * X * 10^(-6) * BD734 / ( PI() * df * 10^(-6) * ( 1 - alpha ) ) ) * 100</f>
        <v>1.5300073728566782E-8</v>
      </c>
      <c r="BJ734" cm="1">
        <f t="array" ref="BJ734" xml:space="preserve"> EXP( -4 * alpha * X * 10^(-6) * BE734 / ( PI() * df * 10^(-6) * ( 1 - alpha ) ) ) * 100</f>
        <v>5.6369166698988244E-48</v>
      </c>
      <c r="BK734" cm="1">
        <f t="array" ref="BK734">fC *  BG734 +  ( 1 - fC ) * BI734</f>
        <v>6.1280921445811528E-8</v>
      </c>
    </row>
    <row r="735" spans="6:63" x14ac:dyDescent="0.2">
      <c r="F735">
        <v>7350</v>
      </c>
      <c r="G735" cm="1">
        <f t="array" ref="G735" xml:space="preserve"> F735 * 10^(-9) * rhoa/mu * U</f>
        <v>4.8693239909317221E-3</v>
      </c>
      <c r="H735" cm="1">
        <f t="array" ref="H735">1 +  lambda/F735 * ( 2.514 + 0.8 * EXP( -0.55 * F735/lambda ) )</f>
        <v>1.0229201551020408</v>
      </c>
      <c r="I735" cm="1">
        <f t="array" ref="I735" xml:space="preserve"> 1 + 3.34 * lambda/F735</f>
        <v>1.0304508027210884</v>
      </c>
      <c r="J735">
        <f t="shared" si="295"/>
        <v>0.99269189019101012</v>
      </c>
      <c r="K735" cm="1">
        <f t="array" ref="K735" xml:space="preserve"> kB * T * H735 / ( 3 * PI() * mu * F735 * 10^(-9) )</f>
        <v>3.2857130848029682E-12</v>
      </c>
      <c r="L735" cm="1">
        <f t="array" ref="L735" xml:space="preserve"> df * 10^(-6) *U / K735</f>
        <v>25028.613266819852</v>
      </c>
      <c r="M735" cm="1">
        <f t="array" ref="M735" xml:space="preserve"> 1 + 0.388 * Kn * ( ( 1 - alpha ) * L735 / Ku ) ^ ( 1 / 3 )</f>
        <v>1.2181798053021802</v>
      </c>
      <c r="N735" cm="1">
        <f t="array" ref="N735" xml:space="preserve"> 1 + 0.388 * Kn * ( ( 1 - alpha ) / Ku ) ^ ( 1 / 3 ) * ( 3 * PI() * mu * df * 10^(-6) * U * F735 * 10^(-9) / ( kB * T ) ) ^ ( 1 / 3 ) * ( 0.6 * ( F735 / lambda ) ^ 0.1 ) ^ ( -1 / 3 ) * ( 1 + 2/3 * ( 3.34 * F735 / lambda ) ) ^ ( -1 / 2 )</f>
        <v>1.0142315117873082</v>
      </c>
      <c r="O735">
        <f t="shared" si="286"/>
        <v>0.83257948241533952</v>
      </c>
      <c r="P735" cm="1">
        <f t="array" ref="P735" xml:space="preserve"> 1 / ( 1 + 1.6 * ( ( 1 - alpha ) / Ku ) ^ ( 1 / 3 ) * L735 ^ ( -2 / 3 ) * M735 )</f>
        <v>0.9974448713863282</v>
      </c>
      <c r="Q735" cm="1">
        <f t="array" ref="Q735" xml:space="preserve"> 1.6 * ( ( 1 - alpha ) / Ku ) * L735 ^ ( -2 / 3 ) * M735 * P735</f>
        <v>3.2313211283306301E-3</v>
      </c>
      <c r="R735" cm="1">
        <f t="array" ref="R735" xml:space="preserve"> 1.6 * ( 0.6 ) ^ ( 2 / 3 ) * ( ( 1 - alpha ) / Ku ) * ( lambda * 10^(-9) ) ^ ( -1 / 15 ) * ( kB * T / ( 3 * PI() * df * 10^(-6) * U * mu ) ) ^ ( 2 / 3 ) * ( F735 * 10^(-9) ) ^ ( -3 / 5 )  +  3.2 * 3.34 / 3 * ( 0.6 ) ^ ( 2 / 3 ) * ( ( 1 - alpha ) / Ku ) *  ( lambda * 10^(-9) ) ^ ( 14 / 15 ) * ( kB * T / ( 3 * PI() * df * 10^(-6) * U * mu ) ) ^ ( 2 / 3 ) * ( F735 * 10^(-9) ) ^ ( -8 / 5 )</f>
        <v>2.6005036158075925E-3</v>
      </c>
      <c r="S735">
        <f t="shared" si="287"/>
        <v>2.637512713668896E-3</v>
      </c>
      <c r="T735">
        <f t="shared" si="296"/>
        <v>0.8162335493506</v>
      </c>
      <c r="U735">
        <f t="shared" si="288"/>
        <v>4947.8756739783485</v>
      </c>
      <c r="V735">
        <f t="shared" si="289"/>
        <v>1.4216352335801832E-2</v>
      </c>
      <c r="W735">
        <f t="shared" si="290"/>
        <v>2.0210391522460652E-4</v>
      </c>
      <c r="X735">
        <f t="shared" si="291"/>
        <v>2.8731588589768817E-6</v>
      </c>
      <c r="Y735" cm="1">
        <f t="array" ref="Y735" xml:space="preserve"> 4 / 3 * g / U^2 * F735 * 10^(-9) * ( rhop - rhoa ) / rhoa</f>
        <v>761.93806889551445</v>
      </c>
      <c r="Z735" cm="1">
        <f t="array" ref="Z735" xml:space="preserve"> SQRT( 4/3 * 1/U735 * g/rhoa * F735 * 10^(-9) *  ( rhop - rhoa ) )</f>
        <v>4.11624114603507E-3</v>
      </c>
      <c r="AA735" cm="1">
        <f t="array" ref="AA735" xml:space="preserve"> Z735 / U</f>
        <v>0.39241937991256581</v>
      </c>
      <c r="AB735">
        <f t="shared" si="297"/>
        <v>0.64587211464397021</v>
      </c>
      <c r="AC735">
        <f t="shared" si="298"/>
        <v>0.60683597810549561</v>
      </c>
      <c r="AD735">
        <f t="shared" si="299"/>
        <v>0.93956057917132274</v>
      </c>
      <c r="AE735" cm="1">
        <f t="array" ref="AE735">( ( F735 * 10^(-9) ) ^ 2 * rhop * H735 * U ) / ( 18 * mu * ( df * 10^(-6) ) )</f>
        <v>0.22655852286820086</v>
      </c>
      <c r="AF735">
        <f t="shared" si="300"/>
        <v>0.22601034957647573</v>
      </c>
      <c r="AG735" cm="1">
        <f t="array" ref="AG735">(2 * AI755*(1-alpha)*AE735*SQRT(alpha)+(1-alpha)*alpha*AE735^2)/Ku</f>
        <v>0.16804785534834943</v>
      </c>
      <c r="AH735">
        <f t="shared" si="301"/>
        <v>0.74354053105646223</v>
      </c>
      <c r="AI735" cm="1">
        <f t="array" ref="AI735" xml:space="preserve"> F735 / df / 1000</f>
        <v>0.9375</v>
      </c>
      <c r="AJ735" cm="1">
        <f t="array" ref="AJ735" xml:space="preserve"> ( 1 + AI735 ) / ( 2*Ku ) * ( 2 * LN( 1 + AI735 ) - 1 + alpha + ( 1 / ( 1 + AI735 ) ) ^ 2 * ( 1 - alpha / 2 ) - ( alpha / 2) * ( 1 + AI735 ) ^ 2 )</f>
        <v>0.76875308761330097</v>
      </c>
      <c r="AK735" cm="1">
        <f t="array" ref="AK735" xml:space="preserve"> ( ( 1 - alpha ) / Ku ) * AI735 ^ 2</f>
        <v>1.2499527174970111</v>
      </c>
      <c r="AL735">
        <f t="shared" si="302"/>
        <v>1.6259482239969405</v>
      </c>
      <c r="AM735">
        <f t="shared" si="292"/>
        <v>0.93682203904336092</v>
      </c>
      <c r="AN735">
        <f t="shared" si="303"/>
        <v>2.0854365578926513</v>
      </c>
      <c r="AO735">
        <f t="shared" si="304"/>
        <v>2.2260754668220679</v>
      </c>
      <c r="AP735" cm="1">
        <f t="array" ref="AP735" xml:space="preserve"> EXP( -4 * alpha * X * 10^(-6) * AM735 / ( PI() * df * 10^(-6) * ( 1 - alpha ) ) ) * 100</f>
        <v>4.7316054601040035E-7</v>
      </c>
      <c r="AQ735" cm="1">
        <f t="array" ref="AQ735" xml:space="preserve"> EXP( -4 * alpha * X * 10^(-6) * AN735 / ( PI() * df * 10^(-6) * ( 1 - alpha ) ) ) * 100</f>
        <v>2.9372486603713057E-17</v>
      </c>
      <c r="AR735">
        <f t="shared" si="305"/>
        <v>4.7316054598102784E-7</v>
      </c>
      <c r="AS735" cm="1">
        <f t="array" ref="AS735" xml:space="preserve"> ( sigave * 10^(-6) * fE *e * H735 ) / ( 3 * PI() * eps0 * ( 1 + epsF ) * mu * U * F735 * 10^(-9) )</f>
        <v>2.8716306015074632E-3</v>
      </c>
      <c r="AT735" cm="1">
        <f t="array" ref="AT735" xml:space="preserve"> PI() * AS735 / ( 1 + alpha * SQRT(AS735) )</f>
        <v>8.9882591159350534E-3</v>
      </c>
      <c r="AU735" cm="1">
        <f t="array" ref="AU735" xml:space="preserve"> PI() * AS735 * ( 1 - SQRT( AS735 ) * alpha )</f>
        <v>8.9881362299548181E-3</v>
      </c>
      <c r="AV735">
        <f t="shared" si="306"/>
        <v>0.99998632816670607</v>
      </c>
      <c r="AW735" cm="1">
        <f t="array" ref="AW735" xml:space="preserve"> 2 / 3 * ( epsP - 1 ) / ( epsP + 2 ) * ( sigave * 10^(-6) ) ^ 2 / ( eps0 * ( 1 + epsF ) ^ 2 ) * H735 * ( F735 * 10^(-9) ) ^ 2 / ( df * 10^(-6) * mu * U )</f>
        <v>181.66293598759205</v>
      </c>
      <c r="AX735" cm="1">
        <f t="array" ref="AX735" xml:space="preserve"> 0.528 * Ku ^ 0.26 * AW735 ^ 0.74 / ( 1 + 0.366 * ( Ku * AW735 ) ^ 0.63 )</f>
        <v>2.6357432395836904</v>
      </c>
      <c r="AY735" cm="1">
        <f t="array" ref="AY735" xml:space="preserve"> 0.35 * Ku ^ ( -0.5 ) * AW735 ^ 0.4</f>
        <v>3.4655745970356215</v>
      </c>
      <c r="AZ735">
        <f t="shared" si="307"/>
        <v>1.3148377068712509</v>
      </c>
      <c r="BA735">
        <f t="shared" si="293"/>
        <v>0.93738989892685565</v>
      </c>
      <c r="BB735">
        <f t="shared" si="308"/>
        <v>2.0944246941226061</v>
      </c>
      <c r="BC735">
        <f t="shared" si="309"/>
        <v>2.234315407623177</v>
      </c>
      <c r="BD735">
        <f t="shared" si="294"/>
        <v>1.1033429225255047</v>
      </c>
      <c r="BE735">
        <f t="shared" si="310"/>
        <v>5.5510111549282728</v>
      </c>
      <c r="BF735">
        <f t="shared" si="311"/>
        <v>5.0310842092703565</v>
      </c>
      <c r="BG735" cm="1">
        <f t="array" ref="BG735" xml:space="preserve"> EXP( -4 * alpha * X * 10^(-6) * BA735 / ( PI() * df * 10^(-6) * ( 1 - alpha ) ) ) * 100</f>
        <v>4.6769452340371133E-7</v>
      </c>
      <c r="BH735" cm="1">
        <f t="array" ref="BH735" xml:space="preserve"> EXP( -4 * alpha * X * 10^(-6) * BB735 / ( PI() * df * 10^(-6) * ( 1 - alpha ) ) ) * 100</f>
        <v>2.443815337112519E-17</v>
      </c>
      <c r="BI735" cm="1">
        <f t="array" ref="BI735" xml:space="preserve"> EXP( -4 * alpha * X * 10^(-6) * BD735 / ( PI() * df * 10^(-6) * ( 1 - alpha ) ) ) * 100</f>
        <v>1.5675972109023551E-8</v>
      </c>
      <c r="BJ735" cm="1">
        <f t="array" ref="BJ735" xml:space="preserve"> EXP( -4 * alpha * X * 10^(-6) * BE735 / ( PI() * df * 10^(-6) * ( 1 - alpha ) ) ) * 100</f>
        <v>4.6924432316286322E-48</v>
      </c>
      <c r="BK735" cm="1">
        <f t="array" ref="BK735">fC *  BG735 +  ( 1 - fC ) * BI735</f>
        <v>6.0877827238492336E-8</v>
      </c>
    </row>
    <row r="736" spans="6:63" x14ac:dyDescent="0.2">
      <c r="F736">
        <v>7360</v>
      </c>
      <c r="G736" cm="1">
        <f t="array" ref="G736" xml:space="preserve"> F736 * 10^(-9) * rhoa/mu * U</f>
        <v>4.8759489215316285E-3</v>
      </c>
      <c r="H736" cm="1">
        <f t="array" ref="H736">1 +  lambda/F736 * ( 2.514 + 0.8 * EXP( -0.55 * F736/lambda ) )</f>
        <v>1.0228890135869566</v>
      </c>
      <c r="I736" cm="1">
        <f t="array" ref="I736" xml:space="preserve"> 1 + 3.34 * lambda/F736</f>
        <v>1.0304094293478261</v>
      </c>
      <c r="J736">
        <f t="shared" si="295"/>
        <v>0.99270152664884936</v>
      </c>
      <c r="K736" cm="1">
        <f t="array" ref="K736" xml:space="preserve"> kB * T * H736 / ( 3 * PI() * mu * F736 * 10^(-9) )</f>
        <v>3.2811489072354997E-12</v>
      </c>
      <c r="L736" cm="1">
        <f t="array" ref="L736" xml:space="preserve"> df * 10^(-6) *U / K736</f>
        <v>25063.428826383562</v>
      </c>
      <c r="M736" cm="1">
        <f t="array" ref="M736" xml:space="preserve"> 1 + 0.388 * Kn * ( ( 1 - alpha ) * L736 / Ku ) ^ ( 1 / 3 )</f>
        <v>1.2182809233376684</v>
      </c>
      <c r="N736" cm="1">
        <f t="array" ref="N736" xml:space="preserve"> 1 + 0.388 * Kn * ( ( 1 - alpha ) / Ku ) ^ ( 1 / 3 ) * ( 3 * PI() * mu * df * 10^(-6) * U * F736 * 10^(-9) / ( kB * T ) ) ^ ( 1 / 3 ) * ( 0.6 * ( F736 / lambda ) ^ 0.1 ) ^ ( -1 / 3 ) * ( 1 + 2/3 * ( 3.34 * F736 / lambda ) ) ^ ( -1 / 2 )</f>
        <v>1.0142276818390865</v>
      </c>
      <c r="O736">
        <f t="shared" si="286"/>
        <v>0.83250723409544447</v>
      </c>
      <c r="P736" cm="1">
        <f t="array" ref="P736" xml:space="preserve"> 1 / ( 1 + 1.6 * ( ( 1 - alpha ) / Ku ) ^ ( 1 / 3 ) * L736 ^ ( -2 / 3 ) * M736 )</f>
        <v>0.99744702075090841</v>
      </c>
      <c r="Q736" cm="1">
        <f t="array" ref="Q736" xml:space="preserve"> 1.6 * ( ( 1 - alpha ) / Ku ) * L736 ^ ( -2 / 3 ) * M736 * P736</f>
        <v>3.2286029531501999E-3</v>
      </c>
      <c r="R736" cm="1">
        <f t="array" ref="R736" xml:space="preserve"> 1.6 * ( 0.6 ) ^ ( 2 / 3 ) * ( ( 1 - alpha ) / Ku ) * ( lambda * 10^(-9) ) ^ ( -1 / 15 ) * ( kB * T / ( 3 * PI() * df * 10^(-6) * U * mu ) ) ^ ( 2 / 3 ) * ( F736 * 10^(-9) ) ^ ( -3 / 5 )  +  3.2 * 3.34 / 3 * ( 0.6 ) ^ ( 2 / 3 ) * ( ( 1 - alpha ) / Ku ) *  ( lambda * 10^(-9) ) ^ ( 14 / 15 ) * ( kB * T / ( 3 * PI() * df * 10^(-6) * U * mu ) ) ^ ( 2 / 3 ) * ( F736 * 10^(-9) ) ^ ( -8 / 5 )</f>
        <v>2.5983128203156689E-3</v>
      </c>
      <c r="S736">
        <f t="shared" si="287"/>
        <v>2.6352807884415397E-3</v>
      </c>
      <c r="T736">
        <f t="shared" si="296"/>
        <v>0.81622944248076523</v>
      </c>
      <c r="U736">
        <f t="shared" si="288"/>
        <v>4941.1708041647198</v>
      </c>
      <c r="V736">
        <f t="shared" si="289"/>
        <v>1.4225994282066995E-2</v>
      </c>
      <c r="W736">
        <f t="shared" si="290"/>
        <v>2.0237815235012177E-4</v>
      </c>
      <c r="X736">
        <f t="shared" si="291"/>
        <v>2.8790087452463444E-6</v>
      </c>
      <c r="Y736" cm="1">
        <f t="array" ref="Y736" xml:space="preserve"> 4 / 3 * g / U^2 * F736 * 10^(-9) * ( rhop - rhoa ) / rhoa</f>
        <v>762.97471932938606</v>
      </c>
      <c r="Z736" cm="1">
        <f t="array" ref="Z736" xml:space="preserve"> SQRT( 4/3 * 1/U736 * g/rhoa * F736 * 10^(-9) *  ( rhop - rhoa ) )</f>
        <v>4.1218340551634472E-3</v>
      </c>
      <c r="AA736" cm="1">
        <f t="array" ref="AA736" xml:space="preserve"> Z736 / U</f>
        <v>0.39295257654857418</v>
      </c>
      <c r="AB736">
        <f t="shared" si="297"/>
        <v>0.64731775701213745</v>
      </c>
      <c r="AC736">
        <f t="shared" si="298"/>
        <v>0.60803456508035092</v>
      </c>
      <c r="AD736">
        <f t="shared" si="299"/>
        <v>0.93931389722242709</v>
      </c>
      <c r="AE736" cm="1">
        <f t="array" ref="AE736">( ( F736 * 10^(-9) ) ^ 2 * rhop * H736 * U ) / ( 18 * mu * ( df * 10^(-6) ) )</f>
        <v>0.22716851195316232</v>
      </c>
      <c r="AF736">
        <f t="shared" si="300"/>
        <v>0.22664842852674202</v>
      </c>
      <c r="AG736" cm="1">
        <f t="array" ref="AG736">(2 * AI756*(1-alpha)*AE736*SQRT(alpha)+(1-alpha)*alpha*AE736^2)/Ku</f>
        <v>0.16873039731281017</v>
      </c>
      <c r="AH736">
        <f t="shared" si="301"/>
        <v>0.7444587125954939</v>
      </c>
      <c r="AI736" cm="1">
        <f t="array" ref="AI736" xml:space="preserve"> F736 / df / 1000</f>
        <v>0.93877551020408168</v>
      </c>
      <c r="AJ736" cm="1">
        <f t="array" ref="AJ736" xml:space="preserve"> ( 1 + AI736 ) / ( 2*Ku ) * ( 2 * LN( 1 + AI736 ) - 1 + alpha + ( 1 / ( 1 + AI736 ) ) ^ 2 * ( 1 - alpha / 2 ) - ( alpha / 2) * ( 1 + AI736 ) ^ 2 )</f>
        <v>0.77045469284624546</v>
      </c>
      <c r="AK736" cm="1">
        <f t="array" ref="AK736" xml:space="preserve"> ( ( 1 - alpha ) / Ku ) * AI736 ^ 2</f>
        <v>1.2533562631445436</v>
      </c>
      <c r="AL736">
        <f t="shared" si="302"/>
        <v>1.6267747795971537</v>
      </c>
      <c r="AM736">
        <f t="shared" si="292"/>
        <v>0.93759425788221751</v>
      </c>
      <c r="AN736">
        <f t="shared" si="303"/>
        <v>2.0906745375400781</v>
      </c>
      <c r="AO736">
        <f t="shared" si="304"/>
        <v>2.2298286491881574</v>
      </c>
      <c r="AP736" cm="1">
        <f t="array" ref="AP736" xml:space="preserve"> EXP( -4 * alpha * X * 10^(-6) * AM736 / ( PI() * df * 10^(-6) * ( 1 - alpha ) ) ) * 100</f>
        <v>4.65742924109097E-7</v>
      </c>
      <c r="AQ736" cm="1">
        <f t="array" ref="AQ736" xml:space="preserve"> EXP( -4 * alpha * X * 10^(-6) * AN736 / ( PI() * df * 10^(-6) * ( 1 - alpha ) ) ) * 100</f>
        <v>2.6387232397377616E-17</v>
      </c>
      <c r="AR736">
        <f t="shared" si="305"/>
        <v>4.6574292408270976E-7</v>
      </c>
      <c r="AS736" cm="1">
        <f t="array" ref="AS736" xml:space="preserve"> ( sigave * 10^(-6) * fE *e * H736 ) / ( 3 * PI() * eps0 * ( 1 + epsF ) * mu * U * F736 * 10^(-9) )</f>
        <v>2.8676416251010701E-3</v>
      </c>
      <c r="AT736" cm="1">
        <f t="array" ref="AT736" xml:space="preserve"> PI() * AS736 / ( 1 + alpha * SQRT(AS736) )</f>
        <v>8.9757965169565187E-3</v>
      </c>
      <c r="AU736" cm="1">
        <f t="array" ref="AU736" xml:space="preserve"> PI() * AS736 * ( 1 - SQRT( AS736 ) * alpha )</f>
        <v>8.9756739718268499E-3</v>
      </c>
      <c r="AV736">
        <f t="shared" si="306"/>
        <v>0.99998634715822299</v>
      </c>
      <c r="AW736" cm="1">
        <f t="array" ref="AW736" xml:space="preserve"> 2 / 3 * ( epsP - 1 ) / ( epsP + 2 ) * ( sigave * 10^(-6) ) ^ 2 / ( eps0 * ( 1 + epsF ) ^ 2 ) * H736 * ( F736 * 10^(-9) ) ^ 2 / ( df * 10^(-6) * mu * U )</f>
        <v>182.15204761619734</v>
      </c>
      <c r="AX736" cm="1">
        <f t="array" ref="AX736" xml:space="preserve"> 0.528 * Ku ^ 0.26 * AW736 ^ 0.74 / ( 1 + 0.366 * ( Ku * AW736 ) ^ 0.63 )</f>
        <v>2.6370524653955139</v>
      </c>
      <c r="AY736" cm="1">
        <f t="array" ref="AY736" xml:space="preserve"> 0.35 * Ku ^ ( -0.5 ) * AW736 ^ 0.4</f>
        <v>3.4693038897588862</v>
      </c>
      <c r="AZ736">
        <f t="shared" si="307"/>
        <v>1.3155991150288124</v>
      </c>
      <c r="BA736">
        <f t="shared" si="293"/>
        <v>0.93815439912495646</v>
      </c>
      <c r="BB736">
        <f t="shared" si="308"/>
        <v>2.0996502115119049</v>
      </c>
      <c r="BC736">
        <f t="shared" si="309"/>
        <v>2.2380646655500511</v>
      </c>
      <c r="BD736">
        <f t="shared" si="294"/>
        <v>1.1021614739887524</v>
      </c>
      <c r="BE736">
        <f t="shared" si="310"/>
        <v>5.5599784272989643</v>
      </c>
      <c r="BF736">
        <f t="shared" si="311"/>
        <v>5.0446132971580386</v>
      </c>
      <c r="BG736" cm="1">
        <f t="array" ref="BG736" xml:space="preserve"> EXP( -4 * alpha * X * 10^(-6) * BA736 / ( PI() * df * 10^(-6) * ( 1 - alpha ) ) ) * 100</f>
        <v>4.604353049154942E-7</v>
      </c>
      <c r="BH736" cm="1">
        <f t="array" ref="BH736" xml:space="preserve"> EXP( -4 * alpha * X * 10^(-6) * BB736 / ( PI() * df * 10^(-6) * ( 1 - alpha ) ) ) * 100</f>
        <v>2.1959996091682347E-17</v>
      </c>
      <c r="BI736" cm="1">
        <f t="array" ref="BI736" xml:space="preserve"> EXP( -4 * alpha * X * 10^(-6) * BD736 / ( PI() * df * 10^(-6) * ( 1 - alpha ) ) ) * 100</f>
        <v>1.6059548329310569E-8</v>
      </c>
      <c r="BJ736" cm="1">
        <f t="array" ref="BJ736" xml:space="preserve"> EXP( -4 * alpha * X * 10^(-6) * BE736 / ( PI() * df * 10^(-6) * ( 1 - alpha ) ) ) * 100</f>
        <v>3.9058189118298421E-48</v>
      </c>
      <c r="BK736" cm="1">
        <f t="array" ref="BK736">fC *  BG736 +  ( 1 - fC ) * BI736</f>
        <v>6.0497123987928936E-8</v>
      </c>
    </row>
    <row r="737" spans="6:63" x14ac:dyDescent="0.2">
      <c r="F737">
        <v>7370</v>
      </c>
      <c r="G737" cm="1">
        <f t="array" ref="G737" xml:space="preserve"> F737 * 10^(-9) * rhoa/mu * U</f>
        <v>4.8825738521315358E-3</v>
      </c>
      <c r="H737" cm="1">
        <f t="array" ref="H737">1 +  lambda/F737 * ( 2.514 + 0.8 * EXP( -0.55 * F737/lambda ) )</f>
        <v>1.0228579565807328</v>
      </c>
      <c r="I737" cm="1">
        <f t="array" ref="I737" xml:space="preserve"> 1 + 3.34 * lambda/F737</f>
        <v>1.0303681682496608</v>
      </c>
      <c r="J737">
        <f t="shared" si="295"/>
        <v>0.9927111377269292</v>
      </c>
      <c r="K737" cm="1">
        <f t="array" ref="K737" xml:space="preserve"> kB * T * H737 / ( 3 * PI() * mu * F737 * 10^(-9) )</f>
        <v>3.2765973862094465E-12</v>
      </c>
      <c r="L737" cm="1">
        <f t="array" ref="L737" xml:space="preserve"> df * 10^(-6) *U / K737</f>
        <v>25098.244432282656</v>
      </c>
      <c r="M737" cm="1">
        <f t="array" ref="M737" xml:space="preserve"> 1 + 0.388 * Kn * ( ( 1 - alpha ) * L737 / Ku ) ^ ( 1 / 3 )</f>
        <v>1.2183819479089424</v>
      </c>
      <c r="N737" cm="1">
        <f t="array" ref="N737" xml:space="preserve"> 1 + 0.388 * Kn * ( ( 1 - alpha ) / Ku ) ^ ( 1 / 3 ) * ( 3 * PI() * mu * df * 10^(-6) * U * F737 * 10^(-9) / ( kB * T ) ) ^ ( 1 / 3 ) * ( 0.6 * ( F737 / lambda ) ^ 0.1 ) ^ ( -1 / 3 ) * ( 1 + 2/3 * ( 3.34 * F737 / lambda ) ) ^ ( -1 / 2 )</f>
        <v>1.0142238580664646</v>
      </c>
      <c r="O737">
        <f t="shared" si="286"/>
        <v>0.83243506669409728</v>
      </c>
      <c r="P737" cm="1">
        <f t="array" ref="P737" xml:space="preserve"> 1 / ( 1 + 1.6 * ( ( 1 - alpha ) / Ku ) ^ ( 1 / 3 ) * L737 ^ ( -2 / 3 ) * M737 )</f>
        <v>0.9974491652549009</v>
      </c>
      <c r="Q737" cm="1">
        <f t="array" ref="Q737" xml:space="preserve"> 1.6 * ( ( 1 - alpha ) / Ku ) * L737 ^ ( -2 / 3 ) * M737 * P737</f>
        <v>3.2258909248695932E-3</v>
      </c>
      <c r="R737" cm="1">
        <f t="array" ref="R737" xml:space="preserve"> 1.6 * ( 0.6 ) ^ ( 2 / 3 ) * ( ( 1 - alpha ) / Ku ) * ( lambda * 10^(-9) ) ^ ( -1 / 15 ) * ( kB * T / ( 3 * PI() * df * 10^(-6) * U * mu ) ) ^ ( 2 / 3 ) * ( F737 * 10^(-9) ) ^ ( -3 / 5 )  +  3.2 * 3.34 / 3 * ( 0.6 ) ^ ( 2 / 3 ) * ( ( 1 - alpha ) / Ku ) *  ( lambda * 10^(-9) ) ^ ( 14 / 15 ) * ( kB * T / ( 3 * PI() * df * 10^(-6) * U * mu ) ) ^ ( 2 / 3 ) * ( F737 * 10^(-9) ) ^ ( -8 / 5 )</f>
        <v>2.596126934582263E-3</v>
      </c>
      <c r="S737">
        <f t="shared" si="287"/>
        <v>2.6330538756222871E-3</v>
      </c>
      <c r="T737">
        <f t="shared" si="296"/>
        <v>0.81622532718731911</v>
      </c>
      <c r="U737">
        <f t="shared" si="288"/>
        <v>4934.4841218319143</v>
      </c>
      <c r="V737">
        <f t="shared" si="289"/>
        <v>1.423562963880564E-2</v>
      </c>
      <c r="W737">
        <f t="shared" si="290"/>
        <v>2.0265238779314885E-4</v>
      </c>
      <c r="X737">
        <f t="shared" si="291"/>
        <v>2.8848625603248031E-6</v>
      </c>
      <c r="Y737" cm="1">
        <f t="array" ref="Y737" xml:space="preserve"> 4 / 3 * g / U^2 * F737 * 10^(-9) * ( rhop - rhoa ) / rhoa</f>
        <v>764.01136976325733</v>
      </c>
      <c r="Z737" cm="1">
        <f t="array" ref="Z737" xml:space="preserve"> SQRT( 4/3 * 1/U737 * g/rhoa * F737 * 10^(-9) *  ( rhop - rhoa ) )</f>
        <v>4.1274269473303834E-3</v>
      </c>
      <c r="AA737" cm="1">
        <f t="array" ref="AA737" xml:space="preserve"> Z737 / U</f>
        <v>0.39348577156757375</v>
      </c>
      <c r="AB737">
        <f t="shared" si="297"/>
        <v>0.64876593676056404</v>
      </c>
      <c r="AC737">
        <f t="shared" si="298"/>
        <v>0.60923438721341416</v>
      </c>
      <c r="AD737">
        <f t="shared" si="299"/>
        <v>0.93906654571826031</v>
      </c>
      <c r="AE737" cm="1">
        <f t="array" ref="AE737">( ( F737 * 10^(-9) ) ^ 2 * rhop * H737 * U ) / ( 18 * mu * ( df * 10^(-6) ) )</f>
        <v>0.22777932100061477</v>
      </c>
      <c r="AF737">
        <f t="shared" si="300"/>
        <v>0.22728663043366379</v>
      </c>
      <c r="AG737" cm="1">
        <f t="array" ref="AG737">(2 * AI757*(1-alpha)*AE737*SQRT(alpha)+(1-alpha)*alpha*AE737^2)/Ku</f>
        <v>0.16941480312175594</v>
      </c>
      <c r="AH737">
        <f t="shared" si="301"/>
        <v>0.74537953595647854</v>
      </c>
      <c r="AI737" cm="1">
        <f t="array" ref="AI737" xml:space="preserve"> F737 / df / 1000</f>
        <v>0.94005102040816324</v>
      </c>
      <c r="AJ737" cm="1">
        <f t="array" ref="AJ737" xml:space="preserve"> ( 1 + AI737 ) / ( 2*Ku ) * ( 2 * LN( 1 + AI737 ) - 1 + alpha + ( 1 / ( 1 + AI737 ) ) ^ 2 * ( 1 - alpha / 2 ) - ( alpha / 2) * ( 1 + AI737 ) ^ 2 )</f>
        <v>0.7721574105052551</v>
      </c>
      <c r="AK737" cm="1">
        <f t="array" ref="AK737" xml:space="preserve"> ( ( 1 - alpha ) / Ku ) * AI737 ^ 2</f>
        <v>1.2567644363184489</v>
      </c>
      <c r="AL737">
        <f t="shared" si="302"/>
        <v>1.6276013403744904</v>
      </c>
      <c r="AM737">
        <f t="shared" si="292"/>
        <v>0.93836225936822149</v>
      </c>
      <c r="AN737">
        <f t="shared" si="303"/>
        <v>2.0959185078411493</v>
      </c>
      <c r="AO737">
        <f t="shared" si="304"/>
        <v>2.2335920769578741</v>
      </c>
      <c r="AP737" cm="1">
        <f t="array" ref="AP737" xml:space="preserve"> EXP( -4 * alpha * X * 10^(-6) * AM737 / ( PI() * df * 10^(-6) * ( 1 - alpha ) ) ) * 100</f>
        <v>4.5848114907058606E-7</v>
      </c>
      <c r="AQ737" cm="1">
        <f t="array" ref="AQ737" xml:space="preserve"> EXP( -4 * alpha * X * 10^(-6) * AN737 / ( PI() * df * 10^(-6) * ( 1 - alpha ) ) ) * 100</f>
        <v>2.3702477017636818E-17</v>
      </c>
      <c r="AR737">
        <f t="shared" si="305"/>
        <v>4.5848114904688359E-7</v>
      </c>
      <c r="AS737" cm="1">
        <f t="array" ref="AS737" xml:space="preserve"> ( sigave * 10^(-6) * fE *e * H737 ) / ( 3 * PI() * eps0 * ( 1 + epsF ) * mu * U * F737 * 10^(-9) )</f>
        <v>2.8636637101935652E-3</v>
      </c>
      <c r="AT737" cm="1">
        <f t="array" ref="AT737" xml:space="preserve"> PI() * AS737 / ( 1 + alpha * SQRT(AS737) )</f>
        <v>8.9633684293386022E-3</v>
      </c>
      <c r="AU737" cm="1">
        <f t="array" ref="AU737" xml:space="preserve"> PI() * AS737 * ( 1 - SQRT( AS737 ) * alpha )</f>
        <v>8.9632462236435631E-3</v>
      </c>
      <c r="AV737">
        <f t="shared" si="306"/>
        <v>0.99998636609707581</v>
      </c>
      <c r="AW737" cm="1">
        <f t="array" ref="AW737" xml:space="preserve"> 2 / 3 * ( epsP - 1 ) / ( epsP + 2 ) * ( sigave * 10^(-6) ) ^ 2 / ( eps0 * ( 1 + epsF ) ^ 2 ) * H737 * ( F737 * 10^(-9) ) ^ 2 / ( df * 10^(-6) * mu * U )</f>
        <v>182.6418167208121</v>
      </c>
      <c r="AX737" cm="1">
        <f t="array" ref="AX737" xml:space="preserve"> 0.528 * Ku ^ 0.26 * AW737 ^ 0.74 / ( 1 + 0.366 * ( Ku * AW737 ) ^ 0.63 )</f>
        <v>2.6383597931978153</v>
      </c>
      <c r="AY737" cm="1">
        <f t="array" ref="AY737" xml:space="preserve"> 0.35 * Ku ^ ( -0.5 ) * AW737 ^ 0.4</f>
        <v>3.473032179918659</v>
      </c>
      <c r="AZ737">
        <f t="shared" si="307"/>
        <v>1.3163603345050909</v>
      </c>
      <c r="BA737">
        <f t="shared" si="293"/>
        <v>0.93891474114665618</v>
      </c>
      <c r="BB737">
        <f t="shared" si="308"/>
        <v>2.1048817540647931</v>
      </c>
      <c r="BC737">
        <f t="shared" si="309"/>
        <v>2.2418241633890972</v>
      </c>
      <c r="BD737">
        <f t="shared" si="294"/>
        <v>1.1009847959946613</v>
      </c>
      <c r="BE737">
        <f t="shared" si="310"/>
        <v>5.5689506877598083</v>
      </c>
      <c r="BF737">
        <f t="shared" si="311"/>
        <v>5.0581540344784308</v>
      </c>
      <c r="BG737" cm="1">
        <f t="array" ref="BG737" xml:space="preserve"> EXP( -4 * alpha * X * 10^(-6) * BA737 / ( PI() * df * 10^(-6) * ( 1 - alpha ) ) ) * 100</f>
        <v>4.5332732783339941E-7</v>
      </c>
      <c r="BH737" cm="1">
        <f t="array" ref="BH737" xml:space="preserve"> EXP( -4 * alpha * X * 10^(-6) * BB737 / ( PI() * df * 10^(-6) * ( 1 - alpha ) ) ) * 100</f>
        <v>1.9730704338365896E-17</v>
      </c>
      <c r="BI737" cm="1">
        <f t="array" ref="BI737" xml:space="preserve"> EXP( -4 * alpha * X * 10^(-6) * BD737 / ( PI() * df * 10^(-6) * ( 1 - alpha ) ) ) * 100</f>
        <v>1.6450904387353694E-8</v>
      </c>
      <c r="BJ737" cm="1">
        <f t="array" ref="BJ737" xml:space="preserve"> EXP( -4 * alpha * X * 10^(-6) * BE737 / ( PI() * df * 10^(-6) * ( 1 - alpha ) ) ) * 100</f>
        <v>3.2507296635226292E-48</v>
      </c>
      <c r="BK737" cm="1">
        <f t="array" ref="BK737">fC *  BG737 +  ( 1 - fC ) * BI737</f>
        <v>6.0138546731958268E-8</v>
      </c>
    </row>
    <row r="738" spans="6:63" x14ac:dyDescent="0.2">
      <c r="F738">
        <v>7380</v>
      </c>
      <c r="G738" cm="1">
        <f t="array" ref="G738" xml:space="preserve"> F738 * 10^(-9) * rhoa/mu * U</f>
        <v>4.889198782731443E-3</v>
      </c>
      <c r="H738" cm="1">
        <f t="array" ref="H738">1 +  lambda/F738 * ( 2.514 + 0.8 * EXP( -0.55 * F738/lambda ) )</f>
        <v>1.0228269837398374</v>
      </c>
      <c r="I738" cm="1">
        <f t="array" ref="I738" xml:space="preserve"> 1 + 3.34 * lambda/F738</f>
        <v>1.0303270189701896</v>
      </c>
      <c r="J738">
        <f t="shared" si="295"/>
        <v>0.99272072352538276</v>
      </c>
      <c r="K738" cm="1">
        <f t="array" ref="K738" xml:space="preserve"> kB * T * H738 / ( 3 * PI() * mu * F738 * 10^(-9) )</f>
        <v>3.2720584691764821E-12</v>
      </c>
      <c r="L738" cm="1">
        <f t="array" ref="L738" xml:space="preserve"> df * 10^(-6) *U / K738</f>
        <v>25133.060084332988</v>
      </c>
      <c r="M738" cm="1">
        <f t="array" ref="M738" xml:space="preserve"> 1 + 0.388 * Kn * ( ( 1 - alpha ) * L738 / Ku ) ^ ( 1 / 3 )</f>
        <v>1.2184828792313922</v>
      </c>
      <c r="N738" cm="1">
        <f t="array" ref="N738" xml:space="preserve"> 1 + 0.388 * Kn * ( ( 1 - alpha ) / Ku ) ^ ( 1 / 3 ) * ( 3 * PI() * mu * df * 10^(-6) * U * F738 * 10^(-9) / ( kB * T ) ) ^ ( 1 / 3 ) * ( 0.6 * ( F738 / lambda ) ^ 0.1 ) ^ ( -1 / 3 ) * ( 1 + 2/3 * ( 3.34 * F738 / lambda ) ) ^ ( -1 / 2 )</f>
        <v>1.0142200404512121</v>
      </c>
      <c r="O738">
        <f t="shared" si="286"/>
        <v>0.83236298001246656</v>
      </c>
      <c r="P738" cm="1">
        <f t="array" ref="P738" xml:space="preserve"> 1 / ( 1 + 1.6 * ( ( 1 - alpha ) / Ku ) ^ ( 1 / 3 ) * L738 ^ ( -2 / 3 ) * M738 )</f>
        <v>0.99745130491603595</v>
      </c>
      <c r="Q738" cm="1">
        <f t="array" ref="Q738" xml:space="preserve"> 1.6 * ( ( 1 - alpha ) / Ku ) * L738 ^ ( -2 / 3 ) * M738 * P738</f>
        <v>3.2231850210665191E-3</v>
      </c>
      <c r="R738" cm="1">
        <f t="array" ref="R738" xml:space="preserve"> 1.6 * ( 0.6 ) ^ ( 2 / 3 ) * ( ( 1 - alpha ) / Ku ) * ( lambda * 10^(-9) ) ^ ( -1 / 15 ) * ( kB * T / ( 3 * PI() * df * 10^(-6) * U * mu ) ) ^ ( 2 / 3 ) * ( F738 * 10^(-9) ) ^ ( -3 / 5 )  +  3.2 * 3.34 / 3 * ( 0.6 ) ^ ( 2 / 3 ) * ( ( 1 - alpha ) / Ku ) *  ( lambda * 10^(-9) ) ^ ( 14 / 15 ) * ( kB * T / ( 3 * PI() * df * 10^(-6) * U * mu ) ) ^ ( 2 / 3 ) * ( F738 * 10^(-9) ) ^ ( -8 / 5 )</f>
        <v>2.5939459407693529E-3</v>
      </c>
      <c r="S738">
        <f t="shared" si="287"/>
        <v>2.6308319569753502E-3</v>
      </c>
      <c r="T738">
        <f t="shared" si="296"/>
        <v>0.8162212034929458</v>
      </c>
      <c r="U738">
        <f t="shared" si="288"/>
        <v>4927.8155530605191</v>
      </c>
      <c r="V738">
        <f t="shared" si="289"/>
        <v>1.4245258419414215E-2</v>
      </c>
      <c r="W738">
        <f t="shared" si="290"/>
        <v>2.0292662155440267E-4</v>
      </c>
      <c r="X738">
        <f t="shared" si="291"/>
        <v>2.8907203014708067E-6</v>
      </c>
      <c r="Y738" cm="1">
        <f t="array" ref="Y738" xml:space="preserve"> 4 / 3 * g / U^2 * F738 * 10^(-9) * ( rhop - rhoa ) / rhoa</f>
        <v>765.04802019712884</v>
      </c>
      <c r="Z738" cm="1">
        <f t="array" ref="Z738" xml:space="preserve"> SQRT( 4/3 * 1/U738 * g/rhoa * F738 * 10^(-9) *  ( rhop - rhoa ) )</f>
        <v>4.1330198225432132E-3</v>
      </c>
      <c r="AA738" cm="1">
        <f t="array" ref="AA738" xml:space="preserve"> Z738 / U</f>
        <v>0.39401896497026373</v>
      </c>
      <c r="AB738">
        <f t="shared" si="297"/>
        <v>0.65021666057738703</v>
      </c>
      <c r="AC738">
        <f t="shared" si="298"/>
        <v>0.61043544540428085</v>
      </c>
      <c r="AD738">
        <f t="shared" si="299"/>
        <v>0.93881852375517294</v>
      </c>
      <c r="AE738" cm="1">
        <f t="array" ref="AE738">( ( F738 * 10^(-9) ) ^ 2 * rhop * H738 * U ) / ( 18 * mu * ( df * 10^(-6) ) )</f>
        <v>0.22839095001055829</v>
      </c>
      <c r="AF738">
        <f t="shared" si="300"/>
        <v>0.22792495171434876</v>
      </c>
      <c r="AG738" cm="1">
        <f t="array" ref="AG738">(2 * AI758*(1-alpha)*AE738*SQRT(alpha)+(1-alpha)*alpha*AE738^2)/Ku</f>
        <v>0.17010107541432504</v>
      </c>
      <c r="AH738">
        <f t="shared" si="301"/>
        <v>0.74630300076802214</v>
      </c>
      <c r="AI738" cm="1">
        <f t="array" ref="AI738" xml:space="preserve"> F738 / df / 1000</f>
        <v>0.94132653061224492</v>
      </c>
      <c r="AJ738" cm="1">
        <f t="array" ref="AJ738" xml:space="preserve"> ( 1 + AI738 ) / ( 2*Ku ) * ( 2 * LN( 1 + AI738 ) - 1 + alpha + ( 1 / ( 1 + AI738 ) ) ^ 2 * ( 1 - alpha / 2 ) - ( alpha / 2) * ( 1 + AI738 ) ^ 2 )</f>
        <v>0.77386123877046131</v>
      </c>
      <c r="AK738" cm="1">
        <f t="array" ref="AK738" xml:space="preserve"> ( ( 1 - alpha ) / Ku ) * AI738 ^ 2</f>
        <v>1.2601772370187279</v>
      </c>
      <c r="AL738">
        <f t="shared" si="302"/>
        <v>1.6284279065597638</v>
      </c>
      <c r="AM738">
        <f t="shared" si="292"/>
        <v>0.93912603734671629</v>
      </c>
      <c r="AN738">
        <f t="shared" si="303"/>
        <v>2.1011684660943328</v>
      </c>
      <c r="AO738">
        <f t="shared" si="304"/>
        <v>2.2373657874833275</v>
      </c>
      <c r="AP738" cm="1">
        <f t="array" ref="AP738" xml:space="preserve"> EXP( -4 * alpha * X * 10^(-6) * AM738 / ( PI() * df * 10^(-6) * ( 1 - alpha ) ) ) * 100</f>
        <v>4.513716042204337E-7</v>
      </c>
      <c r="AQ738" cm="1">
        <f t="array" ref="AQ738" xml:space="preserve"> EXP( -4 * alpha * X * 10^(-6) * AN738 / ( PI() * df * 10^(-6) * ( 1 - alpha ) ) ) * 100</f>
        <v>2.1288272210970991E-17</v>
      </c>
      <c r="AR738">
        <f t="shared" si="305"/>
        <v>4.5137160419914543E-7</v>
      </c>
      <c r="AS738" cm="1">
        <f t="array" ref="AS738" xml:space="preserve"> ( sigave * 10^(-6) * fE *e * H738 ) / ( 3 * PI() * eps0 * ( 1 + epsF ) * mu * U * F738 * 10^(-9) )</f>
        <v>2.859696810859035E-3</v>
      </c>
      <c r="AT738" cm="1">
        <f t="array" ref="AT738" xml:space="preserve"> PI() * AS738 / ( 1 + alpha * SQRT(AS738) )</f>
        <v>8.9509747099590677E-3</v>
      </c>
      <c r="AU738" cm="1">
        <f t="array" ref="AU738" xml:space="preserve"> PI() * AS738 * ( 1 - SQRT( AS738 ) * alpha )</f>
        <v>8.9508528422905537E-3</v>
      </c>
      <c r="AV738">
        <f t="shared" si="306"/>
        <v>0.99998638498348358</v>
      </c>
      <c r="AW738" cm="1">
        <f t="array" ref="AW738" xml:space="preserve"> 2 / 3 * ( epsP - 1 ) / ( epsP + 2 ) * ( sigave * 10^(-6) ) ^ 2 / ( eps0 * ( 1 + epsF ) ^ 2 ) * H738 * ( F738 * 10^(-9) ) ^ 2 / ( df * 10^(-6) * mu * U )</f>
        <v>183.13224330143629</v>
      </c>
      <c r="AX738" cm="1">
        <f t="array" ref="AX738" xml:space="preserve"> 0.528 * Ku ^ 0.26 * AW738 ^ 0.74 / ( 1 + 0.366 * ( Ku * AW738 ) ^ 0.63 )</f>
        <v>2.6396652284357649</v>
      </c>
      <c r="AY738" cm="1">
        <f t="array" ref="AY738" xml:space="preserve"> 0.35 * Ku ^ ( -0.5 ) * AW738 ^ 0.4</f>
        <v>3.4767594691309416</v>
      </c>
      <c r="AZ738">
        <f t="shared" si="307"/>
        <v>1.3171213651176628</v>
      </c>
      <c r="BA738">
        <f t="shared" si="293"/>
        <v>0.93967091864692087</v>
      </c>
      <c r="BB738">
        <f t="shared" si="308"/>
        <v>2.1101193189366234</v>
      </c>
      <c r="BC738">
        <f t="shared" si="309"/>
        <v>2.2455939383279944</v>
      </c>
      <c r="BD738">
        <f t="shared" si="294"/>
        <v>1.0998129198796867</v>
      </c>
      <c r="BE738">
        <f t="shared" si="310"/>
        <v>5.577927935225274</v>
      </c>
      <c r="BF738">
        <f t="shared" si="311"/>
        <v>5.0717061369268768</v>
      </c>
      <c r="BG738" cm="1">
        <f t="array" ref="BG738" xml:space="preserve"> EXP( -4 * alpha * X * 10^(-6) * BA738 / ( PI() * df * 10^(-6) * ( 1 - alpha ) ) ) * 100</f>
        <v>4.4636711506002135E-7</v>
      </c>
      <c r="BH738" cm="1">
        <f t="array" ref="BH738" xml:space="preserve"> EXP( -4 * alpha * X * 10^(-6) * BB738 / ( PI() * df * 10^(-6) * ( 1 - alpha ) ) ) * 100</f>
        <v>1.7725537046219584E-17</v>
      </c>
      <c r="BI738" cm="1">
        <f t="array" ref="BI738" xml:space="preserve"> EXP( -4 * alpha * X * 10^(-6) * BD738 / ( PI() * df * 10^(-6) * ( 1 - alpha ) ) ) * 100</f>
        <v>1.6850141735700287E-8</v>
      </c>
      <c r="BJ738" cm="1">
        <f t="array" ref="BJ738" xml:space="preserve"> EXP( -4 * alpha * X * 10^(-6) * BE738 / ( PI() * df * 10^(-6) * ( 1 - alpha ) ) ) * 100</f>
        <v>2.705236809043693E-48</v>
      </c>
      <c r="BK738" cm="1">
        <f t="array" ref="BK738">fC *  BG738 +  ( 1 - fC ) * BI738</f>
        <v>5.9801839068132399E-8</v>
      </c>
    </row>
    <row r="739" spans="6:63" x14ac:dyDescent="0.2">
      <c r="F739">
        <v>7390</v>
      </c>
      <c r="G739" cm="1">
        <f t="array" ref="G739" xml:space="preserve"> F739 * 10^(-9) * rhoa/mu * U</f>
        <v>4.8958237133313494E-3</v>
      </c>
      <c r="H739" cm="1">
        <f t="array" ref="H739">1 +  lambda/F739 * ( 2.514 + 0.8 * EXP( -0.55 * F739/lambda ) )</f>
        <v>1.022796094722598</v>
      </c>
      <c r="I739" cm="1">
        <f t="array" ref="I739" xml:space="preserve"> 1 + 3.34 * lambda/F739</f>
        <v>1.0302859810554803</v>
      </c>
      <c r="J739">
        <f t="shared" si="295"/>
        <v>0.99273028414381681</v>
      </c>
      <c r="K739" cm="1">
        <f t="array" ref="K739" xml:space="preserve"> kB * T * H739 / ( 3 * PI() * mu * F739 * 10^(-9) )</f>
        <v>3.2675321038786522E-12</v>
      </c>
      <c r="L739" cm="1">
        <f t="array" ref="L739" xml:space="preserve"> df * 10^(-6) *U / K739</f>
        <v>25167.87578235137</v>
      </c>
      <c r="M739" cm="1">
        <f t="array" ref="M739" xml:space="preserve"> 1 + 0.388 * Kn * ( ( 1 - alpha ) * L739 / Ku ) ^ ( 1 / 3 )</f>
        <v>1.2185837175196146</v>
      </c>
      <c r="N739" cm="1">
        <f t="array" ref="N739" xml:space="preserve"> 1 + 0.388 * Kn * ( ( 1 - alpha ) / Ku ) ^ ( 1 / 3 ) * ( 3 * PI() * mu * df * 10^(-6) * U * F739 * 10^(-9) / ( kB * T ) ) ^ ( 1 / 3 ) * ( 0.6 * ( F739 / lambda ) ^ 0.1 ) ^ ( -1 / 3 ) * ( 1 + 2/3 * ( 3.34 * F739 / lambda ) ) ^ ( -1 / 2 )</f>
        <v>1.0142162289751764</v>
      </c>
      <c r="O739">
        <f t="shared" si="286"/>
        <v>0.83229097385248074</v>
      </c>
      <c r="P739" cm="1">
        <f t="array" ref="P739" xml:space="preserve"> 1 / ( 1 + 1.6 * ( ( 1 - alpha ) / Ku ) ^ ( 1 / 3 ) * L739 ^ ( -2 / 3 ) * M739 )</f>
        <v>0.99745343975195455</v>
      </c>
      <c r="Q739" cm="1">
        <f t="array" ref="Q739" xml:space="preserve"> 1.6 * ( ( 1 - alpha ) / Ku ) * L739 ^ ( -2 / 3 ) * M739 * P739</f>
        <v>3.2204852194313779E-3</v>
      </c>
      <c r="R739" cm="1">
        <f t="array" ref="R739" xml:space="preserve"> 1.6 * ( 0.6 ) ^ ( 2 / 3 ) * ( ( 1 - alpha ) / Ku ) * ( lambda * 10^(-9) ) ^ ( -1 / 15 ) * ( kB * T / ( 3 * PI() * df * 10^(-6) * U * mu ) ) ^ ( 2 / 3 ) * ( F739 * 10^(-9) ) ^ ( -3 / 5 )  +  3.2 * 3.34 / 3 * ( 0.6 ) ^ ( 2 / 3 ) * ( ( 1 - alpha ) / Ku ) *  ( lambda * 10^(-9) ) ^ ( 14 / 15 ) * ( kB * T / ( 3 * PI() * df * 10^(-6) * U * mu ) ) ^ ( 2 / 3 ) * ( F739 * 10^(-9) ) ^ ( -8 / 5 )</f>
        <v>2.5917698211284377E-3</v>
      </c>
      <c r="S739">
        <f t="shared" si="287"/>
        <v>2.6286150143565515E-3</v>
      </c>
      <c r="T739">
        <f t="shared" si="296"/>
        <v>0.816217071420272</v>
      </c>
      <c r="U739">
        <f t="shared" si="288"/>
        <v>4921.1650243311842</v>
      </c>
      <c r="V739">
        <f t="shared" si="289"/>
        <v>1.4254880637243818E-2</v>
      </c>
      <c r="W739">
        <f t="shared" si="290"/>
        <v>2.0320085363459674E-4</v>
      </c>
      <c r="X739">
        <f t="shared" si="291"/>
        <v>2.8965819659484529E-6</v>
      </c>
      <c r="Y739" cm="1">
        <f t="array" ref="Y739" xml:space="preserve"> 4 / 3 * g / U^2 * F739 * 10^(-9) * ( rhop - rhoa ) / rhoa</f>
        <v>766.08467063100022</v>
      </c>
      <c r="Z739" cm="1">
        <f t="array" ref="Z739" xml:space="preserve"> SQRT( 4/3 * 1/U739 * g/rhoa * F739 * 10^(-9) *  ( rhop - rhoa ) )</f>
        <v>4.1386126808092595E-3</v>
      </c>
      <c r="AA739" cm="1">
        <f t="array" ref="AA739" xml:space="preserve"> Z739 / U</f>
        <v>0.39455215675734229</v>
      </c>
      <c r="AB739">
        <f t="shared" si="297"/>
        <v>0.65166993517426652</v>
      </c>
      <c r="AC739">
        <f t="shared" si="298"/>
        <v>0.61163774055253206</v>
      </c>
      <c r="AD739">
        <f t="shared" si="299"/>
        <v>0.9385698304295268</v>
      </c>
      <c r="AE739" cm="1">
        <f t="array" ref="AE739">( ( F739 * 10^(-9) ) ^ 2 * rhop * H739 * U ) / ( 18 * mu * ( df * 10^(-6) ) )</f>
        <v>0.2290033989829928</v>
      </c>
      <c r="AF739">
        <f t="shared" si="300"/>
        <v>0.22856338879773391</v>
      </c>
      <c r="AG739" cm="1">
        <f t="array" ref="AG739">(2 * AI759*(1-alpha)*AE739*SQRT(alpha)+(1-alpha)*alpha*AE739^2)/Ku</f>
        <v>0.17078921683005138</v>
      </c>
      <c r="AH739">
        <f t="shared" si="301"/>
        <v>0.74722910667548115</v>
      </c>
      <c r="AI739" cm="1">
        <f t="array" ref="AI739" xml:space="preserve"> F739 / df / 1000</f>
        <v>0.94260204081632648</v>
      </c>
      <c r="AJ739" cm="1">
        <f t="array" ref="AJ739" xml:space="preserve"> ( 1 + AI739 ) / ( 2*Ku ) * ( 2 * LN( 1 + AI739 ) - 1 + alpha + ( 1 / ( 1 + AI739 ) ) ^ 2 * ( 1 - alpha / 2 ) - ( alpha / 2) * ( 1 + AI739 ) ^ 2 )</f>
        <v>0.77556617582480702</v>
      </c>
      <c r="AK739" cm="1">
        <f t="array" ref="AK739" xml:space="preserve"> ( ( 1 - alpha ) / Ku ) * AI739 ^ 2</f>
        <v>1.2635946652453796</v>
      </c>
      <c r="AL739">
        <f t="shared" si="302"/>
        <v>1.6292544783835616</v>
      </c>
      <c r="AM739">
        <f t="shared" si="292"/>
        <v>0.93988558568813485</v>
      </c>
      <c r="AN739">
        <f t="shared" si="303"/>
        <v>2.106424409610002</v>
      </c>
      <c r="AO739">
        <f t="shared" si="304"/>
        <v>2.2411498183236724</v>
      </c>
      <c r="AP739" cm="1">
        <f t="array" ref="AP739" xml:space="preserve"> EXP( -4 * alpha * X * 10^(-6) * AM739 / ( PI() * df * 10^(-6) * ( 1 - alpha ) ) ) * 100</f>
        <v>4.4441076536151685E-7</v>
      </c>
      <c r="AQ739" cm="1">
        <f t="array" ref="AQ739" xml:space="preserve"> EXP( -4 * alpha * X * 10^(-6) * AN739 / ( PI() * df * 10^(-6) * ( 1 - alpha ) ) ) * 100</f>
        <v>1.9117623659028427E-17</v>
      </c>
      <c r="AR739">
        <f t="shared" si="305"/>
        <v>4.4441076534239921E-7</v>
      </c>
      <c r="AS739" cm="1">
        <f t="array" ref="AS739" xml:space="preserve"> ( sigave * 10^(-6) * fE *e * H739 ) / ( 3 * PI() * eps0 * ( 1 + epsF ) * mu * U * F739 * 10^(-9) )</f>
        <v>2.8557408814253392E-3</v>
      </c>
      <c r="AT739" cm="1">
        <f t="array" ref="AT739" xml:space="preserve"> PI() * AS739 / ( 1 + alpha * SQRT(AS739) )</f>
        <v>8.9386152164857378E-3</v>
      </c>
      <c r="AU739" cm="1">
        <f t="array" ref="AU739" xml:space="preserve"> PI() * AS739 * ( 1 - SQRT( AS739 ) * alpha )</f>
        <v>8.9384936854434178E-3</v>
      </c>
      <c r="AV739">
        <f t="shared" si="306"/>
        <v>0.99998640381766346</v>
      </c>
      <c r="AW739" cm="1">
        <f t="array" ref="AW739" xml:space="preserve"> 2 / 3 * ( epsP - 1 ) / ( epsP + 2 ) * ( sigave * 10^(-6) ) ^ 2 / ( eps0 * ( 1 + epsF ) ^ 2 ) * H739 * ( F739 * 10^(-9) ) ^ 2 / ( df * 10^(-6) * mu * U )</f>
        <v>183.62332735806993</v>
      </c>
      <c r="AX739" cm="1">
        <f t="array" ref="AX739" xml:space="preserve"> 0.528 * Ku ^ 0.26 * AW739 ^ 0.74 / ( 1 + 0.366 * ( Ku * AW739 ) ^ 0.63 )</f>
        <v>2.640968776532358</v>
      </c>
      <c r="AY739" cm="1">
        <f t="array" ref="AY739" xml:space="preserve"> 0.35 * Ku ^ ( -0.5 ) * AW739 ^ 0.4</f>
        <v>3.4804857590069669</v>
      </c>
      <c r="AZ739">
        <f t="shared" si="307"/>
        <v>1.3178822066866351</v>
      </c>
      <c r="BA739">
        <f t="shared" si="293"/>
        <v>0.94042292530663307</v>
      </c>
      <c r="BB739">
        <f t="shared" si="308"/>
        <v>2.1153629032954453</v>
      </c>
      <c r="BC739">
        <f t="shared" si="309"/>
        <v>2.2493740277606618</v>
      </c>
      <c r="BD739">
        <f t="shared" si="294"/>
        <v>1.0986458769053005</v>
      </c>
      <c r="BE739">
        <f t="shared" si="310"/>
        <v>5.5869101686169689</v>
      </c>
      <c r="BF739">
        <f t="shared" si="311"/>
        <v>5.0852693174932302</v>
      </c>
      <c r="BG739" cm="1">
        <f t="array" ref="BG739" xml:space="preserve"> EXP( -4 * alpha * X * 10^(-6) * BA739 / ( PI() * df * 10^(-6) * ( 1 - alpha ) ) ) * 100</f>
        <v>4.3955127756365963E-7</v>
      </c>
      <c r="BH739" cm="1">
        <f t="array" ref="BH739" xml:space="preserve"> EXP( -4 * alpha * X * 10^(-6) * BB739 / ( PI() * df * 10^(-6) * ( 1 - alpha ) ) ) * 100</f>
        <v>1.59221871398889E-17</v>
      </c>
      <c r="BI739" cm="1">
        <f t="array" ref="BI739" xml:space="preserve"> EXP( -4 * alpha * X * 10^(-6) * BD739 / ( PI() * df * 10^(-6) * ( 1 - alpha ) ) ) * 100</f>
        <v>1.7257361199830841E-8</v>
      </c>
      <c r="BJ739" cm="1">
        <f t="array" ref="BJ739" xml:space="preserve"> EXP( -4 * alpha * X * 10^(-6) * BE739 / ( PI() * df * 10^(-6) * ( 1 - alpha ) ) ) * 100</f>
        <v>2.2510514161142956E-48</v>
      </c>
      <c r="BK739" cm="1">
        <f t="array" ref="BK739">fC *  BG739 +  ( 1 - fC ) * BI739</f>
        <v>5.9486752836213725E-8</v>
      </c>
    </row>
    <row r="740" spans="6:63" x14ac:dyDescent="0.2">
      <c r="F740">
        <v>7400</v>
      </c>
      <c r="G740" cm="1">
        <f t="array" ref="G740" xml:space="preserve"> F740 * 10^(-9) * rhoa/mu * U</f>
        <v>4.9024486439312575E-3</v>
      </c>
      <c r="H740" cm="1">
        <f t="array" ref="H740">1 +  lambda/F740 * ( 2.514 + 0.8 * EXP( -0.55 * F740/lambda ) )</f>
        <v>1.0227652891891892</v>
      </c>
      <c r="I740" cm="1">
        <f t="array" ref="I740" xml:space="preserve"> 1 + 3.34 * lambda/F740</f>
        <v>1.030245054054054</v>
      </c>
      <c r="J740">
        <f t="shared" si="295"/>
        <v>0.99273981968131597</v>
      </c>
      <c r="K740" cm="1">
        <f t="array" ref="K740" xml:space="preserve"> kB * T * H740 / ( 3 * PI() * mu * F740 * 10^(-9) )</f>
        <v>3.2630182383463667E-12</v>
      </c>
      <c r="L740" cm="1">
        <f t="array" ref="L740" xml:space="preserve"> df * 10^(-6) *U / K740</f>
        <v>25202.691526155599</v>
      </c>
      <c r="M740" cm="1">
        <f t="array" ref="M740" xml:space="preserve"> 1 + 0.388 * Kn * ( ( 1 - alpha ) * L740 / Ku ) ^ ( 1 / 3 )</f>
        <v>1.2186844629874196</v>
      </c>
      <c r="N740" cm="1">
        <f t="array" ref="N740" xml:space="preserve"> 1 + 0.388 * Kn * ( ( 1 - alpha ) / Ku ) ^ ( 1 / 3 ) * ( 3 * PI() * mu * df * 10^(-6) * U * F740 * 10^(-9) / ( kB * T ) ) ^ ( 1 / 3 ) * ( 0.6 * ( F740 / lambda ) ^ 0.1 ) ^ ( -1 / 3 ) * ( 1 + 2/3 * ( 3.34 * F740 / lambda ) ) ^ ( -1 / 2 )</f>
        <v>1.014212423620283</v>
      </c>
      <c r="O740">
        <f t="shared" si="286"/>
        <v>0.83221904801682256</v>
      </c>
      <c r="P740" cm="1">
        <f t="array" ref="P740" xml:space="preserve"> 1 / ( 1 + 1.6 * ( ( 1 - alpha ) / Ku ) ^ ( 1 / 3 ) * L740 ^ ( -2 / 3 ) * M740 )</f>
        <v>0.99745556978020899</v>
      </c>
      <c r="Q740" cm="1">
        <f t="array" ref="Q740" xml:space="preserve"> 1.6 * ( ( 1 - alpha ) / Ku ) * L740 ^ ( -2 / 3 ) * M740 * P740</f>
        <v>3.2177914977665027E-3</v>
      </c>
      <c r="R740" cm="1">
        <f t="array" ref="R740" xml:space="preserve"> 1.6 * ( 0.6 ) ^ ( 2 / 3 ) * ( ( 1 - alpha ) / Ku ) * ( lambda * 10^(-9) ) ^ ( -1 / 15 ) * ( kB * T / ( 3 * PI() * df * 10^(-6) * U * mu ) ) ^ ( 2 / 3 ) * ( F740 * 10^(-9) ) ^ ( -3 / 5 )  +  3.2 * 3.34 / 3 * ( 0.6 ) ^ ( 2 / 3 ) * ( ( 1 - alpha ) / Ku ) *  ( lambda * 10^(-9) ) ^ ( 14 / 15 ) * ( kB * T / ( 3 * PI() * df * 10^(-6) * U * mu ) ) ^ ( 2 / 3 ) * ( F740 * 10^(-9) ) ^ ( -8 / 5 )</f>
        <v>2.5895985579999742E-3</v>
      </c>
      <c r="S740">
        <f t="shared" si="287"/>
        <v>2.6264030297127438E-3</v>
      </c>
      <c r="T740">
        <f t="shared" si="296"/>
        <v>0.81621293099187853</v>
      </c>
      <c r="U740">
        <f t="shared" si="288"/>
        <v>4914.5324625219127</v>
      </c>
      <c r="V740">
        <f t="shared" si="289"/>
        <v>1.4264496305600413E-2</v>
      </c>
      <c r="W740">
        <f t="shared" si="290"/>
        <v>2.0347508403444357E-4</v>
      </c>
      <c r="X740">
        <f t="shared" si="291"/>
        <v>2.9024475510273869E-6</v>
      </c>
      <c r="Y740" cm="1">
        <f t="array" ref="Y740" xml:space="preserve"> 4 / 3 * g / U^2 * F740 * 10^(-9) * ( rhop - rhoa ) / rhoa</f>
        <v>767.12132106487184</v>
      </c>
      <c r="Z740" cm="1">
        <f t="array" ref="Z740" xml:space="preserve"> SQRT( 4/3 * 1/U740 * g/rhoa * F740 * 10^(-9) *  ( rhop - rhoa ) )</f>
        <v>4.1442055221358326E-3</v>
      </c>
      <c r="AA740" cm="1">
        <f t="array" ref="AA740" xml:space="preserve"> Z740 / U</f>
        <v>0.39508534692950636</v>
      </c>
      <c r="AB740">
        <f t="shared" si="297"/>
        <v>0.65312576728648886</v>
      </c>
      <c r="AC740">
        <f t="shared" si="298"/>
        <v>0.61284127355773799</v>
      </c>
      <c r="AD740">
        <f t="shared" si="299"/>
        <v>0.93832046483770049</v>
      </c>
      <c r="AE740" cm="1">
        <f t="array" ref="AE740">( ( F740 * 10^(-9) ) ^ 2 * rhop * H740 * U ) / ( 18 * mu * ( df * 10^(-6) ) )</f>
        <v>0.22961666791791849</v>
      </c>
      <c r="AF740">
        <f t="shared" si="300"/>
        <v>0.22920193812460138</v>
      </c>
      <c r="AG740" cm="1">
        <f t="array" ref="AG740">(2 * AI760*(1-alpha)*AE740*SQRT(alpha)+(1-alpha)*alpha*AE740^2)/Ku</f>
        <v>0.17147923000886503</v>
      </c>
      <c r="AH740">
        <f t="shared" si="301"/>
        <v>0.74815785334085405</v>
      </c>
      <c r="AI740" cm="1">
        <f t="array" ref="AI740" xml:space="preserve"> F740 / df / 1000</f>
        <v>0.94387755102040816</v>
      </c>
      <c r="AJ740" cm="1">
        <f t="array" ref="AJ740" xml:space="preserve"> ( 1 + AI740 ) / ( 2*Ku ) * ( 2 * LN( 1 + AI740 ) - 1 + alpha + ( 1 / ( 1 + AI740 ) ) ^ 2 * ( 1 - alpha / 2 ) - ( alpha / 2) * ( 1 + AI740 ) ^ 2 )</f>
        <v>0.77727221985403994</v>
      </c>
      <c r="AK740" cm="1">
        <f t="array" ref="AK740" xml:space="preserve"> ( ( 1 - alpha ) / Ku ) * AI740 ^ 2</f>
        <v>1.2670167209984049</v>
      </c>
      <c r="AL740">
        <f t="shared" si="302"/>
        <v>1.6300810560762504</v>
      </c>
      <c r="AM740">
        <f t="shared" si="292"/>
        <v>0.94064089828779396</v>
      </c>
      <c r="AN740">
        <f t="shared" si="303"/>
        <v>2.1116863357104569</v>
      </c>
      <c r="AO740">
        <f t="shared" si="304"/>
        <v>2.2449442072466379</v>
      </c>
      <c r="AP740" cm="1">
        <f t="array" ref="AP740" xml:space="preserve"> EXP( -4 * alpha * X * 10^(-6) * AM740 / ( PI() * df * 10^(-6) * ( 1 - alpha ) ) ) * 100</f>
        <v>4.3759519825894152E-7</v>
      </c>
      <c r="AQ740" cm="1">
        <f t="array" ref="AQ740" xml:space="preserve"> EXP( -4 * alpha * X * 10^(-6) * AN740 / ( PI() * df * 10^(-6) * ( 1 - alpha ) ) ) * 100</f>
        <v>1.7166202741448888E-17</v>
      </c>
      <c r="AR740">
        <f t="shared" si="305"/>
        <v>4.3759519824177534E-7</v>
      </c>
      <c r="AS740" cm="1">
        <f t="array" ref="AS740" xml:space="preserve"> ( sigave * 10^(-6) * fE *e * H740 ) / ( 3 * PI() * eps0 * ( 1 + epsF ) * mu * U * F740 * 10^(-9) )</f>
        <v>2.8517958764723659E-3</v>
      </c>
      <c r="AT740" cm="1">
        <f t="array" ref="AT740" xml:space="preserve"> PI() * AS740 / ( 1 + alpha * SQRT(AS740) )</f>
        <v>8.9262898073710645E-3</v>
      </c>
      <c r="AU740" cm="1">
        <f t="array" ref="AU740" xml:space="preserve"> PI() * AS740 * ( 1 - SQRT( AS740 ) * alpha )</f>
        <v>8.9261686115623354E-3</v>
      </c>
      <c r="AV740">
        <f t="shared" si="306"/>
        <v>0.99998642259983217</v>
      </c>
      <c r="AW740" cm="1">
        <f t="array" ref="AW740" xml:space="preserve"> 2 / 3 * ( epsP - 1 ) / ( epsP + 2 ) * ( sigave * 10^(-6) ) ^ 2 / ( eps0 * ( 1 + epsF ) ^ 2 ) * H740 * ( F740 * 10^(-9) ) ^ 2 / ( df * 10^(-6) * mu * U )</f>
        <v>184.1150688907131</v>
      </c>
      <c r="AX740" cm="1">
        <f t="array" ref="AX740" xml:space="preserve"> 0.528 * Ku ^ 0.26 * AW740 ^ 0.74 / ( 1 + 0.366 * ( Ku * AW740 ) ^ 0.63 )</f>
        <v>2.6422704428885115</v>
      </c>
      <c r="AY740" cm="1">
        <f t="array" ref="AY740" xml:space="preserve"> 0.35 * Ku ^ ( -0.5 ) * AW740 ^ 0.4</f>
        <v>3.4842110511532094</v>
      </c>
      <c r="AZ740">
        <f t="shared" si="307"/>
        <v>1.3186428590346317</v>
      </c>
      <c r="BA740">
        <f t="shared" si="293"/>
        <v>0.94117075483238233</v>
      </c>
      <c r="BB740">
        <f t="shared" si="308"/>
        <v>2.1206125043220192</v>
      </c>
      <c r="BC740">
        <f t="shared" si="309"/>
        <v>2.2531644692887736</v>
      </c>
      <c r="BD740">
        <f t="shared" si="294"/>
        <v>1.0974836982583689</v>
      </c>
      <c r="BE740">
        <f t="shared" si="310"/>
        <v>5.5958973868636663</v>
      </c>
      <c r="BF740">
        <f t="shared" si="311"/>
        <v>5.0988432864597169</v>
      </c>
      <c r="BG740" cm="1">
        <f t="array" ref="BG740" xml:space="preserve"> EXP( -4 * alpha * X * 10^(-6) * BA740 / ( PI() * df * 10^(-6) * ( 1 - alpha ) ) ) * 100</f>
        <v>4.3287651200792912E-7</v>
      </c>
      <c r="BH740" cm="1">
        <f t="array" ref="BH740" xml:space="preserve"> EXP( -4 * alpha * X * 10^(-6) * BB740 / ( PI() * df * 10^(-6) * ( 1 - alpha ) ) ) * 100</f>
        <v>1.4300544680379988E-17</v>
      </c>
      <c r="BI740" cm="1">
        <f t="array" ref="BI740" xml:space="preserve"> EXP( -4 * alpha * X * 10^(-6) * BD740 / ( PI() * df * 10^(-6) * ( 1 - alpha ) ) ) * 100</f>
        <v>1.7672662894246369E-8</v>
      </c>
      <c r="BJ740" cm="1">
        <f t="array" ref="BJ740" xml:space="preserve"> EXP( -4 * alpha * X * 10^(-6) * BE740 / ( PI() * df * 10^(-6) * ( 1 - alpha ) ) ) * 100</f>
        <v>1.8729286973882808E-48</v>
      </c>
      <c r="BK740" cm="1">
        <f t="array" ref="BK740">fC *  BG740 +  ( 1 - fC ) * BI740</f>
        <v>5.9193047805614642E-8</v>
      </c>
    </row>
    <row r="741" spans="6:63" x14ac:dyDescent="0.2">
      <c r="F741">
        <v>7410</v>
      </c>
      <c r="G741" cm="1">
        <f t="array" ref="G741" xml:space="preserve"> F741 * 10^(-9) * rhoa/mu * U</f>
        <v>4.9090735745311639E-3</v>
      </c>
      <c r="H741" cm="1">
        <f t="array" ref="H741">1 +  lambda/F741 * ( 2.514 + 0.8 * EXP( -0.55 * F741/lambda ) )</f>
        <v>1.0227345668016194</v>
      </c>
      <c r="I741" cm="1">
        <f t="array" ref="I741" xml:space="preserve"> 1 + 3.34 * lambda/F741</f>
        <v>1.0302042375168692</v>
      </c>
      <c r="J741">
        <f t="shared" si="295"/>
        <v>0.99274933023644507</v>
      </c>
      <c r="K741" cm="1">
        <f t="array" ref="K741" xml:space="preserve"> kB * T * H741 / ( 3 * PI() * mu * F741 * 10^(-9) )</f>
        <v>3.2585168208964215E-12</v>
      </c>
      <c r="L741" cm="1">
        <f t="array" ref="L741" xml:space="preserve"> df * 10^(-6) *U / K741</f>
        <v>25237.507315564417</v>
      </c>
      <c r="M741" cm="1">
        <f t="array" ref="M741" xml:space="preserve"> 1 + 0.388 * Kn * ( ( 1 - alpha ) * L741 / Ku ) ^ ( 1 / 3 )</f>
        <v>1.2187851158478318</v>
      </c>
      <c r="N741" cm="1">
        <f t="array" ref="N741" xml:space="preserve"> 1 + 0.388 * Kn * ( ( 1 - alpha ) / Ku ) ^ ( 1 / 3 ) * ( 3 * PI() * mu * df * 10^(-6) * U * F741 * 10^(-9) / ( kB * T ) ) ^ ( 1 / 3 ) * ( 0.6 * ( F741 / lambda ) ^ 0.1 ) ^ ( -1 / 3 ) * ( 1 + 2/3 * ( 3.34 * F741 / lambda ) ) ^ ( -1 / 2 )</f>
        <v>1.0142086243685342</v>
      </c>
      <c r="O741">
        <f t="shared" si="286"/>
        <v>0.83214720230892658</v>
      </c>
      <c r="P741" cm="1">
        <f t="array" ref="P741" xml:space="preserve"> 1 / ( 1 + 1.6 * ( ( 1 - alpha ) / Ku ) ^ ( 1 / 3 ) * L741 ^ ( -2 / 3 ) * M741 )</f>
        <v>0.99745769501826431</v>
      </c>
      <c r="Q741" cm="1">
        <f t="array" ref="Q741" xml:space="preserve"> 1.6 * ( ( 1 - alpha ) / Ku ) * L741 ^ ( -2 / 3 ) * M741 * P741</f>
        <v>3.2151038339854779E-3</v>
      </c>
      <c r="R741" cm="1">
        <f t="array" ref="R741" xml:space="preserve"> 1.6 * ( 0.6 ) ^ ( 2 / 3 ) * ( ( 1 - alpha ) / Ku ) * ( lambda * 10^(-9) ) ^ ( -1 / 15 ) * ( kB * T / ( 3 * PI() * df * 10^(-6) * U * mu ) ) ^ ( 2 / 3 ) * ( F741 * 10^(-9) ) ^ ( -3 / 5 )  +  3.2 * 3.34 / 3 * ( 0.6 ) ^ ( 2 / 3 ) * ( ( 1 - alpha ) / Ku ) *  ( lambda * 10^(-9) ) ^ ( 14 / 15 ) * ( kB * T / ( 3 * PI() * df * 10^(-6) * U * mu ) ) ^ ( 2 / 3 ) * ( F741 * 10^(-9) ) ^ ( -8 / 5 )</f>
        <v>2.5874321338128134E-3</v>
      </c>
      <c r="S741">
        <f t="shared" si="287"/>
        <v>2.6241959850812346E-3</v>
      </c>
      <c r="T741">
        <f t="shared" si="296"/>
        <v>0.81620878223029347</v>
      </c>
      <c r="U741">
        <f t="shared" si="288"/>
        <v>4907.9177949053992</v>
      </c>
      <c r="V741">
        <f t="shared" si="289"/>
        <v>1.4274105437745023E-2</v>
      </c>
      <c r="W741">
        <f t="shared" si="290"/>
        <v>2.0374931275465405E-4</v>
      </c>
      <c r="X741">
        <f t="shared" si="291"/>
        <v>2.9083170539827434E-6</v>
      </c>
      <c r="Y741" cm="1">
        <f t="array" ref="Y741" xml:space="preserve"> 4 / 3 * g / U^2 * F741 * 10^(-9) * ( rhop - rhoa ) / rhoa</f>
        <v>768.15797149874322</v>
      </c>
      <c r="Z741" cm="1">
        <f t="array" ref="Z741" xml:space="preserve"> SQRT( 4/3 * 1/U741 * g/rhoa * F741 * 10^(-9) *  ( rhop - rhoa ) )</f>
        <v>4.1497983465302278E-3</v>
      </c>
      <c r="AA741" cm="1">
        <f t="array" ref="AA741" xml:space="preserve"> Z741 / U</f>
        <v>0.39561853548745141</v>
      </c>
      <c r="AB741">
        <f t="shared" si="297"/>
        <v>0.65458416367306926</v>
      </c>
      <c r="AC741">
        <f t="shared" si="298"/>
        <v>0.61404604531945295</v>
      </c>
      <c r="AD741">
        <f t="shared" si="299"/>
        <v>0.9380704260760836</v>
      </c>
      <c r="AE741" cm="1">
        <f t="array" ref="AE741">( ( F741 * 10^(-9) ) ^ 2 * rhop * H741 * U ) / ( 18 * mu * ( df * 10^(-6) ) )</f>
        <v>0.23023075681533514</v>
      </c>
      <c r="AF741">
        <f t="shared" si="300"/>
        <v>0.22984059614759361</v>
      </c>
      <c r="AG741" cm="1">
        <f t="array" ref="AG741">(2 * AI761*(1-alpha)*AE741*SQRT(alpha)+(1-alpha)*alpha*AE741^2)/Ku</f>
        <v>0.17217111759109166</v>
      </c>
      <c r="AH741">
        <f t="shared" si="301"/>
        <v>0.74908924044267133</v>
      </c>
      <c r="AI741" cm="1">
        <f t="array" ref="AI741" xml:space="preserve"> F741 / df / 1000</f>
        <v>0.94515306122448972</v>
      </c>
      <c r="AJ741" cm="1">
        <f t="array" ref="AJ741" xml:space="preserve"> ( 1 + AI741 ) / ( 2*Ku ) * ( 2 * LN( 1 + AI741 ) - 1 + alpha + ( 1 / ( 1 + AI741 ) ) ^ 2 * ( 1 - alpha / 2 ) - ( alpha / 2) * ( 1 + AI741 ) ^ 2 )</f>
        <v>0.77897936904670417</v>
      </c>
      <c r="AK741" cm="1">
        <f t="array" ref="AK741" xml:space="preserve"> ( ( 1 - alpha ) / Ku ) * AI741 ^ 2</f>
        <v>1.2704434042778032</v>
      </c>
      <c r="AL741">
        <f t="shared" si="302"/>
        <v>1.6309076398679732</v>
      </c>
      <c r="AM741">
        <f t="shared" si="292"/>
        <v>0.94139196906568667</v>
      </c>
      <c r="AN741">
        <f t="shared" si="303"/>
        <v>2.116954241729931</v>
      </c>
      <c r="AO741">
        <f t="shared" si="304"/>
        <v>2.2487489922300559</v>
      </c>
      <c r="AP741" cm="1">
        <f t="array" ref="AP741" xml:space="preserve"> EXP( -4 * alpha * X * 10^(-6) * AM741 / ( PI() * df * 10^(-6) * ( 1 - alpha ) ) ) * 100</f>
        <v>4.3092155619725865E-7</v>
      </c>
      <c r="AQ741" cm="1">
        <f t="array" ref="AQ741" xml:space="preserve"> EXP( -4 * alpha * X * 10^(-6) * AN741 / ( PI() * df * 10^(-6) * ( 1 - alpha ) ) ) * 100</f>
        <v>1.5412086109959767E-17</v>
      </c>
      <c r="AR741">
        <f t="shared" si="305"/>
        <v>4.3092155618184657E-7</v>
      </c>
      <c r="AS741" cm="1">
        <f t="array" ref="AS741" xml:space="preserve"> ( sigave * 10^(-6) * fE *e * H741 ) / ( 3 * PI() * eps0 * ( 1 + epsF ) * mu * U * F741 * 10^(-9) )</f>
        <v>2.8478617508302913E-3</v>
      </c>
      <c r="AT741" cm="1">
        <f t="array" ref="AT741" xml:space="preserve"> PI() * AS741 / ( 1 + alpha * SQRT(AS741) )</f>
        <v>8.9139983418467239E-3</v>
      </c>
      <c r="AU741" cm="1">
        <f t="array" ref="AU741" xml:space="preserve"> PI() * AS741 * ( 1 - SQRT( AS741 ) * alpha )</f>
        <v>8.9138774798866467E-3</v>
      </c>
      <c r="AV741">
        <f t="shared" si="306"/>
        <v>0.9999864413302042</v>
      </c>
      <c r="AW741" cm="1">
        <f t="array" ref="AW741" xml:space="preserve"> 2 / 3 * ( epsP - 1 ) / ( epsP + 2 ) * ( sigave * 10^(-6) ) ^ 2 / ( eps0 * ( 1 + epsF ) ^ 2 ) * H741 * ( F741 * 10^(-9) ) ^ 2 / ( df * 10^(-6) * mu * U )</f>
        <v>184.6074678993657</v>
      </c>
      <c r="AX741" cm="1">
        <f t="array" ref="AX741" xml:space="preserve"> 0.528 * Ku ^ 0.26 * AW741 ^ 0.74 / ( 1 + 0.366 * ( Ku * AW741 ) ^ 0.63 )</f>
        <v>2.6435702328831985</v>
      </c>
      <c r="AY741" cm="1">
        <f t="array" ref="AY741" xml:space="preserve"> 0.35 * Ku ^ ( -0.5 ) * AW741 ^ 0.4</f>
        <v>3.4879353471714172</v>
      </c>
      <c r="AZ741">
        <f t="shared" si="307"/>
        <v>1.3194033219867647</v>
      </c>
      <c r="BA741">
        <f t="shared" si="293"/>
        <v>0.94191440095625412</v>
      </c>
      <c r="BB741">
        <f t="shared" si="308"/>
        <v>2.1258681192098177</v>
      </c>
      <c r="BC741">
        <f t="shared" si="309"/>
        <v>2.2569653007232775</v>
      </c>
      <c r="BD741">
        <f t="shared" si="294"/>
        <v>1.0963264150515351</v>
      </c>
      <c r="BE741">
        <f t="shared" si="310"/>
        <v>5.6048895889013481</v>
      </c>
      <c r="BF741">
        <f t="shared" si="311"/>
        <v>5.1124277513990934</v>
      </c>
      <c r="BG741" cm="1">
        <f t="array" ref="BG741" xml:space="preserve"> EXP( -4 * alpha * X * 10^(-6) * BA741 / ( PI() * df * 10^(-6) * ( 1 - alpha ) ) ) * 100</f>
        <v>4.2633959844875558E-7</v>
      </c>
      <c r="BH741" cm="1">
        <f t="array" ref="BH741" xml:space="preserve"> EXP( -4 * alpha * X * 10^(-6) * BB741 / ( PI() * df * 10^(-6) * ( 1 - alpha ) ) ) * 100</f>
        <v>1.2842482799302208E-17</v>
      </c>
      <c r="BI741" cm="1">
        <f t="array" ref="BI741" xml:space="preserve"> EXP( -4 * alpha * X * 10^(-6) * BD741 / ( PI() * df * 10^(-6) * ( 1 - alpha ) ) ) * 100</f>
        <v>1.8096146136335874E-8</v>
      </c>
      <c r="BJ741" cm="1">
        <f t="array" ref="BJ741" xml:space="preserve"> EXP( -4 * alpha * X * 10^(-6) * BE741 / ( PI() * df * 10^(-6) * ( 1 - alpha ) ) ) * 100</f>
        <v>1.5581626334331454E-48</v>
      </c>
      <c r="BK741" cm="1">
        <f t="array" ref="BK741">fC *  BG741 +  ( 1 - fC ) * BI741</f>
        <v>5.8920491367577844E-8</v>
      </c>
    </row>
    <row r="742" spans="6:63" x14ac:dyDescent="0.2">
      <c r="F742">
        <v>7420</v>
      </c>
      <c r="G742" cm="1">
        <f t="array" ref="G742" xml:space="preserve"> F742 * 10^(-9) * rhoa/mu * U</f>
        <v>4.9156985051310711E-3</v>
      </c>
      <c r="H742" cm="1">
        <f t="array" ref="H742">1 +  lambda/F742 * ( 2.514 + 0.8 * EXP( -0.55 * F742/lambda ) )</f>
        <v>1.0227039272237197</v>
      </c>
      <c r="I742" cm="1">
        <f t="array" ref="I742" xml:space="preserve"> 1 + 3.34 * lambda/F742</f>
        <v>1.0301635309973045</v>
      </c>
      <c r="J742">
        <f t="shared" si="295"/>
        <v>0.9927588159072539</v>
      </c>
      <c r="K742" cm="1">
        <f t="array" ref="K742" xml:space="preserve"> kB * T * H742 / ( 3 * PI() * mu * F742 * 10^(-9) )</f>
        <v>3.2540278001300224E-12</v>
      </c>
      <c r="L742" cm="1">
        <f t="array" ref="L742" xml:space="preserve"> df * 10^(-6) *U / K742</f>
        <v>25272.32315039754</v>
      </c>
      <c r="M742" cm="1">
        <f t="array" ref="M742" xml:space="preserve"> 1 + 0.388 * Kn * ( ( 1 - alpha ) * L742 / Ku ) ^ ( 1 / 3 )</f>
        <v>1.2188856763130964</v>
      </c>
      <c r="N742" cm="1">
        <f t="array" ref="N742" xml:space="preserve"> 1 + 0.388 * Kn * ( ( 1 - alpha ) / Ku ) ^ ( 1 / 3 ) * ( 3 * PI() * mu * df * 10^(-6) * U * F742 * 10^(-9) / ( kB * T ) ) ^ ( 1 / 3 ) * ( 0.6 * ( F742 / lambda ) ^ 0.1 ) ^ ( -1 / 3 ) * ( 1 + 2/3 * ( 3.34 * F742 / lambda ) ) ^ ( -1 / 2 )</f>
        <v>1.0142048312020098</v>
      </c>
      <c r="O742">
        <f t="shared" si="286"/>
        <v>0.83207543653297467</v>
      </c>
      <c r="P742" cm="1">
        <f t="array" ref="P742" xml:space="preserve"> 1 / ( 1 + 1.6 * ( ( 1 - alpha ) / Ku ) ^ ( 1 / 3 ) * L742 ^ ( -2 / 3 ) * M742 )</f>
        <v>0.99745981548349738</v>
      </c>
      <c r="Q742" cm="1">
        <f t="array" ref="Q742" xml:space="preserve"> 1.6 * ( ( 1 - alpha ) / Ku ) * L742 ^ ( -2 / 3 ) * M742 * P742</f>
        <v>3.2124222061124066E-3</v>
      </c>
      <c r="R742" cm="1">
        <f t="array" ref="R742" xml:space="preserve"> 1.6 * ( 0.6 ) ^ ( 2 / 3 ) * ( ( 1 - alpha ) / Ku ) * ( lambda * 10^(-9) ) ^ ( -1 / 15 ) * ( kB * T / ( 3 * PI() * df * 10^(-6) * U * mu ) ) ^ ( 2 / 3 ) * ( F742 * 10^(-9) ) ^ ( -3 / 5 )  +  3.2 * 3.34 / 3 * ( 0.6 ) ^ ( 2 / 3 ) * ( ( 1 - alpha ) / Ku ) *  ( lambda * 10^(-9) ) ^ ( 14 / 15 ) * ( kB * T / ( 3 * PI() * df * 10^(-6) * U * mu ) ) ^ ( 2 / 3 ) * ( F742 * 10^(-9) ) ^ ( -8 / 5 )</f>
        <v>2.5852705310836221E-3</v>
      </c>
      <c r="S742">
        <f t="shared" si="287"/>
        <v>2.6219938625891954E-3</v>
      </c>
      <c r="T742">
        <f t="shared" si="296"/>
        <v>0.81620462515799475</v>
      </c>
      <c r="U742">
        <f t="shared" si="288"/>
        <v>4901.320949146344</v>
      </c>
      <c r="V742">
        <f t="shared" si="289"/>
        <v>1.4283708046893976E-2</v>
      </c>
      <c r="W742">
        <f t="shared" si="290"/>
        <v>2.0402353979593807E-4</v>
      </c>
      <c r="X742">
        <f t="shared" si="291"/>
        <v>2.9141904720951897E-6</v>
      </c>
      <c r="Y742" cm="1">
        <f t="array" ref="Y742" xml:space="preserve"> 4 / 3 * g / U^2 * F742 * 10^(-9) * ( rhop - rhoa ) / rhoa</f>
        <v>769.19462193261461</v>
      </c>
      <c r="Z742" cm="1">
        <f t="array" ref="Z742" xml:space="preserve"> SQRT( 4/3 * 1/U742 * g/rhoa * F742 * 10^(-9) *  ( rhop - rhoa ) )</f>
        <v>4.155391153999731E-3</v>
      </c>
      <c r="AA742" cm="1">
        <f t="array" ref="AA742" xml:space="preserve"> Z742 / U</f>
        <v>0.39615172243187197</v>
      </c>
      <c r="AB742">
        <f t="shared" si="297"/>
        <v>0.65604513111685892</v>
      </c>
      <c r="AC742">
        <f t="shared" si="298"/>
        <v>0.61525205673722017</v>
      </c>
      <c r="AD742">
        <f t="shared" si="299"/>
        <v>0.93781971324108127</v>
      </c>
      <c r="AE742" cm="1">
        <f t="array" ref="AE742">( ( F742 * 10^(-9) ) ^ 2 * rhop * H742 * U ) / ( 18 * mu * ( df * 10^(-6) ) )</f>
        <v>0.23084566567524281</v>
      </c>
      <c r="AF742">
        <f t="shared" si="300"/>
        <v>0.23047935933122929</v>
      </c>
      <c r="AG742" cm="1">
        <f t="array" ref="AG742">(2 * AI762*(1-alpha)*AE742*SQRT(alpha)+(1-alpha)*alpha*AE742^2)/Ku</f>
        <v>0.17286488221745289</v>
      </c>
      <c r="AH742">
        <f t="shared" si="301"/>
        <v>0.75002326767588423</v>
      </c>
      <c r="AI742" cm="1">
        <f t="array" ref="AI742" xml:space="preserve"> F742 / df / 1000</f>
        <v>0.9464285714285714</v>
      </c>
      <c r="AJ742" cm="1">
        <f t="array" ref="AJ742" xml:space="preserve"> ( 1 + AI742 ) / ( 2*Ku ) * ( 2 * LN( 1 + AI742 ) - 1 + alpha + ( 1 / ( 1 + AI742 ) ) ^ 2 * ( 1 - alpha / 2 ) - ( alpha / 2) * ( 1 + AI742 ) ^ 2 )</f>
        <v>0.78068762159413196</v>
      </c>
      <c r="AK742" cm="1">
        <f t="array" ref="AK742" xml:space="preserve"> ( ( 1 - alpha ) / Ku ) * AI742 ^ 2</f>
        <v>1.2738747150835752</v>
      </c>
      <c r="AL742">
        <f t="shared" si="302"/>
        <v>1.6317342299886548</v>
      </c>
      <c r="AM742">
        <f t="shared" si="292"/>
        <v>0.9421387919662767</v>
      </c>
      <c r="AN742">
        <f t="shared" si="303"/>
        <v>2.122228125014614</v>
      </c>
      <c r="AO742">
        <f t="shared" si="304"/>
        <v>2.2525642114634188</v>
      </c>
      <c r="AP742" cm="1">
        <f t="array" ref="AP742" xml:space="preserve"> EXP( -4 * alpha * X * 10^(-6) * AM742 / ( PI() * df * 10^(-6) * ( 1 - alpha ) ) ) * 100</f>
        <v>4.2438657760784019E-7</v>
      </c>
      <c r="AQ742" cm="1">
        <f t="array" ref="AQ742" xml:space="preserve"> EXP( -4 * alpha * X * 10^(-6) * AN742 / ( PI() * df * 10^(-6) * ( 1 - alpha ) ) ) * 100</f>
        <v>1.3835520421589329E-17</v>
      </c>
      <c r="AR742">
        <f t="shared" si="305"/>
        <v>4.2438657759400465E-7</v>
      </c>
      <c r="AS742" cm="1">
        <f t="array" ref="AS742" xml:space="preserve"> ( sigave * 10^(-6) * fE *e * H742 ) / ( 3 * PI() * eps0 * ( 1 + epsF ) * mu * U * F742 * 10^(-9) )</f>
        <v>2.8439384595778639E-3</v>
      </c>
      <c r="AT742" cm="1">
        <f t="array" ref="AT742" xml:space="preserve"> PI() * AS742 / ( 1 + alpha * SQRT(AS742) )</f>
        <v>8.9017406799182641E-3</v>
      </c>
      <c r="AU742" cm="1">
        <f t="array" ref="AU742" xml:space="preserve"> PI() * AS742 * ( 1 - SQRT( AS742 ) * alpha )</f>
        <v>8.9016201504295202E-3</v>
      </c>
      <c r="AV742">
        <f t="shared" si="306"/>
        <v>0.99998646000899405</v>
      </c>
      <c r="AW742" cm="1">
        <f t="array" ref="AW742" xml:space="preserve"> 2 / 3 * ( epsP - 1 ) / ( epsP + 2 ) * ( sigave * 10^(-6) ) ^ 2 / ( eps0 * ( 1 + epsF ) ^ 2 ) * H742 * ( F742 * 10^(-9) ) ^ 2 / ( df * 10^(-6) * mu * U )</f>
        <v>185.10052438402772</v>
      </c>
      <c r="AX742" cm="1">
        <f t="array" ref="AX742" xml:space="preserve"> 0.528 * Ku ^ 0.26 * AW742 ^ 0.74 / ( 1 + 0.366 * ( Ku * AW742 ) ^ 0.63 )</f>
        <v>2.6448681518735486</v>
      </c>
      <c r="AY742" cm="1">
        <f t="array" ref="AY742" xml:space="preserve"> 0.35 * Ku ^ ( -0.5 ) * AW742 ^ 0.4</f>
        <v>3.4916586486586265</v>
      </c>
      <c r="AZ742">
        <f t="shared" si="307"/>
        <v>1.3201635953706183</v>
      </c>
      <c r="BA742">
        <f t="shared" si="293"/>
        <v>0.94265385743561969</v>
      </c>
      <c r="BB742">
        <f t="shared" si="308"/>
        <v>2.1311297451650435</v>
      </c>
      <c r="BC742">
        <f t="shared" si="309"/>
        <v>2.2607765600859411</v>
      </c>
      <c r="BD742">
        <f t="shared" si="294"/>
        <v>1.0951740583236014</v>
      </c>
      <c r="BE742">
        <f t="shared" si="310"/>
        <v>5.6138867736732401</v>
      </c>
      <c r="BF742">
        <f t="shared" si="311"/>
        <v>5.1260224171731172</v>
      </c>
      <c r="BG742" cm="1">
        <f t="array" ref="BG742" xml:space="preserve"> EXP( -4 * alpha * X * 10^(-6) * BA742 / ( PI() * df * 10^(-6) * ( 1 - alpha ) ) ) * 100</f>
        <v>4.1993739809681118E-7</v>
      </c>
      <c r="BH742" cm="1">
        <f t="array" ref="BH742" xml:space="preserve"> EXP( -4 * alpha * X * 10^(-6) * BB742 / ( PI() * df * 10^(-6) * ( 1 - alpha ) ) ) * 100</f>
        <v>1.1531664254154827E-17</v>
      </c>
      <c r="BI742" cm="1">
        <f t="array" ref="BI742" xml:space="preserve"> EXP( -4 * alpha * X * 10^(-6) * BD742 / ( PI() * df * 10^(-6) * ( 1 - alpha ) ) ) * 100</f>
        <v>1.8527909358033683E-8</v>
      </c>
      <c r="BJ742" cm="1">
        <f t="array" ref="BJ742" xml:space="preserve"> EXP( -4 * alpha * X * 10^(-6) * BE742 / ( PI() * df * 10^(-6) * ( 1 - alpha ) ) ) * 100</f>
        <v>1.2961642767094499E-48</v>
      </c>
      <c r="BK742" cm="1">
        <f t="array" ref="BK742">fC *  BG742 +  ( 1 - fC ) * BI742</f>
        <v>5.8668858231911435E-8</v>
      </c>
    </row>
    <row r="743" spans="6:63" x14ac:dyDescent="0.2">
      <c r="F743">
        <v>7430</v>
      </c>
      <c r="G743" cm="1">
        <f t="array" ref="G743" xml:space="preserve"> F743 * 10^(-9) * rhoa/mu * U</f>
        <v>4.9223234357309792E-3</v>
      </c>
      <c r="H743" cm="1">
        <f t="array" ref="H743">1 +  lambda/F743 * ( 2.514 + 0.8 * EXP( -0.55 * F743/lambda ) )</f>
        <v>1.0226733701211306</v>
      </c>
      <c r="I743" cm="1">
        <f t="array" ref="I743" xml:space="preserve"> 1 + 3.34 * lambda/F743</f>
        <v>1.030122934051144</v>
      </c>
      <c r="J743">
        <f t="shared" si="295"/>
        <v>0.99276827679127899</v>
      </c>
      <c r="K743" cm="1">
        <f t="array" ref="K743" xml:space="preserve"> kB * T * H743 / ( 3 * PI() * mu * F743 * 10^(-9) )</f>
        <v>3.2495511249308358E-12</v>
      </c>
      <c r="L743" cm="1">
        <f t="array" ref="L743" xml:space="preserve"> df * 10^(-6) *U / K743</f>
        <v>25307.139030475631</v>
      </c>
      <c r="M743" cm="1">
        <f t="array" ref="M743" xml:space="preserve"> 1 + 0.388 * Kn * ( ( 1 - alpha ) * L743 / Ku ) ^ ( 1 / 3 )</f>
        <v>1.2189861445946819</v>
      </c>
      <c r="N743" cm="1">
        <f t="array" ref="N743" xml:space="preserve"> 1 + 0.388 * Kn * ( ( 1 - alpha ) / Ku ) ^ ( 1 / 3 ) * ( 3 * PI() * mu * df * 10^(-6) * U * F743 * 10^(-9) / ( kB * T ) ) ^ ( 1 / 3 ) * ( 0.6 * ( F743 / lambda ) ^ 0.1 ) ^ ( -1 / 3 ) * ( 1 + 2/3 * ( 3.34 * F743 / lambda ) ) ^ ( -1 / 2 )</f>
        <v>1.0142010441028655</v>
      </c>
      <c r="O743">
        <f t="shared" si="286"/>
        <v>0.8320037504938923</v>
      </c>
      <c r="P743" cm="1">
        <f t="array" ref="P743" xml:space="preserve"> 1 / ( 1 + 1.6 * ( ( 1 - alpha ) / Ku ) ^ ( 1 / 3 ) * L743 ^ ( -2 / 3 ) * M743 )</f>
        <v>0.9974619311931987</v>
      </c>
      <c r="Q743" cm="1">
        <f t="array" ref="Q743" xml:space="preserve"> 1.6 * ( ( 1 - alpha ) / Ku ) * L743 ^ ( -2 / 3 ) * M743 * P743</f>
        <v>3.2097465922812231E-3</v>
      </c>
      <c r="R743" cm="1">
        <f t="array" ref="R743" xml:space="preserve"> 1.6 * ( 0.6 ) ^ ( 2 / 3 ) * ( ( 1 - alpha ) / Ku ) * ( lambda * 10^(-9) ) ^ ( -1 / 15 ) * ( kB * T / ( 3 * PI() * df * 10^(-6) * U * mu ) ) ^ ( 2 / 3 ) * ( F743 * 10^(-9) ) ^ ( -3 / 5 )  +  3.2 * 3.34 / 3 * ( 0.6 ) ^ ( 2 / 3 ) * ( ( 1 - alpha ) / Ku ) *  ( lambda * 10^(-9) ) ^ ( 14 / 15 ) * ( kB * T / ( 3 * PI() * df * 10^(-6) * U * mu ) ) ^ ( 2 / 3 ) * ( F743 * 10^(-9) ) ^ ( -8 / 5 )</f>
        <v>2.5831137324163413E-3</v>
      </c>
      <c r="S743">
        <f t="shared" si="287"/>
        <v>2.6197966444531031E-3</v>
      </c>
      <c r="T743">
        <f t="shared" si="296"/>
        <v>0.81620045979740963</v>
      </c>
      <c r="U743">
        <f t="shared" si="288"/>
        <v>4894.7418532988413</v>
      </c>
      <c r="V743">
        <f t="shared" si="289"/>
        <v>1.4293304146219082E-2</v>
      </c>
      <c r="W743">
        <f t="shared" si="290"/>
        <v>2.0429776515900428E-4</v>
      </c>
      <c r="X743">
        <f t="shared" si="291"/>
        <v>2.9200678026508467E-6</v>
      </c>
      <c r="Y743" cm="1">
        <f t="array" ref="Y743" xml:space="preserve"> 4 / 3 * g / U^2 * F743 * 10^(-9) * ( rhop - rhoa ) / rhoa</f>
        <v>770.23127236648611</v>
      </c>
      <c r="Z743" cm="1">
        <f t="array" ref="Z743" xml:space="preserve"> SQRT( 4/3 * 1/U743 * g/rhoa * F743 * 10^(-9) *  ( rhop - rhoa ) )</f>
        <v>4.1609839445516114E-3</v>
      </c>
      <c r="AA743" cm="1">
        <f t="array" ref="AA743" xml:space="preserve"> Z743 / U</f>
        <v>0.39668490776346116</v>
      </c>
      <c r="AB743">
        <f t="shared" si="297"/>
        <v>0.65750867642464805</v>
      </c>
      <c r="AC743">
        <f t="shared" si="298"/>
        <v>0.61645930871056931</v>
      </c>
      <c r="AD743">
        <f t="shared" si="299"/>
        <v>0.93756832542911228</v>
      </c>
      <c r="AE743" cm="1">
        <f t="array" ref="AE743">( ( F743 * 10^(-9) ) ^ 2 * rhop * H743 * U ) / ( 18 * mu * ( df * 10^(-6) ) )</f>
        <v>0.23146139449764164</v>
      </c>
      <c r="AF743">
        <f t="shared" si="300"/>
        <v>0.23111822415191749</v>
      </c>
      <c r="AG743" cm="1">
        <f t="array" ref="AG743">(2 * AI763*(1-alpha)*AE743*SQRT(alpha)+(1-alpha)*alpha*AE743^2)/Ku</f>
        <v>0.17356052652906628</v>
      </c>
      <c r="AH743">
        <f t="shared" si="301"/>
        <v>0.7509599347517586</v>
      </c>
      <c r="AI743" cm="1">
        <f t="array" ref="AI743" xml:space="preserve"> F743 / df / 1000</f>
        <v>0.94770408163265318</v>
      </c>
      <c r="AJ743" cm="1">
        <f t="array" ref="AJ743" xml:space="preserve"> ( 1 + AI743 ) / ( 2*Ku ) * ( 2 * LN( 1 + AI743 ) - 1 + alpha + ( 1 / ( 1 + AI743 ) ) ^ 2 * ( 1 - alpha / 2 ) - ( alpha / 2) * ( 1 + AI743 ) ^ 2 )</f>
        <v>0.78239697569043765</v>
      </c>
      <c r="AK743" cm="1">
        <f t="array" ref="AK743" xml:space="preserve"> ( ( 1 - alpha ) / Ku ) * AI743 ^ 2</f>
        <v>1.2773106534157206</v>
      </c>
      <c r="AL743">
        <f t="shared" si="302"/>
        <v>1.6325608266679956</v>
      </c>
      <c r="AM743">
        <f t="shared" si="292"/>
        <v>0.94288136095828978</v>
      </c>
      <c r="AN743">
        <f t="shared" si="303"/>
        <v>2.1275079829226606</v>
      </c>
      <c r="AO743">
        <f t="shared" si="304"/>
        <v>2.2563899033494366</v>
      </c>
      <c r="AP743" cm="1">
        <f t="array" ref="AP743" xml:space="preserve"> EXP( -4 * alpha * X * 10^(-6) * AM743 / ( PI() * df * 10^(-6) * ( 1 - alpha ) ) ) * 100</f>
        <v>4.1798708376427979E-7</v>
      </c>
      <c r="AQ743" cm="1">
        <f t="array" ref="AQ743" xml:space="preserve"> EXP( -4 * alpha * X * 10^(-6) * AN743 / ( PI() * df * 10^(-6) * ( 1 - alpha ) ) ) * 100</f>
        <v>1.2418709828701356E-17</v>
      </c>
      <c r="AR743">
        <f t="shared" si="305"/>
        <v>4.1798708375186107E-7</v>
      </c>
      <c r="AS743" cm="1">
        <f t="array" ref="AS743" xml:space="preserve"> ( sigave * 10^(-6) * fE *e * H743 ) / ( 3 * PI() * eps0 * ( 1 + epsF ) * mu * U * F743 * 10^(-9) )</f>
        <v>2.8400259580406936E-3</v>
      </c>
      <c r="AT743" cm="1">
        <f t="array" ref="AT743" xml:space="preserve"> PI() * AS743 / ( 1 + alpha * SQRT(AS743) )</f>
        <v>8.8895166823597972E-3</v>
      </c>
      <c r="AU743" cm="1">
        <f t="array" ref="AU743" xml:space="preserve"> PI() * AS743 * ( 1 - SQRT( AS743 ) * alpha )</f>
        <v>8.8893964839726301E-3</v>
      </c>
      <c r="AV743">
        <f t="shared" si="306"/>
        <v>0.99998647863641388</v>
      </c>
      <c r="AW743" cm="1">
        <f t="array" ref="AW743" xml:space="preserve"> 2 / 3 * ( epsP - 1 ) / ( epsP + 2 ) * ( sigave * 10^(-6) ) ^ 2 / ( eps0 * ( 1 + epsF ) ^ 2 ) * H743 * ( F743 * 10^(-9) ) ^ 2 / ( df * 10^(-6) * mu * U )</f>
        <v>185.59423834469925</v>
      </c>
      <c r="AX743" cm="1">
        <f t="array" ref="AX743" xml:space="preserve"> 0.528 * Ku ^ 0.26 * AW743 ^ 0.74 / ( 1 + 0.366 * ( Ku * AW743 ) ^ 0.63 )</f>
        <v>2.6461642051949608</v>
      </c>
      <c r="AY743" cm="1">
        <f t="array" ref="AY743" xml:space="preserve"> 0.35 * Ku ^ ( -0.5 ) * AW743 ^ 0.4</f>
        <v>3.4953809572071832</v>
      </c>
      <c r="AZ743">
        <f t="shared" si="307"/>
        <v>1.3209236790162291</v>
      </c>
      <c r="BA743">
        <f t="shared" si="293"/>
        <v>0.9433891180529248</v>
      </c>
      <c r="BB743">
        <f t="shared" si="308"/>
        <v>2.1363973794066333</v>
      </c>
      <c r="BC743">
        <f t="shared" si="309"/>
        <v>2.264598285610901</v>
      </c>
      <c r="BD743">
        <f t="shared" si="294"/>
        <v>1.0940266590399148</v>
      </c>
      <c r="BE743">
        <f t="shared" si="310"/>
        <v>5.6228889401298439</v>
      </c>
      <c r="BF743">
        <f t="shared" si="311"/>
        <v>5.1396269859313337</v>
      </c>
      <c r="BG743" cm="1">
        <f t="array" ref="BG743" xml:space="preserve"> EXP( -4 * alpha * X * 10^(-6) * BA743 / ( PI() * df * 10^(-6) * ( 1 - alpha ) ) ) * 100</f>
        <v>4.1366685114338381E-7</v>
      </c>
      <c r="BH743" cm="1">
        <f t="array" ref="BH743" xml:space="preserve"> EXP( -4 * alpha * X * 10^(-6) * BB743 / ( PI() * df * 10^(-6) * ( 1 - alpha ) ) ) * 100</f>
        <v>1.0353366641642662E-17</v>
      </c>
      <c r="BI743" cm="1">
        <f t="array" ref="BI743" xml:space="preserve"> EXP( -4 * alpha * X * 10^(-6) * BD743 / ( PI() * df * 10^(-6) * ( 1 - alpha ) ) ) * 100</f>
        <v>1.8968050015275433E-8</v>
      </c>
      <c r="BJ743" cm="1">
        <f t="array" ref="BJ743" xml:space="preserve"> EXP( -4 * alpha * X * 10^(-6) * BE743 / ( PI() * df * 10^(-6) * ( 1 - alpha ) ) ) * 100</f>
        <v>1.0781099172135154E-48</v>
      </c>
      <c r="BK743" cm="1">
        <f t="array" ref="BK743">fC *  BG743 +  ( 1 - fC ) * BI743</f>
        <v>5.8437930128086272E-8</v>
      </c>
    </row>
    <row r="744" spans="6:63" x14ac:dyDescent="0.2">
      <c r="F744">
        <v>7440</v>
      </c>
      <c r="G744" cm="1">
        <f t="array" ref="G744" xml:space="preserve"> F744 * 10^(-9) * rhoa/mu * U</f>
        <v>4.9289483663308856E-3</v>
      </c>
      <c r="H744" cm="1">
        <f t="array" ref="H744">1 +  lambda/F744 * ( 2.514 + 0.8 * EXP( -0.55 * F744/lambda ) )</f>
        <v>1.0226428951612903</v>
      </c>
      <c r="I744" cm="1">
        <f t="array" ref="I744" xml:space="preserve"> 1 + 3.34 * lambda/F744</f>
        <v>1.0300824462365592</v>
      </c>
      <c r="J744">
        <f t="shared" si="295"/>
        <v>0.99277771298554829</v>
      </c>
      <c r="K744" cm="1">
        <f t="array" ref="K744" xml:space="preserve"> kB * T * H744 / ( 3 * PI() * mu * F744 * 10^(-9) )</f>
        <v>3.2450867444630529E-12</v>
      </c>
      <c r="L744" cm="1">
        <f t="array" ref="L744" xml:space="preserve"> df * 10^(-6) *U / K744</f>
        <v>25341.95495562028</v>
      </c>
      <c r="M744" cm="1">
        <f t="array" ref="M744" xml:space="preserve"> 1 + 0.388 * Kn * ( ( 1 - alpha ) * L744 / Ku ) ^ ( 1 / 3 )</f>
        <v>1.2190865209032848</v>
      </c>
      <c r="N744" cm="1">
        <f t="array" ref="N744" xml:space="preserve"> 1 + 0.388 * Kn * ( ( 1 - alpha ) / Ku ) ^ ( 1 / 3 ) * ( 3 * PI() * mu * df * 10^(-6) * U * F744 * 10^(-9) / ( kB * T ) ) ^ ( 1 / 3 ) * ( 0.6 * ( F744 / lambda ) ^ 0.1 ) ^ ( -1 / 3 ) * ( 1 + 2/3 * ( 3.34 * F744 / lambda ) ) ^ ( -1 / 2 )</f>
        <v>1.0141972630533334</v>
      </c>
      <c r="O744">
        <f t="shared" si="286"/>
        <v>0.8319321439973445</v>
      </c>
      <c r="P744" cm="1">
        <f t="array" ref="P744" xml:space="preserve"> 1 / ( 1 + 1.6 * ( ( 1 - alpha ) / Ku ) ^ ( 1 / 3 ) * L744 ^ ( -2 / 3 ) * M744 )</f>
        <v>0.9974640421645723</v>
      </c>
      <c r="Q744" cm="1">
        <f t="array" ref="Q744" xml:space="preserve"> 1.6 * ( ( 1 - alpha ) / Ku ) * L744 ^ ( -2 / 3 ) * M744 * P744</f>
        <v>3.2070769707349747E-3</v>
      </c>
      <c r="R744" cm="1">
        <f t="array" ref="R744" xml:space="preserve"> 1.6 * ( 0.6 ) ^ ( 2 / 3 ) * ( ( 1 - alpha ) / Ku ) * ( lambda * 10^(-9) ) ^ ( -1 / 15 ) * ( kB * T / ( 3 * PI() * df * 10^(-6) * U * mu ) ) ^ ( 2 / 3 ) * ( F744 * 10^(-9) ) ^ ( -3 / 5 )  +  3.2 * 3.34 / 3 * ( 0.6 ) ^ ( 2 / 3 ) * ( ( 1 - alpha ) / Ku ) *  ( lambda * 10^(-9) ) ^ ( 14 / 15 ) * ( kB * T / ( 3 * PI() * df * 10^(-6) * U * mu ) ) ^ ( 2 / 3 ) * ( F744 * 10^(-9) ) ^ ( -8 / 5 )</f>
        <v>2.580961720501606E-3</v>
      </c>
      <c r="S744">
        <f t="shared" si="287"/>
        <v>2.6176043129781511E-3</v>
      </c>
      <c r="T744">
        <f t="shared" si="296"/>
        <v>0.81619628617091389</v>
      </c>
      <c r="U744">
        <f t="shared" si="288"/>
        <v>4888.1804358037425</v>
      </c>
      <c r="V744">
        <f t="shared" si="289"/>
        <v>1.4302893748847864E-2</v>
      </c>
      <c r="W744">
        <f t="shared" si="290"/>
        <v>2.0457198884455977E-4</v>
      </c>
      <c r="X744">
        <f t="shared" si="291"/>
        <v>2.9259490429413272E-6</v>
      </c>
      <c r="Y744" cm="1">
        <f t="array" ref="Y744" xml:space="preserve"> 4 / 3 * g / U^2 * F744 * 10^(-9) * ( rhop - rhoa ) / rhoa</f>
        <v>771.26792280035761</v>
      </c>
      <c r="Z744" cm="1">
        <f t="array" ref="Z744" xml:space="preserve"> SQRT( 4/3 * 1/U744 * g/rhoa * F744 * 10^(-9) *  ( rhop - rhoa ) )</f>
        <v>4.1665767181931282E-3</v>
      </c>
      <c r="AA744" cm="1">
        <f t="array" ref="AA744" xml:space="preserve"> Z744 / U</f>
        <v>0.39721809148291098</v>
      </c>
      <c r="AB744">
        <f t="shared" si="297"/>
        <v>0.65897480642727313</v>
      </c>
      <c r="AC744">
        <f t="shared" si="298"/>
        <v>0.61766780213901706</v>
      </c>
      <c r="AD744">
        <f t="shared" si="299"/>
        <v>0.93731626173660876</v>
      </c>
      <c r="AE744" cm="1">
        <f t="array" ref="AE744">( ( F744 * 10^(-9) ) ^ 2 * rhop * H744 * U ) / ( 18 * mu * ( df * 10^(-6) ) )</f>
        <v>0.23207794328253145</v>
      </c>
      <c r="AF744">
        <f t="shared" si="300"/>
        <v>0.23175718709797166</v>
      </c>
      <c r="AG744" cm="1">
        <f t="array" ref="AG744">(2 * AI764*(1-alpha)*AE744*SQRT(alpha)+(1-alpha)*alpha*AE744^2)/Ku</f>
        <v>0.17425805316744514</v>
      </c>
      <c r="AH744">
        <f t="shared" si="301"/>
        <v>0.75189924139776654</v>
      </c>
      <c r="AI744" cm="1">
        <f t="array" ref="AI744" xml:space="preserve"> F744 / df / 1000</f>
        <v>0.94897959183673475</v>
      </c>
      <c r="AJ744" cm="1">
        <f t="array" ref="AJ744" xml:space="preserve"> ( 1 + AI744 ) / ( 2*Ku ) * ( 2 * LN( 1 + AI744 ) - 1 + alpha + ( 1 / ( 1 + AI744 ) ) ^ 2 * ( 1 - alpha / 2 ) - ( alpha / 2) * ( 1 + AI744 ) ^ 2 )</f>
        <v>0.78410742953250812</v>
      </c>
      <c r="AK744" cm="1">
        <f t="array" ref="AK744" xml:space="preserve"> ( ( 1 - alpha ) / Ku ) * AI744 ^ 2</f>
        <v>1.2807512192742387</v>
      </c>
      <c r="AL744">
        <f t="shared" si="302"/>
        <v>1.6333874301354778</v>
      </c>
      <c r="AM744">
        <f t="shared" si="292"/>
        <v>0.94361967003450598</v>
      </c>
      <c r="AN744">
        <f t="shared" si="303"/>
        <v>2.1327938128242057</v>
      </c>
      <c r="AO744">
        <f t="shared" si="304"/>
        <v>2.2602261065056162</v>
      </c>
      <c r="AP744" cm="1">
        <f t="array" ref="AP744" xml:space="preserve"> EXP( -4 * alpha * X * 10^(-6) * AM744 / ( PI() * df * 10^(-6) * ( 1 - alpha ) ) ) * 100</f>
        <v>4.1171997654382289E-7</v>
      </c>
      <c r="AQ744" cm="1">
        <f t="array" ref="AQ744" xml:space="preserve"> EXP( -4 * alpha * X * 10^(-6) * AN744 / ( PI() * df * 10^(-6) * ( 1 - alpha ) ) ) * 100</f>
        <v>1.1145624050119138E-17</v>
      </c>
      <c r="AR744">
        <f t="shared" si="305"/>
        <v>4.1171997653267726E-7</v>
      </c>
      <c r="AS744" cm="1">
        <f t="array" ref="AS744" xml:space="preserve"> ( sigave * 10^(-6) * fE *e * H744 ) / ( 3 * PI() * eps0 * ( 1 + epsF ) * mu * U * F744 * 10^(-9) )</f>
        <v>2.8361242017895601E-3</v>
      </c>
      <c r="AT744" cm="1">
        <f t="array" ref="AT744" xml:space="preserve"> PI() * AS744 / ( 1 + alpha * SQRT(AS744) )</f>
        <v>8.8773262107087313E-3</v>
      </c>
      <c r="AU744" cm="1">
        <f t="array" ref="AU744" xml:space="preserve"> PI() * AS744 * ( 1 - SQRT( AS744 ) * alpha )</f>
        <v>8.8772063420608973E-3</v>
      </c>
      <c r="AV744">
        <f t="shared" si="306"/>
        <v>0.99998649721267541</v>
      </c>
      <c r="AW744" cm="1">
        <f t="array" ref="AW744" xml:space="preserve"> 2 / 3 * ( epsP - 1 ) / ( epsP + 2 ) * ( sigave * 10^(-6) ) ^ 2 / ( eps0 * ( 1 + epsF ) ^ 2 ) * H744 * ( F744 * 10^(-9) ) ^ 2 / ( df * 10^(-6) * mu * U )</f>
        <v>186.08860978138017</v>
      </c>
      <c r="AX744" cm="1">
        <f t="array" ref="AX744" xml:space="preserve"> 0.528 * Ku ^ 0.26 * AW744 ^ 0.74 / ( 1 + 0.366 * ( Ku * AW744 ) ^ 0.63 )</f>
        <v>2.6474583981612252</v>
      </c>
      <c r="AY744" cm="1">
        <f t="array" ref="AY744" xml:space="preserve"> 0.35 * Ku ^ ( -0.5 ) * AW744 ^ 0.4</f>
        <v>3.4991022744047635</v>
      </c>
      <c r="AZ744">
        <f t="shared" si="307"/>
        <v>1.3216835727560599</v>
      </c>
      <c r="BA744">
        <f t="shared" si="293"/>
        <v>0.94412017661547698</v>
      </c>
      <c r="BB744">
        <f t="shared" si="308"/>
        <v>2.1416710191662665</v>
      </c>
      <c r="BC744">
        <f t="shared" si="309"/>
        <v>2.2684305157462283</v>
      </c>
      <c r="BD744">
        <f t="shared" si="294"/>
        <v>1.0928842480927541</v>
      </c>
      <c r="BE744">
        <f t="shared" si="310"/>
        <v>5.6318960872289692</v>
      </c>
      <c r="BF744">
        <f t="shared" si="311"/>
        <v>5.1532411571101582</v>
      </c>
      <c r="BG744" cm="1">
        <f t="array" ref="BG744" xml:space="preserve"> EXP( -4 * alpha * X * 10^(-6) * BA744 / ( PI() * df * 10^(-6) * ( 1 - alpha ) ) ) * 100</f>
        <v>4.0752497464789251E-7</v>
      </c>
      <c r="BH744" cm="1">
        <f t="array" ref="BH744" xml:space="preserve"> EXP( -4 * alpha * X * 10^(-6) * BB744 / ( PI() * df * 10^(-6) * ( 1 - alpha ) ) ) * 100</f>
        <v>9.2943244905566627E-18</v>
      </c>
      <c r="BI744" cm="1">
        <f t="array" ref="BI744" xml:space="preserve"> EXP( -4 * alpha * X * 10^(-6) * BD744 / ( PI() * df * 10^(-6) * ( 1 - alpha ) ) ) * 100</f>
        <v>1.9416664495265289E-8</v>
      </c>
      <c r="BJ744" cm="1">
        <f t="array" ref="BJ744" xml:space="preserve"> EXP( -4 * alpha * X * 10^(-6) * BE744 / ( PI() * df * 10^(-6) * ( 1 - alpha ) ) ) * 100</f>
        <v>8.9664756651008526E-49</v>
      </c>
      <c r="BK744" cm="1">
        <f t="array" ref="BK744">fC *  BG744 +  ( 1 - fC ) * BI744</f>
        <v>5.8227495510528017E-8</v>
      </c>
    </row>
    <row r="745" spans="6:63" x14ac:dyDescent="0.2">
      <c r="F745">
        <v>7450</v>
      </c>
      <c r="G745" cm="1">
        <f t="array" ref="G745" xml:space="preserve"> F745 * 10^(-9) * rhoa/mu * U</f>
        <v>4.9355732969307928E-3</v>
      </c>
      <c r="H745" cm="1">
        <f t="array" ref="H745">1 +  lambda/F745 * ( 2.514 + 0.8 * EXP( -0.55 * F745/lambda ) )</f>
        <v>1.0226125020134229</v>
      </c>
      <c r="I745" cm="1">
        <f t="array" ref="I745" xml:space="preserve"> 1 + 3.34 * lambda/F745</f>
        <v>1.030042067114094</v>
      </c>
      <c r="J745">
        <f t="shared" si="295"/>
        <v>0.99278712458658436</v>
      </c>
      <c r="K745" cm="1">
        <f t="array" ref="K745" xml:space="preserve"> kB * T * H745 / ( 3 * PI() * mu * F745 * 10^(-9) )</f>
        <v>3.2406346081694663E-12</v>
      </c>
      <c r="L745" cm="1">
        <f t="array" ref="L745" xml:space="preserve"> df * 10^(-6) *U / K745</f>
        <v>25376.770925654029</v>
      </c>
      <c r="M745" cm="1">
        <f t="array" ref="M745" xml:space="preserve"> 1 + 0.388 * Kn * ( ( 1 - alpha ) * L745 / Ku ) ^ ( 1 / 3 )</f>
        <v>1.2191868054488326</v>
      </c>
      <c r="N745" cm="1">
        <f t="array" ref="N745" xml:space="preserve"> 1 + 0.388 * Kn * ( ( 1 - alpha ) / Ku ) ^ ( 1 / 3 ) * ( 3 * PI() * mu * df * 10^(-6) * U * F745 * 10^(-9) / ( kB * T ) ) ^ ( 1 / 3 ) * ( 0.6 * ( F745 / lambda ) ^ 0.1 ) ^ ( -1 / 3 ) * ( 1 + 2/3 * ( 3.34 * F745 / lambda ) ) ^ ( -1 / 2 )</f>
        <v>1.0141934880357206</v>
      </c>
      <c r="O745">
        <f t="shared" si="286"/>
        <v>0.83186061684973245</v>
      </c>
      <c r="P745" cm="1">
        <f t="array" ref="P745" xml:space="preserve"> 1 / ( 1 + 1.6 * ( ( 1 - alpha ) / Ku ) ^ ( 1 / 3 ) * L745 ^ ( -2 / 3 ) * M745 )</f>
        <v>0.99746614841473635</v>
      </c>
      <c r="Q745" cm="1">
        <f t="array" ref="Q745" xml:space="preserve"> 1.6 * ( ( 1 - alpha ) / Ku ) * L745 ^ ( -2 / 3 ) * M745 * P745</f>
        <v>3.20441331982516E-3</v>
      </c>
      <c r="R745" cm="1">
        <f t="array" ref="R745" xml:space="preserve"> 1.6 * ( 0.6 ) ^ ( 2 / 3 ) * ( ( 1 - alpha ) / Ku ) * ( lambda * 10^(-9) ) ^ ( -1 / 15 ) * ( kB * T / ( 3 * PI() * df * 10^(-6) * U * mu ) ) ^ ( 2 / 3 ) * ( F745 * 10^(-9) ) ^ ( -3 / 5 )  +  3.2 * 3.34 / 3 * ( 0.6 ) ^ ( 2 / 3 ) * ( ( 1 - alpha ) / Ku ) *  ( lambda * 10^(-9) ) ^ ( 14 / 15 ) * ( kB * T / ( 3 * PI() * df * 10^(-6) * U * mu ) ) ^ ( 2 / 3 ) * ( F745 * 10^(-9) ) ^ ( -8 / 5 )</f>
        <v>2.5788144781162246E-3</v>
      </c>
      <c r="S745">
        <f t="shared" si="287"/>
        <v>2.6154168505577104E-3</v>
      </c>
      <c r="T745">
        <f t="shared" si="296"/>
        <v>0.81619210430083144</v>
      </c>
      <c r="U745">
        <f t="shared" si="288"/>
        <v>4881.6366254860723</v>
      </c>
      <c r="V745">
        <f t="shared" si="289"/>
        <v>1.4312476867863763E-2</v>
      </c>
      <c r="W745">
        <f t="shared" si="290"/>
        <v>2.0484621085331076E-4</v>
      </c>
      <c r="X745">
        <f t="shared" si="291"/>
        <v>2.931834190263651E-6</v>
      </c>
      <c r="Y745" cm="1">
        <f t="array" ref="Y745" xml:space="preserve"> 4 / 3 * g / U^2 * F745 * 10^(-9) * ( rhop - rhoa ) / rhoa</f>
        <v>772.30457323422888</v>
      </c>
      <c r="Z745" cm="1">
        <f t="array" ref="Z745" xml:space="preserve"> SQRT( 4/3 * 1/U745 * g/rhoa * F745 * 10^(-9) *  ( rhop - rhoa ) )</f>
        <v>4.1721694749315263E-3</v>
      </c>
      <c r="AA745" cm="1">
        <f t="array" ref="AA745" xml:space="preserve"> Z745 / U</f>
        <v>0.39775127359091211</v>
      </c>
      <c r="AB745">
        <f t="shared" si="297"/>
        <v>0.66044352797972161</v>
      </c>
      <c r="AC745">
        <f t="shared" si="298"/>
        <v>0.61887753792206635</v>
      </c>
      <c r="AD745">
        <f t="shared" si="299"/>
        <v>0.9370635212600168</v>
      </c>
      <c r="AE745" cm="1">
        <f t="array" ref="AE745">( ( F745 * 10^(-9) ) ^ 2 * rhop * H745 * U ) / ( 18 * mu * ( df * 10^(-6) ) )</f>
        <v>0.23269531202991231</v>
      </c>
      <c r="AF745">
        <f t="shared" si="300"/>
        <v>0.23239624466962322</v>
      </c>
      <c r="AG745" cm="1">
        <f t="array" ref="AG745">(2 * AI765*(1-alpha)*AE745*SQRT(alpha)+(1-alpha)*alpha*AE745^2)/Ku</f>
        <v>0.17495746477449864</v>
      </c>
      <c r="AH745">
        <f t="shared" si="301"/>
        <v>0.75284118735748029</v>
      </c>
      <c r="AI745" cm="1">
        <f t="array" ref="AI745" xml:space="preserve"> F745 / df / 1000</f>
        <v>0.95025510204081642</v>
      </c>
      <c r="AJ745" cm="1">
        <f t="array" ref="AJ745" xml:space="preserve"> ( 1 + AI745 ) / ( 2*Ku ) * ( 2 * LN( 1 + AI745 ) - 1 + alpha + ( 1 / ( 1 + AI745 ) ) ^ 2 * ( 1 - alpha / 2 ) - ( alpha / 2) * ( 1 + AI745 ) ^ 2 )</f>
        <v>0.78581898131999606</v>
      </c>
      <c r="AK745" cm="1">
        <f t="array" ref="AK745" xml:space="preserve"> ( ( 1 - alpha ) / Ku ) * AI745 ^ 2</f>
        <v>1.2841964126591303</v>
      </c>
      <c r="AL745">
        <f t="shared" si="302"/>
        <v>1.6342140406203656</v>
      </c>
      <c r="AM745">
        <f t="shared" si="292"/>
        <v>0.94435371321155093</v>
      </c>
      <c r="AN745">
        <f t="shared" si="303"/>
        <v>2.1380856121013778</v>
      </c>
      <c r="AO745">
        <f t="shared" si="304"/>
        <v>2.2640728597658524</v>
      </c>
      <c r="AP745" cm="1">
        <f t="array" ref="AP745" xml:space="preserve"> EXP( -4 * alpha * X * 10^(-6) * AM745 / ( PI() * df * 10^(-6) * ( 1 - alpha ) ) ) * 100</f>
        <v>4.0558223625281373E-7</v>
      </c>
      <c r="AQ745" cm="1">
        <f t="array" ref="AQ745" xml:space="preserve"> EXP( -4 * alpha * X * 10^(-6) * AN745 / ( PI() * df * 10^(-6) * ( 1 - alpha ) ) ) * 100</f>
        <v>1.0001825053122163E-17</v>
      </c>
      <c r="AR745">
        <f t="shared" si="305"/>
        <v>4.0558223624281191E-7</v>
      </c>
      <c r="AS745" cm="1">
        <f t="array" ref="AS745" xml:space="preserve"> ( sigave * 10^(-6) * fE *e * H745 ) / ( 3 * PI() * eps0 * ( 1 + epsF ) * mu * U * F745 * 10^(-9) )</f>
        <v>2.8322331466387389E-3</v>
      </c>
      <c r="AT745" cm="1">
        <f t="array" ref="AT745" xml:space="preserve"> PI() * AS745 / ( 1 + alpha * SQRT(AS745) )</f>
        <v>8.8651691272605641E-3</v>
      </c>
      <c r="AU745" cm="1">
        <f t="array" ref="AU745" xml:space="preserve"> PI() * AS745 * ( 1 - SQRT( AS745 ) * alpha )</f>
        <v>8.8650495869972805E-3</v>
      </c>
      <c r="AV745">
        <f t="shared" si="306"/>
        <v>0.99998651573798902</v>
      </c>
      <c r="AW745" cm="1">
        <f t="array" ref="AW745" xml:space="preserve"> 2 / 3 * ( epsP - 1 ) / ( epsP + 2 ) * ( sigave * 10^(-6) ) ^ 2 / ( eps0 * ( 1 + epsF ) ^ 2 ) * H745 * ( F745 * 10^(-9) ) ^ 2 / ( df * 10^(-6) * mu * U )</f>
        <v>186.5836386940706</v>
      </c>
      <c r="AX745" cm="1">
        <f t="array" ref="AX745" xml:space="preserve"> 0.528 * Ku ^ 0.26 * AW745 ^ 0.74 / ( 1 + 0.366 * ( Ku * AW745 ) ^ 0.63 )</f>
        <v>2.6487507360646219</v>
      </c>
      <c r="AY745" cm="1">
        <f t="array" ref="AY745" xml:space="preserve"> 0.35 * Ku ^ ( -0.5 ) * AW745 ^ 0.4</f>
        <v>3.5028226018343878</v>
      </c>
      <c r="AZ745">
        <f t="shared" si="307"/>
        <v>1.3224432764249845</v>
      </c>
      <c r="BA745">
        <f t="shared" si="293"/>
        <v>0.94484702695523459</v>
      </c>
      <c r="BB745">
        <f t="shared" si="308"/>
        <v>2.1469506616883751</v>
      </c>
      <c r="BC745">
        <f t="shared" si="309"/>
        <v>2.2722732891555095</v>
      </c>
      <c r="BD745">
        <f t="shared" si="294"/>
        <v>1.0917468563017185</v>
      </c>
      <c r="BE745">
        <f t="shared" si="310"/>
        <v>5.6409082139357656</v>
      </c>
      <c r="BF745">
        <f t="shared" si="311"/>
        <v>5.166864627432302</v>
      </c>
      <c r="BG745" cm="1">
        <f t="array" ref="BG745" xml:space="preserve"> EXP( -4 * alpha * X * 10^(-6) * BA745 / ( PI() * df * 10^(-6) * ( 1 - alpha ) ) ) * 100</f>
        <v>4.0150886048513383E-7</v>
      </c>
      <c r="BH745" cm="1">
        <f t="array" ref="BH745" xml:space="preserve"> EXP( -4 * alpha * X * 10^(-6) * BB745 / ( PI() * df * 10^(-6) * ( 1 - alpha ) ) ) * 100</f>
        <v>8.3425866231973477E-18</v>
      </c>
      <c r="BI745" cm="1">
        <f t="array" ref="BI745" xml:space="preserve"> EXP( -4 * alpha * X * 10^(-6) * BD745 / ( PI() * df * 10^(-6) * ( 1 - alpha ) ) ) * 100</f>
        <v>1.9873848021574066E-8</v>
      </c>
      <c r="BJ745" cm="1">
        <f t="array" ref="BJ745" xml:space="preserve"> EXP( -4 * alpha * X * 10^(-6) * BE745 / ( PI() * df * 10^(-6) * ( 1 - alpha ) ) ) * 100</f>
        <v>7.4565211908508561E-49</v>
      </c>
      <c r="BK745" cm="1">
        <f t="array" ref="BK745">fC *  BG745 +  ( 1 - fC ) * BI745</f>
        <v>5.8037349267930048E-8</v>
      </c>
    </row>
    <row r="746" spans="6:63" x14ac:dyDescent="0.2">
      <c r="F746">
        <v>7460</v>
      </c>
      <c r="G746" cm="1">
        <f t="array" ref="G746" xml:space="preserve"> F746 * 10^(-9) * rhoa/mu * U</f>
        <v>4.9421982275307001E-3</v>
      </c>
      <c r="H746" cm="1">
        <f t="array" ref="H746">1 +  lambda/F746 * ( 2.514 + 0.8 * EXP( -0.55 * F746/lambda ) )</f>
        <v>1.0225821903485255</v>
      </c>
      <c r="I746" cm="1">
        <f t="array" ref="I746" xml:space="preserve"> 1 + 3.34 * lambda/F746</f>
        <v>1.0300017962466488</v>
      </c>
      <c r="J746">
        <f t="shared" si="295"/>
        <v>0.99279651169040628</v>
      </c>
      <c r="K746" cm="1">
        <f t="array" ref="K746" xml:space="preserve"> kB * T * H746 / ( 3 * PI() * mu * F746 * 10^(-9) )</f>
        <v>3.2361946657695651E-12</v>
      </c>
      <c r="L746" cm="1">
        <f t="array" ref="L746" xml:space="preserve"> df * 10^(-6) *U / K746</f>
        <v>25411.586940400346</v>
      </c>
      <c r="M746" cm="1">
        <f t="array" ref="M746" xml:space="preserve"> 1 + 0.388 * Kn * ( ( 1 - alpha ) * L746 / Ku ) ^ ( 1 / 3 )</f>
        <v>1.2192869984404886</v>
      </c>
      <c r="N746" cm="1">
        <f t="array" ref="N746" xml:space="preserve"> 1 + 0.388 * Kn * ( ( 1 - alpha ) / Ku ) ^ ( 1 / 3 ) * ( 3 * PI() * mu * df * 10^(-6) * U * F746 * 10^(-9) / ( kB * T ) ) ^ ( 1 / 3 ) * ( 0.6 * ( F746 / lambda ) ^ 0.1 ) ^ ( -1 / 3 ) * ( 1 + 2/3 * ( 3.34 * F746 / lambda ) ) ^ ( -1 / 2 )</f>
        <v>1.0141897190324103</v>
      </c>
      <c r="O746">
        <f t="shared" si="286"/>
        <v>0.83178916885818921</v>
      </c>
      <c r="P746" cm="1">
        <f t="array" ref="P746" xml:space="preserve"> 1 / ( 1 + 1.6 * ( ( 1 - alpha ) / Ku ) ^ ( 1 / 3 ) * L746 ^ ( -2 / 3 ) * M746 )</f>
        <v>0.99746824996072381</v>
      </c>
      <c r="Q746" cm="1">
        <f t="array" ref="Q746" xml:space="preserve"> 1.6 * ( ( 1 - alpha ) / Ku ) * L746 ^ ( -2 / 3 ) * M746 * P746</f>
        <v>3.2017556180109993E-3</v>
      </c>
      <c r="R746" cm="1">
        <f t="array" ref="R746" xml:space="preserve"> 1.6 * ( 0.6 ) ^ ( 2 / 3 ) * ( ( 1 - alpha ) / Ku ) * ( lambda * 10^(-9) ) ^ ( -1 / 15 ) * ( kB * T / ( 3 * PI() * df * 10^(-6) * U * mu ) ) ^ ( 2 / 3 ) * ( F746 * 10^(-9) ) ^ ( -3 / 5 )  +  3.2 * 3.34 / 3 * ( 0.6 ) ^ ( 2 / 3 ) * ( ( 1 - alpha ) / Ku ) *  ( lambda * 10^(-9) ) ^ ( 14 / 15 ) * ( kB * T / ( 3 * PI() * df * 10^(-6) * U * mu ) ) ^ ( 2 / 3 ) * ( F746 * 10^(-9) ) ^ ( -8 / 5 )</f>
        <v>2.5766719881226067E-3</v>
      </c>
      <c r="S746">
        <f t="shared" si="287"/>
        <v>2.6132342396727485E-3</v>
      </c>
      <c r="T746">
        <f t="shared" si="296"/>
        <v>0.81618791420943826</v>
      </c>
      <c r="U746">
        <f t="shared" si="288"/>
        <v>4875.1103515524501</v>
      </c>
      <c r="V746">
        <f t="shared" si="289"/>
        <v>1.4322053516306334E-2</v>
      </c>
      <c r="W746">
        <f t="shared" si="290"/>
        <v>2.05120431185962E-4</v>
      </c>
      <c r="X746">
        <f t="shared" si="291"/>
        <v>2.9377232419202884E-6</v>
      </c>
      <c r="Y746" cm="1">
        <f t="array" ref="Y746" xml:space="preserve"> 4 / 3 * g / U^2 * F746 * 10^(-9) * ( rhop - rhoa ) / rhoa</f>
        <v>773.34122366810038</v>
      </c>
      <c r="Z746" cm="1">
        <f t="array" ref="Z746" xml:space="preserve"> SQRT( 4/3 * 1/U746 * g/rhoa * F746 * 10^(-9) *  ( rhop - rhoa ) )</f>
        <v>4.1777622147740369E-3</v>
      </c>
      <c r="AA746" cm="1">
        <f t="array" ref="AA746" xml:space="preserve"> Z746 / U</f>
        <v>0.39828445408815399</v>
      </c>
      <c r="AB746">
        <f t="shared" si="297"/>
        <v>0.66191484796123989</v>
      </c>
      <c r="AC746">
        <f t="shared" si="298"/>
        <v>0.62008851695920797</v>
      </c>
      <c r="AD746">
        <f t="shared" si="299"/>
        <v>0.93681010309579704</v>
      </c>
      <c r="AE746" cm="1">
        <f t="array" ref="AE746">( ( F746 * 10^(-9) ) ^ 2 * rhop * H746 * U ) / ( 18 * mu * ( df * 10^(-6) ) )</f>
        <v>0.23331350073978419</v>
      </c>
      <c r="AF746">
        <f t="shared" si="300"/>
        <v>0.23303539337903484</v>
      </c>
      <c r="AG746" cm="1">
        <f t="array" ref="AG746">(2 * AI766*(1-alpha)*AE746*SQRT(alpha)+(1-alpha)*alpha*AE746^2)/Ku</f>
        <v>0.17565876399253186</v>
      </c>
      <c r="AH746">
        <f t="shared" si="301"/>
        <v>0.75378577239046596</v>
      </c>
      <c r="AI746" cm="1">
        <f t="array" ref="AI746" xml:space="preserve"> F746 / df / 1000</f>
        <v>0.95153061224489799</v>
      </c>
      <c r="AJ746" cm="1">
        <f t="array" ref="AJ746" xml:space="preserve"> ( 1 + AI746 ) / ( 2*Ku ) * ( 2 * LN( 1 + AI746 ) - 1 + alpha + ( 1 / ( 1 + AI746 ) ) ^ 2 * ( 1 - alpha / 2 ) - ( alpha / 2) * ( 1 + AI746 ) ^ 2 )</f>
        <v>0.78753162925531262</v>
      </c>
      <c r="AK746" cm="1">
        <f t="array" ref="AK746" xml:space="preserve"> ( ( 1 - alpha ) / Ku ) * AI746 ^ 2</f>
        <v>1.2876462335703951</v>
      </c>
      <c r="AL746">
        <f t="shared" si="302"/>
        <v>1.6350406583517023</v>
      </c>
      <c r="AM746">
        <f t="shared" si="292"/>
        <v>0.94508348452968693</v>
      </c>
      <c r="AN746">
        <f t="shared" si="303"/>
        <v>2.1433833781483109</v>
      </c>
      <c r="AO746">
        <f t="shared" si="304"/>
        <v>2.2679302021820305</v>
      </c>
      <c r="AP746" cm="1">
        <f t="array" ref="AP746" xml:space="preserve"> EXP( -4 * alpha * X * 10^(-6) * AM746 / ( PI() * df * 10^(-6) * ( 1 - alpha ) ) ) * 100</f>
        <v>3.9957091951429233E-7</v>
      </c>
      <c r="AQ746" cm="1">
        <f t="array" ref="AQ746" xml:space="preserve"> EXP( -4 * alpha * X * 10^(-6) * AN746 / ( PI() * df * 10^(-6) * ( 1 - alpha ) ) ) * 100</f>
        <v>8.9743105624189507E-18</v>
      </c>
      <c r="AR746">
        <f t="shared" si="305"/>
        <v>3.9957091950531801E-7</v>
      </c>
      <c r="AS746" cm="1">
        <f t="array" ref="AS746" xml:space="preserve"> ( sigave * 10^(-6) * fE *e * H746 ) / ( 3 * PI() * eps0 * ( 1 + epsF ) * mu * U * F746 * 10^(-9) )</f>
        <v>2.828352748644325E-3</v>
      </c>
      <c r="AT746" cm="1">
        <f t="array" ref="AT746" xml:space="preserve"> PI() * AS746 / ( 1 + alpha * SQRT(AS746) )</f>
        <v>8.85304529506367E-3</v>
      </c>
      <c r="AU746" cm="1">
        <f t="array" ref="AU746" xml:space="preserve"> PI() * AS746 * ( 1 - SQRT( AS746 ) * alpha )</f>
        <v>8.8529260818375633E-3</v>
      </c>
      <c r="AV746">
        <f t="shared" si="306"/>
        <v>0.99998653421256378</v>
      </c>
      <c r="AW746" cm="1">
        <f t="array" ref="AW746" xml:space="preserve"> 2 / 3 * ( epsP - 1 ) / ( epsP + 2 ) * ( sigave * 10^(-6) ) ^ 2 / ( eps0 * ( 1 + epsF ) ^ 2 ) * H746 * ( F746 * 10^(-9) ) ^ 2 / ( df * 10^(-6) * mu * U )</f>
        <v>187.0793250827704</v>
      </c>
      <c r="AX746" cm="1">
        <f t="array" ref="AX746" xml:space="preserve"> 0.528 * Ku ^ 0.26 * AW746 ^ 0.74 / ( 1 + 0.366 * ( Ku * AW746 ) ^ 0.63 )</f>
        <v>2.6500412241760434</v>
      </c>
      <c r="AY746" cm="1">
        <f t="array" ref="AY746" xml:space="preserve"> 0.35 * Ku ^ ( -0.5 ) * AW746 ^ 0.4</f>
        <v>3.5065419410744481</v>
      </c>
      <c r="AZ746">
        <f t="shared" si="307"/>
        <v>1.3232027898602634</v>
      </c>
      <c r="BA746">
        <f t="shared" si="293"/>
        <v>0.94556966292859268</v>
      </c>
      <c r="BB746">
        <f t="shared" si="308"/>
        <v>2.1522363042301484</v>
      </c>
      <c r="BC746">
        <f t="shared" si="309"/>
        <v>2.2761266447194388</v>
      </c>
      <c r="BD746">
        <f t="shared" si="294"/>
        <v>1.0906145144141179</v>
      </c>
      <c r="BE746">
        <f t="shared" si="310"/>
        <v>5.649925319222759</v>
      </c>
      <c r="BF746">
        <f t="shared" si="311"/>
        <v>5.1804970909065142</v>
      </c>
      <c r="BG746" cm="1">
        <f t="array" ref="BG746" xml:space="preserve"> EXP( -4 * alpha * X * 10^(-6) * BA746 / ( PI() * df * 10^(-6) * ( 1 - alpha ) ) ) * 100</f>
        <v>3.9561567335059087E-7</v>
      </c>
      <c r="BH746" cm="1">
        <f t="array" ref="BH746" xml:space="preserve"> EXP( -4 * alpha * X * 10^(-6) * BB746 / ( PI() * df * 10^(-6) * ( 1 - alpha ) ) ) * 100</f>
        <v>7.4873873261942548E-18</v>
      </c>
      <c r="BI746" cm="1">
        <f t="array" ref="BI746" xml:space="preserve"> EXP( -4 * alpha * X * 10^(-6) * BD746 / ( PI() * df * 10^(-6) * ( 1 - alpha ) ) ) * 100</f>
        <v>2.0339694557083965E-8</v>
      </c>
      <c r="BJ746" cm="1">
        <f t="array" ref="BJ746" xml:space="preserve"> EXP( -4 * alpha * X * 10^(-6) * BE746 / ( PI() * df * 10^(-6) * ( 1 - alpha ) ) ) * 100</f>
        <v>6.2002113953734015E-49</v>
      </c>
      <c r="BK746" cm="1">
        <f t="array" ref="BK746">fC *  BG746 +  ( 1 - fC ) * BI746</f>
        <v>5.7867292436434658E-8</v>
      </c>
    </row>
    <row r="747" spans="6:63" x14ac:dyDescent="0.2">
      <c r="F747">
        <v>7470</v>
      </c>
      <c r="G747" cm="1">
        <f t="array" ref="G747" xml:space="preserve"> F747 * 10^(-9) * rhoa/mu * U</f>
        <v>4.9488231581306065E-3</v>
      </c>
      <c r="H747" cm="1">
        <f t="array" ref="H747">1 +  lambda/F747 * ( 2.514 + 0.8 * EXP( -0.55 * F747/lambda ) )</f>
        <v>1.0225519598393573</v>
      </c>
      <c r="I747" cm="1">
        <f t="array" ref="I747" xml:space="preserve"> 1 + 3.34 * lambda/F747</f>
        <v>1.0299616331994645</v>
      </c>
      <c r="J747">
        <f t="shared" si="295"/>
        <v>0.99280587439253454</v>
      </c>
      <c r="K747" cm="1">
        <f t="array" ref="K747" xml:space="preserve"> kB * T * H747 / ( 3 * PI() * mu * F747 * 10^(-9) )</f>
        <v>3.2317668672576475E-12</v>
      </c>
      <c r="L747" cm="1">
        <f t="array" ref="L747" xml:space="preserve"> df * 10^(-6) *U / K747</f>
        <v>25446.402999683622</v>
      </c>
      <c r="M747" cm="1">
        <f t="array" ref="M747" xml:space="preserve"> 1 + 0.388 * Kn * ( ( 1 - alpha ) * L747 / Ku ) ^ ( 1 / 3 )</f>
        <v>1.2193871000866547</v>
      </c>
      <c r="N747" cm="1">
        <f t="array" ref="N747" xml:space="preserve"> 1 + 0.388 * Kn * ( ( 1 - alpha ) / Ku ) ^ ( 1 / 3 ) * ( 3 * PI() * mu * df * 10^(-6) * U * F747 * 10^(-9) / ( kB * T ) ) ^ ( 1 / 3 ) * ( 0.6 * ( F747 / lambda ) ^ 0.1 ) ^ ( -1 / 3 ) * ( 1 + 2/3 * ( 3.34 * F747 / lambda ) ) ^ ( -1 / 2 )</f>
        <v>1.0141859560258595</v>
      </c>
      <c r="O747">
        <f t="shared" si="286"/>
        <v>0.83171779983057648</v>
      </c>
      <c r="P747" cm="1">
        <f t="array" ref="P747" xml:space="preserve"> 1 / ( 1 + 1.6 * ( ( 1 - alpha ) / Ku ) ^ ( 1 / 3 ) * L747 ^ ( -2 / 3 ) * M747 )</f>
        <v>0.99747034681948377</v>
      </c>
      <c r="Q747" cm="1">
        <f t="array" ref="Q747" xml:space="preserve"> 1.6 * ( ( 1 - alpha ) / Ku ) * L747 ^ ( -2 / 3 ) * M747 * P747</f>
        <v>3.1991038438587841E-3</v>
      </c>
      <c r="R747" cm="1">
        <f t="array" ref="R747" xml:space="preserve"> 1.6 * ( 0.6 ) ^ ( 2 / 3 ) * ( ( 1 - alpha ) / Ku ) * ( lambda * 10^(-9) ) ^ ( -1 / 15 ) * ( kB * T / ( 3 * PI() * df * 10^(-6) * U * mu ) ) ^ ( 2 / 3 ) * ( F747 * 10^(-9) ) ^ ( -3 / 5 )  +  3.2 * 3.34 / 3 * ( 0.6 ) ^ ( 2 / 3 ) * ( ( 1 - alpha ) / Ku ) *  ( lambda * 10^(-9) ) ^ ( 14 / 15 ) * ( kB * T / ( 3 * PI() * df * 10^(-6) * U * mu ) ) ^ ( 2 / 3 ) * ( F747 * 10^(-9) ) ^ ( -8 / 5 )</f>
        <v>2.5745342334682355E-3</v>
      </c>
      <c r="S747">
        <f t="shared" si="287"/>
        <v>2.6110564628912857E-3</v>
      </c>
      <c r="T747">
        <f t="shared" si="296"/>
        <v>0.81618371591895844</v>
      </c>
      <c r="U747">
        <f t="shared" si="288"/>
        <v>4868.6015435885329</v>
      </c>
      <c r="V747">
        <f t="shared" si="289"/>
        <v>1.4331623707171465E-2</v>
      </c>
      <c r="W747">
        <f t="shared" si="290"/>
        <v>2.0539464984321704E-4</v>
      </c>
      <c r="X747">
        <f t="shared" si="291"/>
        <v>2.9436161952191105E-6</v>
      </c>
      <c r="Y747" cm="1">
        <f t="array" ref="Y747" xml:space="preserve"> 4 / 3 * g / U^2 * F747 * 10^(-9) * ( rhop - rhoa ) / rhoa</f>
        <v>774.37787410197188</v>
      </c>
      <c r="Z747" cm="1">
        <f t="array" ref="Z747" xml:space="preserve"> SQRT( 4/3 * 1/U747 * g/rhoa * F747 * 10^(-9) *  ( rhop - rhoa ) )</f>
        <v>4.1833549377278817E-3</v>
      </c>
      <c r="AA747" cm="1">
        <f t="array" ref="AA747" xml:space="preserve"> Z747 / U</f>
        <v>0.39881763297532502</v>
      </c>
      <c r="AB747">
        <f t="shared" si="297"/>
        <v>0.66338877327544088</v>
      </c>
      <c r="AC747">
        <f t="shared" si="298"/>
        <v>0.62130074014991921</v>
      </c>
      <c r="AD747">
        <f t="shared" si="299"/>
        <v>0.93655600634042291</v>
      </c>
      <c r="AE747" cm="1">
        <f t="array" ref="AE747">( ( F747 * 10^(-9) ) ^ 2 * rhop * H747 * U ) / ( 18 * mu * ( df * 10^(-6) ) )</f>
        <v>0.23393250941214713</v>
      </c>
      <c r="AF747">
        <f t="shared" si="300"/>
        <v>0.23367462975031256</v>
      </c>
      <c r="AG747" cm="1">
        <f t="array" ref="AG747">(2 * AI767*(1-alpha)*AE747*SQRT(alpha)+(1-alpha)*alpha*AE747^2)/Ku</f>
        <v>0.1763619534642458</v>
      </c>
      <c r="AH747">
        <f t="shared" si="301"/>
        <v>0.75473299627218049</v>
      </c>
      <c r="AI747" cm="1">
        <f t="array" ref="AI747" xml:space="preserve"> F747 / df / 1000</f>
        <v>0.95280612244897966</v>
      </c>
      <c r="AJ747" cm="1">
        <f t="array" ref="AJ747" xml:space="preserve"> ( 1 + AI747 ) / ( 2*Ku ) * ( 2 * LN( 1 + AI747 ) - 1 + alpha + ( 1 / ( 1 + AI747 ) ) ^ 2 * ( 1 - alpha / 2 ) - ( alpha / 2) * ( 1 + AI747 ) ^ 2 )</f>
        <v>0.78924537154362029</v>
      </c>
      <c r="AK747" cm="1">
        <f t="array" ref="AK747" xml:space="preserve"> ( ( 1 - alpha ) / Ku ) * AI747 ^ 2</f>
        <v>1.2911006820080333</v>
      </c>
      <c r="AL747">
        <f t="shared" si="302"/>
        <v>1.6358672835583126</v>
      </c>
      <c r="AM747">
        <f t="shared" si="292"/>
        <v>0.94580897805260389</v>
      </c>
      <c r="AN747">
        <f t="shared" si="303"/>
        <v>2.1486871083711563</v>
      </c>
      <c r="AO747">
        <f t="shared" si="304"/>
        <v>2.2717981730256431</v>
      </c>
      <c r="AP747" cm="1">
        <f t="array" ref="AP747" xml:space="preserve"> EXP( -4 * alpha * X * 10^(-6) * AM747 / ( PI() * df * 10^(-6) * ( 1 - alpha ) ) ) * 100</f>
        <v>3.9368315721584589E-7</v>
      </c>
      <c r="AQ747" cm="1">
        <f t="array" ref="AQ747" xml:space="preserve"> EXP( -4 * alpha * X * 10^(-6) * AN747 / ( PI() * df * 10^(-6) * ( 1 - alpha ) ) ) * 100</f>
        <v>8.0513727811385147E-18</v>
      </c>
      <c r="AR747">
        <f t="shared" si="305"/>
        <v>3.9368315720779453E-7</v>
      </c>
      <c r="AS747" cm="1">
        <f t="array" ref="AS747" xml:space="preserve"> ( sigave * 10^(-6) * fE *e * H747 ) / ( 3 * PI() * eps0 * ( 1 + epsF ) * mu * U * F747 * 10^(-9) )</f>
        <v>2.8244829641025948E-3</v>
      </c>
      <c r="AT747" cm="1">
        <f t="array" ref="AT747" xml:space="preserve"> PI() * AS747 / ( 1 + alpha * SQRT(AS747) )</f>
        <v>8.8409545779142007E-3</v>
      </c>
      <c r="AU747" cm="1">
        <f t="array" ref="AU747" xml:space="preserve"> PI() * AS747 * ( 1 - SQRT( AS747 ) * alpha )</f>
        <v>8.8408356903852577E-3</v>
      </c>
      <c r="AV747">
        <f t="shared" si="306"/>
        <v>0.99998655263660785</v>
      </c>
      <c r="AW747" cm="1">
        <f t="array" ref="AW747" xml:space="preserve"> 2 / 3 * ( epsP - 1 ) / ( epsP + 2 ) * ( sigave * 10^(-6) ) ^ 2 / ( eps0 * ( 1 + epsF ) ^ 2 ) * H747 * ( F747 * 10^(-9) ) ^ 2 / ( df * 10^(-6) * mu * U )</f>
        <v>187.5756689474797</v>
      </c>
      <c r="AX747" cm="1">
        <f t="array" ref="AX747" xml:space="preserve"> 0.528 * Ku ^ 0.26 * AW747 ^ 0.74 / ( 1 + 0.366 * ( Ku * AW747 ) ^ 0.63 )</f>
        <v>2.6513298677450869</v>
      </c>
      <c r="AY747" cm="1">
        <f t="array" ref="AY747" xml:space="preserve"> 0.35 * Ku ^ ( -0.5 ) * AW747 ^ 0.4</f>
        <v>3.5102602936987286</v>
      </c>
      <c r="AZ747">
        <f t="shared" si="307"/>
        <v>1.3239621129015335</v>
      </c>
      <c r="BA747">
        <f t="shared" si="293"/>
        <v>0.94628807841617157</v>
      </c>
      <c r="BB747">
        <f t="shared" si="308"/>
        <v>2.1575279440615414</v>
      </c>
      <c r="BC747">
        <f t="shared" si="309"/>
        <v>2.2799906215374235</v>
      </c>
      <c r="BD747">
        <f t="shared" si="294"/>
        <v>1.0894872531053648</v>
      </c>
      <c r="BE747">
        <f t="shared" si="310"/>
        <v>5.6589474020698844</v>
      </c>
      <c r="BF747">
        <f t="shared" si="311"/>
        <v>5.1941382388276605</v>
      </c>
      <c r="BG747" cm="1">
        <f t="array" ref="BG747" xml:space="preserve"> EXP( -4 * alpha * X * 10^(-6) * BA747 / ( PI() * df * 10^(-6) * ( 1 - alpha ) ) ) * 100</f>
        <v>3.8984264882201538E-7</v>
      </c>
      <c r="BH747" cm="1">
        <f t="array" ref="BH747" xml:space="preserve"> EXP( -4 * alpha * X * 10^(-6) * BB747 / ( PI() * df * 10^(-6) * ( 1 - alpha ) ) ) * 100</f>
        <v>6.7190300093159021E-18</v>
      </c>
      <c r="BI747" cm="1">
        <f t="array" ref="BI747" xml:space="preserve"> EXP( -4 * alpha * X * 10^(-6) * BD747 / ( PI() * df * 10^(-6) * ( 1 - alpha ) ) ) * 100</f>
        <v>2.0814296704805817E-8</v>
      </c>
      <c r="BJ747" cm="1">
        <f t="array" ref="BJ747" xml:space="preserve"> EXP( -4 * alpha * X * 10^(-6) * BE747 / ( PI() * df * 10^(-6) * ( 1 - alpha ) ) ) * 100</f>
        <v>5.155045523386013E-49</v>
      </c>
      <c r="BK747" cm="1">
        <f t="array" ref="BK747">fC *  BG747 +  ( 1 - fC ) * BI747</f>
        <v>5.7717131916526778E-8</v>
      </c>
    </row>
    <row r="748" spans="6:63" x14ac:dyDescent="0.2">
      <c r="F748">
        <v>7480</v>
      </c>
      <c r="G748" cm="1">
        <f t="array" ref="G748" xml:space="preserve"> F748 * 10^(-9) * rhoa/mu * U</f>
        <v>4.9554480887305146E-3</v>
      </c>
      <c r="H748" cm="1">
        <f t="array" ref="H748">1 +  lambda/F748 * ( 2.514 + 0.8 * EXP( -0.55 * F748/lambda ) )</f>
        <v>1.0225218101604279</v>
      </c>
      <c r="I748" cm="1">
        <f t="array" ref="I748" xml:space="preserve"> 1 + 3.34 * lambda/F748</f>
        <v>1.0299215775401069</v>
      </c>
      <c r="J748">
        <f t="shared" si="295"/>
        <v>0.99281521278799412</v>
      </c>
      <c r="K748" cm="1">
        <f t="array" ref="K748" xml:space="preserve"> kB * T * H748 / ( 3 * PI() * mu * F748 * 10^(-9) )</f>
        <v>3.2273511629009449E-12</v>
      </c>
      <c r="L748" cm="1">
        <f t="array" ref="L748" xml:space="preserve"> df * 10^(-6) *U / K748</f>
        <v>25481.219103329164</v>
      </c>
      <c r="M748" cm="1">
        <f t="array" ref="M748" xml:space="preserve"> 1 + 0.388 * Kn * ( ( 1 - alpha ) * L748 / Ku ) ^ ( 1 / 3 )</f>
        <v>1.2194871105949763</v>
      </c>
      <c r="N748" cm="1">
        <f t="array" ref="N748" xml:space="preserve"> 1 + 0.388 * Kn * ( ( 1 - alpha ) / Ku ) ^ ( 1 / 3 ) * ( 3 * PI() * mu * df * 10^(-6) * U * F748 * 10^(-9) / ( kB * T ) ) ^ ( 1 / 3 ) * ( 0.6 * ( F748 / lambda ) ^ 0.1 ) ^ ( -1 / 3 ) * ( 1 + 2/3 * ( 3.34 * F748 / lambda ) ) ^ ( -1 / 2 )</f>
        <v>1.0141821989986002</v>
      </c>
      <c r="O748">
        <f t="shared" si="286"/>
        <v>0.8316465095754807</v>
      </c>
      <c r="P748" cm="1">
        <f t="array" ref="P748" xml:space="preserve"> 1 / ( 1 + 1.6 * ( ( 1 - alpha ) / Ku ) ^ ( 1 / 3 ) * L748 ^ ( -2 / 3 ) * M748 )</f>
        <v>0.99747243900787974</v>
      </c>
      <c r="Q748" cm="1">
        <f t="array" ref="Q748" xml:space="preserve"> 1.6 * ( ( 1 - alpha ) / Ku ) * L748 ^ ( -2 / 3 ) * M748 * P748</f>
        <v>3.1964579760411977E-3</v>
      </c>
      <c r="R748" cm="1">
        <f t="array" ref="R748" xml:space="preserve"> 1.6 * ( 0.6 ) ^ ( 2 / 3 ) * ( ( 1 - alpha ) / Ku ) * ( lambda * 10^(-9) ) ^ ( -1 / 15 ) * ( kB * T / ( 3 * PI() * df * 10^(-6) * U * mu ) ) ^ ( 2 / 3 ) * ( F748 * 10^(-9) ) ^ ( -3 / 5 )  +  3.2 * 3.34 / 3 * ( 0.6 ) ^ ( 2 / 3 ) * ( ( 1 - alpha ) / Ku ) *  ( lambda * 10^(-9) ) ^ ( 14 / 15 ) * ( kB * T / ( 3 * PI() * df * 10^(-6) * U * mu ) ) ^ ( 2 / 3 ) * ( F748 * 10^(-9) ) ^ ( -8 / 5 )</f>
        <v>2.5724011971851196E-3</v>
      </c>
      <c r="S748">
        <f t="shared" si="287"/>
        <v>2.6088835028678361E-3</v>
      </c>
      <c r="T748">
        <f t="shared" si="296"/>
        <v>0.81617950945156159</v>
      </c>
      <c r="U748">
        <f t="shared" si="288"/>
        <v>4862.1101315564893</v>
      </c>
      <c r="V748">
        <f t="shared" si="289"/>
        <v>1.4341187453411576E-2</v>
      </c>
      <c r="W748">
        <f t="shared" si="290"/>
        <v>2.0566886682577831E-4</v>
      </c>
      <c r="X748">
        <f t="shared" si="291"/>
        <v>2.9495130474733803E-6</v>
      </c>
      <c r="Y748" cm="1">
        <f t="array" ref="Y748" xml:space="preserve"> 4 / 3 * g / U^2 * F748 * 10^(-9) * ( rhop - rhoa ) / rhoa</f>
        <v>775.41452453584327</v>
      </c>
      <c r="Z748" cm="1">
        <f t="array" ref="Z748" xml:space="preserve"> SQRT( 4/3 * 1/U748 * g/rhoa * F748 * 10^(-9) *  ( rhop - rhoa ) )</f>
        <v>4.1889476438002685E-3</v>
      </c>
      <c r="AA748" cm="1">
        <f t="array" ref="AA748" xml:space="preserve"> Z748 / U</f>
        <v>0.39935081025311236</v>
      </c>
      <c r="AB748">
        <f t="shared" si="297"/>
        <v>0.66486531085041167</v>
      </c>
      <c r="AC748">
        <f t="shared" si="298"/>
        <v>0.62251420839366434</v>
      </c>
      <c r="AD748">
        <f t="shared" si="299"/>
        <v>0.93630123009038158</v>
      </c>
      <c r="AE748" cm="1">
        <f t="array" ref="AE748">( ( F748 * 10^(-9) ) ^ 2 * rhop * H748 * U ) / ( 18 * mu * ( df * 10^(-6) ) )</f>
        <v>0.23455233804700115</v>
      </c>
      <c r="AF748">
        <f t="shared" si="300"/>
        <v>0.23431395031951827</v>
      </c>
      <c r="AG748" cm="1">
        <f t="array" ref="AG748">(2 * AI768*(1-alpha)*AE748*SQRT(alpha)+(1-alpha)*alpha*AE748^2)/Ku</f>
        <v>0.17706703583273711</v>
      </c>
      <c r="AH748">
        <f t="shared" si="301"/>
        <v>0.75568285879386454</v>
      </c>
      <c r="AI748" cm="1">
        <f t="array" ref="AI748" xml:space="preserve"> F748 / df / 1000</f>
        <v>0.95408163265306123</v>
      </c>
      <c r="AJ748" cm="1">
        <f t="array" ref="AJ748" xml:space="preserve"> ( 1 + AI748 ) / ( 2*Ku ) * ( 2 * LN( 1 + AI748 ) - 1 + alpha + ( 1 / ( 1 + AI748 ) ) ^ 2 * ( 1 - alpha / 2 ) - ( alpha / 2) * ( 1 + AI748 ) ^ 2 )</f>
        <v>0.7909602063928225</v>
      </c>
      <c r="AK748" cm="1">
        <f t="array" ref="AK748" xml:space="preserve"> ( ( 1 - alpha ) / Ku ) * AI748 ^ 2</f>
        <v>1.2945597579720445</v>
      </c>
      <c r="AL748">
        <f t="shared" si="302"/>
        <v>1.6366939164688068</v>
      </c>
      <c r="AM748">
        <f t="shared" si="292"/>
        <v>0.94653018786720766</v>
      </c>
      <c r="AN748">
        <f t="shared" si="303"/>
        <v>2.1539968001880947</v>
      </c>
      <c r="AO748">
        <f t="shared" si="304"/>
        <v>2.275676811789427</v>
      </c>
      <c r="AP748" cm="1">
        <f t="array" ref="AP748" xml:space="preserve"> EXP( -4 * alpha * X * 10^(-6) * AM748 / ( PI() * df * 10^(-6) * ( 1 - alpha ) ) ) * 100</f>
        <v>3.879161525159767E-7</v>
      </c>
      <c r="AQ748" cm="1">
        <f t="array" ref="AQ748" xml:space="preserve"> EXP( -4 * alpha * X * 10^(-6) * AN748 / ( PI() * df * 10^(-6) * ( 1 - alpha ) ) ) * 100</f>
        <v>7.2224708620138219E-18</v>
      </c>
      <c r="AR748">
        <f t="shared" si="305"/>
        <v>3.8791615250875421E-7</v>
      </c>
      <c r="AS748" cm="1">
        <f t="array" ref="AS748" xml:space="preserve"> ( sigave * 10^(-6) * fE *e * H748 ) / ( 3 * PI() * eps0 * ( 1 + epsF ) * mu * U * F748 * 10^(-9) )</f>
        <v>2.8206237495483582E-3</v>
      </c>
      <c r="AT748" cm="1">
        <f t="array" ref="AT748" xml:space="preserve"> PI() * AS748 / ( 1 + alpha * SQRT(AS748) )</f>
        <v>8.8288968403509634E-3</v>
      </c>
      <c r="AU748" cm="1">
        <f t="array" ref="AU748" xml:space="preserve"> PI() * AS748 * ( 1 - SQRT( AS748 ) * alpha )</f>
        <v>8.8287782771864828E-3</v>
      </c>
      <c r="AV748">
        <f t="shared" si="306"/>
        <v>0.9999865710103284</v>
      </c>
      <c r="AW748" cm="1">
        <f t="array" ref="AW748" xml:space="preserve"> 2 / 3 * ( epsP - 1 ) / ( epsP + 2 ) * ( sigave * 10^(-6) ) ^ 2 / ( eps0 * ( 1 + epsF ) ^ 2 ) * H748 * ( F748 * 10^(-9) ) ^ 2 / ( df * 10^(-6) * mu * U )</f>
        <v>188.07267028819848</v>
      </c>
      <c r="AX748" cm="1">
        <f t="array" ref="AX748" xml:space="preserve"> 0.528 * Ku ^ 0.26 * AW748 ^ 0.74 / ( 1 + 0.366 * ( Ku * AW748 ) ^ 0.63 )</f>
        <v>2.652616672000184</v>
      </c>
      <c r="AY748" cm="1">
        <f t="array" ref="AY748" xml:space="preserve"> 0.35 * Ku ^ ( -0.5 ) * AW748 ^ 0.4</f>
        <v>3.5139776612764191</v>
      </c>
      <c r="AZ748">
        <f t="shared" si="307"/>
        <v>1.324721245390776</v>
      </c>
      <c r="BA748">
        <f t="shared" si="293"/>
        <v>0.94700226732260107</v>
      </c>
      <c r="BB748">
        <f t="shared" si="308"/>
        <v>2.1628255784652812</v>
      </c>
      <c r="BC748">
        <f t="shared" si="309"/>
        <v>2.2838652589292101</v>
      </c>
      <c r="BD748">
        <f t="shared" si="294"/>
        <v>1.0883651029793704</v>
      </c>
      <c r="BE748">
        <f t="shared" si="310"/>
        <v>5.6679744614645138</v>
      </c>
      <c r="BF748">
        <f t="shared" si="311"/>
        <v>5.207787759777105</v>
      </c>
      <c r="BG748" cm="1">
        <f t="array" ref="BG748" xml:space="preserve"> EXP( -4 * alpha * X * 10^(-6) * BA748 / ( PI() * df * 10^(-6) * ( 1 - alpha ) ) ) * 100</f>
        <v>3.8418709147571042E-7</v>
      </c>
      <c r="BH748" cm="1">
        <f t="array" ref="BH748" xml:space="preserve"> EXP( -4 * alpha * X * 10^(-6) * BB748 / ( PI() * df * 10^(-6) * ( 1 - alpha ) ) ) * 100</f>
        <v>6.0287821557689652E-18</v>
      </c>
      <c r="BI748" cm="1">
        <f t="array" ref="BI748" xml:space="preserve"> EXP( -4 * alpha * X * 10^(-6) * BD748 / ( PI() * df * 10^(-6) * ( 1 - alpha ) ) ) * 100</f>
        <v>2.1297745606592019E-8</v>
      </c>
      <c r="BJ748" cm="1">
        <f t="array" ref="BJ748" xml:space="preserve"> EXP( -4 * alpha * X * 10^(-6) * BE748 / ( PI() * df * 10^(-6) * ( 1 - alpha ) ) ) * 100</f>
        <v>4.2856262058160961E-49</v>
      </c>
      <c r="BK748" cm="1">
        <f t="array" ref="BK748">fC *  BG748 +  ( 1 - fC ) * BI748</f>
        <v>5.7586680193503858E-8</v>
      </c>
    </row>
    <row r="749" spans="6:63" x14ac:dyDescent="0.2">
      <c r="F749">
        <v>7490</v>
      </c>
      <c r="G749" cm="1">
        <f t="array" ref="G749" xml:space="preserve"> F749 * 10^(-9) * rhoa/mu * U</f>
        <v>4.9620730193304209E-3</v>
      </c>
      <c r="H749" cm="1">
        <f t="array" ref="H749">1 +  lambda/F749 * ( 2.514 + 0.8 * EXP( -0.55 * F749/lambda ) )</f>
        <v>1.0224917409879839</v>
      </c>
      <c r="I749" cm="1">
        <f t="array" ref="I749" xml:space="preserve"> 1 + 3.34 * lambda/F749</f>
        <v>1.0298816288384514</v>
      </c>
      <c r="J749">
        <f t="shared" si="295"/>
        <v>0.99282452697131596</v>
      </c>
      <c r="K749" cm="1">
        <f t="array" ref="K749" xml:space="preserve"> kB * T * H749 / ( 3 * PI() * mu * F749 * 10^(-9) )</f>
        <v>3.2229475032377613E-12</v>
      </c>
      <c r="L749" cm="1">
        <f t="array" ref="L749" xml:space="preserve"> df * 10^(-6) *U / K749</f>
        <v>25516.035251163201</v>
      </c>
      <c r="M749" cm="1">
        <f t="array" ref="M749" xml:space="preserve"> 1 + 0.388 * Kn * ( ( 1 - alpha ) * L749 / Ku ) ^ ( 1 / 3 )</f>
        <v>1.2195870301723448</v>
      </c>
      <c r="N749" cm="1">
        <f t="array" ref="N749" xml:space="preserve"> 1 + 0.388 * Kn * ( ( 1 - alpha ) / Ku ) ^ ( 1 / 3 ) * ( 3 * PI() * mu * df * 10^(-6) * U * F749 * 10^(-9) / ( kB * T ) ) ^ ( 1 / 3 ) * ( 0.6 * ( F749 / lambda ) ^ 0.1 ) ^ ( -1 / 3 ) * ( 1 + 2/3 * ( 3.34 * F749 / lambda ) ) ^ ( -1 / 2 )</f>
        <v>1.0141784479332379</v>
      </c>
      <c r="O749">
        <f t="shared" si="286"/>
        <v>0.83157529790220885</v>
      </c>
      <c r="P749" cm="1">
        <f t="array" ref="P749" xml:space="preserve"> 1 / ( 1 + 1.6 * ( ( 1 - alpha ) / Ku ) ^ ( 1 / 3 ) * L749 ^ ( -2 / 3 ) * M749 )</f>
        <v>0.99747452654269286</v>
      </c>
      <c r="Q749" cm="1">
        <f t="array" ref="Q749" xml:space="preserve"> 1.6 * ( ( 1 - alpha ) / Ku ) * L749 ^ ( -2 / 3 ) * M749 * P749</f>
        <v>3.193817993336619E-3</v>
      </c>
      <c r="R749" cm="1">
        <f t="array" ref="R749" xml:space="preserve"> 1.6 * ( 0.6 ) ^ ( 2 / 3 ) * ( ( 1 - alpha ) / Ku ) * ( lambda * 10^(-9) ) ^ ( -1 / 15 ) * ( kB * T / ( 3 * PI() * df * 10^(-6) * U * mu ) ) ^ ( 2 / 3 ) * ( F749 * 10^(-9) ) ^ ( -3 / 5 )  +  3.2 * 3.34 / 3 * ( 0.6 ) ^ ( 2 / 3 ) * ( ( 1 - alpha ) / Ku ) *  ( lambda * 10^(-9) ) ^ ( 14 / 15 ) * ( kB * T / ( 3 * PI() * df * 10^(-6) * U * mu ) ) ^ ( 2 / 3 ) * ( F749 * 10^(-9) ) ^ ( -8 / 5 )</f>
        <v>2.5702728623892674E-3</v>
      </c>
      <c r="S749">
        <f t="shared" si="287"/>
        <v>2.6067153423428679E-3</v>
      </c>
      <c r="T749">
        <f t="shared" si="296"/>
        <v>0.8161752948293719</v>
      </c>
      <c r="U749">
        <f t="shared" si="288"/>
        <v>4855.636045792482</v>
      </c>
      <c r="V749">
        <f t="shared" si="289"/>
        <v>1.4350744767935818E-2</v>
      </c>
      <c r="W749">
        <f t="shared" si="290"/>
        <v>2.0594308213434676E-4</v>
      </c>
      <c r="X749">
        <f t="shared" si="291"/>
        <v>2.9554137960017286E-6</v>
      </c>
      <c r="Y749" cm="1">
        <f t="array" ref="Y749" xml:space="preserve"> 4 / 3 * g / U^2 * F749 * 10^(-9) * ( rhop - rhoa ) / rhoa</f>
        <v>776.45117496971477</v>
      </c>
      <c r="Z749" cm="1">
        <f t="array" ref="Z749" xml:space="preserve"> SQRT( 4/3 * 1/U749 * g/rhoa * F749 * 10^(-9) *  ( rhop - rhoa ) )</f>
        <v>4.1945403329983911E-3</v>
      </c>
      <c r="AA749" cm="1">
        <f t="array" ref="AA749" xml:space="preserve"> Z749 / U</f>
        <v>0.39988398592220187</v>
      </c>
      <c r="AB749">
        <f t="shared" si="297"/>
        <v>0.66634446763882149</v>
      </c>
      <c r="AC749">
        <f t="shared" si="298"/>
        <v>0.62372892258989454</v>
      </c>
      <c r="AD749">
        <f t="shared" si="299"/>
        <v>0.93604577344217432</v>
      </c>
      <c r="AE749" cm="1">
        <f t="array" ref="AE749">( ( F749 * 10^(-9) ) ^ 2 * rhop * H749 * U ) / ( 18 * mu * ( df * 10^(-6) ) )</f>
        <v>0.23517298664434619</v>
      </c>
      <c r="AF749">
        <f t="shared" si="300"/>
        <v>0.23495335163468087</v>
      </c>
      <c r="AG749" cm="1">
        <f t="array" ref="AG749">(2 * AI769*(1-alpha)*AE749*SQRT(alpha)+(1-alpha)*alpha*AE749^2)/Ku</f>
        <v>0.17777401374149854</v>
      </c>
      <c r="AH749">
        <f t="shared" si="301"/>
        <v>0.756635359762443</v>
      </c>
      <c r="AI749" cm="1">
        <f t="array" ref="AI749" xml:space="preserve"> F749 / df / 1000</f>
        <v>0.9553571428571429</v>
      </c>
      <c r="AJ749" cm="1">
        <f t="array" ref="AJ749" xml:space="preserve"> ( 1 + AI749 ) / ( 2*Ku ) * ( 2 * LN( 1 + AI749 ) - 1 + alpha + ( 1 / ( 1 + AI749 ) ) ^ 2 * ( 1 - alpha / 2 ) - ( alpha / 2) * ( 1 + AI749 ) ^ 2 )</f>
        <v>0.79267613201356035</v>
      </c>
      <c r="AK749" cm="1">
        <f t="array" ref="AK749" xml:space="preserve"> ( ( 1 - alpha ) / Ku ) * AI749 ^ 2</f>
        <v>1.2980234614624293</v>
      </c>
      <c r="AL749">
        <f t="shared" si="302"/>
        <v>1.6375205573115754</v>
      </c>
      <c r="AM749">
        <f t="shared" si="292"/>
        <v>0.94724710808341139</v>
      </c>
      <c r="AN749">
        <f t="shared" si="303"/>
        <v>2.1593124510293475</v>
      </c>
      <c r="AO749">
        <f t="shared" si="304"/>
        <v>2.2795661581890054</v>
      </c>
      <c r="AP749" cm="1">
        <f t="array" ref="AP749" xml:space="preserve"> EXP( -4 * alpha * X * 10^(-6) * AM749 / ( PI() * df * 10^(-6) * ( 1 - alpha ) ) ) * 100</f>
        <v>3.8226717890717914E-7</v>
      </c>
      <c r="AQ749" cm="1">
        <f t="array" ref="AQ749" xml:space="preserve"> EXP( -4 * alpha * X * 10^(-6) * AN749 / ( PI() * df * 10^(-6) * ( 1 - alpha ) ) ) * 100</f>
        <v>6.4781158057375718E-18</v>
      </c>
      <c r="AR749">
        <f t="shared" si="305"/>
        <v>3.8226717890070104E-7</v>
      </c>
      <c r="AS749" cm="1">
        <f t="array" ref="AS749" xml:space="preserve"> ( sigave * 10^(-6) * fE *e * H749 ) / ( 3 * PI() * eps0 * ( 1 + epsF ) * mu * U * F749 * 10^(-9) )</f>
        <v>2.8167750617533378E-3</v>
      </c>
      <c r="AT749" cm="1">
        <f t="array" ref="AT749" xml:space="preserve"> PI() * AS749 / ( 1 + alpha * SQRT(AS749) )</f>
        <v>8.8168719476503787E-3</v>
      </c>
      <c r="AU749" cm="1">
        <f t="array" ref="AU749" xml:space="preserve"> PI() * AS749 * ( 1 - SQRT( AS749 ) * alpha )</f>
        <v>8.8167537075249155E-3</v>
      </c>
      <c r="AV749">
        <f t="shared" si="306"/>
        <v>0.99998658933393103</v>
      </c>
      <c r="AW749" cm="1">
        <f t="array" ref="AW749" xml:space="preserve"> 2 / 3 * ( epsP - 1 ) / ( epsP + 2 ) * ( sigave * 10^(-6) ) ^ 2 / ( eps0 * ( 1 + epsF ) ^ 2 ) * H749 * ( F749 * 10^(-9) ) ^ 2 / ( df * 10^(-6) * mu * U )</f>
        <v>188.57032910492669</v>
      </c>
      <c r="AX749" cm="1">
        <f t="array" ref="AX749" xml:space="preserve"> 0.528 * Ku ^ 0.26 * AW749 ^ 0.74 / ( 1 + 0.366 * ( Ku * AW749 ) ^ 0.63 )</f>
        <v>2.6539016421486936</v>
      </c>
      <c r="AY749" cm="1">
        <f t="array" ref="AY749" xml:space="preserve"> 0.35 * Ku ^ ( -0.5 ) * AW749 ^ 0.4</f>
        <v>3.5176940453721319</v>
      </c>
      <c r="AZ749">
        <f t="shared" si="307"/>
        <v>1.3254801871723028</v>
      </c>
      <c r="BA749">
        <f t="shared" si="293"/>
        <v>0.94771222357630813</v>
      </c>
      <c r="BB749">
        <f t="shared" si="308"/>
        <v>2.1681292047368723</v>
      </c>
      <c r="BC749">
        <f t="shared" si="309"/>
        <v>2.2877505964365126</v>
      </c>
      <c r="BD749">
        <f t="shared" si="294"/>
        <v>1.0872480945689385</v>
      </c>
      <c r="BE749">
        <f t="shared" si="310"/>
        <v>5.6770064964014795</v>
      </c>
      <c r="BF749">
        <f t="shared" si="311"/>
        <v>5.2214453396234681</v>
      </c>
      <c r="BG749" cm="1">
        <f t="array" ref="BG749" xml:space="preserve"> EXP( -4 * alpha * X * 10^(-6) * BA749 / ( PI() * df * 10^(-6) * ( 1 - alpha ) ) ) * 100</f>
        <v>3.7864637305581417E-7</v>
      </c>
      <c r="BH749" cm="1">
        <f t="array" ref="BH749" xml:space="preserve"> EXP( -4 * alpha * X * 10^(-6) * BB749 / ( PI() * df * 10^(-6) * ( 1 - alpha ) ) ) * 100</f>
        <v>5.4087804807392341E-18</v>
      </c>
      <c r="BI749" cm="1">
        <f t="array" ref="BI749" xml:space="preserve"> EXP( -4 * alpha * X * 10^(-6) * BD749 / ( PI() * df * 10^(-6) * ( 1 - alpha ) ) ) * 100</f>
        <v>2.1790130839777852E-8</v>
      </c>
      <c r="BJ749" cm="1">
        <f t="array" ref="BJ749" xml:space="preserve"> EXP( -4 * alpha * X * 10^(-6) * BE749 / ( PI() * df * 10^(-6) * ( 1 - alpha ) ) ) * 100</f>
        <v>3.5624752716430711E-49</v>
      </c>
      <c r="BK749" cm="1">
        <f t="array" ref="BK749">fC *  BG749 +  ( 1 - fC ) * BI749</f>
        <v>5.7475755061381489E-8</v>
      </c>
    </row>
    <row r="750" spans="6:63" x14ac:dyDescent="0.2">
      <c r="F750">
        <v>7500</v>
      </c>
      <c r="G750" cm="1">
        <f t="array" ref="G750" xml:space="preserve"> F750 * 10^(-9) * rhoa/mu * U</f>
        <v>4.9686979499303282E-3</v>
      </c>
      <c r="H750" cm="1">
        <f t="array" ref="H750">1 +  lambda/F750 * ( 2.514 + 0.8 * EXP( -0.55 * F750/lambda ) )</f>
        <v>1.0224617519999999</v>
      </c>
      <c r="I750" cm="1">
        <f t="array" ref="I750" xml:space="preserve"> 1 + 3.34 * lambda/F750</f>
        <v>1.0298417866666667</v>
      </c>
      <c r="J750">
        <f t="shared" si="295"/>
        <v>0.99283381703654294</v>
      </c>
      <c r="K750" cm="1">
        <f t="array" ref="K750" xml:space="preserve"> kB * T * H750 / ( 3 * PI() * mu * F750 * 10^(-9) )</f>
        <v>3.2185558390756353E-12</v>
      </c>
      <c r="L750" cm="1">
        <f t="array" ref="L750" xml:space="preserve"> df * 10^(-6) *U / K750</f>
        <v>25550.851443012856</v>
      </c>
      <c r="M750" cm="1">
        <f t="array" ref="M750" xml:space="preserve"> 1 + 0.388 * Kn * ( ( 1 - alpha ) * L750 / Ku ) ^ ( 1 / 3 )</f>
        <v>1.2196868590249028</v>
      </c>
      <c r="N750" cm="1">
        <f t="array" ref="N750" xml:space="preserve"> 1 + 0.388 * Kn * ( ( 1 - alpha ) / Ku ) ^ ( 1 / 3 ) * ( 3 * PI() * mu * df * 10^(-6) * U * F750 * 10^(-9) / ( kB * T ) ) ^ ( 1 / 3 ) * ( 0.6 * ( F750 / lambda ) ^ 0.1 ) ^ ( -1 / 3 ) * ( 1 + 2/3 * ( 3.34 * F750 / lambda ) ) ^ ( -1 / 2 )</f>
        <v>1.0141747028124515</v>
      </c>
      <c r="O750">
        <f t="shared" si="286"/>
        <v>0.83150416462078536</v>
      </c>
      <c r="P750" cm="1">
        <f t="array" ref="P750" xml:space="preserve"> 1 / ( 1 + 1.6 * ( ( 1 - alpha ) / Ku ) ^ ( 1 / 3 ) * L750 ^ ( -2 / 3 ) * M750 )</f>
        <v>0.99747660944062089</v>
      </c>
      <c r="Q750" cm="1">
        <f t="array" ref="Q750" xml:space="preserve"> 1.6 * ( ( 1 - alpha ) / Ku ) * L750 ^ ( -2 / 3 ) * M750 * P750</f>
        <v>3.1911838746284896E-3</v>
      </c>
      <c r="R750" cm="1">
        <f t="array" ref="R750" xml:space="preserve"> 1.6 * ( 0.6 ) ^ ( 2 / 3 ) * ( ( 1 - alpha ) / Ku ) * ( lambda * 10^(-9) ) ^ ( -1 / 15 ) * ( kB * T / ( 3 * PI() * df * 10^(-6) * U * mu ) ) ^ ( 2 / 3 ) * ( F750 * 10^(-9) ) ^ ( -3 / 5 )  +  3.2 * 3.34 / 3 * ( 0.6 ) ^ ( 2 / 3 ) * ( ( 1 - alpha ) / Ku ) *  ( lambda * 10^(-9) ) ^ ( 14 / 15 ) * ( kB * T / ( 3 * PI() * df * 10^(-6) * U * mu ) ) ^ ( 2 / 3 ) * ( F750 * 10^(-9) ) ^ ( -8 / 5 )</f>
        <v>2.5681492122801549E-3</v>
      </c>
      <c r="S750">
        <f t="shared" si="287"/>
        <v>2.6045519641422574E-3</v>
      </c>
      <c r="T750">
        <f t="shared" si="296"/>
        <v>0.81617107207445805</v>
      </c>
      <c r="U750">
        <f t="shared" si="288"/>
        <v>4849.1792170041699</v>
      </c>
      <c r="V750">
        <f t="shared" si="289"/>
        <v>1.4360295663610287E-2</v>
      </c>
      <c r="W750">
        <f t="shared" si="290"/>
        <v>2.0621729576962233E-4</v>
      </c>
      <c r="X750">
        <f t="shared" si="291"/>
        <v>2.9613184381281337E-6</v>
      </c>
      <c r="Y750" cm="1">
        <f t="array" ref="Y750" xml:space="preserve"> 4 / 3 * g / U^2 * F750 * 10^(-9) * ( rhop - rhoa ) / rhoa</f>
        <v>777.48782540358627</v>
      </c>
      <c r="Z750" cm="1">
        <f t="array" ref="Z750" xml:space="preserve"> SQRT( 4/3 * 1/U750 * g/rhoa * F750 * 10^(-9) *  ( rhop - rhoa ) )</f>
        <v>4.2001330053294322E-3</v>
      </c>
      <c r="AA750" cm="1">
        <f t="array" ref="AA750" xml:space="preserve"> Z750 / U</f>
        <v>0.40041715998327826</v>
      </c>
      <c r="AB750">
        <f t="shared" si="297"/>
        <v>0.66782625061803136</v>
      </c>
      <c r="AC750">
        <f t="shared" si="298"/>
        <v>0.62494488363804823</v>
      </c>
      <c r="AD750">
        <f t="shared" si="299"/>
        <v>0.93578963549231686</v>
      </c>
      <c r="AE750" cm="1">
        <f t="array" ref="AE750">( ( F750 * 10^(-9) ) ^ 2 * rhop * H750 * U ) / ( 18 * mu * ( df * 10^(-6) ) )</f>
        <v>0.23579445520418221</v>
      </c>
      <c r="AF750">
        <f t="shared" si="300"/>
        <v>0.23559283025580746</v>
      </c>
      <c r="AG750" cm="1">
        <f t="array" ref="AG750">(2 * AI770*(1-alpha)*AE750*SQRT(alpha)+(1-alpha)*alpha*AE750^2)/Ku</f>
        <v>0.17848288983441848</v>
      </c>
      <c r="AH750">
        <f t="shared" si="301"/>
        <v>0.7575904990004203</v>
      </c>
      <c r="AI750" cm="1">
        <f t="array" ref="AI750" xml:space="preserve"> F750 / df / 1000</f>
        <v>0.95663265306122447</v>
      </c>
      <c r="AJ750" cm="1">
        <f t="array" ref="AJ750" xml:space="preserve"> ( 1 + AI750 ) / ( 2*Ku ) * ( 2 * LN( 1 + AI750 ) - 1 + alpha + ( 1 / ( 1 + AI750 ) ) ^ 2 * ( 1 - alpha / 2 ) - ( alpha / 2) * ( 1 + AI750 ) ^ 2 )</f>
        <v>0.79439314661920224</v>
      </c>
      <c r="AK750" cm="1">
        <f t="array" ref="AK750" xml:space="preserve"> ( ( 1 - alpha ) / Ku ) * AI750 ^ 2</f>
        <v>1.3014917924791869</v>
      </c>
      <c r="AL750">
        <f t="shared" si="302"/>
        <v>1.6383472063147919</v>
      </c>
      <c r="AM750">
        <f t="shared" si="292"/>
        <v>0.94795973283392299</v>
      </c>
      <c r="AN750">
        <f t="shared" si="303"/>
        <v>2.1646340583371848</v>
      </c>
      <c r="AO750">
        <f t="shared" si="304"/>
        <v>2.2834662521645486</v>
      </c>
      <c r="AP750" cm="1">
        <f t="array" ref="AP750" xml:space="preserve"> EXP( -4 * alpha * X * 10^(-6) * AM750 / ( PI() * df * 10^(-6) * ( 1 - alpha ) ) ) * 100</f>
        <v>3.7673357833410857E-7</v>
      </c>
      <c r="AQ750" cm="1">
        <f t="array" ref="AQ750" xml:space="preserve"> EXP( -4 * alpha * X * 10^(-6) * AN750 / ( PI() * df * 10^(-6) * ( 1 - alpha ) ) ) * 100</f>
        <v>5.8097665892466521E-18</v>
      </c>
      <c r="AR750">
        <f t="shared" si="305"/>
        <v>3.7673357832829882E-7</v>
      </c>
      <c r="AS750" cm="1">
        <f t="array" ref="AS750" xml:space="preserve"> ( sigave * 10^(-6) * fE *e * H750 ) / ( 3 * PI() * eps0 * ( 1 + epsF ) * mu * U * F750 * 10^(-9) )</f>
        <v>2.8129368577245574E-3</v>
      </c>
      <c r="AT750" cm="1">
        <f t="array" ref="AT750" xml:space="preserve"> PI() * AS750 / ( 1 + alpha * SQRT(AS750) )</f>
        <v>8.8048797658214686E-3</v>
      </c>
      <c r="AU750" cm="1">
        <f t="array" ref="AU750" xml:space="preserve"> PI() * AS750 * ( 1 - SQRT( AS750 ) * alpha )</f>
        <v>8.8047618474167907E-3</v>
      </c>
      <c r="AV750">
        <f t="shared" si="306"/>
        <v>0.99998660760762059</v>
      </c>
      <c r="AW750" cm="1">
        <f t="array" ref="AW750" xml:space="preserve"> 2 / 3 * ( epsP - 1 ) / ( epsP + 2 ) * ( sigave * 10^(-6) ) ^ 2 / ( eps0 * ( 1 + epsF ) ^ 2 ) * H750 * ( F750 * 10^(-9) ) ^ 2 / ( df * 10^(-6) * mu * U )</f>
        <v>189.06864539766431</v>
      </c>
      <c r="AX750" cm="1">
        <f t="array" ref="AX750" xml:space="preserve"> 0.528 * Ku ^ 0.26 * AW750 ^ 0.74 / ( 1 + 0.366 * ( Ku * AW750 ) ^ 0.63 )</f>
        <v>2.6551847833770226</v>
      </c>
      <c r="AY750" cm="1">
        <f t="array" ref="AY750" xml:space="preserve"> 0.35 * Ku ^ ( -0.5 ) * AW750 ^ 0.4</f>
        <v>3.5214094475459365</v>
      </c>
      <c r="AZ750">
        <f t="shared" si="307"/>
        <v>1.3262389380927371</v>
      </c>
      <c r="BA750">
        <f t="shared" si="293"/>
        <v>0.94841794112930156</v>
      </c>
      <c r="BB750">
        <f t="shared" si="308"/>
        <v>2.1734388201846015</v>
      </c>
      <c r="BC750">
        <f t="shared" si="309"/>
        <v>2.2916466738246659</v>
      </c>
      <c r="BD750">
        <f t="shared" si="294"/>
        <v>1.0861362583361656</v>
      </c>
      <c r="BE750">
        <f t="shared" si="310"/>
        <v>5.6860435058831218</v>
      </c>
      <c r="BF750">
        <f t="shared" si="311"/>
        <v>5.2351106615237013</v>
      </c>
      <c r="BG750" cm="1">
        <f t="array" ref="BG750" xml:space="preserve"> EXP( -4 * alpha * X * 10^(-6) * BA750 / ( PI() * df * 10^(-6) * ( 1 - alpha ) ) ) * 100</f>
        <v>3.732179306951113E-7</v>
      </c>
      <c r="BH750" cm="1">
        <f t="array" ref="BH750" xml:space="preserve"> EXP( -4 * alpha * X * 10^(-6) * BB750 / ( PI() * df * 10^(-6) * ( 1 - alpha ) ) ) * 100</f>
        <v>4.8519453175900186E-18</v>
      </c>
      <c r="BI750" cm="1">
        <f t="array" ref="BI750" xml:space="preserve"> EXP( -4 * alpha * X * 10^(-6) * BD750 / ( PI() * df * 10^(-6) * ( 1 - alpha ) ) ) * 100</f>
        <v>2.2291540311780739E-8</v>
      </c>
      <c r="BJ750" cm="1">
        <f t="array" ref="BJ750" xml:space="preserve"> EXP( -4 * alpha * X * 10^(-6) * BE750 / ( PI() * df * 10^(-6) * ( 1 - alpha ) ) ) * 100</f>
        <v>2.9610464620590688E-49</v>
      </c>
      <c r="BK750" cm="1">
        <f t="array" ref="BK750">fC *  BG750 +  ( 1 - fC ) * BI750</f>
        <v>5.7384179350113797E-8</v>
      </c>
    </row>
    <row r="751" spans="6:63" x14ac:dyDescent="0.2">
      <c r="F751">
        <v>7510</v>
      </c>
      <c r="G751" cm="1">
        <f t="array" ref="G751" xml:space="preserve"> F751 * 10^(-9) * rhoa/mu * U</f>
        <v>4.9753228805302346E-3</v>
      </c>
      <c r="H751" cm="1">
        <f t="array" ref="H751">1 +  lambda/F751 * ( 2.514 + 0.8 * EXP( -0.55 * F751/lambda ) )</f>
        <v>1.0224318428761652</v>
      </c>
      <c r="I751" cm="1">
        <f t="array" ref="I751" xml:space="preserve"> 1 + 3.34 * lambda/F751</f>
        <v>1.0298020505992012</v>
      </c>
      <c r="J751">
        <f t="shared" si="295"/>
        <v>0.99284308307723068</v>
      </c>
      <c r="K751" cm="1">
        <f t="array" ref="K751" xml:space="preserve"> kB * T * H751 / ( 3 * PI() * mu * F751 * 10^(-9) )</f>
        <v>3.214176121489505E-12</v>
      </c>
      <c r="L751" cm="1">
        <f t="array" ref="L751" xml:space="preserve"> df * 10^(-6) *U / K751</f>
        <v>25585.667678706159</v>
      </c>
      <c r="M751" cm="1">
        <f t="array" ref="M751" xml:space="preserve"> 1 + 0.388 * Kn * ( ( 1 - alpha ) * L751 / Ku ) ^ ( 1 / 3 )</f>
        <v>1.2197865973580466</v>
      </c>
      <c r="N751" cm="1">
        <f t="array" ref="N751" xml:space="preserve"> 1 + 0.388 * Kn * ( ( 1 - alpha ) / Ku ) ^ ( 1 / 3 ) * ( 3 * PI() * mu * df * 10^(-6) * U * F751 * 10^(-9) / ( kB * T ) ) ^ ( 1 / 3 ) * ( 0.6 * ( F751 / lambda ) ^ 0.1 ) ^ ( -1 / 3 ) * ( 1 + 2/3 * ( 3.34 * F751 / lambda ) ) ^ ( -1 / 2 )</f>
        <v>1.0141709636189937</v>
      </c>
      <c r="O751">
        <f t="shared" si="286"/>
        <v>0.83143310954194871</v>
      </c>
      <c r="P751" cm="1">
        <f t="array" ref="P751" xml:space="preserve"> 1 / ( 1 + 1.6 * ( ( 1 - alpha ) / Ku ) ^ ( 1 / 3 ) * L751 ^ ( -2 / 3 ) * M751 )</f>
        <v>0.99747868771827886</v>
      </c>
      <c r="Q751" cm="1">
        <f t="array" ref="Q751" xml:space="preserve"> 1.6 * ( ( 1 - alpha ) / Ku ) * L751 ^ ( -2 / 3 ) * M751 * P751</f>
        <v>3.1885555989046139E-3</v>
      </c>
      <c r="R751" cm="1">
        <f t="array" ref="R751" xml:space="preserve"> 1.6 * ( 0.6 ) ^ ( 2 / 3 ) * ( ( 1 - alpha ) / Ku ) * ( lambda * 10^(-9) ) ^ ( -1 / 15 ) * ( kB * T / ( 3 * PI() * df * 10^(-6) * U * mu ) ) ^ ( 2 / 3 ) * ( F751 * 10^(-9) ) ^ ( -3 / 5 )  +  3.2 * 3.34 / 3 * ( 0.6 ) ^ ( 2 / 3 ) * ( ( 1 - alpha ) / Ku ) *  ( lambda * 10^(-9) ) ^ ( 14 / 15 ) * ( kB * T / ( 3 * PI() * df * 10^(-6) * U * mu ) ) ^ ( 2 / 3 ) * ( F751 * 10^(-9) ) ^ ( -8 / 5 )</f>
        <v>2.5660302301401964E-3</v>
      </c>
      <c r="S751">
        <f t="shared" si="287"/>
        <v>2.602393351176751E-3</v>
      </c>
      <c r="T751">
        <f t="shared" si="296"/>
        <v>0.81616684120884353</v>
      </c>
      <c r="U751">
        <f t="shared" si="288"/>
        <v>4842.7395762682445</v>
      </c>
      <c r="V751">
        <f t="shared" si="289"/>
        <v>1.4369840153258208E-2</v>
      </c>
      <c r="W751">
        <f t="shared" si="290"/>
        <v>2.0649150773230365E-4</v>
      </c>
      <c r="X751">
        <f t="shared" si="291"/>
        <v>2.967226971181912E-6</v>
      </c>
      <c r="Y751" cm="1">
        <f t="array" ref="Y751" xml:space="preserve"> 4 / 3 * g / U^2 * F751 * 10^(-9) * ( rhop - rhoa ) / rhoa</f>
        <v>778.52447583745766</v>
      </c>
      <c r="Z751" cm="1">
        <f t="array" ref="Z751" xml:space="preserve"> SQRT( 4/3 * 1/U751 * g/rhoa * F751 * 10^(-9) *  ( rhop - rhoa ) )</f>
        <v>4.2057256608005623E-3</v>
      </c>
      <c r="AA751" cm="1">
        <f t="array" ref="AA751" xml:space="preserve"> Z751 / U</f>
        <v>0.40095033243702516</v>
      </c>
      <c r="AB751">
        <f t="shared" si="297"/>
        <v>0.66931066679020468</v>
      </c>
      <c r="AC751">
        <f t="shared" si="298"/>
        <v>0.62616209243755017</v>
      </c>
      <c r="AD751">
        <f t="shared" si="299"/>
        <v>0.93553281533733657</v>
      </c>
      <c r="AE751" cm="1">
        <f t="array" ref="AE751">( ( F751 * 10^(-9) ) ^ 2 * rhop * H751 * U ) / ( 18 * mu * ( df * 10^(-6) ) )</f>
        <v>0.23641674372650939</v>
      </c>
      <c r="AF751">
        <f t="shared" si="300"/>
        <v>0.23623238275489419</v>
      </c>
      <c r="AG751" cm="1">
        <f t="array" ref="AG751">(2 * AI771*(1-alpha)*AE751*SQRT(alpha)+(1-alpha)*alpha*AE751^2)/Ku</f>
        <v>0.17919366675578141</v>
      </c>
      <c r="AH751">
        <f t="shared" si="301"/>
        <v>0.75854827634577937</v>
      </c>
      <c r="AI751" cm="1">
        <f t="array" ref="AI751" xml:space="preserve"> F751 / df / 1000</f>
        <v>0.95790816326530615</v>
      </c>
      <c r="AJ751" cm="1">
        <f t="array" ref="AJ751" xml:space="preserve"> ( 1 + AI751 ) / ( 2*Ku ) * ( 2 * LN( 1 + AI751 ) - 1 + alpha + ( 1 / ( 1 + AI751 ) ) ^ 2 * ( 1 - alpha / 2 ) - ( alpha / 2) * ( 1 + AI751 ) ^ 2 )</f>
        <v>0.7961112484258358</v>
      </c>
      <c r="AK751" cm="1">
        <f t="array" ref="AK751" xml:space="preserve"> ( ( 1 - alpha ) / Ku ) * AI751 ^ 2</f>
        <v>1.3049647510223181</v>
      </c>
      <c r="AL751">
        <f t="shared" si="302"/>
        <v>1.639173863706419</v>
      </c>
      <c r="AM751">
        <f t="shared" si="292"/>
        <v>0.94866805627403439</v>
      </c>
      <c r="AN751">
        <f t="shared" si="303"/>
        <v>2.1699616195659392</v>
      </c>
      <c r="AO751">
        <f t="shared" si="304"/>
        <v>2.2873771338824538</v>
      </c>
      <c r="AP751" cm="1">
        <f t="array" ref="AP751" xml:space="preserve"> EXP( -4 * alpha * X * 10^(-6) * AM751 / ( PI() * df * 10^(-6) * ( 1 - alpha ) ) ) * 100</f>
        <v>3.7131275936516084E-7</v>
      </c>
      <c r="AQ751" cm="1">
        <f t="array" ref="AQ751" xml:space="preserve"> EXP( -4 * alpha * X * 10^(-6) * AN751 / ( PI() * df * 10^(-6) * ( 1 - alpha ) ) ) * 100</f>
        <v>5.209736440671292E-18</v>
      </c>
      <c r="AR751">
        <f t="shared" si="305"/>
        <v>3.7131275935995111E-7</v>
      </c>
      <c r="AS751" cm="1">
        <f t="array" ref="AS751" xml:space="preserve"> ( sigave * 10^(-6) * fE *e * H751 ) / ( 3 * PI() * eps0 * ( 1 + epsF ) * mu * U * F751 * 10^(-9) )</f>
        <v>2.8091090947027458E-3</v>
      </c>
      <c r="AT751" cm="1">
        <f t="array" ref="AT751" xml:space="preserve"> PI() * AS751 / ( 1 + alpha * SQRT(AS751) )</f>
        <v>8.7929201616008881E-3</v>
      </c>
      <c r="AU751" cm="1">
        <f t="array" ref="AU751" xml:space="preserve"> PI() * AS751 * ( 1 - SQRT( AS751 ) * alpha )</f>
        <v>8.7928025636059195E-3</v>
      </c>
      <c r="AV751">
        <f t="shared" si="306"/>
        <v>0.99998662583160003</v>
      </c>
      <c r="AW751" cm="1">
        <f t="array" ref="AW751" xml:space="preserve"> 2 / 3 * ( epsP - 1 ) / ( epsP + 2 ) * ( sigave * 10^(-6) ) ^ 2 / ( eps0 * ( 1 + epsF ) ^ 2 ) * H751 * ( F751 * 10^(-9) ) ^ 2 / ( df * 10^(-6) * mu * U )</f>
        <v>189.5676191664115</v>
      </c>
      <c r="AX751" cm="1">
        <f t="array" ref="AX751" xml:space="preserve"> 0.528 * Ku ^ 0.26 * AW751 ^ 0.74 / ( 1 + 0.366 * ( Ku * AW751 ) ^ 0.63 )</f>
        <v>2.6564661008507144</v>
      </c>
      <c r="AY751" cm="1">
        <f t="array" ref="AY751" xml:space="preserve"> 0.35 * Ku ^ ( -0.5 ) * AW751 ^ 0.4</f>
        <v>3.5251238693533611</v>
      </c>
      <c r="AZ751">
        <f t="shared" si="307"/>
        <v>1.3269974980009966</v>
      </c>
      <c r="BA751">
        <f t="shared" si="293"/>
        <v>0.94911941395695654</v>
      </c>
      <c r="BB751">
        <f t="shared" si="308"/>
        <v>2.1787544221295452</v>
      </c>
      <c r="BC751">
        <f t="shared" si="309"/>
        <v>2.2955535310842916</v>
      </c>
      <c r="BD751">
        <f t="shared" si="294"/>
        <v>1.0850296246728386</v>
      </c>
      <c r="BE751">
        <f t="shared" si="310"/>
        <v>5.6950854889193003</v>
      </c>
      <c r="BF751">
        <f t="shared" si="311"/>
        <v>5.2487834059245158</v>
      </c>
      <c r="BG751" cm="1">
        <f t="array" ref="BG751" xml:space="preserve"> EXP( -4 * alpha * X * 10^(-6) * BA751 / ( PI() * df * 10^(-6) * ( 1 - alpha ) ) ) * 100</f>
        <v>3.6789926518581593E-7</v>
      </c>
      <c r="BH751" cm="1">
        <f t="array" ref="BH751" xml:space="preserve"> EXP( -4 * alpha * X * 10^(-6) * BB751 / ( PI() * df * 10^(-6) * ( 1 - alpha ) ) ) * 100</f>
        <v>4.3519033441950144E-18</v>
      </c>
      <c r="BI751" cm="1">
        <f t="array" ref="BI751" xml:space="preserve"> EXP( -4 * alpha * X * 10^(-6) * BD751 / ( PI() * df * 10^(-6) * ( 1 - alpha ) ) ) * 100</f>
        <v>2.2802060152696969E-8</v>
      </c>
      <c r="BJ751" cm="1">
        <f t="array" ref="BJ751" xml:space="preserve"> EXP( -4 * alpha * X * 10^(-6) * BE751 / ( PI() * df * 10^(-6) * ( 1 - alpha ) ) ) * 100</f>
        <v>2.4609023923961056E-49</v>
      </c>
      <c r="BK751" cm="1">
        <f t="array" ref="BK751">fC *  BG751 +  ( 1 - fC ) * BI751</f>
        <v>5.7311780656008873E-8</v>
      </c>
    </row>
    <row r="752" spans="6:63" x14ac:dyDescent="0.2">
      <c r="F752">
        <v>7520</v>
      </c>
      <c r="G752" cm="1">
        <f t="array" ref="G752" xml:space="preserve"> F752 * 10^(-9) * rhoa/mu * U</f>
        <v>4.9819478111301427E-3</v>
      </c>
      <c r="H752" cm="1">
        <f t="array" ref="H752">1 +  lambda/F752 * ( 2.514 + 0.8 * EXP( -0.55 * F752/lambda ) )</f>
        <v>1.0224020132978724</v>
      </c>
      <c r="I752" cm="1">
        <f t="array" ref="I752" xml:space="preserve"> 1 + 3.34 * lambda/F752</f>
        <v>1.029762420212766</v>
      </c>
      <c r="J752">
        <f t="shared" si="295"/>
        <v>0.99285232518645139</v>
      </c>
      <c r="K752" cm="1">
        <f t="array" ref="K752" xml:space="preserve"> kB * T * H752 / ( 3 * PI() * mu * F752 * 10^(-9) )</f>
        <v>3.2098083018198982E-12</v>
      </c>
      <c r="L752" cm="1">
        <f t="array" ref="L752" xml:space="preserve"> df * 10^(-6) *U / K752</f>
        <v>25620.483958072036</v>
      </c>
      <c r="M752" cm="1">
        <f t="array" ref="M752" xml:space="preserve"> 1 + 0.388 * Kn * ( ( 1 - alpha ) * L752 / Ku ) ^ ( 1 / 3 )</f>
        <v>1.2198862453764308</v>
      </c>
      <c r="N752" cm="1">
        <f t="array" ref="N752" xml:space="preserve"> 1 + 0.388 * Kn * ( ( 1 - alpha ) / Ku ) ^ ( 1 / 3 ) * ( 3 * PI() * mu * df * 10^(-6) * U * F752 * 10^(-9) / ( kB * T ) ) ^ ( 1 / 3 ) * ( 0.6 * ( F752 / lambda ) ^ 0.1 ) ^ ( -1 / 3 ) * ( 1 + 2/3 * ( 3.34 * F752 / lambda ) ) ^ ( -1 / 2 )</f>
        <v>1.014167230335689</v>
      </c>
      <c r="O752">
        <f t="shared" si="286"/>
        <v>0.83136213247714641</v>
      </c>
      <c r="P752" cm="1">
        <f t="array" ref="P752" xml:space="preserve"> 1 / ( 1 + 1.6 * ( ( 1 - alpha ) / Ku ) ^ ( 1 / 3 ) * L752 ^ ( -2 / 3 ) * M752 )</f>
        <v>0.99748076139219988</v>
      </c>
      <c r="Q752" cm="1">
        <f t="array" ref="Q752" xml:space="preserve"> 1.6 * ( ( 1 - alpha ) / Ku ) * L752 ^ ( -2 / 3 ) * M752 * P752</f>
        <v>3.1859331452565444E-3</v>
      </c>
      <c r="R752" cm="1">
        <f t="array" ref="R752" xml:space="preserve"> 1.6 * ( 0.6 ) ^ ( 2 / 3 ) * ( ( 1 - alpha ) / Ku ) * ( lambda * 10^(-9) ) ^ ( -1 / 15 ) * ( kB * T / ( 3 * PI() * df * 10^(-6) * U * mu ) ) ^ ( 2 / 3 ) * ( F752 * 10^(-9) ) ^ ( -3 / 5 )  +  3.2 * 3.34 / 3 * ( 0.6 ) ^ ( 2 / 3 ) * ( ( 1 - alpha ) / Ku ) *  ( lambda * 10^(-9) ) ^ ( 14 / 15 ) * ( kB * T / ( 3 * PI() * df * 10^(-6) * U * mu ) ) ^ ( 2 / 3 ) * ( F752 * 10^(-9) ) ^ ( -8 / 5 )</f>
        <v>2.5639158993342221E-3</v>
      </c>
      <c r="S752">
        <f t="shared" si="287"/>
        <v>2.6002394864414252E-3</v>
      </c>
      <c r="T752">
        <f t="shared" si="296"/>
        <v>0.81616260225449366</v>
      </c>
      <c r="U752">
        <f t="shared" si="288"/>
        <v>4836.3170550279692</v>
      </c>
      <c r="V752">
        <f t="shared" si="289"/>
        <v>1.4379378249660154E-2</v>
      </c>
      <c r="W752">
        <f t="shared" si="290"/>
        <v>2.0676571802308823E-4</v>
      </c>
      <c r="X752">
        <f t="shared" si="291"/>
        <v>2.9731393924977031E-6</v>
      </c>
      <c r="Y752" cm="1">
        <f t="array" ref="Y752" xml:space="preserve"> 4 / 3 * g / U^2 * F752 * 10^(-9) * ( rhop - rhoa ) / rhoa</f>
        <v>779.56112627132916</v>
      </c>
      <c r="Z752" cm="1">
        <f t="array" ref="Z752" xml:space="preserve"> SQRT( 4/3 * 1/U752 * g/rhoa * F752 * 10^(-9) *  ( rhop - rhoa ) )</f>
        <v>4.2113182994189362E-3</v>
      </c>
      <c r="AA752" cm="1">
        <f t="array" ref="AA752" xml:space="preserve"> Z752 / U</f>
        <v>0.40148350328412469</v>
      </c>
      <c r="AB752">
        <f t="shared" si="297"/>
        <v>0.67079772318241526</v>
      </c>
      <c r="AC752">
        <f t="shared" si="298"/>
        <v>0.627380549887813</v>
      </c>
      <c r="AD752">
        <f t="shared" si="299"/>
        <v>0.93527531207377768</v>
      </c>
      <c r="AE752" cm="1">
        <f t="array" ref="AE752">( ( F752 * 10^(-9) ) ^ 2 * rhop * H752 * U ) / ( 18 * mu * ( df * 10^(-6) ) )</f>
        <v>0.23703985221132765</v>
      </c>
      <c r="AF752">
        <f t="shared" si="300"/>
        <v>0.23687200571593589</v>
      </c>
      <c r="AG752" cm="1">
        <f t="array" ref="AG752">(2 * AI772*(1-alpha)*AE752*SQRT(alpha)+(1-alpha)*alpha*AE752^2)/Ku</f>
        <v>0.17990634715026751</v>
      </c>
      <c r="AH752">
        <f t="shared" si="301"/>
        <v>0.75950869165188173</v>
      </c>
      <c r="AI752" cm="1">
        <f t="array" ref="AI752" xml:space="preserve"> F752 / df / 1000</f>
        <v>0.95918367346938782</v>
      </c>
      <c r="AJ752" cm="1">
        <f t="array" ref="AJ752" xml:space="preserve"> ( 1 + AI752 ) / ( 2*Ku ) * ( 2 * LN( 1 + AI752 ) - 1 + alpha + ( 1 / ( 1 + AI752 ) ) ^ 2 * ( 1 - alpha / 2 ) - ( alpha / 2) * ( 1 + AI752 ) ^ 2 )</f>
        <v>0.79783043565226341</v>
      </c>
      <c r="AK752" cm="1">
        <f t="array" ref="AK752" xml:space="preserve"> ( ( 1 - alpha ) / Ku ) * AI752 ^ 2</f>
        <v>1.3084423370918226</v>
      </c>
      <c r="AL752">
        <f t="shared" si="302"/>
        <v>1.6400005297141995</v>
      </c>
      <c r="AM752">
        <f t="shared" si="292"/>
        <v>0.94937207258140932</v>
      </c>
      <c r="AN752">
        <f t="shared" si="303"/>
        <v>2.1752951321820131</v>
      </c>
      <c r="AO752">
        <f t="shared" si="304"/>
        <v>2.2912988437370325</v>
      </c>
      <c r="AP752" cm="1">
        <f t="array" ref="AP752" xml:space="preserve"> EXP( -4 * alpha * X * 10^(-6) * AM752 / ( PI() * df * 10^(-6) * ( 1 - alpha ) ) ) * 100</f>
        <v>3.6600219541590672E-7</v>
      </c>
      <c r="AQ752" cm="1">
        <f t="array" ref="AQ752" xml:space="preserve"> EXP( -4 * alpha * X * 10^(-6) * AN752 / ( PI() * df * 10^(-6) * ( 1 - alpha ) ) ) * 100</f>
        <v>4.6711082809445219E-18</v>
      </c>
      <c r="AR752">
        <f t="shared" si="305"/>
        <v>3.660021954112356E-7</v>
      </c>
      <c r="AS752" cm="1">
        <f t="array" ref="AS752" xml:space="preserve"> ( sigave * 10^(-6) * fE *e * H752 ) / ( 3 * PI() * eps0 * ( 1 + epsF ) * mu * U * F752 * 10^(-9) )</f>
        <v>2.8052917301607475E-3</v>
      </c>
      <c r="AT752" cm="1">
        <f t="array" ref="AT752" xml:space="preserve"> PI() * AS752 / ( 1 + alpha * SQRT(AS752) )</f>
        <v>8.7809930024479819E-3</v>
      </c>
      <c r="AU752" cm="1">
        <f t="array" ref="AU752" xml:space="preserve"> PI() * AS752 * ( 1 - SQRT( AS752 ) * alpha )</f>
        <v>8.7808757235587655E-3</v>
      </c>
      <c r="AV752">
        <f t="shared" si="306"/>
        <v>0.99998664400607273</v>
      </c>
      <c r="AW752" cm="1">
        <f t="array" ref="AW752" xml:space="preserve"> 2 / 3 * ( epsP - 1 ) / ( epsP + 2 ) * ( sigave * 10^(-6) ) ^ 2 / ( eps0 * ( 1 + epsF ) ^ 2 ) * H752 * ( F752 * 10^(-9) ) ^ 2 / ( df * 10^(-6) * mu * U )</f>
        <v>190.06725041116809</v>
      </c>
      <c r="AX752" cm="1">
        <f t="array" ref="AX752" xml:space="preserve"> 0.528 * Ku ^ 0.26 * AW752 ^ 0.74 / ( 1 + 0.366 * ( Ku * AW752 ) ^ 0.63 )</f>
        <v>2.6577455997145756</v>
      </c>
      <c r="AY752" cm="1">
        <f t="array" ref="AY752" xml:space="preserve"> 0.35 * Ku ^ ( -0.5 ) * AW752 ^ 0.4</f>
        <v>3.5288373123454213</v>
      </c>
      <c r="AZ752">
        <f t="shared" si="307"/>
        <v>1.3277558667482678</v>
      </c>
      <c r="BA752">
        <f t="shared" si="293"/>
        <v>0.94981663605780042</v>
      </c>
      <c r="BB752">
        <f t="shared" si="308"/>
        <v>2.1840760079055719</v>
      </c>
      <c r="BC752">
        <f t="shared" si="309"/>
        <v>2.2994712084329731</v>
      </c>
      <c r="BD752">
        <f t="shared" si="294"/>
        <v>1.0839282239008377</v>
      </c>
      <c r="BE752">
        <f t="shared" si="310"/>
        <v>5.7041324445274348</v>
      </c>
      <c r="BF752">
        <f t="shared" si="311"/>
        <v>5.2624632505641564</v>
      </c>
      <c r="BG752" cm="1">
        <f t="array" ref="BG752" xml:space="preserve"> EXP( -4 * alpha * X * 10^(-6) * BA752 / ( PI() * df * 10^(-6) * ( 1 - alpha ) ) ) * 100</f>
        <v>3.6268793929887517E-7</v>
      </c>
      <c r="BH752" cm="1">
        <f t="array" ref="BH752" xml:space="preserve"> EXP( -4 * alpha * X * 10^(-6) * BB752 / ( PI() * df * 10^(-6) * ( 1 - alpha ) ) ) * 100</f>
        <v>3.9029178462231559E-18</v>
      </c>
      <c r="BI752" cm="1">
        <f t="array" ref="BI752" xml:space="preserve"> EXP( -4 * alpha * X * 10^(-6) * BD752 / ( PI() * df * 10^(-6) * ( 1 - alpha ) ) ) * 100</f>
        <v>2.3321774605933168E-8</v>
      </c>
      <c r="BJ752" cm="1">
        <f t="array" ref="BJ752" xml:space="preserve"> EXP( -4 * alpha * X * 10^(-6) * BE752 / ( PI() * df * 10^(-6) * ( 1 - alpha ) ) ) * 100</f>
        <v>2.0450285084178573E-49</v>
      </c>
      <c r="BK752" cm="1">
        <f t="array" ref="BK752">fC *  BG752 +  ( 1 - fC ) * BI752</f>
        <v>5.7258391075227376E-8</v>
      </c>
    </row>
    <row r="753" spans="6:63" x14ac:dyDescent="0.2">
      <c r="F753">
        <v>7530</v>
      </c>
      <c r="G753" cm="1">
        <f t="array" ref="G753" xml:space="preserve"> F753 * 10^(-9) * rhoa/mu * U</f>
        <v>4.9885727417300499E-3</v>
      </c>
      <c r="H753" cm="1">
        <f t="array" ref="H753">1 +  lambda/F753 * ( 2.514 + 0.8 * EXP( -0.55 * F753/lambda ) )</f>
        <v>1.0223722629482073</v>
      </c>
      <c r="I753" cm="1">
        <f t="array" ref="I753" xml:space="preserve"> 1 + 3.34 * lambda/F753</f>
        <v>1.0297228950863213</v>
      </c>
      <c r="J753">
        <f t="shared" si="295"/>
        <v>0.99286154345679778</v>
      </c>
      <c r="K753" cm="1">
        <f t="array" ref="K753" xml:space="preserve"> kB * T * H753 / ( 3 * PI() * mu * F753 * 10^(-9) )</f>
        <v>3.2054523316711333E-12</v>
      </c>
      <c r="L753" cm="1">
        <f t="array" ref="L753" xml:space="preserve"> df * 10^(-6) *U / K753</f>
        <v>25655.300280940293</v>
      </c>
      <c r="M753" cm="1">
        <f t="array" ref="M753" xml:space="preserve"> 1 + 0.388 * Kn * ( ( 1 - alpha ) * L753 / Ku ) ^ ( 1 / 3 )</f>
        <v>1.2199858032839708</v>
      </c>
      <c r="N753" cm="1">
        <f t="array" ref="N753" xml:space="preserve"> 1 + 0.388 * Kn * ( ( 1 - alpha ) / Ku ) ^ ( 1 / 3 ) * ( 3 * PI() * mu * df * 10^(-6) * U * F753 * 10^(-9) / ( kB * T ) ) ^ ( 1 / 3 ) * ( 0.6 * ( F753 / lambda ) ^ 0.1 ) ^ ( -1 / 3 ) * ( 1 + 2/3 * ( 3.34 * F753 / lambda ) ) ^ ( -1 / 2 )</f>
        <v>1.0141635029454348</v>
      </c>
      <c r="O753">
        <f t="shared" si="286"/>
        <v>0.83129123323853338</v>
      </c>
      <c r="P753" cm="1">
        <f t="array" ref="P753" xml:space="preserve"> 1 / ( 1 + 1.6 * ( ( 1 - alpha ) / Ku ) ^ ( 1 / 3 ) * L753 ^ ( -2 / 3 ) * M753 )</f>
        <v>0.99748283047883546</v>
      </c>
      <c r="Q753" cm="1">
        <f t="array" ref="Q753" xml:space="preserve"> 1.6 * ( ( 1 - alpha ) / Ku ) * L753 ^ ( -2 / 3 ) * M753 * P753</f>
        <v>3.1833164928788955E-3</v>
      </c>
      <c r="R753" cm="1">
        <f t="array" ref="R753" xml:space="preserve"> 1.6 * ( 0.6 ) ^ ( 2 / 3 ) * ( ( 1 - alpha ) / Ku ) * ( lambda * 10^(-9) ) ^ ( -1 / 15 ) * ( kB * T / ( 3 * PI() * df * 10^(-6) * U * mu ) ) ^ ( 2 / 3 ) * ( F753 * 10^(-9) ) ^ ( -3 / 5 )  +  3.2 * 3.34 / 3 * ( 0.6 ) ^ ( 2 / 3 ) * ( ( 1 - alpha ) / Ku ) *  ( lambda * 10^(-9) ) ^ ( 14 / 15 ) * ( kB * T / ( 3 * PI() * df * 10^(-6) * U * mu ) ) ^ ( 2 / 3 ) * ( F753 * 10^(-9) ) ^ ( -8 / 5 )</f>
        <v>2.5618062033089563E-3</v>
      </c>
      <c r="S753">
        <f t="shared" si="287"/>
        <v>2.5980903530151557E-3</v>
      </c>
      <c r="T753">
        <f t="shared" si="296"/>
        <v>0.81615835523332492</v>
      </c>
      <c r="U753">
        <f t="shared" si="288"/>
        <v>4829.911585090751</v>
      </c>
      <c r="V753">
        <f t="shared" si="289"/>
        <v>1.4388909965554225E-2</v>
      </c>
      <c r="W753">
        <f t="shared" si="290"/>
        <v>2.0703992664267213E-4</v>
      </c>
      <c r="X753">
        <f t="shared" si="291"/>
        <v>2.9790556994154501E-6</v>
      </c>
      <c r="Y753" cm="1">
        <f t="array" ref="Y753" xml:space="preserve"> 4 / 3 * g / U^2 * F753 * 10^(-9) * ( rhop - rhoa ) / rhoa</f>
        <v>780.59777670520043</v>
      </c>
      <c r="Z753" cm="1">
        <f t="array" ref="Z753" xml:space="preserve"> SQRT( 4/3 * 1/U753 * g/rhoa * F753 * 10^(-9) *  ( rhop - rhoa ) )</f>
        <v>4.216910921191701E-3</v>
      </c>
      <c r="AA753" cm="1">
        <f t="array" ref="AA753" xml:space="preserve"> Z753 / U</f>
        <v>0.40201667252525813</v>
      </c>
      <c r="AB753">
        <f t="shared" si="297"/>
        <v>0.67228742684676079</v>
      </c>
      <c r="AC753">
        <f t="shared" si="298"/>
        <v>0.62860025688823562</v>
      </c>
      <c r="AD753">
        <f t="shared" si="299"/>
        <v>0.93501712479819576</v>
      </c>
      <c r="AE753" cm="1">
        <f t="array" ref="AE753">( ( F753 * 10^(-9) ) ^ 2 * rhop * H753 * U ) / ( 18 * mu * ( df * 10^(-6) ) )</f>
        <v>0.23766378065863689</v>
      </c>
      <c r="AF753">
        <f t="shared" si="300"/>
        <v>0.23751169573493566</v>
      </c>
      <c r="AG753" cm="1">
        <f t="array" ref="AG753">(2 * AI773*(1-alpha)*AE753*SQRT(alpha)+(1-alpha)*alpha*AE753^2)/Ku</f>
        <v>0.18062093366295273</v>
      </c>
      <c r="AH753">
        <f t="shared" si="301"/>
        <v>0.7604717447873669</v>
      </c>
      <c r="AI753" cm="1">
        <f t="array" ref="AI753" xml:space="preserve"> F753 / df / 1000</f>
        <v>0.96045918367346939</v>
      </c>
      <c r="AJ753" cm="1">
        <f t="array" ref="AJ753" xml:space="preserve"> ( 1 + AI753 ) / ( 2*Ku ) * ( 2 * LN( 1 + AI753 ) - 1 + alpha + ( 1 / ( 1 + AI753 ) ) ^ 2 * ( 1 - alpha / 2 ) - ( alpha / 2) * ( 1 + AI753 ) ^ 2 )</f>
        <v>0.7995507065199926</v>
      </c>
      <c r="AK753" cm="1">
        <f t="array" ref="AK753" xml:space="preserve"> ( ( 1 - alpha ) / Ku ) * AI753 ^ 2</f>
        <v>1.3119245506877002</v>
      </c>
      <c r="AL753">
        <f t="shared" si="302"/>
        <v>1.6408272045656629</v>
      </c>
      <c r="AM753">
        <f t="shared" si="292"/>
        <v>0.950071775955871</v>
      </c>
      <c r="AN753">
        <f t="shared" si="303"/>
        <v>2.1806345936638865</v>
      </c>
      <c r="AO753">
        <f t="shared" si="304"/>
        <v>2.2952314223522126</v>
      </c>
      <c r="AP753" cm="1">
        <f t="array" ref="AP753" xml:space="preserve"> EXP( -4 * alpha * X * 10^(-6) * AM753 / ( PI() * df * 10^(-6) * ( 1 - alpha ) ) ) * 100</f>
        <v>3.607994230228417E-7</v>
      </c>
      <c r="AQ753" cm="1">
        <f t="array" ref="AQ753" xml:space="preserve"> EXP( -4 * alpha * X * 10^(-6) * AN753 / ( PI() * df * 10^(-6) * ( 1 - alpha ) ) ) * 100</f>
        <v>4.1876584456036016E-18</v>
      </c>
      <c r="AR753">
        <f t="shared" si="305"/>
        <v>3.6079942301865402E-7</v>
      </c>
      <c r="AS753" cm="1">
        <f t="array" ref="AS753" xml:space="preserve"> ( sigave * 10^(-6) * fE *e * H753 ) / ( 3 * PI() * eps0 * ( 1 + epsF ) * mu * U * F753 * 10^(-9) )</f>
        <v>2.8014847218019515E-3</v>
      </c>
      <c r="AT753" cm="1">
        <f t="array" ref="AT753" xml:space="preserve"> PI() * AS753 / ( 1 + alpha * SQRT(AS753) )</f>
        <v>8.7690981565399003E-3</v>
      </c>
      <c r="AU753" cm="1">
        <f t="array" ref="AU753" xml:space="preserve"> PI() * AS753 * ( 1 - SQRT( AS753 ) * alpha )</f>
        <v>8.7689811954595395E-3</v>
      </c>
      <c r="AV753">
        <f t="shared" si="306"/>
        <v>0.99998666213123943</v>
      </c>
      <c r="AW753" cm="1">
        <f t="array" ref="AW753" xml:space="preserve"> 2 / 3 * ( epsP - 1 ) / ( epsP + 2 ) * ( sigave * 10^(-6) ) ^ 2 / ( eps0 * ( 1 + epsF ) ^ 2 ) * H753 * ( F753 * 10^(-9) ) ^ 2 / ( df * 10^(-6) * mu * U )</f>
        <v>190.56753913193418</v>
      </c>
      <c r="AX753" cm="1">
        <f t="array" ref="AX753" xml:space="preserve"> 0.528 * Ku ^ 0.26 * AW753 ^ 0.74 / ( 1 + 0.366 * ( Ku * AW753 ) ^ 0.63 )</f>
        <v>2.6590232850927675</v>
      </c>
      <c r="AY753" cm="1">
        <f t="array" ref="AY753" xml:space="preserve"> 0.35 * Ku ^ ( -0.5 ) * AW753 ^ 0.4</f>
        <v>3.5325497780686383</v>
      </c>
      <c r="AZ753">
        <f t="shared" si="307"/>
        <v>1.3285140441879941</v>
      </c>
      <c r="BA753">
        <f t="shared" si="293"/>
        <v>0.95050960145329566</v>
      </c>
      <c r="BB753">
        <f t="shared" si="308"/>
        <v>2.1894035748593459</v>
      </c>
      <c r="BC753">
        <f t="shared" si="309"/>
        <v>2.3033997463169493</v>
      </c>
      <c r="BD753">
        <f t="shared" si="294"/>
        <v>1.0828320862725387</v>
      </c>
      <c r="BE753">
        <f t="shared" si="310"/>
        <v>5.7131843717325248</v>
      </c>
      <c r="BF753">
        <f t="shared" si="311"/>
        <v>5.2761498704745344</v>
      </c>
      <c r="BG753" cm="1">
        <f t="array" ref="BG753" xml:space="preserve"> EXP( -4 * alpha * X * 10^(-6) * BA753 / ( PI() * df * 10^(-6) * ( 1 - alpha ) ) ) * 100</f>
        <v>3.5758157615037916E-7</v>
      </c>
      <c r="BH753" cm="1">
        <f t="array" ref="BH753" xml:space="preserve"> EXP( -4 * alpha * X * 10^(-6) * BB753 / ( PI() * df * 10^(-6) * ( 1 - alpha ) ) ) * 100</f>
        <v>3.4998257906168924E-18</v>
      </c>
      <c r="BI753" cm="1">
        <f t="array" ref="BI753" xml:space="preserve"> EXP( -4 * alpha * X * 10^(-6) * BD753 / ( PI() * df * 10^(-6) * ( 1 - alpha ) ) ) * 100</f>
        <v>2.3850765916919046E-8</v>
      </c>
      <c r="BJ753" cm="1">
        <f t="array" ref="BJ753" xml:space="preserve"> EXP( -4 * alpha * X * 10^(-6) * BE753 / ( PI() * df * 10^(-6) * ( 1 - alpha ) ) ) * 100</f>
        <v>1.6992612937682606E-49</v>
      </c>
      <c r="BK753" cm="1">
        <f t="array" ref="BK753">fC *  BG753 +  ( 1 - fC ) * BI753</f>
        <v>5.7223846940265064E-8</v>
      </c>
    </row>
    <row r="754" spans="6:63" x14ac:dyDescent="0.2">
      <c r="F754">
        <v>7540</v>
      </c>
      <c r="G754" cm="1">
        <f t="array" ref="G754" xml:space="preserve"> F754 * 10^(-9) * rhoa/mu * U</f>
        <v>4.9951976723299572E-3</v>
      </c>
      <c r="H754" cm="1">
        <f t="array" ref="H754">1 +  lambda/F754 * ( 2.514 + 0.8 * EXP( -0.55 * F754/lambda ) )</f>
        <v>1.0223425915119364</v>
      </c>
      <c r="I754" cm="1">
        <f t="array" ref="I754" xml:space="preserve"> 1 + 3.34 * lambda/F754</f>
        <v>1.029683474801061</v>
      </c>
      <c r="J754">
        <f t="shared" si="295"/>
        <v>0.99287073798038483</v>
      </c>
      <c r="K754" cm="1">
        <f t="array" ref="K754" xml:space="preserve"> kB * T * H754 / ( 3 * PI() * mu * F754 * 10^(-9) )</f>
        <v>3.2011081629095308E-12</v>
      </c>
      <c r="L754" cm="1">
        <f t="array" ref="L754" xml:space="preserve"> df * 10^(-6) *U / K754</f>
        <v>25690.116647141644</v>
      </c>
      <c r="M754" cm="1">
        <f t="array" ref="M754" xml:space="preserve"> 1 + 0.388 * Kn * ( ( 1 - alpha ) * L754 / Ku ) ^ ( 1 / 3 )</f>
        <v>1.2200852712838484</v>
      </c>
      <c r="N754" cm="1">
        <f t="array" ref="N754" xml:space="preserve"> 1 + 0.388 * Kn * ( ( 1 - alpha ) / Ku ) ^ ( 1 / 3 ) * ( 3 * PI() * mu * df * 10^(-6) * U * F754 * 10^(-9) / ( kB * T ) ) ^ ( 1 / 3 ) * ( 0.6 * ( F754 / lambda ) ^ 0.1 ) ^ ( -1 / 3 ) * ( 1 + 2/3 * ( 3.34 * F754 / lambda ) ) ^ ( -1 / 2 )</f>
        <v>1.0141597814312002</v>
      </c>
      <c r="O754">
        <f t="shared" si="286"/>
        <v>0.83122041163896621</v>
      </c>
      <c r="P754" cm="1">
        <f t="array" ref="P754" xml:space="preserve"> 1 / ( 1 + 1.6 * ( ( 1 - alpha ) / Ku ) ^ ( 1 / 3 ) * L754 ^ ( -2 / 3 ) * M754 )</f>
        <v>0.99748489499455661</v>
      </c>
      <c r="Q754" cm="1">
        <f t="array" ref="Q754" xml:space="preserve"> 1.6 * ( ( 1 - alpha ) / Ku ) * L754 ^ ( -2 / 3 ) * M754 * P754</f>
        <v>3.1807056210687054E-3</v>
      </c>
      <c r="R754" cm="1">
        <f t="array" ref="R754" xml:space="preserve"> 1.6 * ( 0.6 ) ^ ( 2 / 3 ) * ( ( 1 - alpha ) / Ku ) * ( lambda * 10^(-9) ) ^ ( -1 / 15 ) * ( kB * T / ( 3 * PI() * df * 10^(-6) * U * mu ) ) ^ ( 2 / 3 ) * ( F754 * 10^(-9) ) ^ ( -3 / 5 )  +  3.2 * 3.34 / 3 * ( 0.6 ) ^ ( 2 / 3 ) * ( ( 1 - alpha ) / Ku ) *  ( lambda * 10^(-9) ) ^ ( 14 / 15 ) * ( kB * T / ( 3 * PI() * df * 10^(-6) * U * mu ) ) ^ ( 2 / 3 ) * ( F754 * 10^(-9) ) ^ ( -8 / 5 )</f>
        <v>2.5597011255925227E-3</v>
      </c>
      <c r="S754">
        <f t="shared" si="287"/>
        <v>2.5959459340601102E-3</v>
      </c>
      <c r="T754">
        <f t="shared" si="296"/>
        <v>0.81615410016720813</v>
      </c>
      <c r="U754">
        <f t="shared" si="288"/>
        <v>4823.5230986257166</v>
      </c>
      <c r="V754">
        <f t="shared" si="289"/>
        <v>1.4398435313636262E-2</v>
      </c>
      <c r="W754">
        <f t="shared" si="290"/>
        <v>2.0731413359175043E-4</v>
      </c>
      <c r="X754">
        <f t="shared" si="291"/>
        <v>2.9849758892803631E-6</v>
      </c>
      <c r="Y754" cm="1">
        <f t="array" ref="Y754" xml:space="preserve"> 4 / 3 * g / U^2 * F754 * 10^(-9) * ( rhop - rhoa ) / rhoa</f>
        <v>781.63442713907205</v>
      </c>
      <c r="Z754" cm="1">
        <f t="array" ref="Z754" xml:space="preserve"> SQRT( 4/3 * 1/U754 * g/rhoa * F754 * 10^(-9) *  ( rhop - rhoa ) )</f>
        <v>4.2225035261259898E-3</v>
      </c>
      <c r="AA754" cm="1">
        <f t="array" ref="AA754" xml:space="preserve"> Z754 / U</f>
        <v>0.40254984016110562</v>
      </c>
      <c r="AB754">
        <f t="shared" si="297"/>
        <v>0.6737797848604733</v>
      </c>
      <c r="AC754">
        <f t="shared" si="298"/>
        <v>0.62982121433820393</v>
      </c>
      <c r="AD754">
        <f t="shared" si="299"/>
        <v>0.93475825260715961</v>
      </c>
      <c r="AE754" cm="1">
        <f t="array" ref="AE754">( ( F754 * 10^(-9) ) ^ 2 * rhop * H754 * U ) / ( 18 * mu * ( df * 10^(-6) ) )</f>
        <v>0.23828852906843717</v>
      </c>
      <c r="AF754">
        <f t="shared" si="300"/>
        <v>0.23815144941991453</v>
      </c>
      <c r="AG754" cm="1">
        <f t="array" ref="AG754">(2 * AI774*(1-alpha)*AE754*SQRT(alpha)+(1-alpha)*alpha*AE754^2)/Ku</f>
        <v>0.18133742893930913</v>
      </c>
      <c r="AH754">
        <f t="shared" si="301"/>
        <v>0.76143743563605393</v>
      </c>
      <c r="AI754" cm="1">
        <f t="array" ref="AI754" xml:space="preserve"> F754 / df / 1000</f>
        <v>0.96173469387755106</v>
      </c>
      <c r="AJ754" cm="1">
        <f t="array" ref="AJ754" xml:space="preserve"> ( 1 + AI754 ) / ( 2*Ku ) * ( 2 * LN( 1 + AI754 ) - 1 + alpha + ( 1 / ( 1 + AI754 ) ) ^ 2 * ( 1 - alpha / 2 ) - ( alpha / 2) * ( 1 + AI754 ) ^ 2 )</f>
        <v>0.80127205925322875</v>
      </c>
      <c r="AK754" cm="1">
        <f t="array" ref="AK754" xml:space="preserve"> ( ( 1 - alpha ) / Ku ) * AI754 ^ 2</f>
        <v>1.315411391809951</v>
      </c>
      <c r="AL754">
        <f t="shared" si="302"/>
        <v>1.641653888488126</v>
      </c>
      <c r="AM754">
        <f t="shared" si="292"/>
        <v>0.95076716061918898</v>
      </c>
      <c r="AN754">
        <f t="shared" si="303"/>
        <v>2.1859800015021298</v>
      </c>
      <c r="AO754">
        <f t="shared" si="304"/>
        <v>2.2991749105832664</v>
      </c>
      <c r="AP754" cm="1">
        <f t="array" ref="AP754" xml:space="preserve"> EXP( -4 * alpha * X * 10^(-6) * AM754 / ( PI() * df * 10^(-6) * ( 1 - alpha ) ) ) * 100</f>
        <v>3.5570204016594654E-7</v>
      </c>
      <c r="AQ754" cm="1">
        <f t="array" ref="AQ754" xml:space="preserve"> EXP( -4 * alpha * X * 10^(-6) * AN754 / ( PI() * df * 10^(-6) * ( 1 - alpha ) ) ) * 100</f>
        <v>3.7537878850383232E-18</v>
      </c>
      <c r="AR754">
        <f t="shared" si="305"/>
        <v>3.5570204016219276E-7</v>
      </c>
      <c r="AS754" cm="1">
        <f t="array" ref="AS754" xml:space="preserve"> ( sigave * 10^(-6) * fE *e * H754 ) / ( 3 * PI() * eps0 * ( 1 + epsF ) * mu * U * F754 * 10^(-9) )</f>
        <v>2.7976880275587361E-3</v>
      </c>
      <c r="AT754" cm="1">
        <f t="array" ref="AT754" xml:space="preserve"> PI() * AS754 / ( 1 + alpha * SQRT(AS754) )</f>
        <v>8.7572354927667549E-3</v>
      </c>
      <c r="AU754" cm="1">
        <f t="array" ref="AU754" xml:space="preserve"> PI() * AS754 * ( 1 - SQRT( AS754 ) * alpha )</f>
        <v>8.7571188482053718E-3</v>
      </c>
      <c r="AV754">
        <f t="shared" si="306"/>
        <v>0.99998668020730064</v>
      </c>
      <c r="AW754" cm="1">
        <f t="array" ref="AW754" xml:space="preserve"> 2 / 3 * ( epsP - 1 ) / ( epsP + 2 ) * ( sigave * 10^(-6) ) ^ 2 / ( eps0 * ( 1 + epsF ) ^ 2 ) * H754 * ( F754 * 10^(-9) ) ^ 2 / ( df * 10^(-6) * mu * U )</f>
        <v>191.06848532870964</v>
      </c>
      <c r="AX754" cm="1">
        <f t="array" ref="AX754" xml:space="preserve"> 0.528 * Ku ^ 0.26 * AW754 ^ 0.74 / ( 1 + 0.366 * ( Ku * AW754 ) ^ 0.63 )</f>
        <v>2.660299162088922</v>
      </c>
      <c r="AY754" cm="1">
        <f t="array" ref="AY754" xml:space="preserve"> 0.35 * Ku ^ ( -0.5 ) * AW754 ^ 0.4</f>
        <v>3.5362612680650565</v>
      </c>
      <c r="AZ754">
        <f t="shared" si="307"/>
        <v>1.3292720301758509</v>
      </c>
      <c r="BA754">
        <f t="shared" si="293"/>
        <v>0.9511983041876243</v>
      </c>
      <c r="BB754">
        <f t="shared" si="308"/>
        <v>2.194737120350335</v>
      </c>
      <c r="BC754">
        <f t="shared" si="309"/>
        <v>2.3073391854128267</v>
      </c>
      <c r="BD754">
        <f t="shared" si="294"/>
        <v>1.0817412419712189</v>
      </c>
      <c r="BE754">
        <f t="shared" si="310"/>
        <v>5.7222412695671867</v>
      </c>
      <c r="BF754">
        <f t="shared" si="311"/>
        <v>5.2898429379837166</v>
      </c>
      <c r="BG754" cm="1">
        <f t="array" ref="BG754" xml:space="preserve"> EXP( -4 * alpha * X * 10^(-6) * BA754 / ( PI() * df * 10^(-6) * ( 1 - alpha ) ) ) * 100</f>
        <v>3.5257785761369301E-7</v>
      </c>
      <c r="BH754" cm="1">
        <f t="array" ref="BH754" xml:space="preserve"> EXP( -4 * alpha * X * 10^(-6) * BB754 / ( PI() * df * 10^(-6) * ( 1 - alpha ) ) ) * 100</f>
        <v>3.1379810517500833E-18</v>
      </c>
      <c r="BI754" cm="1">
        <f t="array" ref="BI754" xml:space="preserve"> EXP( -4 * alpha * X * 10^(-6) * BD754 / ( PI() * df * 10^(-6) * ( 1 - alpha ) ) ) * 100</f>
        <v>2.4389114219946211E-8</v>
      </c>
      <c r="BJ754" cm="1">
        <f t="array" ref="BJ754" xml:space="preserve"> EXP( -4 * alpha * X * 10^(-6) * BE754 / ( PI() * df * 10^(-6) * ( 1 - alpha ) ) ) * 100</f>
        <v>1.4118117511425226E-49</v>
      </c>
      <c r="BK754" cm="1">
        <f t="array" ref="BK754">fC *  BG754 +  ( 1 - fC ) * BI754</f>
        <v>5.720798855932089E-8</v>
      </c>
    </row>
    <row r="755" spans="6:63" x14ac:dyDescent="0.2">
      <c r="F755">
        <v>7550</v>
      </c>
      <c r="G755" cm="1">
        <f t="array" ref="G755" xml:space="preserve"> F755 * 10^(-9) * rhoa/mu * U</f>
        <v>5.0018226029298635E-3</v>
      </c>
      <c r="H755" cm="1">
        <f t="array" ref="H755">1 +  lambda/F755 * ( 2.514 + 0.8 * EXP( -0.55 * F755/lambda ) )</f>
        <v>1.0223129986754966</v>
      </c>
      <c r="I755" cm="1">
        <f t="array" ref="I755" xml:space="preserve"> 1 + 3.34 * lambda/F755</f>
        <v>1.0296441589403973</v>
      </c>
      <c r="J755">
        <f t="shared" si="295"/>
        <v>0.99287990884885402</v>
      </c>
      <c r="K755" cm="1">
        <f t="array" ref="K755" xml:space="preserve"> kB * T * H755 / ( 3 * PI() * mu * F755 * 10^(-9) )</f>
        <v>3.1967757476616501E-12</v>
      </c>
      <c r="L755" cm="1">
        <f t="array" ref="L755" xml:space="preserve"> df * 10^(-6) *U / K755</f>
        <v>25724.933056507653</v>
      </c>
      <c r="M755" cm="1">
        <f t="array" ref="M755" xml:space="preserve"> 1 + 0.388 * Kn * ( ( 1 - alpha ) * L755 / Ku ) ^ ( 1 / 3 )</f>
        <v>1.2201846495785131</v>
      </c>
      <c r="N755" cm="1">
        <f t="array" ref="N755" xml:space="preserve"> 1 + 0.388 * Kn * ( ( 1 - alpha ) / Ku ) ^ ( 1 / 3 ) * ( 3 * PI() * mu * df * 10^(-6) * U * F755 * 10^(-9) / ( kB * T ) ) ^ ( 1 / 3 ) * ( 0.6 * ( F755 / lambda ) ^ 0.1 ) ^ ( -1 / 3 ) * ( 1 + 2/3 * ( 3.34 * F755 / lambda ) ) ^ ( -1 / 2 )</f>
        <v>1.0141560657760256</v>
      </c>
      <c r="O755">
        <f t="shared" si="286"/>
        <v>0.83114966749200148</v>
      </c>
      <c r="P755" cm="1">
        <f t="array" ref="P755" xml:space="preserve"> 1 / ( 1 + 1.6 * ( ( 1 - alpha ) / Ku ) ^ ( 1 / 3 ) * L755 ^ ( -2 / 3 ) * M755 )</f>
        <v>0.99748695495565276</v>
      </c>
      <c r="Q755" cm="1">
        <f t="array" ref="Q755" xml:space="preserve"> 1.6 * ( ( 1 - alpha ) / Ku ) * L755 ^ ( -2 / 3 ) * M755 * P755</f>
        <v>3.1781005092248057E-3</v>
      </c>
      <c r="R755" cm="1">
        <f t="array" ref="R755" xml:space="preserve"> 1.6 * ( 0.6 ) ^ ( 2 / 3 ) * ( ( 1 - alpha ) / Ku ) * ( lambda * 10^(-9) ) ^ ( -1 / 15 ) * ( kB * T / ( 3 * PI() * df * 10^(-6) * U * mu ) ) ^ ( 2 / 3 ) * ( F755 * 10^(-9) ) ^ ( -3 / 5 )  +  3.2 * 3.34 / 3 * ( 0.6 ) ^ ( 2 / 3 ) * ( ( 1 - alpha ) / Ku ) *  ( lambda * 10^(-9) ) ^ ( 14 / 15 ) * ( kB * T / ( 3 * PI() * df * 10^(-6) * U * mu ) ) ^ ( 2 / 3 ) * ( F755 * 10^(-9) ) ^ ( -8 / 5 )</f>
        <v>2.5576006497939111E-3</v>
      </c>
      <c r="S755">
        <f t="shared" si="287"/>
        <v>2.5938062128211996E-3</v>
      </c>
      <c r="T755">
        <f t="shared" si="296"/>
        <v>0.81614983707795774</v>
      </c>
      <c r="U755">
        <f t="shared" si="288"/>
        <v>4817.151528161332</v>
      </c>
      <c r="V755">
        <f t="shared" si="289"/>
        <v>1.4407954306560033E-2</v>
      </c>
      <c r="W755">
        <f t="shared" si="290"/>
        <v>2.0758833887101681E-4</v>
      </c>
      <c r="X755">
        <f t="shared" si="291"/>
        <v>2.9908999594429355E-6</v>
      </c>
      <c r="Y755" cm="1">
        <f t="array" ref="Y755" xml:space="preserve"> 4 / 3 * g / U^2 * F755 * 10^(-9) * ( rhop - rhoa ) / rhoa</f>
        <v>782.67107757294343</v>
      </c>
      <c r="Z755" cm="1">
        <f t="array" ref="Z755" xml:space="preserve"> SQRT( 4/3 * 1/U755 * g/rhoa * F755 * 10^(-9) *  ( rhop - rhoa ) )</f>
        <v>4.2280961142289195E-3</v>
      </c>
      <c r="AA755" cm="1">
        <f t="array" ref="AA755" xml:space="preserve"> Z755 / U</f>
        <v>0.40308300619234555</v>
      </c>
      <c r="AB755">
        <f t="shared" si="297"/>
        <v>0.67527480432602949</v>
      </c>
      <c r="AC755">
        <f t="shared" si="298"/>
        <v>0.63104342313709161</v>
      </c>
      <c r="AD755">
        <f t="shared" si="299"/>
        <v>0.93449869459725532</v>
      </c>
      <c r="AE755" cm="1">
        <f t="array" ref="AE755">( ( F755 * 10^(-9) ) ^ 2 * rhop * H755 * U ) / ( 18 * mu * ( df * 10^(-6) ) )</f>
        <v>0.23891409744072842</v>
      </c>
      <c r="AF755">
        <f t="shared" si="300"/>
        <v>0.23879126339091936</v>
      </c>
      <c r="AG755" cm="1">
        <f t="array" ref="AG755">(2 * AI775*(1-alpha)*AE755*SQRT(alpha)+(1-alpha)*alpha*AE755^2)/Ku</f>
        <v>0.1820558356252043</v>
      </c>
      <c r="AH755">
        <f t="shared" si="301"/>
        <v>0.7624057640968428</v>
      </c>
      <c r="AI755" cm="1">
        <f t="array" ref="AI755" xml:space="preserve"> F755 / df / 1000</f>
        <v>0.96301020408163263</v>
      </c>
      <c r="AJ755" cm="1">
        <f t="array" ref="AJ755" xml:space="preserve"> ( 1 + AI755 ) / ( 2*Ku ) * ( 2 * LN( 1 + AI755 ) - 1 + alpha + ( 1 / ( 1 + AI755 ) ) ^ 2 * ( 1 - alpha / 2 ) - ( alpha / 2) * ( 1 + AI755 ) ^ 2 )</f>
        <v>0.80299449207886797</v>
      </c>
      <c r="AK755" cm="1">
        <f t="array" ref="AK755" xml:space="preserve"> ( ( 1 - alpha ) / Ku ) * AI755 ^ 2</f>
        <v>1.3189028604585751</v>
      </c>
      <c r="AL755">
        <f t="shared" si="302"/>
        <v>1.6424805817086925</v>
      </c>
      <c r="AM755">
        <f t="shared" si="292"/>
        <v>0.95145822081486586</v>
      </c>
      <c r="AN755">
        <f t="shared" si="303"/>
        <v>2.1913313531994074</v>
      </c>
      <c r="AO755">
        <f t="shared" si="304"/>
        <v>2.3031293495185379</v>
      </c>
      <c r="AP755" cm="1">
        <f t="array" ref="AP755" xml:space="preserve"> EXP( -4 * alpha * X * 10^(-6) * AM755 / ( PI() * df * 10^(-6) * ( 1 - alpha ) ) ) * 100</f>
        <v>3.507077046386616E-7</v>
      </c>
      <c r="AQ755" cm="1">
        <f t="array" ref="AQ755" xml:space="preserve"> EXP( -4 * alpha * X * 10^(-6) * AN755 / ( PI() * df * 10^(-6) * ( 1 - alpha ) ) ) * 100</f>
        <v>3.3644601181621711E-18</v>
      </c>
      <c r="AR755">
        <f t="shared" si="305"/>
        <v>3.5070770463529713E-7</v>
      </c>
      <c r="AS755" cm="1">
        <f t="array" ref="AS755" xml:space="preserve"> ( sigave * 10^(-6) * fE *e * H755 ) / ( 3 * PI() * eps0 * ( 1 + epsF ) * mu * U * F755 * 10^(-9) )</f>
        <v>2.7939016055909165E-3</v>
      </c>
      <c r="AT755" cm="1">
        <f t="array" ref="AT755" xml:space="preserve"> PI() * AS755 / ( 1 + alpha * SQRT(AS755) )</f>
        <v>8.7454048807267971E-3</v>
      </c>
      <c r="AU755" cm="1">
        <f t="array" ref="AU755" xml:space="preserve"> PI() * AS755 * ( 1 - SQRT( AS755 ) * alpha )</f>
        <v>8.7452885514014856E-3</v>
      </c>
      <c r="AV755">
        <f t="shared" si="306"/>
        <v>0.99998669823445596</v>
      </c>
      <c r="AW755" cm="1">
        <f t="array" ref="AW755" xml:space="preserve"> 2 / 3 * ( epsP - 1 ) / ( epsP + 2 ) * ( sigave * 10^(-6) ) ^ 2 / ( eps0 * ( 1 + epsF ) ^ 2 ) * H755 * ( F755 * 10^(-9) ) ^ 2 / ( df * 10^(-6) * mu * U )</f>
        <v>191.57008900149452</v>
      </c>
      <c r="AX755" cm="1">
        <f t="array" ref="AX755" xml:space="preserve"> 0.528 * Ku ^ 0.26 * AW755 ^ 0.74 / ( 1 + 0.366 * ( Ku * AW755 ) ^ 0.63 )</f>
        <v>2.6615732357862338</v>
      </c>
      <c r="AY755" cm="1">
        <f t="array" ref="AY755" xml:space="preserve"> 0.35 * Ku ^ ( -0.5 ) * AW755 ^ 0.4</f>
        <v>3.5399717838722595</v>
      </c>
      <c r="AZ755">
        <f t="shared" si="307"/>
        <v>1.3300298245697324</v>
      </c>
      <c r="BA755">
        <f t="shared" si="293"/>
        <v>0.95188273832747072</v>
      </c>
      <c r="BB755">
        <f t="shared" si="308"/>
        <v>2.2000766417508091</v>
      </c>
      <c r="BC755">
        <f t="shared" si="309"/>
        <v>2.3112895666292976</v>
      </c>
      <c r="BD755">
        <f t="shared" si="294"/>
        <v>1.080655721111464</v>
      </c>
      <c r="BE755">
        <f t="shared" si="310"/>
        <v>5.7313031370716665</v>
      </c>
      <c r="BF755">
        <f t="shared" si="311"/>
        <v>5.3035421227187607</v>
      </c>
      <c r="BG755" cm="1">
        <f t="array" ref="BG755" xml:space="preserve"> EXP( -4 * alpha * X * 10^(-6) * BA755 / ( PI() * df * 10^(-6) * ( 1 - alpha ) ) ) * 100</f>
        <v>3.4767452277598672E-7</v>
      </c>
      <c r="BH755" cm="1">
        <f t="array" ref="BH755" xml:space="preserve"> EXP( -4 * alpha * X * 10^(-6) * BB755 / ( PI() * df * 10^(-6) * ( 1 - alpha ) ) ) * 100</f>
        <v>2.8132031954828187E-18</v>
      </c>
      <c r="BI755" cm="1">
        <f t="array" ref="BI755" xml:space="preserve"> EXP( -4 * alpha * X * 10^(-6) * BD755 / ( PI() * df * 10^(-6) * ( 1 - alpha ) ) ) * 100</f>
        <v>2.4936897423187137E-8</v>
      </c>
      <c r="BJ755" cm="1">
        <f t="array" ref="BJ755" xml:space="preserve"> EXP( -4 * alpha * X * 10^(-6) * BE755 / ( PI() * df * 10^(-6) * ( 1 - alpha ) ) ) * 100</f>
        <v>1.1728683236605825E-49</v>
      </c>
      <c r="BK755" cm="1">
        <f t="array" ref="BK755">fC *  BG755 +  ( 1 - fC ) * BI755</f>
        <v>5.7210659958467095E-8</v>
      </c>
    </row>
    <row r="756" spans="6:63" x14ac:dyDescent="0.2">
      <c r="F756">
        <v>7560</v>
      </c>
      <c r="G756" cm="1">
        <f t="array" ref="G756" xml:space="preserve"> F756 * 10^(-9) * rhoa/mu * U</f>
        <v>5.0084475335297708E-3</v>
      </c>
      <c r="H756" cm="1">
        <f t="array" ref="H756">1 +  lambda/F756 * ( 2.514 + 0.8 * EXP( -0.55 * F756/lambda ) )</f>
        <v>1.0222834841269841</v>
      </c>
      <c r="I756" cm="1">
        <f t="array" ref="I756" xml:space="preserve"> 1 + 3.34 * lambda/F756</f>
        <v>1.0296049470899471</v>
      </c>
      <c r="J756">
        <f t="shared" si="295"/>
        <v>0.99288905615337586</v>
      </c>
      <c r="K756" cm="1">
        <f t="array" ref="K756" xml:space="preserve"> kB * T * H756 / ( 3 * PI() * mu * F756 * 10^(-9) )</f>
        <v>3.1924550383125287E-12</v>
      </c>
      <c r="L756" cm="1">
        <f t="array" ref="L756" xml:space="preserve"> df * 10^(-6) *U / K756</f>
        <v>25759.749508870762</v>
      </c>
      <c r="M756" cm="1">
        <f t="array" ref="M756" xml:space="preserve"> 1 + 0.388 * Kn * ( ( 1 - alpha ) * L756 / Ku ) ^ ( 1 / 3 )</f>
        <v>1.2202839383696871</v>
      </c>
      <c r="N756" cm="1">
        <f t="array" ref="N756" xml:space="preserve"> 1 + 0.388 * Kn * ( ( 1 - alpha ) / Ku ) ^ ( 1 / 3 ) * ( 3 * PI() * mu * df * 10^(-6) * U * F756 * 10^(-9) / ( kB * T ) ) ^ ( 1 / 3 ) * ( 0.6 * ( F756 / lambda ) ^ 0.1 ) ^ ( -1 / 3 ) * ( 1 + 2/3 * ( 3.34 * F756 / lambda ) ) ^ ( -1 / 2 )</f>
        <v>1.014152355963023</v>
      </c>
      <c r="O756">
        <f t="shared" si="286"/>
        <v>0.83107900061189188</v>
      </c>
      <c r="P756" cm="1">
        <f t="array" ref="P756" xml:space="preserve"> 1 / ( 1 + 1.6 * ( ( 1 - alpha ) / Ku ) ^ ( 1 / 3 ) * L756 ^ ( -2 / 3 ) * M756 )</f>
        <v>0.99748901037833471</v>
      </c>
      <c r="Q756" cm="1">
        <f t="array" ref="Q756" xml:space="preserve"> 1.6 * ( ( 1 - alpha ) / Ku ) * L756 ^ ( -2 / 3 ) * M756 * P756</f>
        <v>3.1755011368471845E-3</v>
      </c>
      <c r="R756" cm="1">
        <f t="array" ref="R756" xml:space="preserve"> 1.6 * ( 0.6 ) ^ ( 2 / 3 ) * ( ( 1 - alpha ) / Ku ) * ( lambda * 10^(-9) ) ^ ( -1 / 15 ) * ( kB * T / ( 3 * PI() * df * 10^(-6) * U * mu ) ) ^ ( 2 / 3 ) * ( F756 * 10^(-9) ) ^ ( -3 / 5 )  +  3.2 * 3.34 / 3 * ( 0.6 ) ^ ( 2 / 3 ) * ( ( 1 - alpha ) / Ku ) *  ( lambda * 10^(-9) ) ^ ( 14 / 15 ) * ( kB * T / ( 3 * PI() * df * 10^(-6) * U * mu ) ) ^ ( 2 / 3 ) * ( F756 * 10^(-9) ) ^ ( -8 / 5 )</f>
        <v>2.555504759602483E-3</v>
      </c>
      <c r="S756">
        <f t="shared" si="287"/>
        <v>2.5916711726255768E-3</v>
      </c>
      <c r="T756">
        <f t="shared" si="296"/>
        <v>0.81614556598733679</v>
      </c>
      <c r="U756">
        <f t="shared" si="288"/>
        <v>4810.7968065830082</v>
      </c>
      <c r="V756">
        <f t="shared" si="289"/>
        <v>1.4417466956937431E-2</v>
      </c>
      <c r="W756">
        <f t="shared" si="290"/>
        <v>2.0786254248116395E-4</v>
      </c>
      <c r="X756">
        <f t="shared" si="291"/>
        <v>2.9968279072588892E-6</v>
      </c>
      <c r="Y756" cm="1">
        <f t="array" ref="Y756" xml:space="preserve"> 4 / 3 * g / U^2 * F756 * 10^(-9) * ( rhop - rhoa ) / rhoa</f>
        <v>783.70772800681482</v>
      </c>
      <c r="Z756" cm="1">
        <f t="array" ref="Z756" xml:space="preserve"> SQRT( 4/3 * 1/U756 * g/rhoa * F756 * 10^(-9) *  ( rhop - rhoa ) )</f>
        <v>4.2336886855075988E-3</v>
      </c>
      <c r="AA756" cm="1">
        <f t="array" ref="AA756" xml:space="preserve"> Z756 / U</f>
        <v>0.40361617061965566</v>
      </c>
      <c r="AB756">
        <f t="shared" si="297"/>
        <v>0.67677249237126635</v>
      </c>
      <c r="AC756">
        <f t="shared" si="298"/>
        <v>0.63226688418425836</v>
      </c>
      <c r="AD756">
        <f t="shared" si="299"/>
        <v>0.93423844986507976</v>
      </c>
      <c r="AE756" cm="1">
        <f t="array" ref="AE756">( ( F756 * 10^(-9) ) ^ 2 * rhop * H756 * U ) / ( 18 * mu * ( df * 10^(-6) ) )</f>
        <v>0.23954048577551088</v>
      </c>
      <c r="AF756">
        <f t="shared" si="300"/>
        <v>0.23943113428003207</v>
      </c>
      <c r="AG756" cm="1">
        <f t="array" ref="AG756">(2 * AI776*(1-alpha)*AE756*SQRT(alpha)+(1-alpha)*alpha*AE756^2)/Ku</f>
        <v>0.18277615636690223</v>
      </c>
      <c r="AH756">
        <f t="shared" si="301"/>
        <v>0.76337673008361673</v>
      </c>
      <c r="AI756" cm="1">
        <f t="array" ref="AI756" xml:space="preserve"> F756 / df / 1000</f>
        <v>0.9642857142857143</v>
      </c>
      <c r="AJ756" cm="1">
        <f t="array" ref="AJ756" xml:space="preserve"> ( 1 + AI756 ) / ( 2*Ku ) * ( 2 * LN( 1 + AI756 ) - 1 + alpha + ( 1 / ( 1 + AI756 ) ) ^ 2 * ( 1 - alpha / 2 ) - ( alpha / 2) * ( 1 + AI756 ) ^ 2 )</f>
        <v>0.80471800322649123</v>
      </c>
      <c r="AK756" cm="1">
        <f t="array" ref="AK756" xml:space="preserve"> ( ( 1 - alpha ) / Ku ) * AI756 ^ 2</f>
        <v>1.3223989566335728</v>
      </c>
      <c r="AL756">
        <f t="shared" si="302"/>
        <v>1.6433072844542513</v>
      </c>
      <c r="AM756">
        <f t="shared" si="292"/>
        <v>0.95214495080792394</v>
      </c>
      <c r="AN756">
        <f t="shared" si="303"/>
        <v>2.1966886462704887</v>
      </c>
      <c r="AO756">
        <f t="shared" si="304"/>
        <v>2.3070947804811985</v>
      </c>
      <c r="AP756" cm="1">
        <f t="array" ref="AP756" xml:space="preserve"> EXP( -4 * alpha * X * 10^(-6) * AM756 / ( PI() * df * 10^(-6) * ( 1 - alpha ) ) ) * 100</f>
        <v>3.4581413246382106E-7</v>
      </c>
      <c r="AQ756" cm="1">
        <f t="array" ref="AQ756" xml:space="preserve"> EXP( -4 * alpha * X * 10^(-6) * AN756 / ( PI() * df * 10^(-6) * ( 1 - alpha ) ) ) * 100</f>
        <v>3.0151452839551527E-18</v>
      </c>
      <c r="AR756">
        <f t="shared" si="305"/>
        <v>3.4581413246080594E-7</v>
      </c>
      <c r="AS756" cm="1">
        <f t="array" ref="AS756" xml:space="preserve"> ( sigave * 10^(-6) * fE *e * H756 ) / ( 3 * PI() * eps0 * ( 1 + epsF ) * mu * U * F756 * 10^(-9) )</f>
        <v>2.7901254142842125E-3</v>
      </c>
      <c r="AT756" cm="1">
        <f t="array" ref="AT756" xml:space="preserve"> PI() * AS756 / ( 1 + alpha * SQRT(AS756) )</f>
        <v>8.7336061907216517E-3</v>
      </c>
      <c r="AU756" cm="1">
        <f t="array" ref="AU756" xml:space="preserve"> PI() * AS756 * ( 1 - SQRT( AS756 ) * alpha )</f>
        <v>8.7334901753564221E-3</v>
      </c>
      <c r="AV756">
        <f t="shared" si="306"/>
        <v>0.99998671621290269</v>
      </c>
      <c r="AW756" cm="1">
        <f t="array" ref="AW756" xml:space="preserve"> 2 / 3 * ( epsP - 1 ) / ( epsP + 2 ) * ( sigave * 10^(-6) ) ^ 2 / ( eps0 * ( 1 + epsF ) ^ 2 ) * H756 * ( F756 * 10^(-9) ) ^ 2 / ( df * 10^(-6) * mu * U )</f>
        <v>192.07235015028897</v>
      </c>
      <c r="AX756" cm="1">
        <f t="array" ref="AX756" xml:space="preserve"> 0.528 * Ku ^ 0.26 * AW756 ^ 0.74 / ( 1 + 0.366 * ( Ku * AW756 ) ^ 0.63 )</f>
        <v>2.6628455112475744</v>
      </c>
      <c r="AY756" cm="1">
        <f t="array" ref="AY756" xml:space="preserve"> 0.35 * Ku ^ ( -0.5 ) * AW756 ^ 0.4</f>
        <v>3.5436813270233958</v>
      </c>
      <c r="AZ756">
        <f t="shared" si="307"/>
        <v>1.3307874272297304</v>
      </c>
      <c r="BA756">
        <f t="shared" si="293"/>
        <v>0.95256289796180516</v>
      </c>
      <c r="BB756">
        <f t="shared" si="308"/>
        <v>2.2054221364458453</v>
      </c>
      <c r="BC756">
        <f t="shared" si="309"/>
        <v>2.3152509311088831</v>
      </c>
      <c r="BD756">
        <f t="shared" si="294"/>
        <v>1.0795755537395757</v>
      </c>
      <c r="BE756">
        <f t="shared" si="310"/>
        <v>5.740369973293884</v>
      </c>
      <c r="BF756">
        <f t="shared" si="311"/>
        <v>5.3172470916089534</v>
      </c>
      <c r="BG756" cm="1">
        <f t="array" ref="BG756" xml:space="preserve"> EXP( -4 * alpha * X * 10^(-6) * BA756 / ( PI() * df * 10^(-6) * ( 1 - alpha ) ) ) * 100</f>
        <v>3.4286936643785926E-7</v>
      </c>
      <c r="BH756" cm="1">
        <f t="array" ref="BH756" xml:space="preserve"> EXP( -4 * alpha * X * 10^(-6) * BB756 / ( PI() * df * 10^(-6) * ( 1 - alpha ) ) ) * 100</f>
        <v>2.5217312831471229E-18</v>
      </c>
      <c r="BI756" cm="1">
        <f t="array" ref="BI756" xml:space="preserve"> EXP( -4 * alpha * X * 10^(-6) * BD756 / ( PI() * df * 10^(-6) * ( 1 - alpha ) ) ) * 100</f>
        <v>2.549419109194775E-8</v>
      </c>
      <c r="BJ756" cm="1">
        <f t="array" ref="BJ756" xml:space="preserve"> EXP( -4 * alpha * X * 10^(-6) * BE756 / ( PI() * df * 10^(-6) * ( 1 - alpha ) ) ) * 100</f>
        <v>9.742660473779866E-50</v>
      </c>
      <c r="BK756" cm="1">
        <f t="array" ref="BK756">fC *  BG756 +  ( 1 - fC ) * BI756</f>
        <v>5.7231708626538908E-8</v>
      </c>
    </row>
    <row r="757" spans="6:63" x14ac:dyDescent="0.2">
      <c r="F757">
        <v>7570</v>
      </c>
      <c r="G757" cm="1">
        <f t="array" ref="G757" xml:space="preserve"> F757 * 10^(-9) * rhoa/mu * U</f>
        <v>5.015072464129678E-3</v>
      </c>
      <c r="H757" cm="1">
        <f t="array" ref="H757">1 +  lambda/F757 * ( 2.514 + 0.8 * EXP( -0.55 * F757/lambda ) )</f>
        <v>1.0222540475561426</v>
      </c>
      <c r="I757" cm="1">
        <f t="array" ref="I757" xml:space="preserve"> 1 + 3.34 * lambda/F757</f>
        <v>1.0295658388375166</v>
      </c>
      <c r="J757">
        <f t="shared" si="295"/>
        <v>0.9928981799846528</v>
      </c>
      <c r="K757" cm="1">
        <f t="array" ref="K757" xml:space="preserve"> kB * T * H757 / ( 3 * PI() * mu * F757 * 10^(-9) )</f>
        <v>3.1881459875039428E-12</v>
      </c>
      <c r="L757" cm="1">
        <f t="array" ref="L757" xml:space="preserve"> df * 10^(-6) *U / K757</f>
        <v>25794.56600406428</v>
      </c>
      <c r="M757" cm="1">
        <f t="array" ref="M757" xml:space="preserve"> 1 + 0.388 * Kn * ( ( 1 - alpha ) * L757 / Ku ) ^ ( 1 / 3 )</f>
        <v>1.2203831378583694</v>
      </c>
      <c r="N757" cm="1">
        <f t="array" ref="N757" xml:space="preserve"> 1 + 0.388 * Kn * ( ( 1 - alpha ) / Ku ) ^ ( 1 / 3 ) * ( 3 * PI() * mu * df * 10^(-6) * U * F757 * 10^(-9) / ( kB * T ) ) ^ ( 1 / 3 ) * ( 0.6 * ( F757 / lambda ) ^ 0.1 ) ^ ( -1 / 3 ) * ( 1 + 2/3 * ( 3.34 * F757 / lambda ) ) ^ ( -1 / 2 )</f>
        <v>1.0141486519753746</v>
      </c>
      <c r="O757">
        <f t="shared" si="286"/>
        <v>0.83100841081358079</v>
      </c>
      <c r="P757" cm="1">
        <f t="array" ref="P757" xml:space="preserve"> 1 / ( 1 + 1.6 * ( ( 1 - alpha ) / Ku ) ^ ( 1 / 3 ) * L757 ^ ( -2 / 3 ) * M757 )</f>
        <v>0.99749106127873288</v>
      </c>
      <c r="Q757" cm="1">
        <f t="array" ref="Q757" xml:space="preserve"> 1.6 * ( ( 1 - alpha ) / Ku ) * L757 ^ ( -2 / 3 ) * M757 * P757</f>
        <v>3.1729074835363299E-3</v>
      </c>
      <c r="R757" cm="1">
        <f t="array" ref="R757" xml:space="preserve"> 1.6 * ( 0.6 ) ^ ( 2 / 3 ) * ( ( 1 - alpha ) / Ku ) * ( lambda * 10^(-9) ) ^ ( -1 / 15 ) * ( kB * T / ( 3 * PI() * df * 10^(-6) * U * mu ) ) ^ ( 2 / 3 ) * ( F757 * 10^(-9) ) ^ ( -3 / 5 )  +  3.2 * 3.34 / 3 * ( 0.6 ) ^ ( 2 / 3 ) * ( ( 1 - alpha ) / Ku ) *  ( lambda * 10^(-9) ) ^ ( 14 / 15 ) * ( kB * T / ( 3 * PI() * df * 10^(-6) * U * mu ) ) ^ ( 2 / 3 ) * ( F757 * 10^(-9) ) ^ ( -8 / 5 )</f>
        <v>2.5534134387874665E-3</v>
      </c>
      <c r="S757">
        <f t="shared" si="287"/>
        <v>2.589540796882115E-3</v>
      </c>
      <c r="T757">
        <f t="shared" si="296"/>
        <v>0.81614128691706134</v>
      </c>
      <c r="U757">
        <f t="shared" si="288"/>
        <v>4804.4588671307583</v>
      </c>
      <c r="V757">
        <f t="shared" si="289"/>
        <v>1.4426973277338665E-2</v>
      </c>
      <c r="W757">
        <f t="shared" si="290"/>
        <v>2.0813674442288313E-4</v>
      </c>
      <c r="X757">
        <f t="shared" si="291"/>
        <v>3.0027597300891884E-6</v>
      </c>
      <c r="Y757" cm="1">
        <f t="array" ref="Y757" xml:space="preserve"> 4 / 3 * g / U^2 * F757 * 10^(-9) * ( rhop - rhoa ) / rhoa</f>
        <v>784.74437844068632</v>
      </c>
      <c r="Z757" cm="1">
        <f t="array" ref="Z757" xml:space="preserve"> SQRT( 4/3 * 1/U757 * g/rhoa * F757 * 10^(-9) *  ( rhop - rhoa ) )</f>
        <v>4.2392812399691254E-3</v>
      </c>
      <c r="AA757" cm="1">
        <f t="array" ref="AA757" xml:space="preserve"> Z757 / U</f>
        <v>0.40414933344371262</v>
      </c>
      <c r="AB757">
        <f t="shared" si="297"/>
        <v>0.67827285614949362</v>
      </c>
      <c r="AC757">
        <f t="shared" si="298"/>
        <v>0.63349159837905133</v>
      </c>
      <c r="AD757">
        <f t="shared" si="299"/>
        <v>0.93397751750724289</v>
      </c>
      <c r="AE757" cm="1">
        <f t="array" ref="AE757">( ( F757 * 10^(-9) ) ^ 2 * rhop * H757 * U ) / ( 18 * mu * ( df * 10^(-6) ) )</f>
        <v>0.24016769407278424</v>
      </c>
      <c r="AF757">
        <f t="shared" si="300"/>
        <v>0.24007105873137591</v>
      </c>
      <c r="AG757" cm="1">
        <f t="array" ref="AG757">(2 * AI777*(1-alpha)*AE757*SQRT(alpha)+(1-alpha)*alpha*AE757^2)/Ku</f>
        <v>0.18349839381106206</v>
      </c>
      <c r="AH757">
        <f t="shared" si="301"/>
        <v>0.76435033352514592</v>
      </c>
      <c r="AI757" cm="1">
        <f t="array" ref="AI757" xml:space="preserve"> F757 / df / 1000</f>
        <v>0.96556122448979587</v>
      </c>
      <c r="AJ757" cm="1">
        <f t="array" ref="AJ757" xml:space="preserve"> ( 1 + AI757 ) / ( 2*Ku ) * ( 2 * LN( 1 + AI757 ) - 1 + alpha + ( 1 / ( 1 + AI757 ) ) ^ 2 * ( 1 - alpha / 2 ) - ( alpha / 2) * ( 1 + AI757 ) ^ 2 )</f>
        <v>0.8064425909283538</v>
      </c>
      <c r="AK757" cm="1">
        <f t="array" ref="AK757" xml:space="preserve"> ( ( 1 - alpha ) / Ku ) * AI757 ^ 2</f>
        <v>1.3258996803349432</v>
      </c>
      <c r="AL757">
        <f t="shared" si="302"/>
        <v>1.6441339969514819</v>
      </c>
      <c r="AM757">
        <f t="shared" si="292"/>
        <v>0.95282734488469001</v>
      </c>
      <c r="AN757">
        <f t="shared" si="303"/>
        <v>2.2020518782422527</v>
      </c>
      <c r="AO757">
        <f t="shared" si="304"/>
        <v>2.3110712450310107</v>
      </c>
      <c r="AP757" cm="1">
        <f t="array" ref="AP757" xml:space="preserve"> EXP( -4 * alpha * X * 10^(-6) * AM757 / ( PI() * df * 10^(-6) * ( 1 - alpha ) ) ) * 100</f>
        <v>3.4101909635424598E-7</v>
      </c>
      <c r="AQ757" cm="1">
        <f t="array" ref="AQ757" xml:space="preserve"> EXP( -4 * alpha * X * 10^(-6) * AN757 / ( PI() * df * 10^(-6) * ( 1 - alpha ) ) ) * 100</f>
        <v>2.7017696982208776E-18</v>
      </c>
      <c r="AR757">
        <f t="shared" si="305"/>
        <v>3.4101909635154421E-7</v>
      </c>
      <c r="AS757" cm="1">
        <f t="array" ref="AS757" xml:space="preserve"> ( sigave * 10^(-6) * fE *e * H757 ) / ( 3 * PI() * eps0 * ( 1 + epsF ) * mu * U * F757 * 10^(-9) )</f>
        <v>2.7863594122487277E-3</v>
      </c>
      <c r="AT757" cm="1">
        <f t="array" ref="AT757" xml:space="preserve"> PI() * AS757 / ( 1 + alpha * SQRT(AS757) )</f>
        <v>8.7218392937515755E-3</v>
      </c>
      <c r="AU757" cm="1">
        <f t="array" ref="AU757" xml:space="preserve"> PI() * AS757 * ( 1 - SQRT( AS757 ) * alpha )</f>
        <v>8.7217235910773162E-3</v>
      </c>
      <c r="AV757">
        <f t="shared" si="306"/>
        <v>0.99998673414283823</v>
      </c>
      <c r="AW757" cm="1">
        <f t="array" ref="AW757" xml:space="preserve"> 2 / 3 * ( epsP - 1 ) / ( epsP + 2 ) * ( sigave * 10^(-6) ) ^ 2 / ( eps0 * ( 1 + epsF ) ^ 2 ) * H757 * ( F757 * 10^(-9) ) ^ 2 / ( df * 10^(-6) * mu * U )</f>
        <v>192.57526877509278</v>
      </c>
      <c r="AX757" cm="1">
        <f t="array" ref="AX757" xml:space="preserve"> 0.528 * Ku ^ 0.26 * AW757 ^ 0.74 / ( 1 + 0.366 * ( Ku * AW757 ) ^ 0.63 )</f>
        <v>2.6641159935155909</v>
      </c>
      <c r="AY757" cm="1">
        <f t="array" ref="AY757" xml:space="preserve"> 0.35 * Ku ^ ( -0.5 ) * AW757 ^ 0.4</f>
        <v>3.5473898990471926</v>
      </c>
      <c r="AZ757">
        <f t="shared" si="307"/>
        <v>1.3315448380181172</v>
      </c>
      <c r="BA757">
        <f t="shared" si="293"/>
        <v>0.95323877720166528</v>
      </c>
      <c r="BB757">
        <f t="shared" si="308"/>
        <v>2.2107736018333299</v>
      </c>
      <c r="BC757">
        <f t="shared" si="309"/>
        <v>2.3192233202296837</v>
      </c>
      <c r="BD757">
        <f t="shared" si="294"/>
        <v>1.0785007698339826</v>
      </c>
      <c r="BE757">
        <f t="shared" si="310"/>
        <v>5.7494417772894453</v>
      </c>
      <c r="BF757">
        <f t="shared" si="311"/>
        <v>5.3309575088893792</v>
      </c>
      <c r="BG757" cm="1">
        <f t="array" ref="BG757" xml:space="preserve"> EXP( -4 * alpha * X * 10^(-6) * BA757 / ( PI() * df * 10^(-6) * ( 1 - alpha ) ) ) * 100</f>
        <v>3.3816023765481059E-7</v>
      </c>
      <c r="BH757" cm="1">
        <f t="array" ref="BH757" xml:space="preserve"> EXP( -4 * alpha * X * 10^(-6) * BB757 / ( PI() * df * 10^(-6) * ( 1 - alpha ) ) ) * 100</f>
        <v>2.2601822089570115E-18</v>
      </c>
      <c r="BI757" cm="1">
        <f t="array" ref="BI757" xml:space="preserve"> EXP( -4 * alpha * X * 10^(-6) * BD757 / ( PI() * df * 10^(-6) * ( 1 - alpha ) ) ) * 100</f>
        <v>2.6061068330213795E-8</v>
      </c>
      <c r="BJ757" cm="1">
        <f t="array" ref="BJ757" xml:space="preserve"> EXP( -4 * alpha * X * 10^(-6) * BE757 / ( PI() * df * 10^(-6) * ( 1 - alpha ) ) ) * 100</f>
        <v>8.0921091647124984E-50</v>
      </c>
      <c r="BK757" cm="1">
        <f t="array" ref="BK757">fC *  BG757 +  ( 1 - fC ) * BI757</f>
        <v>5.7270985262673476E-8</v>
      </c>
    </row>
    <row r="758" spans="6:63" x14ac:dyDescent="0.2">
      <c r="F758">
        <v>7580</v>
      </c>
      <c r="G758" cm="1">
        <f t="array" ref="G758" xml:space="preserve"> F758 * 10^(-9) * rhoa/mu * U</f>
        <v>5.0216973947295853E-3</v>
      </c>
      <c r="H758" cm="1">
        <f t="array" ref="H758">1 +  lambda/F758 * ( 2.514 + 0.8 * EXP( -0.55 * F758/lambda ) )</f>
        <v>1.0222246886543536</v>
      </c>
      <c r="I758" cm="1">
        <f t="array" ref="I758" xml:space="preserve"> 1 + 3.34 * lambda/F758</f>
        <v>1.0295268337730872</v>
      </c>
      <c r="J758">
        <f t="shared" si="295"/>
        <v>0.99290728043292265</v>
      </c>
      <c r="K758" cm="1">
        <f t="array" ref="K758" xml:space="preserve"> kB * T * H758 / ( 3 * PI() * mu * F758 * 10^(-9) )</f>
        <v>3.1838485481326789E-12</v>
      </c>
      <c r="L758" cm="1">
        <f t="array" ref="L758" xml:space="preserve"> df * 10^(-6) *U / K758</f>
        <v>25829.382541922383</v>
      </c>
      <c r="M758" cm="1">
        <f t="array" ref="M758" xml:space="preserve"> 1 + 0.388 * Kn * ( ( 1 - alpha ) * L758 / Ku ) ^ ( 1 / 3 )</f>
        <v>1.2204822482448376</v>
      </c>
      <c r="N758" cm="1">
        <f t="array" ref="N758" xml:space="preserve"> 1 + 0.388 * Kn * ( ( 1 - alpha ) / Ku ) ^ ( 1 / 3 ) * ( 3 * PI() * mu * df * 10^(-6) * U * F758 * 10^(-9) / ( kB * T ) ) ^ ( 1 / 3 ) * ( 0.6 * ( F758 / lambda ) ^ 0.1 ) ^ ( -1 / 3 ) * ( 1 + 2/3 * ( 3.34 * F758 / lambda ) ) ^ ( -1 / 2 )</f>
        <v>1.014144953796333</v>
      </c>
      <c r="O758">
        <f t="shared" si="286"/>
        <v>0.83093789791270123</v>
      </c>
      <c r="P758" cm="1">
        <f t="array" ref="P758" xml:space="preserve"> 1 / ( 1 + 1.6 * ( ( 1 - alpha ) / Ku ) ^ ( 1 / 3 ) * L758 ^ ( -2 / 3 ) * M758 )</f>
        <v>0.99749310767289878</v>
      </c>
      <c r="Q758" cm="1">
        <f t="array" ref="Q758" xml:space="preserve"> 1.6 * ( ( 1 - alpha ) / Ku ) * L758 ^ ( -2 / 3 ) * M758 * P758</f>
        <v>3.1703195289926262E-3</v>
      </c>
      <c r="R758" cm="1">
        <f t="array" ref="R758" xml:space="preserve"> 1.6 * ( 0.6 ) ^ ( 2 / 3 ) * ( ( 1 - alpha ) / Ku ) * ( lambda * 10^(-9) ) ^ ( -1 / 15 ) * ( kB * T / ( 3 * PI() * df * 10^(-6) * U * mu ) ) ^ ( 2 / 3 ) * ( F758 * 10^(-9) ) ^ ( -3 / 5 )  +  3.2 * 3.34 / 3 * ( 0.6 ) ^ ( 2 / 3 ) * ( ( 1 - alpha ) / Ku ) *  ( lambda * 10^(-9) ) ^ ( 14 / 15 ) * ( kB * T / ( 3 * PI() * df * 10^(-6) * U * mu ) ) ^ ( 2 / 3 ) * ( F758 * 10^(-9) ) ^ ( -8 / 5 )</f>
        <v>2.551326671197454E-3</v>
      </c>
      <c r="S758">
        <f t="shared" si="287"/>
        <v>2.5874150690808938E-3</v>
      </c>
      <c r="T758">
        <f t="shared" si="296"/>
        <v>0.81613699988879318</v>
      </c>
      <c r="U758">
        <f t="shared" si="288"/>
        <v>4798.1376433968544</v>
      </c>
      <c r="V758">
        <f t="shared" si="289"/>
        <v>1.4436473280292463E-2</v>
      </c>
      <c r="W758">
        <f t="shared" si="290"/>
        <v>2.0841094469686459E-4</v>
      </c>
      <c r="X758">
        <f t="shared" si="291"/>
        <v>3.0086954253000173E-6</v>
      </c>
      <c r="Y758" cm="1">
        <f t="array" ref="Y758" xml:space="preserve"> 4 / 3 * g / U^2 * F758 * 10^(-9) * ( rhop - rhoa ) / rhoa</f>
        <v>785.78102887455782</v>
      </c>
      <c r="Z758" cm="1">
        <f t="array" ref="Z758" xml:space="preserve"> SQRT( 4/3 * 1/U758 * g/rhoa * F758 * 10^(-9) *  ( rhop - rhoa ) )</f>
        <v>4.2448737776205805E-3</v>
      </c>
      <c r="AA758" cm="1">
        <f t="array" ref="AA758" xml:space="preserve"> Z758 / U</f>
        <v>0.40468249466519152</v>
      </c>
      <c r="AB758">
        <f t="shared" si="297"/>
        <v>0.67977590283960609</v>
      </c>
      <c r="AC758">
        <f t="shared" si="298"/>
        <v>0.63471756662080514</v>
      </c>
      <c r="AD758">
        <f t="shared" si="299"/>
        <v>0.93371589662037124</v>
      </c>
      <c r="AE758" cm="1">
        <f t="array" ref="AE758">( ( F758 * 10^(-9) ) ^ 2 * rhop * H758 * U ) / ( 18 * mu * ( df * 10^(-6) ) )</f>
        <v>0.24079572233254873</v>
      </c>
      <c r="AF758">
        <f t="shared" si="300"/>
        <v>0.24071103340112412</v>
      </c>
      <c r="AG758" cm="1">
        <f t="array" ref="AG758">(2 * AI778*(1-alpha)*AE758*SQRT(alpha)+(1-alpha)*alpha*AE758^2)/Ku</f>
        <v>0.18422255060473935</v>
      </c>
      <c r="AH758">
        <f t="shared" si="301"/>
        <v>0.76532657436499141</v>
      </c>
      <c r="AI758" cm="1">
        <f t="array" ref="AI758" xml:space="preserve"> F758 / df / 1000</f>
        <v>0.96683673469387754</v>
      </c>
      <c r="AJ758" cm="1">
        <f t="array" ref="AJ758" xml:space="preserve"> ( 1 + AI758 ) / ( 2*Ku ) * ( 2 * LN( 1 + AI758 ) - 1 + alpha + ( 1 / ( 1 + AI758 ) ) ^ 2 * ( 1 - alpha / 2 ) - ( alpha / 2) * ( 1 + AI758 ) ^ 2 )</f>
        <v>0.80816825341938192</v>
      </c>
      <c r="AK758" cm="1">
        <f t="array" ref="AK758" xml:space="preserve"> ( ( 1 - alpha ) / Ku ) * AI758 ^ 2</f>
        <v>1.3294050315626871</v>
      </c>
      <c r="AL758">
        <f t="shared" si="302"/>
        <v>1.6449607194268496</v>
      </c>
      <c r="AM758">
        <f t="shared" si="292"/>
        <v>0.95350539735258166</v>
      </c>
      <c r="AN758">
        <f t="shared" si="303"/>
        <v>2.207421046653697</v>
      </c>
      <c r="AO758">
        <f t="shared" si="304"/>
        <v>2.3150587849661113</v>
      </c>
      <c r="AP758" cm="1">
        <f t="array" ref="AP758" xml:space="preserve"> EXP( -4 * alpha * X * 10^(-6) * AM758 / ( PI() * df * 10^(-6) * ( 1 - alpha ) ) ) * 100</f>
        <v>3.3632042421664587E-7</v>
      </c>
      <c r="AQ758" cm="1">
        <f t="array" ref="AQ758" xml:space="preserve"> EXP( -4 * alpha * X * 10^(-6) * AN758 / ( PI() * df * 10^(-6) * ( 1 - alpha ) ) ) * 100</f>
        <v>2.4206703798373438E-18</v>
      </c>
      <c r="AR758">
        <f t="shared" si="305"/>
        <v>3.3632042421422521E-7</v>
      </c>
      <c r="AS758" cm="1">
        <f t="array" ref="AS758" xml:space="preserve"> ( sigave * 10^(-6) * fE *e * H758 ) / ( 3 * PI() * eps0 * ( 1 + epsF ) * mu * U * F758 * 10^(-9) )</f>
        <v>2.7826035583174385E-3</v>
      </c>
      <c r="AT758" cm="1">
        <f t="array" ref="AT758" xml:space="preserve"> PI() * AS758 / ( 1 + alpha * SQRT(AS758) )</f>
        <v>8.7101040615107615E-3</v>
      </c>
      <c r="AU758" cm="1">
        <f t="array" ref="AU758" xml:space="preserve"> PI() * AS758 * ( 1 - SQRT( AS758 ) * alpha )</f>
        <v>8.7099886702651941E-3</v>
      </c>
      <c r="AV758">
        <f t="shared" si="306"/>
        <v>0.99998675202445886</v>
      </c>
      <c r="AW758" cm="1">
        <f t="array" ref="AW758" xml:space="preserve"> 2 / 3 * ( epsP - 1 ) / ( epsP + 2 ) * ( sigave * 10^(-6) ) ^ 2 / ( eps0 * ( 1 + epsF ) ^ 2 ) * H758 * ( F758 * 10^(-9) ) ^ 2 / ( df * 10^(-6) * mu * U )</f>
        <v>193.0788448759061</v>
      </c>
      <c r="AX758" cm="1">
        <f t="array" ref="AX758" xml:space="preserve"> 0.528 * Ku ^ 0.26 * AW758 ^ 0.74 / ( 1 + 0.366 * ( Ku * AW758 ) ^ 0.63 )</f>
        <v>2.6653846876128084</v>
      </c>
      <c r="AY758" cm="1">
        <f t="array" ref="AY758" xml:space="preserve"> 0.35 * Ku ^ ( -0.5 ) * AW758 ^ 0.4</f>
        <v>3.5510975014679733</v>
      </c>
      <c r="AZ758">
        <f t="shared" si="307"/>
        <v>1.3323020567993258</v>
      </c>
      <c r="BA758">
        <f t="shared" si="293"/>
        <v>0.95391037017993918</v>
      </c>
      <c r="BB758">
        <f t="shared" si="308"/>
        <v>2.2161310353239623</v>
      </c>
      <c r="BC758">
        <f t="shared" si="309"/>
        <v>2.3232067756071531</v>
      </c>
      <c r="BD758">
        <f t="shared" si="294"/>
        <v>1.0774313993056526</v>
      </c>
      <c r="BE758">
        <f t="shared" si="310"/>
        <v>5.7585185481216703</v>
      </c>
      <c r="BF758">
        <f t="shared" si="311"/>
        <v>5.3446730361048793</v>
      </c>
      <c r="BG758" cm="1">
        <f t="array" ref="BG758" xml:space="preserve"> EXP( -4 * alpha * X * 10^(-6) * BA758 / ( PI() * df * 10^(-6) * ( 1 - alpha ) ) ) * 100</f>
        <v>3.3354503831934526E-7</v>
      </c>
      <c r="BH758" cm="1">
        <f t="array" ref="BH758" xml:space="preserve"> EXP( -4 * alpha * X * 10^(-6) * BB758 / ( PI() * df * 10^(-6) * ( 1 - alpha ) ) ) * 100</f>
        <v>2.0255131309334701E-18</v>
      </c>
      <c r="BI758" cm="1">
        <f t="array" ref="BI758" xml:space="preserve"> EXP( -4 * alpha * X * 10^(-6) * BD758 / ( PI() * df * 10^(-6) * ( 1 - alpha ) ) ) * 100</f>
        <v>2.6637599660553924E-8</v>
      </c>
      <c r="BJ758" cm="1">
        <f t="array" ref="BJ758" xml:space="preserve"> EXP( -4 * alpha * X * 10^(-6) * BE758 / ( PI() * df * 10^(-6) * ( 1 - alpha ) ) ) * 100</f>
        <v>6.7205027090577824E-50</v>
      </c>
      <c r="BK758" cm="1">
        <f t="array" ref="BK758">fC *  BG758 +  ( 1 - fC ) * BI758</f>
        <v>5.7328343526433057E-8</v>
      </c>
    </row>
    <row r="759" spans="6:63" x14ac:dyDescent="0.2">
      <c r="F759">
        <v>7590</v>
      </c>
      <c r="G759" cm="1">
        <f t="array" ref="G759" xml:space="preserve"> F759 * 10^(-9) * rhoa/mu * U</f>
        <v>5.0283223253294916E-3</v>
      </c>
      <c r="H759" cm="1">
        <f t="array" ref="H759">1 +  lambda/F759 * ( 2.514 + 0.8 * EXP( -0.55 * F759/lambda ) )</f>
        <v>1.0221954071146244</v>
      </c>
      <c r="I759" cm="1">
        <f t="array" ref="I759" xml:space="preserve"> 1 + 3.34 * lambda/F759</f>
        <v>1.029487931488801</v>
      </c>
      <c r="J759">
        <f t="shared" si="295"/>
        <v>0.99291635758796082</v>
      </c>
      <c r="K759" cm="1">
        <f t="array" ref="K759" xml:space="preserve"> kB * T * H759 / ( 3 * PI() * mu * F759 * 10^(-9) )</f>
        <v>3.1795626733488196E-12</v>
      </c>
      <c r="L759" cm="1">
        <f t="array" ref="L759" xml:space="preserve"> df * 10^(-6) *U / K759</f>
        <v>25864.199122280112</v>
      </c>
      <c r="M759" cm="1">
        <f t="array" ref="M759" xml:space="preserve"> 1 + 0.388 * Kn * ( ( 1 - alpha ) * L759 / Ku ) ^ ( 1 / 3 )</f>
        <v>1.2205812697286533</v>
      </c>
      <c r="N759" cm="1">
        <f t="array" ref="N759" xml:space="preserve"> 1 + 0.388 * Kn * ( ( 1 - alpha ) / Ku ) ^ ( 1 / 3 ) * ( 3 * PI() * mu * df * 10^(-6) * U * F759 * 10^(-9) / ( kB * T ) ) ^ ( 1 / 3 ) * ( 0.6 * ( F759 / lambda ) ^ 0.1 ) ^ ( -1 / 3 ) * ( 1 + 2/3 * ( 3.34 * F759 / lambda ) ) ^ ( -1 / 2 )</f>
        <v>1.0141412614092211</v>
      </c>
      <c r="O759">
        <f t="shared" si="286"/>
        <v>0.83086746172557135</v>
      </c>
      <c r="P759" cm="1">
        <f t="array" ref="P759" xml:space="preserve"> 1 / ( 1 + 1.6 * ( ( 1 - alpha ) / Ku ) ^ ( 1 / 3 ) * L759 ^ ( -2 / 3 ) * M759 )</f>
        <v>0.99749514957680596</v>
      </c>
      <c r="Q759" cm="1">
        <f t="array" ref="Q759" xml:space="preserve"> 1.6 * ( ( 1 - alpha ) / Ku ) * L759 ^ ( -2 / 3 ) * M759 * P759</f>
        <v>3.1677372530157302E-3</v>
      </c>
      <c r="R759" cm="1">
        <f t="array" ref="R759" xml:space="preserve"> 1.6 * ( 0.6 ) ^ ( 2 / 3 ) * ( ( 1 - alpha ) / Ku ) * ( lambda * 10^(-9) ) ^ ( -1 / 15 ) * ( kB * T / ( 3 * PI() * df * 10^(-6) * U * mu ) ) ^ ( 2 / 3 ) * ( F759 * 10^(-9) ) ^ ( -3 / 5 )  +  3.2 * 3.34 / 3 * ( 0.6 ) ^ ( 2 / 3 ) * ( ( 1 - alpha ) / Ku ) *  ( lambda * 10^(-9) ) ^ ( 14 / 15 ) * ( kB * T / ( 3 * PI() * df * 10^(-6) * U * mu ) ) ^ ( 2 / 3 ) * ( F759 * 10^(-9) ) ^ ( -8 / 5 )</f>
        <v>2.5492444407599168E-3</v>
      </c>
      <c r="S759">
        <f t="shared" si="287"/>
        <v>2.5852939727927064E-3</v>
      </c>
      <c r="T759">
        <f t="shared" si="296"/>
        <v>0.81613270492414436</v>
      </c>
      <c r="U759">
        <f t="shared" si="288"/>
        <v>4791.8330693235002</v>
      </c>
      <c r="V759">
        <f t="shared" si="289"/>
        <v>1.4445966978286245E-2</v>
      </c>
      <c r="W759">
        <f t="shared" si="290"/>
        <v>2.086851433037972E-4</v>
      </c>
      <c r="X759">
        <f t="shared" si="291"/>
        <v>3.0146349902627276E-6</v>
      </c>
      <c r="Y759" cm="1">
        <f t="array" ref="Y759" xml:space="preserve"> 4 / 3 * g / U^2 * F759 * 10^(-9) * ( rhop - rhoa ) / rhoa</f>
        <v>786.81767930842909</v>
      </c>
      <c r="Z759" cm="1">
        <f t="array" ref="Z759" xml:space="preserve"> SQRT( 4/3 * 1/U759 * g/rhoa * F759 * 10^(-9) *  ( rhop - rhoa ) )</f>
        <v>4.2504662984690356E-3</v>
      </c>
      <c r="AA759" cm="1">
        <f t="array" ref="AA759" xml:space="preserve"> Z759 / U</f>
        <v>0.40521565428476647</v>
      </c>
      <c r="AB759">
        <f t="shared" si="297"/>
        <v>0.68128163964619981</v>
      </c>
      <c r="AC759">
        <f t="shared" si="298"/>
        <v>0.63594478980884017</v>
      </c>
      <c r="AD759">
        <f t="shared" si="299"/>
        <v>0.93345358630110187</v>
      </c>
      <c r="AE759" cm="1">
        <f t="array" ref="AE759">( ( F759 * 10^(-9) ) ^ 2 * rhop * H759 * U ) / ( 18 * mu * ( df * 10^(-6) ) )</f>
        <v>0.24142457055480424</v>
      </c>
      <c r="AF759">
        <f t="shared" si="300"/>
        <v>0.2413510549575057</v>
      </c>
      <c r="AG759" cm="1">
        <f t="array" ref="AG759">(2 * AI779*(1-alpha)*AE759*SQRT(alpha)+(1-alpha)*alpha*AE759^2)/Ku</f>
        <v>0.18494862939538526</v>
      </c>
      <c r="AH759">
        <f t="shared" si="301"/>
        <v>0.76630545256141047</v>
      </c>
      <c r="AI759" cm="1">
        <f t="array" ref="AI759" xml:space="preserve"> F759 / df / 1000</f>
        <v>0.96811224489795911</v>
      </c>
      <c r="AJ759" cm="1">
        <f t="array" ref="AJ759" xml:space="preserve"> ( 1 + AI759 ) / ( 2*Ku ) * ( 2 * LN( 1 + AI759 ) - 1 + alpha + ( 1 / ( 1 + AI759 ) ) ^ 2 * ( 1 - alpha / 2 ) - ( alpha / 2) * ( 1 + AI759 ) ^ 2 )</f>
        <v>0.80989498893716172</v>
      </c>
      <c r="AK759" cm="1">
        <f t="array" ref="AK759" xml:space="preserve"> ( ( 1 - alpha ) / Ku ) * AI759 ^ 2</f>
        <v>1.3329150103168041</v>
      </c>
      <c r="AL759">
        <f t="shared" si="302"/>
        <v>1.645787452106612</v>
      </c>
      <c r="AM759">
        <f t="shared" si="292"/>
        <v>0.95417910253989147</v>
      </c>
      <c r="AN759">
        <f t="shared" si="303"/>
        <v>2.2127961490559427</v>
      </c>
      <c r="AO759">
        <f t="shared" si="304"/>
        <v>2.3190574423248091</v>
      </c>
      <c r="AP759" cm="1">
        <f t="array" ref="AP759" xml:space="preserve"> EXP( -4 * alpha * X * 10^(-6) * AM759 / ( PI() * df * 10^(-6) * ( 1 - alpha ) ) ) * 100</f>
        <v>3.3171599769758234E-7</v>
      </c>
      <c r="AQ759" cm="1">
        <f t="array" ref="AQ759" xml:space="preserve"> EXP( -4 * alpha * X * 10^(-6) * AN759 / ( PI() * df * 10^(-6) * ( 1 - alpha ) ) ) * 100</f>
        <v>2.1685540623091268E-18</v>
      </c>
      <c r="AR759">
        <f t="shared" si="305"/>
        <v>3.3171599769541378E-7</v>
      </c>
      <c r="AS759" cm="1">
        <f t="array" ref="AS759" xml:space="preserve"> ( sigave * 10^(-6) * fE *e * H759 ) / ( 3 * PI() * eps0 * ( 1 + epsF ) * mu * U * F759 * 10^(-9) )</f>
        <v>2.7788578115446969E-3</v>
      </c>
      <c r="AT759" cm="1">
        <f t="array" ref="AT759" xml:space="preserve"> PI() * AS759 / ( 1 + alpha * SQRT(AS759) )</f>
        <v>8.6984003663826935E-3</v>
      </c>
      <c r="AU759" cm="1">
        <f t="array" ref="AU759" xml:space="preserve"> PI() * AS759 * ( 1 - SQRT( AS759 ) * alpha )</f>
        <v>8.6982852853103188E-3</v>
      </c>
      <c r="AV759">
        <f t="shared" si="306"/>
        <v>0.9999867698579592</v>
      </c>
      <c r="AW759" cm="1">
        <f t="array" ref="AW759" xml:space="preserve"> 2 / 3 * ( epsP - 1 ) / ( epsP + 2 ) * ( sigave * 10^(-6) ) ^ 2 / ( eps0 * ( 1 + epsF ) ^ 2 ) * H759 * ( F759 * 10^(-9) ) ^ 2 / ( df * 10^(-6) * mu * U )</f>
        <v>193.58307845272887</v>
      </c>
      <c r="AX759" cm="1">
        <f t="array" ref="AX759" xml:space="preserve"> 0.528 * Ku ^ 0.26 * AW759 ^ 0.74 / ( 1 + 0.366 * ( Ku * AW759 ) ^ 0.63 )</f>
        <v>2.6666515985417396</v>
      </c>
      <c r="AY759" cm="1">
        <f t="array" ref="AY759" xml:space="preserve"> 0.35 * Ku ^ ( -0.5 ) * AW759 ^ 0.4</f>
        <v>3.5548041358056817</v>
      </c>
      <c r="AZ759">
        <f t="shared" si="307"/>
        <v>1.3330590834399323</v>
      </c>
      <c r="BA759">
        <f t="shared" si="293"/>
        <v>0.95457767105114644</v>
      </c>
      <c r="BB759">
        <f t="shared" si="308"/>
        <v>2.221494434341253</v>
      </c>
      <c r="BC759">
        <f t="shared" si="309"/>
        <v>2.3272013390958786</v>
      </c>
      <c r="BD759">
        <f t="shared" si="294"/>
        <v>1.076367471998507</v>
      </c>
      <c r="BE759">
        <f t="shared" si="310"/>
        <v>5.7676002848616239</v>
      </c>
      <c r="BF759">
        <f t="shared" si="311"/>
        <v>5.3583933321143915</v>
      </c>
      <c r="BG759" cm="1">
        <f t="array" ref="BG759" xml:space="preserve"> EXP( -4 * alpha * X * 10^(-6) * BA759 / ( PI() * df * 10^(-6) * ( 1 - alpha ) ) ) * 100</f>
        <v>3.2902172178251356E-7</v>
      </c>
      <c r="BH759" cm="1">
        <f t="array" ref="BH759" xml:space="preserve"> EXP( -4 * alpha * X * 10^(-6) * BB759 / ( PI() * df * 10^(-6) * ( 1 - alpha ) ) ) * 100</f>
        <v>1.8149875976233115E-18</v>
      </c>
      <c r="BI759" cm="1">
        <f t="array" ref="BI759" xml:space="preserve"> EXP( -4 * alpha * X * 10^(-6) * BD759 / ( PI() * df * 10^(-6) * ( 1 - alpha ) ) ) * 100</f>
        <v>2.7223852902447654E-8</v>
      </c>
      <c r="BJ759" cm="1">
        <f t="array" ref="BJ759" xml:space="preserve"> EXP( -4 * alpha * X * 10^(-6) * BE759 / ( PI() * df * 10^(-6) * ( 1 - alpha ) ) ) * 100</f>
        <v>5.5808154210966462E-50</v>
      </c>
      <c r="BK759" cm="1">
        <f t="array" ref="BK759">fC *  BG759 +  ( 1 - fC ) * BI759</f>
        <v>5.7403639790454246E-8</v>
      </c>
    </row>
    <row r="760" spans="6:63" x14ac:dyDescent="0.2">
      <c r="F760">
        <v>7600</v>
      </c>
      <c r="G760" cm="1">
        <f t="array" ref="G760" xml:space="preserve"> F760 * 10^(-9) * rhoa/mu * U</f>
        <v>5.0349472559293989E-3</v>
      </c>
      <c r="H760" cm="1">
        <f t="array" ref="H760">1 +  lambda/F760 * ( 2.514 + 0.8 * EXP( -0.55 * F760/lambda ) )</f>
        <v>1.022166202631579</v>
      </c>
      <c r="I760" cm="1">
        <f t="array" ref="I760" xml:space="preserve"> 1 + 3.34 * lambda/F760</f>
        <v>1.0294491315789474</v>
      </c>
      <c r="J760">
        <f t="shared" si="295"/>
        <v>0.99292541153908409</v>
      </c>
      <c r="K760" cm="1">
        <f t="array" ref="K760" xml:space="preserve"> kB * T * H760 / ( 3 * PI() * mu * F760 * 10^(-9) )</f>
        <v>3.1752883165540499E-12</v>
      </c>
      <c r="L760" cm="1">
        <f t="array" ref="L760" xml:space="preserve"> df * 10^(-6) *U / K760</f>
        <v>25899.015744973312</v>
      </c>
      <c r="M760" cm="1">
        <f t="array" ref="M760" xml:space="preserve"> 1 + 0.388 * Kn * ( ( 1 - alpha ) * L760 / Ku ) ^ ( 1 / 3 )</f>
        <v>1.220680202508664</v>
      </c>
      <c r="N760" cm="1">
        <f t="array" ref="N760" xml:space="preserve"> 1 + 0.388 * Kn * ( ( 1 - alpha ) / Ku ) ^ ( 1 / 3 ) * ( 3 * PI() * mu * df * 10^(-6) * U * F760 * 10^(-9) / ( kB * T ) ) ^ ( 1 / 3 ) * ( 0.6 * ( F760 / lambda ) ^ 0.1 ) ^ ( -1 / 3 ) * ( 1 + 2/3 * ( 3.34 * F760 / lambda ) ) ^ ( -1 / 2 )</f>
        <v>1.0141375747974311</v>
      </c>
      <c r="O760">
        <f t="shared" si="286"/>
        <v>0.83079710206919077</v>
      </c>
      <c r="P760" cm="1">
        <f t="array" ref="P760" xml:space="preserve"> 1 / ( 1 + 1.6 * ( ( 1 - alpha ) / Ku ) ^ ( 1 / 3 ) * L760 ^ ( -2 / 3 ) * M760 )</f>
        <v>0.99749718700634926</v>
      </c>
      <c r="Q760" cm="1">
        <f t="array" ref="Q760" xml:space="preserve"> 1.6 * ( ( 1 - alpha ) / Ku ) * L760 ^ ( -2 / 3 ) * M760 * P760</f>
        <v>3.1651606355039439E-3</v>
      </c>
      <c r="R760" cm="1">
        <f t="array" ref="R760" xml:space="preserve"> 1.6 * ( 0.6 ) ^ ( 2 / 3 ) * ( ( 1 - alpha ) / Ku ) * ( lambda * 10^(-9) ) ^ ( -1 / 15 ) * ( kB * T / ( 3 * PI() * df * 10^(-6) * U * mu ) ) ^ ( 2 / 3 ) * ( F760 * 10^(-9) ) ^ ( -3 / 5 )  +  3.2 * 3.34 / 3 * ( 0.6 ) ^ ( 2 / 3 ) * ( ( 1 - alpha ) / Ku ) *  ( lambda * 10^(-9) ) ^ ( 14 / 15 ) * ( kB * T / ( 3 * PI() * df * 10^(-6) * U * mu ) ) ^ ( 2 / 3 ) * ( F760 * 10^(-9) ) ^ ( -8 / 5 )</f>
        <v>2.5471667314807067E-3</v>
      </c>
      <c r="S760">
        <f t="shared" si="287"/>
        <v>2.5831774916685434E-3</v>
      </c>
      <c r="T760">
        <f t="shared" si="296"/>
        <v>0.81612840204467552</v>
      </c>
      <c r="U760">
        <f t="shared" si="288"/>
        <v>4785.5450792005422</v>
      </c>
      <c r="V760">
        <f t="shared" si="289"/>
        <v>1.4455454383766332E-2</v>
      </c>
      <c r="W760">
        <f t="shared" si="290"/>
        <v>2.0895934024436883E-4</v>
      </c>
      <c r="X760">
        <f t="shared" si="291"/>
        <v>3.0205784223538741E-6</v>
      </c>
      <c r="Y760" cm="1">
        <f t="array" ref="Y760" xml:space="preserve"> 4 / 3 * g / U^2 * F760 * 10^(-9) * ( rhop - rhoa ) / rhoa</f>
        <v>787.85432974230071</v>
      </c>
      <c r="Z760" cm="1">
        <f t="array" ref="Z760" xml:space="preserve"> SQRT( 4/3 * 1/U760 * g/rhoa * F760 * 10^(-9) *  ( rhop - rhoa ) )</f>
        <v>4.2560588025215484E-3</v>
      </c>
      <c r="AA760" cm="1">
        <f t="array" ref="AA760" xml:space="preserve"> Z760 / U</f>
        <v>0.40574881230311033</v>
      </c>
      <c r="AB760">
        <f t="shared" si="297"/>
        <v>0.68279007379968593</v>
      </c>
      <c r="AC760">
        <f t="shared" si="298"/>
        <v>0.63717326884246517</v>
      </c>
      <c r="AD760">
        <f t="shared" si="299"/>
        <v>0.93319058564608892</v>
      </c>
      <c r="AE760" cm="1">
        <f t="array" ref="AE760">( ( F760 * 10^(-9) ) ^ 2 * rhop * H760 * U ) / ( 18 * mu * ( df * 10^(-6) ) )</f>
        <v>0.24205423873955079</v>
      </c>
      <c r="AF760">
        <f t="shared" si="300"/>
        <v>0.24199112008081244</v>
      </c>
      <c r="AG760" cm="1">
        <f t="array" ref="AG760">(2 * AI780*(1-alpha)*AE760*SQRT(alpha)+(1-alpha)*alpha*AE760^2)/Ku</f>
        <v>0.18567663283084687</v>
      </c>
      <c r="AH760">
        <f t="shared" si="301"/>
        <v>0.76728696808726093</v>
      </c>
      <c r="AI760" cm="1">
        <f t="array" ref="AI760" xml:space="preserve"> F760 / df / 1000</f>
        <v>0.96938775510204089</v>
      </c>
      <c r="AJ760" cm="1">
        <f t="array" ref="AJ760" xml:space="preserve"> ( 1 + AI760 ) / ( 2*Ku ) * ( 2 * LN( 1 + AI760 ) - 1 + alpha + ( 1 / ( 1 + AI760 ) ) ^ 2 * ( 1 - alpha / 2 ) - ( alpha / 2) * ( 1 + AI760 ) ^ 2 )</f>
        <v>0.81162279572193441</v>
      </c>
      <c r="AK760" cm="1">
        <f t="array" ref="AK760" xml:space="preserve"> ( ( 1 - alpha ) / Ku ) * AI760 ^ 2</f>
        <v>1.3364296165972951</v>
      </c>
      <c r="AL760">
        <f t="shared" si="302"/>
        <v>1.6466141952168158</v>
      </c>
      <c r="AM760">
        <f t="shared" si="292"/>
        <v>0.95484845479557157</v>
      </c>
      <c r="AN760">
        <f t="shared" si="303"/>
        <v>2.2181771830122412</v>
      </c>
      <c r="AO760">
        <f t="shared" si="304"/>
        <v>2.3230672593873991</v>
      </c>
      <c r="AP760" cm="1">
        <f t="array" ref="AP760" xml:space="preserve"> EXP( -4 * alpha * X * 10^(-6) * AM760 / ( PI() * df * 10^(-6) * ( 1 - alpha ) ) ) * 100</f>
        <v>3.2720375077024223E-7</v>
      </c>
      <c r="AQ760" cm="1">
        <f t="array" ref="AQ760" xml:space="preserve"> EXP( -4 * alpha * X * 10^(-6) * AN760 / ( PI() * df * 10^(-6) * ( 1 - alpha ) ) ) * 100</f>
        <v>1.9424602530660162E-18</v>
      </c>
      <c r="AR760">
        <f t="shared" si="305"/>
        <v>3.2720375076829977E-7</v>
      </c>
      <c r="AS760" cm="1">
        <f t="array" ref="AS760" xml:space="preserve"> ( sigave * 10^(-6) * fE *e * H760 ) / ( 3 * PI() * eps0 * ( 1 + epsF ) * mu * U * F760 * 10^(-9) )</f>
        <v>2.7751221312047442E-3</v>
      </c>
      <c r="AT760" cm="1">
        <f t="array" ref="AT760" xml:space="preserve"> PI() * AS760 / ( 1 + alpha * SQRT(AS760) )</f>
        <v>8.6867280814355054E-3</v>
      </c>
      <c r="AU760" cm="1">
        <f t="array" ref="AU760" xml:space="preserve"> PI() * AS760 * ( 1 - SQRT( AS760 ) * alpha )</f>
        <v>8.6866133092875636E-3</v>
      </c>
      <c r="AV760">
        <f t="shared" si="306"/>
        <v>0.99998678764353321</v>
      </c>
      <c r="AW760" cm="1">
        <f t="array" ref="AW760" xml:space="preserve"> 2 / 3 * ( epsP - 1 ) / ( epsP + 2 ) * ( sigave * 10^(-6) ) ^ 2 / ( eps0 * ( 1 + epsF ) ^ 2 ) * H760 * ( F760 * 10^(-9) ) ^ 2 / ( df * 10^(-6) * mu * U )</f>
        <v>194.08796950556112</v>
      </c>
      <c r="AX760" cm="1">
        <f t="array" ref="AX760" xml:space="preserve"> 0.528 * Ku ^ 0.26 * AW760 ^ 0.74 / ( 1 + 0.366 * ( Ku * AW760 ) ^ 0.63 )</f>
        <v>2.6679167312849685</v>
      </c>
      <c r="AY760" cm="1">
        <f t="array" ref="AY760" xml:space="preserve"> 0.35 * Ku ^ ( -0.5 ) * AW760 ^ 0.4</f>
        <v>3.5585098035758915</v>
      </c>
      <c r="AZ760">
        <f t="shared" si="307"/>
        <v>1.3338159178086417</v>
      </c>
      <c r="BA760">
        <f t="shared" si="293"/>
        <v>0.95524067399121915</v>
      </c>
      <c r="BB760">
        <f t="shared" si="308"/>
        <v>2.226863796321529</v>
      </c>
      <c r="BC760">
        <f t="shared" si="309"/>
        <v>2.3312070527913877</v>
      </c>
      <c r="BD760">
        <f t="shared" si="294"/>
        <v>1.0753090176898357</v>
      </c>
      <c r="BE760">
        <f t="shared" si="310"/>
        <v>5.7766869865881327</v>
      </c>
      <c r="BF760">
        <f t="shared" si="311"/>
        <v>5.372118053095666</v>
      </c>
      <c r="BG760" cm="1">
        <f t="array" ref="BG760" xml:space="preserve"> EXP( -4 * alpha * X * 10^(-6) * BA760 / ( PI() * df * 10^(-6) * ( 1 - alpha ) ) ) * 100</f>
        <v>3.2458829151377992E-7</v>
      </c>
      <c r="BH760" cm="1">
        <f t="array" ref="BH760" xml:space="preserve"> EXP( -4 * alpha * X * 10^(-6) * BB760 / ( PI() * df * 10^(-6) * ( 1 - alpha ) ) ) * 100</f>
        <v>1.6261450110823519E-18</v>
      </c>
      <c r="BI760" cm="1">
        <f t="array" ref="BI760" xml:space="preserve"> EXP( -4 * alpha * X * 10^(-6) * BD760 / ( PI() * df * 10^(-6) * ( 1 - alpha ) ) ) * 100</f>
        <v>2.7819893049108769E-8</v>
      </c>
      <c r="BJ760" cm="1">
        <f t="array" ref="BJ760" xml:space="preserve"> EXP( -4 * alpha * X * 10^(-6) * BE760 / ( PI() * df * 10^(-6) * ( 1 - alpha ) ) ) * 100</f>
        <v>4.633929652678538E-50</v>
      </c>
      <c r="BK760" cm="1">
        <f t="array" ref="BK760">fC *  BG760 +  ( 1 - fC ) * BI760</f>
        <v>5.7496732895575885E-8</v>
      </c>
    </row>
    <row r="761" spans="6:63" x14ac:dyDescent="0.2">
      <c r="F761">
        <v>7610</v>
      </c>
      <c r="G761" cm="1">
        <f t="array" ref="G761" xml:space="preserve"> F761 * 10^(-9) * rhoa/mu * U</f>
        <v>5.041572186529307E-3</v>
      </c>
      <c r="H761" cm="1">
        <f t="array" ref="H761">1 +  lambda/F761 * ( 2.514 + 0.8 * EXP( -0.55 * F761/lambda ) )</f>
        <v>1.0221370749014456</v>
      </c>
      <c r="I761" cm="1">
        <f t="array" ref="I761" xml:space="preserve"> 1 + 3.34 * lambda/F761</f>
        <v>1.0294104336399474</v>
      </c>
      <c r="J761">
        <f t="shared" si="295"/>
        <v>0.99293444237515294</v>
      </c>
      <c r="K761" cm="1">
        <f t="array" ref="K761" xml:space="preserve"> kB * T * H761 / ( 3 * PI() * mu * F761 * 10^(-9) )</f>
        <v>3.1710254313999609E-12</v>
      </c>
      <c r="L761" cm="1">
        <f t="array" ref="L761" xml:space="preserve"> df * 10^(-6) *U / K761</f>
        <v>25933.832409838731</v>
      </c>
      <c r="M761" cm="1">
        <f t="array" ref="M761" xml:space="preserve"> 1 + 0.388 * Kn * ( ( 1 - alpha ) * L761 / Ku ) ^ ( 1 / 3 )</f>
        <v>1.220779046783008</v>
      </c>
      <c r="N761" cm="1">
        <f t="array" ref="N761" xml:space="preserve"> 1 + 0.388 * Kn * ( ( 1 - alpha ) / Ku ) ^ ( 1 / 3 ) * ( 3 * PI() * mu * df * 10^(-6) * U * F761 * 10^(-9) / ( kB * T ) ) ^ ( 1 / 3 ) * ( 0.6 * ( F761 / lambda ) ^ 0.1 ) ^ ( -1 / 3 ) * ( 1 + 2/3 * ( 3.34 * F761 / lambda ) ) ^ ( -1 / 2 )</f>
        <v>1.0141338939444244</v>
      </c>
      <c r="O761">
        <f t="shared" si="286"/>
        <v>0.83072681876123777</v>
      </c>
      <c r="P761" cm="1">
        <f t="array" ref="P761" xml:space="preserve"> 1 / ( 1 + 1.6 * ( ( 1 - alpha ) / Ku ) ^ ( 1 / 3 ) * L761 ^ ( -2 / 3 ) * M761 )</f>
        <v>0.99749921997734647</v>
      </c>
      <c r="Q761" cm="1">
        <f t="array" ref="Q761" xml:space="preserve"> 1.6 * ( ( 1 - alpha ) / Ku ) * L761 ^ ( -2 / 3 ) * M761 * P761</f>
        <v>3.1625896564536019E-3</v>
      </c>
      <c r="R761" cm="1">
        <f t="array" ref="R761" xml:space="preserve"> 1.6 * ( 0.6 ) ^ ( 2 / 3 ) * ( ( 1 - alpha ) / Ku ) * ( lambda * 10^(-9) ) ^ ( -1 / 15 ) * ( kB * T / ( 3 * PI() * df * 10^(-6) * U * mu ) ) ^ ( 2 / 3 ) * ( F761 * 10^(-9) ) ^ ( -3 / 5 )  +  3.2 * 3.34 / 3 * ( 0.6 ) ^ ( 2 / 3 ) * ( ( 1 - alpha ) / Ku ) *  ( lambda * 10^(-9) ) ^ ( 14 / 15 ) * ( kB * T / ( 3 * PI() * df * 10^(-6) * U * mu ) ) ^ ( 2 / 3 ) * ( F761 * 10^(-9) ) ^ ( -8 / 5 )</f>
        <v>2.5450935274435663E-3</v>
      </c>
      <c r="S761">
        <f t="shared" si="287"/>
        <v>2.5810656094390947E-3</v>
      </c>
      <c r="T761">
        <f t="shared" si="296"/>
        <v>0.81612409127189633</v>
      </c>
      <c r="U761">
        <f t="shared" si="288"/>
        <v>4779.2736076631691</v>
      </c>
      <c r="V761">
        <f t="shared" si="289"/>
        <v>1.4464935509138129E-2</v>
      </c>
      <c r="W761">
        <f t="shared" si="290"/>
        <v>2.0923353551926611E-4</v>
      </c>
      <c r="X761">
        <f t="shared" si="291"/>
        <v>3.0265257189551835E-6</v>
      </c>
      <c r="Y761" cm="1">
        <f t="array" ref="Y761" xml:space="preserve"> 4 / 3 * g / U^2 * F761 * 10^(-9) * ( rhop - rhoa ) / rhoa</f>
        <v>788.89098017617209</v>
      </c>
      <c r="Z761" cm="1">
        <f t="array" ref="Z761" xml:space="preserve"> SQRT( 4/3 * 1/U761 * g/rhoa * F761 * 10^(-9) *  ( rhop - rhoa ) )</f>
        <v>4.2616512897851681E-3</v>
      </c>
      <c r="AA761" cm="1">
        <f t="array" ref="AA761" xml:space="preserve"> Z761 / U</f>
        <v>0.40628196872089517</v>
      </c>
      <c r="AB761">
        <f t="shared" si="297"/>
        <v>0.68430121255640863</v>
      </c>
      <c r="AC761">
        <f t="shared" si="298"/>
        <v>0.63840300462097554</v>
      </c>
      <c r="AD761">
        <f t="shared" si="299"/>
        <v>0.93292689375199733</v>
      </c>
      <c r="AE761" cm="1">
        <f t="array" ref="AE761">( ( F761 * 10^(-9) ) ^ 2 * rhop * H761 * U ) / ( 18 * mu * ( df * 10^(-6) ) )</f>
        <v>0.24268472688678849</v>
      </c>
      <c r="AF761">
        <f t="shared" si="300"/>
        <v>0.24263122546340452</v>
      </c>
      <c r="AG761" cm="1">
        <f t="array" ref="AG761">(2 * AI781*(1-alpha)*AE761*SQRT(alpha)+(1-alpha)*alpha*AE761^2)/Ku</f>
        <v>0.18640656355936722</v>
      </c>
      <c r="AH761">
        <f t="shared" si="301"/>
        <v>0.76827112092990879</v>
      </c>
      <c r="AI761" cm="1">
        <f t="array" ref="AI761" xml:space="preserve"> F761 / df / 1000</f>
        <v>0.97066326530612246</v>
      </c>
      <c r="AJ761" cm="1">
        <f t="array" ref="AJ761" xml:space="preserve"> ( 1 + AI761 ) / ( 2*Ku ) * ( 2 * LN( 1 + AI761 ) - 1 + alpha + ( 1 / ( 1 + AI761 ) ) ^ 2 * ( 1 - alpha / 2 ) - ( alpha / 2) * ( 1 + AI761 ) ^ 2 )</f>
        <v>0.81335167201658853</v>
      </c>
      <c r="AK761" cm="1">
        <f t="array" ref="AK761" xml:space="preserve"> ( ( 1 - alpha ) / Ku ) * AI761 ^ 2</f>
        <v>1.3399488504041588</v>
      </c>
      <c r="AL761">
        <f t="shared" si="302"/>
        <v>1.6474409489832955</v>
      </c>
      <c r="AM761">
        <f t="shared" si="292"/>
        <v>0.9555134484890182</v>
      </c>
      <c r="AN761">
        <f t="shared" si="303"/>
        <v>2.2235641460979778</v>
      </c>
      <c r="AO761">
        <f t="shared" si="304"/>
        <v>2.3270882786779881</v>
      </c>
      <c r="AP761" cm="1">
        <f t="array" ref="AP761" xml:space="preserve"> EXP( -4 * alpha * X * 10^(-6) * AM761 / ( PI() * df * 10^(-6) * ( 1 - alpha ) ) ) * 100</f>
        <v>3.2278166836083773E-7</v>
      </c>
      <c r="AQ761" cm="1">
        <f t="array" ref="AQ761" xml:space="preserve"> EXP( -4 * alpha * X * 10^(-6) * AN761 / ( PI() * df * 10^(-6) * ( 1 - alpha ) ) ) * 100</f>
        <v>1.7397279451467991E-18</v>
      </c>
      <c r="AR761">
        <f t="shared" si="305"/>
        <v>3.2278166835909798E-7</v>
      </c>
      <c r="AS761" cm="1">
        <f t="array" ref="AS761" xml:space="preserve"> ( sigave * 10^(-6) * fE *e * H761 ) / ( 3 * PI() * eps0 * ( 1 + epsF ) * mu * U * F761 * 10^(-9) )</f>
        <v>2.771396476790239E-3</v>
      </c>
      <c r="AT761" cm="1">
        <f t="array" ref="AT761" xml:space="preserve"> PI() * AS761 / ( 1 + alpha * SQRT(AS761) )</f>
        <v>8.6750870804174103E-3</v>
      </c>
      <c r="AU761" cm="1">
        <f t="array" ref="AU761" xml:space="preserve"> PI() * AS761 * ( 1 - SQRT( AS761 ) * alpha )</f>
        <v>8.674972615951836E-3</v>
      </c>
      <c r="AV761">
        <f t="shared" si="306"/>
        <v>0.99998680538137386</v>
      </c>
      <c r="AW761" cm="1">
        <f t="array" ref="AW761" xml:space="preserve"> 2 / 3 * ( epsP - 1 ) / ( epsP + 2 ) * ( sigave * 10^(-6) ) ^ 2 / ( eps0 * ( 1 + epsF ) ^ 2 ) * H761 * ( F761 * 10^(-9) ) ^ 2 / ( df * 10^(-6) * mu * U )</f>
        <v>194.59351803440282</v>
      </c>
      <c r="AX761" cm="1">
        <f t="array" ref="AX761" xml:space="preserve"> 0.528 * Ku ^ 0.26 * AW761 ^ 0.74 / ( 1 + 0.366 * ( Ku * AW761 ) ^ 0.63 )</f>
        <v>2.6691800908052716</v>
      </c>
      <c r="AY761" cm="1">
        <f t="array" ref="AY761" xml:space="preserve"> 0.35 * Ku ^ ( -0.5 ) * AW761 ^ 0.4</f>
        <v>3.5622145062898358</v>
      </c>
      <c r="AZ761">
        <f t="shared" si="307"/>
        <v>1.3345725597762654</v>
      </c>
      <c r="BA761">
        <f t="shared" si="293"/>
        <v>0.95589937319728346</v>
      </c>
      <c r="BB761">
        <f t="shared" si="308"/>
        <v>2.2322391187139297</v>
      </c>
      <c r="BC761">
        <f t="shared" si="309"/>
        <v>2.3352239590319606</v>
      </c>
      <c r="BD761">
        <f t="shared" si="294"/>
        <v>1.0742560660907139</v>
      </c>
      <c r="BE761">
        <f t="shared" si="310"/>
        <v>5.7857786523878136</v>
      </c>
      <c r="BF761">
        <f t="shared" si="311"/>
        <v>5.3858468525503698</v>
      </c>
      <c r="BG761" cm="1">
        <f t="array" ref="BG761" xml:space="preserve"> EXP( -4 * alpha * X * 10^(-6) * BA761 / ( PI() * df * 10^(-6) * ( 1 - alpha ) ) ) * 100</f>
        <v>3.2024279979806015E-7</v>
      </c>
      <c r="BH761" cm="1">
        <f t="array" ref="BH761" xml:space="preserve"> EXP( -4 * alpha * X * 10^(-6) * BB761 / ( PI() * df * 10^(-6) * ( 1 - alpha ) ) ) * 100</f>
        <v>1.4567731011642829E-18</v>
      </c>
      <c r="BI761" cm="1">
        <f t="array" ref="BI761" xml:space="preserve"> EXP( -4 * alpha * X * 10^(-6) * BD761 / ( PI() * df * 10^(-6) * ( 1 - alpha ) ) ) * 100</f>
        <v>2.8425782142881722E-8</v>
      </c>
      <c r="BJ761" cm="1">
        <f t="array" ref="BJ761" xml:space="preserve"> EXP( -4 * alpha * X * 10^(-6) * BE761 / ( PI() * df * 10^(-6) * ( 1 - alpha ) ) ) * 100</f>
        <v>3.8473092903603253E-50</v>
      </c>
      <c r="BK761" cm="1">
        <f t="array" ref="BK761">fC *  BG761 +  ( 1 - fC ) * BI761</f>
        <v>5.760748390839957E-8</v>
      </c>
    </row>
    <row r="762" spans="6:63" x14ac:dyDescent="0.2">
      <c r="F762">
        <v>7620</v>
      </c>
      <c r="G762" cm="1">
        <f t="array" ref="G762" xml:space="preserve"> F762 * 10^(-9) * rhoa/mu * U</f>
        <v>5.0481971171292142E-3</v>
      </c>
      <c r="H762" cm="1">
        <f t="array" ref="H762">1 +  lambda/F762 * ( 2.514 + 0.8 * EXP( -0.55 * F762/lambda ) )</f>
        <v>1.0221080236220472</v>
      </c>
      <c r="I762" cm="1">
        <f t="array" ref="I762" xml:space="preserve"> 1 + 3.34 * lambda/F762</f>
        <v>1.0293718372703413</v>
      </c>
      <c r="J762">
        <f t="shared" si="295"/>
        <v>0.99294345018457464</v>
      </c>
      <c r="K762" cm="1">
        <f t="array" ref="K762" xml:space="preserve"> kB * T * H762 / ( 3 * PI() * mu * F762 * 10^(-9) )</f>
        <v>3.1667739717863857E-12</v>
      </c>
      <c r="L762" cm="1">
        <f t="array" ref="L762" xml:space="preserve"> df * 10^(-6) *U / K762</f>
        <v>25968.649116713917</v>
      </c>
      <c r="M762" cm="1">
        <f t="array" ref="M762" xml:space="preserve"> 1 + 0.388 * Kn * ( ( 1 - alpha ) * L762 / Ku ) ^ ( 1 / 3 )</f>
        <v>1.2208778027491167</v>
      </c>
      <c r="N762" cm="1">
        <f t="array" ref="N762" xml:space="preserve"> 1 + 0.388 * Kn * ( ( 1 - alpha ) / Ku ) ^ ( 1 / 3 ) * ( 3 * PI() * mu * df * 10^(-6) * U * F762 * 10^(-9) / ( kB * T ) ) ^ ( 1 / 3 ) * ( 0.6 * ( F762 / lambda ) ^ 0.1 ) ^ ( -1 / 3 ) * ( 1 + 2/3 * ( 3.34 * F762 / lambda ) ) ^ ( -1 / 2 )</f>
        <v>1.0141302188337309</v>
      </c>
      <c r="O762">
        <f t="shared" si="286"/>
        <v>0.83065661162006466</v>
      </c>
      <c r="P762" cm="1">
        <f t="array" ref="P762" xml:space="preserve"> 1 / ( 1 + 1.6 * ( ( 1 - alpha ) / Ku ) ^ ( 1 / 3 ) * L762 ^ ( -2 / 3 ) * M762 )</f>
        <v>0.99750124850553834</v>
      </c>
      <c r="Q762" cm="1">
        <f t="array" ref="Q762" xml:space="preserve"> 1.6 * ( ( 1 - alpha ) / Ku ) * L762 ^ ( -2 / 3 ) * M762 * P762</f>
        <v>3.1600242959584661E-3</v>
      </c>
      <c r="R762" cm="1">
        <f t="array" ref="R762" xml:space="preserve"> 1.6 * ( 0.6 ) ^ ( 2 / 3 ) * ( ( 1 - alpha ) / Ku ) * ( lambda * 10^(-9) ) ^ ( -1 / 15 ) * ( kB * T / ( 3 * PI() * df * 10^(-6) * U * mu ) ) ^ ( 2 / 3 ) * ( F762 * 10^(-9) ) ^ ( -3 / 5 )  +  3.2 * 3.34 / 3 * ( 0.6 ) ^ ( 2 / 3 ) * ( ( 1 - alpha ) / Ku ) *  ( lambda * 10^(-9) ) ^ ( 14 / 15 ) * ( kB * T / ( 3 * PI() * df * 10^(-6) * U * mu ) ) ^ ( 2 / 3 ) * ( F762 * 10^(-9) ) ^ ( -8 / 5 )</f>
        <v>2.5430248128096578E-3</v>
      </c>
      <c r="S762">
        <f t="shared" si="287"/>
        <v>2.5789583099142658E-3</v>
      </c>
      <c r="T762">
        <f t="shared" si="296"/>
        <v>0.81611977262726798</v>
      </c>
      <c r="U762">
        <f t="shared" si="288"/>
        <v>4773.0185896896646</v>
      </c>
      <c r="V762">
        <f t="shared" si="289"/>
        <v>1.44744103667663E-2</v>
      </c>
      <c r="W762">
        <f t="shared" si="290"/>
        <v>2.095077291291743E-4</v>
      </c>
      <c r="X762">
        <f t="shared" si="291"/>
        <v>3.0324768774534909E-6</v>
      </c>
      <c r="Y762" cm="1">
        <f t="array" ref="Y762" xml:space="preserve"> 4 / 3 * g / U^2 * F762 * 10^(-9) * ( rhop - rhoa ) / rhoa</f>
        <v>789.92763061004359</v>
      </c>
      <c r="Z762" cm="1">
        <f t="array" ref="Z762" xml:space="preserve"> SQRT( 4/3 * 1/U762 * g/rhoa * F762 * 10^(-9) *  ( rhop - rhoa ) )</f>
        <v>4.2672437602669262E-3</v>
      </c>
      <c r="AA762" cm="1">
        <f t="array" ref="AA762" xml:space="preserve"> Z762 / U</f>
        <v>0.40681512353879129</v>
      </c>
      <c r="AB762">
        <f t="shared" si="297"/>
        <v>0.68581506319875807</v>
      </c>
      <c r="AC762">
        <f t="shared" si="298"/>
        <v>0.63963399804365317</v>
      </c>
      <c r="AD762">
        <f t="shared" si="299"/>
        <v>0.93266250971550768</v>
      </c>
      <c r="AE762" cm="1">
        <f t="array" ref="AE762">( ( F762 * 10^(-9) ) ^ 2 * rhop * H762 * U ) / ( 18 * mu * ( df * 10^(-6) ) )</f>
        <v>0.24331603499651711</v>
      </c>
      <c r="AF762">
        <f t="shared" si="300"/>
        <v>0.24327136780971553</v>
      </c>
      <c r="AG762" cm="1">
        <f t="array" ref="AG762">(2 * AI782*(1-alpha)*AE762*SQRT(alpha)+(1-alpha)*alpha*AE762^2)/Ku</f>
        <v>0.18713842422958485</v>
      </c>
      <c r="AH762">
        <f t="shared" si="301"/>
        <v>0.76925791109113462</v>
      </c>
      <c r="AI762" cm="1">
        <f t="array" ref="AI762" xml:space="preserve"> F762 / df / 1000</f>
        <v>0.97193877551020413</v>
      </c>
      <c r="AJ762" cm="1">
        <f t="array" ref="AJ762" xml:space="preserve"> ( 1 + AI762 ) / ( 2*Ku ) * ( 2 * LN( 1 + AI762 ) - 1 + alpha + ( 1 / ( 1 + AI762 ) ) ^ 2 * ( 1 - alpha / 2 ) - ( alpha / 2) * ( 1 + AI762 ) ^ 2 )</f>
        <v>0.81508161606665286</v>
      </c>
      <c r="AK762" cm="1">
        <f t="array" ref="AK762" xml:space="preserve"> ( ( 1 - alpha ) / Ku ) * AI762 ^ 2</f>
        <v>1.3434727117373957</v>
      </c>
      <c r="AL762">
        <f t="shared" si="302"/>
        <v>1.6482677136316788</v>
      </c>
      <c r="AM762">
        <f t="shared" si="292"/>
        <v>0.95617407800985466</v>
      </c>
      <c r="AN762">
        <f t="shared" si="303"/>
        <v>2.2289570359006787</v>
      </c>
      <c r="AO762">
        <f t="shared" si="304"/>
        <v>2.3311205429663473</v>
      </c>
      <c r="AP762" cm="1">
        <f t="array" ref="AP762" xml:space="preserve"> EXP( -4 * alpha * X * 10^(-6) * AM762 / ( PI() * df * 10^(-6) * ( 1 - alpha ) ) ) * 100</f>
        <v>3.1844778501347254E-7</v>
      </c>
      <c r="AQ762" cm="1">
        <f t="array" ref="AQ762" xml:space="preserve"> EXP( -4 * alpha * X * 10^(-6) * AN762 / ( PI() * df * 10^(-6) * ( 1 - alpha ) ) ) * 100</f>
        <v>1.5579656240854858E-18</v>
      </c>
      <c r="AR762">
        <f t="shared" si="305"/>
        <v>3.1844778501191459E-7</v>
      </c>
      <c r="AS762" cm="1">
        <f t="array" ref="AS762" xml:space="preserve"> ( sigave * 10^(-6) * fE *e * H762 ) / ( 3 * PI() * eps0 * ( 1 + epsF ) * mu * U * F762 * 10^(-9) )</f>
        <v>2.7676808080107939E-3</v>
      </c>
      <c r="AT762" cm="1">
        <f t="array" ref="AT762" xml:space="preserve"> PI() * AS762 / ( 1 + alpha * SQRT(AS762) )</f>
        <v>8.6634772377521489E-3</v>
      </c>
      <c r="AU762" cm="1">
        <f t="array" ref="AU762" xml:space="preserve"> PI() * AS762 * ( 1 - SQRT( AS762 ) * alpha )</f>
        <v>8.6633630797335257E-3</v>
      </c>
      <c r="AV762">
        <f t="shared" si="306"/>
        <v>0.99998682307167319</v>
      </c>
      <c r="AW762" cm="1">
        <f t="array" ref="AW762" xml:space="preserve"> 2 / 3 * ( epsP - 1 ) / ( epsP + 2 ) * ( sigave * 10^(-6) ) ^ 2 / ( eps0 * ( 1 + epsF ) ^ 2 ) * H762 * ( F762 * 10^(-9) ) ^ 2 / ( df * 10^(-6) * mu * U )</f>
        <v>195.09972403925394</v>
      </c>
      <c r="AX762" cm="1">
        <f t="array" ref="AX762" xml:space="preserve"> 0.528 * Ku ^ 0.26 * AW762 ^ 0.74 / ( 1 + 0.366 * ( Ku * AW762 ) ^ 0.63 )</f>
        <v>2.670441682045698</v>
      </c>
      <c r="AY762" cm="1">
        <f t="array" ref="AY762" xml:space="preserve"> 0.35 * Ku ^ ( -0.5 ) * AW762 ^ 0.4</f>
        <v>3.5659182454544109</v>
      </c>
      <c r="AZ762">
        <f t="shared" si="307"/>
        <v>1.3353290092157082</v>
      </c>
      <c r="BA762">
        <f t="shared" si="293"/>
        <v>0.95655376288743976</v>
      </c>
      <c r="BB762">
        <f t="shared" si="308"/>
        <v>2.2376203989804124</v>
      </c>
      <c r="BC762">
        <f t="shared" si="309"/>
        <v>2.3392521004004658</v>
      </c>
      <c r="BD762">
        <f t="shared" si="294"/>
        <v>1.0732086468464219</v>
      </c>
      <c r="BE762">
        <f t="shared" si="310"/>
        <v>5.7948752813550897</v>
      </c>
      <c r="BF762">
        <f t="shared" si="311"/>
        <v>5.3995793813095752</v>
      </c>
      <c r="BG762" cm="1">
        <f t="array" ref="BG762" xml:space="preserve"> EXP( -4 * alpha * X * 10^(-6) * BA762 / ( PI() * df * 10^(-6) * ( 1 - alpha ) ) ) * 100</f>
        <v>3.1598334646889871E-7</v>
      </c>
      <c r="BH762" cm="1">
        <f t="array" ref="BH762" xml:space="preserve"> EXP( -4 * alpha * X * 10^(-6) * BB762 / ( PI() * df * 10^(-6) * ( 1 - alpha ) ) ) * 100</f>
        <v>1.3048831174408165E-18</v>
      </c>
      <c r="BI762" cm="1">
        <f t="array" ref="BI762" xml:space="preserve"> EXP( -4 * alpha * X * 10^(-6) * BD762 / ( PI() * df * 10^(-6) * ( 1 - alpha ) ) ) * 100</f>
        <v>2.9041579149288873E-8</v>
      </c>
      <c r="BJ762" cm="1">
        <f t="array" ref="BJ762" xml:space="preserve"> EXP( -4 * alpha * X * 10^(-6) * BE762 / ( PI() * df * 10^(-6) * ( 1 - alpha ) ) ) * 100</f>
        <v>3.1938951960018206E-50</v>
      </c>
      <c r="BK762" cm="1">
        <f t="array" ref="BK762">fC *  BG762 +  ( 1 - fC ) * BI762</f>
        <v>5.7735755881249855E-8</v>
      </c>
    </row>
    <row r="763" spans="6:63" x14ac:dyDescent="0.2">
      <c r="F763">
        <v>7630</v>
      </c>
      <c r="G763" cm="1">
        <f t="array" ref="G763" xml:space="preserve"> F763 * 10^(-9) * rhoa/mu * U</f>
        <v>5.0548220477291197E-3</v>
      </c>
      <c r="H763" cm="1">
        <f t="array" ref="H763">1 +  lambda/F763 * ( 2.514 + 0.8 * EXP( -0.55 * F763/lambda ) )</f>
        <v>1.0220790484927915</v>
      </c>
      <c r="I763" cm="1">
        <f t="array" ref="I763" xml:space="preserve"> 1 + 3.34 * lambda/F763</f>
        <v>1.0293333420707733</v>
      </c>
      <c r="J763">
        <f t="shared" si="295"/>
        <v>0.99295243505530684</v>
      </c>
      <c r="K763" cm="1">
        <f t="array" ref="K763" xml:space="preserve"> kB * T * H763 / ( 3 * PI() * mu * F763 * 10^(-9) )</f>
        <v>3.1625338918597375E-12</v>
      </c>
      <c r="L763" cm="1">
        <f t="array" ref="L763" xml:space="preserve"> df * 10^(-6) *U / K763</f>
        <v>26003.465865437265</v>
      </c>
      <c r="M763" cm="1">
        <f t="array" ref="M763" xml:space="preserve"> 1 + 0.388 * Kn * ( ( 1 - alpha ) * L763 / Ku ) ^ ( 1 / 3 )</f>
        <v>1.2209764706037192</v>
      </c>
      <c r="N763" cm="1">
        <f t="array" ref="N763" xml:space="preserve"> 1 + 0.388 * Kn * ( ( 1 - alpha ) / Ku ) ^ ( 1 / 3 ) * ( 3 * PI() * mu * df * 10^(-6) * U * F763 * 10^(-9) / ( kB * T ) ) ^ ( 1 / 3 ) * ( 0.6 * ( F763 / lambda ) ^ 0.1 ) ^ ( -1 / 3 ) * ( 1 + 2/3 * ( 3.34 * F763 / lambda ) ) ^ ( -1 / 2 )</f>
        <v>1.0141265494489495</v>
      </c>
      <c r="O763">
        <f t="shared" si="286"/>
        <v>0.83058648046469608</v>
      </c>
      <c r="P763" cm="1">
        <f t="array" ref="P763" xml:space="preserve"> 1 / ( 1 + 1.6 * ( ( 1 - alpha ) / Ku ) ^ ( 1 / 3 ) * L763 ^ ( -2 / 3 ) * M763 )</f>
        <v>0.99750327260658855</v>
      </c>
      <c r="Q763" cm="1">
        <f t="array" ref="Q763" xml:space="preserve"> 1.6 * ( ( 1 - alpha ) / Ku ) * L763 ^ ( -2 / 3 ) * M763 * P763</f>
        <v>3.1574645342091253E-3</v>
      </c>
      <c r="R763" cm="1">
        <f t="array" ref="R763" xml:space="preserve"> 1.6 * ( 0.6 ) ^ ( 2 / 3 ) * ( ( 1 - alpha ) / Ku ) * ( lambda * 10^(-9) ) ^ ( -1 / 15 ) * ( kB * T / ( 3 * PI() * df * 10^(-6) * U * mu ) ) ^ ( 2 / 3 ) * ( F763 * 10^(-9) ) ^ ( -3 / 5 )  +  3.2 * 3.34 / 3 * ( 0.6 ) ^ ( 2 / 3 ) * ( ( 1 - alpha ) / Ku ) *  ( lambda * 10^(-9) ) ^ ( 14 / 15 ) * ( kB * T / ( 3 * PI() * df * 10^(-6) * U * mu ) ) ^ ( 2 / 3 ) * ( F763 * 10^(-9) ) ^ ( -8 / 5 )</f>
        <v>2.5409605718170647E-3</v>
      </c>
      <c r="S763">
        <f t="shared" si="287"/>
        <v>2.5768555769826694E-3</v>
      </c>
      <c r="T763">
        <f t="shared" si="296"/>
        <v>0.81611544613219689</v>
      </c>
      <c r="U763">
        <f t="shared" si="288"/>
        <v>4766.7799605991449</v>
      </c>
      <c r="V763">
        <f t="shared" si="289"/>
        <v>1.4483878968974974E-2</v>
      </c>
      <c r="W763">
        <f t="shared" si="290"/>
        <v>2.0978192107477762E-4</v>
      </c>
      <c r="X763">
        <f t="shared" si="291"/>
        <v>3.0384318952407765E-6</v>
      </c>
      <c r="Y763" cm="1">
        <f t="array" ref="Y763" xml:space="preserve"> 4 / 3 * g / U^2 * F763 * 10^(-9) * ( rhop - rhoa ) / rhoa</f>
        <v>790.96428104391498</v>
      </c>
      <c r="Z763" cm="1">
        <f t="array" ref="Z763" xml:space="preserve"> SQRT( 4/3 * 1/U763 * g/rhoa * F763 * 10^(-9) *  ( rhop - rhoa ) )</f>
        <v>4.2728362139738459E-3</v>
      </c>
      <c r="AA763" cm="1">
        <f t="array" ref="AA763" xml:space="preserve"> Z763 / U</f>
        <v>0.40734827675746826</v>
      </c>
      <c r="AB763">
        <f t="shared" si="297"/>
        <v>0.68733163303529043</v>
      </c>
      <c r="AC763">
        <f t="shared" si="298"/>
        <v>0.64086625000976694</v>
      </c>
      <c r="AD763">
        <f t="shared" si="299"/>
        <v>0.93239743263331254</v>
      </c>
      <c r="AE763" cm="1">
        <f t="array" ref="AE763">( ( F763 * 10^(-9) ) ^ 2 * rhop * H763 * U ) / ( 18 * mu * ( df * 10^(-6) ) )</f>
        <v>0.24394816306873679</v>
      </c>
      <c r="AF763">
        <f t="shared" si="300"/>
        <v>0.24391154383625852</v>
      </c>
      <c r="AG763" cm="1">
        <f t="array" ref="AG763">(2 * AI783*(1-alpha)*AE763*SQRT(alpha)+(1-alpha)*alpha*AE763^2)/Ku</f>
        <v>0.18787221749053457</v>
      </c>
      <c r="AH763">
        <f t="shared" si="301"/>
        <v>0.7702473385870412</v>
      </c>
      <c r="AI763" cm="1">
        <f t="array" ref="AI763" xml:space="preserve"> F763 / df / 1000</f>
        <v>0.97321428571428581</v>
      </c>
      <c r="AJ763" cm="1">
        <f t="array" ref="AJ763" xml:space="preserve"> ( 1 + AI763 ) / ( 2*Ku ) * ( 2 * LN( 1 + AI763 ) - 1 + alpha + ( 1 / ( 1 + AI763 ) ) ^ 2 * ( 1 - alpha / 2 ) - ( alpha / 2) * ( 1 + AI763 ) ^ 2 )</f>
        <v>0.81681262612028804</v>
      </c>
      <c r="AK763" cm="1">
        <f t="array" ref="AK763" xml:space="preserve"> ( ( 1 - alpha ) / Ku ) * AI763 ^ 2</f>
        <v>1.347001200597006</v>
      </c>
      <c r="AL763">
        <f t="shared" si="302"/>
        <v>1.6490944893873858</v>
      </c>
      <c r="AM763">
        <f t="shared" si="292"/>
        <v>0.95683033776771431</v>
      </c>
      <c r="AN763">
        <f t="shared" si="303"/>
        <v>2.2343558500200142</v>
      </c>
      <c r="AO763">
        <f t="shared" si="304"/>
        <v>2.3351640952697714</v>
      </c>
      <c r="AP763" cm="1">
        <f t="array" ref="AP763" xml:space="preserve"> EXP( -4 * alpha * X * 10^(-6) * AM763 / ( PI() * df * 10^(-6) * ( 1 - alpha ) ) ) * 100</f>
        <v>3.142001835923516E-7</v>
      </c>
      <c r="AQ763" cm="1">
        <f t="array" ref="AQ763" xml:space="preserve"> EXP( -4 * alpha * X * 10^(-6) * AN763 / ( PI() * df * 10^(-6) * ( 1 - alpha ) ) ) * 100</f>
        <v>1.3950242473489102E-18</v>
      </c>
      <c r="AR763">
        <f t="shared" si="305"/>
        <v>3.1420018359095659E-7</v>
      </c>
      <c r="AS763" cm="1">
        <f t="array" ref="AS763" xml:space="preserve"> ( sigave * 10^(-6) * fE *e * H763 ) / ( 3 * PI() * eps0 * ( 1 + epsF ) * mu * U * F763 * 10^(-9) )</f>
        <v>2.7639750847915276E-3</v>
      </c>
      <c r="AT763" cm="1">
        <f t="array" ref="AT763" xml:space="preserve"> PI() * AS763 / ( 1 + alpha * SQRT(AS763) )</f>
        <v>8.6518984285344804E-3</v>
      </c>
      <c r="AU763" cm="1">
        <f t="array" ref="AU763" xml:space="preserve"> PI() * AS763 * ( 1 - SQRT( AS763 ) * alpha )</f>
        <v>8.6517845757339926E-3</v>
      </c>
      <c r="AV763">
        <f t="shared" si="306"/>
        <v>0.99998684071462141</v>
      </c>
      <c r="AW763" cm="1">
        <f t="array" ref="AW763" xml:space="preserve"> 2 / 3 * ( epsP - 1 ) / ( epsP + 2 ) * ( sigave * 10^(-6) ) ^ 2 / ( eps0 * ( 1 + epsF ) ^ 2 ) * H763 * ( F763 * 10^(-9) ) ^ 2 / ( df * 10^(-6) * mu * U )</f>
        <v>195.60658752011446</v>
      </c>
      <c r="AX763" cm="1">
        <f t="array" ref="AX763" xml:space="preserve"> 0.528 * Ku ^ 0.26 * AW763 ^ 0.74 / ( 1 + 0.366 * ( Ku * AW763 ) ^ 0.63 )</f>
        <v>2.6717015099296932</v>
      </c>
      <c r="AY763" cm="1">
        <f t="array" ref="AY763" xml:space="preserve"> 0.35 * Ku ^ ( -0.5 ) * AW763 ^ 0.4</f>
        <v>3.5696210225722091</v>
      </c>
      <c r="AZ763">
        <f t="shared" si="307"/>
        <v>1.3360852660019438</v>
      </c>
      <c r="BA763">
        <f t="shared" si="293"/>
        <v>0.95720383730054226</v>
      </c>
      <c r="BB763">
        <f t="shared" si="308"/>
        <v>2.2430076345957484</v>
      </c>
      <c r="BC763">
        <f t="shared" si="309"/>
        <v>2.3432915197262107</v>
      </c>
      <c r="BD763">
        <f t="shared" si="294"/>
        <v>1.0721667895368667</v>
      </c>
      <c r="BE763">
        <f t="shared" si="310"/>
        <v>5.8039768725922229</v>
      </c>
      <c r="BF763">
        <f t="shared" si="311"/>
        <v>5.4133152875396462</v>
      </c>
      <c r="BG763" cm="1">
        <f t="array" ref="BG763" xml:space="preserve"> EXP( -4 * alpha * X * 10^(-6) * BA763 / ( PI() * df * 10^(-6) * ( 1 - alpha ) ) ) * 100</f>
        <v>3.1180807767671495E-7</v>
      </c>
      <c r="BH763" cm="1">
        <f t="array" ref="BH763" xml:space="preserve"> EXP( -4 * alpha * X * 10^(-6) * BB763 / ( PI() * df * 10^(-6) * ( 1 - alpha ) ) ) * 100</f>
        <v>1.1686874733904426E-18</v>
      </c>
      <c r="BI763" cm="1">
        <f t="array" ref="BI763" xml:space="preserve"> EXP( -4 * alpha * X * 10^(-6) * BD763 / ( PI() * df * 10^(-6) * ( 1 - alpha ) ) ) * 100</f>
        <v>2.9667339829813892E-8</v>
      </c>
      <c r="BJ763" cm="1">
        <f t="array" ref="BJ763" xml:space="preserve"> EXP( -4 * alpha * X * 10^(-6) * BE763 / ( PI() * df * 10^(-6) * ( 1 - alpha ) ) ) * 100</f>
        <v>2.6511855517753136E-50</v>
      </c>
      <c r="BK763" cm="1">
        <f t="array" ref="BK763">fC *  BG763 +  ( 1 - fC ) * BI763</f>
        <v>5.7881413614503997E-8</v>
      </c>
    </row>
    <row r="764" spans="6:63" x14ac:dyDescent="0.2">
      <c r="F764">
        <v>7640</v>
      </c>
      <c r="G764" cm="1">
        <f t="array" ref="G764" xml:space="preserve"> F764 * 10^(-9) * rhoa/mu * U</f>
        <v>5.061446978329027E-3</v>
      </c>
      <c r="H764" cm="1">
        <f t="array" ref="H764">1 +  lambda/F764 * ( 2.514 + 0.8 * EXP( -0.55 * F764/lambda ) )</f>
        <v>1.0220501492146596</v>
      </c>
      <c r="I764" cm="1">
        <f t="array" ref="I764" xml:space="preserve"> 1 + 3.34 * lambda/F764</f>
        <v>1.029294947643979</v>
      </c>
      <c r="J764">
        <f t="shared" si="295"/>
        <v>0.99296139707485942</v>
      </c>
      <c r="K764" cm="1">
        <f t="array" ref="K764" xml:space="preserve"> kB * T * H764 / ( 3 * PI() * mu * F764 * 10^(-9) )</f>
        <v>3.1583051460113639E-12</v>
      </c>
      <c r="L764" cm="1">
        <f t="array" ref="L764" xml:space="preserve"> df * 10^(-6) *U / K764</f>
        <v>26038.28265584799</v>
      </c>
      <c r="M764" cm="1">
        <f t="array" ref="M764" xml:space="preserve"> 1 + 0.388 * Kn * ( ( 1 - alpha ) * L764 / Ku ) ^ ( 1 / 3 )</f>
        <v>1.2210750505428443</v>
      </c>
      <c r="N764" cm="1">
        <f t="array" ref="N764" xml:space="preserve"> 1 + 0.388 * Kn * ( ( 1 - alpha ) / Ku ) ^ ( 1 / 3 ) * ( 3 * PI() * mu * df * 10^(-6) * U * F764 * 10^(-9) / ( kB * T ) ) ^ ( 1 / 3 ) * ( 0.6 * ( F764 / lambda ) ^ 0.1 ) ^ ( -1 / 3 ) * ( 1 + 2/3 * ( 3.34 * F764 / lambda ) ) ^ ( -1 / 2 )</f>
        <v>1.0141228857737468</v>
      </c>
      <c r="O764">
        <f t="shared" si="286"/>
        <v>0.8305164251148246</v>
      </c>
      <c r="P764" cm="1">
        <f t="array" ref="P764" xml:space="preserve"> 1 / ( 1 + 1.6 * ( ( 1 - alpha ) / Ku ) ^ ( 1 / 3 ) * L764 ^ ( -2 / 3 ) * M764 )</f>
        <v>0.99750529229608553</v>
      </c>
      <c r="Q764" cm="1">
        <f t="array" ref="Q764" xml:space="preserve"> 1.6 * ( ( 1 - alpha ) / Ku ) * L764 ^ ( -2 / 3 ) * M764 * P764</f>
        <v>3.1549103514923954E-3</v>
      </c>
      <c r="R764" cm="1">
        <f t="array" ref="R764" xml:space="preserve"> 1.6 * ( 0.6 ) ^ ( 2 / 3 ) * ( ( 1 - alpha ) / Ku ) * ( lambda * 10^(-9) ) ^ ( -1 / 15 ) * ( kB * T / ( 3 * PI() * df * 10^(-6) * U * mu ) ) ^ ( 2 / 3 ) * ( F764 * 10^(-9) ) ^ ( -3 / 5 )  +  3.2 * 3.34 / 3 * ( 0.6 ) ^ ( 2 / 3 ) * ( ( 1 - alpha ) / Ku ) *  ( lambda * 10^(-9) ) ^ ( 14 / 15 ) * ( kB * T / ( 3 * PI() * df * 10^(-6) * U * mu ) ) ^ ( 2 / 3 ) * ( F764 * 10^(-9) ) ^ ( -8 / 5 )</f>
        <v>2.538900788780329E-3</v>
      </c>
      <c r="S764">
        <f t="shared" si="287"/>
        <v>2.5747573946111493E-3</v>
      </c>
      <c r="T764">
        <f t="shared" si="296"/>
        <v>0.81611111180803875</v>
      </c>
      <c r="U764">
        <f t="shared" si="288"/>
        <v>4760.5576560493328</v>
      </c>
      <c r="V764">
        <f t="shared" si="289"/>
        <v>1.4493341328047925E-2</v>
      </c>
      <c r="W764">
        <f t="shared" si="290"/>
        <v>2.1005611135675926E-4</v>
      </c>
      <c r="X764">
        <f t="shared" si="291"/>
        <v>3.0443907697141503E-6</v>
      </c>
      <c r="Y764" cm="1">
        <f t="array" ref="Y764" xml:space="preserve"> 4 / 3 * g / U^2 * F764 * 10^(-9) * ( rhop - rhoa ) / rhoa</f>
        <v>792.00093147778637</v>
      </c>
      <c r="Z764" cm="1">
        <f t="array" ref="Z764" xml:space="preserve"> SQRT( 4/3 * 1/U764 * g/rhoa * F764 * 10^(-9) *  ( rhop - rhoa ) )</f>
        <v>4.2784286509129398E-3</v>
      </c>
      <c r="AA764" cm="1">
        <f t="array" ref="AA764" xml:space="preserve"> Z764 / U</f>
        <v>0.40788142837759461</v>
      </c>
      <c r="AB764">
        <f t="shared" si="297"/>
        <v>0.6888509294008448</v>
      </c>
      <c r="AC764">
        <f t="shared" si="298"/>
        <v>0.64209976141857394</v>
      </c>
      <c r="AD764">
        <f t="shared" si="299"/>
        <v>0.93213166160211969</v>
      </c>
      <c r="AE764" cm="1">
        <f t="array" ref="AE764">( ( F764 * 10^(-9) ) ^ 2 * rhop * H764 * U ) / ( 18 * mu * ( df * 10^(-6) ) )</f>
        <v>0.24458111110344746</v>
      </c>
      <c r="AF764">
        <f t="shared" si="300"/>
        <v>0.24455175027162956</v>
      </c>
      <c r="AG764" cm="1">
        <f t="array" ref="AG764">(2 * AI784*(1-alpha)*AE764*SQRT(alpha)+(1-alpha)*alpha*AE764^2)/Ku</f>
        <v>0.18860794599164682</v>
      </c>
      <c r="AH764">
        <f t="shared" si="301"/>
        <v>0.77123940344796305</v>
      </c>
      <c r="AI764" cm="1">
        <f t="array" ref="AI764" xml:space="preserve"> F764 / df / 1000</f>
        <v>0.97448979591836737</v>
      </c>
      <c r="AJ764" cm="1">
        <f t="array" ref="AJ764" xml:space="preserve"> ( 1 + AI764 ) / ( 2*Ku ) * ( 2 * LN( 1 + AI764 ) - 1 + alpha + ( 1 / ( 1 + AI764 ) ) ^ 2 * ( 1 - alpha / 2 ) - ( alpha / 2) * ( 1 + AI764 ) ^ 2 )</f>
        <v>0.81854470042828142</v>
      </c>
      <c r="AK764" cm="1">
        <f t="array" ref="AK764" xml:space="preserve"> ( ( 1 - alpha ) / Ku ) * AI764 ^ 2</f>
        <v>1.3505343169829895</v>
      </c>
      <c r="AL764">
        <f t="shared" si="302"/>
        <v>1.6499212764756266</v>
      </c>
      <c r="AM764">
        <f t="shared" si="292"/>
        <v>0.95748222219202461</v>
      </c>
      <c r="AN764">
        <f t="shared" si="303"/>
        <v>2.239760586067804</v>
      </c>
      <c r="AO764">
        <f t="shared" si="304"/>
        <v>2.3392189788549582</v>
      </c>
      <c r="AP764" cm="1">
        <f t="array" ref="AP764" xml:space="preserve"> EXP( -4 * alpha * X * 10^(-6) * AM764 / ( PI() * df * 10^(-6) * ( 1 - alpha ) ) ) * 100</f>
        <v>3.100369940202192E-7</v>
      </c>
      <c r="AQ764" cm="1">
        <f t="array" ref="AQ764" xml:space="preserve"> EXP( -4 * alpha * X * 10^(-6) * AN764 / ( PI() * df * 10^(-6) * ( 1 - alpha ) ) ) * 100</f>
        <v>1.2489729049108667E-18</v>
      </c>
      <c r="AR764">
        <f t="shared" si="305"/>
        <v>3.1003699401897025E-7</v>
      </c>
      <c r="AS764" cm="1">
        <f t="array" ref="AS764" xml:space="preserve"> ( sigave * 10^(-6) * fE *e * H764 ) / ( 3 * PI() * eps0 * ( 1 + epsF ) * mu * U * F764 * 10^(-9) )</f>
        <v>2.7602792672716254E-3</v>
      </c>
      <c r="AT764" cm="1">
        <f t="array" ref="AT764" xml:space="preserve"> PI() * AS764 / ( 1 + alpha * SQRT(AS764) )</f>
        <v>8.6403505285257108E-3</v>
      </c>
      <c r="AU764" cm="1">
        <f t="array" ref="AU764" xml:space="preserve"> PI() * AS764 * ( 1 - SQRT( AS764 ) * alpha )</f>
        <v>8.6402369797211019E-3</v>
      </c>
      <c r="AV764">
        <f t="shared" si="306"/>
        <v>0.99998685831040834</v>
      </c>
      <c r="AW764" cm="1">
        <f t="array" ref="AW764" xml:space="preserve"> 2 / 3 * ( epsP - 1 ) / ( epsP + 2 ) * ( sigave * 10^(-6) ) ^ 2 / ( eps0 * ( 1 + epsF ) ^ 2 ) * H764 * ( F764 * 10^(-9) ) ^ 2 / ( df * 10^(-6) * mu * U )</f>
        <v>196.11410847698448</v>
      </c>
      <c r="AX764" cm="1">
        <f t="array" ref="AX764" xml:space="preserve"> 0.528 * Ku ^ 0.26 * AW764 ^ 0.74 / ( 1 + 0.366 * ( Ku * AW764 ) ^ 0.63 )</f>
        <v>2.6729595793611747</v>
      </c>
      <c r="AY764" cm="1">
        <f t="array" ref="AY764" xml:space="preserve"> 0.35 * Ku ^ ( -0.5 ) * AW764 ^ 0.4</f>
        <v>3.5733228391415266</v>
      </c>
      <c r="AZ764">
        <f t="shared" si="307"/>
        <v>1.3368413300120066</v>
      </c>
      <c r="BA764">
        <f t="shared" si="293"/>
        <v>0.95784959069597952</v>
      </c>
      <c r="BB764">
        <f t="shared" si="308"/>
        <v>2.248400823047525</v>
      </c>
      <c r="BC764">
        <f t="shared" si="309"/>
        <v>2.3473422600868084</v>
      </c>
      <c r="BD764">
        <f t="shared" si="294"/>
        <v>1.0711305236770023</v>
      </c>
      <c r="BE764">
        <f t="shared" si="310"/>
        <v>5.8130834252093306</v>
      </c>
      <c r="BF764">
        <f t="shared" si="311"/>
        <v>5.4270542167485241</v>
      </c>
      <c r="BG764" cm="1">
        <f t="array" ref="BG764" xml:space="preserve"> EXP( -4 * alpha * X * 10^(-6) * BA764 / ( PI() * df * 10^(-6) * ( 1 - alpha ) ) ) * 100</f>
        <v>3.0771518469111404E-7</v>
      </c>
      <c r="BH764" cm="1">
        <f t="array" ref="BH764" xml:space="preserve"> EXP( -4 * alpha * X * 10^(-6) * BB764 / ( PI() * df * 10^(-6) * ( 1 - alpha ) ) ) * 100</f>
        <v>1.0465796031056771E-18</v>
      </c>
      <c r="BI764" cm="1">
        <f t="array" ref="BI764" xml:space="preserve"> EXP( -4 * alpha * X * 10^(-6) * BD764 / ( PI() * df * 10^(-6) * ( 1 - alpha ) ) ) * 100</f>
        <v>3.0303116613511371E-8</v>
      </c>
      <c r="BJ764" cm="1">
        <f t="array" ref="BJ764" xml:space="preserve"> EXP( -4 * alpha * X * 10^(-6) * BE764 / ( PI() * df * 10^(-6) * ( 1 - alpha ) ) ) * 100</f>
        <v>2.2004702357747816E-50</v>
      </c>
      <c r="BK764" cm="1">
        <f t="array" ref="BK764">fC *  BG764 +  ( 1 - fC ) * BI764</f>
        <v>5.8044323421271645E-8</v>
      </c>
    </row>
    <row r="765" spans="6:63" x14ac:dyDescent="0.2">
      <c r="F765">
        <v>7650</v>
      </c>
      <c r="G765" cm="1">
        <f t="array" ref="G765" xml:space="preserve"> F765 * 10^(-9) * rhoa/mu * U</f>
        <v>5.0680719089289351E-3</v>
      </c>
      <c r="H765" cm="1">
        <f t="array" ref="H765">1 +  lambda/F765 * ( 2.514 + 0.8 * EXP( -0.55 * F765/lambda ) )</f>
        <v>1.022021325490196</v>
      </c>
      <c r="I765" cm="1">
        <f t="array" ref="I765" xml:space="preserve"> 1 + 3.34 * lambda/F765</f>
        <v>1.0292566535947711</v>
      </c>
      <c r="J765">
        <f t="shared" si="295"/>
        <v>0.99297033633029708</v>
      </c>
      <c r="K765" cm="1">
        <f t="array" ref="K765" xml:space="preserve"> kB * T * H765 / ( 3 * PI() * mu * F765 * 10^(-9) )</f>
        <v>3.154087688875913E-12</v>
      </c>
      <c r="L765" cm="1">
        <f t="array" ref="L765" xml:space="preserve"> df * 10^(-6) *U / K765</f>
        <v>26073.099487786141</v>
      </c>
      <c r="M765" cm="1">
        <f t="array" ref="M765" xml:space="preserve"> 1 + 0.388 * Kn * ( ( 1 - alpha ) * L765 / Ku ) ^ ( 1 / 3 )</f>
        <v>1.2211735427618255</v>
      </c>
      <c r="N765" cm="1">
        <f t="array" ref="N765" xml:space="preserve"> 1 + 0.388 * Kn * ( ( 1 - alpha ) / Ku ) ^ ( 1 / 3 ) * ( 3 * PI() * mu * df * 10^(-6) * U * F765 * 10^(-9) / ( kB * T ) ) ^ ( 1 / 3 ) * ( 0.6 * ( F765 / lambda ) ^ 0.1 ) ^ ( -1 / 3 ) * ( 1 + 2/3 * ( 3.34 * F765 / lambda ) ) ^ ( -1 / 2 )</f>
        <v>1.0141192277918569</v>
      </c>
      <c r="O765">
        <f t="shared" si="286"/>
        <v>0.83044644539080725</v>
      </c>
      <c r="P765" cm="1">
        <f t="array" ref="P765" xml:space="preserve"> 1 / ( 1 + 1.6 * ( ( 1 - alpha ) / Ku ) ^ ( 1 / 3 ) * L765 ^ ( -2 / 3 ) * M765 )</f>
        <v>0.99750730758954131</v>
      </c>
      <c r="Q765" cm="1">
        <f t="array" ref="Q765" xml:space="preserve"> 1.6 * ( ( 1 - alpha ) / Ku ) * L765 ^ ( -2 / 3 ) * M765 * P765</f>
        <v>3.1523617281907115E-3</v>
      </c>
      <c r="R765" cm="1">
        <f t="array" ref="R765" xml:space="preserve"> 1.6 * ( 0.6 ) ^ ( 2 / 3 ) * ( ( 1 - alpha ) / Ku ) * ( lambda * 10^(-9) ) ^ ( -1 / 15 ) * ( kB * T / ( 3 * PI() * df * 10^(-6) * U * mu ) ) ^ ( 2 / 3 ) * ( F765 * 10^(-9) ) ^ ( -3 / 5 )  +  3.2 * 3.34 / 3 * ( 0.6 ) ^ ( 2 / 3 ) * ( ( 1 - alpha ) / Ku ) *  ( lambda * 10^(-9) ) ^ ( 14 / 15 ) * ( kB * T / ( 3 * PI() * df * 10^(-6) * U * mu ) ) ^ ( 2 / 3 ) * ( F765 * 10^(-9) ) ^ ( -8 / 5 )</f>
        <v>2.5368454480899799E-3</v>
      </c>
      <c r="S765">
        <f t="shared" si="287"/>
        <v>2.5726637468442975E-3</v>
      </c>
      <c r="T765">
        <f t="shared" si="296"/>
        <v>0.81610676967610252</v>
      </c>
      <c r="U765">
        <f t="shared" si="288"/>
        <v>4754.3516120343447</v>
      </c>
      <c r="V765">
        <f t="shared" si="289"/>
        <v>1.4502797456228757E-2</v>
      </c>
      <c r="W765">
        <f t="shared" si="290"/>
        <v>2.1033029997580106E-4</v>
      </c>
      <c r="X765">
        <f t="shared" si="291"/>
        <v>3.0503534982757924E-6</v>
      </c>
      <c r="Y765" cm="1">
        <f t="array" ref="Y765" xml:space="preserve"> 4 / 3 * g / U^2 * F765 * 10^(-9) * ( rhop - rhoa ) / rhoa</f>
        <v>793.03758191165798</v>
      </c>
      <c r="Z765" cm="1">
        <f t="array" ref="Z765" xml:space="preserve"> SQRT( 4/3 * 1/U765 * g/rhoa * F765 * 10^(-9) *  ( rhop - rhoa ) )</f>
        <v>4.2840210710912048E-3</v>
      </c>
      <c r="AA765" cm="1">
        <f t="array" ref="AA765" xml:space="preserve"> Z765 / U</f>
        <v>0.40841457839983741</v>
      </c>
      <c r="AB765">
        <f t="shared" si="297"/>
        <v>0.69037295965666023</v>
      </c>
      <c r="AC765">
        <f t="shared" si="298"/>
        <v>0.64333453316931777</v>
      </c>
      <c r="AD765">
        <f t="shared" si="299"/>
        <v>0.93186519571865056</v>
      </c>
      <c r="AE765" cm="1">
        <f t="array" ref="AE765">( ( F765 * 10^(-9) ) ^ 2 * rhop * H765 * U ) / ( 18 * mu * ( df * 10^(-6) ) )</f>
        <v>0.24521487910064943</v>
      </c>
      <c r="AF765">
        <f t="shared" si="300"/>
        <v>0.24519198385651278</v>
      </c>
      <c r="AG765" cm="1">
        <f t="array" ref="AG765">(2 * AI785*(1-alpha)*AE765*SQRT(alpha)+(1-alpha)*alpha*AE765^2)/Ku</f>
        <v>0.18934561238274825</v>
      </c>
      <c r="AH765">
        <f t="shared" si="301"/>
        <v>0.77223410571837448</v>
      </c>
      <c r="AI765" cm="1">
        <f t="array" ref="AI765" xml:space="preserve"> F765 / df / 1000</f>
        <v>0.97576530612244905</v>
      </c>
      <c r="AJ765" cm="1">
        <f t="array" ref="AJ765" xml:space="preserve"> ( 1 + AI765 ) / ( 2*Ku ) * ( 2 * LN( 1 + AI765 ) - 1 + alpha + ( 1 / ( 1 + AI765 ) ) ^ 2 * ( 1 - alpha / 2 ) - ( alpha / 2) * ( 1 + AI765 ) ^ 2 )</f>
        <v>0.8202778372440388</v>
      </c>
      <c r="AK765" cm="1">
        <f t="array" ref="AK765" xml:space="preserve"> ( ( 1 - alpha ) / Ku ) * AI765 ^ 2</f>
        <v>1.3540720608953463</v>
      </c>
      <c r="AL765">
        <f t="shared" si="302"/>
        <v>1.6507480751214052</v>
      </c>
      <c r="AM765">
        <f t="shared" si="292"/>
        <v>0.95812972573178823</v>
      </c>
      <c r="AN765">
        <f t="shared" si="303"/>
        <v>2.2451712416680212</v>
      </c>
      <c r="AO765">
        <f t="shared" si="304"/>
        <v>2.343285237239908</v>
      </c>
      <c r="AP765" cm="1">
        <f t="array" ref="AP765" xml:space="preserve"> EXP( -4 * alpha * X * 10^(-6) * AM765 / ( PI() * df * 10^(-6) * ( 1 - alpha ) ) ) * 100</f>
        <v>3.0595639205202578E-7</v>
      </c>
      <c r="AQ765" cm="1">
        <f t="array" ref="AQ765" xml:space="preserve"> EXP( -4 * alpha * X * 10^(-6) * AN765 / ( PI() * df * 10^(-6) * ( 1 - alpha ) ) ) * 100</f>
        <v>1.1180768977933585E-18</v>
      </c>
      <c r="AR765">
        <f t="shared" si="305"/>
        <v>3.059563920509077E-7</v>
      </c>
      <c r="AS765" cm="1">
        <f t="array" ref="AS765" xml:space="preserve"> ( sigave * 10^(-6) * fE *e * H765 ) / ( 3 * PI() * eps0 * ( 1 + epsF ) * mu * U * F765 * 10^(-9) )</f>
        <v>2.7565933158029102E-3</v>
      </c>
      <c r="AT765" cm="1">
        <f t="array" ref="AT765" xml:space="preserve"> PI() * AS765 / ( 1 + alpha * SQRT(AS765) )</f>
        <v>8.6288334141492382E-3</v>
      </c>
      <c r="AU765" cm="1">
        <f t="array" ref="AU765" xml:space="preserve"> PI() * AS765 * ( 1 - SQRT( AS765 ) * alpha )</f>
        <v>8.6287201681247757E-3</v>
      </c>
      <c r="AV765">
        <f t="shared" si="306"/>
        <v>0.99998687585922374</v>
      </c>
      <c r="AW765" cm="1">
        <f t="array" ref="AW765" xml:space="preserve"> 2 / 3 * ( epsP - 1 ) / ( epsP + 2 ) * ( sigave * 10^(-6) ) ^ 2 / ( eps0 * ( 1 + epsF ) ^ 2 ) * H765 * ( F765 * 10^(-9) ) ^ 2 / ( df * 10^(-6) * mu * U )</f>
        <v>196.62228690986407</v>
      </c>
      <c r="AX765" cm="1">
        <f t="array" ref="AX765" xml:space="preserve"> 0.528 * Ku ^ 0.26 * AW765 ^ 0.74 / ( 1 + 0.366 * ( Ku * AW765 ) ^ 0.63 )</f>
        <v>2.6742158952246409</v>
      </c>
      <c r="AY765" cm="1">
        <f t="array" ref="AY765" xml:space="preserve"> 0.35 * Ku ^ ( -0.5 ) * AW765 ^ 0.4</f>
        <v>3.57702369665639</v>
      </c>
      <c r="AZ765">
        <f t="shared" si="307"/>
        <v>1.3375972011249717</v>
      </c>
      <c r="BA765">
        <f t="shared" si="293"/>
        <v>0.95849101735345332</v>
      </c>
      <c r="BB765">
        <f t="shared" si="308"/>
        <v>2.2537999618361462</v>
      </c>
      <c r="BC765">
        <f t="shared" si="309"/>
        <v>2.3514043648100613</v>
      </c>
      <c r="BD765">
        <f t="shared" si="294"/>
        <v>1.0700998787172553</v>
      </c>
      <c r="BE765">
        <f t="shared" si="310"/>
        <v>5.8221949383244116</v>
      </c>
      <c r="BF765">
        <f t="shared" si="311"/>
        <v>5.4407958117924125</v>
      </c>
      <c r="BG765" cm="1">
        <f t="array" ref="BG765" xml:space="preserve"> EXP( -4 * alpha * X * 10^(-6) * BA765 / ( PI() * df * 10^(-6) * ( 1 - alpha ) ) ) * 100</f>
        <v>3.03702902736281E-7</v>
      </c>
      <c r="BH765" cm="1">
        <f t="array" ref="BH765" xml:space="preserve"> EXP( -4 * alpha * X * 10^(-6) * BB765 / ( PI() * df * 10^(-6) * ( 1 - alpha ) ) ) * 100</f>
        <v>9.3711581394131348E-19</v>
      </c>
      <c r="BI765" cm="1">
        <f t="array" ref="BI765" xml:space="preserve"> EXP( -4 * alpha * X * 10^(-6) * BD765 / ( PI() * df * 10^(-6) * ( 1 - alpha ) ) ) * 100</f>
        <v>3.0948958467534084E-8</v>
      </c>
      <c r="BJ765" cm="1">
        <f t="array" ref="BJ765" xml:space="preserve"> EXP( -4 * alpha * X * 10^(-6) * BE765 / ( PI() * df * 10^(-6) * ( 1 - alpha ) ) ) * 100</f>
        <v>1.8261934961004964E-50</v>
      </c>
      <c r="BK765" cm="1">
        <f t="array" ref="BK765">fC *  BG765 +  ( 1 - fC ) * BI765</f>
        <v>5.8224352894408783E-8</v>
      </c>
    </row>
    <row r="766" spans="6:63" x14ac:dyDescent="0.2">
      <c r="F766">
        <v>7660</v>
      </c>
      <c r="G766" cm="1">
        <f t="array" ref="G766" xml:space="preserve"> F766 * 10^(-9) * rhoa/mu * U</f>
        <v>5.0746968395288423E-3</v>
      </c>
      <c r="H766" cm="1">
        <f t="array" ref="H766">1 +  lambda/F766 * ( 2.514 + 0.8 * EXP( -0.55 * F766/lambda ) )</f>
        <v>1.0219925770234988</v>
      </c>
      <c r="I766" cm="1">
        <f t="array" ref="I766" xml:space="preserve"> 1 + 3.34 * lambda/F766</f>
        <v>1.0292184595300262</v>
      </c>
      <c r="J766">
        <f t="shared" si="295"/>
        <v>0.99297925290824363</v>
      </c>
      <c r="K766" cm="1">
        <f t="array" ref="K766" xml:space="preserve"> kB * T * H766 / ( 3 * PI() * mu * F766 * 10^(-9) )</f>
        <v>3.1498814753297179E-12</v>
      </c>
      <c r="L766" cm="1">
        <f t="array" ref="L766" xml:space="preserve"> df * 10^(-6) *U / K766</f>
        <v>26107.916361092572</v>
      </c>
      <c r="M766" cm="1">
        <f t="array" ref="M766" xml:space="preserve"> 1 + 0.388 * Kn * ( ( 1 - alpha ) * L766 / Ku ) ^ ( 1 / 3 )</f>
        <v>1.2212719474553033</v>
      </c>
      <c r="N766" cm="1">
        <f t="array" ref="N766" xml:space="preserve"> 1 + 0.388 * Kn * ( ( 1 - alpha ) / Ku ) ^ ( 1 / 3 ) * ( 3 * PI() * mu * df * 10^(-6) * U * F766 * 10^(-9) / ( kB * T ) ) ^ ( 1 / 3 ) * ( 0.6 * ( F766 / lambda ) ^ 0.1 ) ^ ( -1 / 3 ) * ( 1 + 2/3 * ( 3.34 * F766 / lambda ) ) ^ ( -1 / 2 )</f>
        <v>1.0141155754870816</v>
      </c>
      <c r="O766">
        <f t="shared" si="286"/>
        <v>0.83037654111366277</v>
      </c>
      <c r="P766" cm="1">
        <f t="array" ref="P766" xml:space="preserve"> 1 / ( 1 + 1.6 * ( ( 1 - alpha ) / Ku ) ^ ( 1 / 3 ) * L766 ^ ( -2 / 3 ) * M766 )</f>
        <v>0.99750931850239322</v>
      </c>
      <c r="Q766" cm="1">
        <f t="array" ref="Q766" xml:space="preserve"> 1.6 * ( ( 1 - alpha ) / Ku ) * L766 ^ ( -2 / 3 ) * M766 * P766</f>
        <v>3.149818644781548E-3</v>
      </c>
      <c r="R766" cm="1">
        <f t="array" ref="R766" xml:space="preserve"> 1.6 * ( 0.6 ) ^ ( 2 / 3 ) * ( ( 1 - alpha ) / Ku ) * ( lambda * 10^(-9) ) ^ ( -1 / 15 ) * ( kB * T / ( 3 * PI() * df * 10^(-6) * U * mu ) ) ^ ( 2 / 3 ) * ( F766 * 10^(-9) ) ^ ( -3 / 5 )  +  3.2 * 3.34 / 3 * ( 0.6 ) ^ ( 2 / 3 ) * ( ( 1 - alpha ) / Ku ) *  ( lambda * 10^(-9) ) ^ ( 14 / 15 ) * ( kB * T / ( 3 * PI() * df * 10^(-6) * U * mu ) ) ^ ( 2 / 3 ) * ( F766 * 10^(-9) ) ^ ( -8 / 5 )</f>
        <v>2.5347945342120513E-3</v>
      </c>
      <c r="S766">
        <f t="shared" si="287"/>
        <v>2.5705746178039633E-3</v>
      </c>
      <c r="T766">
        <f t="shared" si="296"/>
        <v>0.81610241975764375</v>
      </c>
      <c r="U766">
        <f t="shared" si="288"/>
        <v>4748.1617648824995</v>
      </c>
      <c r="V766">
        <f t="shared" si="289"/>
        <v>1.4512247365721076E-2</v>
      </c>
      <c r="W766">
        <f t="shared" si="290"/>
        <v>2.1060448693258361E-4</v>
      </c>
      <c r="X766">
        <f t="shared" si="291"/>
        <v>3.0563200783329526E-6</v>
      </c>
      <c r="Y766" cm="1">
        <f t="array" ref="Y766" xml:space="preserve"> 4 / 3 * g / U^2 * F766 * 10^(-9) * ( rhop - rhoa ) / rhoa</f>
        <v>794.07423234552937</v>
      </c>
      <c r="Z766" cm="1">
        <f t="array" ref="Z766" xml:space="preserve"> SQRT( 4/3 * 1/U766 * g/rhoa * F766 * 10^(-9) *  ( rhop - rhoa ) )</f>
        <v>4.2896134745156276E-3</v>
      </c>
      <c r="AA766" cm="1">
        <f t="array" ref="AA766" xml:space="preserve"> Z766 / U</f>
        <v>0.40894772682486269</v>
      </c>
      <c r="AB766">
        <f t="shared" si="297"/>
        <v>0.69189773119049591</v>
      </c>
      <c r="AC766">
        <f t="shared" si="298"/>
        <v>0.64457056616122788</v>
      </c>
      <c r="AD766">
        <f t="shared" si="299"/>
        <v>0.93159803407963804</v>
      </c>
      <c r="AE766" cm="1">
        <f t="array" ref="AE766">( ( F766 * 10^(-9) ) ^ 2 * rhop * H766 * U ) / ( 18 * mu * ( df * 10^(-6) ) )</f>
        <v>0.24584946706034227</v>
      </c>
      <c r="AF766">
        <f t="shared" si="300"/>
        <v>0.24583224134368264</v>
      </c>
      <c r="AG766" cm="1">
        <f t="array" ref="AG766">(2 * AI786*(1-alpha)*AE766*SQRT(alpha)+(1-alpha)*alpha*AE766^2)/Ku</f>
        <v>0.19008521931406061</v>
      </c>
      <c r="AH766">
        <f t="shared" si="301"/>
        <v>0.77323144545679989</v>
      </c>
      <c r="AI766" cm="1">
        <f t="array" ref="AI766" xml:space="preserve"> F766 / df / 1000</f>
        <v>0.97704081632653061</v>
      </c>
      <c r="AJ766" cm="1">
        <f t="array" ref="AJ766" xml:space="preserve"> ( 1 + AI766 ) / ( 2*Ku ) * ( 2 * LN( 1 + AI766 ) - 1 + alpha + ( 1 / ( 1 + AI766 ) ) ^ 2 * ( 1 - alpha / 2 ) - ( alpha / 2) * ( 1 + AI766 ) ^ 2 )</f>
        <v>0.82201203482357688</v>
      </c>
      <c r="AK766" cm="1">
        <f t="array" ref="AK766" xml:space="preserve"> ( ( 1 - alpha ) / Ku ) * AI766 ^ 2</f>
        <v>1.3576144323340762</v>
      </c>
      <c r="AL766">
        <f t="shared" si="302"/>
        <v>1.6515748855495189</v>
      </c>
      <c r="AM766">
        <f t="shared" si="292"/>
        <v>0.95877284285536524</v>
      </c>
      <c r="AN766">
        <f t="shared" si="303"/>
        <v>2.2505878144567908</v>
      </c>
      <c r="AO766">
        <f t="shared" si="304"/>
        <v>2.3473629141958301</v>
      </c>
      <c r="AP766" cm="1">
        <f t="array" ref="AP766" xml:space="preserve"> EXP( -4 * alpha * X * 10^(-6) * AM766 / ( PI() * df * 10^(-6) * ( 1 - alpha ) ) ) * 100</f>
        <v>3.0195659808273922E-7</v>
      </c>
      <c r="AQ766" cm="1">
        <f t="array" ref="AQ766" xml:space="preserve"> EXP( -4 * alpha * X * 10^(-6) * AN766 / ( PI() * df * 10^(-6) * ( 1 - alpha ) ) ) * 100</f>
        <v>1.0007779969474423E-18</v>
      </c>
      <c r="AR766">
        <f t="shared" si="305"/>
        <v>3.0195659808173845E-7</v>
      </c>
      <c r="AS766" cm="1">
        <f t="array" ref="AS766" xml:space="preserve"> ( sigave * 10^(-6) * fE *e * H766 ) / ( 3 * PI() * eps0 * ( 1 + epsF ) * mu * U * F766 * 10^(-9) )</f>
        <v>2.7529171909484317E-3</v>
      </c>
      <c r="AT766" cm="1">
        <f t="array" ref="AT766" xml:space="preserve"> PI() * AS766 / ( 1 + alpha * SQRT(AS766) )</f>
        <v>8.6173469624861807E-3</v>
      </c>
      <c r="AU766" cm="1">
        <f t="array" ref="AU766" xml:space="preserve"> PI() * AS766 * ( 1 - SQRT( AS766 ) * alpha )</f>
        <v>8.6172340180325924E-3</v>
      </c>
      <c r="AV766">
        <f t="shared" si="306"/>
        <v>0.99998689336125379</v>
      </c>
      <c r="AW766" cm="1">
        <f t="array" ref="AW766" xml:space="preserve"> 2 / 3 * ( epsP - 1 ) / ( epsP + 2 ) * ( sigave * 10^(-6) ) ^ 2 / ( eps0 * ( 1 + epsF ) ^ 2 ) * H766 * ( F766 * 10^(-9) ) ^ 2 / ( df * 10^(-6) * mu * U )</f>
        <v>197.13112281875306</v>
      </c>
      <c r="AX766" cm="1">
        <f t="array" ref="AX766" xml:space="preserve"> 0.528 * Ku ^ 0.26 * AW766 ^ 0.74 / ( 1 + 0.366 * ( Ku * AW766 ) ^ 0.63 )</f>
        <v>2.6754704623852703</v>
      </c>
      <c r="AY766" cm="1">
        <f t="array" ref="AY766" xml:space="preserve"> 0.35 * Ku ^ ( -0.5 ) * AW766 ^ 0.4</f>
        <v>3.5807235966065591</v>
      </c>
      <c r="AZ766">
        <f t="shared" si="307"/>
        <v>1.3383528792219317</v>
      </c>
      <c r="BA766">
        <f t="shared" si="293"/>
        <v>0.95912811157275757</v>
      </c>
      <c r="BB766">
        <f t="shared" si="308"/>
        <v>2.2592050484748234</v>
      </c>
      <c r="BC766">
        <f t="shared" si="309"/>
        <v>2.3554778774758542</v>
      </c>
      <c r="BD766">
        <f t="shared" si="294"/>
        <v>1.0690748840439515</v>
      </c>
      <c r="BE766">
        <f t="shared" si="310"/>
        <v>5.8313114110633499</v>
      </c>
      <c r="BF766">
        <f t="shared" si="311"/>
        <v>5.4545397128828395</v>
      </c>
      <c r="BG766" cm="1">
        <f t="array" ref="BG766" xml:space="preserve"> EXP( -4 * alpha * X * 10^(-6) * BA766 / ( PI() * df * 10^(-6) * ( 1 - alpha ) ) ) * 100</f>
        <v>2.9976950985850559E-7</v>
      </c>
      <c r="BH766" cm="1">
        <f t="array" ref="BH766" xml:space="preserve"> EXP( -4 * alpha * X * 10^(-6) * BB766 / ( PI() * df * 10^(-6) * ( 1 - alpha ) ) ) * 100</f>
        <v>8.389989394840513E-19</v>
      </c>
      <c r="BI766" cm="1">
        <f t="array" ref="BI766" xml:space="preserve"> EXP( -4 * alpha * X * 10^(-6) * BD766 / ( PI() * df * 10^(-6) * ( 1 - alpha ) ) ) * 100</f>
        <v>3.1604910766672829E-8</v>
      </c>
      <c r="BJ766" cm="1">
        <f t="array" ref="BJ766" xml:space="preserve"> EXP( -4 * alpha * X * 10^(-6) * BE766 / ( PI() * df * 10^(-6) * ( 1 - alpha ) ) ) * 100</f>
        <v>1.5154234789460828E-50</v>
      </c>
      <c r="BK766" cm="1">
        <f t="array" ref="BK766">fC *  BG766 +  ( 1 - fC ) * BI766</f>
        <v>5.8421370675856108E-8</v>
      </c>
    </row>
    <row r="767" spans="6:63" x14ac:dyDescent="0.2">
      <c r="F767">
        <v>7670</v>
      </c>
      <c r="G767" cm="1">
        <f t="array" ref="G767" xml:space="preserve"> F767 * 10^(-9) * rhoa/mu * U</f>
        <v>5.0813217701287496E-3</v>
      </c>
      <c r="H767" cm="1">
        <f t="array" ref="H767">1 +  lambda/F767 * ( 2.514 + 0.8 * EXP( -0.55 * F767/lambda ) )</f>
        <v>1.0219639035202086</v>
      </c>
      <c r="I767" cm="1">
        <f t="array" ref="I767" xml:space="preserve"> 1 + 3.34 * lambda/F767</f>
        <v>1.0291803650586702</v>
      </c>
      <c r="J767">
        <f t="shared" si="295"/>
        <v>0.99298814689488346</v>
      </c>
      <c r="K767" cm="1">
        <f t="array" ref="K767" xml:space="preserve"> kB * T * H767 / ( 3 * PI() * mu * F767 * 10^(-9) )</f>
        <v>3.1456864604891838E-12</v>
      </c>
      <c r="L767" cm="1">
        <f t="array" ref="L767" xml:space="preserve"> df * 10^(-6) *U / K767</f>
        <v>26142.733275608956</v>
      </c>
      <c r="M767" cm="1">
        <f t="array" ref="M767" xml:space="preserve"> 1 + 0.388 * Kn * ( ( 1 - alpha ) * L767 / Ku ) ^ ( 1 / 3 )</f>
        <v>1.2213702648172291</v>
      </c>
      <c r="N767" cm="1">
        <f t="array" ref="N767" xml:space="preserve"> 1 + 0.388 * Kn * ( ( 1 - alpha ) / Ku ) ^ ( 1 / 3 ) * ( 3 * PI() * mu * df * 10^(-6) * U * F767 * 10^(-9) / ( kB * T ) ) ^ ( 1 / 3 ) * ( 0.6 * ( F767 / lambda ) ^ 0.1 ) ^ ( -1 / 3 ) * ( 1 + 2/3 * ( 3.34 * F767 / lambda ) ) ^ ( -1 / 2 )</f>
        <v>1.0141119288432898</v>
      </c>
      <c r="O767">
        <f t="shared" si="286"/>
        <v>0.83030671210506812</v>
      </c>
      <c r="P767" cm="1">
        <f t="array" ref="P767" xml:space="preserve"> 1 / ( 1 + 1.6 * ( ( 1 - alpha ) / Ku ) ^ ( 1 / 3 ) * L767 ^ ( -2 / 3 ) * M767 )</f>
        <v>0.99751132505000395</v>
      </c>
      <c r="Q767" cm="1">
        <f t="array" ref="Q767" xml:space="preserve"> 1.6 * ( ( 1 - alpha ) / Ku ) * L767 ^ ( -2 / 3 ) * M767 * P767</f>
        <v>3.1472810818368438E-3</v>
      </c>
      <c r="R767" cm="1">
        <f t="array" ref="R767" xml:space="preserve"> 1.6 * ( 0.6 ) ^ ( 2 / 3 ) * ( ( 1 - alpha ) / Ku ) * ( lambda * 10^(-9) ) ^ ( -1 / 15 ) * ( kB * T / ( 3 * PI() * df * 10^(-6) * U * mu ) ) ^ ( 2 / 3 ) * ( F767 * 10^(-9) ) ^ ( -3 / 5 )  +  3.2 * 3.34 / 3 * ( 0.6 ) ^ ( 2 / 3 ) * ( ( 1 - alpha ) / Ku ) *  ( lambda * 10^(-9) ) ^ ( 14 / 15 ) * ( kB * T / ( 3 * PI() * df * 10^(-6) * U * mu ) ) ^ ( 2 / 3 ) * ( F767 * 10^(-9) ) ^ ( -8 / 5 )</f>
        <v>2.5327480316876256E-3</v>
      </c>
      <c r="S767">
        <f t="shared" si="287"/>
        <v>2.5684899916887838E-3</v>
      </c>
      <c r="T767">
        <f t="shared" si="296"/>
        <v>0.81609806207386448</v>
      </c>
      <c r="U767">
        <f t="shared" si="288"/>
        <v>4741.9880512541313</v>
      </c>
      <c r="V767">
        <f t="shared" si="289"/>
        <v>1.452169106868869E-2</v>
      </c>
      <c r="W767">
        <f t="shared" si="290"/>
        <v>2.1087867222778655E-4</v>
      </c>
      <c r="X767">
        <f t="shared" si="291"/>
        <v>3.0622905072979793E-6</v>
      </c>
      <c r="Y767" cm="1">
        <f t="array" ref="Y767" xml:space="preserve"> 4 / 3 * g / U^2 * F767 * 10^(-9) * ( rhop - rhoa ) / rhoa</f>
        <v>795.11088277940075</v>
      </c>
      <c r="Z767" cm="1">
        <f t="array" ref="Z767" xml:space="preserve"> SQRT( 4/3 * 1/U767 * g/rhoa * F767 * 10^(-9) *  ( rhop - rhoa ) )</f>
        <v>4.2952058611931826E-3</v>
      </c>
      <c r="AA767" cm="1">
        <f t="array" ref="AA767" xml:space="preserve"> Z767 / U</f>
        <v>0.40948087365333541</v>
      </c>
      <c r="AB767">
        <f t="shared" si="297"/>
        <v>0.69342525141674993</v>
      </c>
      <c r="AC767">
        <f t="shared" si="298"/>
        <v>0.64580786129352263</v>
      </c>
      <c r="AD767">
        <f t="shared" si="299"/>
        <v>0.93133017578183186</v>
      </c>
      <c r="AE767" cm="1">
        <f t="array" ref="AE767">( ( F767 * 10^(-9) ) ^ 2 * rhop * H767 * U ) / ( 18 * mu * ( df * 10^(-6) ) )</f>
        <v>0.24648487498252616</v>
      </c>
      <c r="AF767">
        <f t="shared" si="300"/>
        <v>0.246472519498009</v>
      </c>
      <c r="AG767" cm="1">
        <f t="array" ref="AG767">(2 * AI787*(1-alpha)*AE767*SQRT(alpha)+(1-alpha)*alpha*AE767^2)/Ku</f>
        <v>0.19082676943620228</v>
      </c>
      <c r="AH767">
        <f t="shared" si="301"/>
        <v>0.77423142273572521</v>
      </c>
      <c r="AI767" cm="1">
        <f t="array" ref="AI767" xml:space="preserve"> F767 / df / 1000</f>
        <v>0.97831632653061229</v>
      </c>
      <c r="AJ767" cm="1">
        <f t="array" ref="AJ767" xml:space="preserve"> ( 1 + AI767 ) / ( 2*Ku ) * ( 2 * LN( 1 + AI767 ) - 1 + alpha + ( 1 / ( 1 + AI767 ) ) ^ 2 * ( 1 - alpha / 2 ) - ( alpha / 2) * ( 1 + AI767 ) ^ 2 )</f>
        <v>0.82374729142551772</v>
      </c>
      <c r="AK767" cm="1">
        <f t="array" ref="AK767" xml:space="preserve"> ( ( 1 - alpha ) / Ku ) * AI767 ^ 2</f>
        <v>1.3611614312991795</v>
      </c>
      <c r="AL767">
        <f t="shared" si="302"/>
        <v>1.6524017079845588</v>
      </c>
      <c r="AM767">
        <f t="shared" si="292"/>
        <v>0.95941156805025529</v>
      </c>
      <c r="AN767">
        <f t="shared" si="303"/>
        <v>2.2560103020823998</v>
      </c>
      <c r="AO767">
        <f t="shared" si="304"/>
        <v>2.3514520537490817</v>
      </c>
      <c r="AP767" cm="1">
        <f t="array" ref="AP767" xml:space="preserve"> EXP( -4 * alpha * X * 10^(-6) * AM767 / ( PI() * df * 10^(-6) * ( 1 - alpha ) ) ) * 100</f>
        <v>2.9803587598834383E-7</v>
      </c>
      <c r="AQ767" cm="1">
        <f t="array" ref="AQ767" xml:space="preserve"> EXP( -4 * alpha * X * 10^(-6) * AN767 / ( PI() * df * 10^(-6) * ( 1 - alpha ) ) ) * 100</f>
        <v>8.9567666793665447E-19</v>
      </c>
      <c r="AR767">
        <f t="shared" si="305"/>
        <v>2.9803587598744815E-7</v>
      </c>
      <c r="AS767" cm="1">
        <f t="array" ref="AS767" xml:space="preserve"> ( sigave * 10^(-6) * fE *e * H767 ) / ( 3 * PI() * eps0 * ( 1 + epsF ) * mu * U * F767 * 10^(-9) )</f>
        <v>2.7492508534810571E-3</v>
      </c>
      <c r="AT767" cm="1">
        <f t="array" ref="AT767" xml:space="preserve"> PI() * AS767 / ( 1 + alpha * SQRT(AS767) )</f>
        <v>8.6058910512709658E-3</v>
      </c>
      <c r="AU767" cm="1">
        <f t="array" ref="AU767" xml:space="preserve"> PI() * AS767 * ( 1 - SQRT( AS767 ) * alpha )</f>
        <v>8.6057784071854205E-3</v>
      </c>
      <c r="AV767">
        <f t="shared" si="306"/>
        <v>0.99998691081668656</v>
      </c>
      <c r="AW767" cm="1">
        <f t="array" ref="AW767" xml:space="preserve"> 2 / 3 * ( epsP - 1 ) / ( epsP + 2 ) * ( sigave * 10^(-6) ) ^ 2 / ( eps0 * ( 1 + epsF ) ^ 2 ) * H767 * ( F767 * 10^(-9) ) ^ 2 / ( df * 10^(-6) * mu * U )</f>
        <v>197.64061620365143</v>
      </c>
      <c r="AX767" cm="1">
        <f t="array" ref="AX767" xml:space="preserve"> 0.528 * Ku ^ 0.26 * AW767 ^ 0.74 / ( 1 + 0.366 * ( Ku * AW767 ) ^ 0.63 )</f>
        <v>2.6767232856890097</v>
      </c>
      <c r="AY767" cm="1">
        <f t="array" ref="AY767" xml:space="preserve"> 0.35 * Ku ^ ( -0.5 ) * AW767 ^ 0.4</f>
        <v>3.5844225404775565</v>
      </c>
      <c r="AZ767">
        <f t="shared" si="307"/>
        <v>1.3391083641859893</v>
      </c>
      <c r="BA767">
        <f t="shared" si="293"/>
        <v>0.95976086767355673</v>
      </c>
      <c r="BB767">
        <f t="shared" si="308"/>
        <v>2.2646160804895854</v>
      </c>
      <c r="BC767">
        <f t="shared" si="309"/>
        <v>2.3595628419180859</v>
      </c>
      <c r="BD767">
        <f t="shared" si="294"/>
        <v>1.0680555689797406</v>
      </c>
      <c r="BE767">
        <f t="shared" si="310"/>
        <v>5.8404328425599559</v>
      </c>
      <c r="BF767">
        <f t="shared" si="311"/>
        <v>5.4682855575941849</v>
      </c>
      <c r="BG767" cm="1">
        <f t="array" ref="BG767" xml:space="preserve"> EXP( -4 * alpha * X * 10^(-6) * BA767 / ( PI() * df * 10^(-6) * ( 1 - alpha ) ) ) * 100</f>
        <v>2.9591332582492036E-7</v>
      </c>
      <c r="BH767" cm="1">
        <f t="array" ref="BH767" xml:space="preserve"> EXP( -4 * alpha * X * 10^(-6) * BB767 / ( PI() * df * 10^(-6) * ( 1 - alpha ) ) ) * 100</f>
        <v>7.5106361617842352E-19</v>
      </c>
      <c r="BI767" cm="1">
        <f t="array" ref="BI767" xml:space="preserve"> EXP( -4 * alpha * X * 10^(-6) * BD767 / ( PI() * df * 10^(-6) * ( 1 - alpha ) ) ) * 100</f>
        <v>3.2271015162018099E-8</v>
      </c>
      <c r="BJ767" cm="1">
        <f t="array" ref="BJ767" xml:space="preserve"> EXP( -4 * alpha * X * 10^(-6) * BE767 / ( PI() * df * 10^(-6) * ( 1 - alpha ) ) ) * 100</f>
        <v>1.2574107412924427E-50</v>
      </c>
      <c r="BK767" cm="1">
        <f t="array" ref="BK767">fC *  BG767 +  ( 1 - fC ) * BI767</f>
        <v>5.8635246228308328E-8</v>
      </c>
    </row>
    <row r="768" spans="6:63" x14ac:dyDescent="0.2">
      <c r="F768">
        <v>7680</v>
      </c>
      <c r="G768" cm="1">
        <f t="array" ref="G768" xml:space="preserve"> F768 * 10^(-9) * rhoa/mu * U</f>
        <v>5.087946700728656E-3</v>
      </c>
      <c r="H768" cm="1">
        <f t="array" ref="H768">1 +  lambda/F768 * ( 2.514 + 0.8 * EXP( -0.55 * F768/lambda ) )</f>
        <v>1.0219353046874999</v>
      </c>
      <c r="I768" cm="1">
        <f t="array" ref="I768" xml:space="preserve"> 1 + 3.34 * lambda/F768</f>
        <v>1.0291423697916666</v>
      </c>
      <c r="J768">
        <f t="shared" si="295"/>
        <v>0.99299701837596521</v>
      </c>
      <c r="K768" cm="1">
        <f t="array" ref="K768" xml:space="preserve"> kB * T * H768 / ( 3 * PI() * mu * F768 * 10^(-9) )</f>
        <v>3.1415025997091989E-12</v>
      </c>
      <c r="L768" cm="1">
        <f t="array" ref="L768" xml:space="preserve"> df * 10^(-6) *U / K768</f>
        <v>26177.550231177782</v>
      </c>
      <c r="M768" cm="1">
        <f t="array" ref="M768" xml:space="preserve"> 1 + 0.388 * Kn * ( ( 1 - alpha ) * L768 / Ku ) ^ ( 1 / 3 )</f>
        <v>1.2214684950408681</v>
      </c>
      <c r="N768" cm="1">
        <f t="array" ref="N768" xml:space="preserve"> 1 + 0.388 * Kn * ( ( 1 - alpha ) / Ku ) ^ ( 1 / 3 ) * ( 3 * PI() * mu * df * 10^(-6) * U * F768 * 10^(-9) / ( kB * T ) ) ^ ( 1 / 3 ) * ( 0.6 * ( F768 / lambda ) ^ 0.1 ) ^ ( -1 / 3 ) * ( 1 + 2/3 * ( 3.34 * F768 / lambda ) ) ^ ( -1 / 2 )</f>
        <v>1.0141082878444161</v>
      </c>
      <c r="O768">
        <f t="shared" si="286"/>
        <v>0.83023695818735455</v>
      </c>
      <c r="P768" cm="1">
        <f t="array" ref="P768" xml:space="preserve"> 1 / ( 1 + 1.6 * ( ( 1 - alpha ) / Ku ) ^ ( 1 / 3 ) * L768 ^ ( -2 / 3 ) * M768 )</f>
        <v>0.99751332724766151</v>
      </c>
      <c r="Q768" cm="1">
        <f t="array" ref="Q768" xml:space="preserve"> 1.6 * ( ( 1 - alpha ) / Ku ) * L768 ^ ( -2 / 3 ) * M768 * P768</f>
        <v>3.1447490200223901E-3</v>
      </c>
      <c r="R768" cm="1">
        <f t="array" ref="R768" xml:space="preserve"> 1.6 * ( 0.6 ) ^ ( 2 / 3 ) * ( ( 1 - alpha ) / Ku ) * ( lambda * 10^(-9) ) ^ ( -1 / 15 ) * ( kB * T / ( 3 * PI() * df * 10^(-6) * U * mu ) ) ^ ( 2 / 3 ) * ( F768 * 10^(-9) ) ^ ( -3 / 5 )  +  3.2 * 3.34 / 3 * ( 0.6 ) ^ ( 2 / 3 ) * ( ( 1 - alpha ) / Ku ) *  ( lambda * 10^(-9) ) ^ ( 14 / 15 ) * ( kB * T / ( 3 * PI() * df * 10^(-6) * U * mu ) ) ^ ( 2 / 3 ) * ( F768 * 10^(-9) ) ^ ( -8 / 5 )</f>
        <v>2.5307059251323738E-3</v>
      </c>
      <c r="S768">
        <f t="shared" si="287"/>
        <v>2.5664098527737106E-3</v>
      </c>
      <c r="T768">
        <f t="shared" si="296"/>
        <v>0.81609369664592124</v>
      </c>
      <c r="U768">
        <f t="shared" si="288"/>
        <v>4735.830408139439</v>
      </c>
      <c r="V768">
        <f t="shared" si="289"/>
        <v>1.4531128577255779E-2</v>
      </c>
      <c r="W768">
        <f t="shared" si="290"/>
        <v>2.1115285586208814E-4</v>
      </c>
      <c r="X768">
        <f t="shared" si="291"/>
        <v>3.0682647825882278E-6</v>
      </c>
      <c r="Y768" cm="1">
        <f t="array" ref="Y768" xml:space="preserve"> 4 / 3 * g / U^2 * F768 * 10^(-9) * ( rhop - rhoa ) / rhoa</f>
        <v>796.14753321327237</v>
      </c>
      <c r="Z768" cm="1">
        <f t="array" ref="Z768" xml:space="preserve"> SQRT( 4/3 * 1/U768 * g/rhoa * F768 * 10^(-9) *  ( rhop - rhoa ) )</f>
        <v>4.3007982311308304E-3</v>
      </c>
      <c r="AA768" cm="1">
        <f t="array" ref="AA768" xml:space="preserve"> Z768 / U</f>
        <v>0.4100140188859191</v>
      </c>
      <c r="AB768">
        <f t="shared" si="297"/>
        <v>0.69495552777657943</v>
      </c>
      <c r="AC768">
        <f t="shared" si="298"/>
        <v>0.64704641946540631</v>
      </c>
      <c r="AD768">
        <f t="shared" si="299"/>
        <v>0.93106161992199399</v>
      </c>
      <c r="AE768" cm="1">
        <f t="array" ref="AE768">( ( F768 * 10^(-9) ) ^ 2 * rhop * H768 * U ) / ( 18 * mu * ( df * 10^(-6) ) )</f>
        <v>0.2471211028672011</v>
      </c>
      <c r="AF768">
        <f t="shared" si="300"/>
        <v>0.24711281509645849</v>
      </c>
      <c r="AG768" cm="1">
        <f t="array" ref="AG768">(2 * AI788*(1-alpha)*AE768*SQRT(alpha)+(1-alpha)*alpha*AE768^2)/Ku</f>
        <v>0.19157026540018707</v>
      </c>
      <c r="AH768">
        <f t="shared" si="301"/>
        <v>0.77523403764150867</v>
      </c>
      <c r="AI768" cm="1">
        <f t="array" ref="AI768" xml:space="preserve"> F768 / df / 1000</f>
        <v>0.97959183673469385</v>
      </c>
      <c r="AJ768" cm="1">
        <f t="array" ref="AJ768" xml:space="preserve"> ( 1 + AI768 ) / ( 2*Ku ) * ( 2 * LN( 1 + AI768 ) - 1 + alpha + ( 1 / ( 1 + AI768 ) ) ^ 2 * ( 1 - alpha / 2 ) - ( alpha / 2) * ( 1 + AI768 ) ^ 2 )</f>
        <v>0.82548360531107923</v>
      </c>
      <c r="AK768" cm="1">
        <f t="array" ref="AK768" xml:space="preserve"> ( ( 1 - alpha ) / Ku ) * AI768 ^ 2</f>
        <v>1.3647130577906559</v>
      </c>
      <c r="AL768">
        <f t="shared" si="302"/>
        <v>1.6532285426509117</v>
      </c>
      <c r="AM768">
        <f t="shared" si="292"/>
        <v>0.96004589582287803</v>
      </c>
      <c r="AN768">
        <f t="shared" si="303"/>
        <v>2.2614387022052944</v>
      </c>
      <c r="AO768">
        <f t="shared" si="304"/>
        <v>2.3555527001831114</v>
      </c>
      <c r="AP768" cm="1">
        <f t="array" ref="AP768" xml:space="preserve"> EXP( -4 * alpha * X * 10^(-6) * AM768 / ( PI() * df * 10^(-6) * ( 1 - alpha ) ) ) * 100</f>
        <v>2.9419253199904972E-7</v>
      </c>
      <c r="AQ768" cm="1">
        <f t="array" ref="AQ768" xml:space="preserve"> EXP( -4 * alpha * X * 10^(-6) * AN768 / ( PI() * df * 10^(-6) * ( 1 - alpha ) ) ) * 100</f>
        <v>8.0151606776081938E-19</v>
      </c>
      <c r="AR768">
        <f t="shared" si="305"/>
        <v>2.9419253199824822E-7</v>
      </c>
      <c r="AS768" cm="1">
        <f t="array" ref="AS768" xml:space="preserve"> ( sigave * 10^(-6) * fE *e * H768 ) / ( 3 * PI() * eps0 * ( 1 + epsF ) * mu * U * F768 * 10^(-9) )</f>
        <v>2.7455942643820818E-3</v>
      </c>
      <c r="AT768" cm="1">
        <f t="array" ref="AT768" xml:space="preserve"> PI() * AS768 / ( 1 + alpha * SQRT(AS768) )</f>
        <v>8.5944655588870364E-3</v>
      </c>
      <c r="AU768" cm="1">
        <f t="array" ref="AU768" xml:space="preserve"> PI() * AS768 * ( 1 - SQRT( AS768 ) * alpha )</f>
        <v>8.5943532139730848E-3</v>
      </c>
      <c r="AV768">
        <f t="shared" si="306"/>
        <v>0.99998692822570734</v>
      </c>
      <c r="AW768" cm="1">
        <f t="array" ref="AW768" xml:space="preserve"> 2 / 3 * ( epsP - 1 ) / ( epsP + 2 ) * ( sigave * 10^(-6) ) ^ 2 / ( eps0 * ( 1 + epsF ) ^ 2 ) * H768 * ( F768 * 10^(-9) ) ^ 2 / ( df * 10^(-6) * mu * U )</f>
        <v>198.15076706455926</v>
      </c>
      <c r="AX768" cm="1">
        <f t="array" ref="AX768" xml:space="preserve"> 0.528 * Ku ^ 0.26 * AW768 ^ 0.74 / ( 1 + 0.366 * ( Ku * AW768 ) ^ 0.63 )</f>
        <v>2.6779743699626875</v>
      </c>
      <c r="AY768" cm="1">
        <f t="array" ref="AY768" xml:space="preserve"> 0.35 * Ku ^ ( -0.5 ) * AW768 ^ 0.4</f>
        <v>3.5881205297506931</v>
      </c>
      <c r="AZ768">
        <f t="shared" si="307"/>
        <v>1.3398636559022359</v>
      </c>
      <c r="BA768">
        <f t="shared" si="293"/>
        <v>0.96038927999516444</v>
      </c>
      <c r="BB768">
        <f t="shared" si="308"/>
        <v>2.2700330554192676</v>
      </c>
      <c r="BC768">
        <f t="shared" si="309"/>
        <v>2.3636593022265902</v>
      </c>
      <c r="BD768">
        <f t="shared" si="294"/>
        <v>1.06704196278403</v>
      </c>
      <c r="BE768">
        <f t="shared" si="310"/>
        <v>5.8495592319559879</v>
      </c>
      <c r="BF768">
        <f t="shared" si="311"/>
        <v>5.4820329808715709</v>
      </c>
      <c r="BG768" cm="1">
        <f t="array" ref="BG768" xml:space="preserve"> EXP( -4 * alpha * X * 10^(-6) * BA768 / ( PI() * df * 10^(-6) * ( 1 - alpha ) ) ) * 100</f>
        <v>2.9213271105253129E-7</v>
      </c>
      <c r="BH768" cm="1">
        <f t="array" ref="BH768" xml:space="preserve"> EXP( -4 * alpha * X * 10^(-6) * BB768 / ( PI() * df * 10^(-6) * ( 1 - alpha ) ) ) * 100</f>
        <v>6.7226302408477772E-19</v>
      </c>
      <c r="BI768" cm="1">
        <f t="array" ref="BI768" xml:space="preserve"> EXP( -4 * alpha * X * 10^(-6) * BD768 / ( PI() * df * 10^(-6) * ( 1 - alpha ) ) ) * 100</f>
        <v>3.2947309448839E-8</v>
      </c>
      <c r="BJ768" cm="1">
        <f t="array" ref="BJ768" xml:space="preserve"> EXP( -4 * alpha * X * 10^(-6) * BE768 / ( PI() * df * 10^(-6) * ( 1 - alpha ) ) ) * 100</f>
        <v>1.0432208594399115E-50</v>
      </c>
      <c r="BK768" cm="1">
        <f t="array" ref="BK768">fC *  BG768 +  ( 1 - fC ) * BI768</f>
        <v>5.8865849609208232E-8</v>
      </c>
    </row>
    <row r="769" spans="6:63" x14ac:dyDescent="0.2">
      <c r="F769">
        <v>7690</v>
      </c>
      <c r="G769" cm="1">
        <f t="array" ref="G769" xml:space="preserve"> F769 * 10^(-9) * rhoa/mu * U</f>
        <v>5.0945716313285641E-3</v>
      </c>
      <c r="H769" cm="1">
        <f t="array" ref="H769">1 +  lambda/F769 * ( 2.514 + 0.8 * EXP( -0.55 * F769/lambda ) )</f>
        <v>1.0219067802340702</v>
      </c>
      <c r="I769" cm="1">
        <f t="array" ref="I769" xml:space="preserve"> 1 + 3.34 * lambda/F769</f>
        <v>1.0291044733420025</v>
      </c>
      <c r="J769">
        <f t="shared" si="295"/>
        <v>0.99300586743680375</v>
      </c>
      <c r="K769" cm="1">
        <f t="array" ref="K769" xml:space="preserve"> kB * T * H769 / ( 3 * PI() * mu * F769 * 10^(-9) )</f>
        <v>3.1373298485815535E-12</v>
      </c>
      <c r="L769" cm="1">
        <f t="array" ref="L769" xml:space="preserve"> df * 10^(-6) *U / K769</f>
        <v>26212.367227642317</v>
      </c>
      <c r="M769" cm="1">
        <f t="array" ref="M769" xml:space="preserve"> 1 + 0.388 * Kn * ( ( 1 - alpha ) * L769 / Ku ) ^ ( 1 / 3 )</f>
        <v>1.2215666383188029</v>
      </c>
      <c r="N769" cm="1">
        <f t="array" ref="N769" xml:space="preserve"> 1 + 0.388 * Kn * ( ( 1 - alpha ) / Ku ) ^ ( 1 / 3 ) * ( 3 * PI() * mu * df * 10^(-6) * U * F769 * 10^(-9) / ( kB * T ) ) ^ ( 1 / 3 ) * ( 0.6 * ( F769 / lambda ) ^ 0.1 ) ^ ( -1 / 3 ) * ( 1 + 2/3 * ( 3.34 * F769 / lambda ) ) ^ ( -1 / 2 )</f>
        <v>1.0141046524744624</v>
      </c>
      <c r="O769">
        <f t="shared" si="286"/>
        <v>0.83016727918350586</v>
      </c>
      <c r="P769" cm="1">
        <f t="array" ref="P769" xml:space="preserve"> 1 / ( 1 + 1.6 * ( ( 1 - alpha ) / Ku ) ^ ( 1 / 3 ) * L769 ^ ( -2 / 3 ) * M769 )</f>
        <v>0.99751532511058016</v>
      </c>
      <c r="Q769" cm="1">
        <f t="array" ref="Q769" xml:space="preserve"> 1.6 * ( ( 1 - alpha ) / Ku ) * L769 ^ ( -2 / 3 ) * M769 * P769</f>
        <v>3.1422224400972846E-3</v>
      </c>
      <c r="R769" cm="1">
        <f t="array" ref="R769" xml:space="preserve"> 1.6 * ( 0.6 ) ^ ( 2 / 3 ) * ( ( 1 - alpha ) / Ku ) * ( lambda * 10^(-9) ) ^ ( -1 / 15 ) * ( kB * T / ( 3 * PI() * df * 10^(-6) * U * mu ) ) ^ ( 2 / 3 ) * ( F769 * 10^(-9) ) ^ ( -3 / 5 )  +  3.2 * 3.34 / 3 * ( 0.6 ) ^ ( 2 / 3 ) * ( ( 1 - alpha ) / Ku ) *  ( lambda * 10^(-9) ) ^ ( 14 / 15 ) * ( kB * T / ( 3 * PI() * df * 10^(-6) * U * mu ) ) ^ ( 2 / 3 ) * ( F769 * 10^(-9) ) ^ ( -8 / 5 )</f>
        <v>2.5286681992360864E-3</v>
      </c>
      <c r="S769">
        <f t="shared" si="287"/>
        <v>2.564334185409536E-3</v>
      </c>
      <c r="T769">
        <f t="shared" si="296"/>
        <v>0.81608932349491559</v>
      </c>
      <c r="U769">
        <f t="shared" si="288"/>
        <v>4729.6887728563252</v>
      </c>
      <c r="V769">
        <f t="shared" si="289"/>
        <v>1.4540559903507085E-2</v>
      </c>
      <c r="W769">
        <f t="shared" si="290"/>
        <v>2.1142703783616569E-4</v>
      </c>
      <c r="X769">
        <f t="shared" si="291"/>
        <v>3.074242901626102E-6</v>
      </c>
      <c r="Y769" cm="1">
        <f t="array" ref="Y769" xml:space="preserve"> 4 / 3 * g / U^2 * F769 * 10^(-9) * ( rhop - rhoa ) / rhoa</f>
        <v>797.18418364714364</v>
      </c>
      <c r="Z769" cm="1">
        <f t="array" ref="Z769" xml:space="preserve"> SQRT( 4/3 * 1/U769 * g/rhoa * F769 * 10^(-9) *  ( rhop - rhoa ) )</f>
        <v>4.3063905843355272E-3</v>
      </c>
      <c r="AA769" cm="1">
        <f t="array" ref="AA769" xml:space="preserve"> Z769 / U</f>
        <v>0.41054716252327694</v>
      </c>
      <c r="AB769">
        <f t="shared" si="297"/>
        <v>0.69648856773802381</v>
      </c>
      <c r="AC769">
        <f t="shared" si="298"/>
        <v>0.6482862415760704</v>
      </c>
      <c r="AD769">
        <f t="shared" si="299"/>
        <v>0.93079236559689782</v>
      </c>
      <c r="AE769" cm="1">
        <f t="array" ref="AE769">( ( F769 * 10^(-9) ) ^ 2 * rhop * H769 * U ) / ( 18 * mu * ( df * 10^(-6) ) )</f>
        <v>0.24775815071436705</v>
      </c>
      <c r="AF769">
        <f t="shared" si="300"/>
        <v>0.24775312492809795</v>
      </c>
      <c r="AG769" cm="1">
        <f t="array" ref="AG769">(2 * AI789*(1-alpha)*AE769*SQRT(alpha)+(1-alpha)*alpha*AE769^2)/Ku</f>
        <v>0.19231570985742491</v>
      </c>
      <c r="AH769">
        <f t="shared" si="301"/>
        <v>0.77623929027429261</v>
      </c>
      <c r="AI769" cm="1">
        <f t="array" ref="AI769" xml:space="preserve"> F769 / df / 1000</f>
        <v>0.98086734693877553</v>
      </c>
      <c r="AJ769" cm="1">
        <f t="array" ref="AJ769" xml:space="preserve"> ( 1 + AI769 ) / ( 2*Ku ) * ( 2 * LN( 1 + AI769 ) - 1 + alpha + ( 1 / ( 1 + AI769 ) ) ^ 2 * ( 1 - alpha / 2 ) - ( alpha / 2) * ( 1 + AI769 ) ^ 2 )</f>
        <v>0.82722097474407108</v>
      </c>
      <c r="AK769" cm="1">
        <f t="array" ref="AK769" xml:space="preserve"> ( ( 1 - alpha ) / Ku ) * AI769 ^ 2</f>
        <v>1.3682693118085059</v>
      </c>
      <c r="AL769">
        <f t="shared" si="302"/>
        <v>1.6540553897727588</v>
      </c>
      <c r="AM769">
        <f t="shared" si="292"/>
        <v>0.96067582069835455</v>
      </c>
      <c r="AN769">
        <f t="shared" si="303"/>
        <v>2.2668730124980838</v>
      </c>
      <c r="AO769">
        <f t="shared" si="304"/>
        <v>2.3596648980404242</v>
      </c>
      <c r="AP769" cm="1">
        <f t="array" ref="AP769" xml:space="preserve"> EXP( -4 * alpha * X * 10^(-6) * AM769 / ( PI() * df * 10^(-6) * ( 1 - alpha ) ) ) * 100</f>
        <v>2.9042491360378828E-7</v>
      </c>
      <c r="AQ769" cm="1">
        <f t="array" ref="AQ769" xml:space="preserve"> EXP( -4 * alpha * X * 10^(-6) * AN769 / ( PI() * df * 10^(-6) * ( 1 - alpha ) ) ) * 100</f>
        <v>7.1716763902359653E-19</v>
      </c>
      <c r="AR769">
        <f t="shared" si="305"/>
        <v>2.9042491360307111E-7</v>
      </c>
      <c r="AS769" cm="1">
        <f t="array" ref="AS769" xml:space="preserve"> ( sigave * 10^(-6) * fE *e * H769 ) / ( 3 * PI() * eps0 * ( 1 + epsF ) * mu * U * F769 * 10^(-9) )</f>
        <v>2.7419473848398468E-3</v>
      </c>
      <c r="AT769" cm="1">
        <f t="array" ref="AT769" xml:space="preserve"> PI() * AS769 / ( 1 + alpha * SQRT(AS769) )</f>
        <v>8.5830703643625297E-3</v>
      </c>
      <c r="AU769" cm="1">
        <f t="array" ref="AU769" xml:space="preserve"> PI() * AS769 * ( 1 - SQRT( AS769 ) * alpha )</f>
        <v>8.5829583174300665E-3</v>
      </c>
      <c r="AV769">
        <f t="shared" si="306"/>
        <v>0.99998694558850076</v>
      </c>
      <c r="AW769" cm="1">
        <f t="array" ref="AW769" xml:space="preserve"> 2 / 3 * ( epsP - 1 ) / ( epsP + 2 ) * ( sigave * 10^(-6) ) ^ 2 / ( eps0 * ( 1 + epsF ) ^ 2 ) * H769 * ( F769 * 10^(-9) ) ^ 2 / ( df * 10^(-6) * mu * U )</f>
        <v>198.66157540147657</v>
      </c>
      <c r="AX769" cm="1">
        <f t="array" ref="AX769" xml:space="preserve"> 0.528 * Ku ^ 0.26 * AW769 ^ 0.74 / ( 1 + 0.366 * ( Ku * AW769 ) ^ 0.63 )</f>
        <v>2.6792237200140936</v>
      </c>
      <c r="AY769" cm="1">
        <f t="array" ref="AY769" xml:space="preserve"> 0.35 * Ku ^ ( -0.5 ) * AW769 ^ 0.4</f>
        <v>3.5918175659030642</v>
      </c>
      <c r="AZ769">
        <f t="shared" si="307"/>
        <v>1.3406187542577332</v>
      </c>
      <c r="BA769">
        <f t="shared" si="293"/>
        <v>0.96101334289632134</v>
      </c>
      <c r="BB769">
        <f t="shared" si="308"/>
        <v>2.2754559708155138</v>
      </c>
      <c r="BC769">
        <f t="shared" si="309"/>
        <v>2.3677673027490949</v>
      </c>
      <c r="BD769">
        <f t="shared" si="294"/>
        <v>1.0660340946534104</v>
      </c>
      <c r="BE769">
        <f t="shared" si="310"/>
        <v>5.8586905784011485</v>
      </c>
      <c r="BF769">
        <f t="shared" si="311"/>
        <v>5.4957816150391787</v>
      </c>
      <c r="BG769" cm="1">
        <f t="array" ref="BG769" xml:space="preserve"> EXP( -4 * alpha * X * 10^(-6) * BA769 / ( PI() * df * 10^(-6) * ( 1 - alpha ) ) ) * 100</f>
        <v>2.884260655667135E-7</v>
      </c>
      <c r="BH769" cm="1">
        <f t="array" ref="BH769" xml:space="preserve"> EXP( -4 * alpha * X * 10^(-6) * BB769 / ( PI() * df * 10^(-6) * ( 1 - alpha ) ) ) * 100</f>
        <v>6.0165694774035544E-19</v>
      </c>
      <c r="BI769" cm="1">
        <f t="array" ref="BI769" xml:space="preserve"> EXP( -4 * alpha * X * 10^(-6) * BD769 / ( PI() * df * 10^(-6) * ( 1 - alpha ) ) ) * 100</f>
        <v>3.363382743380164E-8</v>
      </c>
      <c r="BJ769" cm="1">
        <f t="array" ref="BJ769" xml:space="preserve"> EXP( -4 * alpha * X * 10^(-6) * BE769 / ( PI() * df * 10^(-6) * ( 1 - alpha ) ) ) * 100</f>
        <v>8.6542872935713889E-51</v>
      </c>
      <c r="BK769" cm="1">
        <f t="array" ref="BK769">fC *  BG769 +  ( 1 - fC ) * BI769</f>
        <v>5.9113051247092833E-8</v>
      </c>
    </row>
    <row r="770" spans="6:63" x14ac:dyDescent="0.2">
      <c r="F770">
        <v>7700</v>
      </c>
      <c r="G770" cm="1">
        <f t="array" ref="G770" xml:space="preserve"> F770 * 10^(-9) * rhoa/mu * U</f>
        <v>5.1011965619284705E-3</v>
      </c>
      <c r="H770" cm="1">
        <f t="array" ref="H770">1 +  lambda/F770 * ( 2.514 + 0.8 * EXP( -0.55 * F770/lambda ) )</f>
        <v>1.0218783298701299</v>
      </c>
      <c r="I770" cm="1">
        <f t="array" ref="I770" xml:space="preserve"> 1 + 3.34 * lambda/F770</f>
        <v>1.0290666753246753</v>
      </c>
      <c r="J770">
        <f t="shared" si="295"/>
        <v>0.99301469416228305</v>
      </c>
      <c r="K770" cm="1">
        <f t="array" ref="K770" xml:space="preserve"> kB * T * H770 / ( 3 * PI() * mu * F770 * 10^(-9) )</f>
        <v>3.1331681629333673E-12</v>
      </c>
      <c r="L770" cm="1">
        <f t="array" ref="L770" xml:space="preserve"> df * 10^(-6) *U / K770</f>
        <v>26247.184264846645</v>
      </c>
      <c r="M770" cm="1">
        <f t="array" ref="M770" xml:space="preserve"> 1 + 0.388 * Kn * ( ( 1 - alpha ) * L770 / Ku ) ^ ( 1 / 3 )</f>
        <v>1.2216646948429366</v>
      </c>
      <c r="N770" cm="1">
        <f t="array" ref="N770" xml:space="preserve"> 1 + 0.388 * Kn * ( ( 1 - alpha ) / Ku ) ^ ( 1 / 3 ) * ( 3 * PI() * mu * df * 10^(-6) * U * F770 * 10^(-9) / ( kB * T ) ) ^ ( 1 / 3 ) * ( 0.6 * ( F770 / lambda ) ^ 0.1 ) ^ ( -1 / 3 ) * ( 1 + 2/3 * ( 3.34 * F770 / lambda ) ) ^ ( -1 / 2 )</f>
        <v>1.0141010227174956</v>
      </c>
      <c r="O770">
        <f t="shared" ref="O770:O800" si="312">N770 / M770</f>
        <v>0.83009767491715358</v>
      </c>
      <c r="P770" cm="1">
        <f t="array" ref="P770" xml:space="preserve"> 1 / ( 1 + 1.6 * ( ( 1 - alpha ) / Ku ) ^ ( 1 / 3 ) * L770 ^ ( -2 / 3 ) * M770 )</f>
        <v>0.9975173186539017</v>
      </c>
      <c r="Q770" cm="1">
        <f t="array" ref="Q770" xml:space="preserve"> 1.6 * ( ( 1 - alpha ) / Ku ) * L770 ^ ( -2 / 3 ) * M770 * P770</f>
        <v>3.1397013229133397E-3</v>
      </c>
      <c r="R770" cm="1">
        <f t="array" ref="R770" xml:space="preserve"> 1.6 * ( 0.6 ) ^ ( 2 / 3 ) * ( ( 1 - alpha ) / Ku ) * ( lambda * 10^(-9) ) ^ ( -1 / 15 ) * ( kB * T / ( 3 * PI() * df * 10^(-6) * U * mu ) ) ^ ( 2 / 3 ) * ( F770 * 10^(-9) ) ^ ( -3 / 5 )  +  3.2 * 3.34 / 3 * ( 0.6 ) ^ ( 2 / 3 ) * ( ( 1 - alpha ) / Ku ) *  ( lambda * 10^(-9) ) ^ ( 14 / 15 ) * ( kB * T / ( 3 * PI() * df * 10^(-6) * U * mu ) ) ^ ( 2 / 3 ) * ( F770 * 10^(-9) ) ^ ( -8 / 5 )</f>
        <v>2.5266348387622266E-3</v>
      </c>
      <c r="S770">
        <f t="shared" ref="S770:S800" si="313" xml:space="preserve"> R770 * N770</f>
        <v>2.5622629740224287E-3</v>
      </c>
      <c r="T770">
        <f t="shared" si="296"/>
        <v>0.81608494264189946</v>
      </c>
      <c r="U770">
        <f t="shared" ref="U770:U800" si="314" xml:space="preserve"> 24 / G770 * ( 1 + 0.15 * G770 ^ 0.687 )</f>
        <v>4723.5630830482869</v>
      </c>
      <c r="V770">
        <f t="shared" ref="V770:V800" si="315" xml:space="preserve"> ( G770 / 24 ) ^ 0.5 - 0.5 * 0.15 / 24 ^ 0.5 * G770 ^ ( 0.5 + 0.687 )</f>
        <v>1.4549985059488077E-2</v>
      </c>
      <c r="W770">
        <f t="shared" ref="W770:W800" si="316" xml:space="preserve"> ( G770 / 24 ) ^ 1 -1 * 0.15 / 24 ^ 1 * G770 ^ ( 1 + 0.687 )</f>
        <v>2.1170121815069517E-4</v>
      </c>
      <c r="X770">
        <f t="shared" ref="X770:X800" si="317" xml:space="preserve"> ( G770 / 24 ) ^ 1.5 - 1.5 * 0.15 / 24 ^ 1.5 * G770 ^ ( 1.5 + 0.687 )</f>
        <v>3.0802248618390154E-6</v>
      </c>
      <c r="Y770" cm="1">
        <f t="array" ref="Y770" xml:space="preserve"> 4 / 3 * g / U^2 * F770 * 10^(-9) * ( rhop - rhoa ) / rhoa</f>
        <v>798.22083408101514</v>
      </c>
      <c r="Z770" cm="1">
        <f t="array" ref="Z770" xml:space="preserve"> SQRT( 4/3 * 1/U770 * g/rhoa * F770 * 10^(-9) *  ( rhop - rhoa ) )</f>
        <v>4.3119829208142059E-3</v>
      </c>
      <c r="AA770" cm="1">
        <f t="array" ref="AA770" xml:space="preserve"> Z770 / U</f>
        <v>0.41108030456606987</v>
      </c>
      <c r="AB770">
        <f t="shared" si="297"/>
        <v>0.69802437879612089</v>
      </c>
      <c r="AC770">
        <f t="shared" si="298"/>
        <v>0.64952732852469386</v>
      </c>
      <c r="AD770">
        <f t="shared" si="299"/>
        <v>0.9305224119033354</v>
      </c>
      <c r="AE770" cm="1">
        <f t="array" ref="AE770">( ( F770 * 10^(-9) ) ^ 2 * rhop * H770 * U ) / ( 18 * mu * ( df * 10^(-6) ) )</f>
        <v>0.2483960185240241</v>
      </c>
      <c r="AF770">
        <f t="shared" si="300"/>
        <v>0.24839344579409581</v>
      </c>
      <c r="AG770" cm="1">
        <f t="array" ref="AG770">(2 * AI790*(1-alpha)*AE770*SQRT(alpha)+(1-alpha)*alpha*AE770^2)/Ku</f>
        <v>0.19306310545972136</v>
      </c>
      <c r="AH770">
        <f t="shared" si="301"/>
        <v>0.77724718074791643</v>
      </c>
      <c r="AI770" cm="1">
        <f t="array" ref="AI770" xml:space="preserve"> F770 / df / 1000</f>
        <v>0.9821428571428571</v>
      </c>
      <c r="AJ770" cm="1">
        <f t="array" ref="AJ770" xml:space="preserve"> ( 1 + AI770 ) / ( 2*Ku ) * ( 2 * LN( 1 + AI770 ) - 1 + alpha + ( 1 / ( 1 + AI770 ) ) ^ 2 * ( 1 - alpha / 2 ) - ( alpha / 2) * ( 1 + AI770 ) ^ 2 )</f>
        <v>0.8289593979908868</v>
      </c>
      <c r="AK770" cm="1">
        <f t="array" ref="AK770" xml:space="preserve"> ( ( 1 - alpha ) / Ku ) * AI770 ^ 2</f>
        <v>1.3718301933527288</v>
      </c>
      <c r="AL770">
        <f t="shared" si="302"/>
        <v>1.654882249574074</v>
      </c>
      <c r="AM770">
        <f t="shared" ref="AM770:AM800" si="318" xml:space="preserve"> 1 - ( 1 - Q770 ) * ( 1 - AB770 ) * ( 1 - AF770 ) *  ( 1 - AJ770 )</f>
        <v>0.96130133722028743</v>
      </c>
      <c r="AN770">
        <f t="shared" si="303"/>
        <v>2.2723132306455409</v>
      </c>
      <c r="AO770">
        <f t="shared" si="304"/>
        <v>2.3637886921245674</v>
      </c>
      <c r="AP770" cm="1">
        <f t="array" ref="AP770" xml:space="preserve"> EXP( -4 * alpha * X * 10^(-6) * AM770 / ( PI() * df * 10^(-6) * ( 1 - alpha ) ) ) * 100</f>
        <v>2.8673140848507893E-7</v>
      </c>
      <c r="AQ770" cm="1">
        <f t="array" ref="AQ770" xml:space="preserve"> EXP( -4 * alpha * X * 10^(-6) * AN770 / ( PI() * df * 10^(-6) * ( 1 - alpha ) ) ) * 100</f>
        <v>6.4161814369752535E-19</v>
      </c>
      <c r="AR770">
        <f t="shared" si="305"/>
        <v>2.8673140848443731E-7</v>
      </c>
      <c r="AS770" cm="1">
        <f t="array" ref="AS770" xml:space="preserve"> ( sigave * 10^(-6) * fE *e * H770 ) / ( 3 * PI() * eps0 * ( 1 + epsF ) * mu * U * F770 * 10^(-9) )</f>
        <v>2.7383101762483669E-3</v>
      </c>
      <c r="AT770" cm="1">
        <f t="array" ref="AT770" xml:space="preserve"> PI() * AS770 / ( 1 + alpha * SQRT(AS770) )</f>
        <v>8.5717053473660168E-3</v>
      </c>
      <c r="AU770" cm="1">
        <f t="array" ref="AU770" xml:space="preserve"> PI() * AS770 * ( 1 - SQRT( AS770 ) * alpha )</f>
        <v>8.5715935972312408E-3</v>
      </c>
      <c r="AV770">
        <f t="shared" si="306"/>
        <v>0.9999869629052508</v>
      </c>
      <c r="AW770" cm="1">
        <f t="array" ref="AW770" xml:space="preserve"> 2 / 3 * ( epsP - 1 ) / ( epsP + 2 ) * ( sigave * 10^(-6) ) ^ 2 / ( eps0 * ( 1 + epsF ) ^ 2 ) * H770 * ( F770 * 10^(-9) ) ^ 2 / ( df * 10^(-6) * mu * U )</f>
        <v>199.17304121440336</v>
      </c>
      <c r="AX770" cm="1">
        <f t="array" ref="AX770" xml:space="preserve"> 0.528 * Ku ^ 0.26 * AW770 ^ 0.74 / ( 1 + 0.366 * ( Ku * AW770 ) ^ 0.63 )</f>
        <v>2.6804713406320735</v>
      </c>
      <c r="AY770" cm="1">
        <f t="array" ref="AY770" xml:space="preserve"> 0.35 * Ku ^ ( -0.5 ) * AW770 ^ 0.4</f>
        <v>3.5955136504075784</v>
      </c>
      <c r="AZ770">
        <f t="shared" si="307"/>
        <v>1.3413736591415044</v>
      </c>
      <c r="BA770">
        <f t="shared" ref="BA770:BA800" si="319" xml:space="preserve"> 1 - ( 1 - Q770 ) * ( 1 - AB770 ) * ( 1 - AF770 ) *  ( 1 - AJ770 ) * ( 1 - AT770 )</f>
        <v>0.96163305075497219</v>
      </c>
      <c r="BB770">
        <f t="shared" si="308"/>
        <v>2.2808848242427722</v>
      </c>
      <c r="BC770">
        <f t="shared" si="309"/>
        <v>2.3718868880931905</v>
      </c>
      <c r="BD770">
        <f t="shared" ref="BD770:BD800" si="320" xml:space="preserve"> 1 - ( 1 - Q770 ) * ( 1 - AB770 ) * ( 1 - AF770 ) *  ( 1 - AJ770 ) * ( 1 - AX770 )</f>
        <v>1.065031993722092</v>
      </c>
      <c r="BE770">
        <f t="shared" si="310"/>
        <v>5.8678268810531193</v>
      </c>
      <c r="BF770">
        <f t="shared" si="311"/>
        <v>5.5095310898089904</v>
      </c>
      <c r="BG770" cm="1">
        <f t="array" ref="BG770" xml:space="preserve"> EXP( -4 * alpha * X * 10^(-6) * BA770 / ( PI() * df * 10^(-6) * ( 1 - alpha ) ) ) * 100</f>
        <v>2.8479182798829079E-7</v>
      </c>
      <c r="BH770" cm="1">
        <f t="array" ref="BH770" xml:space="preserve"> EXP( -4 * alpha * X * 10^(-6) * BB770 / ( PI() * df * 10^(-6) * ( 1 - alpha ) ) ) * 100</f>
        <v>5.3840102710449501E-19</v>
      </c>
      <c r="BI770" cm="1">
        <f t="array" ref="BI770" xml:space="preserve"> EXP( -4 * alpha * X * 10^(-6) * BD770 / ( PI() * df * 10^(-6) * ( 1 - alpha ) ) ) * 100</f>
        <v>3.4330598801631302E-8</v>
      </c>
      <c r="BJ770" cm="1">
        <f t="array" ref="BJ770" xml:space="preserve"> EXP( -4 * alpha * X * 10^(-6) * BE770 / ( PI() * df * 10^(-6) * ( 1 - alpha ) ) ) * 100</f>
        <v>7.1786422597997666E-51</v>
      </c>
      <c r="BK770" cm="1">
        <f t="array" ref="BK770">fC *  BG770 +  ( 1 - fC ) * BI770</f>
        <v>5.9376721720297254E-8</v>
      </c>
    </row>
    <row r="771" spans="6:63" x14ac:dyDescent="0.2">
      <c r="F771">
        <v>7710</v>
      </c>
      <c r="G771" cm="1">
        <f t="array" ref="G771" xml:space="preserve"> F771 * 10^(-9) * rhoa/mu * U</f>
        <v>5.1078214925283777E-3</v>
      </c>
      <c r="H771" cm="1">
        <f t="array" ref="H771">1 +  lambda/F771 * ( 2.514 + 0.8 * EXP( -0.55 * F771/lambda ) )</f>
        <v>1.021849953307393</v>
      </c>
      <c r="I771" cm="1">
        <f t="array" ref="I771" xml:space="preserve"> 1 + 3.34 * lambda/F771</f>
        <v>1.0290289753566797</v>
      </c>
      <c r="J771">
        <f t="shared" ref="J771:J800" si="321">H771/I771</f>
        <v>0.99302349863685979</v>
      </c>
      <c r="K771" cm="1">
        <f t="array" ref="K771" xml:space="preserve"> kB * T * H771 / ( 3 * PI() * mu * F771 * 10^(-9) )</f>
        <v>3.1290174988255373E-12</v>
      </c>
      <c r="L771" cm="1">
        <f t="array" ref="L771" xml:space="preserve"> df * 10^(-6) *U / K771</f>
        <v>26282.001342635627</v>
      </c>
      <c r="M771" cm="1">
        <f t="array" ref="M771" xml:space="preserve"> 1 + 0.388 * Kn * ( ( 1 - alpha ) * L771 / Ku ) ^ ( 1 / 3 )</f>
        <v>1.221762664804497</v>
      </c>
      <c r="N771" cm="1">
        <f t="array" ref="N771" xml:space="preserve"> 1 + 0.388 * Kn * ( ( 1 - alpha ) / Ku ) ^ ( 1 / 3 ) * ( 3 * PI() * mu * df * 10^(-6) * U * F771 * 10^(-9) / ( kB * T ) ) ^ ( 1 / 3 ) * ( 0.6 * ( F771 / lambda ) ^ 0.1 ) ^ ( -1 / 3 ) * ( 1 + 2/3 * ( 3.34 * F771 / lambda ) ) ^ ( -1 / 2 )</f>
        <v>1.0140973985576485</v>
      </c>
      <c r="O771">
        <f t="shared" si="312"/>
        <v>0.83002814521257406</v>
      </c>
      <c r="P771" cm="1">
        <f t="array" ref="P771" xml:space="preserve"> 1 / ( 1 + 1.6 * ( ( 1 - alpha ) / Ku ) ^ ( 1 / 3 ) * L771 ^ ( -2 / 3 ) * M771 )</f>
        <v>0.99751930789269438</v>
      </c>
      <c r="Q771" cm="1">
        <f t="array" ref="Q771" xml:space="preserve"> 1.6 * ( ( 1 - alpha ) / Ku ) * L771 ^ ( -2 / 3 ) * M771 * P771</f>
        <v>3.1371856494145233E-3</v>
      </c>
      <c r="R771" cm="1">
        <f t="array" ref="R771" xml:space="preserve"> 1.6 * ( 0.6 ) ^ ( 2 / 3 ) * ( ( 1 - alpha ) / Ku ) * ( lambda * 10^(-9) ) ^ ( -1 / 15 ) * ( kB * T / ( 3 * PI() * df * 10^(-6) * U * mu ) ) ^ ( 2 / 3 ) * ( F771 * 10^(-9) ) ^ ( -3 / 5 )  +  3.2 * 3.34 / 3 * ( 0.6 ) ^ ( 2 / 3 ) * ( ( 1 - alpha ) / Ku ) *  ( lambda * 10^(-9) ) ^ ( 14 / 15 ) * ( kB * T / ( 3 * PI() * df * 10^(-6) * U * mu ) ) ^ ( 2 / 3 ) * ( F771 * 10^(-9) ) ^ ( -8 / 5 )</f>
        <v>2.5246058285474759E-3</v>
      </c>
      <c r="S771">
        <f t="shared" si="313"/>
        <v>2.560196203113472E-3</v>
      </c>
      <c r="T771">
        <f t="shared" ref="T771:T800" si="322" xml:space="preserve"> S771 / Q771</f>
        <v>0.81608055410787317</v>
      </c>
      <c r="U771">
        <f t="shared" si="314"/>
        <v>4717.453276682294</v>
      </c>
      <c r="V771">
        <f t="shared" si="315"/>
        <v>1.4559404057205148E-2</v>
      </c>
      <c r="W771">
        <f t="shared" si="316"/>
        <v>2.1197539680635155E-4</v>
      </c>
      <c r="X771">
        <f t="shared" si="317"/>
        <v>3.0862106606593719E-6</v>
      </c>
      <c r="Y771" cm="1">
        <f t="array" ref="Y771" xml:space="preserve"> 4 / 3 * g / U^2 * F771 * 10^(-9) * ( rhop - rhoa ) / rhoa</f>
        <v>799.25748451488664</v>
      </c>
      <c r="Z771" cm="1">
        <f t="array" ref="Z771" xml:space="preserve"> SQRT( 4/3 * 1/U771 * g/rhoa * F771 * 10^(-9) *  ( rhop - rhoa ) )</f>
        <v>4.3175752405737984E-3</v>
      </c>
      <c r="AA771" cm="1">
        <f t="array" ref="AA771" xml:space="preserve"> Z771 / U</f>
        <v>0.41161344501495878</v>
      </c>
      <c r="AB771">
        <f t="shared" ref="AB771:AB800" si="323">AA771 / ( 1 - AA771 )</f>
        <v>0.69956296847303623</v>
      </c>
      <c r="AC771">
        <f t="shared" ref="AC771:AC800" si="324" xml:space="preserve"> Y771 ^ 0.5 * V771 + Y771 ^ 1 * W771 + Y771 ^ 1.5 * X771</f>
        <v>0.65076968121044265</v>
      </c>
      <c r="AD771">
        <f t="shared" ref="AD771:AD800" si="325">AC771/AB771</f>
        <v>0.93025175793810722</v>
      </c>
      <c r="AE771" cm="1">
        <f t="array" ref="AE771">( ( F771 * 10^(-9) ) ^ 2 * rhop * H771 * U ) / ( 18 * mu * ( df * 10^(-6) ) )</f>
        <v>0.24903470629617214</v>
      </c>
      <c r="AF771">
        <f t="shared" ref="AF771:AF800" si="326" xml:space="preserve"> AE771 ^ 2 / ( AE771 + 0.25 ) ^ 2</f>
        <v>0.2490337745077239</v>
      </c>
      <c r="AG771" cm="1">
        <f t="array" ref="AG771">(2 * AI791*(1-alpha)*AE771*SQRT(alpha)+(1-alpha)*alpha*AE771^2)/Ku</f>
        <v>0.19381245485927787</v>
      </c>
      <c r="AH771">
        <f t="shared" ref="AH771:AH800" si="327">AG771 / AF771</f>
        <v>0.77825770918982995</v>
      </c>
      <c r="AI771" cm="1">
        <f t="array" ref="AI771" xml:space="preserve"> F771 / df / 1000</f>
        <v>0.98341836734693877</v>
      </c>
      <c r="AJ771" cm="1">
        <f t="array" ref="AJ771" xml:space="preserve"> ( 1 + AI771 ) / ( 2*Ku ) * ( 2 * LN( 1 + AI771 ) - 1 + alpha + ( 1 / ( 1 + AI771 ) ) ^ 2 * ( 1 - alpha / 2 ) - ( alpha / 2) * ( 1 + AI771 ) ^ 2 )</f>
        <v>0.83069887332049375</v>
      </c>
      <c r="AK771" cm="1">
        <f t="array" ref="AK771" xml:space="preserve"> ( ( 1 - alpha ) / Ku ) * AI771 ^ 2</f>
        <v>1.3753957024233252</v>
      </c>
      <c r="AL771">
        <f t="shared" ref="AL771:AL800" si="328" xml:space="preserve"> AK771 /AJ771</f>
        <v>1.6557091222786344</v>
      </c>
      <c r="AM771">
        <f t="shared" si="318"/>
        <v>0.96192243995054072</v>
      </c>
      <c r="AN771">
        <f t="shared" ref="AN771:AN800" si="329" xml:space="preserve"> S771 + AC771 + AF771 + AK771</f>
        <v>2.2777593543446053</v>
      </c>
      <c r="AO771">
        <f t="shared" ref="AO771:AO800" si="330" xml:space="preserve"> AN771 / AM771</f>
        <v>2.367924127502131</v>
      </c>
      <c r="AP771" cm="1">
        <f t="array" ref="AP771" xml:space="preserve"> EXP( -4 * alpha * X * 10^(-6) * AM771 / ( PI() * df * 10^(-6) * ( 1 - alpha ) ) ) * 100</f>
        <v>2.8311044348339087E-7</v>
      </c>
      <c r="AQ771" cm="1">
        <f t="array" ref="AQ771" xml:space="preserve"> EXP( -4 * alpha * X * 10^(-6) * AN771 / ( PI() * df * 10^(-6) * ( 1 - alpha ) ) ) * 100</f>
        <v>5.7395799414625292E-19</v>
      </c>
      <c r="AR771">
        <f t="shared" ref="AR771:AR800" si="331" xml:space="preserve"> ABS(AQ771 - AP771)</f>
        <v>2.831104434828169E-7</v>
      </c>
      <c r="AS771" cm="1">
        <f t="array" ref="AS771" xml:space="preserve"> ( sigave * 10^(-6) * fE *e * H771 ) / ( 3 * PI() * eps0 * ( 1 + epsF ) * mu * U * F771 * 10^(-9) )</f>
        <v>2.7346826002059683E-3</v>
      </c>
      <c r="AT771" cm="1">
        <f t="array" ref="AT771" xml:space="preserve"> PI() * AS771 / ( 1 + alpha * SQRT(AS771) )</f>
        <v>8.5603703882022666E-3</v>
      </c>
      <c r="AU771" cm="1">
        <f t="array" ref="AU771" xml:space="preserve"> PI() * AS771 * ( 1 - SQRT( AS771 ) * alpha )</f>
        <v>8.560258933687637E-3</v>
      </c>
      <c r="AV771">
        <f t="shared" ref="AV771:AV800" si="332" xml:space="preserve"> AU771 / AT771</f>
        <v>0.99998698017614018</v>
      </c>
      <c r="AW771" cm="1">
        <f t="array" ref="AW771" xml:space="preserve"> 2 / 3 * ( epsP - 1 ) / ( epsP + 2 ) * ( sigave * 10^(-6) ) ^ 2 / ( eps0 * ( 1 + epsF ) ^ 2 ) * H771 * ( F771 * 10^(-9) ) ^ 2 / ( df * 10^(-6) * mu * U )</f>
        <v>199.68516450333954</v>
      </c>
      <c r="AX771" cm="1">
        <f t="array" ref="AX771" xml:space="preserve"> 0.528 * Ku ^ 0.26 * AW771 ^ 0.74 / ( 1 + 0.366 * ( Ku * AW771 ) ^ 0.63 )</f>
        <v>2.6817172365866444</v>
      </c>
      <c r="AY771" cm="1">
        <f t="array" ref="AY771" xml:space="preserve"> 0.35 * Ku ^ ( -0.5 ) * AW771 ^ 0.4</f>
        <v>3.5992087847329803</v>
      </c>
      <c r="AZ771">
        <f t="shared" ref="AZ771:AZ800" si="333" xml:space="preserve"> AY771 / AX771</f>
        <v>1.3421283704445073</v>
      </c>
      <c r="BA771">
        <f t="shared" si="319"/>
        <v>0.96224839796804307</v>
      </c>
      <c r="BB771">
        <f t="shared" ref="BB771:BB800" si="334" xml:space="preserve"> AN771 + AU771</f>
        <v>2.2863196132782928</v>
      </c>
      <c r="BC771">
        <f t="shared" ref="BC771:BC800" si="335" xml:space="preserve"> BB771 / BA771</f>
        <v>2.3760181031283181</v>
      </c>
      <c r="BD771">
        <f t="shared" si="320"/>
        <v>1.0640356890623386</v>
      </c>
      <c r="BE771">
        <f t="shared" ref="BE771:BE800" si="336" xml:space="preserve"> AN771 + AY771</f>
        <v>5.8769681390775856</v>
      </c>
      <c r="BF771">
        <f t="shared" ref="BF771:BF800" si="337" xml:space="preserve"> BE771 / BD771</f>
        <v>5.5232810322899537</v>
      </c>
      <c r="BG771" cm="1">
        <f t="array" ref="BG771" xml:space="preserve"> EXP( -4 * alpha * X * 10^(-6) * BA771 / ( PI() * df * 10^(-6) * ( 1 - alpha ) ) ) * 100</f>
        <v>2.8122847454840593E-7</v>
      </c>
      <c r="BH771" cm="1">
        <f t="array" ref="BH771" xml:space="preserve"> EXP( -4 * alpha * X * 10^(-6) * BB771 / ( PI() * df * 10^(-6) * ( 1 - alpha ) ) ) * 100</f>
        <v>4.8173708123094619E-19</v>
      </c>
      <c r="BI771" cm="1">
        <f t="array" ref="BI771" xml:space="preserve"> EXP( -4 * alpha * X * 10^(-6) * BD771 / ( PI() * df * 10^(-6) * ( 1 - alpha ) ) ) * 100</f>
        <v>3.5037648981342534E-8</v>
      </c>
      <c r="BJ771" cm="1">
        <f t="array" ref="BJ771" xml:space="preserve"> EXP( -4 * alpha * X * 10^(-6) * BE771 / ( PI() * df * 10^(-6) * ( 1 - alpha ) ) ) * 100</f>
        <v>5.9540061482100867E-51</v>
      </c>
      <c r="BK771" cm="1">
        <f t="array" ref="BK771">fC *  BG771 +  ( 1 - fC ) * BI771</f>
        <v>5.9656731538048874E-8</v>
      </c>
    </row>
    <row r="772" spans="6:63" x14ac:dyDescent="0.2">
      <c r="F772">
        <v>7720</v>
      </c>
      <c r="G772" cm="1">
        <f t="array" ref="G772" xml:space="preserve"> F772 * 10^(-9) * rhoa/mu * U</f>
        <v>5.1144464231282841E-3</v>
      </c>
      <c r="H772" cm="1">
        <f t="array" ref="H772">1 +  lambda/F772 * ( 2.514 + 0.8 * EXP( -0.55 * F772/lambda ) )</f>
        <v>1.0218216502590673</v>
      </c>
      <c r="I772" cm="1">
        <f t="array" ref="I772" xml:space="preserve"> 1 + 3.34 * lambda/F772</f>
        <v>1.0289913730569948</v>
      </c>
      <c r="J772">
        <f t="shared" si="321"/>
        <v>0.99303228094456497</v>
      </c>
      <c r="K772" cm="1">
        <f t="array" ref="K772" xml:space="preserve"> kB * T * H772 / ( 3 * PI() * mu * F772 * 10^(-9) )</f>
        <v>3.1248778125511897E-12</v>
      </c>
      <c r="L772" cm="1">
        <f t="array" ref="L772" xml:space="preserve"> df * 10^(-6) *U / K772</f>
        <v>26316.818460854938</v>
      </c>
      <c r="M772" cm="1">
        <f t="array" ref="M772" xml:space="preserve"> 1 + 0.388 * Kn * ( ( 1 - alpha ) * L772 / Ku ) ^ ( 1 / 3 )</f>
        <v>1.2218605483940383</v>
      </c>
      <c r="N772" cm="1">
        <f t="array" ref="N772" xml:space="preserve"> 1 + 0.388 * Kn * ( ( 1 - alpha ) / Ku ) ^ ( 1 / 3 ) * ( 3 * PI() * mu * df * 10^(-6) * U * F772 * 10^(-9) / ( kB * T ) ) ^ ( 1 / 3 ) * ( 0.6 * ( F772 / lambda ) ^ 0.1 ) ^ ( -1 / 3 ) * ( 1 + 2/3 * ( 3.34 * F772 / lambda ) ) ^ ( -1 / 2 )</f>
        <v>1.014093779979119</v>
      </c>
      <c r="O772">
        <f t="shared" si="312"/>
        <v>0.82995868989468624</v>
      </c>
      <c r="P772" cm="1">
        <f t="array" ref="P772" xml:space="preserve"> 1 / ( 1 + 1.6 * ( ( 1 - alpha ) / Ku ) ^ ( 1 / 3 ) * L772 ^ ( -2 / 3 ) * M772 )</f>
        <v>0.99752129284195357</v>
      </c>
      <c r="Q772" cm="1">
        <f t="array" ref="Q772" xml:space="preserve"> 1.6 * ( ( 1 - alpha ) / Ku ) * L772 ^ ( -2 / 3 ) * M772 * P772</f>
        <v>3.1346754006363808E-3</v>
      </c>
      <c r="R772" cm="1">
        <f t="array" ref="R772" xml:space="preserve"> 1.6 * ( 0.6 ) ^ ( 2 / 3 ) * ( ( 1 - alpha ) / Ku ) * ( lambda * 10^(-9) ) ^ ( -1 / 15 ) * ( kB * T / ( 3 * PI() * df * 10^(-6) * U * mu ) ) ^ ( 2 / 3 ) * ( F772 * 10^(-9) ) ^ ( -3 / 5 )  +  3.2 * 3.34 / 3 * ( 0.6 ) ^ ( 2 / 3 ) * ( ( 1 - alpha ) / Ku ) *  ( lambda * 10^(-9) ) ^ ( 14 / 15 ) * ( kB * T / ( 3 * PI() * df * 10^(-6) * U * mu ) ) ^ ( 2 / 3 ) * ( F772 * 10^(-9) ) ^ ( -8 / 5 )</f>
        <v>2.5225811535012871E-3</v>
      </c>
      <c r="S772">
        <f t="shared" si="313"/>
        <v>2.5581338572582065E-3</v>
      </c>
      <c r="T772">
        <f t="shared" si="322"/>
        <v>0.81607615791378951</v>
      </c>
      <c r="U772">
        <f t="shared" si="314"/>
        <v>4711.3592920466954</v>
      </c>
      <c r="V772">
        <f t="shared" si="315"/>
        <v>1.4568816908625777E-2</v>
      </c>
      <c r="W772">
        <f t="shared" si="316"/>
        <v>2.122495738038085E-4</v>
      </c>
      <c r="X772">
        <f t="shared" si="317"/>
        <v>3.0922002955245554E-6</v>
      </c>
      <c r="Y772" cm="1">
        <f t="array" ref="Y772" xml:space="preserve"> 4 / 3 * g / U^2 * F772 * 10^(-9) * ( rhop - rhoa ) / rhoa</f>
        <v>800.29413494875803</v>
      </c>
      <c r="Z772" cm="1">
        <f t="array" ref="Z772" xml:space="preserve"> SQRT( 4/3 * 1/U772 * g/rhoa * F772 * 10^(-9) *  ( rhop - rhoa ) )</f>
        <v>4.3231675436212176E-3</v>
      </c>
      <c r="AA772" cm="1">
        <f t="array" ref="AA772" xml:space="preserve"> Z772 / U</f>
        <v>0.41214658387060266</v>
      </c>
      <c r="AB772">
        <f t="shared" si="323"/>
        <v>0.70110434431817881</v>
      </c>
      <c r="AC772">
        <f t="shared" si="324"/>
        <v>0.65201330053246964</v>
      </c>
      <c r="AD772">
        <f t="shared" si="325"/>
        <v>0.9299804027980314</v>
      </c>
      <c r="AE772" cm="1">
        <f t="array" ref="AE772">( ( F772 * 10^(-9) ) ^ 2 * rhop * H772 * U ) / ( 18 * mu * ( df * 10^(-6) ) )</f>
        <v>0.2496742140308113</v>
      </c>
      <c r="AF772">
        <f t="shared" si="326"/>
        <v>0.2496741078943587</v>
      </c>
      <c r="AG772" cm="1">
        <f t="array" ref="AG772">(2 * AI792*(1-alpha)*AE772*SQRT(alpha)+(1-alpha)*alpha*AE772^2)/Ku</f>
        <v>0.19456376070869197</v>
      </c>
      <c r="AH772">
        <f t="shared" si="327"/>
        <v>0.77927087574100862</v>
      </c>
      <c r="AI772" cm="1">
        <f t="array" ref="AI772" xml:space="preserve"> F772 / df / 1000</f>
        <v>0.98469387755102045</v>
      </c>
      <c r="AJ772" cm="1">
        <f t="array" ref="AJ772" xml:space="preserve"> ( 1 + AI772 ) / ( 2*Ku ) * ( 2 * LN( 1 + AI772 ) - 1 + alpha + ( 1 / ( 1 + AI772 ) ) ^ 2 * ( 1 - alpha / 2 ) - ( alpha / 2) * ( 1 + AI772 ) ^ 2 )</f>
        <v>0.8324393990044322</v>
      </c>
      <c r="AK772" cm="1">
        <f t="array" ref="AK772" xml:space="preserve"> ( ( 1 - alpha ) / Ku ) * AI772 ^ 2</f>
        <v>1.3789658390202948</v>
      </c>
      <c r="AL772">
        <f t="shared" si="328"/>
        <v>1.6565360081100062</v>
      </c>
      <c r="AM772">
        <f t="shared" si="318"/>
        <v>0.96253912346902004</v>
      </c>
      <c r="AN772">
        <f t="shared" si="329"/>
        <v>2.2832113813043815</v>
      </c>
      <c r="AO772">
        <f t="shared" si="330"/>
        <v>2.3720712495047671</v>
      </c>
      <c r="AP772" cm="1">
        <f t="array" ref="AP772" xml:space="preserve"> EXP( -4 * alpha * X * 10^(-6) * AM772 / ( PI() * df * 10^(-6) * ( 1 - alpha ) ) ) * 100</f>
        <v>2.7956048359015422E-7</v>
      </c>
      <c r="AQ772" cm="1">
        <f t="array" ref="AQ772" xml:space="preserve"> EXP( -4 * alpha * X * 10^(-6) * AN772 / ( PI() * df * 10^(-6) * ( 1 - alpha ) ) ) * 100</f>
        <v>5.133707529827172E-19</v>
      </c>
      <c r="AR772">
        <f t="shared" si="331"/>
        <v>2.7956048358964087E-7</v>
      </c>
      <c r="AS772" cm="1">
        <f t="array" ref="AS772" xml:space="preserve"> ( sigave * 10^(-6) * fE *e * H772 ) / ( 3 * PI() * eps0 * ( 1 + epsF ) * mu * U * F772 * 10^(-9) )</f>
        <v>2.7310646185139463E-3</v>
      </c>
      <c r="AT772" cm="1">
        <f t="array" ref="AT772" xml:space="preserve"> PI() * AS772 / ( 1 + alpha * SQRT(AS772) )</f>
        <v>8.5490653678080598E-3</v>
      </c>
      <c r="AU772" cm="1">
        <f t="array" ref="AU772" xml:space="preserve"> PI() * AS772 * ( 1 - SQRT( AS772 ) * alpha )</f>
        <v>8.5489542077422601E-3</v>
      </c>
      <c r="AV772">
        <f t="shared" si="332"/>
        <v>0.99998699740135122</v>
      </c>
      <c r="AW772" cm="1">
        <f t="array" ref="AW772" xml:space="preserve"> 2 / 3 * ( epsP - 1 ) / ( epsP + 2 ) * ( sigave * 10^(-6) ) ^ 2 / ( eps0 * ( 1 + epsF ) ^ 2 ) * H772 * ( F772 * 10^(-9) ) ^ 2 / ( df * 10^(-6) * mu * U )</f>
        <v>200.19794526828525</v>
      </c>
      <c r="AX772" cm="1">
        <f t="array" ref="AX772" xml:space="preserve"> 0.528 * Ku ^ 0.26 * AW772 ^ 0.74 / ( 1 + 0.366 * ( Ku * AW772 ) ^ 0.63 )</f>
        <v>2.6829614126290631</v>
      </c>
      <c r="AY772" cm="1">
        <f t="array" ref="AY772" xml:space="preserve"> 0.35 * Ku ^ ( -0.5 ) * AW772 ^ 0.4</f>
        <v>3.602902970343858</v>
      </c>
      <c r="AZ772">
        <f t="shared" si="333"/>
        <v>1.3428828880596289</v>
      </c>
      <c r="BA772">
        <f t="shared" si="319"/>
        <v>0.96285937895121876</v>
      </c>
      <c r="BB772">
        <f t="shared" si="334"/>
        <v>2.2917603355121239</v>
      </c>
      <c r="BC772">
        <f t="shared" si="335"/>
        <v>2.3801609929877738</v>
      </c>
      <c r="BD772">
        <f t="shared" si="320"/>
        <v>1.063045209684901</v>
      </c>
      <c r="BE772">
        <f t="shared" si="336"/>
        <v>5.8861143516482395</v>
      </c>
      <c r="BF772">
        <f t="shared" si="337"/>
        <v>5.5370310669975664</v>
      </c>
      <c r="BG772" cm="1">
        <f t="array" ref="BG772" xml:space="preserve"> EXP( -4 * alpha * X * 10^(-6) * BA772 / ( PI() * df * 10^(-6) * ( 1 - alpha ) ) ) * 100</f>
        <v>2.777345181303668E-7</v>
      </c>
      <c r="BH772" cm="1">
        <f t="array" ref="BH772" xml:space="preserve"> EXP( -4 * alpha * X * 10^(-6) * BB772 / ( PI() * df * 10^(-6) * ( 1 - alpha ) ) ) * 100</f>
        <v>4.3098439875414942E-19</v>
      </c>
      <c r="BI772" cm="1">
        <f t="array" ref="BI772" xml:space="preserve"> EXP( -4 * alpha * X * 10^(-6) * BD772 / ( PI() * df * 10^(-6) * ( 1 - alpha ) ) ) * 100</f>
        <v>3.5754999012163692E-8</v>
      </c>
      <c r="BJ772" cm="1">
        <f t="array" ref="BJ772" xml:space="preserve"> EXP( -4 * alpha * X * 10^(-6) * BE772 / ( PI() * df * 10^(-6) * ( 1 - alpha ) ) ) * 100</f>
        <v>4.9377854783502268E-51</v>
      </c>
      <c r="BK772" cm="1">
        <f t="array" ref="BK772">fC *  BG772 +  ( 1 - fC ) * BI772</f>
        <v>5.9952950923984009E-8</v>
      </c>
    </row>
    <row r="773" spans="6:63" x14ac:dyDescent="0.2">
      <c r="F773">
        <v>7730</v>
      </c>
      <c r="G773" cm="1">
        <f t="array" ref="G773" xml:space="preserve"> F773 * 10^(-9) * rhoa/mu * U</f>
        <v>5.1210713537281913E-3</v>
      </c>
      <c r="H773" cm="1">
        <f t="array" ref="H773">1 +  lambda/F773 * ( 2.514 + 0.8 * EXP( -0.55 * F773/lambda ) )</f>
        <v>1.0217934204398447</v>
      </c>
      <c r="I773" cm="1">
        <f t="array" ref="I773" xml:space="preserve"> 1 + 3.34 * lambda/F773</f>
        <v>1.0289538680465717</v>
      </c>
      <c r="J773">
        <f t="shared" si="321"/>
        <v>0.99304104116900704</v>
      </c>
      <c r="K773" cm="1">
        <f t="array" ref="K773" xml:space="preserve"> kB * T * H773 / ( 3 * PI() * mu * F773 * 10^(-9) )</f>
        <v>3.1207490606341542E-12</v>
      </c>
      <c r="L773" cm="1">
        <f t="array" ref="L773" xml:space="preserve"> df * 10^(-6) *U / K773</f>
        <v>26351.635619350996</v>
      </c>
      <c r="M773" cm="1">
        <f t="array" ref="M773" xml:space="preserve"> 1 + 0.388 * Kn * ( ( 1 - alpha ) * L773 / Ku ) ^ ( 1 / 3 )</f>
        <v>1.2219583458014456</v>
      </c>
      <c r="N773" cm="1">
        <f t="array" ref="N773" xml:space="preserve"> 1 + 0.388 * Kn * ( ( 1 - alpha ) / Ku ) ^ ( 1 / 3 ) * ( 3 * PI() * mu * df * 10^(-6) * U * F773 * 10^(-9) / ( kB * T ) ) ^ ( 1 / 3 ) * ( 0.6 * ( F773 / lambda ) ^ 0.1 ) ^ ( -1 / 3 ) * ( 1 + 2/3 * ( 3.34 * F773 / lambda ) ) ^ ( -1 / 2 )</f>
        <v>1.0140901669661702</v>
      </c>
      <c r="O773">
        <f t="shared" si="312"/>
        <v>0.82988930878904799</v>
      </c>
      <c r="P773" cm="1">
        <f t="array" ref="P773" xml:space="preserve"> 1 / ( 1 + 1.6 * ( ( 1 - alpha ) / Ku ) ^ ( 1 / 3 ) * L773 ^ ( -2 / 3 ) * M773 )</f>
        <v>0.99752327351660386</v>
      </c>
      <c r="Q773" cm="1">
        <f t="array" ref="Q773" xml:space="preserve"> 1.6 * ( ( 1 - alpha ) / Ku ) * L773 ^ ( -2 / 3 ) * M773 * P773</f>
        <v>3.1321705577054926E-3</v>
      </c>
      <c r="R773" cm="1">
        <f t="array" ref="R773" xml:space="preserve"> 1.6 * ( 0.6 ) ^ ( 2 / 3 ) * ( ( 1 - alpha ) / Ku ) * ( lambda * 10^(-9) ) ^ ( -1 / 15 ) * ( kB * T / ( 3 * PI() * df * 10^(-6) * U * mu ) ) ^ ( 2 / 3 ) * ( F773 * 10^(-9) ) ^ ( -3 / 5 )  +  3.2 * 3.34 / 3 * ( 0.6 ) ^ ( 2 / 3 ) * ( ( 1 - alpha ) / Ku ) *  ( lambda * 10^(-9) ) ^ ( 14 / 15 ) * ( kB * T / ( 3 * PI() * df * 10^(-6) * U * mu ) ) ^ ( 2 / 3 ) * ( F773 * 10^(-9) ) ^ ( -8 / 5 )</f>
        <v>2.5205607986054372E-3</v>
      </c>
      <c r="S773">
        <f t="shared" si="313"/>
        <v>2.556075921106171E-3</v>
      </c>
      <c r="T773">
        <f t="shared" si="322"/>
        <v>0.81607175408054844</v>
      </c>
      <c r="U773">
        <f t="shared" si="314"/>
        <v>4705.2810677491407</v>
      </c>
      <c r="V773">
        <f t="shared" si="315"/>
        <v>1.457822362567871E-2</v>
      </c>
      <c r="W773">
        <f t="shared" si="316"/>
        <v>2.1252374914373869E-4</v>
      </c>
      <c r="X773">
        <f t="shared" si="317"/>
        <v>3.0981937638769131E-6</v>
      </c>
      <c r="Y773" cm="1">
        <f t="array" ref="Y773" xml:space="preserve"> 4 / 3 * g / U^2 * F773 * 10^(-9) * ( rhop - rhoa ) / rhoa</f>
        <v>801.33078538262964</v>
      </c>
      <c r="Z773" cm="1">
        <f t="array" ref="Z773" xml:space="preserve"> SQRT( 4/3 * 1/U773 * g/rhoa * F773 * 10^(-9) *  ( rhop - rhoa ) )</f>
        <v>4.3287598299633695E-3</v>
      </c>
      <c r="AA773" cm="1">
        <f t="array" ref="AA773" xml:space="preserve"> Z773 / U</f>
        <v>0.41267972113365986</v>
      </c>
      <c r="AB773">
        <f t="shared" si="323"/>
        <v>0.70264851390833005</v>
      </c>
      <c r="AC773">
        <f t="shared" si="324"/>
        <v>0.65325818738991492</v>
      </c>
      <c r="AD773">
        <f t="shared" si="325"/>
        <v>0.92970834557993709</v>
      </c>
      <c r="AE773" cm="1">
        <f t="array" ref="AE773">( ( F773 * 10^(-9) ) ^ 2 * rhop * H773 * U ) / ( 18 * mu * ( df * 10^(-6) ) )</f>
        <v>0.25031454172794149</v>
      </c>
      <c r="AF773">
        <f t="shared" si="326"/>
        <v>0.25031444279148196</v>
      </c>
      <c r="AG773" cm="1">
        <f t="array" ref="AG773">(2 * AI793*(1-alpha)*AE773*SQRT(alpha)+(1-alpha)*alpha*AE773^2)/Ku</f>
        <v>0.19531702566095674</v>
      </c>
      <c r="AH773">
        <f t="shared" si="327"/>
        <v>0.78028668055586625</v>
      </c>
      <c r="AI773" cm="1">
        <f t="array" ref="AI773" xml:space="preserve"> F773 / df / 1000</f>
        <v>0.98596938775510201</v>
      </c>
      <c r="AJ773" cm="1">
        <f t="array" ref="AJ773" xml:space="preserve"> ( 1 + AI773 ) / ( 2*Ku ) * ( 2 * LN( 1 + AI773 ) - 1 + alpha + ( 1 / ( 1 + AI773 ) ) ^ 2 * ( 1 - alpha / 2 ) - ( alpha / 2) * ( 1 + AI773 ) ^ 2 )</f>
        <v>0.83418097331680208</v>
      </c>
      <c r="AK773" cm="1">
        <f t="array" ref="AK773" xml:space="preserve"> ( ( 1 - alpha ) / Ku ) * AI773 ^ 2</f>
        <v>1.3825406031436376</v>
      </c>
      <c r="AL773">
        <f t="shared" si="328"/>
        <v>1.657362907291559</v>
      </c>
      <c r="AM773">
        <f t="shared" si="318"/>
        <v>0.96315138237345121</v>
      </c>
      <c r="AN773">
        <f t="shared" si="329"/>
        <v>2.2886693092461408</v>
      </c>
      <c r="AO773">
        <f t="shared" si="330"/>
        <v>2.3762301037312272</v>
      </c>
      <c r="AP773" cm="1">
        <f t="array" ref="AP773" xml:space="preserve"> EXP( -4 * alpha * X * 10^(-6) * AM773 / ( PI() * df * 10^(-6) * ( 1 - alpha ) ) ) * 100</f>
        <v>2.7608003096859453E-7</v>
      </c>
      <c r="AQ773" cm="1">
        <f t="array" ref="AQ773" xml:space="preserve"> EXP( -4 * alpha * X * 10^(-6) * AN773 / ( PI() * df * 10^(-6) * ( 1 - alpha ) ) ) * 100</f>
        <v>4.5912368591509189E-19</v>
      </c>
      <c r="AR773">
        <f t="shared" si="331"/>
        <v>2.7608003096813539E-7</v>
      </c>
      <c r="AS773" cm="1">
        <f t="array" ref="AS773" xml:space="preserve"> ( sigave * 10^(-6) * fE *e * H773 ) / ( 3 * PI() * eps0 * ( 1 + epsF ) * mu * U * F773 * 10^(-9) )</f>
        <v>2.7274561931752185E-3</v>
      </c>
      <c r="AT773" cm="1">
        <f t="array" ref="AT773" xml:space="preserve"> PI() * AS773 / ( 1 + alpha * SQRT(AS773) )</f>
        <v>8.5377901677480168E-3</v>
      </c>
      <c r="AU773" cm="1">
        <f t="array" ref="AU773" xml:space="preserve"> PI() * AS773 * ( 1 - SQRT( AS773 ) * alpha )</f>
        <v>8.5376793009659044E-3</v>
      </c>
      <c r="AV773">
        <f t="shared" si="332"/>
        <v>0.99998701458106443</v>
      </c>
      <c r="AW773" cm="1">
        <f t="array" ref="AW773" xml:space="preserve"> 2 / 3 * ( epsP - 1 ) / ( epsP + 2 ) * ( sigave * 10^(-6) ) ^ 2 / ( eps0 * ( 1 + epsF ) ^ 2 ) * H773 * ( F773 * 10^(-9) ) ^ 2 / ( df * 10^(-6) * mu * U )</f>
        <v>200.71138350924036</v>
      </c>
      <c r="AX773" cm="1">
        <f t="array" ref="AX773" xml:space="preserve"> 0.528 * Ku ^ 0.26 * AW773 ^ 0.74 / ( 1 + 0.366 * ( Ku * AW773 ) ^ 0.63 )</f>
        <v>2.6842038734919393</v>
      </c>
      <c r="AY773" cm="1">
        <f t="array" ref="AY773" xml:space="preserve"> 0.35 * Ku ^ ( -0.5 ) * AW773 ^ 0.4</f>
        <v>3.6065962087006627</v>
      </c>
      <c r="AZ773">
        <f t="shared" si="333"/>
        <v>1.3436372118816604</v>
      </c>
      <c r="BA773">
        <f t="shared" si="319"/>
        <v>0.96346598813871831</v>
      </c>
      <c r="BB773">
        <f t="shared" si="334"/>
        <v>2.2972069885471065</v>
      </c>
      <c r="BC773">
        <f t="shared" si="335"/>
        <v>2.3843156030707315</v>
      </c>
      <c r="BD773">
        <f t="shared" si="320"/>
        <v>1.0620605845394568</v>
      </c>
      <c r="BE773">
        <f t="shared" si="336"/>
        <v>5.8952655179468039</v>
      </c>
      <c r="BF773">
        <f t="shared" si="337"/>
        <v>5.5507808158638881</v>
      </c>
      <c r="BG773" cm="1">
        <f t="array" ref="BG773" xml:space="preserve"> EXP( -4 * alpha * X * 10^(-6) * BA773 / ( PI() * df * 10^(-6) * ( 1 - alpha ) ) ) * 100</f>
        <v>2.7430850733772735E-7</v>
      </c>
      <c r="BH773" cm="1">
        <f t="array" ref="BH773" xml:space="preserve"> EXP( -4 * alpha * X * 10^(-6) * BB773 / ( PI() * df * 10^(-6) * ( 1 - alpha ) ) ) * 100</f>
        <v>3.8553189961690633E-19</v>
      </c>
      <c r="BI773" cm="1">
        <f t="array" ref="BI773" xml:space="preserve"> EXP( -4 * alpha * X * 10^(-6) * BD773 / ( PI() * df * 10^(-6) * ( 1 - alpha ) ) ) * 100</f>
        <v>3.6482665409276055E-8</v>
      </c>
      <c r="BJ773" cm="1">
        <f t="array" ref="BJ773" xml:space="preserve"> EXP( -4 * alpha * X * 10^(-6) * BE773 / ( PI() * df * 10^(-6) * ( 1 - alpha ) ) ) * 100</f>
        <v>4.094596742387488E-51</v>
      </c>
      <c r="BK773" cm="1">
        <f t="array" ref="BK773">fC *  BG773 +  ( 1 - fC ) * BI773</f>
        <v>6.0265249602121186E-8</v>
      </c>
    </row>
    <row r="774" spans="6:63" x14ac:dyDescent="0.2">
      <c r="F774">
        <v>7740</v>
      </c>
      <c r="G774" cm="1">
        <f t="array" ref="G774" xml:space="preserve"> F774 * 10^(-9) * rhoa/mu * U</f>
        <v>5.1276962843280986E-3</v>
      </c>
      <c r="H774" cm="1">
        <f t="array" ref="H774">1 +  lambda/F774 * ( 2.514 + 0.8 * EXP( -0.55 * F774/lambda ) )</f>
        <v>1.0217652635658914</v>
      </c>
      <c r="I774" cm="1">
        <f t="array" ref="I774" xml:space="preserve"> 1 + 3.34 * lambda/F774</f>
        <v>1.0289164599483205</v>
      </c>
      <c r="J774">
        <f t="shared" si="321"/>
        <v>0.99304977939337435</v>
      </c>
      <c r="K774" cm="1">
        <f t="array" ref="K774" xml:space="preserve"> kB * T * H774 / ( 3 * PI() * mu * F774 * 10^(-9) )</f>
        <v>3.1166311998274396E-12</v>
      </c>
      <c r="L774" cm="1">
        <f t="array" ref="L774" xml:space="preserve"> df * 10^(-6) *U / K774</f>
        <v>26386.452817971021</v>
      </c>
      <c r="M774" cm="1">
        <f t="array" ref="M774" xml:space="preserve"> 1 + 0.388 * Kn * ( ( 1 - alpha ) * L774 / Ku ) ^ ( 1 / 3 )</f>
        <v>1.2220560572159376</v>
      </c>
      <c r="N774" cm="1">
        <f t="array" ref="N774" xml:space="preserve"> 1 + 0.388 * Kn * ( ( 1 - alpha ) / Ku ) ^ ( 1 / 3 ) * ( 3 * PI() * mu * df * 10^(-6) * U * F774 * 10^(-9) / ( kB * T ) ) ^ ( 1 / 3 ) * ( 0.6 * ( F774 / lambda ) ^ 0.1 ) ^ ( -1 / 3 ) * ( 1 + 2/3 * ( 3.34 * F774 / lambda ) ) ^ ( -1 / 2 )</f>
        <v>1.014086559503129</v>
      </c>
      <c r="O774">
        <f t="shared" si="312"/>
        <v>0.829820001721852</v>
      </c>
      <c r="P774" cm="1">
        <f t="array" ref="P774" xml:space="preserve"> 1 / ( 1 + 1.6 * ( ( 1 - alpha ) / Ku ) ^ ( 1 / 3 ) * L774 ^ ( -2 / 3 ) * M774 )</f>
        <v>0.99752524993149738</v>
      </c>
      <c r="Q774" cm="1">
        <f t="array" ref="Q774" xml:space="preserve"> 1.6 * ( ( 1 - alpha ) / Ku ) * L774 ^ ( -2 / 3 ) * M774 * P774</f>
        <v>3.1296711018389111E-3</v>
      </c>
      <c r="R774" cm="1">
        <f t="array" ref="R774" xml:space="preserve"> 1.6 * ( 0.6 ) ^ ( 2 / 3 ) * ( ( 1 - alpha ) / Ku ) * ( lambda * 10^(-9) ) ^ ( -1 / 15 ) * ( kB * T / ( 3 * PI() * df * 10^(-6) * U * mu ) ) ^ ( 2 / 3 ) * ( F774 * 10^(-9) ) ^ ( -3 / 5 )  +  3.2 * 3.34 / 3 * ( 0.6 ) ^ ( 2 / 3 ) * ( ( 1 - alpha ) / Ku ) *  ( lambda * 10^(-9) ) ^ ( 14 / 15 ) * ( kB * T / ( 3 * PI() * df * 10^(-6) * U * mu ) ) ^ ( 2 / 3 ) * ( F774 * 10^(-9) ) ^ ( -8 / 5 )</f>
        <v>2.5185447489135798E-3</v>
      </c>
      <c r="S774">
        <f t="shared" si="313"/>
        <v>2.5540223793804441E-3</v>
      </c>
      <c r="T774">
        <f t="shared" si="322"/>
        <v>0.81606734262899661</v>
      </c>
      <c r="U774">
        <f t="shared" si="314"/>
        <v>4699.2185427145205</v>
      </c>
      <c r="V774">
        <f t="shared" si="315"/>
        <v>1.4587624220254143E-2</v>
      </c>
      <c r="W774">
        <f t="shared" si="316"/>
        <v>2.1279792282681356E-4</v>
      </c>
      <c r="X774">
        <f t="shared" si="317"/>
        <v>3.1041910631637409E-6</v>
      </c>
      <c r="Y774" cm="1">
        <f t="array" ref="Y774" xml:space="preserve"> 4 / 3 * g / U^2 * F774 * 10^(-9) * ( rhop - rhoa ) / rhoa</f>
        <v>802.36743581650092</v>
      </c>
      <c r="Z774" cm="1">
        <f t="array" ref="Z774" xml:space="preserve"> SQRT( 4/3 * 1/U774 * g/rhoa * F774 * 10^(-9) *  ( rhop - rhoa ) )</f>
        <v>4.3343520996071425E-3</v>
      </c>
      <c r="AA774" cm="1">
        <f t="array" ref="AA774" xml:space="preserve"> Z774 / U</f>
        <v>0.4132128568047872</v>
      </c>
      <c r="AB774">
        <f t="shared" si="323"/>
        <v>0.70419548484776406</v>
      </c>
      <c r="AC774">
        <f t="shared" si="324"/>
        <v>0.65450434268190538</v>
      </c>
      <c r="AD774">
        <f t="shared" si="325"/>
        <v>0.92943558538066862</v>
      </c>
      <c r="AE774" cm="1">
        <f t="array" ref="AE774">( ( F774 * 10^(-9) ) ^ 2 * rhop * H774 * U ) / ( 18 * mu * ( df * 10^(-6) ) )</f>
        <v>0.25095568938756269</v>
      </c>
      <c r="AF774">
        <f t="shared" si="326"/>
        <v>0.25095477604868133</v>
      </c>
      <c r="AG774" cm="1">
        <f t="array" ref="AG774">(2 * AI794*(1-alpha)*AE774*SQRT(alpha)+(1-alpha)*alpha*AE774^2)/Ku</f>
        <v>0.19607225236946135</v>
      </c>
      <c r="AH774">
        <f t="shared" si="327"/>
        <v>0.78130512380217221</v>
      </c>
      <c r="AI774" cm="1">
        <f t="array" ref="AI774" xml:space="preserve"> F774 / df / 1000</f>
        <v>0.98724489795918369</v>
      </c>
      <c r="AJ774" cm="1">
        <f t="array" ref="AJ774" xml:space="preserve"> ( 1 + AI774 ) / ( 2*Ku ) * ( 2 * LN( 1 + AI774 ) - 1 + alpha + ( 1 / ( 1 + AI774 ) ) ^ 2 * ( 1 - alpha / 2 ) - ( alpha / 2) * ( 1 + AI774 ) ^ 2 )</f>
        <v>0.83592359453426057</v>
      </c>
      <c r="AK774" cm="1">
        <f t="array" ref="AK774" xml:space="preserve"> ( ( 1 - alpha ) / Ku ) * AI774 ^ 2</f>
        <v>1.3861199947933538</v>
      </c>
      <c r="AL774">
        <f t="shared" si="328"/>
        <v>1.658189820046458</v>
      </c>
      <c r="AM774">
        <f t="shared" si="318"/>
        <v>0.96375921127915953</v>
      </c>
      <c r="AN774">
        <f t="shared" si="329"/>
        <v>2.294133135903321</v>
      </c>
      <c r="AO774">
        <f t="shared" si="330"/>
        <v>2.3804007360494213</v>
      </c>
      <c r="AP774" cm="1">
        <f t="array" ref="AP774" xml:space="preserve"> EXP( -4 * alpha * X * 10^(-6) * AM774 / ( PI() * df * 10^(-6) * ( 1 - alpha ) ) ) * 100</f>
        <v>2.7266762400157953E-7</v>
      </c>
      <c r="AQ774" cm="1">
        <f t="array" ref="AQ774" xml:space="preserve"> EXP( -4 * alpha * X * 10^(-6) * AN774 / ( PI() * df * 10^(-6) * ( 1 - alpha ) ) ) * 100</f>
        <v>4.1055926308920708E-19</v>
      </c>
      <c r="AR774">
        <f t="shared" si="331"/>
        <v>2.7266762400116899E-7</v>
      </c>
      <c r="AS774" cm="1">
        <f t="array" ref="AS774" xml:space="preserve"> ( sigave * 10^(-6) * fE *e * H774 ) / ( 3 * PI() * eps0 * ( 1 + epsF ) * mu * U * F774 * 10^(-9) )</f>
        <v>2.7238572863930027E-3</v>
      </c>
      <c r="AT774" cm="1">
        <f t="array" ref="AT774" xml:space="preserve"> PI() * AS774 / ( 1 + alpha * SQRT(AS774) )</f>
        <v>8.5265446702104623E-3</v>
      </c>
      <c r="AU774" cm="1">
        <f t="array" ref="AU774" xml:space="preserve"> PI() * AS774 * ( 1 - SQRT( AS774 ) * alpha )</f>
        <v>8.5264340955530319E-3</v>
      </c>
      <c r="AV774">
        <f t="shared" si="332"/>
        <v>0.99998703171545955</v>
      </c>
      <c r="AW774" cm="1">
        <f t="array" ref="AW774" xml:space="preserve"> 2 / 3 * ( epsP - 1 ) / ( epsP + 2 ) * ( sigave * 10^(-6) ) ^ 2 / ( eps0 * ( 1 + epsF ) ^ 2 ) * H774 * ( F774 * 10^(-9) ) ^ 2 / ( df * 10^(-6) * mu * U )</f>
        <v>201.2254792262049</v>
      </c>
      <c r="AX774" cm="1">
        <f t="array" ref="AX774" xml:space="preserve"> 0.528 * Ku ^ 0.26 * AW774 ^ 0.74 / ( 1 + 0.366 * ( Ku * AW774 ) ^ 0.63 )</f>
        <v>2.6854446238893126</v>
      </c>
      <c r="AY774" cm="1">
        <f t="array" ref="AY774" xml:space="preserve"> 0.35 * Ku ^ ( -0.5 ) * AW774 ^ 0.4</f>
        <v>3.6102885012597286</v>
      </c>
      <c r="AZ774">
        <f t="shared" si="333"/>
        <v>1.3443913418072908</v>
      </c>
      <c r="BA774">
        <f t="shared" si="319"/>
        <v>0.96406821998307146</v>
      </c>
      <c r="BB774">
        <f t="shared" si="334"/>
        <v>2.3026595699988741</v>
      </c>
      <c r="BC774">
        <f t="shared" si="335"/>
        <v>2.3884819790442919</v>
      </c>
      <c r="BD774">
        <f t="shared" si="320"/>
        <v>1.061081842515049</v>
      </c>
      <c r="BE774">
        <f t="shared" si="336"/>
        <v>5.9044216371630496</v>
      </c>
      <c r="BF774">
        <f t="shared" si="337"/>
        <v>5.5645298982479847</v>
      </c>
      <c r="BG774" cm="1">
        <f t="array" ref="BG774" xml:space="preserve"> EXP( -4 * alpha * X * 10^(-6) * BA774 / ( PI() * df * 10^(-6) * ( 1 - alpha ) ) ) * 100</f>
        <v>2.7094902558782492E-7</v>
      </c>
      <c r="BH774" cm="1">
        <f t="array" ref="BH774" xml:space="preserve"> EXP( -4 * alpha * X * 10^(-6) * BB774 / ( PI() * df * 10^(-6) * ( 1 - alpha ) ) ) * 100</f>
        <v>3.4483108181001394E-19</v>
      </c>
      <c r="BI774" cm="1">
        <f t="array" ref="BI774" xml:space="preserve"> EXP( -4 * alpha * X * 10^(-6) * BD774 / ( PI() * df * 10^(-6) * ( 1 - alpha ) ) ) * 100</f>
        <v>3.7220660029505741E-8</v>
      </c>
      <c r="BJ774" cm="1">
        <f t="array" ref="BJ774" xml:space="preserve"> EXP( -4 * alpha * X * 10^(-6) * BE774 / ( PI() * df * 10^(-6) * ( 1 - alpha ) ) ) * 100</f>
        <v>3.3950489578063162E-51</v>
      </c>
      <c r="BK774" cm="1">
        <f t="array" ref="BK774">fC *  BG774 +  ( 1 - fC ) * BI774</f>
        <v>6.0593496585337663E-8</v>
      </c>
    </row>
    <row r="775" spans="6:63" x14ac:dyDescent="0.2">
      <c r="F775">
        <v>7750</v>
      </c>
      <c r="G775" cm="1">
        <f t="array" ref="G775" xml:space="preserve"> F775 * 10^(-9) * rhoa/mu * U</f>
        <v>5.1343212149280067E-3</v>
      </c>
      <c r="H775" cm="1">
        <f t="array" ref="H775">1 +  lambda/F775 * ( 2.514 + 0.8 * EXP( -0.55 * F775/lambda ) )</f>
        <v>1.0217371793548387</v>
      </c>
      <c r="I775" cm="1">
        <f t="array" ref="I775" xml:space="preserve"> 1 + 3.34 * lambda/F775</f>
        <v>1.0288791483870967</v>
      </c>
      <c r="J775">
        <f t="shared" si="321"/>
        <v>0.99305849570043869</v>
      </c>
      <c r="K775" cm="1">
        <f t="array" ref="K775" xml:space="preserve"> kB * T * H775 / ( 3 * PI() * mu * F775 * 10^(-9) )</f>
        <v>3.1125241871117261E-12</v>
      </c>
      <c r="L775" cm="1">
        <f t="array" ref="L775" xml:space="preserve"> df * 10^(-6) *U / K775</f>
        <v>26421.270056563</v>
      </c>
      <c r="M775" cm="1">
        <f t="array" ref="M775" xml:space="preserve"> 1 + 0.388 * Kn * ( ( 1 - alpha ) * L775 / Ku ) ^ ( 1 / 3 )</f>
        <v>1.22215368282607</v>
      </c>
      <c r="N775" cm="1">
        <f t="array" ref="N775" xml:space="preserve"> 1 + 0.388 * Kn * ( ( 1 - alpha ) / Ku ) ^ ( 1 / 3 ) * ( 3 * PI() * mu * df * 10^(-6) * U * F775 * 10^(-9) / ( kB * T ) ) ^ ( 1 / 3 ) * ( 0.6 * ( F775 / lambda ) ^ 0.1 ) ^ ( -1 / 3 ) * ( 1 + 2/3 * ( 3.34 * F775 / lambda ) ) ^ ( -1 / 2 )</f>
        <v>1.0140829575743864</v>
      </c>
      <c r="O775">
        <f t="shared" si="312"/>
        <v>0.82975076851992347</v>
      </c>
      <c r="P775" cm="1">
        <f t="array" ref="P775" xml:space="preserve"> 1 / ( 1 + 1.6 * ( ( 1 - alpha ) / Ku ) ^ ( 1 / 3 ) * L775 ^ ( -2 / 3 ) * M775 )</f>
        <v>0.99752722210141509</v>
      </c>
      <c r="Q775" cm="1">
        <f t="array" ref="Q775" xml:space="preserve"> 1.6 * ( ( 1 - alpha ) / Ku ) * L775 ^ ( -2 / 3 ) * M775 * P775</f>
        <v>3.1271770143435958E-3</v>
      </c>
      <c r="R775" cm="1">
        <f t="array" ref="R775" xml:space="preserve"> 1.6 * ( 0.6 ) ^ ( 2 / 3 ) * ( ( 1 - alpha ) / Ku ) * ( lambda * 10^(-9) ) ^ ( -1 / 15 ) * ( kB * T / ( 3 * PI() * df * 10^(-6) * U * mu ) ) ^ ( 2 / 3 ) * ( F775 * 10^(-9) ) ^ ( -3 / 5 )  +  3.2 * 3.34 / 3 * ( 0.6 ) ^ ( 2 / 3 ) * ( ( 1 - alpha ) / Ku ) *  ( lambda * 10^(-9) ) ^ ( 14 / 15 ) * ( kB * T / ( 3 * PI() * df * 10^(-6) * U * mu ) ) ^ ( 2 / 3 ) * ( F775 * 10^(-9) ) ^ ( -8 / 5 )</f>
        <v>2.5165329895508203E-3</v>
      </c>
      <c r="S775">
        <f t="shared" si="313"/>
        <v>2.5519732168772084E-3</v>
      </c>
      <c r="T775">
        <f t="shared" si="322"/>
        <v>0.81606292357993537</v>
      </c>
      <c r="U775">
        <f t="shared" si="314"/>
        <v>4693.1716561829144</v>
      </c>
      <c r="V775">
        <f t="shared" si="315"/>
        <v>1.4597018704203883E-2</v>
      </c>
      <c r="W775">
        <f t="shared" si="316"/>
        <v>2.1307209485370345E-4</v>
      </c>
      <c r="X775">
        <f t="shared" si="317"/>
        <v>3.1101921908372791E-6</v>
      </c>
      <c r="Y775" cm="1">
        <f t="array" ref="Y775" xml:space="preserve"> 4 / 3 * g / U^2 * F775 * 10^(-9) * ( rhop - rhoa ) / rhoa</f>
        <v>803.40408625037242</v>
      </c>
      <c r="Z775" cm="1">
        <f t="array" ref="Z775" xml:space="preserve"> SQRT( 4/3 * 1/U775 * g/rhoa * F775 * 10^(-9) *  ( rhop - rhoa ) )</f>
        <v>4.339944352559421E-3</v>
      </c>
      <c r="AA775" cm="1">
        <f t="array" ref="AA775" xml:space="preserve"> Z775 / U</f>
        <v>0.41374599088464092</v>
      </c>
      <c r="AB775">
        <f t="shared" si="323"/>
        <v>0.70574526476837585</v>
      </c>
      <c r="AC775">
        <f t="shared" si="324"/>
        <v>0.65575176730755569</v>
      </c>
      <c r="AD775">
        <f t="shared" si="325"/>
        <v>0.92916212129708309</v>
      </c>
      <c r="AE775" cm="1">
        <f t="array" ref="AE775">( ( F775 * 10^(-9) ) ^ 2 * rhop * H775 * U ) / ( 18 * mu * ( df * 10^(-6) ) )</f>
        <v>0.2515976570096749</v>
      </c>
      <c r="AF775">
        <f t="shared" si="326"/>
        <v>0.25159510452764972</v>
      </c>
      <c r="AG775" cm="1">
        <f t="array" ref="AG775">(2 * AI795*(1-alpha)*AE775*SQRT(alpha)+(1-alpha)*alpha*AE775^2)/Ku</f>
        <v>0.1968294434879907</v>
      </c>
      <c r="AH775">
        <f t="shared" si="327"/>
        <v>0.78232620566096744</v>
      </c>
      <c r="AI775" cm="1">
        <f t="array" ref="AI775" xml:space="preserve"> F775 / df / 1000</f>
        <v>0.98852040816326525</v>
      </c>
      <c r="AJ775" cm="1">
        <f t="array" ref="AJ775" xml:space="preserve"> ( 1 + AI775 ) / ( 2*Ku ) * ( 2 * LN( 1 + AI775 ) - 1 + alpha + ( 1 / ( 1 + AI775 ) ) ^ 2 * ( 1 - alpha / 2 ) - ( alpha / 2) * ( 1 + AI775 ) ^ 2 )</f>
        <v>0.83766726093601274</v>
      </c>
      <c r="AK775" cm="1">
        <f t="array" ref="AK775" xml:space="preserve"> ( ( 1 - alpha ) / Ku ) * AI775 ^ 2</f>
        <v>1.3897040139694428</v>
      </c>
      <c r="AL775">
        <f t="shared" si="328"/>
        <v>1.6590167465976668</v>
      </c>
      <c r="AM775">
        <f t="shared" si="318"/>
        <v>0.9643626048188485</v>
      </c>
      <c r="AN775">
        <f t="shared" si="329"/>
        <v>2.2996028590215252</v>
      </c>
      <c r="AO775">
        <f t="shared" si="330"/>
        <v>2.3845831925984893</v>
      </c>
      <c r="AP775" cm="1">
        <f t="array" ref="AP775" xml:space="preserve"> EXP( -4 * alpha * X * 10^(-6) * AM775 / ( PI() * df * 10^(-6) * ( 1 - alpha ) ) ) * 100</f>
        <v>2.6932183636570729E-7</v>
      </c>
      <c r="AQ775" cm="1">
        <f t="array" ref="AQ775" xml:space="preserve"> EXP( -4 * alpha * X * 10^(-6) * AN775 / ( PI() * df * 10^(-6) * ( 1 - alpha ) ) ) * 100</f>
        <v>3.6708751469196664E-19</v>
      </c>
      <c r="AR775">
        <f t="shared" si="331"/>
        <v>2.6932183636534021E-7</v>
      </c>
      <c r="AS775" cm="1">
        <f t="array" ref="AS775" xml:space="preserve"> ( sigave * 10^(-6) * fE *e * H775 ) / ( 3 * PI() * eps0 * ( 1 + epsF ) * mu * U * F775 * 10^(-9) )</f>
        <v>2.7202678605694978E-3</v>
      </c>
      <c r="AT775" cm="1">
        <f t="array" ref="AT775" xml:space="preserve"> PI() * AS775 / ( 1 + alpha * SQRT(AS775) )</f>
        <v>8.5153287580033432E-3</v>
      </c>
      <c r="AU775" cm="1">
        <f t="array" ref="AU775" xml:space="preserve"> PI() * AS775 * ( 1 - SQRT( AS775 ) * alpha )</f>
        <v>8.515218474317689E-3</v>
      </c>
      <c r="AV775">
        <f t="shared" si="332"/>
        <v>0.99998704880471578</v>
      </c>
      <c r="AW775" cm="1">
        <f t="array" ref="AW775" xml:space="preserve"> 2 / 3 * ( epsP - 1 ) / ( epsP + 2 ) * ( sigave * 10^(-6) ) ^ 2 / ( eps0 * ( 1 + epsF ) ^ 2 ) * H775 * ( F775 * 10^(-9) ) ^ 2 / ( df * 10^(-6) * mu * U )</f>
        <v>201.74023241917899</v>
      </c>
      <c r="AX775" cm="1">
        <f t="array" ref="AX775" xml:space="preserve"> 0.528 * Ku ^ 0.26 * AW775 ^ 0.74 / ( 1 + 0.366 * ( Ku * AW775 ) ^ 0.63 )</f>
        <v>2.6866836685167623</v>
      </c>
      <c r="AY775" cm="1">
        <f t="array" ref="AY775" xml:space="preserve"> 0.35 * Ku ^ ( -0.5 ) * AW775 ^ 0.4</f>
        <v>3.6139798494732869</v>
      </c>
      <c r="AZ775">
        <f t="shared" si="333"/>
        <v>1.3451452777350812</v>
      </c>
      <c r="BA775">
        <f t="shared" si="319"/>
        <v>0.96466606895489493</v>
      </c>
      <c r="BB775">
        <f t="shared" si="334"/>
        <v>2.308118077495843</v>
      </c>
      <c r="BC775">
        <f t="shared" si="335"/>
        <v>2.3926601668455327</v>
      </c>
      <c r="BD775">
        <f t="shared" si="320"/>
        <v>1.0601090124405261</v>
      </c>
      <c r="BE775">
        <f t="shared" si="336"/>
        <v>5.913582708494812</v>
      </c>
      <c r="BF775">
        <f t="shared" si="337"/>
        <v>5.5782779309468173</v>
      </c>
      <c r="BG775" cm="1">
        <f t="array" ref="BG775" xml:space="preserve"> EXP( -4 * alpha * X * 10^(-6) * BA775 / ( PI() * df * 10^(-6) * ( 1 - alpha ) ) ) * 100</f>
        <v>2.6765469023007713E-7</v>
      </c>
      <c r="BH775" cm="1">
        <f t="array" ref="BH775" xml:space="preserve"> EXP( -4 * alpha * X * 10^(-6) * BB775 / ( PI() * df * 10^(-6) * ( 1 - alpha ) ) ) * 100</f>
        <v>3.0838967533445387E-19</v>
      </c>
      <c r="BI775" cm="1">
        <f t="array" ref="BI775" xml:space="preserve"> EXP( -4 * alpha * X * 10^(-6) * BD775 / ( PI() * df * 10^(-6) * ( 1 - alpha ) ) ) * 100</f>
        <v>3.7968989937103837E-8</v>
      </c>
      <c r="BJ775" cm="1">
        <f t="array" ref="BJ775" xml:space="preserve"> EXP( -4 * alpha * X * 10^(-6) * BE775 / ( PI() * df * 10^(-6) * ( 1 - alpha ) ) ) * 100</f>
        <v>2.8147312806444007E-51</v>
      </c>
      <c r="BK775" cm="1">
        <f t="array" ref="BK775">fC *  BG775 +  ( 1 - fC ) * BI775</f>
        <v>6.0937559966401172E-8</v>
      </c>
    </row>
    <row r="776" spans="6:63" x14ac:dyDescent="0.2">
      <c r="F776">
        <v>7760</v>
      </c>
      <c r="G776" cm="1">
        <f t="array" ref="G776" xml:space="preserve"> F776 * 10^(-9) * rhoa/mu * U</f>
        <v>5.140946145527913E-3</v>
      </c>
      <c r="H776" cm="1">
        <f t="array" ref="H776">1 +  lambda/F776 * ( 2.514 + 0.8 * EXP( -0.55 * F776/lambda ) )</f>
        <v>1.0217091675257732</v>
      </c>
      <c r="I776" cm="1">
        <f t="array" ref="I776" xml:space="preserve"> 1 + 3.34 * lambda/F776</f>
        <v>1.0288419329896907</v>
      </c>
      <c r="J776">
        <f t="shared" si="321"/>
        <v>0.99306719017255596</v>
      </c>
      <c r="K776" cm="1">
        <f t="array" ref="K776" xml:space="preserve"> kB * T * H776 / ( 3 * PI() * mu * F776 * 10^(-9) )</f>
        <v>3.1084279796938739E-12</v>
      </c>
      <c r="L776" cm="1">
        <f t="array" ref="L776" xml:space="preserve"> df * 10^(-6) *U / K776</f>
        <v>26456.087334975684</v>
      </c>
      <c r="M776" cm="1">
        <f t="array" ref="M776" xml:space="preserve"> 1 + 0.388 * Kn * ( ( 1 - alpha ) * L776 / Ku ) ^ ( 1 / 3 )</f>
        <v>1.2222512228197384</v>
      </c>
      <c r="N776" cm="1">
        <f t="array" ref="N776" xml:space="preserve"> 1 + 0.388 * Kn * ( ( 1 - alpha ) / Ku ) ^ ( 1 / 3 ) * ( 3 * PI() * mu * df * 10^(-6) * U * F776 * 10^(-9) / ( kB * T ) ) ^ ( 1 / 3 ) * ( 0.6 * ( F776 / lambda ) ^ 0.1 ) ^ ( -1 / 3 ) * ( 1 + 2/3 * ( 3.34 * F776 / lambda ) ) ^ ( -1 / 2 )</f>
        <v>1.0140793611643981</v>
      </c>
      <c r="O776">
        <f t="shared" si="312"/>
        <v>0.82968160901071797</v>
      </c>
      <c r="P776" cm="1">
        <f t="array" ref="P776" xml:space="preserve"> 1 / ( 1 + 1.6 * ( ( 1 - alpha ) / Ku ) ^ ( 1 / 3 ) * L776 ^ ( -2 / 3 ) * M776 )</f>
        <v>0.99752919004106821</v>
      </c>
      <c r="Q776" cm="1">
        <f t="array" ref="Q776" xml:space="preserve"> 1.6 * ( ( 1 - alpha ) / Ku ) * L776 ^ ( -2 / 3 ) * M776 * P776</f>
        <v>3.1246882766158882E-3</v>
      </c>
      <c r="R776" cm="1">
        <f t="array" ref="R776" xml:space="preserve"> 1.6 * ( 0.6 ) ^ ( 2 / 3 ) * ( ( 1 - alpha ) / Ku ) * ( lambda * 10^(-9) ) ^ ( -1 / 15 ) * ( kB * T / ( 3 * PI() * df * 10^(-6) * U * mu ) ) ^ ( 2 / 3 ) * ( F776 * 10^(-9) ) ^ ( -3 / 5 )  +  3.2 * 3.34 / 3 * ( 0.6 ) ^ ( 2 / 3 ) * ( ( 1 - alpha ) / Ku ) *  ( lambda * 10^(-9) ) ^ ( 14 / 15 ) * ( kB * T / ( 3 * PI() * df * 10^(-6) * U * mu ) ) ^ ( 2 / 3 ) * ( F776 * 10^(-9) ) ^ ( -8 / 5 )</f>
        <v>2.5145255057132656E-3</v>
      </c>
      <c r="S776">
        <f t="shared" si="313"/>
        <v>2.5499284184652936E-3</v>
      </c>
      <c r="T776">
        <f t="shared" si="322"/>
        <v>0.81605849695411115</v>
      </c>
      <c r="U776">
        <f t="shared" si="314"/>
        <v>4687.1403477075664</v>
      </c>
      <c r="V776">
        <f t="shared" si="315"/>
        <v>1.4606407089341522E-2</v>
      </c>
      <c r="W776">
        <f t="shared" si="316"/>
        <v>2.1334626522507744E-4</v>
      </c>
      <c r="X776">
        <f t="shared" si="317"/>
        <v>3.1161971443546406E-6</v>
      </c>
      <c r="Y776" cm="1">
        <f t="array" ref="Y776" xml:space="preserve"> 4 / 3 * g / U^2 * F776 * 10^(-9) * ( rhop - rhoa ) / rhoa</f>
        <v>804.44073668424392</v>
      </c>
      <c r="Z776" cm="1">
        <f t="array" ref="Z776" xml:space="preserve"> SQRT( 4/3 * 1/U776 * g/rhoa * F776 * 10^(-9) *  ( rhop - rhoa ) )</f>
        <v>4.345536588827071E-3</v>
      </c>
      <c r="AA776" cm="1">
        <f t="array" ref="AA776" xml:space="preserve"> Z776 / U</f>
        <v>0.41427912337387557</v>
      </c>
      <c r="AB776">
        <f t="shared" si="323"/>
        <v>0.70729786132980366</v>
      </c>
      <c r="AC776">
        <f t="shared" si="324"/>
        <v>0.65700046216596664</v>
      </c>
      <c r="AD776">
        <f t="shared" si="325"/>
        <v>0.92888795242605149</v>
      </c>
      <c r="AE776" cm="1">
        <f t="array" ref="AE776">( ( F776 * 10^(-9) ) ^ 2 * rhop * H776 * U ) / ( 18 * mu * ( df * 10^(-6) ) )</f>
        <v>0.25224044459427825</v>
      </c>
      <c r="AF776">
        <f t="shared" si="326"/>
        <v>0.25223542510218622</v>
      </c>
      <c r="AG776" cm="1">
        <f t="array" ref="AG776">(2 * AI796*(1-alpha)*AE776*SQRT(alpha)+(1-alpha)*alpha*AE776^2)/Ku</f>
        <v>0.1975886016707257</v>
      </c>
      <c r="AH776">
        <f t="shared" si="327"/>
        <v>0.78334992632647904</v>
      </c>
      <c r="AI776" cm="1">
        <f t="array" ref="AI776" xml:space="preserve"> F776 / df / 1000</f>
        <v>0.98979591836734704</v>
      </c>
      <c r="AJ776" cm="1">
        <f t="array" ref="AJ776" xml:space="preserve"> ( 1 + AI776 ) / ( 2*Ku ) * ( 2 * LN( 1 + AI776 ) - 1 + alpha + ( 1 / ( 1 + AI776 ) ) ^ 2 * ( 1 - alpha / 2 ) - ( alpha / 2) * ( 1 + AI776 ) ^ 2 )</f>
        <v>0.83941197080380681</v>
      </c>
      <c r="AK776" cm="1">
        <f t="array" ref="AK776" xml:space="preserve"> ( ( 1 - alpha ) / Ku ) * AI776 ^ 2</f>
        <v>1.3932926606719058</v>
      </c>
      <c r="AL776">
        <f t="shared" si="328"/>
        <v>1.6598436871679494</v>
      </c>
      <c r="AM776">
        <f t="shared" si="318"/>
        <v>0.96496155764237768</v>
      </c>
      <c r="AN776">
        <f t="shared" si="329"/>
        <v>2.3050784763585241</v>
      </c>
      <c r="AO776">
        <f t="shared" si="330"/>
        <v>2.3887775197909016</v>
      </c>
      <c r="AP776" cm="1">
        <f t="array" ref="AP776" xml:space="preserve"> EXP( -4 * alpha * X * 10^(-6) * AM776 / ( PI() * df * 10^(-6) * ( 1 - alpha ) ) ) * 100</f>
        <v>2.6604127613089427E-7</v>
      </c>
      <c r="AQ776" cm="1">
        <f t="array" ref="AQ776" xml:space="preserve"> EXP( -4 * alpha * X * 10^(-6) * AN776 / ( PI() * df * 10^(-6) * ( 1 - alpha ) ) ) * 100</f>
        <v>3.28179155840964E-19</v>
      </c>
      <c r="AR776">
        <f t="shared" si="331"/>
        <v>2.6604127613056609E-7</v>
      </c>
      <c r="AS776" cm="1">
        <f t="array" ref="AS776" xml:space="preserve"> ( sigave * 10^(-6) * fE *e * H776 ) / ( 3 * PI() * eps0 * ( 1 + epsF ) * mu * U * F776 * 10^(-9) )</f>
        <v>2.7166878783045729E-3</v>
      </c>
      <c r="AT776" cm="1">
        <f t="array" ref="AT776" xml:space="preserve"> PI() * AS776 / ( 1 + alpha * SQRT(AS776) )</f>
        <v>8.5041423145501283E-3</v>
      </c>
      <c r="AU776" cm="1">
        <f t="array" ref="AU776" xml:space="preserve"> PI() * AS776 * ( 1 - SQRT( AS776 ) * alpha )</f>
        <v>8.5040323206894038E-3</v>
      </c>
      <c r="AV776">
        <f t="shared" si="332"/>
        <v>0.99998706584901143</v>
      </c>
      <c r="AW776" cm="1">
        <f t="array" ref="AW776" xml:space="preserve"> 2 / 3 * ( epsP - 1 ) / ( epsP + 2 ) * ( sigave * 10^(-6) ) ^ 2 / ( eps0 * ( 1 + epsF ) ^ 2 ) * H776 * ( F776 * 10^(-9) ) ^ 2 / ( df * 10^(-6) * mu * U )</f>
        <v>202.25564308816246</v>
      </c>
      <c r="AX776" cm="1">
        <f t="array" ref="AX776" xml:space="preserve"> 0.528 * Ku ^ 0.26 * AW776 ^ 0.74 / ( 1 + 0.366 * ( Ku * AW776 ) ^ 0.63 )</f>
        <v>2.6879210120514867</v>
      </c>
      <c r="AY776" cm="1">
        <f t="array" ref="AY776" xml:space="preserve"> 0.35 * Ku ^ ( -0.5 ) * AW776 ^ 0.4</f>
        <v>3.6176702547894846</v>
      </c>
      <c r="AZ776">
        <f t="shared" si="333"/>
        <v>1.3458990195654561</v>
      </c>
      <c r="BA776">
        <f t="shared" si="319"/>
        <v>0.96525952954266703</v>
      </c>
      <c r="BB776">
        <f t="shared" si="334"/>
        <v>2.3135825086792137</v>
      </c>
      <c r="BC776">
        <f t="shared" si="335"/>
        <v>2.3968502126836007</v>
      </c>
      <c r="BD776">
        <f t="shared" si="320"/>
        <v>1.0591421230849856</v>
      </c>
      <c r="BE776">
        <f t="shared" si="336"/>
        <v>5.9227487311480083</v>
      </c>
      <c r="BF776">
        <f t="shared" si="337"/>
        <v>5.5920245282065579</v>
      </c>
      <c r="BG776" cm="1">
        <f t="array" ref="BG776" xml:space="preserve"> EXP( -4 * alpha * X * 10^(-6) * BA776 / ( PI() * df * 10^(-6) * ( 1 - alpha ) ) ) * 100</f>
        <v>2.6442415168831264E-7</v>
      </c>
      <c r="BH776" cm="1">
        <f t="array" ref="BH776" xml:space="preserve"> EXP( -4 * alpha * X * 10^(-6) * BB776 / ( PI() * df * 10^(-6) * ( 1 - alpha ) ) ) * 100</f>
        <v>2.7576593322026533E-19</v>
      </c>
      <c r="BI776" cm="1">
        <f t="array" ref="BI776" xml:space="preserve"> EXP( -4 * alpha * X * 10^(-6) * BD776 / ( PI() * df * 10^(-6) * ( 1 - alpha ) ) ) * 100</f>
        <v>3.872765726975195E-8</v>
      </c>
      <c r="BJ776" cm="1">
        <f t="array" ref="BJ776" xml:space="preserve"> EXP( -4 * alpha * X * 10^(-6) * BE776 / ( PI() * df * 10^(-6) * ( 1 - alpha ) ) ) * 100</f>
        <v>2.3333712269522111E-51</v>
      </c>
      <c r="BK776" cm="1">
        <f t="array" ref="BK776">fC *  BG776 +  ( 1 - fC ) * BI776</f>
        <v>6.1297306711608017E-8</v>
      </c>
    </row>
    <row r="777" spans="6:63" x14ac:dyDescent="0.2">
      <c r="F777">
        <v>7770</v>
      </c>
      <c r="G777" cm="1">
        <f t="array" ref="G777" xml:space="preserve"> F777 * 10^(-9) * rhoa/mu * U</f>
        <v>5.1475710761278203E-3</v>
      </c>
      <c r="H777" cm="1">
        <f t="array" ref="H777">1 +  lambda/F777 * ( 2.514 + 0.8 * EXP( -0.55 * F777/lambda ) )</f>
        <v>1.0216812277992278</v>
      </c>
      <c r="I777" cm="1">
        <f t="array" ref="I777" xml:space="preserve"> 1 + 3.34 * lambda/F777</f>
        <v>1.0288048133848133</v>
      </c>
      <c r="J777">
        <f t="shared" si="321"/>
        <v>0.99307586289167071</v>
      </c>
      <c r="K777" cm="1">
        <f t="array" ref="K777" xml:space="preserve"> kB * T * H777 / ( 3 * PI() * mu * F777 * 10^(-9) )</f>
        <v>3.104342535005434E-12</v>
      </c>
      <c r="L777" cm="1">
        <f t="array" ref="L777" xml:space="preserve"> df * 10^(-6) *U / K777</f>
        <v>26490.904653058587</v>
      </c>
      <c r="M777" cm="1">
        <f t="array" ref="M777" xml:space="preserve"> 1 + 0.388 * Kn * ( ( 1 - alpha ) * L777 / Ku ) ^ ( 1 / 3 )</f>
        <v>1.2223486773841821</v>
      </c>
      <c r="N777" cm="1">
        <f t="array" ref="N777" xml:space="preserve"> 1 + 0.388 * Kn * ( ( 1 - alpha ) / Ku ) ^ ( 1 / 3 ) * ( 3 * PI() * mu * df * 10^(-6) * U * F777 * 10^(-9) / ( kB * T ) ) ^ ( 1 / 3 ) * ( 0.6 * ( F777 / lambda ) ^ 0.1 ) ^ ( -1 / 3 ) * ( 1 + 2/3 * ( 3.34 * F777 / lambda ) ) ^ ( -1 / 2 )</f>
        <v>1.0140757702576821</v>
      </c>
      <c r="O777">
        <f t="shared" si="312"/>
        <v>0.82961252302231592</v>
      </c>
      <c r="P777" cm="1">
        <f t="array" ref="P777" xml:space="preserve"> 1 / ( 1 + 1.6 * ( ( 1 - alpha ) / Ku ) ^ ( 1 / 3 ) * L777 ^ ( -2 / 3 ) * M777 )</f>
        <v>0.99753115376509649</v>
      </c>
      <c r="Q777" cm="1">
        <f t="array" ref="Q777" xml:space="preserve"> 1.6 * ( ( 1 - alpha ) / Ku ) * L777 ^ ( -2 / 3 ) * M777 * P777</f>
        <v>3.1222048701409419E-3</v>
      </c>
      <c r="R777" cm="1">
        <f t="array" ref="R777" xml:space="preserve"> 1.6 * ( 0.6 ) ^ ( 2 / 3 ) * ( ( 1 - alpha ) / Ku ) * ( lambda * 10^(-9) ) ^ ( -1 / 15 ) * ( kB * T / ( 3 * PI() * df * 10^(-6) * U * mu ) ) ^ ( 2 / 3 ) * ( F777 * 10^(-9) ) ^ ( -3 / 5 )  +  3.2 * 3.34 / 3 * ( 0.6 ) ^ ( 2 / 3 ) * ( ( 1 - alpha ) / Ku ) *  ( lambda * 10^(-9) ) ^ ( 14 / 15 ) * ( kB * T / ( 3 * PI() * df * 10^(-6) * U * mu ) ) ^ ( 2 / 3 ) * ( F777 * 10^(-9) ) ^ ( -8 / 5 )</f>
        <v>2.5125222826676008E-3</v>
      </c>
      <c r="S777">
        <f t="shared" si="313"/>
        <v>2.547887969085737E-3</v>
      </c>
      <c r="T777">
        <f t="shared" si="322"/>
        <v>0.81605406277222314</v>
      </c>
      <c r="U777">
        <f t="shared" si="314"/>
        <v>4681.1245571528652</v>
      </c>
      <c r="V777">
        <f t="shared" si="315"/>
        <v>1.4615789387442632E-2</v>
      </c>
      <c r="W777">
        <f t="shared" si="316"/>
        <v>2.1362043394160368E-4</v>
      </c>
      <c r="X777">
        <f t="shared" si="317"/>
        <v>3.1222059211778978E-6</v>
      </c>
      <c r="Y777" cm="1">
        <f t="array" ref="Y777" xml:space="preserve"> 4 / 3 * g / U^2 * F777 * 10^(-9) * ( rhop - rhoa ) / rhoa</f>
        <v>805.4773871181153</v>
      </c>
      <c r="Z777" cm="1">
        <f t="array" ref="Z777" xml:space="preserve"> SQRT( 4/3 * 1/U777 * g/rhoa * F777 * 10^(-9) *  ( rhop - rhoa ) )</f>
        <v>4.3511288084169524E-3</v>
      </c>
      <c r="AA777" cm="1">
        <f t="array" ref="AA777" xml:space="preserve"> Z777 / U</f>
        <v>0.41481225427314516</v>
      </c>
      <c r="AB777">
        <f t="shared" si="323"/>
        <v>0.70885328221955801</v>
      </c>
      <c r="AC777">
        <f t="shared" si="324"/>
        <v>0.65825042815622714</v>
      </c>
      <c r="AD777">
        <f t="shared" si="325"/>
        <v>0.92861307786445813</v>
      </c>
      <c r="AE777" cm="1">
        <f t="array" ref="AE777">( ( F777 * 10^(-9) ) ^ 2 * rhop * H777 * U ) / ( 18 * mu * ( df * 10^(-6) ) )</f>
        <v>0.25288405214137266</v>
      </c>
      <c r="AF777">
        <f t="shared" si="326"/>
        <v>0.25287573465819368</v>
      </c>
      <c r="AG777" cm="1">
        <f t="array" ref="AG777">(2 * AI797*(1-alpha)*AE777*SQRT(alpha)+(1-alpha)*alpha*AE777^2)/Ku</f>
        <v>0.19834972957224287</v>
      </c>
      <c r="AH777">
        <f t="shared" si="327"/>
        <v>0.78437628600604026</v>
      </c>
      <c r="AI777" cm="1">
        <f t="array" ref="AI777" xml:space="preserve"> F777 / df / 1000</f>
        <v>0.9910714285714286</v>
      </c>
      <c r="AJ777" cm="1">
        <f t="array" ref="AJ777" xml:space="preserve"> ( 1 + AI777 ) / ( 2*Ku ) * ( 2 * LN( 1 + AI777 ) - 1 + alpha + ( 1 / ( 1 + AI777 ) ) ^ 2 * ( 1 - alpha / 2 ) - ( alpha / 2) * ( 1 + AI777 ) ^ 2 )</f>
        <v>0.84115772242192466</v>
      </c>
      <c r="AK777" cm="1">
        <f t="array" ref="AK777" xml:space="preserve"> ( ( 1 - alpha ) / Ku ) * AI777 ^ 2</f>
        <v>1.3968859349007414</v>
      </c>
      <c r="AL777">
        <f t="shared" si="328"/>
        <v>1.6606706419798682</v>
      </c>
      <c r="AM777">
        <f t="shared" si="318"/>
        <v>0.96555606441654052</v>
      </c>
      <c r="AN777">
        <f t="shared" si="329"/>
        <v>2.310559985684248</v>
      </c>
      <c r="AO777">
        <f t="shared" si="330"/>
        <v>2.3929837643145633</v>
      </c>
      <c r="AP777" cm="1">
        <f t="array" ref="AP777" xml:space="preserve"> EXP( -4 * alpha * X * 10^(-6) * AM777 / ( PI() * df * 10^(-6) * ( 1 - alpha ) ) ) * 100</f>
        <v>2.6282458488471313E-7</v>
      </c>
      <c r="AQ777" cm="1">
        <f t="array" ref="AQ777" xml:space="preserve"> EXP( -4 * alpha * X * 10^(-6) * AN777 / ( PI() * df * 10^(-6) * ( 1 - alpha ) ) ) * 100</f>
        <v>2.9335940414677438E-19</v>
      </c>
      <c r="AR777">
        <f t="shared" si="331"/>
        <v>2.6282458488441979E-7</v>
      </c>
      <c r="AS777" cm="1">
        <f t="array" ref="AS777" xml:space="preserve"> ( sigave * 10^(-6) * fE *e * H777 ) / ( 3 * PI() * eps0 * ( 1 + epsF ) * mu * U * F777 * 10^(-9) )</f>
        <v>2.7131173023944746E-3</v>
      </c>
      <c r="AT777" cm="1">
        <f t="array" ref="AT777" xml:space="preserve"> PI() * AS777 / ( 1 + alpha * SQRT(AS777) )</f>
        <v>8.4929852238858055E-3</v>
      </c>
      <c r="AU777" cm="1">
        <f t="array" ref="AU777" xml:space="preserve"> PI() * AS777 * ( 1 - SQRT( AS777 ) * alpha )</f>
        <v>8.4928755187091802E-3</v>
      </c>
      <c r="AV777">
        <f t="shared" si="332"/>
        <v>0.99998708284852345</v>
      </c>
      <c r="AW777" cm="1">
        <f t="array" ref="AW777" xml:space="preserve"> 2 / 3 * ( epsP - 1 ) / ( epsP + 2 ) * ( sigave * 10^(-6) ) ^ 2 / ( eps0 * ( 1 + epsF ) ^ 2 ) * H777 * ( F777 * 10^(-9) ) ^ 2 / ( df * 10^(-6) * mu * U )</f>
        <v>202.7717112331554</v>
      </c>
      <c r="AX777" cm="1">
        <f t="array" ref="AX777" xml:space="preserve"> 0.528 * Ku ^ 0.26 * AW777 ^ 0.74 / ( 1 + 0.366 * ( Ku * AW777 ) ^ 0.63 )</f>
        <v>2.6891566591523972</v>
      </c>
      <c r="AY777" cm="1">
        <f t="array" ref="AY777" xml:space="preserve"> 0.35 * Ku ^ ( -0.5 ) * AW777 ^ 0.4</f>
        <v>3.6213597186523998</v>
      </c>
      <c r="AZ777">
        <f t="shared" si="333"/>
        <v>1.3466525672006875</v>
      </c>
      <c r="BA777">
        <f t="shared" si="319"/>
        <v>0.9658485962525033</v>
      </c>
      <c r="BB777">
        <f t="shared" si="334"/>
        <v>2.3190528612029571</v>
      </c>
      <c r="BC777">
        <f t="shared" si="335"/>
        <v>2.4010521630417978</v>
      </c>
      <c r="BD777">
        <f t="shared" si="320"/>
        <v>1.0581812031582167</v>
      </c>
      <c r="BE777">
        <f t="shared" si="336"/>
        <v>5.9319197043366483</v>
      </c>
      <c r="BF777">
        <f t="shared" si="337"/>
        <v>5.6057693017343473</v>
      </c>
      <c r="BG777" cm="1">
        <f t="array" ref="BG777" xml:space="preserve"> EXP( -4 * alpha * X * 10^(-6) * BA777 / ( PI() * df * 10^(-6) * ( 1 - alpha ) ) ) * 100</f>
        <v>2.6125609262647384E-7</v>
      </c>
      <c r="BH777" cm="1">
        <f t="array" ref="BH777" xml:space="preserve"> EXP( -4 * alpha * X * 10^(-6) * BB777 / ( PI() * df * 10^(-6) * ( 1 - alpha ) ) ) * 100</f>
        <v>2.4656349632134935E-19</v>
      </c>
      <c r="BI777" cm="1">
        <f t="array" ref="BI777" xml:space="preserve"> EXP( -4 * alpha * X * 10^(-6) * BD777 / ( PI() * df * 10^(-6) * ( 1 - alpha ) ) ) * 100</f>
        <v>3.9496659104941559E-8</v>
      </c>
      <c r="BJ777" cm="1">
        <f t="array" ref="BJ777" xml:space="preserve"> EXP( -4 * alpha * X * 10^(-6) * BE777 / ( PI() * df * 10^(-6) * ( 1 - alpha ) ) ) * 100</f>
        <v>1.9341348237764121E-51</v>
      </c>
      <c r="BK777" cm="1">
        <f t="array" ref="BK777">fC *  BG777 +  ( 1 - fC ) * BI777</f>
        <v>6.167260245709479E-8</v>
      </c>
    </row>
    <row r="778" spans="6:63" x14ac:dyDescent="0.2">
      <c r="F778">
        <v>7780</v>
      </c>
      <c r="G778" cm="1">
        <f t="array" ref="G778" xml:space="preserve"> F778 * 10^(-9) * rhoa/mu * U</f>
        <v>5.1541960067277267E-3</v>
      </c>
      <c r="H778" cm="1">
        <f t="array" ref="H778">1 +  lambda/F778 * ( 2.514 + 0.8 * EXP( -0.55 * F778/lambda ) )</f>
        <v>1.0216533598971722</v>
      </c>
      <c r="I778" cm="1">
        <f t="array" ref="I778" xml:space="preserve"> 1 + 3.34 * lambda/F778</f>
        <v>1.0287677892030849</v>
      </c>
      <c r="J778">
        <f t="shared" si="321"/>
        <v>0.99308451393931796</v>
      </c>
      <c r="K778" cm="1">
        <f t="array" ref="K778" xml:space="preserve"> kB * T * H778 / ( 3 * PI() * mu * F778 * 10^(-9) )</f>
        <v>3.1002678107011803E-12</v>
      </c>
      <c r="L778" cm="1">
        <f t="array" ref="L778" xml:space="preserve"> df * 10^(-6) *U / K778</f>
        <v>26525.722010661986</v>
      </c>
      <c r="M778" cm="1">
        <f t="array" ref="M778" xml:space="preserve"> 1 + 0.388 * Kn * ( ( 1 - alpha ) * L778 / Ku ) ^ ( 1 / 3 )</f>
        <v>1.2224460467059863</v>
      </c>
      <c r="N778" cm="1">
        <f t="array" ref="N778" xml:space="preserve"> 1 + 0.388 * Kn * ( ( 1 - alpha ) / Ku ) ^ ( 1 / 3 ) * ( 3 * PI() * mu * df * 10^(-6) * U * F778 * 10^(-9) / ( kB * T ) ) ^ ( 1 / 3 ) * ( 0.6 * ( F778 / lambda ) ^ 0.1 ) ^ ( -1 / 3 ) * ( 1 + 2/3 * ( 3.34 * F778 / lambda ) ) ^ ( -1 / 2 )</f>
        <v>1.0140721848388201</v>
      </c>
      <c r="O778">
        <f t="shared" si="312"/>
        <v>0.82954351038342167</v>
      </c>
      <c r="P778" cm="1">
        <f t="array" ref="P778" xml:space="preserve"> 1 / ( 1 + 1.6 * ( ( 1 - alpha ) / Ku ) ^ ( 1 / 3 ) * L778 ^ ( -2 / 3 ) * M778 )</f>
        <v>0.99753311328807104</v>
      </c>
      <c r="Q778" cm="1">
        <f t="array" ref="Q778" xml:space="preserve"> 1.6 * ( ( 1 - alpha ) / Ku ) * L778 ^ ( -2 / 3 ) * M778 * P778</f>
        <v>3.1197267764922188E-3</v>
      </c>
      <c r="R778" cm="1">
        <f t="array" ref="R778" xml:space="preserve"> 1.6 * ( 0.6 ) ^ ( 2 / 3 ) * ( ( 1 - alpha ) / Ku ) * ( lambda * 10^(-9) ) ^ ( -1 / 15 ) * ( kB * T / ( 3 * PI() * df * 10^(-6) * U * mu ) ) ^ ( 2 / 3 ) * ( F778 * 10^(-9) ) ^ ( -3 / 5 )  +  3.2 * 3.34 / 3 * ( 0.6 ) ^ ( 2 / 3 ) * ( ( 1 - alpha ) / Ku ) *  ( lambda * 10^(-9) ) ^ ( 14 / 15 ) * ( kB * T / ( 3 * PI() * df * 10^(-6) * U * mu ) ) ^ ( 2 / 3 ) * ( F778 * 10^(-9) ) ^ ( -8 / 5 )</f>
        <v>2.5105233057506602E-3</v>
      </c>
      <c r="S778">
        <f t="shared" si="313"/>
        <v>2.5458518537513491E-3</v>
      </c>
      <c r="T778">
        <f t="shared" si="322"/>
        <v>0.81604962105491585</v>
      </c>
      <c r="U778">
        <f t="shared" si="314"/>
        <v>4675.1242246923466</v>
      </c>
      <c r="V778">
        <f t="shared" si="315"/>
        <v>1.4625165610244906E-2</v>
      </c>
      <c r="W778">
        <f t="shared" si="316"/>
        <v>2.1389460100394898E-4</v>
      </c>
      <c r="X778">
        <f t="shared" si="317"/>
        <v>3.128218518773951E-6</v>
      </c>
      <c r="Y778" cm="1">
        <f t="array" ref="Y778" xml:space="preserve"> 4 / 3 * g / U^2 * F778 * 10^(-9) * ( rhop - rhoa ) / rhoa</f>
        <v>806.51403755198669</v>
      </c>
      <c r="Z778" cm="1">
        <f t="array" ref="Z778" xml:space="preserve"> SQRT( 4/3 * 1/U778 * g/rhoa * F778 * 10^(-9) *  ( rhop - rhoa ) )</f>
        <v>4.3567210113359088E-3</v>
      </c>
      <c r="AA778" cm="1">
        <f t="array" ref="AA778" xml:space="preserve"> Z778 / U</f>
        <v>0.41534538358310208</v>
      </c>
      <c r="AB778">
        <f t="shared" si="323"/>
        <v>0.71041153515314581</v>
      </c>
      <c r="AC778">
        <f t="shared" si="324"/>
        <v>0.65950166617741246</v>
      </c>
      <c r="AD778">
        <f t="shared" si="325"/>
        <v>0.92833749670920174</v>
      </c>
      <c r="AE778" cm="1">
        <f t="array" ref="AE778">( ( F778 * 10^(-9) ) ^ 2 * rhop * H778 * U ) / ( 18 * mu * ( df * 10^(-6) ) )</f>
        <v>0.25352847965095804</v>
      </c>
      <c r="AF778">
        <f t="shared" si="326"/>
        <v>0.25351603009367835</v>
      </c>
      <c r="AG778" cm="1">
        <f t="array" ref="AG778">(2 * AI798*(1-alpha)*AE778*SQRT(alpha)+(1-alpha)*alpha*AE778^2)/Ku</f>
        <v>0.19911282984751474</v>
      </c>
      <c r="AH778">
        <f t="shared" si="327"/>
        <v>0.78540528492000794</v>
      </c>
      <c r="AI778" cm="1">
        <f t="array" ref="AI778" xml:space="preserve"> F778 / df / 1000</f>
        <v>0.99234693877551028</v>
      </c>
      <c r="AJ778" cm="1">
        <f t="array" ref="AJ778" xml:space="preserve"> ( 1 + AI778 ) / ( 2*Ku ) * ( 2 * LN( 1 + AI778 ) - 1 + alpha + ( 1 / ( 1 + AI778 ) ) ^ 2 * ( 1 - alpha / 2 ) - ( alpha / 2) * ( 1 + AI778 ) ^ 2 )</f>
        <v>0.84290451407717715</v>
      </c>
      <c r="AK778" cm="1">
        <f t="array" ref="AK778" xml:space="preserve"> ( ( 1 - alpha ) / Ku ) * AI778 ^ 2</f>
        <v>1.4004838366559509</v>
      </c>
      <c r="AL778">
        <f t="shared" si="328"/>
        <v>1.6614976112557884</v>
      </c>
      <c r="AM778">
        <f t="shared" si="318"/>
        <v>0.966146119824842</v>
      </c>
      <c r="AN778">
        <f t="shared" si="329"/>
        <v>2.3160473847807932</v>
      </c>
      <c r="AO778">
        <f t="shared" si="330"/>
        <v>2.3972019731349565</v>
      </c>
      <c r="AP778" cm="1">
        <f t="array" ref="AP778" xml:space="preserve"> EXP( -4 * alpha * X * 10^(-6) * AM778 / ( PI() * df * 10^(-6) * ( 1 - alpha ) ) ) * 100</f>
        <v>2.5967043688077846E-7</v>
      </c>
      <c r="AQ778" cm="1">
        <f t="array" ref="AQ778" xml:space="preserve"> EXP( -4 * alpha * X * 10^(-6) * AN778 / ( PI() * df * 10^(-6) * ( 1 - alpha ) ) ) * 100</f>
        <v>2.6220242088167355E-19</v>
      </c>
      <c r="AR778">
        <f t="shared" si="331"/>
        <v>2.5967043688051625E-7</v>
      </c>
      <c r="AS778" cm="1">
        <f t="array" ref="AS778" xml:space="preserve"> ( sigave * 10^(-6) * fE *e * H778 ) / ( 3 * PI() * eps0 * ( 1 + epsF ) * mu * U * F778 * 10^(-9) )</f>
        <v>2.7095560958305415E-3</v>
      </c>
      <c r="AT778" cm="1">
        <f t="array" ref="AT778" xml:space="preserve"> PI() * AS778 / ( 1 + alpha * SQRT(AS778) )</f>
        <v>8.4818573706528736E-3</v>
      </c>
      <c r="AU778" cm="1">
        <f t="array" ref="AU778" xml:space="preserve"> PI() * AS778 * ( 1 - SQRT( AS778 ) * alpha )</f>
        <v>8.4817479530254949E-3</v>
      </c>
      <c r="AV778">
        <f t="shared" si="332"/>
        <v>0.99998709980342781</v>
      </c>
      <c r="AW778" cm="1">
        <f t="array" ref="AW778" xml:space="preserve"> 2 / 3 * ( epsP - 1 ) / ( epsP + 2 ) * ( sigave * 10^(-6) ) ^ 2 / ( eps0 * ( 1 + epsF ) ^ 2 ) * H778 * ( F778 * 10^(-9) ) ^ 2 / ( df * 10^(-6) * mu * U )</f>
        <v>203.28843685415785</v>
      </c>
      <c r="AX778" cm="1">
        <f t="array" ref="AX778" xml:space="preserve"> 0.528 * Ku ^ 0.26 * AW778 ^ 0.74 / ( 1 + 0.366 * ( Ku * AW778 ) ^ 0.63 )</f>
        <v>2.6903906144602097</v>
      </c>
      <c r="AY778" cm="1">
        <f t="array" ref="AY778" xml:space="preserve"> 0.35 * Ku ^ ( -0.5 ) * AW778 ^ 0.4</f>
        <v>3.6250482425020607</v>
      </c>
      <c r="AZ778">
        <f t="shared" si="333"/>
        <v>1.3474059205448787</v>
      </c>
      <c r="BA778">
        <f t="shared" si="319"/>
        <v>0.9664332636079308</v>
      </c>
      <c r="BB778">
        <f t="shared" si="334"/>
        <v>2.3245291327338187</v>
      </c>
      <c r="BC778">
        <f t="shared" si="335"/>
        <v>2.4052660646797124</v>
      </c>
      <c r="BD778">
        <f t="shared" si="320"/>
        <v>1.0572262813111477</v>
      </c>
      <c r="BE778">
        <f t="shared" si="336"/>
        <v>5.9410956272828539</v>
      </c>
      <c r="BF778">
        <f t="shared" si="337"/>
        <v>5.6195118607105039</v>
      </c>
      <c r="BG778" cm="1">
        <f t="array" ref="BG778" xml:space="preserve"> EXP( -4 * alpha * X * 10^(-6) * BA778 / ( PI() * df * 10^(-6) * ( 1 - alpha ) ) ) * 100</f>
        <v>2.5814922713701427E-7</v>
      </c>
      <c r="BH778" cm="1">
        <f t="array" ref="BH778" xml:space="preserve"> EXP( -4 * alpha * X * 10^(-6) * BB778 / ( PI() * df * 10^(-6) * ( 1 - alpha ) ) ) * 100</f>
        <v>2.2042677482242901E-19</v>
      </c>
      <c r="BI778" cm="1">
        <f t="array" ref="BI778" xml:space="preserve"> EXP( -4 * alpha * X * 10^(-6) * BD778 / ( PI() * df * 10^(-6) * ( 1 - alpha ) ) ) * 100</f>
        <v>4.0275987326875462E-8</v>
      </c>
      <c r="BJ778" cm="1">
        <f t="array" ref="BJ778" xml:space="preserve"> EXP( -4 * alpha * X * 10^(-6) * BE778 / ( PI() * df * 10^(-6) * ( 1 - alpha ) ) ) * 100</f>
        <v>1.6030448195135548E-51</v>
      </c>
      <c r="BK778" cm="1">
        <f t="array" ref="BK778">fC *  BG778 +  ( 1 - fC ) * BI778</f>
        <v>6.2063311307889337E-8</v>
      </c>
    </row>
    <row r="779" spans="6:63" x14ac:dyDescent="0.2">
      <c r="F779">
        <v>7790</v>
      </c>
      <c r="G779" cm="1">
        <f t="array" ref="G779" xml:space="preserve"> F779 * 10^(-9) * rhoa/mu * U</f>
        <v>5.160820937327633E-3</v>
      </c>
      <c r="H779" cm="1">
        <f t="array" ref="H779">1 +  lambda/F779 * ( 2.514 + 0.8 * EXP( -0.55 * F779/lambda ) )</f>
        <v>1.0216255635430038</v>
      </c>
      <c r="I779" cm="1">
        <f t="array" ref="I779" xml:space="preserve"> 1 + 3.34 * lambda/F779</f>
        <v>1.0287308600770217</v>
      </c>
      <c r="J779">
        <f t="shared" si="321"/>
        <v>0.99309314339662569</v>
      </c>
      <c r="K779" cm="1">
        <f t="array" ref="K779" xml:space="preserve"> kB * T * H779 / ( 3 * PI() * mu * F779 * 10^(-9) )</f>
        <v>3.0962037646576455E-12</v>
      </c>
      <c r="L779" cm="1">
        <f t="array" ref="L779" xml:space="preserve"> df * 10^(-6) *U / K779</f>
        <v>26560.539407636908</v>
      </c>
      <c r="M779" cm="1">
        <f t="array" ref="M779" xml:space="preserve"> 1 + 0.388 * Kn * ( ( 1 - alpha ) * L779 / Ku ) ^ ( 1 / 3 )</f>
        <v>1.2225433309710858</v>
      </c>
      <c r="N779" cm="1">
        <f t="array" ref="N779" xml:space="preserve"> 1 + 0.388 * Kn * ( ( 1 - alpha ) / Ku ) ^ ( 1 / 3 ) * ( 3 * PI() * mu * df * 10^(-6) * U * F779 * 10^(-9) / ( kB * T ) ) ^ ( 1 / 3 ) * ( 0.6 * ( F779 / lambda ) ^ 0.1 ) ^ ( -1 / 3 ) * ( 1 + 2/3 * ( 3.34 * F779 / lambda ) ) ^ ( -1 / 2 )</f>
        <v>1.0140686048924565</v>
      </c>
      <c r="O779">
        <f t="shared" si="312"/>
        <v>0.82947457092335986</v>
      </c>
      <c r="P779" cm="1">
        <f t="array" ref="P779" xml:space="preserve"> 1 / ( 1 + 1.6 * ( ( 1 - alpha ) / Ku ) ^ ( 1 / 3 ) * L779 ^ ( -2 / 3 ) * M779 )</f>
        <v>0.99753506862449315</v>
      </c>
      <c r="Q779" cm="1">
        <f t="array" ref="Q779" xml:space="preserve"> 1.6 * ( ( 1 - alpha ) / Ku ) * L779 ^ ( -2 / 3 ) * M779 * P779</f>
        <v>3.1172539773309128E-3</v>
      </c>
      <c r="R779" cm="1">
        <f t="array" ref="R779" xml:space="preserve"> 1.6 * ( 0.6 ) ^ ( 2 / 3 ) * ( ( 1 - alpha ) / Ku ) * ( lambda * 10^(-9) ) ^ ( -1 / 15 ) * ( kB * T / ( 3 * PI() * df * 10^(-6) * U * mu ) ) ^ ( 2 / 3 ) * ( F779 * 10^(-9) ) ^ ( -3 / 5 )  +  3.2 * 3.34 / 3 * ( 0.6 ) ^ ( 2 / 3 ) * ( ( 1 - alpha ) / Ku ) *  ( lambda * 10^(-9) ) ^ ( 14 / 15 ) * ( kB * T / ( 3 * PI() * df * 10^(-6) * U * mu ) ) ^ ( 2 / 3 ) * ( F779 * 10^(-9) ) ^ ( -8 / 5 )</f>
        <v>2.5085285603689954E-3</v>
      </c>
      <c r="S779">
        <f t="shared" si="313"/>
        <v>2.5438200575462699E-3</v>
      </c>
      <c r="T779">
        <f t="shared" si="322"/>
        <v>0.81604517182278669</v>
      </c>
      <c r="U779">
        <f t="shared" si="314"/>
        <v>4669.1392908067082</v>
      </c>
      <c r="V779">
        <f t="shared" si="315"/>
        <v>1.4634535769448344E-2</v>
      </c>
      <c r="W779">
        <f t="shared" si="316"/>
        <v>2.1416876641277928E-4</v>
      </c>
      <c r="X779">
        <f t="shared" si="317"/>
        <v>3.1342349346146053E-6</v>
      </c>
      <c r="Y779" cm="1">
        <f t="array" ref="Y779" xml:space="preserve"> 4 / 3 * g / U^2 * F779 * 10^(-9) * ( rhop - rhoa ) / rhoa</f>
        <v>807.5506879858583</v>
      </c>
      <c r="Z779" cm="1">
        <f t="array" ref="Z779" xml:space="preserve"> SQRT( 4/3 * 1/U779 * g/rhoa * F779 * 10^(-9) *  ( rhop - rhoa ) )</f>
        <v>4.3623131975907758E-3</v>
      </c>
      <c r="AA779" cm="1">
        <f t="array" ref="AA779" xml:space="preserve"> Z779 / U</f>
        <v>0.41587851130439807</v>
      </c>
      <c r="AB779">
        <f t="shared" si="323"/>
        <v>0.71197262787420101</v>
      </c>
      <c r="AC779">
        <f t="shared" si="324"/>
        <v>0.66075417712858564</v>
      </c>
      <c r="AD779">
        <f t="shared" si="325"/>
        <v>0.9280612080571935</v>
      </c>
      <c r="AE779" cm="1">
        <f t="array" ref="AE779">( ( F779 * 10^(-9) ) ^ 2 * rhop * H779 * U ) / ( 18 * mu * ( df * 10^(-6) ) )</f>
        <v>0.25417372712303454</v>
      </c>
      <c r="AF779">
        <f t="shared" si="326"/>
        <v>0.25415630831874853</v>
      </c>
      <c r="AG779" cm="1">
        <f t="array" ref="AG779">(2 * AI799*(1-alpha)*AE779*SQRT(alpha)+(1-alpha)*alpha*AE779^2)/Ku</f>
        <v>0.19987790515190976</v>
      </c>
      <c r="AH779">
        <f t="shared" si="327"/>
        <v>0.78643692330167991</v>
      </c>
      <c r="AI779" cm="1">
        <f t="array" ref="AI779" xml:space="preserve"> F779 / df / 1000</f>
        <v>0.99362244897959184</v>
      </c>
      <c r="AJ779" cm="1">
        <f t="array" ref="AJ779" xml:space="preserve"> ( 1 + AI779 ) / ( 2*Ku ) * ( 2 * LN( 1 + AI779 ) - 1 + alpha + ( 1 / ( 1 + AI779 ) ) ^ 2 * ( 1 - alpha / 2 ) - ( alpha / 2) * ( 1 + AI779 ) ^ 2 )</f>
        <v>0.84465234405889789</v>
      </c>
      <c r="AK779" cm="1">
        <f t="array" ref="AK779" xml:space="preserve"> ( ( 1 - alpha ) / Ku ) * AI779 ^ 2</f>
        <v>1.4040863659375331</v>
      </c>
      <c r="AL779">
        <f t="shared" si="328"/>
        <v>1.6623245952178707</v>
      </c>
      <c r="AM779">
        <f t="shared" si="318"/>
        <v>0.96673171856727591</v>
      </c>
      <c r="AN779">
        <f t="shared" si="329"/>
        <v>2.3215406714424134</v>
      </c>
      <c r="AO779">
        <f t="shared" si="330"/>
        <v>2.4014321934972851</v>
      </c>
      <c r="AP779" cm="1">
        <f t="array" ref="AP779" xml:space="preserve"> EXP( -4 * alpha * X * 10^(-6) * AM779 / ( PI() * df * 10^(-6) * ( 1 - alpha ) ) ) * 100</f>
        <v>2.5657753821050362E-7</v>
      </c>
      <c r="AQ779" cm="1">
        <f t="array" ref="AQ779" xml:space="preserve"> EXP( -4 * alpha * X * 10^(-6) * AN779 / ( PI() * df * 10^(-6) * ( 1 - alpha ) ) ) * 100</f>
        <v>2.3432631350143589E-19</v>
      </c>
      <c r="AR779">
        <f t="shared" si="331"/>
        <v>2.5657753821026931E-7</v>
      </c>
      <c r="AS779" cm="1">
        <f t="array" ref="AS779" xml:space="preserve"> ( sigave * 10^(-6) * fE *e * H779 ) / ( 3 * PI() * eps0 * ( 1 + epsF ) * mu * U * F779 * 10^(-9) )</f>
        <v>2.7060042217979226E-3</v>
      </c>
      <c r="AT779" cm="1">
        <f t="array" ref="AT779" xml:space="preserve"> PI() * AS779 / ( 1 + alpha * SQRT(AS779) )</f>
        <v>8.4707586400973537E-3</v>
      </c>
      <c r="AU779" cm="1">
        <f t="array" ref="AU779" xml:space="preserve"> PI() * AS779 * ( 1 - SQRT( AS779 ) * alpha )</f>
        <v>8.4706495088903086E-3</v>
      </c>
      <c r="AV779">
        <f t="shared" si="332"/>
        <v>0.99998711671389995</v>
      </c>
      <c r="AW779" cm="1">
        <f t="array" ref="AW779" xml:space="preserve"> 2 / 3 * ( epsP - 1 ) / ( epsP + 2 ) * ( sigave * 10^(-6) ) ^ 2 / ( eps0 * ( 1 + epsF ) ^ 2 ) * H779 * ( F779 * 10^(-9) ) ^ 2 / ( df * 10^(-6) * mu * U )</f>
        <v>203.80581995116972</v>
      </c>
      <c r="AX779" cm="1">
        <f t="array" ref="AX779" xml:space="preserve"> 0.528 * Ku ^ 0.26 * AW779 ^ 0.74 / ( 1 + 0.366 * ( Ku * AW779 ) ^ 0.63 )</f>
        <v>2.6916228825975392</v>
      </c>
      <c r="AY779" cm="1">
        <f t="array" ref="AY779" xml:space="preserve"> 0.35 * Ku ^ ( -0.5 ) * AW779 ^ 0.4</f>
        <v>3.6287358277744541</v>
      </c>
      <c r="AZ779">
        <f t="shared" si="333"/>
        <v>1.3481590795039453</v>
      </c>
      <c r="BA779">
        <f t="shared" si="319"/>
        <v>0.9670135261496634</v>
      </c>
      <c r="BB779">
        <f t="shared" si="334"/>
        <v>2.3300113209513036</v>
      </c>
      <c r="BC779">
        <f t="shared" si="335"/>
        <v>2.4094919646353437</v>
      </c>
      <c r="BD779">
        <f t="shared" si="320"/>
        <v>1.0562773861362909</v>
      </c>
      <c r="BE779">
        <f t="shared" si="336"/>
        <v>5.9502764992168675</v>
      </c>
      <c r="BF779">
        <f t="shared" si="337"/>
        <v>5.6332518118011725</v>
      </c>
      <c r="BG779" cm="1">
        <f t="array" ref="BG779" xml:space="preserve"> EXP( -4 * alpha * X * 10^(-6) * BA779 / ( PI() * df * 10^(-6) * ( 1 - alpha ) ) ) * 100</f>
        <v>2.551022999513562E-7</v>
      </c>
      <c r="BH779" cm="1">
        <f t="array" ref="BH779" xml:space="preserve"> EXP( -4 * alpha * X * 10^(-6) * BB779 / ( PI() * df * 10^(-6) * ( 1 - alpha ) ) ) * 100</f>
        <v>1.9703679500799763E-19</v>
      </c>
      <c r="BI779" cm="1">
        <f t="array" ref="BI779" xml:space="preserve"> EXP( -4 * alpha * X * 10^(-6) * BD779 / ( PI() * df * 10^(-6) * ( 1 - alpha ) ) ) * 100</f>
        <v>4.1065628494040244E-8</v>
      </c>
      <c r="BJ779" cm="1">
        <f t="array" ref="BJ779" xml:space="preserve"> EXP( -4 * alpha * X * 10^(-6) * BE779 / ( PI() * df * 10^(-6) * ( 1 - alpha ) ) ) * 100</f>
        <v>1.3284970878495069E-51</v>
      </c>
      <c r="BK779" cm="1">
        <f t="array" ref="BK779">fC *  BG779 +  ( 1 - fC ) * BI779</f>
        <v>6.2469295639771846E-8</v>
      </c>
    </row>
    <row r="780" spans="6:63" x14ac:dyDescent="0.2">
      <c r="F780">
        <v>7800</v>
      </c>
      <c r="G780" cm="1">
        <f t="array" ref="G780" xml:space="preserve"> F780 * 10^(-9) * rhoa/mu * U</f>
        <v>5.1674458679275411E-3</v>
      </c>
      <c r="H780" cm="1">
        <f t="array" ref="H780">1 +  lambda/F780 * ( 2.514 + 0.8 * EXP( -0.55 * F780/lambda ) )</f>
        <v>1.0215978384615385</v>
      </c>
      <c r="I780" cm="1">
        <f t="array" ref="I780" xml:space="preserve"> 1 + 3.34 * lambda/F780</f>
        <v>1.0286940256410257</v>
      </c>
      <c r="J780">
        <f t="shared" si="321"/>
        <v>0.99310175134431711</v>
      </c>
      <c r="K780" cm="1">
        <f t="array" ref="K780" xml:space="preserve"> kB * T * H780 / ( 3 * PI() * mu * F780 * 10^(-9) )</f>
        <v>3.0921503549716759E-12</v>
      </c>
      <c r="L780" cm="1">
        <f t="array" ref="L780" xml:space="preserve"> df * 10^(-6) *U / K780</f>
        <v>26595.356843835118</v>
      </c>
      <c r="M780" cm="1">
        <f t="array" ref="M780" xml:space="preserve"> 1 + 0.388 * Kn * ( ( 1 - alpha ) * L780 / Ku ) ^ ( 1 / 3 )</f>
        <v>1.2226405303647687</v>
      </c>
      <c r="N780" cm="1">
        <f t="array" ref="N780" xml:space="preserve"> 1 + 0.388 * Kn * ( ( 1 - alpha ) / Ku ) ^ ( 1 / 3 ) * ( 3 * PI() * mu * df * 10^(-6) * U * F780 * 10^(-9) / ( kB * T ) ) ^ ( 1 / 3 ) * ( 0.6 * ( F780 / lambda ) ^ 0.1 ) ^ ( -1 / 3 ) * ( 1 + 2/3 * ( 3.34 * F780 / lambda ) ) ^ ( -1 / 2 )</f>
        <v>1.0140650304032981</v>
      </c>
      <c r="O780">
        <f t="shared" si="312"/>
        <v>0.82940570447207151</v>
      </c>
      <c r="P780" cm="1">
        <f t="array" ref="P780" xml:space="preserve"> 1 / ( 1 + 1.6 * ( ( 1 - alpha ) / Ku ) ^ ( 1 / 3 ) * L780 ^ ( -2 / 3 ) * M780 )</f>
        <v>0.99753701978879439</v>
      </c>
      <c r="Q780" cm="1">
        <f t="array" ref="Q780" xml:space="preserve"> 1.6 * ( ( 1 - alpha ) / Ku ) * L780 ^ ( -2 / 3 ) * M780 * P780</f>
        <v>3.1147864544054413E-3</v>
      </c>
      <c r="R780" cm="1">
        <f t="array" ref="R780" xml:space="preserve"> 1.6 * ( 0.6 ) ^ ( 2 / 3 ) * ( ( 1 - alpha ) / Ku ) * ( lambda * 10^(-9) ) ^ ( -1 / 15 ) * ( kB * T / ( 3 * PI() * df * 10^(-6) * U * mu ) ) ^ ( 2 / 3 ) * ( F780 * 10^(-9) ) ^ ( -3 / 5 )  +  3.2 * 3.34 / 3 * ( 0.6 ) ^ ( 2 / 3 ) * ( ( 1 - alpha ) / Ku ) *  ( lambda * 10^(-9) ) ^ ( 14 / 15 ) * ( kB * T / ( 3 * PI() * df * 10^(-6) * U * mu ) ) ^ ( 2 / 3 ) * ( F780 * 10^(-9) ) ^ ( -8 / 5 )</f>
        <v>2.506538031998459E-3</v>
      </c>
      <c r="S780">
        <f t="shared" si="313"/>
        <v>2.5417925656255405E-3</v>
      </c>
      <c r="T780">
        <f t="shared" si="322"/>
        <v>0.81604071509638199</v>
      </c>
      <c r="U780">
        <f t="shared" si="314"/>
        <v>4663.1696962818432</v>
      </c>
      <c r="V780">
        <f t="shared" si="315"/>
        <v>1.4643899876715426E-2</v>
      </c>
      <c r="W780">
        <f t="shared" si="316"/>
        <v>2.1444293016875923E-4</v>
      </c>
      <c r="X780">
        <f t="shared" si="317"/>
        <v>3.14025516617652E-6</v>
      </c>
      <c r="Y780" cm="1">
        <f t="array" ref="Y780" xml:space="preserve"> 4 / 3 * g / U^2 * F780 * 10^(-9) * ( rhop - rhoa ) / rhoa</f>
        <v>808.58733841972958</v>
      </c>
      <c r="Z780" cm="1">
        <f t="array" ref="Z780" xml:space="preserve"> SQRT( 4/3 * 1/U780 * g/rhoa * F780 * 10^(-9) *  ( rhop - rhoa ) )</f>
        <v>4.3679053671883761E-3</v>
      </c>
      <c r="AA780" cm="1">
        <f t="array" ref="AA780" xml:space="preserve"> Z780 / U</f>
        <v>0.41641163743768356</v>
      </c>
      <c r="AB780">
        <f t="shared" si="323"/>
        <v>0.71353656815461008</v>
      </c>
      <c r="AC780">
        <f t="shared" si="324"/>
        <v>0.66200796190879685</v>
      </c>
      <c r="AD780">
        <f t="shared" si="325"/>
        <v>0.92778421100535946</v>
      </c>
      <c r="AE780" cm="1">
        <f t="array" ref="AE780">( ( F780 * 10^(-9) ) ^ 2 * rhop * H780 * U ) / ( 18 * mu * ( df * 10^(-6) ) )</f>
        <v>0.25481979455760195</v>
      </c>
      <c r="AF780">
        <f t="shared" si="326"/>
        <v>0.25479656625561192</v>
      </c>
      <c r="AG780" cm="1">
        <f t="array" ref="AG780">(2 * AI800*(1-alpha)*AE780*SQRT(alpha)+(1-alpha)*alpha*AE780^2)/Ku</f>
        <v>0.20064495814119213</v>
      </c>
      <c r="AH780">
        <f t="shared" si="327"/>
        <v>0.78747120139721627</v>
      </c>
      <c r="AI780" cm="1">
        <f t="array" ref="AI780" xml:space="preserve"> F780 / df / 1000</f>
        <v>0.99489795918367352</v>
      </c>
      <c r="AJ780" cm="1">
        <f t="array" ref="AJ780" xml:space="preserve"> ( 1 + AI780 ) / ( 2*Ku ) * ( 2 * LN( 1 + AI780 ) - 1 + alpha + ( 1 / ( 1 + AI780 ) ) ^ 2 * ( 1 - alpha / 2 ) - ( alpha / 2) * ( 1 + AI780 ) ^ 2 )</f>
        <v>0.84640121065893259</v>
      </c>
      <c r="AK780" cm="1">
        <f t="array" ref="AK780" xml:space="preserve"> ( ( 1 - alpha ) / Ku ) * AI780 ^ 2</f>
        <v>1.4076935227454888</v>
      </c>
      <c r="AL780">
        <f t="shared" si="328"/>
        <v>1.663151594088085</v>
      </c>
      <c r="AM780">
        <f t="shared" si="318"/>
        <v>0.96731285536010103</v>
      </c>
      <c r="AN780">
        <f t="shared" si="329"/>
        <v>2.3270398434755233</v>
      </c>
      <c r="AO780">
        <f t="shared" si="330"/>
        <v>2.4056744729286548</v>
      </c>
      <c r="AP780" cm="1">
        <f t="array" ref="AP780" xml:space="preserve"> EXP( -4 * alpha * X * 10^(-6) * AM780 / ( PI() * df * 10^(-6) * ( 1 - alpha ) ) ) * 100</f>
        <v>2.5354462599754612E-7</v>
      </c>
      <c r="AQ780" cm="1">
        <f t="array" ref="AQ780" xml:space="preserve"> EXP( -4 * alpha * X * 10^(-6) * AN780 / ( PI() * df * 10^(-6) * ( 1 - alpha ) ) ) * 100</f>
        <v>2.0938864341446501E-19</v>
      </c>
      <c r="AR780">
        <f t="shared" si="331"/>
        <v>2.5354462599733675E-7</v>
      </c>
      <c r="AS780" cm="1">
        <f t="array" ref="AS780" xml:space="preserve"> ( sigave * 10^(-6) * fE *e * H780 ) / ( 3 * PI() * eps0 * ( 1 + epsF ) * mu * U * F780 * 10^(-9) )</f>
        <v>2.7024616436743146E-3</v>
      </c>
      <c r="AT780" cm="1">
        <f t="array" ref="AT780" xml:space="preserve"> PI() * AS780 / ( 1 + alpha * SQRT(AS780) )</f>
        <v>8.4596889180648619E-3</v>
      </c>
      <c r="AU780" cm="1">
        <f t="array" ref="AU780" xml:space="preserve"> PI() * AS780 * ( 1 - SQRT( AS780 ) * alpha )</f>
        <v>8.4595800721551408E-3</v>
      </c>
      <c r="AV780">
        <f t="shared" si="332"/>
        <v>0.99998713358011437</v>
      </c>
      <c r="AW780" cm="1">
        <f t="array" ref="AW780" xml:space="preserve"> 2 / 3 * ( epsP - 1 ) / ( epsP + 2 ) * ( sigave * 10^(-6) ) ^ 2 / ( eps0 * ( 1 + epsF ) ^ 2 ) * H780 * ( F780 * 10^(-9) ) ^ 2 / ( df * 10^(-6) * mu * U )</f>
        <v>204.32386052419099</v>
      </c>
      <c r="AX780" cm="1">
        <f t="array" ref="AX780" xml:space="preserve"> 0.528 * Ku ^ 0.26 * AW780 ^ 0.74 / ( 1 + 0.366 * ( Ku * AW780 ) ^ 0.63 )</f>
        <v>2.6928534681689853</v>
      </c>
      <c r="AY780" cm="1">
        <f t="array" ref="AY780" xml:space="preserve"> 0.35 * Ku ^ ( -0.5 ) * AW780 ^ 0.4</f>
        <v>3.6324224759015542</v>
      </c>
      <c r="AZ780">
        <f t="shared" si="333"/>
        <v>1.3489120439856062</v>
      </c>
      <c r="BA780">
        <f t="shared" si="319"/>
        <v>0.96758937843537429</v>
      </c>
      <c r="BB780">
        <f t="shared" si="334"/>
        <v>2.3354994235476783</v>
      </c>
      <c r="BC780">
        <f t="shared" si="335"/>
        <v>2.4137299102272722</v>
      </c>
      <c r="BD780">
        <f t="shared" si="320"/>
        <v>1.0553345461681942</v>
      </c>
      <c r="BE780">
        <f t="shared" si="336"/>
        <v>5.9594623193770779</v>
      </c>
      <c r="BF780">
        <f t="shared" si="337"/>
        <v>5.6469887591714327</v>
      </c>
      <c r="BG780" cm="1">
        <f t="array" ref="BG780" xml:space="preserve"> EXP( -4 * alpha * X * 10^(-6) * BA780 / ( PI() * df * 10^(-6) * ( 1 - alpha ) ) ) * 100</f>
        <v>2.5211408567178876E-7</v>
      </c>
      <c r="BH780" cm="1">
        <f t="array" ref="BH780" xml:space="preserve"> EXP( -4 * alpha * X * 10^(-6) * BB780 / ( PI() * df * 10^(-6) * ( 1 - alpha ) ) ) * 100</f>
        <v>1.7610746491011242E-19</v>
      </c>
      <c r="BI780" cm="1">
        <f t="array" ref="BI780" xml:space="preserve"> EXP( -4 * alpha * X * 10^(-6) * BD780 / ( PI() * df * 10^(-6) * ( 1 - alpha ) ) ) * 100</f>
        <v>4.1865563707610009E-8</v>
      </c>
      <c r="BJ780" cm="1">
        <f t="array" ref="BJ780" xml:space="preserve"> EXP( -4 * alpha * X * 10^(-6) * BE780 / ( PI() * df * 10^(-6) * ( 1 - alpha ) ) ) * 100</f>
        <v>1.1008586938324717E-51</v>
      </c>
      <c r="BK780" cm="1">
        <f t="array" ref="BK780">fC *  BG780 +  ( 1 - fC ) * BI780</f>
        <v>6.2890415904027888E-8</v>
      </c>
    </row>
    <row r="781" spans="6:63" x14ac:dyDescent="0.2">
      <c r="F781">
        <v>7810</v>
      </c>
      <c r="G781" cm="1">
        <f t="array" ref="G781" xml:space="preserve"> F781 * 10^(-9) * rhoa/mu * U</f>
        <v>5.1740707985274475E-3</v>
      </c>
      <c r="H781" cm="1">
        <f t="array" ref="H781">1 +  lambda/F781 * ( 2.514 + 0.8 * EXP( -0.55 * F781/lambda ) )</f>
        <v>1.0215701843790013</v>
      </c>
      <c r="I781" cm="1">
        <f t="array" ref="I781" xml:space="preserve"> 1 + 3.34 * lambda/F781</f>
        <v>1.02865728553137</v>
      </c>
      <c r="J781">
        <f t="shared" si="321"/>
        <v>0.99311033786271408</v>
      </c>
      <c r="K781" cm="1">
        <f t="array" ref="K781" xml:space="preserve"> kB * T * H781 / ( 3 * PI() * mu * F781 * 10^(-9) )</f>
        <v>3.0881075399589895E-12</v>
      </c>
      <c r="L781" cm="1">
        <f t="array" ref="L781" xml:space="preserve"> df * 10^(-6) *U / K781</f>
        <v>26630.174319109126</v>
      </c>
      <c r="M781" cm="1">
        <f t="array" ref="M781" xml:space="preserve"> 1 + 0.388 * Kn * ( ( 1 - alpha ) * L781 / Ku ) ^ ( 1 / 3 )</f>
        <v>1.222737645071678</v>
      </c>
      <c r="N781" cm="1">
        <f t="array" ref="N781" xml:space="preserve"> 1 + 0.388 * Kn * ( ( 1 - alpha ) / Ku ) ^ ( 1 / 3 ) * ( 3 * PI() * mu * df * 10^(-6) * U * F781 * 10^(-9) / ( kB * T ) ) ^ ( 1 / 3 ) * ( 0.6 * ( F781 / lambda ) ^ 0.1 ) ^ ( -1 / 3 ) * ( 1 + 2/3 * ( 3.34 * F781 / lambda ) ) ^ ( -1 / 2 )</f>
        <v>1.0140614613561134</v>
      </c>
      <c r="O781">
        <f t="shared" si="312"/>
        <v>0.82933691086011196</v>
      </c>
      <c r="P781" cm="1">
        <f t="array" ref="P781" xml:space="preserve"> 1 / ( 1 + 1.6 * ( ( 1 - alpha ) / Ku ) ^ ( 1 / 3 ) * L781 ^ ( -2 / 3 ) * M781 )</f>
        <v>0.99753896679533893</v>
      </c>
      <c r="Q781" cm="1">
        <f t="array" ref="Q781" xml:space="preserve"> 1.6 * ( ( 1 - alpha ) / Ku ) * L781 ^ ( -2 / 3 ) * M781 * P781</f>
        <v>3.1123241895509111E-3</v>
      </c>
      <c r="R781" cm="1">
        <f t="array" ref="R781" xml:space="preserve"> 1.6 * ( 0.6 ) ^ ( 2 / 3 ) * ( ( 1 - alpha ) / Ku ) * ( lambda * 10^(-9) ) ^ ( -1 / 15 ) * ( kB * T / ( 3 * PI() * df * 10^(-6) * U * mu ) ) ^ ( 2 / 3 ) * ( F781 * 10^(-9) ) ^ ( -3 / 5 )  +  3.2 * 3.34 / 3 * ( 0.6 ) ^ ( 2 / 3 ) * ( ( 1 - alpha ) / Ku ) *  ( lambda * 10^(-9) ) ^ ( 14 / 15 ) * ( kB * T / ( 3 * PI() * df * 10^(-6) * U * mu ) ) ^ ( 2 / 3 ) * ( F781 * 10^(-9) ) ^ ( -8 / 5 )</f>
        <v>2.5045517061837845E-3</v>
      </c>
      <c r="S781">
        <f t="shared" si="313"/>
        <v>2.5397693632146757E-3</v>
      </c>
      <c r="T781">
        <f t="shared" si="322"/>
        <v>0.81603625089619869</v>
      </c>
      <c r="U781">
        <f t="shared" si="314"/>
        <v>4657.2153822068876</v>
      </c>
      <c r="V781">
        <f t="shared" si="315"/>
        <v>1.4653257943671266E-2</v>
      </c>
      <c r="W781">
        <f t="shared" si="316"/>
        <v>2.1471709227255227E-4</v>
      </c>
      <c r="X781">
        <f t="shared" si="317"/>
        <v>3.1462792109411595E-6</v>
      </c>
      <c r="Y781" cm="1">
        <f t="array" ref="Y781" xml:space="preserve"> 4 / 3 * g / U^2 * F781 * 10^(-9) * ( rhop - rhoa ) / rhoa</f>
        <v>809.62398885360119</v>
      </c>
      <c r="Z781" cm="1">
        <f t="array" ref="Z781" xml:space="preserve"> SQRT( 4/3 * 1/U781 * g/rhoa * F781 * 10^(-9) *  ( rhop - rhoa ) )</f>
        <v>4.3734975201355185E-3</v>
      </c>
      <c r="AA781" cm="1">
        <f t="array" ref="AA781" xml:space="preserve"> Z781 / U</f>
        <v>0.41694476198360764</v>
      </c>
      <c r="AB781">
        <f t="shared" si="323"/>
        <v>0.71510336379464168</v>
      </c>
      <c r="AC781">
        <f t="shared" si="324"/>
        <v>0.66326302141708271</v>
      </c>
      <c r="AD781">
        <f t="shared" si="325"/>
        <v>0.92750650465063944</v>
      </c>
      <c r="AE781" cm="1">
        <f t="array" ref="AE781">( ( F781 * 10^(-9) ) ^ 2 * rhop * H781 * U ) / ( 18 * mu * ( df * 10^(-6) ) )</f>
        <v>0.25546668195466049</v>
      </c>
      <c r="AF781">
        <f t="shared" si="326"/>
        <v>0.25543680083857395</v>
      </c>
      <c r="AG781" cm="1">
        <f t="array" ref="AG781">(2 * AI801*(1-alpha)*AE781*SQRT(alpha)+(1-alpha)*alpha*AE781^2)/Ku</f>
        <v>6.4042556145745867E-3</v>
      </c>
      <c r="AH781">
        <f t="shared" si="327"/>
        <v>2.5071781331233573E-2</v>
      </c>
      <c r="AI781" cm="1">
        <f t="array" ref="AI781" xml:space="preserve"> F781 / df / 1000</f>
        <v>0.99617346938775519</v>
      </c>
      <c r="AJ781" cm="1">
        <f t="array" ref="AJ781" xml:space="preserve"> ( 1 + AI781 ) / ( 2*Ku ) * ( 2 * LN( 1 + AI781 ) - 1 + alpha + ( 1 / ( 1 + AI781 ) ) ^ 2 * ( 1 - alpha / 2 ) - ( alpha / 2) * ( 1 + AI781 ) ^ 2 )</f>
        <v>0.84815111217163741</v>
      </c>
      <c r="AK781" cm="1">
        <f t="array" ref="AK781" xml:space="preserve"> ( ( 1 - alpha ) / Ku ) * AI781 ^ 2</f>
        <v>1.4113053070798178</v>
      </c>
      <c r="AL781">
        <f t="shared" si="328"/>
        <v>1.6639786080881975</v>
      </c>
      <c r="AM781">
        <f t="shared" si="318"/>
        <v>0.96788952493561797</v>
      </c>
      <c r="AN781">
        <f t="shared" si="329"/>
        <v>2.3325448986986892</v>
      </c>
      <c r="AO781">
        <f t="shared" si="330"/>
        <v>2.4099288592402583</v>
      </c>
      <c r="AP781" cm="1">
        <f t="array" ref="AP781" xml:space="preserve"> EXP( -4 * alpha * X * 10^(-6) * AM781 / ( PI() * df * 10^(-6) * ( 1 - alpha ) ) ) * 100</f>
        <v>2.5057046761431043E-7</v>
      </c>
      <c r="AQ781" cm="1">
        <f t="array" ref="AQ781" xml:space="preserve"> EXP( -4 * alpha * X * 10^(-6) * AN781 / ( PI() * df * 10^(-6) * ( 1 - alpha ) ) ) * 100</f>
        <v>1.870823884405019E-19</v>
      </c>
      <c r="AR781">
        <f t="shared" si="331"/>
        <v>2.5057046761412334E-7</v>
      </c>
      <c r="AS781" cm="1">
        <f t="array" ref="AS781" xml:space="preserve"> ( sigave * 10^(-6) * fE *e * H781 ) / ( 3 * PI() * eps0 * ( 1 + epsF ) * mu * U * F781 * 10^(-9) )</f>
        <v>2.6989283250287025E-3</v>
      </c>
      <c r="AT781" cm="1">
        <f t="array" ref="AT781" xml:space="preserve"> PI() * AS781 / ( 1 + alpha * SQRT(AS781) )</f>
        <v>8.4486480909966924E-3</v>
      </c>
      <c r="AU781" cm="1">
        <f t="array" ref="AU781" xml:space="preserve"> PI() * AS781 * ( 1 - SQRT( AS781 ) * alpha )</f>
        <v>8.4485395292671472E-3</v>
      </c>
      <c r="AV781">
        <f t="shared" si="332"/>
        <v>0.99998715040224473</v>
      </c>
      <c r="AW781" cm="1">
        <f t="array" ref="AW781" xml:space="preserve"> 2 / 3 * ( epsP - 1 ) / ( epsP + 2 ) * ( sigave * 10^(-6) ) ^ 2 / ( eps0 * ( 1 + epsF ) ^ 2 ) * H781 * ( F781 * 10^(-9) ) ^ 2 / ( df * 10^(-6) * mu * U )</f>
        <v>204.84255857322177</v>
      </c>
      <c r="AX781" cm="1">
        <f t="array" ref="AX781" xml:space="preserve"> 0.528 * Ku ^ 0.26 * AW781 ^ 0.74 / ( 1 + 0.366 * ( Ku * AW781 ) ^ 0.63 )</f>
        <v>2.6940823757612202</v>
      </c>
      <c r="AY781" cm="1">
        <f t="array" ref="AY781" xml:space="preserve"> 0.35 * Ku ^ ( -0.5 ) * AW781 ^ 0.4</f>
        <v>3.6361081883113306</v>
      </c>
      <c r="AZ781">
        <f t="shared" si="333"/>
        <v>1.3496648138993665</v>
      </c>
      <c r="BA781">
        <f t="shared" si="319"/>
        <v>0.9681608150394716</v>
      </c>
      <c r="BB781">
        <f t="shared" si="334"/>
        <v>2.3409934382279562</v>
      </c>
      <c r="BC781">
        <f t="shared" si="335"/>
        <v>2.4179799490568255</v>
      </c>
      <c r="BD781">
        <f t="shared" si="320"/>
        <v>1.0543977898838897</v>
      </c>
      <c r="BE781">
        <f t="shared" si="336"/>
        <v>5.9686530870100203</v>
      </c>
      <c r="BF781">
        <f t="shared" si="337"/>
        <v>5.6607223044988446</v>
      </c>
      <c r="BG781" cm="1">
        <f t="array" ref="BG781" xml:space="preserve"> EXP( -4 * alpha * X * 10^(-6) * BA781 / ( PI() * df * 10^(-6) * ( 1 - alpha ) ) ) * 100</f>
        <v>2.4918338802419186E-7</v>
      </c>
      <c r="BH781" cm="1">
        <f t="array" ref="BH781" xml:space="preserve"> EXP( -4 * alpha * X * 10^(-6) * BB781 / ( PI() * df * 10^(-6) * ( 1 - alpha ) ) ) * 100</f>
        <v>1.5738221702629611E-19</v>
      </c>
      <c r="BI781" cm="1">
        <f t="array" ref="BI781" xml:space="preserve"> EXP( -4 * alpha * X * 10^(-6) * BD781 / ( PI() * df * 10^(-6) * ( 1 - alpha ) ) ) * 100</f>
        <v>4.2675768480842548E-8</v>
      </c>
      <c r="BJ781" cm="1">
        <f t="array" ref="BJ781" xml:space="preserve"> EXP( -4 * alpha * X * 10^(-6) * BE781 / ( PI() * df * 10^(-6) * ( 1 - alpha ) ) ) * 100</f>
        <v>9.1213386675092655E-52</v>
      </c>
      <c r="BK781" cm="1">
        <f t="array" ref="BK781">fC *  BG781 +  ( 1 - fC ) * BI781</f>
        <v>6.3326530435177481E-8</v>
      </c>
    </row>
    <row r="782" spans="6:63" x14ac:dyDescent="0.2">
      <c r="F782">
        <v>7820</v>
      </c>
      <c r="G782" cm="1">
        <f t="array" ref="G782" xml:space="preserve"> F782 * 10^(-9) * rhoa/mu * U</f>
        <v>5.1806957291273556E-3</v>
      </c>
      <c r="H782" cm="1">
        <f t="array" ref="H782">1 +  lambda/F782 * ( 2.514 + 0.8 * EXP( -0.55 * F782/lambda ) )</f>
        <v>1.021542601023018</v>
      </c>
      <c r="I782" cm="1">
        <f t="array" ref="I782" xml:space="preserve"> 1 + 3.34 * lambda/F782</f>
        <v>1.0286206393861892</v>
      </c>
      <c r="J782">
        <f t="shared" si="321"/>
        <v>0.99311890303173878</v>
      </c>
      <c r="K782" cm="1">
        <f t="array" ref="K782" xml:space="preserve"> kB * T * H782 / ( 3 * PI() * mu * F782 * 10^(-9) )</f>
        <v>3.0840752781527505E-12</v>
      </c>
      <c r="L782" cm="1">
        <f t="array" ref="L782" xml:space="preserve"> df * 10^(-6) *U / K782</f>
        <v>26664.9918333122</v>
      </c>
      <c r="M782" cm="1">
        <f t="array" ref="M782" xml:space="preserve"> 1 + 0.388 * Kn * ( ( 1 - alpha ) * L782 / Ku ) ^ ( 1 / 3 )</f>
        <v>1.2228346752758161</v>
      </c>
      <c r="N782" cm="1">
        <f t="array" ref="N782" xml:space="preserve"> 1 + 0.388 * Kn * ( ( 1 - alpha ) / Ku ) ^ ( 1 / 3 ) * ( 3 * PI() * mu * df * 10^(-6) * U * F782 * 10^(-9) / ( kB * T ) ) ^ ( 1 / 3 ) * ( 0.6 * ( F782 / lambda ) ^ 0.1 ) ^ ( -1 / 3 ) * ( 1 + 2/3 * ( 3.34 * F782 / lambda ) ) ^ ( -1 / 2 )</f>
        <v>1.0140578977357335</v>
      </c>
      <c r="O782">
        <f t="shared" si="312"/>
        <v>0.82926818991864781</v>
      </c>
      <c r="P782" cm="1">
        <f t="array" ref="P782" xml:space="preserve"> 1 / ( 1 + 1.6 * ( ( 1 - alpha ) / Ku ) ^ ( 1 / 3 ) * L782 ^ ( -2 / 3 ) * M782 )</f>
        <v>0.99754090965842201</v>
      </c>
      <c r="Q782" cm="1">
        <f t="array" ref="Q782" xml:space="preserve"> 1.6 * ( ( 1 - alpha ) / Ku ) * L782 ^ ( -2 / 3 ) * M782 * P782</f>
        <v>3.1098671646886049E-3</v>
      </c>
      <c r="R782" cm="1">
        <f t="array" ref="R782" xml:space="preserve"> 1.6 * ( 0.6 ) ^ ( 2 / 3 ) * ( ( 1 - alpha ) / Ku ) * ( lambda * 10^(-9) ) ^ ( -1 / 15 ) * ( kB * T / ( 3 * PI() * df * 10^(-6) * U * mu ) ) ^ ( 2 / 3 ) * ( F782 * 10^(-9) ) ^ ( -3 / 5 )  +  3.2 * 3.34 / 3 * ( 0.6 ) ^ ( 2 / 3 ) * ( ( 1 - alpha ) / Ku ) *  ( lambda * 10^(-9) ) ^ ( 14 / 15 ) * ( kB * T / ( 3 * PI() * df * 10^(-6) * U * mu ) ) ^ ( 2 / 3 ) * ( F782 * 10^(-9) ) ^ ( -8 / 5 )</f>
        <v>2.502569568538158E-3</v>
      </c>
      <c r="S782">
        <f t="shared" si="313"/>
        <v>2.5377504356092263E-3</v>
      </c>
      <c r="T782">
        <f t="shared" si="322"/>
        <v>0.81603177924267856</v>
      </c>
      <c r="U782">
        <f t="shared" si="314"/>
        <v>4651.2762899722684</v>
      </c>
      <c r="V782">
        <f t="shared" si="315"/>
        <v>1.4662609981903791E-2</v>
      </c>
      <c r="W782">
        <f t="shared" si="316"/>
        <v>2.1499125272482096E-4</v>
      </c>
      <c r="X782">
        <f t="shared" si="317"/>
        <v>3.1523070663948358E-6</v>
      </c>
      <c r="Y782" cm="1">
        <f t="array" ref="Y782" xml:space="preserve"> 4 / 3 * g / U^2 * F782 * 10^(-9) * ( rhop - rhoa ) / rhoa</f>
        <v>810.66063928747258</v>
      </c>
      <c r="Z782" cm="1">
        <f t="array" ref="Z782" xml:space="preserve"> SQRT( 4/3 * 1/U782 * g/rhoa * F782 * 10^(-9) *  ( rhop - rhoa ) )</f>
        <v>4.3790896564390083E-3</v>
      </c>
      <c r="AA782" cm="1">
        <f t="array" ref="AA782" xml:space="preserve"> Z782 / U</f>
        <v>0.41747788494281901</v>
      </c>
      <c r="AB782">
        <f t="shared" si="323"/>
        <v>0.71667302262307919</v>
      </c>
      <c r="AC782">
        <f t="shared" si="324"/>
        <v>0.66451935655246741</v>
      </c>
      <c r="AD782">
        <f t="shared" si="325"/>
        <v>0.9272280880899838</v>
      </c>
      <c r="AE782" cm="1">
        <f t="array" ref="AE782">( ( F782 * 10^(-9) ) ^ 2 * rhop * H782 * U ) / ( 18 * mu * ( df * 10^(-6) ) )</f>
        <v>0.25611438931421016</v>
      </c>
      <c r="AF782">
        <f t="shared" si="326"/>
        <v>0.25607700901403474</v>
      </c>
      <c r="AG782" cm="1">
        <f t="array" ref="AG782">(2 * AI802*(1-alpha)*AE782*SQRT(alpha)+(1-alpha)*alpha*AE782^2)/Ku</f>
        <v>6.4367713380685245E-3</v>
      </c>
      <c r="AH782">
        <f t="shared" si="327"/>
        <v>2.5136076693693912E-2</v>
      </c>
      <c r="AI782" cm="1">
        <f t="array" ref="AI782" xml:space="preserve"> F782 / df / 1000</f>
        <v>0.99744897959183676</v>
      </c>
      <c r="AJ782" cm="1">
        <f t="array" ref="AJ782" xml:space="preserve"> ( 1 + AI782 ) / ( 2*Ku ) * ( 2 * LN( 1 + AI782 ) - 1 + alpha + ( 1 / ( 1 + AI782 ) ) ^ 2 * ( 1 - alpha / 2 ) - ( alpha / 2) * ( 1 + AI782 ) ^ 2 )</f>
        <v>0.84990204689386872</v>
      </c>
      <c r="AK782" cm="1">
        <f t="array" ref="AK782" xml:space="preserve"> ( ( 1 - alpha ) / Ku ) * AI782 ^ 2</f>
        <v>1.4149217189405199</v>
      </c>
      <c r="AL782">
        <f t="shared" si="328"/>
        <v>1.6648056374397788</v>
      </c>
      <c r="AM782">
        <f t="shared" si="318"/>
        <v>0.96846172204194547</v>
      </c>
      <c r="AN782">
        <f t="shared" si="329"/>
        <v>2.3380558349426313</v>
      </c>
      <c r="AO782">
        <f t="shared" si="330"/>
        <v>2.4141954005295903</v>
      </c>
      <c r="AP782" cm="1">
        <f t="array" ref="AP782" xml:space="preserve"> EXP( -4 * alpha * X * 10^(-6) * AM782 / ( PI() * df * 10^(-6) * ( 1 - alpha ) ) ) * 100</f>
        <v>2.4765385991985591E-7</v>
      </c>
      <c r="AQ782" cm="1">
        <f t="array" ref="AQ782" xml:space="preserve"> EXP( -4 * alpha * X * 10^(-6) * AN782 / ( PI() * df * 10^(-6) * ( 1 - alpha ) ) ) * 100</f>
        <v>1.6713231440613433E-19</v>
      </c>
      <c r="AR782">
        <f t="shared" si="331"/>
        <v>2.4765385991968878E-7</v>
      </c>
      <c r="AS782" cm="1">
        <f t="array" ref="AS782" xml:space="preserve"> ( sigave * 10^(-6) * fE *e * H782 ) / ( 3 * PI() * eps0 * ( 1 + epsF ) * mu * U * F782 * 10^(-9) )</f>
        <v>2.6954042296201165E-3</v>
      </c>
      <c r="AT782" cm="1">
        <f t="array" ref="AT782" xml:space="preserve"> PI() * AS782 / ( 1 + alpha * SQRT(AS782) )</f>
        <v>8.4376360459259558E-3</v>
      </c>
      <c r="AU782" cm="1">
        <f t="array" ref="AU782" xml:space="preserve"> PI() * AS782 * ( 1 - SQRT( AS782 ) * alpha )</f>
        <v>8.4375277672652585E-3</v>
      </c>
      <c r="AV782">
        <f t="shared" si="332"/>
        <v>0.99998716718046288</v>
      </c>
      <c r="AW782" cm="1">
        <f t="array" ref="AW782" xml:space="preserve"> 2 / 3 * ( epsP - 1 ) / ( epsP + 2 ) * ( sigave * 10^(-6) ) ^ 2 / ( eps0 * ( 1 + epsF ) ^ 2 ) * H782 * ( F782 * 10^(-9) ) ^ 2 / ( df * 10^(-6) * mu * U )</f>
        <v>205.36191409826199</v>
      </c>
      <c r="AX782" cm="1">
        <f t="array" ref="AX782" xml:space="preserve"> 0.528 * Ku ^ 0.26 * AW782 ^ 0.74 / ( 1 + 0.366 * ( Ku * AW782 ) ^ 0.63 )</f>
        <v>2.6953096099430862</v>
      </c>
      <c r="AY782" cm="1">
        <f t="array" ref="AY782" xml:space="preserve"> 0.35 * Ku ^ ( -0.5 ) * AW782 ^ 0.4</f>
        <v>3.639792966427768</v>
      </c>
      <c r="AZ782">
        <f t="shared" si="333"/>
        <v>1.3504173891565003</v>
      </c>
      <c r="BA782">
        <f t="shared" si="319"/>
        <v>0.96872783055287082</v>
      </c>
      <c r="BB782">
        <f t="shared" si="334"/>
        <v>2.3464933627098965</v>
      </c>
      <c r="BC782">
        <f t="shared" si="335"/>
        <v>2.4222421290102809</v>
      </c>
      <c r="BD782">
        <f t="shared" si="320"/>
        <v>1.053467145703346</v>
      </c>
      <c r="BE782">
        <f t="shared" si="336"/>
        <v>5.9778488013703992</v>
      </c>
      <c r="BF782">
        <f t="shared" si="337"/>
        <v>5.6744520469874704</v>
      </c>
      <c r="BG782" cm="1">
        <f t="array" ref="BG782" xml:space="preserve"> EXP( -4 * alpha * X * 10^(-6) * BA782 / ( PI() * df * 10^(-6) * ( 1 - alpha ) ) ) * 100</f>
        <v>2.4630903913100476E-7</v>
      </c>
      <c r="BH782" cm="1">
        <f t="array" ref="BH782" xml:space="preserve"> EXP( -4 * alpha * X * 10^(-6) * BB782 / ( PI() * df * 10^(-6) * ( 1 - alpha ) ) ) * 100</f>
        <v>1.4063099042643483E-19</v>
      </c>
      <c r="BI782" cm="1">
        <f t="array" ref="BI782" xml:space="preserve"> EXP( -4 * alpha * X * 10^(-6) * BD782 / ( PI() * df * 10^(-6) * ( 1 - alpha ) ) ) * 100</f>
        <v>4.3496212609627191E-8</v>
      </c>
      <c r="BJ782" cm="1">
        <f t="array" ref="BJ782" xml:space="preserve"> EXP( -4 * alpha * X * 10^(-6) * BE782 / ( PI() * df * 10^(-6) * ( 1 - alpha ) ) ) * 100</f>
        <v>7.5568643560556134E-52</v>
      </c>
      <c r="BK782" cm="1">
        <f t="array" ref="BK782">fC *  BG782 +  ( 1 - fC ) * BI782</f>
        <v>6.3777495261764956E-8</v>
      </c>
    </row>
    <row r="783" spans="6:63" x14ac:dyDescent="0.2">
      <c r="F783">
        <v>7830</v>
      </c>
      <c r="G783" cm="1">
        <f t="array" ref="G783" xml:space="preserve"> F783 * 10^(-9) * rhoa/mu * U</f>
        <v>5.1873206597272637E-3</v>
      </c>
      <c r="H783" cm="1">
        <f t="array" ref="H783">1 +  lambda/F783 * ( 2.514 + 0.8 * EXP( -0.55 * F783/lambda ) )</f>
        <v>1.0215150881226054</v>
      </c>
      <c r="I783" cm="1">
        <f t="array" ref="I783" xml:space="preserve"> 1 + 3.34 * lambda/F783</f>
        <v>1.0285840868454661</v>
      </c>
      <c r="J783">
        <f t="shared" si="321"/>
        <v>0.99312744693091604</v>
      </c>
      <c r="K783" cm="1">
        <f t="array" ref="K783" xml:space="preserve"> kB * T * H783 / ( 3 * PI() * mu * F783 * 10^(-9) )</f>
        <v>3.0800535283021555E-12</v>
      </c>
      <c r="L783" cm="1">
        <f t="array" ref="L783" xml:space="preserve"> df * 10^(-6) *U / K783</f>
        <v>26699.809386298319</v>
      </c>
      <c r="M783" cm="1">
        <f t="array" ref="M783" xml:space="preserve"> 1 + 0.388 * Kn * ( ( 1 - alpha ) * L783 / Ku ) ^ ( 1 / 3 )</f>
        <v>1.222931621160547</v>
      </c>
      <c r="N783" cm="1">
        <f t="array" ref="N783" xml:space="preserve"> 1 + 0.388 * Kn * ( ( 1 - alpha ) / Ku ) ^ ( 1 / 3 ) * ( 3 * PI() * mu * df * 10^(-6) * U * F783 * 10^(-9) / ( kB * T ) ) ^ ( 1 / 3 ) * ( 0.6 * ( F783 / lambda ) ^ 0.1 ) ^ ( -1 / 3 ) * ( 1 + 2/3 * ( 3.34 * F783 / lambda ) ) ^ ( -1 / 2 )</f>
        <v>1.0140543395270498</v>
      </c>
      <c r="O783">
        <f t="shared" si="312"/>
        <v>0.82919954147945307</v>
      </c>
      <c r="P783" cm="1">
        <f t="array" ref="P783" xml:space="preserve"> 1 / ( 1 + 1.6 * ( ( 1 - alpha ) / Ku ) ^ ( 1 / 3 ) * L783 ^ ( -2 / 3 ) * M783 )</f>
        <v>0.99754284839227181</v>
      </c>
      <c r="Q783" cm="1">
        <f t="array" ref="Q783" xml:space="preserve"> 1.6 * ( ( 1 - alpha ) / Ku ) * L783 ^ ( -2 / 3 ) * M783 * P783</f>
        <v>3.1074153618254378E-3</v>
      </c>
      <c r="R783" cm="1">
        <f t="array" ref="R783" xml:space="preserve"> 1.6 * ( 0.6 ) ^ ( 2 / 3 ) * ( ( 1 - alpha ) / Ku ) * ( lambda * 10^(-9) ) ^ ( -1 / 15 ) * ( kB * T / ( 3 * PI() * df * 10^(-6) * U * mu ) ) ^ ( 2 / 3 ) * ( F783 * 10^(-9) ) ^ ( -3 / 5 )  +  3.2 * 3.34 / 3 * ( 0.6 ) ^ ( 2 / 3 ) * ( ( 1 - alpha ) / Ku ) *  ( lambda * 10^(-9) ) ^ ( 14 / 15 ) * ( kB * T / ( 3 * PI() * df * 10^(-6) * U * mu ) ) ^ ( 2 / 3 ) * ( F783 * 10^(-9) ) ^ ( -8 / 5 )</f>
        <v>2.5005916047428217E-3</v>
      </c>
      <c r="S783">
        <f t="shared" si="313"/>
        <v>2.5357357681743678E-3</v>
      </c>
      <c r="T783">
        <f t="shared" si="322"/>
        <v>0.81602730015621749</v>
      </c>
      <c r="U783">
        <f t="shared" si="314"/>
        <v>4645.3523612678027</v>
      </c>
      <c r="V783">
        <f t="shared" si="315"/>
        <v>1.4671956002963907E-2</v>
      </c>
      <c r="W783">
        <f t="shared" si="316"/>
        <v>2.1526541152622658E-4</v>
      </c>
      <c r="X783">
        <f t="shared" si="317"/>
        <v>3.1583387300286678E-6</v>
      </c>
      <c r="Y783" cm="1">
        <f t="array" ref="Y783" xml:space="preserve"> 4 / 3 * g / U^2 * F783 * 10^(-9) * ( rhop - rhoa ) / rhoa</f>
        <v>811.69728972134396</v>
      </c>
      <c r="Z783" cm="1">
        <f t="array" ref="Z783" xml:space="preserve"> SQRT( 4/3 * 1/U783 * g/rhoa * F783 * 10^(-9) *  ( rhop - rhoa ) )</f>
        <v>4.3846817761056299E-3</v>
      </c>
      <c r="AA783" cm="1">
        <f t="array" ref="AA783" xml:space="preserve"> Z783 / U</f>
        <v>0.41801100631596461</v>
      </c>
      <c r="AB783">
        <f t="shared" si="323"/>
        <v>0.71824555249734623</v>
      </c>
      <c r="AC783">
        <f t="shared" si="324"/>
        <v>0.66577696821396282</v>
      </c>
      <c r="AD783">
        <f t="shared" si="325"/>
        <v>0.9269489604203609</v>
      </c>
      <c r="AE783" cm="1">
        <f t="array" ref="AE783">( ( F783 * 10^(-9) ) ^ 2 * rhop * H783 * U ) / ( 18 * mu * ( df * 10^(-6) ) )</f>
        <v>0.25676291663625089</v>
      </c>
      <c r="AF783">
        <f t="shared" si="326"/>
        <v>0.25671718774048585</v>
      </c>
      <c r="AG783" cm="1">
        <f t="array" ref="AG783">(2 * AI803*(1-alpha)*AE783*SQRT(alpha)+(1-alpha)*alpha*AE783^2)/Ku</f>
        <v>6.4694107167488661E-3</v>
      </c>
      <c r="AH783">
        <f t="shared" si="327"/>
        <v>2.5200535942645031E-2</v>
      </c>
      <c r="AI783" cm="1">
        <f t="array" ref="AI783" xml:space="preserve"> F783 / df / 1000</f>
        <v>0.99872448979591844</v>
      </c>
      <c r="AJ783" cm="1">
        <f t="array" ref="AJ783" xml:space="preserve"> ( 1 + AI783 ) / ( 2*Ku ) * ( 2 * LN( 1 + AI783 ) - 1 + alpha + ( 1 / ( 1 + AI783 ) ) ^ 2 * ( 1 - alpha / 2 ) - ( alpha / 2) * ( 1 + AI783 ) ^ 2 )</f>
        <v>0.85165401312497824</v>
      </c>
      <c r="AK783" cm="1">
        <f t="array" ref="AK783" xml:space="preserve"> ( ( 1 - alpha ) / Ku ) * AI783 ^ 2</f>
        <v>1.4185427583275954</v>
      </c>
      <c r="AL783">
        <f t="shared" si="328"/>
        <v>1.6656326823642027</v>
      </c>
      <c r="AM783">
        <f t="shared" si="318"/>
        <v>0.96902944144279579</v>
      </c>
      <c r="AN783">
        <f t="shared" si="329"/>
        <v>2.3435726500502181</v>
      </c>
      <c r="AO783">
        <f t="shared" si="330"/>
        <v>2.4184741451826826</v>
      </c>
      <c r="AP783" cm="1">
        <f t="array" ref="AP783" xml:space="preserve"> EXP( -4 * alpha * X * 10^(-6) * AM783 / ( PI() * df * 10^(-6) * ( 1 - alpha ) ) ) * 100</f>
        <v>2.4479362851863959E-7</v>
      </c>
      <c r="AQ783" cm="1">
        <f t="array" ref="AQ783" xml:space="preserve"> EXP( -4 * alpha * X * 10^(-6) * AN783 / ( PI() * df * 10^(-6) * ( 1 - alpha ) ) ) * 100</f>
        <v>1.4929171483973688E-19</v>
      </c>
      <c r="AR783">
        <f t="shared" si="331"/>
        <v>2.447936285184903E-7</v>
      </c>
      <c r="AS783" cm="1">
        <f t="array" ref="AS783" xml:space="preserve"> ( sigave * 10^(-6) * fE *e * H783 ) / ( 3 * PI() * eps0 * ( 1 + epsF ) * mu * U * F783 * 10^(-9) )</f>
        <v>2.6918893213963907E-3</v>
      </c>
      <c r="AT783" cm="1">
        <f t="array" ref="AT783" xml:space="preserve"> PI() * AS783 / ( 1 + alpha * SQRT(AS783) )</f>
        <v>8.4266526704737024E-3</v>
      </c>
      <c r="AU783" cm="1">
        <f t="array" ref="AU783" xml:space="preserve"> PI() * AS783 * ( 1 - SQRT( AS783 ) * alpha )</f>
        <v>8.4265446737763136E-3</v>
      </c>
      <c r="AV783">
        <f t="shared" si="332"/>
        <v>0.99998718391494079</v>
      </c>
      <c r="AW783" cm="1">
        <f t="array" ref="AW783" xml:space="preserve"> 2 / 3 * ( epsP - 1 ) / ( epsP + 2 ) * ( sigave * 10^(-6) ) ^ 2 / ( eps0 * ( 1 + epsF ) ^ 2 ) * H783 * ( F783 * 10^(-9) ) ^ 2 / ( df * 10^(-6) * mu * U )</f>
        <v>205.88192709931175</v>
      </c>
      <c r="AX783" cm="1">
        <f t="array" ref="AX783" xml:space="preserve"> 0.528 * Ku ^ 0.26 * AW783 ^ 0.74 / ( 1 + 0.366 * ( Ku * AW783 ) ^ 0.63 )</f>
        <v>2.6965351752656628</v>
      </c>
      <c r="AY783" cm="1">
        <f t="array" ref="AY783" xml:space="preserve"> 0.35 * Ku ^ ( -0.5 ) * AW783 ^ 0.4</f>
        <v>3.643476811670876</v>
      </c>
      <c r="AZ783">
        <f t="shared" si="333"/>
        <v>1.3511697696700435</v>
      </c>
      <c r="BA783">
        <f t="shared" si="319"/>
        <v>0.96929041958276796</v>
      </c>
      <c r="BB783">
        <f t="shared" si="334"/>
        <v>2.3519991947239944</v>
      </c>
      <c r="BC783">
        <f t="shared" si="335"/>
        <v>2.4265164982610834</v>
      </c>
      <c r="BD783">
        <f t="shared" si="320"/>
        <v>1.0525426419899218</v>
      </c>
      <c r="BE783">
        <f t="shared" si="336"/>
        <v>5.9870494617210941</v>
      </c>
      <c r="BF783">
        <f t="shared" si="337"/>
        <v>5.6881775833823376</v>
      </c>
      <c r="BG783" cm="1">
        <f t="array" ref="BG783" xml:space="preserve"> EXP( -4 * alpha * X * 10^(-6) * BA783 / ( PI() * df * 10^(-6) * ( 1 - alpha ) ) ) * 100</f>
        <v>2.4348989880387754E-7</v>
      </c>
      <c r="BH783" cm="1">
        <f t="array" ref="BH783" xml:space="preserve"> EXP( -4 * alpha * X * 10^(-6) * BB783 / ( PI() * df * 10^(-6) * ( 1 - alpha ) ) ) * 100</f>
        <v>1.2564751829284721E-19</v>
      </c>
      <c r="BI783" cm="1">
        <f t="array" ref="BI783" xml:space="preserve"> EXP( -4 * alpha * X * 10^(-6) * BD783 / ( PI() * df * 10^(-6) * ( 1 - alpha ) ) ) * 100</f>
        <v>4.4326860044357235E-8</v>
      </c>
      <c r="BJ783" cm="1">
        <f t="array" ref="BJ783" xml:space="preserve"> EXP( -4 * alpha * X * 10^(-6) * BE783 / ( PI() * df * 10^(-6) * ( 1 - alpha ) ) ) * 100</f>
        <v>6.2600920677251591E-52</v>
      </c>
      <c r="BK783" cm="1">
        <f t="array" ref="BK783">fC *  BG783 +  ( 1 - fC ) * BI783</f>
        <v>6.4243163920309275E-8</v>
      </c>
    </row>
    <row r="784" spans="6:63" x14ac:dyDescent="0.2">
      <c r="F784">
        <v>7840</v>
      </c>
      <c r="G784" cm="1">
        <f t="array" ref="G784" xml:space="preserve"> F784 * 10^(-9) * rhoa/mu * U</f>
        <v>5.1939455903271701E-3</v>
      </c>
      <c r="H784" cm="1">
        <f t="array" ref="H784">1 +  lambda/F784 * ( 2.514 + 0.8 * EXP( -0.55 * F784/lambda ) )</f>
        <v>1.0214876454081632</v>
      </c>
      <c r="I784" cm="1">
        <f t="array" ref="I784" xml:space="preserve"> 1 + 3.34 * lambda/F784</f>
        <v>1.0285476275510204</v>
      </c>
      <c r="J784">
        <f t="shared" si="321"/>
        <v>0.99313596963937678</v>
      </c>
      <c r="K784" cm="1">
        <f t="array" ref="K784" xml:space="preserve"> kB * T * H784 / ( 3 * PI() * mu * F784 * 10^(-9) )</f>
        <v>3.0760422493710261E-12</v>
      </c>
      <c r="L784" cm="1">
        <f t="array" ref="L784" xml:space="preserve"> df * 10^(-6) *U / K784</f>
        <v>26734.626977922209</v>
      </c>
      <c r="M784" cm="1">
        <f t="array" ref="M784" xml:space="preserve"> 1 + 0.388 * Kn * ( ( 1 - alpha ) * L784 / Ku ) ^ ( 1 / 3 )</f>
        <v>1.2230284829085998</v>
      </c>
      <c r="N784" cm="1">
        <f t="array" ref="N784" xml:space="preserve"> 1 + 0.388 * Kn * ( ( 1 - alpha ) / Ku ) ^ ( 1 / 3 ) * ( 3 * PI() * mu * df * 10^(-6) * U * F784 * 10^(-9) / ( kB * T ) ) ^ ( 1 / 3 ) * ( 0.6 * ( F784 / lambda ) ^ 0.1 ) ^ ( -1 / 3 ) * ( 1 + 2/3 * ( 3.34 * F784 / lambda ) ) ^ ( -1 / 2 )</f>
        <v>1.0140507867150159</v>
      </c>
      <c r="O784">
        <f t="shared" si="312"/>
        <v>0.82913096537490749</v>
      </c>
      <c r="P784" cm="1">
        <f t="array" ref="P784" xml:space="preserve"> 1 / ( 1 + 1.6 * ( ( 1 - alpha ) / Ku ) ^ ( 1 / 3 ) * L784 ^ ( -2 / 3 ) * M784 )</f>
        <v>0.99754478301104843</v>
      </c>
      <c r="Q784" cm="1">
        <f t="array" ref="Q784" xml:space="preserve"> 1.6 * ( ( 1 - alpha ) / Ku ) * L784 ^ ( -2 / 3 ) * M784 * P784</f>
        <v>3.1049687630534599E-3</v>
      </c>
      <c r="R784" cm="1">
        <f t="array" ref="R784" xml:space="preserve"> 1.6 * ( 0.6 ) ^ ( 2 / 3 ) * ( ( 1 - alpha ) / Ku ) * ( lambda * 10^(-9) ) ^ ( -1 / 15 ) * ( kB * T / ( 3 * PI() * df * 10^(-6) * U * mu ) ) ^ ( 2 / 3 ) * ( F784 * 10^(-9) ) ^ ( -3 / 5 )  +  3.2 * 3.34 / 3 * ( 0.6 ) ^ ( 2 / 3 ) * ( ( 1 - alpha ) / Ku ) *  ( lambda * 10^(-9) ) ^ ( 14 / 15 ) * ( kB * T / ( 3 * PI() * df * 10^(-6) * U * mu ) ) ^ ( 2 / 3 ) * ( F784 * 10^(-9) ) ^ ( -8 / 5 )</f>
        <v>2.4986178005466592E-3</v>
      </c>
      <c r="S784">
        <f t="shared" si="313"/>
        <v>2.5337253463444823E-3</v>
      </c>
      <c r="T784">
        <f t="shared" si="322"/>
        <v>0.81602281365716201</v>
      </c>
      <c r="U784">
        <f t="shared" si="314"/>
        <v>4639.4435380807708</v>
      </c>
      <c r="V784">
        <f t="shared" si="315"/>
        <v>1.4681296018365647E-2</v>
      </c>
      <c r="W784">
        <f t="shared" si="316"/>
        <v>2.1553956867742923E-4</v>
      </c>
      <c r="X784">
        <f t="shared" si="317"/>
        <v>3.1643741993385322E-6</v>
      </c>
      <c r="Y784" cm="1">
        <f t="array" ref="Y784" xml:space="preserve"> 4 / 3 * g / U^2 * F784 * 10^(-9) * ( rhop - rhoa ) / rhoa</f>
        <v>812.73394015521546</v>
      </c>
      <c r="Z784" cm="1">
        <f t="array" ref="Z784" xml:space="preserve"> SQRT( 4/3 * 1/U784 * g/rhoa * F784 * 10^(-9) *  ( rhop - rhoa ) )</f>
        <v>4.3902738791421619E-3</v>
      </c>
      <c r="AA784" cm="1">
        <f t="array" ref="AA784" xml:space="preserve"> Z784 / U</f>
        <v>0.41854412610369057</v>
      </c>
      <c r="AB784">
        <f t="shared" si="323"/>
        <v>0.71982096130364182</v>
      </c>
      <c r="AC784">
        <f t="shared" si="324"/>
        <v>0.66703585730056636</v>
      </c>
      <c r="AD784">
        <f t="shared" si="325"/>
        <v>0.9266691207387483</v>
      </c>
      <c r="AE784" cm="1">
        <f t="array" ref="AE784">( ( F784 * 10^(-9) ) ^ 2 * rhop * H784 * U ) / ( 18 * mu * ( df * 10^(-6) ) )</f>
        <v>0.25741226392078265</v>
      </c>
      <c r="AF784">
        <f t="shared" si="326"/>
        <v>0.25735733398850708</v>
      </c>
      <c r="AG784" cm="1">
        <f t="array" ref="AG784">(2 * AI804*(1-alpha)*AE784*SQRT(alpha)+(1-alpha)*alpha*AE784^2)/Ku</f>
        <v>6.502174063708812E-3</v>
      </c>
      <c r="AH784">
        <f t="shared" si="327"/>
        <v>2.5265159391180136E-2</v>
      </c>
      <c r="AI784" cm="1">
        <f t="array" ref="AI784" xml:space="preserve"> F784 / df / 1000</f>
        <v>1</v>
      </c>
      <c r="AJ784" cm="1">
        <f t="array" ref="AJ784" xml:space="preserve"> ( 1 + AI784 ) / ( 2*Ku ) * ( 2 * LN( 1 + AI784 ) - 1 + alpha + ( 1 / ( 1 + AI784 ) ) ^ 2 * ( 1 - alpha / 2 ) - ( alpha / 2) * ( 1 + AI784 ) ^ 2 )</f>
        <v>0.85340700916680423</v>
      </c>
      <c r="AK784" cm="1">
        <f t="array" ref="AK784" xml:space="preserve"> ( ( 1 - alpha ) / Ku ) * AI784 ^ 2</f>
        <v>1.4221684252410438</v>
      </c>
      <c r="AL784">
        <f t="shared" si="328"/>
        <v>1.6664597430826482</v>
      </c>
      <c r="AM784">
        <f t="shared" si="318"/>
        <v>0.9695926779172499</v>
      </c>
      <c r="AN784">
        <f t="shared" si="329"/>
        <v>2.3490953418764615</v>
      </c>
      <c r="AO784">
        <f t="shared" si="330"/>
        <v>2.4227651418763556</v>
      </c>
      <c r="AP784" cm="1">
        <f t="array" ref="AP784" xml:space="preserve"> EXP( -4 * alpha * X * 10^(-6) * AM784 / ( PI() * df * 10^(-6) * ( 1 - alpha ) ) ) * 100</f>
        <v>2.4198862703946618E-7</v>
      </c>
      <c r="AQ784" cm="1">
        <f t="array" ref="AQ784" xml:space="preserve"> EXP( -4 * alpha * X * 10^(-6) * AN784 / ( PI() * df * 10^(-6) * ( 1 - alpha ) ) ) * 100</f>
        <v>1.3333948180094381E-19</v>
      </c>
      <c r="AR784">
        <f t="shared" si="331"/>
        <v>2.4198862703933283E-7</v>
      </c>
      <c r="AS784" cm="1">
        <f t="array" ref="AS784" xml:space="preserve"> ( sigave * 10^(-6) * fE *e * H784 ) / ( 3 * PI() * eps0 * ( 1 + epsF ) * mu * U * F784 * 10^(-9) )</f>
        <v>2.688383564492938E-3</v>
      </c>
      <c r="AT784" cm="1">
        <f t="array" ref="AT784" xml:space="preserve"> PI() * AS784 / ( 1 + alpha * SQRT(AS784) )</f>
        <v>8.4156978528451189E-3</v>
      </c>
      <c r="AU784" cm="1">
        <f t="array" ref="AU784" xml:space="preserve"> PI() * AS784 * ( 1 - SQRT( AS784 ) * alpha )</f>
        <v>8.4155901370112484E-3</v>
      </c>
      <c r="AV784">
        <f t="shared" si="332"/>
        <v>0.99998720060584945</v>
      </c>
      <c r="AW784" cm="1">
        <f t="array" ref="AW784" xml:space="preserve"> 2 / 3 * ( epsP - 1 ) / ( epsP + 2 ) * ( sigave * 10^(-6) ) ^ 2 / ( eps0 * ( 1 + epsF ) ^ 2 ) * H784 * ( F784 * 10^(-9) ) ^ 2 / ( df * 10^(-6) * mu * U )</f>
        <v>206.40259757637085</v>
      </c>
      <c r="AX784" cm="1">
        <f t="array" ref="AX784" xml:space="preserve"> 0.528 * Ku ^ 0.26 * AW784 ^ 0.74 / ( 1 + 0.366 * ( Ku * AW784 ) ^ 0.63 )</f>
        <v>2.697759076262384</v>
      </c>
      <c r="AY784" cm="1">
        <f t="array" ref="AY784" xml:space="preserve"> 0.35 * Ku ^ ( -0.5 ) * AW784 ^ 0.4</f>
        <v>3.6471597254567163</v>
      </c>
      <c r="AZ784">
        <f t="shared" si="333"/>
        <v>1.3519219553547686</v>
      </c>
      <c r="BA784">
        <f t="shared" si="319"/>
        <v>0.96984857675241243</v>
      </c>
      <c r="BB784">
        <f t="shared" si="334"/>
        <v>2.3575109320134726</v>
      </c>
      <c r="BC784">
        <f t="shared" si="335"/>
        <v>2.4308031052720813</v>
      </c>
      <c r="BD784">
        <f t="shared" si="320"/>
        <v>1.0516243070508227</v>
      </c>
      <c r="BE784">
        <f t="shared" si="336"/>
        <v>5.9962550673331778</v>
      </c>
      <c r="BF784">
        <f t="shared" si="337"/>
        <v>5.7018985079843656</v>
      </c>
      <c r="BG784" cm="1">
        <f t="array" ref="BG784" xml:space="preserve"> EXP( -4 * alpha * X * 10^(-6) * BA784 / ( PI() * df * 10^(-6) * ( 1 - alpha ) ) ) * 100</f>
        <v>2.4072485385544158E-7</v>
      </c>
      <c r="BH784" cm="1">
        <f t="array" ref="BH784" xml:space="preserve"> EXP( -4 * alpha * X * 10^(-6) * BB784 / ( PI() * df * 10^(-6) * ( 1 - alpha ) ) ) * 100</f>
        <v>1.1224689029848686E-19</v>
      </c>
      <c r="BI784" cm="1">
        <f t="array" ref="BI784" xml:space="preserve"> EXP( -4 * alpha * X * 10^(-6) * BD784 / ( PI() * df * 10^(-6) * ( 1 - alpha ) ) ) * 100</f>
        <v>4.5167668763292403E-8</v>
      </c>
      <c r="BJ784" cm="1">
        <f t="array" ref="BJ784" xml:space="preserve"> EXP( -4 * alpha * X * 10^(-6) * BE784 / ( PI() * df * 10^(-6) * ( 1 - alpha ) ) ) * 100</f>
        <v>5.1853236468543547E-52</v>
      </c>
      <c r="BK784" cm="1">
        <f t="array" ref="BK784">fC *  BG784 +  ( 1 - fC ) * BI784</f>
        <v>6.4723387272507325E-8</v>
      </c>
    </row>
    <row r="785" spans="6:63" x14ac:dyDescent="0.2">
      <c r="F785">
        <v>7850</v>
      </c>
      <c r="G785" cm="1">
        <f t="array" ref="G785" xml:space="preserve"> F785 * 10^(-9) * rhoa/mu * U</f>
        <v>5.2005705209270774E-3</v>
      </c>
      <c r="H785" cm="1">
        <f t="array" ref="H785">1 +  lambda/F785 * ( 2.514 + 0.8 * EXP( -0.55 * F785/lambda ) )</f>
        <v>1.021460272611465</v>
      </c>
      <c r="I785" cm="1">
        <f t="array" ref="I785" xml:space="preserve"> 1 + 3.34 * lambda/F785</f>
        <v>1.0285112611464968</v>
      </c>
      <c r="J785">
        <f t="shared" si="321"/>
        <v>0.99314447123585992</v>
      </c>
      <c r="K785" cm="1">
        <f t="array" ref="K785" xml:space="preserve"> kB * T * H785 / ( 3 * PI() * mu * F785 * 10^(-9) )</f>
        <v>3.0720414005364193E-12</v>
      </c>
      <c r="L785" cm="1">
        <f t="array" ref="L785" xml:space="preserve"> df * 10^(-6) *U / K785</f>
        <v>26769.444608039299</v>
      </c>
      <c r="M785" cm="1">
        <f t="array" ref="M785" xml:space="preserve"> 1 + 0.388 * Kn * ( ( 1 - alpha ) * L785 / Ku ) ^ ( 1 / 3 )</f>
        <v>1.2231252607020713</v>
      </c>
      <c r="N785" cm="1">
        <f t="array" ref="N785" xml:space="preserve"> 1 + 0.388 * Kn * ( ( 1 - alpha ) / Ku ) ^ ( 1 / 3 ) * ( 3 * PI() * mu * df * 10^(-6) * U * F785 * 10^(-9) / ( kB * T ) ) ^ ( 1 / 3 ) * ( 0.6 * ( F785 / lambda ) ^ 0.1 ) ^ ( -1 / 3 ) * ( 1 + 2/3 * ( 3.34 * F785 / lambda ) ) ^ ( -1 / 2 )</f>
        <v>1.0140472392846454</v>
      </c>
      <c r="O785">
        <f t="shared" si="312"/>
        <v>0.82906246143799234</v>
      </c>
      <c r="P785" cm="1">
        <f t="array" ref="P785" xml:space="preserve"> 1 / ( 1 + 1.6 * ( ( 1 - alpha ) / Ku ) ^ ( 1 / 3 ) * L785 ^ ( -2 / 3 ) * M785 )</f>
        <v>0.99754671352884572</v>
      </c>
      <c r="Q785" cm="1">
        <f t="array" ref="Q785" xml:space="preserve"> 1.6 * ( ( 1 - alpha ) / Ku ) * L785 ^ ( -2 / 3 ) * M785 * P785</f>
        <v>3.102527350549342E-3</v>
      </c>
      <c r="R785" cm="1">
        <f t="array" ref="R785" xml:space="preserve"> 1.6 * ( 0.6 ) ^ ( 2 / 3 ) * ( ( 1 - alpha ) / Ku ) * ( lambda * 10^(-9) ) ^ ( -1 / 15 ) * ( kB * T / ( 3 * PI() * df * 10^(-6) * U * mu ) ) ^ ( 2 / 3 ) * ( F785 * 10^(-9) ) ^ ( -3 / 5 )  +  3.2 * 3.34 / 3 * ( 0.6 ) ^ ( 2 / 3 ) * ( ( 1 - alpha ) / Ku ) *  ( lambda * 10^(-9) ) ^ ( 14 / 15 ) * ( kB * T / ( 3 * PI() * df * 10^(-6) * U * mu ) ) ^ ( 2 / 3 ) * ( F785 * 10^(-9) ) ^ ( -8 / 5 )</f>
        <v>2.496648141765779E-3</v>
      </c>
      <c r="S785">
        <f t="shared" si="313"/>
        <v>2.5317191556227282E-3</v>
      </c>
      <c r="T785">
        <f t="shared" si="322"/>
        <v>0.81601831976580486</v>
      </c>
      <c r="U785">
        <f t="shared" si="314"/>
        <v>4633.549762694026</v>
      </c>
      <c r="V785">
        <f t="shared" si="315"/>
        <v>1.4690630039586374E-2</v>
      </c>
      <c r="W785">
        <f t="shared" si="316"/>
        <v>2.1581372417908817E-4</v>
      </c>
      <c r="X785">
        <f t="shared" si="317"/>
        <v>3.1704134718251295E-6</v>
      </c>
      <c r="Y785" cm="1">
        <f t="array" ref="Y785" xml:space="preserve"> 4 / 3 * g / U^2 * F785 * 10^(-9) * ( rhop - rhoa ) / rhoa</f>
        <v>813.77059058908685</v>
      </c>
      <c r="Z785" cm="1">
        <f t="array" ref="Z785" xml:space="preserve"> SQRT( 4/3 * 1/U785 * g/rhoa * F785 * 10^(-9) *  ( rhop - rhoa ) )</f>
        <v>4.3958659655553688E-3</v>
      </c>
      <c r="AA785" cm="1">
        <f t="array" ref="AA785" xml:space="preserve"> Z785 / U</f>
        <v>0.41907724430664178</v>
      </c>
      <c r="AB785">
        <f t="shared" si="323"/>
        <v>0.7213992569570693</v>
      </c>
      <c r="AC785">
        <f t="shared" si="324"/>
        <v>0.66829602471126481</v>
      </c>
      <c r="AD785">
        <f t="shared" si="325"/>
        <v>0.92638856814214232</v>
      </c>
      <c r="AE785" cm="1">
        <f t="array" ref="AE785">( ( F785 * 10^(-9) ) ^ 2 * rhop * H785 * U ) / ( 18 * mu * ( df * 10^(-6) ) )</f>
        <v>0.25806243116780531</v>
      </c>
      <c r="AF785">
        <f t="shared" si="326"/>
        <v>0.25799744474076253</v>
      </c>
      <c r="AG785" cm="1">
        <f t="array" ref="AG785">(2 * AI805*(1-alpha)*AE785*SQRT(alpha)+(1-alpha)*alpha*AE785^2)/Ku</f>
        <v>6.5350616924374147E-3</v>
      </c>
      <c r="AH785">
        <f t="shared" si="327"/>
        <v>2.5329947352788266E-2</v>
      </c>
      <c r="AI785" cm="1">
        <f t="array" ref="AI785" xml:space="preserve"> F785 / df / 1000</f>
        <v>1.0012755102040818</v>
      </c>
      <c r="AJ785" cm="1">
        <f t="array" ref="AJ785" xml:space="preserve"> ( 1 + AI785 ) / ( 2*Ku ) * ( 2 * LN( 1 + AI785 ) - 1 + alpha + ( 1 / ( 1 + AI785 ) ) ^ 2 * ( 1 - alpha / 2 ) - ( alpha / 2) * ( 1 + AI785 ) ^ 2 )</f>
        <v>0.85516103332366866</v>
      </c>
      <c r="AK785" cm="1">
        <f t="array" ref="AK785" xml:space="preserve"> ( ( 1 - alpha ) / Ku ) * AI785 ^ 2</f>
        <v>1.4257987196808664</v>
      </c>
      <c r="AL785">
        <f t="shared" si="328"/>
        <v>1.6672868198160964</v>
      </c>
      <c r="AM785">
        <f t="shared" si="318"/>
        <v>0.97015142625953321</v>
      </c>
      <c r="AN785">
        <f t="shared" si="329"/>
        <v>2.3546239082885165</v>
      </c>
      <c r="AO785">
        <f t="shared" si="330"/>
        <v>2.4270684395804945</v>
      </c>
      <c r="AP785" cm="1">
        <f t="array" ref="AP785" xml:space="preserve"> EXP( -4 * alpha * X * 10^(-6) * AM785 / ( PI() * df * 10^(-6) * ( 1 - alpha ) ) ) * 100</f>
        <v>2.3923773643409164E-7</v>
      </c>
      <c r="AQ785" cm="1">
        <f t="array" ref="AQ785" xml:space="preserve"> EXP( -4 * alpha * X * 10^(-6) * AN785 / ( PI() * df * 10^(-6) * ( 1 - alpha ) ) ) * 100</f>
        <v>1.1907747455269652E-19</v>
      </c>
      <c r="AR785">
        <f t="shared" si="331"/>
        <v>2.3923773643397258E-7</v>
      </c>
      <c r="AS785" cm="1">
        <f t="array" ref="AS785" xml:space="preserve"> ( sigave * 10^(-6) * fE *e * H785 ) / ( 3 * PI() * eps0 * ( 1 + epsF ) * mu * U * F785 * 10^(-9) )</f>
        <v>2.6848869232315321E-3</v>
      </c>
      <c r="AT785" cm="1">
        <f t="array" ref="AT785" xml:space="preserve"> PI() * AS785 / ( 1 + alpha * SQRT(AS785) )</f>
        <v>8.4047714818257426E-3</v>
      </c>
      <c r="AU785" cm="1">
        <f t="array" ref="AU785" xml:space="preserve"> PI() * AS785 * ( 1 - SQRT( AS785 ) * alpha )</f>
        <v>8.4046640457613106E-3</v>
      </c>
      <c r="AV785">
        <f t="shared" si="332"/>
        <v>0.99998721725335848</v>
      </c>
      <c r="AW785" cm="1">
        <f t="array" ref="AW785" xml:space="preserve"> 2 / 3 * ( epsP - 1 ) / ( epsP + 2 ) * ( sigave * 10^(-6) ) ^ 2 / ( eps0 * ( 1 + epsF ) ^ 2 ) * H785 * ( F785 * 10^(-9) ) ^ 2 / ( df * 10^(-6) * mu * U )</f>
        <v>206.92392552943946</v>
      </c>
      <c r="AX785" cm="1">
        <f t="array" ref="AX785" xml:space="preserve"> 0.528 * Ku ^ 0.26 * AW785 ^ 0.74 / ( 1 + 0.366 * ( Ku * AW785 ) ^ 0.63 )</f>
        <v>2.6989813174491046</v>
      </c>
      <c r="AY785" cm="1">
        <f t="array" ref="AY785" xml:space="preserve"> 0.35 * Ku ^ ( -0.5 ) * AW785 ^ 0.4</f>
        <v>3.6508417091974104</v>
      </c>
      <c r="AZ785">
        <f t="shared" si="333"/>
        <v>1.3526739461271782</v>
      </c>
      <c r="BA785">
        <f t="shared" si="319"/>
        <v>0.97040229670088018</v>
      </c>
      <c r="BB785">
        <f t="shared" si="334"/>
        <v>2.3630285723342777</v>
      </c>
      <c r="BC785">
        <f t="shared" si="335"/>
        <v>2.435101998797788</v>
      </c>
      <c r="BD785">
        <f t="shared" si="320"/>
        <v>1.0507121691375552</v>
      </c>
      <c r="BE785">
        <f t="shared" si="336"/>
        <v>6.0054656174859264</v>
      </c>
      <c r="BF785">
        <f t="shared" si="337"/>
        <v>5.7156144126657722</v>
      </c>
      <c r="BG785" cm="1">
        <f t="array" ref="BG785" xml:space="preserve"> EXP( -4 * alpha * X * 10^(-6) * BA785 / ( PI() * df * 10^(-6) * ( 1 - alpha ) ) ) * 100</f>
        <v>2.3801281742966329E-7</v>
      </c>
      <c r="BH785" cm="1">
        <f t="array" ref="BH785" xml:space="preserve"> EXP( -4 * alpha * X * 10^(-6) * BB785 / ( PI() * df * 10^(-6) * ( 1 - alpha ) ) ) * 100</f>
        <v>1.0026336226019001E-19</v>
      </c>
      <c r="BI785" cm="1">
        <f t="array" ref="BI785" xml:space="preserve"> EXP( -4 * alpha * X * 10^(-6) * BD785 / ( PI() * df * 10^(-6) * ( 1 - alpha ) ) ) * 100</f>
        <v>4.6018590647592838E-8</v>
      </c>
      <c r="BJ785" cm="1">
        <f t="array" ref="BJ785" xml:space="preserve"> EXP( -4 * alpha * X * 10^(-6) * BE785 / ( PI() * df * 10^(-6) * ( 1 - alpha ) ) ) * 100</f>
        <v>4.294643089728118E-52</v>
      </c>
      <c r="BK785" cm="1">
        <f t="array" ref="BK785">fC *  BG785 +  ( 1 - fC ) * BI785</f>
        <v>6.5218013325799884E-8</v>
      </c>
    </row>
    <row r="786" spans="6:63" x14ac:dyDescent="0.2">
      <c r="F786">
        <v>7860</v>
      </c>
      <c r="G786" cm="1">
        <f t="array" ref="G786" xml:space="preserve"> F786 * 10^(-9) * rhoa/mu * U</f>
        <v>5.2071954515269837E-3</v>
      </c>
      <c r="H786" cm="1">
        <f t="array" ref="H786">1 +  lambda/F786 * ( 2.514 + 0.8 * EXP( -0.55 * F786/lambda ) )</f>
        <v>1.0214329694656488</v>
      </c>
      <c r="I786" cm="1">
        <f t="array" ref="I786" xml:space="preserve"> 1 + 3.34 * lambda/F786</f>
        <v>1.0284749872773538</v>
      </c>
      <c r="J786">
        <f t="shared" si="321"/>
        <v>0.9931529517987141</v>
      </c>
      <c r="K786" cm="1">
        <f t="array" ref="K786" xml:space="preserve"> kB * T * H786 / ( 3 * PI() * mu * F786 * 10^(-9) )</f>
        <v>3.0680509411872406E-12</v>
      </c>
      <c r="L786" cm="1">
        <f t="array" ref="L786" xml:space="preserve"> df * 10^(-6) *U / K786</f>
        <v>26804.26227650576</v>
      </c>
      <c r="M786" cm="1">
        <f t="array" ref="M786" xml:space="preserve"> 1 + 0.388 * Kn * ( ( 1 - alpha ) * L786 / Ku ) ^ ( 1 / 3 )</f>
        <v>1.2232219547224294</v>
      </c>
      <c r="N786" cm="1">
        <f t="array" ref="N786" xml:space="preserve"> 1 + 0.388 * Kn * ( ( 1 - alpha ) / Ku ) ^ ( 1 / 3 ) * ( 3 * PI() * mu * df * 10^(-6) * U * F786 * 10^(-9) / ( kB * T ) ) ^ ( 1 / 3 ) * ( 0.6 * ( F786 / lambda ) ^ 0.1 ) ^ ( -1 / 3 ) * ( 1 + 2/3 * ( 3.34 * F786 / lambda ) ) ^ ( -1 / 2 )</f>
        <v>1.0140436972210125</v>
      </c>
      <c r="O786">
        <f t="shared" si="312"/>
        <v>0.8289940295022884</v>
      </c>
      <c r="P786" cm="1">
        <f t="array" ref="P786" xml:space="preserve"> 1 / ( 1 + 1.6 * ( ( 1 - alpha ) / Ku ) ^ ( 1 / 3 ) * L786 ^ ( -2 / 3 ) * M786 )</f>
        <v>0.99754863995969079</v>
      </c>
      <c r="Q786" cm="1">
        <f t="array" ref="Q786" xml:space="preserve"> 1.6 * ( ( 1 - alpha ) / Ku ) * L786 ^ ( -2 / 3 ) * M786 * P786</f>
        <v>3.1000911065738579E-3</v>
      </c>
      <c r="R786" cm="1">
        <f t="array" ref="R786" xml:space="preserve"> 1.6 * ( 0.6 ) ^ ( 2 / 3 ) * ( ( 1 - alpha ) / Ku ) * ( lambda * 10^(-9) ) ^ ( -1 / 15 ) * ( kB * T / ( 3 * PI() * df * 10^(-6) * U * mu ) ) ^ ( 2 / 3 ) * ( F786 * 10^(-9) ) ^ ( -3 / 5 )  +  3.2 * 3.34 / 3 * ( 0.6 ) ^ ( 2 / 3 ) * ( ( 1 - alpha ) / Ku ) *  ( lambda * 10^(-9) ) ^ ( 14 / 15 ) * ( kB * T / ( 3 * PI() * df * 10^(-6) * U * mu ) ) ^ ( 2 / 3 ) * ( F786 * 10^(-9) ) ^ ( -8 / 5 )</f>
        <v>2.4946826142831198E-3</v>
      </c>
      <c r="S786">
        <f t="shared" si="313"/>
        <v>2.5297171815806358E-3</v>
      </c>
      <c r="T786">
        <f t="shared" si="322"/>
        <v>0.81601381850239074</v>
      </c>
      <c r="U786">
        <f t="shared" si="314"/>
        <v>4627.6709776841153</v>
      </c>
      <c r="V786">
        <f t="shared" si="315"/>
        <v>1.4699958078066901E-2</v>
      </c>
      <c r="W786">
        <f t="shared" si="316"/>
        <v>2.1608787803186134E-4</v>
      </c>
      <c r="X786">
        <f t="shared" si="317"/>
        <v>3.1764565449938847E-6</v>
      </c>
      <c r="Y786" cm="1">
        <f t="array" ref="Y786" xml:space="preserve"> 4 / 3 * g / U^2 * F786 * 10^(-9) * ( rhop - rhoa ) / rhoa</f>
        <v>814.80724102295835</v>
      </c>
      <c r="Z786" cm="1">
        <f t="array" ref="Z786" xml:space="preserve"> SQRT( 4/3 * 1/U786 * g/rhoa * F786 * 10^(-9) *  ( rhop - rhoa ) )</f>
        <v>4.4014580353520074E-3</v>
      </c>
      <c r="AA786" cm="1">
        <f t="array" ref="AA786" xml:space="preserve"> Z786 / U</f>
        <v>0.41961036092546244</v>
      </c>
      <c r="AB786">
        <f t="shared" si="323"/>
        <v>0.72298044740177259</v>
      </c>
      <c r="AC786">
        <f t="shared" si="324"/>
        <v>0.66955747134503041</v>
      </c>
      <c r="AD786">
        <f t="shared" si="325"/>
        <v>0.92610730172754707</v>
      </c>
      <c r="AE786" cm="1">
        <f t="array" ref="AE786">( ( F786 * 10^(-9) ) ^ 2 * rhop * H786 * U ) / ( 18 * mu * ( df * 10^(-6) ) )</f>
        <v>0.25871341837731915</v>
      </c>
      <c r="AF786">
        <f t="shared" si="326"/>
        <v>0.25863751699199677</v>
      </c>
      <c r="AG786" cm="1">
        <f t="array" ref="AG786">(2 * AI806*(1-alpha)*AE786*SQRT(alpha)+(1-alpha)*alpha*AE786^2)/Ku</f>
        <v>6.5680739168196053E-3</v>
      </c>
      <c r="AH786">
        <f t="shared" si="327"/>
        <v>2.5394900141354381E-2</v>
      </c>
      <c r="AI786" cm="1">
        <f t="array" ref="AI786" xml:space="preserve"> F786 / df / 1000</f>
        <v>1.0025510204081634</v>
      </c>
      <c r="AJ786" cm="1">
        <f t="array" ref="AJ786" xml:space="preserve"> ( 1 + AI786 ) / ( 2*Ku ) * ( 2 * LN( 1 + AI786 ) - 1 + alpha + ( 1 / ( 1 + AI786 ) ) ^ 2 * ( 1 - alpha / 2 ) - ( alpha / 2) * ( 1 + AI786 ) ^ 2 )</f>
        <v>0.85691608390236684</v>
      </c>
      <c r="AK786" cm="1">
        <f t="array" ref="AK786" xml:space="preserve"> ( ( 1 - alpha ) / Ku ) * AI786 ^ 2</f>
        <v>1.429433641647061</v>
      </c>
      <c r="AL786">
        <f t="shared" si="328"/>
        <v>1.6681139127853319</v>
      </c>
      <c r="AM786">
        <f t="shared" si="318"/>
        <v>0.97070568127878987</v>
      </c>
      <c r="AN786">
        <f t="shared" si="329"/>
        <v>2.3601583471656689</v>
      </c>
      <c r="AO786">
        <f t="shared" si="330"/>
        <v>2.4313840875603403</v>
      </c>
      <c r="AP786" cm="1">
        <f t="array" ref="AP786" xml:space="preserve"> EXP( -4 * alpha * X * 10^(-6) * AM786 / ( PI() * df * 10^(-6) * ( 1 - alpha ) ) ) * 100</f>
        <v>2.3653986429492809E-7</v>
      </c>
      <c r="AQ786" cm="1">
        <f t="array" ref="AQ786" xml:space="preserve"> EXP( -4 * alpha * X * 10^(-6) * AN786 / ( PI() * df * 10^(-6) * ( 1 - alpha ) ) ) * 100</f>
        <v>1.0632815609593792E-19</v>
      </c>
      <c r="AR786">
        <f t="shared" si="331"/>
        <v>2.3653986429482176E-7</v>
      </c>
      <c r="AS786" cm="1">
        <f t="array" ref="AS786" xml:space="preserve"> ( sigave * 10^(-6) * fE *e * H786 ) / ( 3 * PI() * eps0 * ( 1 + epsF ) * mu * U * F786 * 10^(-9) )</f>
        <v>2.6813993621190983E-3</v>
      </c>
      <c r="AT786" cm="1">
        <f t="array" ref="AT786" xml:space="preserve"> PI() * AS786 / ( 1 + alpha * SQRT(AS786) )</f>
        <v>8.3938734467776926E-3</v>
      </c>
      <c r="AU786" cm="1">
        <f t="array" ref="AU786" xml:space="preserve"> PI() * AS786 * ( 1 - SQRT( AS786 ) * alpha )</f>
        <v>8.3937662893942937E-3</v>
      </c>
      <c r="AV786">
        <f t="shared" si="332"/>
        <v>0.99998723385763699</v>
      </c>
      <c r="AW786" cm="1">
        <f t="array" ref="AW786" xml:space="preserve"> 2 / 3 * ( epsP - 1 ) / ( epsP + 2 ) * ( sigave * 10^(-6) ) ^ 2 / ( eps0 * ( 1 + epsF ) ^ 2 ) * H786 * ( F786 * 10^(-9) ) ^ 2 / ( df * 10^(-6) * mu * U )</f>
        <v>207.44591095851749</v>
      </c>
      <c r="AX786" cm="1">
        <f t="array" ref="AX786" xml:space="preserve"> 0.528 * Ku ^ 0.26 * AW786 ^ 0.74 / ( 1 + 0.366 * ( Ku * AW786 ) ^ 0.63 )</f>
        <v>2.70020190332419</v>
      </c>
      <c r="AY786" cm="1">
        <f t="array" ref="AY786" xml:space="preserve"> 0.35 * Ku ^ ( -0.5 ) * AW786 ^ 0.4</f>
        <v>3.6545227643011549</v>
      </c>
      <c r="AZ786">
        <f t="shared" si="333"/>
        <v>1.3534257419054889</v>
      </c>
      <c r="BA786">
        <f t="shared" si="319"/>
        <v>0.97095157408284527</v>
      </c>
      <c r="BB786">
        <f t="shared" si="334"/>
        <v>2.3685521134550633</v>
      </c>
      <c r="BC786">
        <f t="shared" si="335"/>
        <v>2.4394132278866563</v>
      </c>
      <c r="BD786">
        <f t="shared" si="320"/>
        <v>1.049806256446387</v>
      </c>
      <c r="BE786">
        <f t="shared" si="336"/>
        <v>6.0146811114668237</v>
      </c>
      <c r="BF786">
        <f t="shared" si="337"/>
        <v>5.7293248868859168</v>
      </c>
      <c r="BG786" cm="1">
        <f t="array" ref="BG786" xml:space="preserve"> EXP( -4 * alpha * X * 10^(-6) * BA786 / ( PI() * df * 10^(-6) * ( 1 - alpha ) ) ) * 100</f>
        <v>2.3535272835027245E-7</v>
      </c>
      <c r="BH786" cm="1">
        <f t="array" ref="BH786" xml:space="preserve"> EXP( -4 * alpha * X * 10^(-6) * BB786 / ( PI() * df * 10^(-6) * ( 1 - alpha ) ) ) * 100</f>
        <v>8.9548388238827113E-20</v>
      </c>
      <c r="BI786" cm="1">
        <f t="array" ref="BI786" xml:space="preserve"> EXP( -4 * alpha * X * 10^(-6) * BD786 / ( PI() * df * 10^(-6) * ( 1 - alpha ) ) ) * 100</f>
        <v>4.6879571358194099E-8</v>
      </c>
      <c r="BJ786" cm="1">
        <f t="array" ref="BJ786" xml:space="preserve"> EXP( -4 * alpha * X * 10^(-6) * BE786 / ( PI() * df * 10^(-6) * ( 1 - alpha ) ) ) * 100</f>
        <v>3.556594504176087E-52</v>
      </c>
      <c r="BK786" cm="1">
        <f t="array" ref="BK786">fC *  BG786 +  ( 1 - fC ) * BI786</f>
        <v>6.5726887057401944E-8</v>
      </c>
    </row>
    <row r="787" spans="6:63" x14ac:dyDescent="0.2">
      <c r="F787">
        <v>7870</v>
      </c>
      <c r="G787" cm="1">
        <f t="array" ref="G787" xml:space="preserve"> F787 * 10^(-9) * rhoa/mu * U</f>
        <v>5.2138203821268918E-3</v>
      </c>
      <c r="H787" cm="1">
        <f t="array" ref="H787">1 +  lambda/F787 * ( 2.514 + 0.8 * EXP( -0.55 * F787/lambda ) )</f>
        <v>1.0214057357052098</v>
      </c>
      <c r="I787" cm="1">
        <f t="array" ref="I787" xml:space="preserve"> 1 + 3.34 * lambda/F787</f>
        <v>1.0284388055908513</v>
      </c>
      <c r="J787">
        <f t="shared" si="321"/>
        <v>0.99316141140590186</v>
      </c>
      <c r="K787" cm="1">
        <f t="array" ref="K787" xml:space="preserve"> kB * T * H787 / ( 3 * PI() * mu * F787 * 10^(-9) )</f>
        <v>3.0640708309228749E-12</v>
      </c>
      <c r="L787" cm="1">
        <f t="array" ref="L787" xml:space="preserve"> df * 10^(-6) *U / K787</f>
        <v>26839.079983178468</v>
      </c>
      <c r="M787" cm="1">
        <f t="array" ref="M787" xml:space="preserve"> 1 + 0.388 * Kn * ( ( 1 - alpha ) * L787 / Ku ) ^ ( 1 / 3 )</f>
        <v>1.2233185651505158</v>
      </c>
      <c r="N787" cm="1">
        <f t="array" ref="N787" xml:space="preserve"> 1 + 0.388 * Kn * ( ( 1 - alpha ) / Ku ) ^ ( 1 / 3 ) * ( 3 * PI() * mu * df * 10^(-6) * U * F787 * 10^(-9) / ( kB * T ) ) ^ ( 1 / 3 ) * ( 0.6 * ( F787 / lambda ) ^ 0.1 ) ^ ( -1 / 3 ) * ( 1 + 2/3 * ( 3.34 * F787 / lambda ) ) ^ ( -1 / 2 )</f>
        <v>1.0140401605092522</v>
      </c>
      <c r="O787">
        <f t="shared" si="312"/>
        <v>0.82892566940197276</v>
      </c>
      <c r="P787" cm="1">
        <f t="array" ref="P787" xml:space="preserve"> 1 / ( 1 + 1.6 * ( ( 1 - alpha ) / Ku ) ^ ( 1 / 3 ) * L787 ^ ( -2 / 3 ) * M787 )</f>
        <v>0.99755056231754435</v>
      </c>
      <c r="Q787" cm="1">
        <f t="array" ref="Q787" xml:space="preserve"> 1.6 * ( ( 1 - alpha ) / Ku ) * L787 ^ ( -2 / 3 ) * M787 * P787</f>
        <v>3.0976600134713893E-3</v>
      </c>
      <c r="R787" cm="1">
        <f t="array" ref="R787" xml:space="preserve"> 1.6 * ( 0.6 ) ^ ( 2 / 3 ) * ( ( 1 - alpha ) / Ku ) * ( lambda * 10^(-9) ) ^ ( -1 / 15 ) * ( kB * T / ( 3 * PI() * df * 10^(-6) * U * mu ) ) ^ ( 2 / 3 ) * ( F787 * 10^(-9) ) ^ ( -3 / 5 )  +  3.2 * 3.34 / 3 * ( 0.6 ) ^ ( 2 / 3 ) * ( ( 1 - alpha ) / Ku ) *  ( lambda * 10^(-9) ) ^ ( 14 / 15 ) * ( kB * T / ( 3 * PI() * df * 10^(-6) * U * mu ) ) ^ ( 2 / 3 ) * ( F787 * 10^(-9) ) ^ ( -8 / 5 )</f>
        <v>2.4927212040480452E-3</v>
      </c>
      <c r="S787">
        <f t="shared" si="313"/>
        <v>2.5277194098576963E-3</v>
      </c>
      <c r="T787">
        <f t="shared" si="322"/>
        <v>0.81600930988711384</v>
      </c>
      <c r="U787">
        <f t="shared" si="314"/>
        <v>4621.8071259194121</v>
      </c>
      <c r="V787">
        <f t="shared" si="315"/>
        <v>1.4709280145211679E-2</v>
      </c>
      <c r="W787">
        <f t="shared" si="316"/>
        <v>2.1636203023640566E-4</v>
      </c>
      <c r="X787">
        <f t="shared" si="317"/>
        <v>3.1825034163549798E-6</v>
      </c>
      <c r="Y787" cm="1">
        <f t="array" ref="Y787" xml:space="preserve"> 4 / 3 * g / U^2 * F787 * 10^(-9) * ( rhop - rhoa ) / rhoa</f>
        <v>815.84389145682985</v>
      </c>
      <c r="Z787" cm="1">
        <f t="array" ref="Z787" xml:space="preserve"> SQRT( 4/3 * 1/U787 * g/rhoa * F787 * 10^(-9) *  ( rhop - rhoa ) )</f>
        <v>4.4070500885388213E-3</v>
      </c>
      <c r="AA787" cm="1">
        <f t="array" ref="AA787" xml:space="preserve"> Z787 / U</f>
        <v>0.42014347596079543</v>
      </c>
      <c r="AB787">
        <f t="shared" si="323"/>
        <v>0.72456454061106523</v>
      </c>
      <c r="AC787">
        <f t="shared" si="324"/>
        <v>0.67082019810082316</v>
      </c>
      <c r="AD787">
        <f t="shared" si="325"/>
        <v>0.92582532059198408</v>
      </c>
      <c r="AE787" cm="1">
        <f t="array" ref="AE787">( ( F787 * 10^(-9) ) ^ 2 * rhop * H787 * U ) / ( 18 * mu * ( df * 10^(-6) ) )</f>
        <v>0.25936522554932401</v>
      </c>
      <c r="AF787">
        <f t="shared" si="326"/>
        <v>0.25927754774903</v>
      </c>
      <c r="AG787" cm="1">
        <f t="array" ref="AG787">(2 * AI807*(1-alpha)*AE787*SQRT(alpha)+(1-alpha)*alpha*AE787^2)/Ku</f>
        <v>6.6012110511361509E-3</v>
      </c>
      <c r="AH787">
        <f t="shared" si="327"/>
        <v>2.5460018071159218E-2</v>
      </c>
      <c r="AI787" cm="1">
        <f t="array" ref="AI787" xml:space="preserve"> F787 / df / 1000</f>
        <v>1.0038265306122449</v>
      </c>
      <c r="AJ787" cm="1">
        <f t="array" ref="AJ787" xml:space="preserve"> ( 1 + AI787 ) / ( 2*Ku ) * ( 2 * LN( 1 + AI787 ) - 1 + alpha + ( 1 / ( 1 + AI787 ) ) ^ 2 * ( 1 - alpha / 2 ) - ( alpha / 2) * ( 1 + AI787 ) ^ 2 )</f>
        <v>0.85867215921216056</v>
      </c>
      <c r="AK787" cm="1">
        <f t="array" ref="AK787" xml:space="preserve"> ( ( 1 - alpha ) / Ku ) * AI787 ^ 2</f>
        <v>1.4330731911396293</v>
      </c>
      <c r="AL787">
        <f t="shared" si="328"/>
        <v>1.6689410222109529</v>
      </c>
      <c r="AM787">
        <f t="shared" si="318"/>
        <v>0.97125543779885681</v>
      </c>
      <c r="AN787">
        <f t="shared" si="329"/>
        <v>2.3656986563993403</v>
      </c>
      <c r="AO787">
        <f t="shared" si="330"/>
        <v>2.4357121353788158</v>
      </c>
      <c r="AP787" cm="1">
        <f t="array" ref="AP787" xml:space="preserve"> EXP( -4 * alpha * X * 10^(-6) * AM787 / ( PI() * df * 10^(-6) * ( 1 - alpha ) ) ) * 100</f>
        <v>2.3389394419129191E-7</v>
      </c>
      <c r="AQ787" cm="1">
        <f t="array" ref="AQ787" xml:space="preserve"> EXP( -4 * alpha * X * 10^(-6) * AN787 / ( PI() * df * 10^(-6) * ( 1 - alpha ) ) ) * 100</f>
        <v>9.4932470572949903E-20</v>
      </c>
      <c r="AR787">
        <f t="shared" si="331"/>
        <v>2.3389394419119699E-7</v>
      </c>
      <c r="AS787" cm="1">
        <f t="array" ref="AS787" xml:space="preserve"> ( sigave * 10^(-6) * fE *e * H787 ) / ( 3 * PI() * eps0 * ( 1 + epsF ) * mu * U * F787 * 10^(-9) )</f>
        <v>2.6779208458465151E-3</v>
      </c>
      <c r="AT787" cm="1">
        <f t="array" ref="AT787" xml:space="preserve"> PI() * AS787 / ( 1 + alpha * SQRT(AS787) )</f>
        <v>8.3830036376359458E-3</v>
      </c>
      <c r="AU787" cm="1">
        <f t="array" ref="AU787" xml:space="preserve"> PI() * AS787 * ( 1 - SQRT( AS787 ) * alpha )</f>
        <v>8.3828967578508107E-3</v>
      </c>
      <c r="AV787">
        <f t="shared" si="332"/>
        <v>0.99998725041885284</v>
      </c>
      <c r="AW787" cm="1">
        <f t="array" ref="AW787" xml:space="preserve"> 2 / 3 * ( epsP - 1 ) / ( epsP + 2 ) * ( sigave * 10^(-6) ) ^ 2 / ( eps0 * ( 1 + epsF ) ^ 2 ) * H787 * ( F787 * 10^(-9) ) ^ 2 / ( df * 10^(-6) * mu * U )</f>
        <v>207.96855386360502</v>
      </c>
      <c r="AX787" cm="1">
        <f t="array" ref="AX787" xml:space="preserve"> 0.528 * Ku ^ 0.26 * AW787 ^ 0.74 / ( 1 + 0.366 * ( Ku * AW787 ) ^ 0.63 )</f>
        <v>2.7014208383686098</v>
      </c>
      <c r="AY787" cm="1">
        <f t="array" ref="AY787" xml:space="preserve"> 0.35 * Ku ^ ( -0.5 ) * AW787 ^ 0.4</f>
        <v>3.6582028921722443</v>
      </c>
      <c r="AZ787">
        <f t="shared" si="333"/>
        <v>1.3541773426096158</v>
      </c>
      <c r="BA787">
        <f t="shared" si="319"/>
        <v>0.97149640356835121</v>
      </c>
      <c r="BB787">
        <f t="shared" si="334"/>
        <v>2.374081553157191</v>
      </c>
      <c r="BC787">
        <f t="shared" si="335"/>
        <v>2.4437368418833869</v>
      </c>
      <c r="BD787">
        <f t="shared" si="320"/>
        <v>1.0489065971188076</v>
      </c>
      <c r="BE787">
        <f t="shared" si="336"/>
        <v>6.023901548571585</v>
      </c>
      <c r="BF787">
        <f t="shared" si="337"/>
        <v>5.7430295177076376</v>
      </c>
      <c r="BG787" cm="1">
        <f t="array" ref="BG787" xml:space="preserve"> EXP( -4 * alpha * X * 10^(-6) * BA787 / ( PI() * df * 10^(-6) * ( 1 - alpha ) ) ) * 100</f>
        <v>2.3274355048675743E-7</v>
      </c>
      <c r="BH787" cm="1">
        <f t="array" ref="BH787" xml:space="preserve"> EXP( -4 * alpha * X * 10^(-6) * BB787 / ( PI() * df * 10^(-6) * ( 1 - alpha ) ) ) * 100</f>
        <v>7.9968852724555512E-20</v>
      </c>
      <c r="BI787" cm="1">
        <f t="array" ref="BI787" xml:space="preserve"> EXP( -4 * alpha * X * 10^(-6) * BD787 / ( PI() * df * 10^(-6) * ( 1 - alpha ) ) ) * 100</f>
        <v>4.7750550214710005E-8</v>
      </c>
      <c r="BJ787" cm="1">
        <f t="array" ref="BJ787" xml:space="preserve"> EXP( -4 * alpha * X * 10^(-6) * BE787 / ( PI() * df * 10^(-6) * ( 1 - alpha ) ) ) * 100</f>
        <v>2.9450841080847244E-52</v>
      </c>
      <c r="BK787" cm="1">
        <f t="array" ref="BK787">fC *  BG787 +  ( 1 - fC ) * BI787</f>
        <v>6.6249850241914753E-8</v>
      </c>
    </row>
    <row r="788" spans="6:63" x14ac:dyDescent="0.2">
      <c r="F788">
        <v>7880</v>
      </c>
      <c r="G788" cm="1">
        <f t="array" ref="G788" xml:space="preserve"> F788 * 10^(-9) * rhoa/mu * U</f>
        <v>5.2204453127267982E-3</v>
      </c>
      <c r="H788" cm="1">
        <f t="array" ref="H788">1 +  lambda/F788 * ( 2.514 + 0.8 * EXP( -0.55 * F788/lambda ) )</f>
        <v>1.0213785710659899</v>
      </c>
      <c r="I788" cm="1">
        <f t="array" ref="I788" xml:space="preserve"> 1 + 3.34 * lambda/F788</f>
        <v>1.0284027157360407</v>
      </c>
      <c r="J788">
        <f t="shared" si="321"/>
        <v>0.99316985013499937</v>
      </c>
      <c r="K788" cm="1">
        <f t="array" ref="K788" xml:space="preserve"> kB * T * H788 / ( 3 * PI() * mu * F788 * 10^(-9) )</f>
        <v>3.0601010295518231E-12</v>
      </c>
      <c r="L788" cm="1">
        <f t="array" ref="L788" xml:space="preserve"> df * 10^(-6) *U / K788</f>
        <v>26873.897727915017</v>
      </c>
      <c r="M788" cm="1">
        <f t="array" ref="M788" xml:space="preserve"> 1 + 0.388 * Kn * ( ( 1 - alpha ) * L788 / Ku ) ^ ( 1 / 3 )</f>
        <v>1.2234150921665496</v>
      </c>
      <c r="N788" cm="1">
        <f t="array" ref="N788" xml:space="preserve"> 1 + 0.388 * Kn * ( ( 1 - alpha ) / Ku ) ^ ( 1 / 3 ) * ( 3 * PI() * mu * df * 10^(-6) * U * F788 * 10^(-9) / ( kB * T ) ) ^ ( 1 / 3 ) * ( 0.6 * ( F788 / lambda ) ^ 0.1 ) ^ ( -1 / 3 ) * ( 1 + 2/3 * ( 3.34 * F788 / lambda ) ) ^ ( -1 / 2 )</f>
        <v>1.0140366291345582</v>
      </c>
      <c r="O788">
        <f t="shared" si="312"/>
        <v>0.82885738097181516</v>
      </c>
      <c r="P788" cm="1">
        <f t="array" ref="P788" xml:space="preserve"> 1 / ( 1 + 1.6 * ( ( 1 - alpha ) / Ku ) ^ ( 1 / 3 ) * L788 ^ ( -2 / 3 ) * M788 )</f>
        <v>0.99755248061630197</v>
      </c>
      <c r="Q788" cm="1">
        <f t="array" ref="Q788" xml:space="preserve"> 1.6 * ( ( 1 - alpha ) / Ku ) * L788 ^ ( -2 / 3 ) * M788 * P788</f>
        <v>3.0952340536694076E-3</v>
      </c>
      <c r="R788" cm="1">
        <f t="array" ref="R788" xml:space="preserve"> 1.6 * ( 0.6 ) ^ ( 2 / 3 ) * ( ( 1 - alpha ) / Ku ) * ( lambda * 10^(-9) ) ^ ( -1 / 15 ) * ( kB * T / ( 3 * PI() * df * 10^(-6) * U * mu ) ) ^ ( 2 / 3 ) * ( F788 * 10^(-9) ) ^ ( -3 / 5 )  +  3.2 * 3.34 / 3 * ( 0.6 ) ^ ( 2 / 3 ) * ( ( 1 - alpha ) / Ku ) *  ( lambda * 10^(-9) ) ^ ( 14 / 15 ) * ( kB * T / ( 3 * PI() * df * 10^(-6) * U * mu ) ) ^ ( 2 / 3 ) * ( F788 * 10^(-9) ) ^ ( -8 / 5 )</f>
        <v>2.4907638970759387E-3</v>
      </c>
      <c r="S788">
        <f t="shared" si="313"/>
        <v>2.5257258261609404E-3</v>
      </c>
      <c r="T788">
        <f t="shared" si="322"/>
        <v>0.81600479394011782</v>
      </c>
      <c r="U788">
        <f t="shared" si="314"/>
        <v>4615.9581505582719</v>
      </c>
      <c r="V788">
        <f t="shared" si="315"/>
        <v>1.4718596252388952E-2</v>
      </c>
      <c r="W788">
        <f t="shared" si="316"/>
        <v>2.1663618079337691E-4</v>
      </c>
      <c r="X788">
        <f t="shared" si="317"/>
        <v>3.1885540834233333E-6</v>
      </c>
      <c r="Y788" cm="1">
        <f t="array" ref="Y788" xml:space="preserve"> 4 / 3 * g / U^2 * F788 * 10^(-9) * ( rhop - rhoa ) / rhoa</f>
        <v>816.88054189070112</v>
      </c>
      <c r="Z788" cm="1">
        <f t="array" ref="Z788" xml:space="preserve"> SQRT( 4/3 * 1/U788 * g/rhoa * F788 * 10^(-9) *  ( rhop - rhoa ) )</f>
        <v>4.4126421251225404E-3</v>
      </c>
      <c r="AA788" cm="1">
        <f t="array" ref="AA788" xml:space="preserve"> Z788 / U</f>
        <v>0.42067658941328234</v>
      </c>
      <c r="AB788">
        <f t="shared" si="323"/>
        <v>0.72615154458756714</v>
      </c>
      <c r="AC788">
        <f t="shared" si="324"/>
        <v>0.67208420587759043</v>
      </c>
      <c r="AD788">
        <f t="shared" si="325"/>
        <v>0.92554262383248753</v>
      </c>
      <c r="AE788" cm="1">
        <f t="array" ref="AE788">( ( F788 * 10^(-9) ) ^ 2 * rhop * H788 * U ) / ( 18 * mu * ( df * 10^(-6) ) )</f>
        <v>0.26001785268381988</v>
      </c>
      <c r="AF788">
        <f t="shared" si="326"/>
        <v>0.25991753403075274</v>
      </c>
      <c r="AG788" cm="1">
        <f t="array" ref="AG788">(2 * AI808*(1-alpha)*AE788*SQRT(alpha)+(1-alpha)*alpha*AE788^2)/Ku</f>
        <v>6.6344734100636845E-3</v>
      </c>
      <c r="AH788">
        <f t="shared" si="327"/>
        <v>2.5525301456879441E-2</v>
      </c>
      <c r="AI788" cm="1">
        <f t="array" ref="AI788" xml:space="preserve"> F788 / df / 1000</f>
        <v>1.0051020408163265</v>
      </c>
      <c r="AJ788" cm="1">
        <f t="array" ref="AJ788" xml:space="preserve"> ( 1 + AI788 ) / ( 2*Ku ) * ( 2 * LN( 1 + AI788 ) - 1 + alpha + ( 1 / ( 1 + AI788 ) ) ^ 2 * ( 1 - alpha / 2 ) - ( alpha / 2) * ( 1 + AI788 ) ^ 2 )</f>
        <v>0.86042925756477728</v>
      </c>
      <c r="AK788" cm="1">
        <f t="array" ref="AK788" xml:space="preserve"> ( ( 1 - alpha ) / Ku ) * AI788 ^ 2</f>
        <v>1.4367173681585708</v>
      </c>
      <c r="AL788">
        <f t="shared" si="328"/>
        <v>1.6697681483133524</v>
      </c>
      <c r="AM788">
        <f t="shared" si="318"/>
        <v>0.9718006906580392</v>
      </c>
      <c r="AN788">
        <f t="shared" si="329"/>
        <v>2.3712448338930749</v>
      </c>
      <c r="AO788">
        <f t="shared" si="330"/>
        <v>2.4400526328988557</v>
      </c>
      <c r="AP788" cm="1">
        <f t="array" ref="AP788" xml:space="preserve"> EXP( -4 * alpha * X * 10^(-6) * AM788 / ( PI() * df * 10^(-6) * ( 1 - alpha ) ) ) * 100</f>
        <v>2.3129893502369224E-7</v>
      </c>
      <c r="AQ788" cm="1">
        <f t="array" ref="AQ788" xml:space="preserve"> EXP( -4 * alpha * X * 10^(-6) * AN788 / ( PI() * df * 10^(-6) * ( 1 - alpha ) ) ) * 100</f>
        <v>8.4747937237460966E-20</v>
      </c>
      <c r="AR788">
        <f t="shared" si="331"/>
        <v>2.3129893502360748E-7</v>
      </c>
      <c r="AS788" cm="1">
        <f t="array" ref="AS788" xml:space="preserve"> ( sigave * 10^(-6) * fE *e * H788 ) / ( 3 * PI() * eps0 * ( 1 + epsF ) * mu * U * F788 * 10^(-9) )</f>
        <v>2.6744513392874232E-3</v>
      </c>
      <c r="AT788" cm="1">
        <f t="array" ref="AT788" xml:space="preserve"> PI() * AS788 / ( 1 + alpha * SQRT(AS788) )</f>
        <v>8.372161944904628E-3</v>
      </c>
      <c r="AU788" cm="1">
        <f t="array" ref="AU788" xml:space="preserve"> PI() * AS788 * ( 1 - SQRT( AS788 ) * alpha )</f>
        <v>8.3720553416405906E-3</v>
      </c>
      <c r="AV788">
        <f t="shared" si="332"/>
        <v>0.99998726693717355</v>
      </c>
      <c r="AW788" cm="1">
        <f t="array" ref="AW788" xml:space="preserve"> 2 / 3 * ( epsP - 1 ) / ( epsP + 2 ) * ( sigave * 10^(-6) ) ^ 2 / ( eps0 * ( 1 + epsF ) ^ 2 ) * H788 * ( F788 * 10^(-9) ) ^ 2 / ( df * 10^(-6) * mu * U )</f>
        <v>208.49185424470195</v>
      </c>
      <c r="AX788" cm="1">
        <f t="array" ref="AX788" xml:space="preserve"> 0.528 * Ku ^ 0.26 * AW788 ^ 0.74 / ( 1 + 0.366 * ( Ku * AW788 ) ^ 0.63 )</f>
        <v>2.7026381270460171</v>
      </c>
      <c r="AY788" cm="1">
        <f t="array" ref="AY788" xml:space="preserve"> 0.35 * Ku ^ ( -0.5 ) * AW788 ^ 0.4</f>
        <v>3.6618820942110819</v>
      </c>
      <c r="AZ788">
        <f t="shared" si="333"/>
        <v>1.3549287481611598</v>
      </c>
      <c r="BA788">
        <f t="shared" si="319"/>
        <v>0.97203677984258463</v>
      </c>
      <c r="BB788">
        <f t="shared" si="334"/>
        <v>2.3796168892347156</v>
      </c>
      <c r="BC788">
        <f t="shared" si="335"/>
        <v>2.4480728904312445</v>
      </c>
      <c r="BD788">
        <f t="shared" si="320"/>
        <v>1.0480132192419873</v>
      </c>
      <c r="BE788">
        <f t="shared" si="336"/>
        <v>6.0331269281041564</v>
      </c>
      <c r="BF788">
        <f t="shared" si="337"/>
        <v>5.7567278898140515</v>
      </c>
      <c r="BG788" cm="1">
        <f t="array" ref="BG788" xml:space="preserve"> EXP( -4 * alpha * X * 10^(-6) * BA788 / ( PI() * df * 10^(-6) * ( 1 - alpha ) ) ) * 100</f>
        <v>2.3018427213740785E-7</v>
      </c>
      <c r="BH788" cm="1">
        <f t="array" ref="BH788" xml:space="preserve"> EXP( -4 * alpha * X * 10^(-6) * BB788 / ( PI() * df * 10^(-6) * ( 1 - alpha ) ) ) * 100</f>
        <v>7.1405482769713395E-20</v>
      </c>
      <c r="BI788" cm="1">
        <f t="array" ref="BI788" xml:space="preserve"> EXP( -4 * alpha * X * 10^(-6) * BD788 / ( PI() * df * 10^(-6) * ( 1 - alpha ) ) ) * 100</f>
        <v>4.8631460076544675E-8</v>
      </c>
      <c r="BJ788" cm="1">
        <f t="array" ref="BJ788" xml:space="preserve"> EXP( -4 * alpha * X * 10^(-6) * BE788 / ( PI() * df * 10^(-6) * ( 1 - alpha ) ) ) * 100</f>
        <v>2.4384683942072284E-52</v>
      </c>
      <c r="BK788" cm="1">
        <f t="array" ref="BK788">fC *  BG788 +  ( 1 - fC ) * BI788</f>
        <v>6.6786741282630994E-8</v>
      </c>
    </row>
    <row r="789" spans="6:63" x14ac:dyDescent="0.2">
      <c r="F789">
        <v>7890</v>
      </c>
      <c r="G789" cm="1">
        <f t="array" ref="G789" xml:space="preserve"> F789 * 10^(-9) * rhoa/mu * U</f>
        <v>5.2270702433267055E-3</v>
      </c>
      <c r="H789" cm="1">
        <f t="array" ref="H789">1 +  lambda/F789 * ( 2.514 + 0.8 * EXP( -0.55 * F789/lambda ) )</f>
        <v>1.0213514752851711</v>
      </c>
      <c r="I789" cm="1">
        <f t="array" ref="I789" xml:space="preserve"> 1 + 3.34 * lambda/F789</f>
        <v>1.0283667173637516</v>
      </c>
      <c r="J789">
        <f t="shared" si="321"/>
        <v>0.99317826806320197</v>
      </c>
      <c r="K789" cm="1">
        <f t="array" ref="K789" xml:space="preserve"> kB * T * H789 / ( 3 * PI() * mu * F789 * 10^(-9) )</f>
        <v>3.0561414970903546E-12</v>
      </c>
      <c r="L789" cm="1">
        <f t="array" ref="L789" xml:space="preserve"> df * 10^(-6) *U / K789</f>
        <v>26908.715510573697</v>
      </c>
      <c r="M789" cm="1">
        <f t="array" ref="M789" xml:space="preserve"> 1 + 0.388 * Kn * ( ( 1 - alpha ) * L789 / Ku ) ^ ( 1 / 3 )</f>
        <v>1.2235115359501287</v>
      </c>
      <c r="N789" cm="1">
        <f t="array" ref="N789" xml:space="preserve"> 1 + 0.388 * Kn * ( ( 1 - alpha ) / Ku ) ^ ( 1 / 3 ) * ( 3 * PI() * mu * df * 10^(-6) * U * F789 * 10^(-9) / ( kB * T ) ) ^ ( 1 / 3 ) * ( 0.6 * ( F789 / lambda ) ^ 0.1 ) ^ ( -1 / 3 ) * ( 1 + 2/3 * ( 3.34 * F789 / lambda ) ) ^ ( -1 / 2 )</f>
        <v>1.0140331030821845</v>
      </c>
      <c r="O789">
        <f t="shared" si="312"/>
        <v>0.82878916404717684</v>
      </c>
      <c r="P789" cm="1">
        <f t="array" ref="P789" xml:space="preserve"> 1 / ( 1 + 1.6 * ( ( 1 - alpha ) / Ku ) ^ ( 1 / 3 ) * L789 ^ ( -2 / 3 ) * M789 )</f>
        <v>0.99755439486979325</v>
      </c>
      <c r="Q789" cm="1">
        <f t="array" ref="Q789" xml:space="preserve"> 1.6 * ( ( 1 - alpha ) / Ku ) * L789 ^ ( -2 / 3 ) * M789 * P789</f>
        <v>3.092813209678E-3</v>
      </c>
      <c r="R789" cm="1">
        <f t="array" ref="R789" xml:space="preserve"> 1.6 * ( 0.6 ) ^ ( 2 / 3 ) * ( ( 1 - alpha ) / Ku ) * ( lambda * 10^(-9) ) ^ ( -1 / 15 ) * ( kB * T / ( 3 * PI() * df * 10^(-6) * U * mu ) ) ^ ( 2 / 3 ) * ( F789 * 10^(-9) ) ^ ( -3 / 5 )  +  3.2 * 3.34 / 3 * ( 0.6 ) ^ ( 2 / 3 ) * ( ( 1 - alpha ) / Ku ) *  ( lambda * 10^(-9) ) ^ ( 14 / 15 ) * ( kB * T / ( 3 * PI() * df * 10^(-6) * U * mu ) ) ^ ( 2 / 3 ) * ( F789 * 10^(-9) ) ^ ( -8 / 5 )</f>
        <v>2.4888106794478202E-3</v>
      </c>
      <c r="S789">
        <f t="shared" si="313"/>
        <v>2.5237364162645532E-3</v>
      </c>
      <c r="T789">
        <f t="shared" si="322"/>
        <v>0.81600027068149561</v>
      </c>
      <c r="U789">
        <f t="shared" si="314"/>
        <v>4610.1239950471845</v>
      </c>
      <c r="V789">
        <f t="shared" si="315"/>
        <v>1.472790641093092E-2</v>
      </c>
      <c r="W789">
        <f t="shared" si="316"/>
        <v>2.1691032970342985E-4</v>
      </c>
      <c r="X789">
        <f t="shared" si="317"/>
        <v>3.1946085437185792E-6</v>
      </c>
      <c r="Y789" cm="1">
        <f t="array" ref="Y789" xml:space="preserve"> 4 / 3 * g / U^2 * F789 * 10^(-9) * ( rhop - rhoa ) / rhoa</f>
        <v>817.91719232457274</v>
      </c>
      <c r="Z789" cm="1">
        <f t="array" ref="Z789" xml:space="preserve"> SQRT( 4/3 * 1/U789 * g/rhoa * F789 * 10^(-9) *  ( rhop - rhoa ) )</f>
        <v>4.4182341451098877E-3</v>
      </c>
      <c r="AA789" cm="1">
        <f t="array" ref="AA789" xml:space="preserve"> Z789 / U</f>
        <v>0.42120970128356411</v>
      </c>
      <c r="AB789">
        <f t="shared" si="323"/>
        <v>0.72774146736333845</v>
      </c>
      <c r="AC789">
        <f t="shared" si="324"/>
        <v>0.67334949557426704</v>
      </c>
      <c r="AD789">
        <f t="shared" si="325"/>
        <v>0.9252592105461056</v>
      </c>
      <c r="AE789" cm="1">
        <f t="array" ref="AE789">( ( F789 * 10^(-9) ) ^ 2 * rhop * H789 * U ) / ( 18 * mu * ( df * 10^(-6) ) )</f>
        <v>0.26067129978080683</v>
      </c>
      <c r="AF789">
        <f t="shared" si="326"/>
        <v>0.26055747286812175</v>
      </c>
      <c r="AG789" cm="1">
        <f t="array" ref="AG789">(2 * AI809*(1-alpha)*AE789*SQRT(alpha)+(1-alpha)*alpha*AE789^2)/Ku</f>
        <v>6.6678613086746984E-3</v>
      </c>
      <c r="AH789">
        <f t="shared" si="327"/>
        <v>2.5590750613587513E-2</v>
      </c>
      <c r="AI789" cm="1">
        <f t="array" ref="AI789" xml:space="preserve"> F789 / df / 1000</f>
        <v>1.0063775510204083</v>
      </c>
      <c r="AJ789" cm="1">
        <f t="array" ref="AJ789" xml:space="preserve"> ( 1 + AI789 ) / ( 2*Ku ) * ( 2 * LN( 1 + AI789 ) - 1 + alpha + ( 1 / ( 1 + AI789 ) ) ^ 2 * ( 1 - alpha / 2 ) - ( alpha / 2) * ( 1 + AI789 ) ^ 2 )</f>
        <v>0.86218737727439743</v>
      </c>
      <c r="AK789" cm="1">
        <f t="array" ref="AK789" xml:space="preserve"> ( ( 1 - alpha ) / Ku ) * AI789 ^ 2</f>
        <v>1.4403661727038866</v>
      </c>
      <c r="AL789">
        <f t="shared" si="328"/>
        <v>1.6705952913127369</v>
      </c>
      <c r="AM789">
        <f t="shared" si="318"/>
        <v>0.9723414347088829</v>
      </c>
      <c r="AN789">
        <f t="shared" si="329"/>
        <v>2.3767968775625397</v>
      </c>
      <c r="AO789">
        <f t="shared" si="330"/>
        <v>2.4444056302857731</v>
      </c>
      <c r="AP789" cm="1">
        <f t="array" ref="AP789" xml:space="preserve"> EXP( -4 * alpha * X * 10^(-6) * AM789 / ( PI() * df * 10^(-6) * ( 1 - alpha ) ) ) * 100</f>
        <v>2.2875382039564202E-7</v>
      </c>
      <c r="AQ789" cm="1">
        <f t="array" ref="AQ789" xml:space="preserve"> EXP( -4 * alpha * X * 10^(-6) * AN789 / ( PI() * df * 10^(-6) * ( 1 - alpha ) ) ) * 100</f>
        <v>7.564693911582608E-20</v>
      </c>
      <c r="AR789">
        <f t="shared" si="331"/>
        <v>2.2875382039556637E-7</v>
      </c>
      <c r="AS789" cm="1">
        <f t="array" ref="AS789" xml:space="preserve"> ( sigave * 10^(-6) * fE *e * H789 ) / ( 3 * PI() * eps0 * ( 1 + epsF ) * mu * U * F789 * 10^(-9) )</f>
        <v>2.6709908074970473E-3</v>
      </c>
      <c r="AT789" cm="1">
        <f t="array" ref="AT789" xml:space="preserve"> PI() * AS789 / ( 1 + alpha * SQRT(AS789) )</f>
        <v>8.3613482596533433E-3</v>
      </c>
      <c r="AU789" cm="1">
        <f t="array" ref="AU789" xml:space="preserve"> PI() * AS789 * ( 1 - SQRT( AS789 ) * alpha )</f>
        <v>8.3612419318388007E-3</v>
      </c>
      <c r="AV789">
        <f t="shared" si="332"/>
        <v>0.99998728341276544</v>
      </c>
      <c r="AW789" cm="1">
        <f t="array" ref="AW789" xml:space="preserve"> 2 / 3 * ( epsP - 1 ) / ( epsP + 2 ) * ( sigave * 10^(-6) ) ^ 2 / ( eps0 * ( 1 + epsF ) ^ 2 ) * H789 * ( F789 * 10^(-9) ) ^ 2 / ( df * 10^(-6) * mu * U )</f>
        <v>209.01581210180836</v>
      </c>
      <c r="AX789" cm="1">
        <f t="array" ref="AX789" xml:space="preserve"> 0.528 * Ku ^ 0.26 * AW789 ^ 0.74 / ( 1 + 0.366 * ( Ku * AW789 ) ^ 0.63 )</f>
        <v>2.7038537738028325</v>
      </c>
      <c r="AY789" cm="1">
        <f t="array" ref="AY789" xml:space="preserve"> 0.35 * Ku ^ ( -0.5 ) * AW789 ^ 0.4</f>
        <v>3.665560371814192</v>
      </c>
      <c r="AZ789">
        <f t="shared" si="333"/>
        <v>1.3556799584833938</v>
      </c>
      <c r="BA789">
        <f t="shared" si="319"/>
        <v>0.97257269760564424</v>
      </c>
      <c r="BB789">
        <f t="shared" si="334"/>
        <v>2.3851581194943785</v>
      </c>
      <c r="BC789">
        <f t="shared" si="335"/>
        <v>2.4524214234744073</v>
      </c>
      <c r="BD789">
        <f t="shared" si="320"/>
        <v>1.047126150849242</v>
      </c>
      <c r="BE789">
        <f t="shared" si="336"/>
        <v>6.0423572493767317</v>
      </c>
      <c r="BF789">
        <f t="shared" si="337"/>
        <v>5.7704195855258211</v>
      </c>
      <c r="BG789" cm="1">
        <f t="array" ref="BG789" xml:space="preserve"> EXP( -4 * alpha * X * 10^(-6) * BA789 / ( PI() * df * 10^(-6) * ( 1 - alpha ) ) ) * 100</f>
        <v>2.2767390542899363E-7</v>
      </c>
      <c r="BH789" cm="1">
        <f t="array" ref="BH789" xml:space="preserve"> EXP( -4 * alpha * X * 10^(-6) * BB789 / ( PI() * df * 10^(-6) * ( 1 - alpha ) ) ) * 100</f>
        <v>6.3751421937165433E-20</v>
      </c>
      <c r="BI789" cm="1">
        <f t="array" ref="BI789" xml:space="preserve"> EXP( -4 * alpha * X * 10^(-6) * BD789 / ( PI() * df * 10^(-6) * ( 1 - alpha ) ) ) * 100</f>
        <v>4.9522227226397032E-8</v>
      </c>
      <c r="BJ789" cm="1">
        <f t="array" ref="BJ789" xml:space="preserve"> EXP( -4 * alpha * X * 10^(-6) * BE789 / ( PI() * df * 10^(-6) * ( 1 - alpha ) ) ) * 100</f>
        <v>2.0187969748005421E-52</v>
      </c>
      <c r="BK789" cm="1">
        <f t="array" ref="BK789">fC *  BG789 +  ( 1 - fC ) * BI789</f>
        <v>6.7337395046656699E-8</v>
      </c>
    </row>
    <row r="790" spans="6:63" x14ac:dyDescent="0.2">
      <c r="F790">
        <v>7900</v>
      </c>
      <c r="G790" cm="1">
        <f t="array" ref="G790" xml:space="preserve"> F790 * 10^(-9) * rhoa/mu * U</f>
        <v>5.2336951739266127E-3</v>
      </c>
      <c r="H790" cm="1">
        <f t="array" ref="H790">1 +  lambda/F790 * ( 2.514 + 0.8 * EXP( -0.55 * F790/lambda ) )</f>
        <v>1.0213244481012658</v>
      </c>
      <c r="I790" cm="1">
        <f t="array" ref="I790" xml:space="preserve"> 1 + 3.34 * lambda/F790</f>
        <v>1.0283308101265822</v>
      </c>
      <c r="J790">
        <f t="shared" si="321"/>
        <v>0.9931866652673238</v>
      </c>
      <c r="K790" cm="1">
        <f t="array" ref="K790" xml:space="preserve"> kB * T * H790 / ( 3 * PI() * mu * F790 * 10^(-9) )</f>
        <v>3.0521921937611633E-12</v>
      </c>
      <c r="L790" cm="1">
        <f t="array" ref="L790" xml:space="preserve"> df * 10^(-6) *U / K790</f>
        <v>26943.53333101351</v>
      </c>
      <c r="M790" cm="1">
        <f t="array" ref="M790" xml:space="preserve"> 1 + 0.388 * Kn * ( ( 1 - alpha ) * L790 / Ku ) ^ ( 1 / 3 )</f>
        <v>1.2236078966802346</v>
      </c>
      <c r="N790" cm="1">
        <f t="array" ref="N790" xml:space="preserve"> 1 + 0.388 * Kn * ( ( 1 - alpha ) / Ku ) ^ ( 1 / 3 ) * ( 3 * PI() * mu * df * 10^(-6) * U * F790 * 10^(-9) / ( kB * T ) ) ^ ( 1 / 3 ) * ( 0.6 * ( F790 / lambda ) ^ 0.1 ) ^ ( -1 / 3 ) * ( 1 + 2/3 * ( 3.34 * F790 / lambda ) ) ^ ( -1 / 2 )</f>
        <v>1.0140295823374441</v>
      </c>
      <c r="O790">
        <f t="shared" si="312"/>
        <v>0.82872101846400592</v>
      </c>
      <c r="P790" cm="1">
        <f t="array" ref="P790" xml:space="preserve"> 1 / ( 1 + 1.6 * ( ( 1 - alpha ) / Ku ) ^ ( 1 / 3 ) * L790 ^ ( -2 / 3 ) * M790 )</f>
        <v>0.9975563050917835</v>
      </c>
      <c r="Q790" cm="1">
        <f t="array" ref="Q790" xml:space="preserve"> 1.6 * ( ( 1 - alpha ) / Ku ) * L790 ^ ( -2 / 3 ) * M790 * P790</f>
        <v>3.0903974640893554E-3</v>
      </c>
      <c r="R790" cm="1">
        <f t="array" ref="R790" xml:space="preserve"> 1.6 * ( 0.6 ) ^ ( 2 / 3 ) * ( ( 1 - alpha ) / Ku ) * ( lambda * 10^(-9) ) ^ ( -1 / 15 ) * ( kB * T / ( 3 * PI() * df * 10^(-6) * U * mu ) ) ^ ( 2 / 3 ) * ( F790 * 10^(-9) ) ^ ( -3 / 5 )  +  3.2 * 3.34 / 3 * ( 0.6 ) ^ ( 2 / 3 ) * ( ( 1 - alpha ) / Ku ) *  ( lambda * 10^(-9) ) ^ ( 14 / 15 ) * ( kB * T / ( 3 * PI() * df * 10^(-6) * U * mu ) ) ^ ( 2 / 3 ) * ( F790 * 10^(-9) ) ^ ( -8 / 5 )</f>
        <v>2.4868615373099517E-3</v>
      </c>
      <c r="S790">
        <f t="shared" si="313"/>
        <v>2.5217511660094644E-3</v>
      </c>
      <c r="T790">
        <f t="shared" si="322"/>
        <v>0.81599574013129295</v>
      </c>
      <c r="U790">
        <f t="shared" si="314"/>
        <v>4604.304603118956</v>
      </c>
      <c r="V790">
        <f t="shared" si="315"/>
        <v>1.4737210632133894E-2</v>
      </c>
      <c r="W790">
        <f t="shared" si="316"/>
        <v>2.1718447696721809E-4</v>
      </c>
      <c r="X790">
        <f t="shared" si="317"/>
        <v>3.2006667947650318E-6</v>
      </c>
      <c r="Y790" cm="1">
        <f t="array" ref="Y790" xml:space="preserve"> 4 / 3 * g / U^2 * F790 * 10^(-9) * ( rhop - rhoa ) / rhoa</f>
        <v>818.95384275844413</v>
      </c>
      <c r="Z790" cm="1">
        <f t="array" ref="Z790" xml:space="preserve"> SQRT( 4/3 * 1/U790 * g/rhoa * F790 * 10^(-9) *  ( rhop - rhoa ) )</f>
        <v>4.4238261485075731E-3</v>
      </c>
      <c r="AA790" cm="1">
        <f t="array" ref="AA790" xml:space="preserve"> Z790 / U</f>
        <v>0.42174281157228038</v>
      </c>
      <c r="AB790">
        <f t="shared" si="323"/>
        <v>0.72933431700001583</v>
      </c>
      <c r="AC790">
        <f t="shared" si="324"/>
        <v>0.6746160680897737</v>
      </c>
      <c r="AD790">
        <f t="shared" si="325"/>
        <v>0.92497507982989791</v>
      </c>
      <c r="AE790" cm="1">
        <f t="array" ref="AE790">( ( F790 * 10^(-9) ) ^ 2 * rhop * H790 * U ) / ( 18 * mu * ( df * 10^(-6) ) )</f>
        <v>0.26132556684028474</v>
      </c>
      <c r="AF790">
        <f t="shared" si="326"/>
        <v>0.26119736130415333</v>
      </c>
      <c r="AG790" cm="1">
        <f t="array" ref="AG790">(2 * AI810*(1-alpha)*AE790*SQRT(alpha)+(1-alpha)*alpha*AE790^2)/Ku</f>
        <v>6.7013750624375376E-3</v>
      </c>
      <c r="AH790">
        <f t="shared" si="327"/>
        <v>2.5656365856751778E-2</v>
      </c>
      <c r="AI790" cm="1">
        <f t="array" ref="AI790" xml:space="preserve"> F790 / df / 1000</f>
        <v>1.0076530612244898</v>
      </c>
      <c r="AJ790" cm="1">
        <f t="array" ref="AJ790" xml:space="preserve"> ( 1 + AI790 ) / ( 2*Ku ) * ( 2 * LN( 1 + AI790 ) - 1 + alpha + ( 1 / ( 1 + AI790 ) ) ^ 2 * ( 1 - alpha / 2 ) - ( alpha / 2) * ( 1 + AI790 ) ^ 2 )</f>
        <v>0.86394651665764755</v>
      </c>
      <c r="AK790" cm="1">
        <f t="array" ref="AK790" xml:space="preserve"> ( ( 1 - alpha ) / Ku ) * AI790 ^ 2</f>
        <v>1.4440196047755745</v>
      </c>
      <c r="AL790">
        <f t="shared" si="328"/>
        <v>1.67142245142912</v>
      </c>
      <c r="AM790">
        <f t="shared" si="318"/>
        <v>0.9728776648179478</v>
      </c>
      <c r="AN790">
        <f t="shared" si="329"/>
        <v>2.3823547853355107</v>
      </c>
      <c r="AO790">
        <f t="shared" si="330"/>
        <v>2.4487711780096371</v>
      </c>
      <c r="AP790" cm="1">
        <f t="array" ref="AP790" xml:space="preserve"> EXP( -4 * alpha * X * 10^(-6) * AM790 / ( PI() * df * 10^(-6) * ( 1 - alpha ) ) ) * 100</f>
        <v>2.2625760800250936E-7</v>
      </c>
      <c r="AQ790" cm="1">
        <f t="array" ref="AQ790" xml:space="preserve"> EXP( -4 * alpha * X * 10^(-6) * AN790 / ( PI() * df * 10^(-6) * ( 1 - alpha ) ) ) * 100</f>
        <v>6.7515186670487447E-20</v>
      </c>
      <c r="AR790">
        <f t="shared" si="331"/>
        <v>2.2625760800244183E-7</v>
      </c>
      <c r="AS790" cm="1">
        <f t="array" ref="AS790" xml:space="preserve"> ( sigave * 10^(-6) * fE *e * H790 ) / ( 3 * PI() * eps0 * ( 1 + epsF ) * mu * U * F790 * 10^(-9) )</f>
        <v>2.6675392157110224E-3</v>
      </c>
      <c r="AT790" cm="1">
        <f t="array" ref="AT790" xml:space="preserve"> PI() * AS790 / ( 1 + alpha * SQRT(AS790) )</f>
        <v>8.3505624735135363E-3</v>
      </c>
      <c r="AU790" cm="1">
        <f t="array" ref="AU790" xml:space="preserve"> PI() * AS790 * ( 1 - SQRT( AS790 ) * alpha )</f>
        <v>8.3504564200824159E-3</v>
      </c>
      <c r="AV790">
        <f t="shared" si="332"/>
        <v>0.99998729984579404</v>
      </c>
      <c r="AW790" cm="1">
        <f t="array" ref="AW790" xml:space="preserve"> 2 / 3 * ( epsP - 1 ) / ( epsP + 2 ) * ( sigave * 10^(-6) ) ^ 2 / ( eps0 * ( 1 + epsF ) ^ 2 ) * H790 * ( F790 * 10^(-9) ) ^ 2 / ( df * 10^(-6) * mu * U )</f>
        <v>209.54042743492417</v>
      </c>
      <c r="AX790" cm="1">
        <f t="array" ref="AX790" xml:space="preserve"> 0.528 * Ku ^ 0.26 * AW790 ^ 0.74 / ( 1 + 0.366 * ( Ku * AW790 ) ^ 0.63 )</f>
        <v>2.7050677830683361</v>
      </c>
      <c r="AY790" cm="1">
        <f t="array" ref="AY790" xml:space="preserve"> 0.35 * Ku ^ ( -0.5 ) * AW790 ^ 0.4</f>
        <v>3.6692377263742468</v>
      </c>
      <c r="AZ790">
        <f t="shared" si="333"/>
        <v>1.3564309735012483</v>
      </c>
      <c r="BA790">
        <f t="shared" si="319"/>
        <v>0.973104151572313</v>
      </c>
      <c r="BB790">
        <f t="shared" si="334"/>
        <v>2.390705241755593</v>
      </c>
      <c r="BC790">
        <f t="shared" si="335"/>
        <v>2.4567824912603258</v>
      </c>
      <c r="BD790">
        <f t="shared" si="320"/>
        <v>1.0462454199204982</v>
      </c>
      <c r="BE790">
        <f t="shared" si="336"/>
        <v>6.0515925117097575</v>
      </c>
      <c r="BF790">
        <f t="shared" si="337"/>
        <v>5.7841041848188963</v>
      </c>
      <c r="BG790" cm="1">
        <f t="array" ref="BG790" xml:space="preserve"> EXP( -4 * alpha * X * 10^(-6) * BA790 / ( PI() * df * 10^(-6) * ( 1 - alpha ) ) ) * 100</f>
        <v>2.252114857325444E-7</v>
      </c>
      <c r="BH790" cm="1">
        <f t="array" ref="BH790" xml:space="preserve"> EXP( -4 * alpha * X * 10^(-6) * BB790 / ( PI() * df * 10^(-6) * ( 1 - alpha ) ) ) * 100</f>
        <v>5.6910949739846426E-20</v>
      </c>
      <c r="BI790" cm="1">
        <f t="array" ref="BI790" xml:space="preserve"> EXP( -4 * alpha * X * 10^(-6) * BD790 / ( PI() * df * 10^(-6) * ( 1 - alpha ) ) ) * 100</f>
        <v>5.0422771256349893E-8</v>
      </c>
      <c r="BJ790" cm="1">
        <f t="array" ref="BJ790" xml:space="preserve"> EXP( -4 * alpha * X * 10^(-6) * BE790 / ( PI() * df * 10^(-6) * ( 1 - alpha ) ) ) * 100</f>
        <v>1.6711839316600924E-52</v>
      </c>
      <c r="BK790" cm="1">
        <f t="array" ref="BK790">fC *  BG790 +  ( 1 - fC ) * BI790</f>
        <v>6.790164270396934E-8</v>
      </c>
    </row>
    <row r="791" spans="6:63" x14ac:dyDescent="0.2">
      <c r="F791">
        <v>7910</v>
      </c>
      <c r="G791" cm="1">
        <f t="array" ref="G791" xml:space="preserve"> F791 * 10^(-9) * rhoa/mu * U</f>
        <v>5.2403201045265191E-3</v>
      </c>
      <c r="H791" cm="1">
        <f t="array" ref="H791">1 +  lambda/F791 * ( 2.514 + 0.8 * EXP( -0.55 * F791/lambda ) )</f>
        <v>1.0212974892541087</v>
      </c>
      <c r="I791" cm="1">
        <f t="array" ref="I791" xml:space="preserve"> 1 + 3.34 * lambda/F791</f>
        <v>1.0282949936788874</v>
      </c>
      <c r="J791">
        <f t="shared" si="321"/>
        <v>0.99319504182380192</v>
      </c>
      <c r="K791" cm="1">
        <f t="array" ref="K791" xml:space="preserve"> kB * T * H791 / ( 3 * PI() * mu * F791 * 10^(-9) )</f>
        <v>3.0482530799920397E-12</v>
      </c>
      <c r="L791" cm="1">
        <f t="array" ref="L791" xml:space="preserve"> df * 10^(-6) *U / K791</f>
        <v>26978.351189094148</v>
      </c>
      <c r="M791" cm="1">
        <f t="array" ref="M791" xml:space="preserve"> 1 + 0.388 * Kn * ( ( 1 - alpha ) * L791 / Ku ) ^ ( 1 / 3 )</f>
        <v>1.2237041745352339</v>
      </c>
      <c r="N791" cm="1">
        <f t="array" ref="N791" xml:space="preserve"> 1 + 0.388 * Kn * ( ( 1 - alpha ) / Ku ) ^ ( 1 / 3 ) * ( 3 * PI() * mu * df * 10^(-6) * U * F791 * 10^(-9) / ( kB * T ) ) ^ ( 1 / 3 ) * ( 0.6 * ( F791 / lambda ) ^ 0.1 ) ^ ( -1 / 3 ) * ( 1 + 2/3 * ( 3.34 * F791 / lambda ) ) ^ ( -1 / 2 )</f>
        <v>1.0140260668857086</v>
      </c>
      <c r="O791">
        <f t="shared" si="312"/>
        <v>0.82865294405883549</v>
      </c>
      <c r="P791" cm="1">
        <f t="array" ref="P791" xml:space="preserve"> 1 / ( 1 + 1.6 * ( ( 1 - alpha ) / Ku ) ^ ( 1 / 3 ) * L791 ^ ( -2 / 3 ) * M791 )</f>
        <v>0.99755821129597311</v>
      </c>
      <c r="Q791" cm="1">
        <f t="array" ref="Q791" xml:space="preserve"> 1.6 * ( ( 1 - alpha ) / Ku ) * L791 ^ ( -2 / 3 ) * M791 * P791</f>
        <v>3.0879867995772842E-3</v>
      </c>
      <c r="R791" cm="1">
        <f t="array" ref="R791" xml:space="preserve"> 1.6 * ( 0.6 ) ^ ( 2 / 3 ) * ( ( 1 - alpha ) / Ku ) * ( lambda * 10^(-9) ) ^ ( -1 / 15 ) * ( kB * T / ( 3 * PI() * df * 10^(-6) * U * mu ) ) ^ ( 2 / 3 ) * ( F791 * 10^(-9) ) ^ ( -3 / 5 )  +  3.2 * 3.34 / 3 * ( 0.6 ) ^ ( 2 / 3 ) * ( ( 1 - alpha ) / Ku ) *  ( lambda * 10^(-9) ) ^ ( 14 / 15 ) * ( kB * T / ( 3 * PI() * df * 10^(-6) * U * mu ) ) ^ ( 2 / 3 ) * ( F791 * 10^(-9) ) ^ ( -8 / 5 )</f>
        <v>2.484916456873436E-3</v>
      </c>
      <c r="S791">
        <f t="shared" si="313"/>
        <v>2.5197700613029408E-3</v>
      </c>
      <c r="T791">
        <f t="shared" si="322"/>
        <v>0.81599120230950251</v>
      </c>
      <c r="U791">
        <f t="shared" si="314"/>
        <v>4598.4999187908998</v>
      </c>
      <c r="V791">
        <f t="shared" si="315"/>
        <v>1.4746508927258461E-2</v>
      </c>
      <c r="W791">
        <f t="shared" si="316"/>
        <v>2.1745862258539415E-4</v>
      </c>
      <c r="X791">
        <f t="shared" si="317"/>
        <v>3.2067288340917082E-6</v>
      </c>
      <c r="Y791" cm="1">
        <f t="array" ref="Y791" xml:space="preserve"> 4 / 3 * g / U^2 * F791 * 10^(-9) * ( rhop - rhoa ) / rhoa</f>
        <v>819.99049319231551</v>
      </c>
      <c r="Z791" cm="1">
        <f t="array" ref="Z791" xml:space="preserve"> SQRT( 4/3 * 1/U791 * g/rhoa * F791 * 10^(-9) *  ( rhop - rhoa ) )</f>
        <v>4.4294181353222942E-3</v>
      </c>
      <c r="AA791" cm="1">
        <f t="array" ref="AA791" xml:space="preserve"> Z791 / U</f>
        <v>0.42227592028006977</v>
      </c>
      <c r="AB791">
        <f t="shared" si="323"/>
        <v>0.73093010158894745</v>
      </c>
      <c r="AC791">
        <f t="shared" si="324"/>
        <v>0.67588392432301991</v>
      </c>
      <c r="AD791">
        <f t="shared" si="325"/>
        <v>0.92469023078094026</v>
      </c>
      <c r="AE791" cm="1">
        <f t="array" ref="AE791">( ( F791 * 10^(-9) ) ^ 2 * rhop * H791 * U ) / ( 18 * mu * ( df * 10^(-6) ) )</f>
        <v>0.26198065386225378</v>
      </c>
      <c r="AF791">
        <f t="shared" si="326"/>
        <v>0.26183719639391778</v>
      </c>
      <c r="AG791" cm="1">
        <f t="array" ref="AG791">(2 * AI811*(1-alpha)*AE791*SQRT(alpha)+(1-alpha)*alpha*AE791^2)/Ku</f>
        <v>6.7350149872164155E-3</v>
      </c>
      <c r="AH791">
        <f t="shared" si="327"/>
        <v>2.5722147502236482E-2</v>
      </c>
      <c r="AI791" cm="1">
        <f t="array" ref="AI791" xml:space="preserve"> F791 / df / 1000</f>
        <v>1.0089285714285714</v>
      </c>
      <c r="AJ791" cm="1">
        <f t="array" ref="AJ791" xml:space="preserve"> ( 1 + AI791 ) / ( 2*Ku ) * ( 2 * LN( 1 + AI791 ) - 1 + alpha + ( 1 / ( 1 + AI791 ) ) ^ 2 * ( 1 - alpha / 2 ) - ( alpha / 2) * ( 1 + AI791 ) ^ 2 )</f>
        <v>0.8657066740335998</v>
      </c>
      <c r="AK791" cm="1">
        <f t="array" ref="AK791" xml:space="preserve"> ( ( 1 - alpha ) / Ku ) * AI791 ^ 2</f>
        <v>1.4476776643736358</v>
      </c>
      <c r="AL791">
        <f t="shared" si="328"/>
        <v>1.672249628882321</v>
      </c>
      <c r="AM791">
        <f t="shared" si="318"/>
        <v>0.97340937586558207</v>
      </c>
      <c r="AN791">
        <f t="shared" si="329"/>
        <v>2.3879185551518765</v>
      </c>
      <c r="AO791">
        <f t="shared" si="330"/>
        <v>2.4531493268476834</v>
      </c>
      <c r="AP791" cm="1">
        <f t="array" ref="AP791" xml:space="preserve"> EXP( -4 * alpha * X * 10^(-6) * AM791 / ( PI() * df * 10^(-6) * ( 1 - alpha ) ) ) * 100</f>
        <v>2.2380932903690559E-7</v>
      </c>
      <c r="AQ791" cm="1">
        <f t="array" ref="AQ791" xml:space="preserve"> EXP( -4 * alpha * X * 10^(-6) * AN791 / ( PI() * df * 10^(-6) * ( 1 - alpha ) ) ) * 100</f>
        <v>6.0250338747344551E-20</v>
      </c>
      <c r="AR791">
        <f t="shared" si="331"/>
        <v>2.2380932903684534E-7</v>
      </c>
      <c r="AS791" cm="1">
        <f t="array" ref="AS791" xml:space="preserve"> ( sigave * 10^(-6) * fE *e * H791 ) / ( 3 * PI() * eps0 * ( 1 + epsF ) * mu * U * F791 * 10^(-9) )</f>
        <v>2.6640965293442324E-3</v>
      </c>
      <c r="AT791" cm="1">
        <f t="array" ref="AT791" xml:space="preserve"> PI() * AS791 / ( 1 + alpha * SQRT(AS791) )</f>
        <v>8.3398044786748646E-3</v>
      </c>
      <c r="AU791" cm="1">
        <f t="array" ref="AU791" xml:space="preserve"> PI() * AS791 * ( 1 - SQRT( AS791 ) * alpha )</f>
        <v>8.3396986985665861E-3</v>
      </c>
      <c r="AV791">
        <f t="shared" si="332"/>
        <v>0.9999873162364239</v>
      </c>
      <c r="AW791" cm="1">
        <f t="array" ref="AW791" xml:space="preserve"> 2 / 3 * ( epsP - 1 ) / ( epsP + 2 ) * ( sigave * 10^(-6) ) ^ 2 / ( eps0 * ( 1 + epsF ) ^ 2 ) * H791 * ( F791 * 10^(-9) ) ^ 2 / ( df * 10^(-6) * mu * U )</f>
        <v>210.06570024404951</v>
      </c>
      <c r="AX791" cm="1">
        <f t="array" ref="AX791" xml:space="preserve"> 0.528 * Ku ^ 0.26 * AW791 ^ 0.74 / ( 1 + 0.366 * ( Ku * AW791 ) ^ 0.63 )</f>
        <v>2.7062801592547419</v>
      </c>
      <c r="AY791" cm="1">
        <f t="array" ref="AY791" xml:space="preserve"> 0.35 * Ku ^ ( -0.5 ) * AW791 ^ 0.4</f>
        <v>3.6729141592800669</v>
      </c>
      <c r="AZ791">
        <f t="shared" si="333"/>
        <v>1.3571817931412975</v>
      </c>
      <c r="BA791">
        <f t="shared" si="319"/>
        <v>0.97363113647182897</v>
      </c>
      <c r="BB791">
        <f t="shared" si="334"/>
        <v>2.3962582538504429</v>
      </c>
      <c r="BC791">
        <f t="shared" si="335"/>
        <v>2.4611561443421199</v>
      </c>
      <c r="BD791">
        <f t="shared" si="320"/>
        <v>1.0453710543827577</v>
      </c>
      <c r="BE791">
        <f t="shared" si="336"/>
        <v>6.0608327144319434</v>
      </c>
      <c r="BF791">
        <f t="shared" si="337"/>
        <v>5.7977812653427439</v>
      </c>
      <c r="BG791" cm="1">
        <f t="array" ref="BG791" xml:space="preserve"> EXP( -4 * alpha * X * 10^(-6) * BA791 / ( PI() * df * 10^(-6) * ( 1 - alpha ) ) ) * 100</f>
        <v>2.2279607109483712E-7</v>
      </c>
      <c r="BH791" cm="1">
        <f t="array" ref="BH791" xml:space="preserve"> EXP( -4 * alpha * X * 10^(-6) * BB791 / ( PI() * df * 10^(-6) * ( 1 - alpha ) ) ) * 100</f>
        <v>5.0798331876809591E-20</v>
      </c>
      <c r="BI791" cm="1">
        <f t="array" ref="BI791" xml:space="preserve"> EXP( -4 * alpha * X * 10^(-6) * BD791 / ( PI() * df * 10^(-6) * ( 1 - alpha ) ) ) * 100</f>
        <v>5.1333004956735581E-8</v>
      </c>
      <c r="BJ791" cm="1">
        <f t="array" ref="BJ791" xml:space="preserve"> EXP( -4 * alpha * X * 10^(-6) * BE791 / ( PI() * df * 10^(-6) * ( 1 - alpha ) ) ) * 100</f>
        <v>1.383285915227198E-52</v>
      </c>
      <c r="BK791" cm="1">
        <f t="array" ref="BK791">fC *  BG791 +  ( 1 - fC ) * BI791</f>
        <v>6.847931157054574E-8</v>
      </c>
    </row>
    <row r="792" spans="6:63" x14ac:dyDescent="0.2">
      <c r="F792">
        <v>7920</v>
      </c>
      <c r="G792" cm="1">
        <f t="array" ref="G792" xml:space="preserve"> F792 * 10^(-9) * rhoa/mu * U</f>
        <v>5.2469450351264263E-3</v>
      </c>
      <c r="H792" cm="1">
        <f t="array" ref="H792">1 +  lambda/F792 * ( 2.514 + 0.8 * EXP( -0.55 * F792/lambda ) )</f>
        <v>1.0212705984848485</v>
      </c>
      <c r="I792" cm="1">
        <f t="array" ref="I792" xml:space="preserve"> 1 + 3.34 * lambda/F792</f>
        <v>1.0282592676767677</v>
      </c>
      <c r="J792">
        <f t="shared" si="321"/>
        <v>0.99320339780869737</v>
      </c>
      <c r="K792" cm="1">
        <f t="array" ref="K792" xml:space="preserve"> kB * T * H792 / ( 3 * PI() * mu * F792 * 10^(-9) )</f>
        <v>3.0443241164145507E-12</v>
      </c>
      <c r="L792" cm="1">
        <f t="array" ref="L792" xml:space="preserve"> df * 10^(-6) *U / K792</f>
        <v>27013.169084676007</v>
      </c>
      <c r="M792" cm="1">
        <f t="array" ref="M792" xml:space="preserve"> 1 + 0.388 * Kn * ( ( 1 - alpha ) * L792 / Ku ) ^ ( 1 / 3 )</f>
        <v>1.2238003696928825</v>
      </c>
      <c r="N792" cm="1">
        <f t="array" ref="N792" xml:space="preserve"> 1 + 0.388 * Kn * ( ( 1 - alpha ) / Ku ) ^ ( 1 / 3 ) * ( 3 * PI() * mu * df * 10^(-6) * U * F792 * 10^(-9) / ( kB * T ) ) ^ ( 1 / 3 ) * ( 0.6 * ( F792 / lambda ) ^ 0.1 ) ^ ( -1 / 3 ) * ( 1 + 2/3 * ( 3.34 * F792 / lambda ) ) ^ ( -1 / 2 )</f>
        <v>1.0140225567124088</v>
      </c>
      <c r="O792">
        <f t="shared" si="312"/>
        <v>0.82858494066878063</v>
      </c>
      <c r="P792" cm="1">
        <f t="array" ref="P792" xml:space="preserve"> 1 / ( 1 + 1.6 * ( ( 1 - alpha ) / Ku ) ^ ( 1 / 3 ) * L792 ^ ( -2 / 3 ) * M792 )</f>
        <v>0.99756011349599838</v>
      </c>
      <c r="Q792" cm="1">
        <f t="array" ref="Q792" xml:space="preserve"> 1.6 * ( ( 1 - alpha ) / Ku ) * L792 ^ ( -2 / 3 ) * M792 * P792</f>
        <v>3.0855811988967285E-3</v>
      </c>
      <c r="R792" cm="1">
        <f t="array" ref="R792" xml:space="preserve"> 1.6 * ( 0.6 ) ^ ( 2 / 3 ) * ( ( 1 - alpha ) / Ku ) * ( lambda * 10^(-9) ) ^ ( -1 / 15 ) * ( kB * T / ( 3 * PI() * df * 10^(-6) * U * mu ) ) ^ ( 2 / 3 ) * ( F792 * 10^(-9) ) ^ ( -3 / 5 )  +  3.2 * 3.34 / 3 * ( 0.6 ) ^ ( 2 / 3 ) * ( ( 1 - alpha ) / Ku ) *  ( lambda * 10^(-9) ) ^ ( 14 / 15 ) * ( kB * T / ( 3 * PI() * df * 10^(-6) * U * mu ) ) ^ ( 2 / 3 ) * ( F792 * 10^(-9) ) ^ ( -8 / 5 )</f>
        <v>2.4829754244138423E-3</v>
      </c>
      <c r="S792">
        <f t="shared" si="313"/>
        <v>2.5177930881182028E-3</v>
      </c>
      <c r="T792">
        <f t="shared" si="322"/>
        <v>0.81598665723606867</v>
      </c>
      <c r="U792">
        <f t="shared" si="314"/>
        <v>4592.7098863630335</v>
      </c>
      <c r="V792">
        <f t="shared" si="315"/>
        <v>1.475580130752964E-2</v>
      </c>
      <c r="W792">
        <f t="shared" si="316"/>
        <v>2.177327665586095E-4</v>
      </c>
      <c r="X792">
        <f t="shared" si="317"/>
        <v>3.2127946592322947E-6</v>
      </c>
      <c r="Y792" cm="1">
        <f t="array" ref="Y792" xml:space="preserve"> 4 / 3 * g / U^2 * F792 * 10^(-9) * ( rhop - rhoa ) / rhoa</f>
        <v>821.02714362618701</v>
      </c>
      <c r="Z792" cm="1">
        <f t="array" ref="Z792" xml:space="preserve"> SQRT( 4/3 * 1/U792 * g/rhoa * F792 * 10^(-9) *  ( rhop - rhoa ) )</f>
        <v>4.4350101055607421E-3</v>
      </c>
      <c r="AA792" cm="1">
        <f t="array" ref="AA792" xml:space="preserve"> Z792 / U</f>
        <v>0.42280902740757004</v>
      </c>
      <c r="AB792">
        <f t="shared" si="323"/>
        <v>0.73252882925133134</v>
      </c>
      <c r="AC792">
        <f t="shared" si="324"/>
        <v>0.6771530651729013</v>
      </c>
      <c r="AD792">
        <f t="shared" si="325"/>
        <v>0.92440466249631992</v>
      </c>
      <c r="AE792" cm="1">
        <f t="array" ref="AE792">( ( F792 * 10^(-9) ) ^ 2 * rhop * H792 * U ) / ( 18 * mu * ( df * 10^(-6) ) )</f>
        <v>0.26263656084671388</v>
      </c>
      <c r="AF792">
        <f t="shared" si="326"/>
        <v>0.26247697520453361</v>
      </c>
      <c r="AG792" cm="1">
        <f t="array" ref="AG792">(2 * AI812*(1-alpha)*AE792*SQRT(alpha)+(1-alpha)*alpha*AE792^2)/Ku</f>
        <v>6.7687813992713952E-3</v>
      </c>
      <c r="AH792">
        <f t="shared" si="327"/>
        <v>2.5788095866301656E-2</v>
      </c>
      <c r="AI792" cm="1">
        <f t="array" ref="AI792" xml:space="preserve"> F792 / df / 1000</f>
        <v>1.0102040816326532</v>
      </c>
      <c r="AJ792" cm="1">
        <f t="array" ref="AJ792" xml:space="preserve"> ( 1 + AI792 ) / ( 2*Ku ) * ( 2 * LN( 1 + AI792 ) - 1 + alpha + ( 1 / ( 1 + AI792 ) ) ^ 2 * ( 1 - alpha / 2 ) - ( alpha / 2) * ( 1 + AI792 ) ^ 2 )</f>
        <v>0.8674678477237624</v>
      </c>
      <c r="AK792" cm="1">
        <f t="array" ref="AK792" xml:space="preserve"> ( ( 1 - alpha ) / Ku ) * AI792 ^ 2</f>
        <v>1.4513403514980709</v>
      </c>
      <c r="AL792">
        <f t="shared" si="328"/>
        <v>1.6730768238919649</v>
      </c>
      <c r="AM792">
        <f t="shared" si="318"/>
        <v>0.97393656274569473</v>
      </c>
      <c r="AN792">
        <f t="shared" si="329"/>
        <v>2.393488184963624</v>
      </c>
      <c r="AO792">
        <f t="shared" si="330"/>
        <v>2.4575401278867375</v>
      </c>
      <c r="AP792" cm="1">
        <f t="array" ref="AP792" xml:space="preserve"> EXP( -4 * alpha * X * 10^(-6) * AM792 / ( PI() * df * 10^(-6) * ( 1 - alpha ) ) ) * 100</f>
        <v>2.2140803761018109E-7</v>
      </c>
      <c r="AQ792" cm="1">
        <f t="array" ref="AQ792" xml:space="preserve"> EXP( -4 * alpha * X * 10^(-6) * AN792 / ( PI() * df * 10^(-6) * ( 1 - alpha ) ) ) * 100</f>
        <v>5.3760764864177374E-20</v>
      </c>
      <c r="AR792">
        <f t="shared" si="331"/>
        <v>2.2140803761012733E-7</v>
      </c>
      <c r="AS792" cm="1">
        <f t="array" ref="AS792" xml:space="preserve"> ( sigave * 10^(-6) * fE *e * H792 ) / ( 3 * PI() * eps0 * ( 1 + epsF ) * mu * U * F792 * 10^(-9) )</f>
        <v>2.6606627139896572E-3</v>
      </c>
      <c r="AT792" cm="1">
        <f t="array" ref="AT792" xml:space="preserve"> PI() * AS792 / ( 1 + alpha * SQRT(AS792) )</f>
        <v>8.3290741678816241E-3</v>
      </c>
      <c r="AU792" cm="1">
        <f t="array" ref="AU792" xml:space="preserve"> PI() * AS792 * ( 1 - SQRT( AS792 ) * alpha )</f>
        <v>8.3289686600410643E-3</v>
      </c>
      <c r="AV792">
        <f t="shared" si="332"/>
        <v>0.99998733258481876</v>
      </c>
      <c r="AW792" cm="1">
        <f t="array" ref="AW792" xml:space="preserve"> 2 / 3 * ( epsP - 1 ) / ( epsP + 2 ) * ( sigave * 10^(-6) ) ^ 2 / ( eps0 * ( 1 + epsF ) ^ 2 ) * H792 * ( F792 * 10^(-9) ) ^ 2 / ( df * 10^(-6) * mu * U )</f>
        <v>210.59163052918427</v>
      </c>
      <c r="AX792" cm="1">
        <f t="array" ref="AX792" xml:space="preserve"> 0.528 * Ku ^ 0.26 * AW792 ^ 0.74 / ( 1 + 0.366 * ( Ku * AW792 ) ^ 0.63 )</f>
        <v>2.7074909067572919</v>
      </c>
      <c r="AY792" cm="1">
        <f t="array" ref="AY792" xml:space="preserve"> 0.35 * Ku ^ ( -0.5 ) * AW792 ^ 0.4</f>
        <v>3.6765896719166502</v>
      </c>
      <c r="AZ792">
        <f t="shared" si="333"/>
        <v>1.357932417331746</v>
      </c>
      <c r="BA792">
        <f t="shared" si="319"/>
        <v>0.97415364704765572</v>
      </c>
      <c r="BB792">
        <f t="shared" si="334"/>
        <v>2.4018171536236652</v>
      </c>
      <c r="BC792">
        <f t="shared" si="335"/>
        <v>2.465542433580981</v>
      </c>
      <c r="BD792">
        <f t="shared" si="320"/>
        <v>1.0445030821105654</v>
      </c>
      <c r="BE792">
        <f t="shared" si="336"/>
        <v>6.0700778568802747</v>
      </c>
      <c r="BF792">
        <f t="shared" si="337"/>
        <v>5.8114504024390508</v>
      </c>
      <c r="BG792" cm="1">
        <f t="array" ref="BG792" xml:space="preserve"> EXP( -4 * alpha * X * 10^(-6) * BA792 / ( PI() * df * 10^(-6) * ( 1 - alpha ) ) ) * 100</f>
        <v>2.2042674168512628E-7</v>
      </c>
      <c r="BH792" cm="1">
        <f t="array" ref="BH792" xml:space="preserve"> EXP( -4 * alpha * X * 10^(-6) * BB792 / ( PI() * df * 10^(-6) * ( 1 - alpha ) ) ) * 100</f>
        <v>4.5336788039821442E-20</v>
      </c>
      <c r="BI792" cm="1">
        <f t="array" ref="BI792" xml:space="preserve"> EXP( -4 * alpha * X * 10^(-6) * BD792 / ( PI() * df * 10^(-6) * ( 1 - alpha ) ) ) * 100</f>
        <v>5.2252834207966915E-8</v>
      </c>
      <c r="BJ792" cm="1">
        <f t="array" ref="BJ792" xml:space="preserve"> EXP( -4 * alpha * X * 10^(-6) * BE792 / ( PI() * df * 10^(-6) * ( 1 - alpha ) ) ) * 100</f>
        <v>1.1448689106792075E-52</v>
      </c>
      <c r="BK792" cm="1">
        <f t="array" ref="BK792">fC *  BG792 +  ( 1 - fC ) * BI792</f>
        <v>6.9070224955682857E-8</v>
      </c>
    </row>
    <row r="793" spans="6:63" x14ac:dyDescent="0.2">
      <c r="F793">
        <v>7930</v>
      </c>
      <c r="G793" cm="1">
        <f t="array" ref="G793" xml:space="preserve"> F793 * 10^(-9) * rhoa/mu * U</f>
        <v>5.2535699657263336E-3</v>
      </c>
      <c r="H793" cm="1">
        <f t="array" ref="H793">1 +  lambda/F793 * ( 2.514 + 0.8 * EXP( -0.55 * F793/lambda ) )</f>
        <v>1.0212437755359394</v>
      </c>
      <c r="I793" cm="1">
        <f t="array" ref="I793" xml:space="preserve"> 1 + 3.34 * lambda/F793</f>
        <v>1.028223631778058</v>
      </c>
      <c r="J793">
        <f t="shared" si="321"/>
        <v>0.99321173329769841</v>
      </c>
      <c r="K793" cm="1">
        <f t="array" ref="K793" xml:space="preserve"> kB * T * H793 / ( 3 * PI() * mu * F793 * 10^(-9) )</f>
        <v>3.0404052638627308E-12</v>
      </c>
      <c r="L793" cm="1">
        <f t="array" ref="L793" xml:space="preserve"> df * 10^(-6) *U / K793</f>
        <v>27047.987017620162</v>
      </c>
      <c r="M793" cm="1">
        <f t="array" ref="M793" xml:space="preserve"> 1 + 0.388 * Kn * ( ( 1 - alpha ) * L793 / Ku ) ^ ( 1 / 3 )</f>
        <v>1.2238964823303269</v>
      </c>
      <c r="N793" cm="1">
        <f t="array" ref="N793" xml:space="preserve"> 1 + 0.388 * Kn * ( ( 1 - alpha ) / Ku ) ^ ( 1 / 3 ) * ( 3 * PI() * mu * df * 10^(-6) * U * F793 * 10^(-9) / ( kB * T ) ) ^ ( 1 / 3 ) * ( 0.6 * ( F793 / lambda ) ^ 0.1 ) ^ ( -1 / 3 ) * ( 1 + 2/3 * ( 3.34 * F793 / lambda ) ) ^ ( -1 / 2 )</f>
        <v>1.014019051803033</v>
      </c>
      <c r="O793">
        <f t="shared" si="312"/>
        <v>0.82851700813153539</v>
      </c>
      <c r="P793" cm="1">
        <f t="array" ref="P793" xml:space="preserve"> 1 / ( 1 + 1.6 * ( ( 1 - alpha ) / Ku ) ^ ( 1 / 3 ) * L793 ^ ( -2 / 3 ) * M793 )</f>
        <v>0.99756201170543202</v>
      </c>
      <c r="Q793" cm="1">
        <f t="array" ref="Q793" xml:space="preserve"> 1.6 * ( ( 1 - alpha ) / Ku ) * L793 ^ ( -2 / 3 ) * M793 * P793</f>
        <v>3.0831806448832705E-3</v>
      </c>
      <c r="R793" cm="1">
        <f t="array" ref="R793" xml:space="preserve"> 1.6 * ( 0.6 ) ^ ( 2 / 3 ) * ( ( 1 - alpha ) / Ku ) * ( lambda * 10^(-9) ) ^ ( -1 / 15 ) * ( kB * T / ( 3 * PI() * df * 10^(-6) * U * mu ) ) ^ ( 2 / 3 ) * ( F793 * 10^(-9) ) ^ ( -3 / 5 )  +  3.2 * 3.34 / 3 * ( 0.6 ) ^ ( 2 / 3 ) * ( ( 1 - alpha ) / Ku ) *  ( lambda * 10^(-9) ) ^ ( 14 / 15 ) * ( kB * T / ( 3 * PI() * df * 10^(-6) * U * mu ) ) ^ ( 2 / 3 ) * ( F793 * 10^(-9) ) ^ ( -8 / 5 )</f>
        <v>2.4810384262708074E-3</v>
      </c>
      <c r="S793">
        <f t="shared" si="313"/>
        <v>2.5158202324940134E-3</v>
      </c>
      <c r="T793">
        <f t="shared" si="322"/>
        <v>0.81598210493088463</v>
      </c>
      <c r="U793">
        <f t="shared" si="314"/>
        <v>4586.93445041631</v>
      </c>
      <c r="V793">
        <f t="shared" si="315"/>
        <v>1.4765087784137033E-2</v>
      </c>
      <c r="W793">
        <f t="shared" si="316"/>
        <v>2.1800690888751448E-4</v>
      </c>
      <c r="X793">
        <f t="shared" si="317"/>
        <v>3.2188642677251223E-6</v>
      </c>
      <c r="Y793" cm="1">
        <f t="array" ref="Y793" xml:space="preserve"> 4 / 3 * g / U^2 * F793 * 10^(-9) * ( rhop - rhoa ) / rhoa</f>
        <v>822.06379406005851</v>
      </c>
      <c r="Z793" cm="1">
        <f t="array" ref="Z793" xml:space="preserve"> SQRT( 4/3 * 1/U793 * g/rhoa * F793 * 10^(-9) *  ( rhop - rhoa ) )</f>
        <v>4.4406020592295892E-3</v>
      </c>
      <c r="AA793" cm="1">
        <f t="array" ref="AA793" xml:space="preserve"> Z793 / U</f>
        <v>0.42334213295541739</v>
      </c>
      <c r="AB793">
        <f t="shared" si="323"/>
        <v>0.73413050813835157</v>
      </c>
      <c r="AC793">
        <f t="shared" si="324"/>
        <v>0.67842349153830095</v>
      </c>
      <c r="AD793">
        <f t="shared" si="325"/>
        <v>0.92411837407313924</v>
      </c>
      <c r="AE793" cm="1">
        <f t="array" ref="AE793">( ( F793 * 10^(-9) ) ^ 2 * rhop * H793 * U ) / ( 18 * mu * ( df * 10^(-6) ) )</f>
        <v>0.26329328779366495</v>
      </c>
      <c r="AF793">
        <f t="shared" si="326"/>
        <v>0.26311669481515981</v>
      </c>
      <c r="AG793" cm="1">
        <f t="array" ref="AG793">(2 * AI813*(1-alpha)*AE793*SQRT(alpha)+(1-alpha)*alpha*AE793^2)/Ku</f>
        <v>6.802674615258391E-3</v>
      </c>
      <c r="AH793">
        <f t="shared" si="327"/>
        <v>2.5854211265603225E-2</v>
      </c>
      <c r="AI793" cm="1">
        <f t="array" ref="AI793" xml:space="preserve"> F793 / df / 1000</f>
        <v>1.0114795918367347</v>
      </c>
      <c r="AJ793" cm="1">
        <f t="array" ref="AJ793" xml:space="preserve"> ( 1 + AI793 ) / ( 2*Ku ) * ( 2 * LN( 1 + AI793 ) - 1 + alpha + ( 1 / ( 1 + AI793 ) ) ^ 2 * ( 1 - alpha / 2 ) - ( alpha / 2) * ( 1 + AI793 ) ^ 2 )</f>
        <v>0.86923003605206783</v>
      </c>
      <c r="AK793" cm="1">
        <f t="array" ref="AK793" xml:space="preserve"> ( ( 1 - alpha ) / Ku ) * AI793 ^ 2</f>
        <v>1.4550076661488789</v>
      </c>
      <c r="AL793">
        <f t="shared" si="328"/>
        <v>1.6739040366774927</v>
      </c>
      <c r="AM793">
        <f t="shared" si="318"/>
        <v>0.97445922036552668</v>
      </c>
      <c r="AN793">
        <f t="shared" si="329"/>
        <v>2.3990636727348336</v>
      </c>
      <c r="AO793">
        <f t="shared" si="330"/>
        <v>2.4619436325256663</v>
      </c>
      <c r="AP793" cm="1">
        <f t="array" ref="AP793" xml:space="preserve"> EXP( -4 * alpha * X * 10^(-6) * AM793 / ( PI() * df * 10^(-6) * ( 1 - alpha ) ) ) * 100</f>
        <v>2.190528101895602E-7</v>
      </c>
      <c r="AQ793" cm="1">
        <f t="array" ref="AQ793" xml:space="preserve"> EXP( -4 * alpha * X * 10^(-6) * AN793 / ( PI() * df * 10^(-6) * ( 1 - alpha ) ) ) * 100</f>
        <v>4.7964434496620305E-20</v>
      </c>
      <c r="AR793">
        <f t="shared" si="331"/>
        <v>2.1905281018951224E-7</v>
      </c>
      <c r="AS793" cm="1">
        <f t="array" ref="AS793" xml:space="preserve"> ( sigave * 10^(-6) * fE *e * H793 ) / ( 3 * PI() * eps0 * ( 1 + epsF ) * mu * U * F793 * 10^(-9) )</f>
        <v>2.6572377354172273E-3</v>
      </c>
      <c r="AT793" cm="1">
        <f t="array" ref="AT793" xml:space="preserve"> PI() * AS793 / ( 1 + alpha * SQRT(AS793) )</f>
        <v>8.3183714344291643E-3</v>
      </c>
      <c r="AU793" cm="1">
        <f t="array" ref="AU793" xml:space="preserve"> PI() * AS793 * ( 1 - SQRT( AS793 ) * alpha )</f>
        <v>8.3182661978066248E-3</v>
      </c>
      <c r="AV793">
        <f t="shared" si="332"/>
        <v>0.99998734889114183</v>
      </c>
      <c r="AW793" cm="1">
        <f t="array" ref="AW793" xml:space="preserve"> 2 / 3 * ( epsP - 1 ) / ( epsP + 2 ) * ( sigave * 10^(-6) ) ^ 2 / ( eps0 * ( 1 + epsF ) ^ 2 ) * H793 * ( F793 * 10^(-9) ) ^ 2 / ( df * 10^(-6) * mu * U )</f>
        <v>211.11821829032849</v>
      </c>
      <c r="AX793" cm="1">
        <f t="array" ref="AX793" xml:space="preserve"> 0.528 * Ku ^ 0.26 * AW793 ^ 0.74 / ( 1 + 0.366 * ( Ku * AW793 ) ^ 0.63 )</f>
        <v>2.7087000299543327</v>
      </c>
      <c r="AY793" cm="1">
        <f t="array" ref="AY793" xml:space="preserve"> 0.35 * Ku ^ ( -0.5 ) * AW793 ^ 0.4</f>
        <v>3.6802642656651794</v>
      </c>
      <c r="AZ793">
        <f t="shared" si="333"/>
        <v>1.358682846002415</v>
      </c>
      <c r="BA793">
        <f t="shared" si="319"/>
        <v>0.97467167805725108</v>
      </c>
      <c r="BB793">
        <f t="shared" si="334"/>
        <v>2.4073819389326401</v>
      </c>
      <c r="BC793">
        <f t="shared" si="335"/>
        <v>2.4699414101486115</v>
      </c>
      <c r="BD793">
        <f t="shared" si="320"/>
        <v>1.0436415309264817</v>
      </c>
      <c r="BE793">
        <f t="shared" si="336"/>
        <v>6.079327938400013</v>
      </c>
      <c r="BF793">
        <f t="shared" si="337"/>
        <v>5.8251111691608841</v>
      </c>
      <c r="BG793" cm="1">
        <f t="array" ref="BG793" xml:space="preserve"> EXP( -4 * alpha * X * 10^(-6) * BA793 / ( PI() * df * 10^(-6) * ( 1 - alpha ) ) ) * 100</f>
        <v>2.1810259925671579E-7</v>
      </c>
      <c r="BH793" cm="1">
        <f t="array" ref="BH793" xml:space="preserve"> EXP( -4 * alpha * X * 10^(-6) * BB793 / ( PI() * df * 10^(-6) * ( 1 - alpha ) ) ) * 100</f>
        <v>4.0457565387986243E-20</v>
      </c>
      <c r="BI793" cm="1">
        <f t="array" ref="BI793" xml:space="preserve"> EXP( -4 * alpha * X * 10^(-6) * BD793 / ( PI() * df * 10^(-6) * ( 1 - alpha ) ) ) * 100</f>
        <v>5.3182157875525196E-8</v>
      </c>
      <c r="BJ793" cm="1">
        <f t="array" ref="BJ793" xml:space="preserve"> EXP( -4 * alpha * X * 10^(-6) * BE793 / ( PI() * df * 10^(-6) * ( 1 - alpha ) ) ) * 100</f>
        <v>9.4744864419859635E-53</v>
      </c>
      <c r="BK793" cm="1">
        <f t="array" ref="BK793">fC *  BG793 +  ( 1 - fC ) * BI793</f>
        <v>6.9674202013644255E-8</v>
      </c>
    </row>
    <row r="794" spans="6:63" x14ac:dyDescent="0.2">
      <c r="F794">
        <v>7940</v>
      </c>
      <c r="G794" cm="1">
        <f t="array" ref="G794" xml:space="preserve"> F794 * 10^(-9) * rhoa/mu * U</f>
        <v>5.2601948963262417E-3</v>
      </c>
      <c r="H794" cm="1">
        <f t="array" ref="H794">1 +  lambda/F794 * ( 2.514 + 0.8 * EXP( -0.55 * F794/lambda ) )</f>
        <v>1.0212170201511335</v>
      </c>
      <c r="I794" cm="1">
        <f t="array" ref="I794" xml:space="preserve"> 1 + 3.34 * lambda/F794</f>
        <v>1.0281880856423173</v>
      </c>
      <c r="J794">
        <f t="shared" si="321"/>
        <v>0.99322004836612265</v>
      </c>
      <c r="K794" cm="1">
        <f t="array" ref="K794" xml:space="preserve"> kB * T * H794 / ( 3 * PI() * mu * F794 * 10^(-9) )</f>
        <v>3.0364964833717809E-12</v>
      </c>
      <c r="L794" cm="1">
        <f t="array" ref="L794" xml:space="preserve"> df * 10^(-6) *U / K794</f>
        <v>27082.804987788382</v>
      </c>
      <c r="M794" cm="1">
        <f t="array" ref="M794" xml:space="preserve"> 1 + 0.388 * Kn * ( ( 1 - alpha ) * L794 / Ku ) ^ ( 1 / 3 )</f>
        <v>1.2239925126241082</v>
      </c>
      <c r="N794" cm="1">
        <f t="array" ref="N794" xml:space="preserve"> 1 + 0.388 * Kn * ( ( 1 - alpha ) / Ku ) ^ ( 1 / 3 ) * ( 3 * PI() * mu * df * 10^(-6) * U * F794 * 10^(-9) / ( kB * T ) ) ^ ( 1 / 3 ) * ( 0.6 * ( F794 / lambda ) ^ 0.1 ) ^ ( -1 / 3 ) * ( 1 + 2/3 * ( 3.34 * F794 / lambda ) ) ^ ( -1 / 2 )</f>
        <v>1.014015552143128</v>
      </c>
      <c r="O794">
        <f t="shared" si="312"/>
        <v>0.82844914628537047</v>
      </c>
      <c r="P794" cm="1">
        <f t="array" ref="P794" xml:space="preserve"> 1 / ( 1 + 1.6 * ( ( 1 - alpha ) / Ku ) ^ ( 1 / 3 ) * L794 ^ ( -2 / 3 ) * M794 )</f>
        <v>0.99756390593778288</v>
      </c>
      <c r="Q794" cm="1">
        <f t="array" ref="Q794" xml:space="preserve"> 1.6 * ( ( 1 - alpha ) / Ku ) * L794 ^ ( -2 / 3 ) * M794 * P794</f>
        <v>3.0807851204526621E-3</v>
      </c>
      <c r="R794" cm="1">
        <f t="array" ref="R794" xml:space="preserve"> 1.6 * ( 0.6 ) ^ ( 2 / 3 ) * ( ( 1 - alpha ) / Ku ) * ( lambda * 10^(-9) ) ^ ( -1 / 15 ) * ( kB * T / ( 3 * PI() * df * 10^(-6) * U * mu ) ) ^ ( 2 / 3 ) * ( F794 * 10^(-9) ) ^ ( -3 / 5 )  +  3.2 * 3.34 / 3 * ( 0.6 ) ^ ( 2 / 3 ) * ( ( 1 - alpha ) / Ku ) *  ( lambda * 10^(-9) ) ^ ( 14 / 15 ) * ( kB * T / ( 3 * PI() * df * 10^(-6) * U * mu ) ) ^ ( 2 / 3 ) * ( F794 * 10^(-9) ) ^ ( -8 / 5 )</f>
        <v>2.4791054488476796E-3</v>
      </c>
      <c r="S794">
        <f t="shared" si="313"/>
        <v>2.5138514805343169E-3</v>
      </c>
      <c r="T794">
        <f t="shared" si="322"/>
        <v>0.81597754541379852</v>
      </c>
      <c r="U794">
        <f t="shared" si="314"/>
        <v>4581.1735558108348</v>
      </c>
      <c r="V794">
        <f t="shared" si="315"/>
        <v>1.4774368368234991E-2</v>
      </c>
      <c r="W794">
        <f t="shared" si="316"/>
        <v>2.1828104957275849E-4</v>
      </c>
      <c r="X794">
        <f t="shared" si="317"/>
        <v>3.2249376571131822E-6</v>
      </c>
      <c r="Y794" cm="1">
        <f t="array" ref="Y794" xml:space="preserve"> 4 / 3 * g / U^2 * F794 * 10^(-9) * ( rhop - rhoa ) / rhoa</f>
        <v>823.1004444939299</v>
      </c>
      <c r="Z794" cm="1">
        <f t="array" ref="Z794" xml:space="preserve"> SQRT( 4/3 * 1/U794 * g/rhoa * F794 * 10^(-9) *  ( rhop - rhoa ) )</f>
        <v>4.4461939963355047E-3</v>
      </c>
      <c r="AA794" cm="1">
        <f t="array" ref="AA794" xml:space="preserve"> Z794 / U</f>
        <v>0.42387523692424756</v>
      </c>
      <c r="AB794">
        <f t="shared" si="323"/>
        <v>0.73573514643131877</v>
      </c>
      <c r="AC794">
        <f t="shared" si="324"/>
        <v>0.67969520431808994</v>
      </c>
      <c r="AD794">
        <f t="shared" si="325"/>
        <v>0.92383136460851378</v>
      </c>
      <c r="AE794" cm="1">
        <f t="array" ref="AE794">( ( F794 * 10^(-9) ) ^ 2 * rhop * H794 * U ) / ( 18 * mu * ( df * 10^(-6) ) )</f>
        <v>0.2639508347031071</v>
      </c>
      <c r="AF794">
        <f t="shared" si="326"/>
        <v>0.26375635231699013</v>
      </c>
      <c r="AG794" cm="1">
        <f t="array" ref="AG794">(2 * AI814*(1-alpha)*AE794*SQRT(alpha)+(1-alpha)*alpha*AE794^2)/Ku</f>
        <v>6.8366949522291895E-3</v>
      </c>
      <c r="AH794">
        <f t="shared" si="327"/>
        <v>2.5920494017192992E-2</v>
      </c>
      <c r="AI794" cm="1">
        <f t="array" ref="AI794" xml:space="preserve"> F794 / df / 1000</f>
        <v>1.0127551020408163</v>
      </c>
      <c r="AJ794" cm="1">
        <f t="array" ref="AJ794" xml:space="preserve"> ( 1 + AI794 ) / ( 2*Ku ) * ( 2 * LN( 1 + AI794 ) - 1 + alpha + ( 1 / ( 1 + AI794 ) ) ^ 2 * ( 1 - alpha / 2 ) - ( alpha / 2) * ( 1 + AI794 ) ^ 2 )</f>
        <v>0.87099323734487544</v>
      </c>
      <c r="AK794" cm="1">
        <f t="array" ref="AK794" xml:space="preserve"> ( ( 1 - alpha ) / Ku ) * AI794 ^ 2</f>
        <v>1.4586796083260598</v>
      </c>
      <c r="AL794">
        <f t="shared" si="328"/>
        <v>1.6747312674581492</v>
      </c>
      <c r="AM794">
        <f t="shared" si="318"/>
        <v>0.97497734364542488</v>
      </c>
      <c r="AN794">
        <f t="shared" si="329"/>
        <v>2.4046450164416742</v>
      </c>
      <c r="AO794">
        <f t="shared" si="330"/>
        <v>2.4663598924778545</v>
      </c>
      <c r="AP794" cm="1">
        <f t="array" ref="AP794" xml:space="preserve"> EXP( -4 * alpha * X * 10^(-6) * AM794 / ( PI() * df * 10^(-6) * ( 1 - alpha ) ) ) * 100</f>
        <v>2.1674274505047223E-7</v>
      </c>
      <c r="AQ794" cm="1">
        <f t="array" ref="AQ794" xml:space="preserve"> EXP( -4 * alpha * X * 10^(-6) * AN794 / ( PI() * df * 10^(-6) * ( 1 - alpha ) ) ) * 100</f>
        <v>4.2787920458912407E-20</v>
      </c>
      <c r="AR794">
        <f t="shared" si="331"/>
        <v>2.1674274505042946E-7</v>
      </c>
      <c r="AS794" cm="1">
        <f t="array" ref="AS794" xml:space="preserve"> ( sigave * 10^(-6) * fE *e * H794 ) / ( 3 * PI() * eps0 * ( 1 + epsF ) * mu * U * F794 * 10^(-9) )</f>
        <v>2.6538215595726888E-3</v>
      </c>
      <c r="AT794" cm="1">
        <f t="array" ref="AT794" xml:space="preserve"> PI() * AS794 / ( 1 + alpha * SQRT(AS794) )</f>
        <v>8.307696172160383E-3</v>
      </c>
      <c r="AU794" cm="1">
        <f t="array" ref="AU794" xml:space="preserve"> PI() * AS794 * ( 1 - SQRT( AS794 ) * alpha )</f>
        <v>8.3075912057115515E-3</v>
      </c>
      <c r="AV794">
        <f t="shared" si="332"/>
        <v>0.99998736515555497</v>
      </c>
      <c r="AW794" cm="1">
        <f t="array" ref="AW794" xml:space="preserve"> 2 / 3 * ( epsP - 1 ) / ( epsP + 2 ) * ( sigave * 10^(-6) ) ^ 2 / ( eps0 * ( 1 + epsF ) ^ 2 ) * H794 * ( F794 * 10^(-9) ) ^ 2 / ( df * 10^(-6) * mu * U )</f>
        <v>211.64546352748221</v>
      </c>
      <c r="AX794" cm="1">
        <f t="array" ref="AX794" xml:space="preserve"> 0.528 * Ku ^ 0.26 * AW794 ^ 0.74 / ( 1 + 0.366 * ( Ku * AW794 ) ^ 0.63 )</f>
        <v>2.7099075332073936</v>
      </c>
      <c r="AY794" cm="1">
        <f t="array" ref="AY794" xml:space="preserve"> 0.35 * Ku ^ ( -0.5 ) * AW794 ^ 0.4</f>
        <v>3.6839379419030394</v>
      </c>
      <c r="AZ794">
        <f t="shared" si="333"/>
        <v>1.3594330790847327</v>
      </c>
      <c r="BA794">
        <f t="shared" si="319"/>
        <v>0.97518522427183907</v>
      </c>
      <c r="BB794">
        <f t="shared" si="334"/>
        <v>2.4129526076473855</v>
      </c>
      <c r="BC794">
        <f t="shared" si="335"/>
        <v>2.4743531255296785</v>
      </c>
      <c r="BD794">
        <f t="shared" si="320"/>
        <v>1.0427864286015478</v>
      </c>
      <c r="BE794">
        <f t="shared" si="336"/>
        <v>6.0885829583447135</v>
      </c>
      <c r="BF794">
        <f t="shared" si="337"/>
        <v>5.83876313629239</v>
      </c>
      <c r="BG794" cm="1">
        <f t="array" ref="BG794" xml:space="preserve"> EXP( -4 * alpha * X * 10^(-6) * BA794 / ( PI() * df * 10^(-6) * ( 1 - alpha ) ) ) * 100</f>
        <v>2.1582276662293986E-7</v>
      </c>
      <c r="BH794" cm="1">
        <f t="array" ref="BH794" xml:space="preserve"> EXP( -4 * alpha * X * 10^(-6) * BB794 / ( PI() * df * 10^(-6) * ( 1 - alpha ) ) ) * 100</f>
        <v>3.6099106980397937E-20</v>
      </c>
      <c r="BI794" cm="1">
        <f t="array" ref="BI794" xml:space="preserve"> EXP( -4 * alpha * X * 10^(-6) * BD794 / ( PI() * df * 10^(-6) * ( 1 - alpha ) ) ) * 100</f>
        <v>5.412086770832033E-8</v>
      </c>
      <c r="BJ794" cm="1">
        <f t="array" ref="BJ794" xml:space="preserve"> EXP( -4 * alpha * X * 10^(-6) * BE794 / ( PI() * df * 10^(-6) * ( 1 - alpha ) ) ) * 100</f>
        <v>7.8399214295341301E-53</v>
      </c>
      <c r="BK794" cm="1">
        <f t="array" ref="BK794">fC *  BG794 +  ( 1 - fC ) * BI794</f>
        <v>7.0291057599782282E-8</v>
      </c>
    </row>
    <row r="795" spans="6:63" x14ac:dyDescent="0.2">
      <c r="F795">
        <v>7950</v>
      </c>
      <c r="G795" cm="1">
        <f t="array" ref="G795" xml:space="preserve"> F795 * 10^(-9) * rhoa/mu * U</f>
        <v>5.2668198269261472E-3</v>
      </c>
      <c r="H795" cm="1">
        <f t="array" ref="H795">1 +  lambda/F795 * ( 2.514 + 0.8 * EXP( -0.55 * F795/lambda ) )</f>
        <v>1.0211903320754716</v>
      </c>
      <c r="I795" cm="1">
        <f t="array" ref="I795" xml:space="preserve"> 1 + 3.34 * lambda/F795</f>
        <v>1.0281526289308176</v>
      </c>
      <c r="J795">
        <f t="shared" si="321"/>
        <v>0.9932283430889185</v>
      </c>
      <c r="K795" cm="1">
        <f t="array" ref="K795" xml:space="preserve"> kB * T * H795 / ( 3 * PI() * mu * F795 * 10^(-9) )</f>
        <v>3.0325977361767793E-12</v>
      </c>
      <c r="L795" cm="1">
        <f t="array" ref="L795" xml:space="preserve"> df * 10^(-6) *U / K795</f>
        <v>27117.622995043123</v>
      </c>
      <c r="M795" cm="1">
        <f t="array" ref="M795" xml:space="preserve"> 1 + 0.388 * Kn * ( ( 1 - alpha ) * L795 / Ku ) ^ ( 1 / 3 )</f>
        <v>1.2240884607501648</v>
      </c>
      <c r="N795" cm="1">
        <f t="array" ref="N795" xml:space="preserve"> 1 + 0.388 * Kn * ( ( 1 - alpha ) / Ku ) ^ ( 1 / 3 ) * ( 3 * PI() * mu * df * 10^(-6) * U * F795 * 10^(-9) / ( kB * T ) ) ^ ( 1 / 3 ) * ( 0.6 * ( F795 / lambda ) ^ 0.1 ) ^ ( -1 / 3 ) * ( 1 + 2/3 * ( 3.34 * F795 / lambda ) ) ^ ( -1 / 2 )</f>
        <v>1.0140120577182978</v>
      </c>
      <c r="O795">
        <f t="shared" si="312"/>
        <v>0.82838135496912968</v>
      </c>
      <c r="P795" cm="1">
        <f t="array" ref="P795" xml:space="preserve"> 1 / ( 1 + 1.6 * ( ( 1 - alpha ) / Ku ) ^ ( 1 / 3 ) * L795 ^ ( -2 / 3 ) * M795 )</f>
        <v>0.9975657962064971</v>
      </c>
      <c r="Q795" cm="1">
        <f t="array" ref="Q795" xml:space="preserve"> 1.6 * ( ( 1 - alpha ) / Ku ) * L795 ^ ( -2 / 3 ) * M795 * P795</f>
        <v>3.0783946086003549E-3</v>
      </c>
      <c r="R795" cm="1">
        <f t="array" ref="R795" xml:space="preserve"> 1.6 * ( 0.6 ) ^ ( 2 / 3 ) * ( ( 1 - alpha ) / Ku ) * ( lambda * 10^(-9) ) ^ ( -1 / 15 ) * ( kB * T / ( 3 * PI() * df * 10^(-6) * U * mu ) ) ^ ( 2 / 3 ) * ( F795 * 10^(-9) ) ^ ( -3 / 5 )  +  3.2 * 3.34 / 3 * ( 0.6 ) ^ ( 2 / 3 ) * ( ( 1 - alpha ) / Ku ) *  ( lambda * 10^(-9) ) ^ ( 14 / 15 ) * ( kB * T / ( 3 * PI() * df * 10^(-6) * U * mu ) ) ^ ( 2 / 3 ) * ( F795 * 10^(-9) ) ^ ( -8 / 5 )</f>
        <v>2.4771764786111101E-3</v>
      </c>
      <c r="S795">
        <f t="shared" si="313"/>
        <v>2.511886818407819E-3</v>
      </c>
      <c r="T795">
        <f t="shared" si="322"/>
        <v>0.81597297870460195</v>
      </c>
      <c r="U795">
        <f t="shared" si="314"/>
        <v>4575.4271476841213</v>
      </c>
      <c r="V795">
        <f t="shared" si="315"/>
        <v>1.4783643070942759E-2</v>
      </c>
      <c r="W795">
        <f t="shared" si="316"/>
        <v>2.1855518861498956E-4</v>
      </c>
      <c r="X795">
        <f t="shared" si="317"/>
        <v>3.2310148249440619E-6</v>
      </c>
      <c r="Y795" cm="1">
        <f t="array" ref="Y795" xml:space="preserve"> 4 / 3 * g / U^2 * F795 * 10^(-9) * ( rhop - rhoa ) / rhoa</f>
        <v>824.1370949278014</v>
      </c>
      <c r="Z795" cm="1">
        <f t="array" ref="Z795" xml:space="preserve"> SQRT( 4/3 * 1/U795 * g/rhoa * F795 * 10^(-9) *  ( rhop - rhoa ) )</f>
        <v>4.4517859168851405E-3</v>
      </c>
      <c r="AA795" cm="1">
        <f t="array" ref="AA795" xml:space="preserve"> Z795 / U</f>
        <v>0.42440833931469479</v>
      </c>
      <c r="AB795">
        <f t="shared" si="323"/>
        <v>0.73734275234180768</v>
      </c>
      <c r="AC795">
        <f t="shared" si="324"/>
        <v>0.68096820441112471</v>
      </c>
      <c r="AD795">
        <f t="shared" si="325"/>
        <v>0.92354363319957122</v>
      </c>
      <c r="AE795" cm="1">
        <f t="array" ref="AE795">( ( F795 * 10^(-9) ) ^ 2 * rhop * H795 * U ) / ( 18 * mu * ( df * 10^(-6) ) )</f>
        <v>0.26460920157504031</v>
      </c>
      <c r="AF795">
        <f t="shared" si="326"/>
        <v>0.26439594481324541</v>
      </c>
      <c r="AG795" cm="1">
        <f t="array" ref="AG795">(2 * AI815*(1-alpha)*AE795*SQRT(alpha)+(1-alpha)*alpha*AE795^2)/Ku</f>
        <v>6.8708427276314328E-3</v>
      </c>
      <c r="AH795">
        <f t="shared" si="327"/>
        <v>2.5986944438518577E-2</v>
      </c>
      <c r="AI795" cm="1">
        <f t="array" ref="AI795" xml:space="preserve"> F795 / df / 1000</f>
        <v>1.0140306122448979</v>
      </c>
      <c r="AJ795" cm="1">
        <f t="array" ref="AJ795" xml:space="preserve"> ( 1 + AI795 ) / ( 2*Ku ) * ( 2 * LN( 1 + AI795 ) - 1 + alpha + ( 1 / ( 1 + AI795 ) ) ^ 2 * ( 1 - alpha / 2 ) - ( alpha / 2) * ( 1 + AI795 ) ^ 2 )</f>
        <v>0.87275744993096072</v>
      </c>
      <c r="AK795" cm="1">
        <f t="array" ref="AK795" xml:space="preserve"> ( ( 1 - alpha ) / Ku ) * AI795 ^ 2</f>
        <v>1.4623561780296144</v>
      </c>
      <c r="AL795">
        <f t="shared" si="328"/>
        <v>1.6755585164529889</v>
      </c>
      <c r="AM795">
        <f t="shared" si="318"/>
        <v>0.97549092751861344</v>
      </c>
      <c r="AN795">
        <f t="shared" si="329"/>
        <v>2.4102322140723924</v>
      </c>
      <c r="AO795">
        <f t="shared" si="330"/>
        <v>2.4707889597736958</v>
      </c>
      <c r="AP795" cm="1">
        <f t="array" ref="AP795" xml:space="preserve"> EXP( -4 * alpha * X * 10^(-6) * AM795 / ( PI() * df * 10^(-6) * ( 1 - alpha ) ) ) * 100</f>
        <v>2.1447696174367379E-7</v>
      </c>
      <c r="AQ795" cm="1">
        <f t="array" ref="AQ795" xml:space="preserve"> EXP( -4 * alpha * X * 10^(-6) * AN795 / ( PI() * df * 10^(-6) * ( 1 - alpha ) ) ) * 100</f>
        <v>3.8165504774196906E-20</v>
      </c>
      <c r="AR795">
        <f t="shared" si="331"/>
        <v>2.1447696174363562E-7</v>
      </c>
      <c r="AS795" cm="1">
        <f t="array" ref="AS795" xml:space="preserve"> ( sigave * 10^(-6) * fE *e * H795 ) / ( 3 * PI() * eps0 * ( 1 + epsF ) * mu * U * F795 * 10^(-9) )</f>
        <v>2.650414152576476E-3</v>
      </c>
      <c r="AT795" cm="1">
        <f t="array" ref="AT795" xml:space="preserve"> PI() * AS795 / ( 1 + alpha * SQRT(AS795) )</f>
        <v>8.297048275462203E-3</v>
      </c>
      <c r="AU795" cm="1">
        <f t="array" ref="AU795" xml:space="preserve"> PI() * AS795 * ( 1 - SQRT( AS795 ) * alpha )</f>
        <v>8.2969435781481207E-3</v>
      </c>
      <c r="AV795">
        <f t="shared" si="332"/>
        <v>0.99998738137821952</v>
      </c>
      <c r="AW795" cm="1">
        <f t="array" ref="AW795" xml:space="preserve"> 2 / 3 * ( epsP - 1 ) / ( epsP + 2 ) * ( sigave * 10^(-6) ) ^ 2 / ( eps0 * ( 1 + epsF ) ^ 2 ) * H795 * ( F795 * 10^(-9) ) ^ 2 / ( df * 10^(-6) * mu * U )</f>
        <v>212.17336624064532</v>
      </c>
      <c r="AX795" cm="1">
        <f t="array" ref="AX795" xml:space="preserve"> 0.528 * Ku ^ 0.26 * AW795 ^ 0.74 / ( 1 + 0.366 * ( Ku * AW795 ) ^ 0.63 )</f>
        <v>2.7111134208612828</v>
      </c>
      <c r="AY795" cm="1">
        <f t="array" ref="AY795" xml:space="preserve"> 0.35 * Ku ^ ( -0.5 ) * AW795 ^ 0.4</f>
        <v>3.6876107020038336</v>
      </c>
      <c r="AZ795">
        <f t="shared" si="333"/>
        <v>1.360183116511714</v>
      </c>
      <c r="BA795">
        <f t="shared" si="319"/>
        <v>0.97569428047617823</v>
      </c>
      <c r="BB795">
        <f t="shared" si="334"/>
        <v>2.4185291576505406</v>
      </c>
      <c r="BC795">
        <f t="shared" si="335"/>
        <v>2.4787776315242933</v>
      </c>
      <c r="BD795">
        <f t="shared" si="320"/>
        <v>1.0419378028557627</v>
      </c>
      <c r="BE795">
        <f t="shared" si="336"/>
        <v>6.0978429160762264</v>
      </c>
      <c r="BF795">
        <f t="shared" si="337"/>
        <v>5.8524058723689114</v>
      </c>
      <c r="BG795" cm="1">
        <f t="array" ref="BG795" xml:space="preserve"> EXP( -4 * alpha * X * 10^(-6) * BA795 / ( PI() * df * 10^(-6) * ( 1 - alpha ) ) ) * 100</f>
        <v>2.1358638714717618E-7</v>
      </c>
      <c r="BH795" cm="1">
        <f t="array" ref="BH795" xml:space="preserve"> EXP( -4 * alpha * X * 10^(-6) * BB795 / ( PI() * df * 10^(-6) * ( 1 - alpha ) ) ) * 100</f>
        <v>3.2206305531142022E-20</v>
      </c>
      <c r="BI795" cm="1">
        <f t="array" ref="BI795" xml:space="preserve"> EXP( -4 * alpha * X * 10^(-6) * BD795 / ( PI() * df * 10^(-6) * ( 1 - alpha ) ) ) * 100</f>
        <v>5.5068848240592277E-8</v>
      </c>
      <c r="BJ795" cm="1">
        <f t="array" ref="BJ795" xml:space="preserve"> EXP( -4 * alpha * X * 10^(-6) * BE795 / ( PI() * df * 10^(-6) * ( 1 - alpha ) ) ) * 100</f>
        <v>6.4867007428570814E-53</v>
      </c>
      <c r="BK795" cm="1">
        <f t="array" ref="BK795">fC *  BG795 +  ( 1 - fC ) * BI795</f>
        <v>7.0920602131250669E-8</v>
      </c>
    </row>
    <row r="796" spans="6:63" x14ac:dyDescent="0.2">
      <c r="F796">
        <v>7960</v>
      </c>
      <c r="G796" cm="1">
        <f t="array" ref="G796" xml:space="preserve"> F796 * 10^(-9) * rhoa/mu * U</f>
        <v>5.2734447575260544E-3</v>
      </c>
      <c r="H796" cm="1">
        <f t="array" ref="H796">1 +  lambda/F796 * ( 2.514 + 0.8 * EXP( -0.55 * F796/lambda ) )</f>
        <v>1.0211637110552765</v>
      </c>
      <c r="I796" cm="1">
        <f t="array" ref="I796" xml:space="preserve"> 1 + 3.34 * lambda/F796</f>
        <v>1.0281172613065326</v>
      </c>
      <c r="J796">
        <f t="shared" si="321"/>
        <v>0.99323661754066894</v>
      </c>
      <c r="K796" cm="1">
        <f t="array" ref="K796" xml:space="preserve"> kB * T * H796 / ( 3 * PI() * mu * F796 * 10^(-9) )</f>
        <v>3.0287089837114067E-12</v>
      </c>
      <c r="L796" cm="1">
        <f t="array" ref="L796" xml:space="preserve"> df * 10^(-6) *U / K796</f>
        <v>27152.441039247486</v>
      </c>
      <c r="M796" cm="1">
        <f t="array" ref="M796" xml:space="preserve"> 1 + 0.388 * Kn * ( ( 1 - alpha ) * L796 / Ku ) ^ ( 1 / 3 )</f>
        <v>1.2241843268838351</v>
      </c>
      <c r="N796" cm="1">
        <f t="array" ref="N796" xml:space="preserve"> 1 + 0.388 * Kn * ( ( 1 - alpha ) / Ku ) ^ ( 1 / 3 ) * ( 3 * PI() * mu * df * 10^(-6) * U * F796 * 10^(-9) / ( kB * T ) ) ^ ( 1 / 3 ) * ( 0.6 * ( F796 / lambda ) ^ 0.1 ) ^ ( -1 / 3 ) * ( 1 + 2/3 * ( 3.34 * F796 / lambda ) ) ^ ( -1 / 2 )</f>
        <v>1.0140085685142044</v>
      </c>
      <c r="O796">
        <f t="shared" si="312"/>
        <v>0.82831363402222791</v>
      </c>
      <c r="P796" cm="1">
        <f t="array" ref="P796" xml:space="preserve"> 1 / ( 1 + 1.6 * ( ( 1 - alpha ) / Ku ) ^ ( 1 / 3 ) * L796 ^ ( -2 / 3 ) * M796 )</f>
        <v>0.99756768252495864</v>
      </c>
      <c r="Q796" cm="1">
        <f t="array" ref="Q796" xml:space="preserve"> 1.6 * ( ( 1 - alpha ) / Ku ) * L796 ^ ( -2 / 3 ) * M796 * P796</f>
        <v>3.076009092401005E-3</v>
      </c>
      <c r="R796" cm="1">
        <f t="array" ref="R796" xml:space="preserve"> 1.6 * ( 0.6 ) ^ ( 2 / 3 ) * ( ( 1 - alpha ) / Ku ) * ( lambda * 10^(-9) ) ^ ( -1 / 15 ) * ( kB * T / ( 3 * PI() * df * 10^(-6) * U * mu ) ) ^ ( 2 / 3 ) * ( F796 * 10^(-9) ) ^ ( -3 / 5 )  +  3.2 * 3.34 / 3 * ( 0.6 ) ^ ( 2 / 3 ) * ( ( 1 - alpha ) / Ku ) *  ( lambda * 10^(-9) ) ^ ( 14 / 15 ) * ( kB * T / ( 3 * PI() * df * 10^(-6) * U * mu ) ) ^ ( 2 / 3 ) * ( F796 * 10^(-9) ) ^ ( -8 / 5 )</f>
        <v>2.4752515020906936E-3</v>
      </c>
      <c r="S796">
        <f t="shared" si="313"/>
        <v>2.5099262323476186E-3</v>
      </c>
      <c r="T796">
        <f t="shared" si="322"/>
        <v>0.81596840482304112</v>
      </c>
      <c r="U796">
        <f t="shared" si="314"/>
        <v>4569.6951714493352</v>
      </c>
      <c r="V796">
        <f t="shared" si="315"/>
        <v>1.4792911903344646E-2</v>
      </c>
      <c r="W796">
        <f t="shared" si="316"/>
        <v>2.1882932601485503E-4</v>
      </c>
      <c r="X796">
        <f t="shared" si="317"/>
        <v>3.2370957687700124E-6</v>
      </c>
      <c r="Y796" cm="1">
        <f t="array" ref="Y796" xml:space="preserve"> 4 / 3 * g / U^2 * F796 * 10^(-9) * ( rhop - rhoa ) / rhoa</f>
        <v>825.17374536167279</v>
      </c>
      <c r="Z796" cm="1">
        <f t="array" ref="Z796" xml:space="preserve"> SQRT( 4/3 * 1/U796 * g/rhoa * F796 * 10^(-9) *  ( rhop - rhoa ) )</f>
        <v>4.4573778208851439E-3</v>
      </c>
      <c r="AA796" cm="1">
        <f t="array" ref="AA796" xml:space="preserve"> Z796 / U</f>
        <v>0.42494144012739271</v>
      </c>
      <c r="AB796">
        <f t="shared" si="323"/>
        <v>0.73895333411179898</v>
      </c>
      <c r="AC796">
        <f t="shared" si="324"/>
        <v>0.68224249271625148</v>
      </c>
      <c r="AD796">
        <f t="shared" si="325"/>
        <v>0.92325517894345477</v>
      </c>
      <c r="AE796" cm="1">
        <f t="array" ref="AE796">( ( F796 * 10^(-9) ) ^ 2 * rhop * H796 * U ) / ( 18 * mu * ( df * 10^(-6) ) )</f>
        <v>0.26526838840946465</v>
      </c>
      <c r="AF796">
        <f t="shared" si="326"/>
        <v>0.26503546941916561</v>
      </c>
      <c r="AG796" cm="1">
        <f t="array" ref="AG796">(2 * AI816*(1-alpha)*AE796*SQRT(alpha)+(1-alpha)*alpha*AE796^2)/Ku</f>
        <v>6.9051182593086163E-3</v>
      </c>
      <c r="AH796">
        <f t="shared" si="327"/>
        <v>2.6053562847423484E-2</v>
      </c>
      <c r="AI796" cm="1">
        <f t="array" ref="AI796" xml:space="preserve"> F796 / df / 1000</f>
        <v>1.0153061224489797</v>
      </c>
      <c r="AJ796" cm="1">
        <f t="array" ref="AJ796" xml:space="preserve"> ( 1 + AI796 ) / ( 2*Ku ) * ( 2 * LN( 1 + AI796 ) - 1 + alpha + ( 1 / ( 1 + AI796 ) ) ^ 2 * ( 1 - alpha / 2 ) - ( alpha / 2) * ( 1 + AI796 ) ^ 2 )</f>
        <v>0.8745226721415067</v>
      </c>
      <c r="AK796" cm="1">
        <f t="array" ref="AK796" xml:space="preserve"> ( ( 1 - alpha ) / Ku ) * AI796 ^ 2</f>
        <v>1.4660373752595424</v>
      </c>
      <c r="AL796">
        <f t="shared" si="328"/>
        <v>1.6763857838808809</v>
      </c>
      <c r="AM796">
        <f t="shared" si="318"/>
        <v>0.97599996693096458</v>
      </c>
      <c r="AN796">
        <f t="shared" si="329"/>
        <v>2.415825263627307</v>
      </c>
      <c r="AO796">
        <f t="shared" si="330"/>
        <v>2.4752308867631196</v>
      </c>
      <c r="AP796" cm="1">
        <f t="array" ref="AP796" xml:space="preserve"> EXP( -4 * alpha * X * 10^(-6) * AM796 / ( PI() * df * 10^(-6) * ( 1 - alpha ) ) ) * 100</f>
        <v>2.1225460057674137E-7</v>
      </c>
      <c r="AQ796" cm="1">
        <f t="array" ref="AQ796" xml:space="preserve"> EXP( -4 * alpha * X * 10^(-6) * AN796 / ( PI() * df * 10^(-6) * ( 1 - alpha ) ) ) * 100</f>
        <v>3.4038376597516993E-20</v>
      </c>
      <c r="AR796">
        <f t="shared" si="331"/>
        <v>2.1225460057670733E-7</v>
      </c>
      <c r="AS796" cm="1">
        <f t="array" ref="AS796" xml:space="preserve"> ( sigave * 10^(-6) * fE *e * H796 ) / ( 3 * PI() * eps0 * ( 1 + epsF ) * mu * U * F796 * 10^(-9) )</f>
        <v>2.6470154807225941E-3</v>
      </c>
      <c r="AT796" cm="1">
        <f t="array" ref="AT796" xml:space="preserve"> PI() * AS796 / ( 1 + alpha * SQRT(AS796) )</f>
        <v>8.2864276392620936E-3</v>
      </c>
      <c r="AU796" cm="1">
        <f t="array" ref="AU796" xml:space="preserve"> PI() * AS796 * ( 1 - SQRT( AS796 ) * alpha )</f>
        <v>8.2863232100491221E-3</v>
      </c>
      <c r="AV796">
        <f t="shared" si="332"/>
        <v>0.999987397559296</v>
      </c>
      <c r="AW796" cm="1">
        <f t="array" ref="AW796" xml:space="preserve"> 2 / 3 * ( epsP - 1 ) / ( epsP + 2 ) * ( sigave * 10^(-6) ) ^ 2 / ( eps0 * ( 1 + epsF ) ^ 2 ) * H796 * ( F796 * 10^(-9) ) ^ 2 / ( df * 10^(-6) * mu * U )</f>
        <v>212.70192642981786</v>
      </c>
      <c r="AX796" cm="1">
        <f t="array" ref="AX796" xml:space="preserve"> 0.528 * Ku ^ 0.26 * AW796 ^ 0.74 / ( 1 + 0.366 * ( Ku * AW796 ) ^ 0.63 )</f>
        <v>2.7123176972441576</v>
      </c>
      <c r="AY796" cm="1">
        <f t="array" ref="AY796" xml:space="preserve"> 0.35 * Ku ^ ( -0.5 ) * AW796 ^ 0.4</f>
        <v>3.6912825473373965</v>
      </c>
      <c r="AZ796">
        <f t="shared" si="333"/>
        <v>1.3609329582179526</v>
      </c>
      <c r="BA796">
        <f t="shared" si="319"/>
        <v>0.97619884146833102</v>
      </c>
      <c r="BB796">
        <f t="shared" si="334"/>
        <v>2.4241115868373559</v>
      </c>
      <c r="BC796">
        <f t="shared" si="335"/>
        <v>2.4832149802505135</v>
      </c>
      <c r="BD796">
        <f t="shared" si="320"/>
        <v>1.0410956813585543</v>
      </c>
      <c r="BE796">
        <f t="shared" si="336"/>
        <v>6.1071078109647035</v>
      </c>
      <c r="BF796">
        <f t="shared" si="337"/>
        <v>5.8660389436976343</v>
      </c>
      <c r="BG796" cm="1">
        <f t="array" ref="BG796" xml:space="preserve"> EXP( -4 * alpha * X * 10^(-6) * BA796 / ( PI() * df * 10^(-6) * ( 1 - alpha ) ) ) * 100</f>
        <v>2.1139262424649467E-7</v>
      </c>
      <c r="BH796" cm="1">
        <f t="array" ref="BH796" xml:space="preserve"> EXP( -4 * alpha * X * 10^(-6) * BB796 / ( PI() * df * 10^(-6) * ( 1 - alpha ) ) ) * 100</f>
        <v>2.8729833818625755E-20</v>
      </c>
      <c r="BI796" cm="1">
        <f t="array" ref="BI796" xml:space="preserve"> EXP( -4 * alpha * X * 10^(-6) * BD796 / ( PI() * df * 10^(-6) * ( 1 - alpha ) ) ) * 100</f>
        <v>5.6025976697578716E-8</v>
      </c>
      <c r="BJ796" cm="1">
        <f t="array" ref="BJ796" xml:space="preserve"> EXP( -4 * alpha * X * 10^(-6) * BE796 / ( PI() * df * 10^(-6) * ( 1 - alpha ) ) ) * 100</f>
        <v>5.3665124524170174E-53</v>
      </c>
      <c r="BK796" cm="1">
        <f t="array" ref="BK796">fC *  BG796 +  ( 1 - fC ) * BI796</f>
        <v>7.1562641452470308E-8</v>
      </c>
    </row>
    <row r="797" spans="6:63" x14ac:dyDescent="0.2">
      <c r="F797">
        <v>7970</v>
      </c>
      <c r="G797" cm="1">
        <f t="array" ref="G797" xml:space="preserve"> F797 * 10^(-9) * rhoa/mu * U</f>
        <v>5.2800696881259608E-3</v>
      </c>
      <c r="H797" cm="1">
        <f t="array" ref="H797">1 +  lambda/F797 * ( 2.514 + 0.8 * EXP( -0.55 * F797/lambda ) )</f>
        <v>1.0211371568381431</v>
      </c>
      <c r="I797" cm="1">
        <f t="array" ref="I797" xml:space="preserve"> 1 + 3.34 * lambda/F797</f>
        <v>1.0280819824341281</v>
      </c>
      <c r="J797">
        <f t="shared" si="321"/>
        <v>0.99324487179559151</v>
      </c>
      <c r="K797" cm="1">
        <f t="array" ref="K797" xml:space="preserve"> kB * T * H797 / ( 3 * PI() * mu * F797 * 10^(-9) )</f>
        <v>3.024830187606669E-12</v>
      </c>
      <c r="L797" cm="1">
        <f t="array" ref="L797" xml:space="preserve"> df * 10^(-6) *U / K797</f>
        <v>27187.25912026528</v>
      </c>
      <c r="M797" cm="1">
        <f t="array" ref="M797" xml:space="preserve"> 1 + 0.388 * Kn * ( ( 1 - alpha ) * L797 / Ku ) ^ ( 1 / 3 )</f>
        <v>1.2242801111998596</v>
      </c>
      <c r="N797" cm="1">
        <f t="array" ref="N797" xml:space="preserve"> 1 + 0.388 * Kn * ( ( 1 - alpha ) / Ku ) ^ ( 1 / 3 ) * ( 3 * PI() * mu * df * 10^(-6) * U * F797 * 10^(-9) / ( kB * T ) ) ^ ( 1 / 3 ) * ( 0.6 * ( F797 / lambda ) ^ 0.1 ) ^ ( -1 / 3 ) * ( 1 + 2/3 * ( 3.34 * F797 / lambda ) ) ^ ( -1 / 2 )</f>
        <v>1.0140050845165662</v>
      </c>
      <c r="O797">
        <f t="shared" si="312"/>
        <v>0.82824598328464827</v>
      </c>
      <c r="P797" cm="1">
        <f t="array" ref="P797" xml:space="preserve"> 1 / ( 1 + 1.6 * ( ( 1 - alpha ) / Ku ) ^ ( 1 / 3 ) * L797 ^ ( -2 / 3 ) * M797 )</f>
        <v>0.9975695649064884</v>
      </c>
      <c r="Q797" cm="1">
        <f t="array" ref="Q797" xml:space="preserve"> 1.6 * ( ( 1 - alpha ) / Ku ) * L797 ^ ( -2 / 3 ) * M797 * P797</f>
        <v>3.0736285550080253E-3</v>
      </c>
      <c r="R797" cm="1">
        <f t="array" ref="R797" xml:space="preserve"> 1.6 * ( 0.6 ) ^ ( 2 / 3 ) * ( ( 1 - alpha ) / Ku ) * ( lambda * 10^(-9) ) ^ ( -1 / 15 ) * ( kB * T / ( 3 * PI() * df * 10^(-6) * U * mu ) ) ^ ( 2 / 3 ) * ( F797 * 10^(-9) ) ^ ( -3 / 5 )  +  3.2 * 3.34 / 3 * ( 0.6 ) ^ ( 2 / 3 ) * ( ( 1 - alpha ) / Ku ) *  ( lambda * 10^(-9) ) ^ ( 14 / 15 ) * ( kB * T / ( 3 * PI() * df * 10^(-6) * U * mu ) ) ^ ( 2 / 3 ) * ( F797 * 10^(-9) ) ^ ( -8 / 5 )</f>
        <v>2.4733305058785939E-3</v>
      </c>
      <c r="S797">
        <f t="shared" si="313"/>
        <v>2.5079697086508252E-3</v>
      </c>
      <c r="T797">
        <f t="shared" si="322"/>
        <v>0.81596382378881072</v>
      </c>
      <c r="U797">
        <f t="shared" si="314"/>
        <v>4563.9775727935803</v>
      </c>
      <c r="V797">
        <f t="shared" si="315"/>
        <v>1.4802174876490161E-2</v>
      </c>
      <c r="W797">
        <f t="shared" si="316"/>
        <v>2.1910346177300089E-4</v>
      </c>
      <c r="X797">
        <f t="shared" si="317"/>
        <v>3.2431804861478236E-6</v>
      </c>
      <c r="Y797" cm="1">
        <f t="array" ref="Y797" xml:space="preserve"> 4 / 3 * g / U^2 * F797 * 10^(-9) * ( rhop - rhoa ) / rhoa</f>
        <v>826.21039579554429</v>
      </c>
      <c r="Z797" cm="1">
        <f t="array" ref="Z797" xml:space="preserve"> SQRT( 4/3 * 1/U797 * g/rhoa * F797 * 10^(-9) *  ( rhop - rhoa ) )</f>
        <v>4.4629697083421451E-3</v>
      </c>
      <c r="AA797" cm="1">
        <f t="array" ref="AA797" xml:space="preserve"> Z797 / U</f>
        <v>0.42547453936297341</v>
      </c>
      <c r="AB797">
        <f t="shared" si="323"/>
        <v>0.74056690001381764</v>
      </c>
      <c r="AC797">
        <f t="shared" si="324"/>
        <v>0.68351807013230159</v>
      </c>
      <c r="AD797">
        <f t="shared" si="325"/>
        <v>0.92296600093732029</v>
      </c>
      <c r="AE797" cm="1">
        <f t="array" ref="AE797">( ( F797 * 10^(-9) ) ^ 2 * rhop * H797 * U ) / ( 18 * mu * ( df * 10^(-6) ) )</f>
        <v>0.26592839520637995</v>
      </c>
      <c r="AF797">
        <f t="shared" si="326"/>
        <v>0.26567492326200187</v>
      </c>
      <c r="AG797" cm="1">
        <f t="array" ref="AG797">(2 * AI817*(1-alpha)*AE797*SQRT(alpha)+(1-alpha)*alpha*AE797^2)/Ku</f>
        <v>6.9395218655000854E-3</v>
      </c>
      <c r="AH797">
        <f t="shared" si="327"/>
        <v>2.6120349562147063E-2</v>
      </c>
      <c r="AI797" cm="1">
        <f t="array" ref="AI797" xml:space="preserve"> F797 / df / 1000</f>
        <v>1.0165816326530612</v>
      </c>
      <c r="AJ797" cm="1">
        <f t="array" ref="AJ797" xml:space="preserve"> ( 1 + AI797 ) / ( 2*Ku ) * ( 2 * LN( 1 + AI797 ) - 1 + alpha + ( 1 / ( 1 + AI797 ) ) ^ 2 * ( 1 - alpha / 2 ) - ( alpha / 2) * ( 1 + AI797 ) ^ 2 )</f>
        <v>0.87628890231010148</v>
      </c>
      <c r="AK797" cm="1">
        <f t="array" ref="AK797" xml:space="preserve"> ( ( 1 - alpha ) / Ku ) * AI797 ^ 2</f>
        <v>1.4697232000158433</v>
      </c>
      <c r="AL797">
        <f t="shared" si="328"/>
        <v>1.6772130699605015</v>
      </c>
      <c r="AM797">
        <f t="shared" si="318"/>
        <v>0.9765044568407707</v>
      </c>
      <c r="AN797">
        <f t="shared" si="329"/>
        <v>2.4214241631187976</v>
      </c>
      <c r="AO797">
        <f t="shared" si="330"/>
        <v>2.4796857261181309</v>
      </c>
      <c r="AP797" cm="1">
        <f t="array" ref="AP797" xml:space="preserve"> EXP( -4 * alpha * X * 10^(-6) * AM797 / ( PI() * df * 10^(-6) * ( 1 - alpha ) ) ) * 100</f>
        <v>2.1007482210952935E-7</v>
      </c>
      <c r="AQ797" cm="1">
        <f t="array" ref="AQ797" xml:space="preserve"> EXP( -4 * alpha * X * 10^(-6) * AN797 / ( PI() * df * 10^(-6) * ( 1 - alpha ) ) ) * 100</f>
        <v>3.0353912806744805E-20</v>
      </c>
      <c r="AR797">
        <f t="shared" si="331"/>
        <v>2.1007482210949899E-7</v>
      </c>
      <c r="AS797" cm="1">
        <f t="array" ref="AS797" xml:space="preserve"> ( sigave * 10^(-6) * fE *e * H797 ) / ( 3 * PI() * eps0 * ( 1 + epsF ) * mu * U * F797 * 10^(-9) )</f>
        <v>2.6436255104775072E-3</v>
      </c>
      <c r="AT797" cm="1">
        <f t="array" ref="AT797" xml:space="preserve"> PI() * AS797 / ( 1 + alpha * SQRT(AS797) )</f>
        <v>8.2758341590246157E-3</v>
      </c>
      <c r="AU797" cm="1">
        <f t="array" ref="AU797" xml:space="preserve"> PI() * AS797 * ( 1 - SQRT( AS797 ) * alpha )</f>
        <v>8.2757299968844057E-3</v>
      </c>
      <c r="AV797">
        <f t="shared" si="332"/>
        <v>0.99998741369894462</v>
      </c>
      <c r="AW797" cm="1">
        <f t="array" ref="AW797" xml:space="preserve"> 2 / 3 * ( epsP - 1 ) / ( epsP + 2 ) * ( sigave * 10^(-6) ) ^ 2 / ( eps0 * ( 1 + epsF ) ^ 2 ) * H797 * ( F797 * 10^(-9) ) ^ 2 / ( df * 10^(-6) * mu * U )</f>
        <v>213.23114409499993</v>
      </c>
      <c r="AX797" cm="1">
        <f t="array" ref="AX797" xml:space="preserve"> 0.528 * Ku ^ 0.26 * AW797 ^ 0.74 / ( 1 + 0.366 * ( Ku * AW797 ) ^ 0.63 )</f>
        <v>2.7135203666676091</v>
      </c>
      <c r="AY797" cm="1">
        <f t="array" ref="AY797" xml:space="preserve"> 0.35 * Ku ^ ( -0.5 ) * AW797 ^ 0.4</f>
        <v>3.6949534792698149</v>
      </c>
      <c r="AZ797">
        <f t="shared" si="333"/>
        <v>1.3616826041396084</v>
      </c>
      <c r="BA797">
        <f t="shared" si="319"/>
        <v>0.97669890205943266</v>
      </c>
      <c r="BB797">
        <f t="shared" si="334"/>
        <v>2.4296998931156821</v>
      </c>
      <c r="BC797">
        <f t="shared" si="335"/>
        <v>2.487665224146872</v>
      </c>
      <c r="BD797">
        <f t="shared" si="320"/>
        <v>1.0402600917292573</v>
      </c>
      <c r="BE797">
        <f t="shared" si="336"/>
        <v>6.1163776423886125</v>
      </c>
      <c r="BF797">
        <f t="shared" si="337"/>
        <v>5.8796619143787057</v>
      </c>
      <c r="BG797" cm="1">
        <f t="array" ref="BG797" xml:space="preserve"> EXP( -4 * alpha * X * 10^(-6) * BA797 / ( PI() * df * 10^(-6) * ( 1 - alpha ) ) ) * 100</f>
        <v>2.0924066090857267E-7</v>
      </c>
      <c r="BH797" cm="1">
        <f t="array" ref="BH797" xml:space="preserve"> EXP( -4 * alpha * X * 10^(-6) * BB797 / ( PI() * df * 10^(-6) * ( 1 - alpha ) ) ) * 100</f>
        <v>2.5625543952809119E-20</v>
      </c>
      <c r="BI797" cm="1">
        <f t="array" ref="BI797" xml:space="preserve"> EXP( -4 * alpha * X * 10^(-6) * BD797 / ( PI() * df * 10^(-6) * ( 1 - alpha ) ) ) * 100</f>
        <v>5.6992122905133297E-8</v>
      </c>
      <c r="BJ797" cm="1">
        <f t="array" ref="BJ797" xml:space="preserve"> EXP( -4 * alpha * X * 10^(-6) * BE797 / ( PI() * df * 10^(-6) * ( 1 - alpha ) ) ) * 100</f>
        <v>4.4393210285974195E-53</v>
      </c>
      <c r="BK797" cm="1">
        <f t="array" ref="BK797">fC *  BG797 +  ( 1 - fC ) * BI797</f>
        <v>7.2216976705477234E-8</v>
      </c>
    </row>
    <row r="798" spans="6:63" x14ac:dyDescent="0.2">
      <c r="F798">
        <v>7980</v>
      </c>
      <c r="G798" cm="1">
        <f t="array" ref="G798" xml:space="preserve"> F798 * 10^(-9) * rhoa/mu * U</f>
        <v>5.2866946187258681E-3</v>
      </c>
      <c r="H798" cm="1">
        <f t="array" ref="H798">1 +  lambda/F798 * ( 2.514 + 0.8 * EXP( -0.55 * F798/lambda ) )</f>
        <v>1.0211106691729324</v>
      </c>
      <c r="I798" cm="1">
        <f t="array" ref="I798" xml:space="preserve"> 1 + 3.34 * lambda/F798</f>
        <v>1.0280467919799499</v>
      </c>
      <c r="J798">
        <f t="shared" si="321"/>
        <v>0.99325310592754346</v>
      </c>
      <c r="K798" cm="1">
        <f t="array" ref="K798" xml:space="preserve"> kB * T * H798 / ( 3 * PI() * mu * F798 * 10^(-9) )</f>
        <v>3.0209613096896402E-12</v>
      </c>
      <c r="L798" cm="1">
        <f t="array" ref="L798" xml:space="preserve"> df * 10^(-6) *U / K798</f>
        <v>27222.077237960981</v>
      </c>
      <c r="M798" cm="1">
        <f t="array" ref="M798" xml:space="preserve"> 1 + 0.388 * Kn * ( ( 1 - alpha ) * L798 / Ku ) ^ ( 1 / 3 )</f>
        <v>1.224375813872385</v>
      </c>
      <c r="N798" cm="1">
        <f t="array" ref="N798" xml:space="preserve"> 1 + 0.388 * Kn * ( ( 1 - alpha ) / Ku ) ^ ( 1 / 3 ) * ( 3 * PI() * mu * df * 10^(-6) * U * F798 * 10^(-9) / ( kB * T ) ) ^ ( 1 / 3 ) * ( 0.6 * ( F798 / lambda ) ^ 0.1 ) ^ ( -1 / 3 ) * ( 1 + 2/3 * ( 3.34 * F798 / lambda ) ) ^ ( -1 / 2 )</f>
        <v>1.0140016057111587</v>
      </c>
      <c r="O798">
        <f t="shared" si="312"/>
        <v>0.82817840259693887</v>
      </c>
      <c r="P798" cm="1">
        <f t="array" ref="P798" xml:space="preserve"> 1 / ( 1 + 1.6 * ( ( 1 - alpha ) / Ku ) ^ ( 1 / 3 ) * L798 ^ ( -2 / 3 ) * M798 )</f>
        <v>0.99757144336434589</v>
      </c>
      <c r="Q798" cm="1">
        <f t="array" ref="Q798" xml:space="preserve"> 1.6 * ( ( 1 - alpha ) / Ku ) * L798 ^ ( -2 / 3 ) * M798 * P798</f>
        <v>3.0712529796531034E-3</v>
      </c>
      <c r="R798" cm="1">
        <f t="array" ref="R798" xml:space="preserve"> 1.6 * ( 0.6 ) ^ ( 2 / 3 ) * ( ( 1 - alpha ) / Ku ) * ( lambda * 10^(-9) ) ^ ( -1 / 15 ) * ( kB * T / ( 3 * PI() * df * 10^(-6) * U * mu ) ) ^ ( 2 / 3 ) * ( F798 * 10^(-9) ) ^ ( -3 / 5 )  +  3.2 * 3.34 / 3 * ( 0.6 ) ^ ( 2 / 3 ) * ( ( 1 - alpha ) / Ku ) *  ( lambda * 10^(-9) ) ^ ( 14 / 15 ) * ( kB * T / ( 3 * PI() * df * 10^(-6) * U * mu ) ) ^ ( 2 / 3 ) * ( F798 * 10^(-9) ) ^ ( -8 / 5 )</f>
        <v>2.4714134766291767E-3</v>
      </c>
      <c r="S798">
        <f t="shared" si="313"/>
        <v>2.5060172336781824E-3</v>
      </c>
      <c r="T798">
        <f t="shared" si="322"/>
        <v>0.81595923562155925</v>
      </c>
      <c r="U798">
        <f t="shared" si="314"/>
        <v>4558.2742976761738</v>
      </c>
      <c r="V798">
        <f t="shared" si="315"/>
        <v>1.4811432001394176E-2</v>
      </c>
      <c r="W798">
        <f t="shared" si="316"/>
        <v>2.1937759589007221E-4</v>
      </c>
      <c r="X798">
        <f t="shared" si="317"/>
        <v>3.249268974638902E-6</v>
      </c>
      <c r="Y798" cm="1">
        <f t="array" ref="Y798" xml:space="preserve"> 4 / 3 * g / U^2 * F798 * 10^(-9) * ( rhop - rhoa ) / rhoa</f>
        <v>827.24704622941567</v>
      </c>
      <c r="Z798" cm="1">
        <f t="array" ref="Z798" xml:space="preserve"> SQRT( 4/3 * 1/U798 * g/rhoa * F798 * 10^(-9) *  ( rhop - rhoa ) )</f>
        <v>4.4685615792627665E-3</v>
      </c>
      <c r="AA798" cm="1">
        <f t="array" ref="AA798" xml:space="preserve"> Z798 / U</f>
        <v>0.42600763702206834</v>
      </c>
      <c r="AB798">
        <f t="shared" si="323"/>
        <v>0.74218345835107757</v>
      </c>
      <c r="AC798">
        <f t="shared" si="324"/>
        <v>0.6847949375580944</v>
      </c>
      <c r="AD798">
        <f t="shared" si="325"/>
        <v>0.9226760982783363</v>
      </c>
      <c r="AE798" cm="1">
        <f t="array" ref="AE798">( ( F798 * 10^(-9) ) ^ 2 * rhop * H798 * U ) / ( 18 * mu * ( df * 10^(-6) ) )</f>
        <v>0.26658922196578627</v>
      </c>
      <c r="AF798">
        <f t="shared" si="326"/>
        <v>0.26631430348100932</v>
      </c>
      <c r="AG798" cm="1">
        <f t="array" ref="AG798">(2 * AI818*(1-alpha)*AE798*SQRT(alpha)+(1-alpha)*alpha*AE798^2)/Ku</f>
        <v>6.9740538648410573E-3</v>
      </c>
      <c r="AH798">
        <f t="shared" si="327"/>
        <v>2.6187304901324506E-2</v>
      </c>
      <c r="AI798" cm="1">
        <f t="array" ref="AI798" xml:space="preserve"> F798 / df / 1000</f>
        <v>1.0178571428571428</v>
      </c>
      <c r="AJ798" cm="1">
        <f t="array" ref="AJ798" xml:space="preserve"> ( 1 + AI798 ) / ( 2*Ku ) * ( 2 * LN( 1 + AI798 ) - 1 + alpha + ( 1 / ( 1 + AI798 ) ) ^ 2 * ( 1 - alpha / 2 ) - ( alpha / 2) * ( 1 + AI798 ) ^ 2 )</f>
        <v>0.87805613877273037</v>
      </c>
      <c r="AK798" cm="1">
        <f t="array" ref="AK798" xml:space="preserve"> ( ( 1 - alpha ) / Ku ) * AI798 ^ 2</f>
        <v>1.4734136522985173</v>
      </c>
      <c r="AL798">
        <f t="shared" si="328"/>
        <v>1.6780403749103392</v>
      </c>
      <c r="AM798">
        <f t="shared" si="318"/>
        <v>0.97700439221851543</v>
      </c>
      <c r="AN798">
        <f t="shared" si="329"/>
        <v>2.4270289105712992</v>
      </c>
      <c r="AO798">
        <f t="shared" si="330"/>
        <v>2.4841535308353797</v>
      </c>
      <c r="AP798" cm="1">
        <f t="array" ref="AP798" xml:space="preserve"> EXP( -4 * alpha * X * 10^(-6) * AM798 / ( PI() * df * 10^(-6) * ( 1 - alpha ) ) ) * 100</f>
        <v>2.0793680666321637E-7</v>
      </c>
      <c r="AQ798" cm="1">
        <f t="array" ref="AQ798" xml:space="preserve"> EXP( -4 * alpha * X * 10^(-6) * AN798 / ( PI() * df * 10^(-6) * ( 1 - alpha ) ) ) * 100</f>
        <v>2.7065032823753579E-20</v>
      </c>
      <c r="AR798">
        <f t="shared" si="331"/>
        <v>2.0793680666318932E-7</v>
      </c>
      <c r="AS798" cm="1">
        <f t="array" ref="AS798" xml:space="preserve"> ( sigave * 10^(-6) * fE *e * H798 ) / ( 3 * PI() * eps0 * ( 1 + epsF ) * mu * U * F798 * 10^(-9) )</f>
        <v>2.6402442084790391E-3</v>
      </c>
      <c r="AT798" cm="1">
        <f t="array" ref="AT798" xml:space="preserve"> PI() * AS798 / ( 1 + alpha * SQRT(AS798) )</f>
        <v>8.2652677307480087E-3</v>
      </c>
      <c r="AU798" cm="1">
        <f t="array" ref="AU798" xml:space="preserve"> PI() * AS798 * ( 1 - SQRT( AS798 ) * alpha )</f>
        <v>8.2651638346574567E-3</v>
      </c>
      <c r="AV798">
        <f t="shared" si="332"/>
        <v>0.99998742979732336</v>
      </c>
      <c r="AW798" cm="1">
        <f t="array" ref="AW798" xml:space="preserve"> 2 / 3 * ( epsP - 1 ) / ( epsP + 2 ) * ( sigave * 10^(-6) ) ^ 2 / ( eps0 * ( 1 + epsF ) ^ 2 ) * H798 * ( F798 * 10^(-9) ) ^ 2 / ( df * 10^(-6) * mu * U )</f>
        <v>213.7610192361914</v>
      </c>
      <c r="AX798" cm="1">
        <f t="array" ref="AX798" xml:space="preserve"> 0.528 * Ku ^ 0.26 * AW798 ^ 0.74 / ( 1 + 0.366 * ( Ku * AW798 ) ^ 0.63 )</f>
        <v>2.7147214334267438</v>
      </c>
      <c r="AY798" cm="1">
        <f t="array" ref="AY798" xml:space="preserve"> 0.35 * Ku ^ ( -0.5 ) * AW798 ^ 0.4</f>
        <v>3.6986234991634284</v>
      </c>
      <c r="AZ798">
        <f t="shared" si="333"/>
        <v>1.3624320542143886</v>
      </c>
      <c r="BA798">
        <f t="shared" si="319"/>
        <v>0.97719445707346064</v>
      </c>
      <c r="BB798">
        <f t="shared" si="334"/>
        <v>2.4352940744059568</v>
      </c>
      <c r="BC798">
        <f t="shared" si="335"/>
        <v>2.4921284159749213</v>
      </c>
      <c r="BD798">
        <f t="shared" si="320"/>
        <v>1.0394310615375864</v>
      </c>
      <c r="BE798">
        <f t="shared" si="336"/>
        <v>6.1256524097347276</v>
      </c>
      <c r="BF798">
        <f t="shared" si="337"/>
        <v>5.8932743463268356</v>
      </c>
      <c r="BG798" cm="1">
        <f t="array" ref="BG798" xml:space="preserve"> EXP( -4 * alpha * X * 10^(-6) * BA798 / ( PI() * df * 10^(-6) * ( 1 - alpha ) ) ) * 100</f>
        <v>2.071296992214993E-7</v>
      </c>
      <c r="BH798" cm="1">
        <f t="array" ref="BH798" xml:space="preserve"> EXP( -4 * alpha * X * 10^(-6) * BB798 / ( PI() * df * 10^(-6) * ( 1 - alpha ) ) ) * 100</f>
        <v>2.2853928488755145E-20</v>
      </c>
      <c r="BI798" cm="1">
        <f t="array" ref="BI798" xml:space="preserve"> EXP( -4 * alpha * X * 10^(-6) * BD798 / ( PI() * df * 10^(-6) * ( 1 - alpha ) ) ) * 100</f>
        <v>5.7967149203504996E-8</v>
      </c>
      <c r="BJ798" cm="1">
        <f t="array" ref="BJ798" xml:space="preserve"> EXP( -4 * alpha * X * 10^(-6) * BE798 / ( PI() * df * 10^(-6) * ( 1 - alpha ) ) ) * 100</f>
        <v>3.6719528845668644E-53</v>
      </c>
      <c r="BK798" cm="1">
        <f t="array" ref="BK798">fC *  BG798 +  ( 1 - fC ) * BI798</f>
        <v>7.2883404205304429E-8</v>
      </c>
    </row>
    <row r="799" spans="6:63" x14ac:dyDescent="0.2">
      <c r="F799">
        <v>7990</v>
      </c>
      <c r="G799" cm="1">
        <f t="array" ref="G799" xml:space="preserve"> F799 * 10^(-9) * rhoa/mu * U</f>
        <v>5.2933195493257753E-3</v>
      </c>
      <c r="H799" cm="1">
        <f t="array" ref="H799">1 +  lambda/F799 * ( 2.514 + 0.8 * EXP( -0.55 * F799/lambda ) )</f>
        <v>1.0210842478097621</v>
      </c>
      <c r="I799" cm="1">
        <f t="array" ref="I799" xml:space="preserve"> 1 + 3.34 * lambda/F799</f>
        <v>1.0280116896120151</v>
      </c>
      <c r="J799">
        <f t="shared" si="321"/>
        <v>0.9932613200100211</v>
      </c>
      <c r="K799" cm="1">
        <f t="array" ref="K799" xml:space="preserve"> kB * T * H799 / ( 3 * PI() * mu * F799 * 10^(-9) )</f>
        <v>3.0171023119822163E-12</v>
      </c>
      <c r="L799" cm="1">
        <f t="array" ref="L799" xml:space="preserve"> df * 10^(-6) *U / K799</f>
        <v>27256.895392199705</v>
      </c>
      <c r="M799" cm="1">
        <f t="array" ref="M799" xml:space="preserve"> 1 + 0.388 * Kn * ( ( 1 - alpha ) * L799 / Ku ) ^ ( 1 / 3 )</f>
        <v>1.2244714350749666</v>
      </c>
      <c r="N799" cm="1">
        <f t="array" ref="N799" xml:space="preserve"> 1 + 0.388 * Kn * ( ( 1 - alpha ) / Ku ) ^ ( 1 / 3 ) * ( 3 * PI() * mu * df * 10^(-6) * U * F799 * 10^(-9) / ( kB * T ) ) ^ ( 1 / 3 ) * ( 0.6 * ( F799 / lambda ) ^ 0.1 ) ^ ( -1 / 3 ) * ( 1 + 2/3 * ( 3.34 * F799 / lambda ) ) ^ ( -1 / 2 )</f>
        <v>1.0139981320838138</v>
      </c>
      <c r="O799">
        <f t="shared" si="312"/>
        <v>0.82811089180021025</v>
      </c>
      <c r="P799" cm="1">
        <f t="array" ref="P799" xml:space="preserve"> 1 / ( 1 + 1.6 * ( ( 1 - alpha ) / Ku ) ^ ( 1 / 3 ) * L799 ^ ( -2 / 3 ) * M799 )</f>
        <v>0.99757331791172865</v>
      </c>
      <c r="Q799" cm="1">
        <f t="array" ref="Q799" xml:space="preserve"> 1.6 * ( ( 1 - alpha ) / Ku ) * L799 ^ ( -2 / 3 ) * M799 * P799</f>
        <v>3.0688823496457475E-3</v>
      </c>
      <c r="R799" cm="1">
        <f t="array" ref="R799" xml:space="preserve"> 1.6 * ( 0.6 ) ^ ( 2 / 3 ) * ( ( 1 - alpha ) / Ku ) * ( lambda * 10^(-9) ) ^ ( -1 / 15 ) * ( kB * T / ( 3 * PI() * df * 10^(-6) * U * mu ) ) ^ ( 2 / 3 ) * ( F799 * 10^(-9) ) ^ ( -3 / 5 )  +  3.2 * 3.34 / 3 * ( 0.6 ) ^ ( 2 / 3 ) * ( ( 1 - alpha ) / Ku ) *  ( lambda * 10^(-9) ) ^ ( 14 / 15 ) * ( kB * T / ( 3 * PI() * df * 10^(-6) * U * mu ) ) ^ ( 2 / 3 ) * ( F799 * 10^(-9) ) ^ ( -8 / 5 )</f>
        <v>2.4695004010586229E-3</v>
      </c>
      <c r="S799">
        <f t="shared" si="313"/>
        <v>2.5040687938536728E-3</v>
      </c>
      <c r="T799">
        <f t="shared" si="322"/>
        <v>0.81595464034088072</v>
      </c>
      <c r="U799">
        <f t="shared" si="314"/>
        <v>4552.5852923269413</v>
      </c>
      <c r="V799">
        <f t="shared" si="315"/>
        <v>1.4820683289037073E-2</v>
      </c>
      <c r="W799">
        <f t="shared" si="316"/>
        <v>2.1965172836671293E-4</v>
      </c>
      <c r="X799">
        <f t="shared" si="317"/>
        <v>3.2553612318092293E-6</v>
      </c>
      <c r="Y799" cm="1">
        <f t="array" ref="Y799" xml:space="preserve"> 4 / 3 * g / U^2 * F799 * 10^(-9) * ( rhop - rhoa ) / rhoa</f>
        <v>828.28369666328706</v>
      </c>
      <c r="Z799" cm="1">
        <f t="array" ref="Z799" xml:space="preserve"> SQRT( 4/3 * 1/U799 * g/rhoa * F799 * 10^(-9) *  ( rhop - rhoa ) )</f>
        <v>4.4741534336536215E-3</v>
      </c>
      <c r="AA799" cm="1">
        <f t="array" ref="AA799" xml:space="preserve"> Z799 / U</f>
        <v>0.42654073310530788</v>
      </c>
      <c r="AB799">
        <f t="shared" si="323"/>
        <v>0.74380301745762223</v>
      </c>
      <c r="AC799">
        <f t="shared" si="324"/>
        <v>0.68607309589243681</v>
      </c>
      <c r="AD799">
        <f t="shared" si="325"/>
        <v>0.92238547006368587</v>
      </c>
      <c r="AE799" cm="1">
        <f t="array" ref="AE799">( ( F799 * 10^(-9) ) ^ 2 * rhop * H799 * U ) / ( 18 * mu * ( df * 10^(-6) ) )</f>
        <v>0.26725086868768372</v>
      </c>
      <c r="AF799">
        <f t="shared" si="326"/>
        <v>0.26695360722743705</v>
      </c>
      <c r="AG799" cm="1">
        <f t="array" ref="AG799">(2 * AI819*(1-alpha)*AE799*SQRT(alpha)+(1-alpha)*alpha*AE799^2)/Ku</f>
        <v>7.0087145763626053E-3</v>
      </c>
      <c r="AH799">
        <f t="shared" si="327"/>
        <v>2.6254429183986922E-2</v>
      </c>
      <c r="AI799" cm="1">
        <f t="array" ref="AI799" xml:space="preserve"> F799 / df / 1000</f>
        <v>1.0191326530612244</v>
      </c>
      <c r="AJ799" cm="1">
        <f t="array" ref="AJ799" xml:space="preserve"> ( 1 + AI799 ) / ( 2*Ku ) * ( 2 * LN( 1 + AI799 ) - 1 + alpha + ( 1 / ( 1 + AI799 ) ) ^ 2 * ( 1 - alpha / 2 ) - ( alpha / 2) * ( 1 + AI799 ) ^ 2 )</f>
        <v>0.87982437986776918</v>
      </c>
      <c r="AK799" cm="1">
        <f t="array" ref="AK799" xml:space="preserve"> ( ( 1 - alpha ) / Ku ) * AI799 ^ 2</f>
        <v>1.4771087321075651</v>
      </c>
      <c r="AL799">
        <f t="shared" si="328"/>
        <v>1.6788676989486961</v>
      </c>
      <c r="AM799">
        <f t="shared" si="318"/>
        <v>0.97749976804664362</v>
      </c>
      <c r="AN799">
        <f t="shared" si="329"/>
        <v>2.4326395040212927</v>
      </c>
      <c r="AO799">
        <f t="shared" si="330"/>
        <v>2.4886343542387559</v>
      </c>
      <c r="AP799" cm="1">
        <f t="array" ref="AP799" xml:space="preserve"> EXP( -4 * alpha * X * 10^(-6) * AM799 / ( PI() * df * 10^(-6) * ( 1 - alpha ) ) ) * 100</f>
        <v>2.0583975384256715E-7</v>
      </c>
      <c r="AQ799" cm="1">
        <f t="array" ref="AQ799" xml:space="preserve"> EXP( -4 * alpha * X * 10^(-6) * AN799 / ( PI() * df * 10^(-6) * ( 1 - alpha ) ) ) * 100</f>
        <v>2.4129620080697742E-20</v>
      </c>
      <c r="AR799">
        <f t="shared" si="331"/>
        <v>2.0583975384254301E-7</v>
      </c>
      <c r="AS799" cm="1">
        <f t="array" ref="AS799" xml:space="preserve"> ( sigave * 10^(-6) * fE *e * H799 ) / ( 3 * PI() * eps0 * ( 1 + epsF ) * mu * U * F799 * 10^(-9) )</f>
        <v>2.6368715415352817E-3</v>
      </c>
      <c r="AT799" cm="1">
        <f t="array" ref="AT799" xml:space="preserve"> PI() * AS799 / ( 1 + alpha * SQRT(AS799) )</f>
        <v>8.2547282509607758E-3</v>
      </c>
      <c r="AU799" cm="1">
        <f t="array" ref="AU799" xml:space="preserve"> PI() * AS799 * ( 1 - SQRT( AS799 ) * alpha )</f>
        <v>8.2546246199019981E-3</v>
      </c>
      <c r="AV799">
        <f t="shared" si="332"/>
        <v>0.99998744585459054</v>
      </c>
      <c r="AW799" cm="1">
        <f t="array" ref="AW799" xml:space="preserve"> 2 / 3 * ( epsP - 1 ) / ( epsP + 2 ) * ( sigave * 10^(-6) ) ^ 2 / ( eps0 * ( 1 + epsF ) ^ 2 ) * H799 * ( F799 * 10^(-9) ) ^ 2 / ( df * 10^(-6) * mu * U )</f>
        <v>214.29155185339238</v>
      </c>
      <c r="AX799" cm="1">
        <f t="array" ref="AX799" xml:space="preserve"> 0.528 * Ku ^ 0.26 * AW799 ^ 0.74 / ( 1 + 0.366 * ( Ku * AW799 ) ^ 0.63 )</f>
        <v>2.7159209018002577</v>
      </c>
      <c r="AY799" cm="1">
        <f t="array" ref="AY799" xml:space="preserve"> 0.35 * Ku ^ ( -0.5 ) * AW799 ^ 0.4</f>
        <v>3.7022926083768635</v>
      </c>
      <c r="AZ799">
        <f t="shared" si="333"/>
        <v>1.3631813083815461</v>
      </c>
      <c r="BA799">
        <f t="shared" si="319"/>
        <v>0.97768550134700216</v>
      </c>
      <c r="BB799">
        <f t="shared" si="334"/>
        <v>2.4408941286411947</v>
      </c>
      <c r="BC799">
        <f t="shared" si="335"/>
        <v>2.4966046088218175</v>
      </c>
      <c r="BD799">
        <f t="shared" si="320"/>
        <v>1.0386086183041183</v>
      </c>
      <c r="BE799">
        <f t="shared" si="336"/>
        <v>6.1349321123981557</v>
      </c>
      <c r="BF799">
        <f t="shared" si="337"/>
        <v>5.9068757992934025</v>
      </c>
      <c r="BG799" cm="1">
        <f t="array" ref="BG799" xml:space="preserve"> EXP( -4 * alpha * X * 10^(-6) * BA799 / ( PI() * df * 10^(-6) * ( 1 - alpha ) ) ) * 100</f>
        <v>2.0505895991614366E-7</v>
      </c>
      <c r="BH799" cm="1">
        <f t="array" ref="BH799" xml:space="preserve"> EXP( -4 * alpha * X * 10^(-6) * BB799 / ( PI() * df * 10^(-6) * ( 1 - alpha ) ) ) * 100</f>
        <v>2.0379637081608372E-20</v>
      </c>
      <c r="BI799" cm="1">
        <f t="array" ref="BI799" xml:space="preserve"> EXP( -4 * alpha * X * 10^(-6) * BD799 / ( PI() * df * 10^(-6) * ( 1 - alpha ) ) ) * 100</f>
        <v>5.895091036547057E-8</v>
      </c>
      <c r="BJ799" cm="1">
        <f t="array" ref="BJ799" xml:space="preserve"> EXP( -4 * alpha * X * 10^(-6) * BE799 / ( PI() * df * 10^(-6) * ( 1 - alpha ) ) ) * 100</f>
        <v>3.0369230703787896E-53</v>
      </c>
      <c r="BK799" cm="1">
        <f t="array" ref="BK799">fC *  BG799 +  ( 1 - fC ) * BI799</f>
        <v>7.356171532053788E-8</v>
      </c>
    </row>
    <row r="800" spans="6:63" x14ac:dyDescent="0.2">
      <c r="F800">
        <v>8000</v>
      </c>
      <c r="G800" cm="1">
        <f t="array" ref="G800" xml:space="preserve"> F800 * 10^(-9) * rhoa/mu * U</f>
        <v>5.2999444799256843E-3</v>
      </c>
      <c r="H800" cm="1">
        <f t="array" ref="H800">1 +  lambda/F800 * ( 2.514 + 0.8 * EXP( -0.55 * F800/lambda ) )</f>
        <v>1.0210578925</v>
      </c>
      <c r="I800" cm="1">
        <f t="array" ref="I800" xml:space="preserve"> 1 + 3.34 * lambda/F800</f>
        <v>1.0279766749999999</v>
      </c>
      <c r="J800">
        <f t="shared" si="321"/>
        <v>0.99326951411616426</v>
      </c>
      <c r="K800" cm="1">
        <f t="array" ref="K800" xml:space="preserve"> kB * T * H800 / ( 3 * PI() * mu * F800 * 10^(-9) )</f>
        <v>3.013253156699869E-12</v>
      </c>
      <c r="L800" cm="1">
        <f t="array" ref="L800" xml:space="preserve"> df * 10^(-6) *U / K800</f>
        <v>27291.713582847242</v>
      </c>
      <c r="M800" cm="1">
        <f t="array" ref="M800" xml:space="preserve"> 1 + 0.388 * Kn * ( ( 1 - alpha ) * L800 / Ku ) ^ ( 1 / 3 )</f>
        <v>1.2245669749805697</v>
      </c>
      <c r="N800" cm="1">
        <f t="array" ref="N800" xml:space="preserve"> 1 + 0.388 * Kn * ( ( 1 - alpha ) / Ku ) ^ ( 1 / 3 ) * ( 3 * PI() * mu * df * 10^(-6) * U * F800 * 10^(-9) / ( kB * T ) ) ^ ( 1 / 3 ) * ( 0.6 * ( F800 / lambda ) ^ 0.1 ) ^ ( -1 / 3 ) * ( 1 + 2/3 * ( 3.34 * F800 / lambda ) ) ^ ( -1 / 2 )</f>
        <v>1.0139946636204193</v>
      </c>
      <c r="O800">
        <f t="shared" si="312"/>
        <v>0.8280434507361335</v>
      </c>
      <c r="P800" cm="1">
        <f t="array" ref="P800" xml:space="preserve"> 1 / ( 1 + 1.6 * ( ( 1 - alpha ) / Ku ) ^ ( 1 / 3 ) * L800 ^ ( -2 / 3 ) * M800 )</f>
        <v>0.99757518856177363</v>
      </c>
      <c r="Q800" cm="1">
        <f t="array" ref="Q800" xml:space="preserve"> 1.6 * ( ( 1 - alpha ) / Ku ) * L800 ^ ( -2 / 3 ) * M800 * P800</f>
        <v>3.0665166483728281E-3</v>
      </c>
      <c r="R800" cm="1">
        <f t="array" ref="R800" xml:space="preserve"> 1.6 * ( 0.6 ) ^ ( 2 / 3 ) * ( ( 1 - alpha ) / Ku ) * ( lambda * 10^(-9) ) ^ ( -1 / 15 ) * ( kB * T / ( 3 * PI() * df * 10^(-6) * U * mu ) ) ^ ( 2 / 3 ) * ( F800 * 10^(-9) ) ^ ( -3 / 5 )  +  3.2 * 3.34 / 3 * ( 0.6 ) ^ ( 2 / 3 ) * ( ( 1 - alpha ) / Ku ) *  ( lambda * 10^(-9) ) ^ ( 14 / 15 ) * ( kB * T / ( 3 * PI() * df * 10^(-6) * U * mu ) ) ^ ( 2 / 3 ) * ( F800 * 10^(-9) ) ^ ( -8 / 5 )</f>
        <v>2.4675912659445913E-3</v>
      </c>
      <c r="S800">
        <f t="shared" si="313"/>
        <v>2.5021243756641704E-3</v>
      </c>
      <c r="T800">
        <f t="shared" si="322"/>
        <v>0.81595003796632293</v>
      </c>
      <c r="U800">
        <f t="shared" si="314"/>
        <v>4546.9105032445332</v>
      </c>
      <c r="V800">
        <f t="shared" si="315"/>
        <v>1.4829928750364903E-2</v>
      </c>
      <c r="W800">
        <f t="shared" si="316"/>
        <v>2.1992585920356603E-4</v>
      </c>
      <c r="X800">
        <f t="shared" si="317"/>
        <v>3.2614572552293114E-6</v>
      </c>
      <c r="Y800" cm="1">
        <f t="array" ref="Y800" xml:space="preserve"> 4 / 3 * g / U^2 * F800 * 10^(-9) * ( rhop - rhoa ) / rhoa</f>
        <v>829.32034709715867</v>
      </c>
      <c r="Z800" cm="1">
        <f t="array" ref="Z800" xml:space="preserve"> SQRT( 4/3 * 1/U800 * g/rhoa * F800 * 10^(-9) *  ( rhop - rhoa ) )</f>
        <v>4.47974527152131E-3</v>
      </c>
      <c r="AA800" cm="1">
        <f t="array" ref="AA800" xml:space="preserve"> Z800 / U</f>
        <v>0.42707382761332124</v>
      </c>
      <c r="AB800">
        <f t="shared" si="323"/>
        <v>0.74542558569846762</v>
      </c>
      <c r="AC800">
        <f t="shared" si="324"/>
        <v>0.68735254603412277</v>
      </c>
      <c r="AD800">
        <f t="shared" si="325"/>
        <v>0.92209411539056563</v>
      </c>
      <c r="AE800" cm="1">
        <f t="array" ref="AE800">( ( F800 * 10^(-9) ) ^ 2 * rhop * H800 * U ) / ( 18 * mu * ( df * 10^(-6) ) )</f>
        <v>0.26791333537207224</v>
      </c>
      <c r="AF800">
        <f t="shared" si="326"/>
        <v>0.26759283166452053</v>
      </c>
      <c r="AG800" cm="1">
        <f t="array" ref="AG800">(2 * AI820*(1-alpha)*AE800*SQRT(alpha)+(1-alpha)*alpha*AE800^2)/Ku</f>
        <v>7.0435043194916561E-3</v>
      </c>
      <c r="AH800">
        <f t="shared" si="327"/>
        <v>2.6321722729561209E-2</v>
      </c>
      <c r="AI800" cm="1">
        <f t="array" ref="AI800" xml:space="preserve"> F800 / df / 1000</f>
        <v>1.0204081632653061</v>
      </c>
      <c r="AJ800" cm="1">
        <f t="array" ref="AJ800" xml:space="preserve"> ( 1 + AI800 ) / ( 2*Ku ) * ( 2 * LN( 1 + AI800 ) - 1 + alpha + ( 1 / ( 1 + AI800 ) ) ^ 2 * ( 1 - alpha / 2 ) - ( alpha / 2) * ( 1 + AI800 ) ^ 2 )</f>
        <v>0.88159362393597729</v>
      </c>
      <c r="AK800" cm="1">
        <f t="array" ref="AK800" xml:space="preserve"> ( ( 1 - alpha ) / Ku ) * AI800 ^ 2</f>
        <v>1.4808084394429861</v>
      </c>
      <c r="AL800">
        <f t="shared" si="328"/>
        <v>1.6796950422936869</v>
      </c>
      <c r="AM800">
        <f t="shared" si="318"/>
        <v>0.97799057931933198</v>
      </c>
      <c r="AN800">
        <f t="shared" si="329"/>
        <v>2.4382559415172937</v>
      </c>
      <c r="AO800">
        <f t="shared" si="330"/>
        <v>2.4931282499820053</v>
      </c>
      <c r="AP800" cm="1">
        <f t="array" ref="AP800" xml:space="preserve"> EXP( -4 * alpha * X * 10^(-6) * AM800 / ( PI() * df * 10^(-6) * ( 1 - alpha ) ) ) * 100</f>
        <v>2.0378288207103236E-7</v>
      </c>
      <c r="AQ800" cm="1">
        <f t="array" ref="AQ800" xml:space="preserve"> EXP( -4 * alpha * X * 10^(-6) * AN800 / ( PI() * df * 10^(-6) * ( 1 - alpha ) ) ) * 100</f>
        <v>2.1510003313551205E-20</v>
      </c>
      <c r="AR800">
        <f t="shared" si="331"/>
        <v>2.0378288207101084E-7</v>
      </c>
      <c r="AS800" cm="1">
        <f t="array" ref="AS800" xml:space="preserve"> ( sigave * 10^(-6) * fE *e * H800 ) / ( 3 * PI() * eps0 * ( 1 + epsF ) * mu * U * F800 * 10^(-9) )</f>
        <v>2.6335074766235087E-3</v>
      </c>
      <c r="AT800" cm="1">
        <f t="array" ref="AT800" xml:space="preserve"> PI() * AS800 / ( 1 + alpha * SQRT(AS800) )</f>
        <v>8.2442156167183162E-3</v>
      </c>
      <c r="AU800" cm="1">
        <f t="array" ref="AU800" xml:space="preserve"> PI() * AS800 * ( 1 - SQRT( AS800 ) * alpha )</f>
        <v>8.2441122496786194E-3</v>
      </c>
      <c r="AV800">
        <f t="shared" si="332"/>
        <v>0.99998746187090415</v>
      </c>
      <c r="AW800" cm="1">
        <f t="array" ref="AW800" xml:space="preserve"> 2 / 3 * ( epsP - 1 ) / ( epsP + 2 ) * ( sigave * 10^(-6) ) ^ 2 / ( eps0 * ( 1 + epsF ) ^ 2 ) * H800 * ( F800 * 10^(-9) ) ^ 2 / ( df * 10^(-6) * mu * U )</f>
        <v>214.82274194660289</v>
      </c>
      <c r="AX800" cm="1">
        <f t="array" ref="AX800" xml:space="preserve"> 0.528 * Ku ^ 0.26 * AW800 ^ 0.74 / ( 1 + 0.366 * ( Ku * AW800 ) ^ 0.63 )</f>
        <v>2.7171187760505258</v>
      </c>
      <c r="AY800" cm="1">
        <f t="array" ref="AY800" xml:space="preserve"> 0.35 * Ku ^ ( -0.5 ) * AW800 ^ 0.4</f>
        <v>3.7059608082650342</v>
      </c>
      <c r="AZ800">
        <f t="shared" si="333"/>
        <v>1.3639303665818547</v>
      </c>
      <c r="BA800">
        <f t="shared" si="319"/>
        <v>0.97817202972902251</v>
      </c>
      <c r="BB800">
        <f t="shared" si="334"/>
        <v>2.4465000537669725</v>
      </c>
      <c r="BC800">
        <f t="shared" si="335"/>
        <v>2.5010938561029112</v>
      </c>
      <c r="BD800">
        <f t="shared" si="320"/>
        <v>1.0377927895007697</v>
      </c>
      <c r="BE800">
        <f t="shared" si="336"/>
        <v>6.1442167497823279</v>
      </c>
      <c r="BF800">
        <f t="shared" si="337"/>
        <v>5.9204658308890385</v>
      </c>
      <c r="BG800" cm="1">
        <f t="array" ref="BG800" xml:space="preserve"> EXP( -4 * alpha * X * 10^(-6) * BA800 / ( PI() * df * 10^(-6) * ( 1 - alpha ) ) ) * 100</f>
        <v>2.0302768192071316E-7</v>
      </c>
      <c r="BH800" cm="1">
        <f t="array" ref="BH800" xml:space="preserve"> EXP( -4 * alpha * X * 10^(-6) * BB800 / ( PI() * df * 10^(-6) * ( 1 - alpha ) ) ) * 100</f>
        <v>1.8171043014332902E-20</v>
      </c>
      <c r="BI800" cm="1">
        <f t="array" ref="BI800" xml:space="preserve"> EXP( -4 * alpha * X * 10^(-6) * BD800 / ( PI() * df * 10^(-6) * ( 1 - alpha ) ) ) * 100</f>
        <v>5.994325351903012E-8</v>
      </c>
      <c r="BJ800" cm="1">
        <f t="array" ref="BJ800" xml:space="preserve"> EXP( -4 * alpha * X * 10^(-6) * BE800 / ( PI() * df * 10^(-6) * ( 1 - alpha ) ) ) * 100</f>
        <v>2.5114621044681103E-53</v>
      </c>
      <c r="BK800" cm="1">
        <f t="array" ref="BK800">fC *  BG800 +  ( 1 - fC ) * BI800</f>
        <v>7.4251696359198434E-8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07EA5-8795-4463-9C30-54AE8FF3D036}">
  <dimension ref="A1:H30"/>
  <sheetViews>
    <sheetView zoomScale="107" workbookViewId="0">
      <pane xSplit="1" topLeftCell="B1" activePane="topRight" state="frozen"/>
      <selection pane="topRight" activeCell="E34" sqref="E34"/>
    </sheetView>
  </sheetViews>
  <sheetFormatPr baseColWidth="10" defaultColWidth="8.83203125" defaultRowHeight="15" x14ac:dyDescent="0.2"/>
  <cols>
    <col min="1" max="1" width="22.83203125" bestFit="1" customWidth="1"/>
    <col min="2" max="2" width="12" bestFit="1" customWidth="1"/>
    <col min="3" max="4" width="12.1640625" bestFit="1" customWidth="1"/>
    <col min="5" max="5" width="35.83203125" bestFit="1" customWidth="1"/>
    <col min="6" max="6" width="15" bestFit="1" customWidth="1"/>
    <col min="7" max="7" width="14.33203125" bestFit="1" customWidth="1"/>
    <col min="8" max="8" width="35.83203125" bestFit="1" customWidth="1"/>
  </cols>
  <sheetData>
    <row r="1" spans="1:8" x14ac:dyDescent="0.2">
      <c r="A1" t="s">
        <v>61</v>
      </c>
      <c r="B1" t="s">
        <v>62</v>
      </c>
      <c r="C1" s="2" t="s">
        <v>142</v>
      </c>
      <c r="D1" s="2" t="s">
        <v>143</v>
      </c>
      <c r="E1" s="2" t="s">
        <v>147</v>
      </c>
      <c r="F1" s="3" t="s">
        <v>144</v>
      </c>
      <c r="G1" s="3" t="s">
        <v>145</v>
      </c>
      <c r="H1" s="3" t="s">
        <v>146</v>
      </c>
    </row>
    <row r="2" spans="1:8" x14ac:dyDescent="0.2">
      <c r="A2" t="s">
        <v>50</v>
      </c>
      <c r="B2" t="s">
        <v>51</v>
      </c>
      <c r="C2">
        <f>48.0973 * 10^(-27)</f>
        <v>4.8097299999999999E-26</v>
      </c>
      <c r="D2">
        <f>3E-31</f>
        <v>2.9999999999999998E-31</v>
      </c>
      <c r="E2" s="1" t="s">
        <v>52</v>
      </c>
      <c r="F2">
        <f>48.0973 * 10^(-27)</f>
        <v>4.8097299999999999E-26</v>
      </c>
      <c r="G2">
        <f>3E-31</f>
        <v>2.9999999999999998E-31</v>
      </c>
      <c r="H2" s="1" t="s">
        <v>52</v>
      </c>
    </row>
    <row r="3" spans="1:8" x14ac:dyDescent="0.2">
      <c r="A3" t="s">
        <v>14</v>
      </c>
      <c r="B3" t="s">
        <v>17</v>
      </c>
      <c r="C3" s="4">
        <f>1.380649E-23</f>
        <v>1.3806490000000001E-23</v>
      </c>
      <c r="D3">
        <v>0</v>
      </c>
      <c r="E3" s="1" t="s">
        <v>45</v>
      </c>
      <c r="F3" s="4">
        <f>1.380649E-23</f>
        <v>1.3806490000000001E-23</v>
      </c>
      <c r="G3">
        <v>0</v>
      </c>
      <c r="H3" s="1" t="s">
        <v>45</v>
      </c>
    </row>
    <row r="4" spans="1:8" x14ac:dyDescent="0.2">
      <c r="A4" t="s">
        <v>34</v>
      </c>
      <c r="B4" t="s">
        <v>0</v>
      </c>
      <c r="C4">
        <f>1.602176634*10^(-19)</f>
        <v>1.6021766340000001E-19</v>
      </c>
      <c r="D4">
        <v>0</v>
      </c>
      <c r="E4" s="1" t="s">
        <v>63</v>
      </c>
      <c r="F4">
        <f>1.602176634*10^(-19)</f>
        <v>1.6021766340000001E-19</v>
      </c>
      <c r="G4">
        <v>0</v>
      </c>
      <c r="H4" s="1" t="s">
        <v>63</v>
      </c>
    </row>
    <row r="5" spans="1:8" x14ac:dyDescent="0.2">
      <c r="A5" t="s">
        <v>35</v>
      </c>
      <c r="B5" t="s">
        <v>36</v>
      </c>
      <c r="C5">
        <f>8.8541878128 * 10^(-12)</f>
        <v>8.854187812799999E-12</v>
      </c>
      <c r="D5">
        <f>1.3E-21</f>
        <v>1.3000000000000001E-21</v>
      </c>
      <c r="E5" s="1" t="s">
        <v>44</v>
      </c>
      <c r="F5">
        <f>8.8541878128 * 10^(-12)</f>
        <v>8.854187812799999E-12</v>
      </c>
      <c r="G5">
        <f>1.3E-21</f>
        <v>1.3000000000000001E-21</v>
      </c>
      <c r="H5" s="1" t="s">
        <v>44</v>
      </c>
    </row>
    <row r="6" spans="1:8" x14ac:dyDescent="0.2">
      <c r="A6" t="s">
        <v>25</v>
      </c>
      <c r="B6" t="s">
        <v>24</v>
      </c>
      <c r="C6">
        <v>1.8499999999999999E-5</v>
      </c>
      <c r="D6">
        <v>4.9999999999999998E-7</v>
      </c>
      <c r="E6" s="1" t="s">
        <v>59</v>
      </c>
      <c r="F6">
        <v>1.8499999999999999E-5</v>
      </c>
      <c r="G6">
        <v>4.9999999999999998E-7</v>
      </c>
      <c r="H6" s="1" t="s">
        <v>59</v>
      </c>
    </row>
    <row r="7" spans="1:8" x14ac:dyDescent="0.2">
      <c r="A7" t="s">
        <v>4</v>
      </c>
      <c r="B7" t="s">
        <v>7</v>
      </c>
      <c r="C7">
        <v>9.7699999999999992E-3</v>
      </c>
      <c r="D7">
        <v>2.5000000000000001E-4</v>
      </c>
      <c r="E7" t="s">
        <v>58</v>
      </c>
      <c r="F7">
        <v>6.4799999999999996E-3</v>
      </c>
      <c r="G7">
        <v>1.4999999999999999E-4</v>
      </c>
      <c r="H7" t="s">
        <v>58</v>
      </c>
    </row>
    <row r="8" spans="1:8" x14ac:dyDescent="0.2">
      <c r="A8" t="s">
        <v>29</v>
      </c>
      <c r="B8" t="s">
        <v>20</v>
      </c>
      <c r="C8">
        <v>2</v>
      </c>
      <c r="D8">
        <v>0</v>
      </c>
      <c r="E8" t="s">
        <v>57</v>
      </c>
      <c r="F8">
        <v>2</v>
      </c>
      <c r="G8">
        <v>0</v>
      </c>
      <c r="H8" t="s">
        <v>57</v>
      </c>
    </row>
    <row r="9" spans="1:8" x14ac:dyDescent="0.2">
      <c r="A9" t="s">
        <v>47</v>
      </c>
      <c r="B9" t="s">
        <v>49</v>
      </c>
      <c r="C9">
        <v>8.3144626180000003</v>
      </c>
      <c r="D9">
        <v>0</v>
      </c>
      <c r="E9" s="1" t="s">
        <v>48</v>
      </c>
      <c r="F9">
        <v>8.3144626180000003</v>
      </c>
      <c r="G9">
        <v>0</v>
      </c>
      <c r="H9" s="1" t="s">
        <v>48</v>
      </c>
    </row>
    <row r="10" spans="1:8" x14ac:dyDescent="0.2">
      <c r="A10" t="s">
        <v>31</v>
      </c>
      <c r="B10" t="s">
        <v>32</v>
      </c>
      <c r="C10">
        <v>9.8066499999999994</v>
      </c>
      <c r="D10">
        <v>0</v>
      </c>
      <c r="E10" s="1" t="s">
        <v>43</v>
      </c>
      <c r="F10">
        <v>9.8066499999999994</v>
      </c>
      <c r="G10">
        <v>0</v>
      </c>
      <c r="H10" s="1" t="s">
        <v>43</v>
      </c>
    </row>
    <row r="11" spans="1:8" x14ac:dyDescent="0.2">
      <c r="A11" t="s">
        <v>3</v>
      </c>
      <c r="B11" t="s">
        <v>6</v>
      </c>
      <c r="C11">
        <v>15</v>
      </c>
      <c r="D11">
        <v>0</v>
      </c>
      <c r="E11" t="s">
        <v>57</v>
      </c>
      <c r="F11">
        <v>15</v>
      </c>
      <c r="G11">
        <v>0</v>
      </c>
      <c r="H11" t="s">
        <v>57</v>
      </c>
    </row>
    <row r="12" spans="1:8" x14ac:dyDescent="0.2">
      <c r="A12" t="s">
        <v>37</v>
      </c>
      <c r="B12" t="s">
        <v>23</v>
      </c>
      <c r="C12">
        <v>64</v>
      </c>
      <c r="D12">
        <v>2</v>
      </c>
      <c r="E12" s="1" t="s">
        <v>42</v>
      </c>
      <c r="F12">
        <v>64</v>
      </c>
      <c r="G12">
        <v>2</v>
      </c>
      <c r="H12" s="1" t="s">
        <v>42</v>
      </c>
    </row>
    <row r="13" spans="1:8" x14ac:dyDescent="0.2">
      <c r="A13" t="s">
        <v>22</v>
      </c>
      <c r="B13" t="s">
        <v>21</v>
      </c>
      <c r="C13">
        <v>67.010000000000005</v>
      </c>
      <c r="D13">
        <v>0.13</v>
      </c>
      <c r="E13" s="1" t="s">
        <v>53</v>
      </c>
      <c r="F13">
        <v>67.010000000000005</v>
      </c>
      <c r="G13">
        <v>0.13</v>
      </c>
      <c r="H13" s="1" t="s">
        <v>53</v>
      </c>
    </row>
    <row r="14" spans="1:8" x14ac:dyDescent="0.2">
      <c r="A14" t="s">
        <v>15</v>
      </c>
      <c r="B14" t="s">
        <v>16</v>
      </c>
      <c r="C14">
        <v>298.14999999999998</v>
      </c>
      <c r="D14">
        <v>0</v>
      </c>
      <c r="E14" s="1" t="s">
        <v>46</v>
      </c>
      <c r="F14">
        <v>298.14999999999998</v>
      </c>
      <c r="G14">
        <v>0</v>
      </c>
      <c r="H14" s="1" t="s">
        <v>46</v>
      </c>
    </row>
    <row r="15" spans="1:8" x14ac:dyDescent="0.2">
      <c r="A15" t="s">
        <v>8</v>
      </c>
      <c r="B15" t="s">
        <v>26</v>
      </c>
      <c r="C15" s="5">
        <v>250</v>
      </c>
      <c r="D15" s="5">
        <v>5</v>
      </c>
      <c r="E15" t="s">
        <v>56</v>
      </c>
      <c r="F15" s="5">
        <v>350</v>
      </c>
      <c r="G15" s="5">
        <v>5.0667416688508764</v>
      </c>
      <c r="H15" t="s">
        <v>56</v>
      </c>
    </row>
    <row r="16" spans="1:8" x14ac:dyDescent="0.2">
      <c r="A16" t="s">
        <v>28</v>
      </c>
      <c r="B16" t="s">
        <v>30</v>
      </c>
      <c r="C16">
        <v>1020.4081632653061</v>
      </c>
      <c r="D16">
        <v>0</v>
      </c>
      <c r="E16" t="s">
        <v>58</v>
      </c>
      <c r="F16">
        <v>1020.4081632653061</v>
      </c>
      <c r="G16">
        <v>0</v>
      </c>
      <c r="H16" t="s">
        <v>58</v>
      </c>
    </row>
    <row r="17" spans="1:8" x14ac:dyDescent="0.2">
      <c r="A17" t="s">
        <v>18</v>
      </c>
      <c r="B17" t="s">
        <v>19</v>
      </c>
      <c r="C17">
        <v>100000</v>
      </c>
      <c r="D17">
        <v>0</v>
      </c>
      <c r="E17" s="1" t="s">
        <v>46</v>
      </c>
      <c r="F17">
        <v>100000</v>
      </c>
      <c r="G17">
        <v>0</v>
      </c>
      <c r="H17" s="1" t="s">
        <v>46</v>
      </c>
    </row>
    <row r="18" spans="1:8" x14ac:dyDescent="0.2">
      <c r="A18" t="s">
        <v>33</v>
      </c>
      <c r="B18" t="s">
        <v>38</v>
      </c>
      <c r="E18" s="1" t="s">
        <v>54</v>
      </c>
      <c r="F18">
        <v>0</v>
      </c>
      <c r="G18">
        <v>0</v>
      </c>
      <c r="H18" t="s">
        <v>56</v>
      </c>
    </row>
    <row r="19" spans="1:8" x14ac:dyDescent="0.2">
      <c r="A19" t="s">
        <v>55</v>
      </c>
      <c r="B19" t="s">
        <v>23</v>
      </c>
      <c r="C19" t="s">
        <v>60</v>
      </c>
      <c r="D19">
        <v>0.4</v>
      </c>
      <c r="E19" t="s">
        <v>56</v>
      </c>
      <c r="F19">
        <v>1.9</v>
      </c>
      <c r="G19">
        <v>0.4</v>
      </c>
      <c r="H19" t="s">
        <v>56</v>
      </c>
    </row>
    <row r="20" spans="1:8" x14ac:dyDescent="0.2">
      <c r="A20" t="s">
        <v>11</v>
      </c>
      <c r="B20" t="s">
        <v>13</v>
      </c>
      <c r="C20">
        <v>8</v>
      </c>
      <c r="D20">
        <v>3</v>
      </c>
      <c r="E20" s="1" t="s">
        <v>66</v>
      </c>
      <c r="F20">
        <v>5</v>
      </c>
      <c r="G20">
        <v>1</v>
      </c>
      <c r="H20" s="1" t="s">
        <v>65</v>
      </c>
    </row>
    <row r="21" spans="1:8" x14ac:dyDescent="0.2">
      <c r="A21" t="s">
        <v>12</v>
      </c>
      <c r="B21" t="s">
        <v>13</v>
      </c>
      <c r="C21">
        <f>C20/2</f>
        <v>4</v>
      </c>
      <c r="D21">
        <f>D20/2</f>
        <v>1.5</v>
      </c>
      <c r="E21" s="1" t="s">
        <v>66</v>
      </c>
      <c r="F21">
        <f>F20/2</f>
        <v>2.5</v>
      </c>
      <c r="G21">
        <f>G20/2</f>
        <v>0.5</v>
      </c>
      <c r="H21" s="1" t="s">
        <v>65</v>
      </c>
    </row>
    <row r="22" spans="1:8" x14ac:dyDescent="0.2">
      <c r="A22" t="s">
        <v>10</v>
      </c>
      <c r="B22" t="s">
        <v>13</v>
      </c>
      <c r="C22">
        <v>1770</v>
      </c>
      <c r="D22">
        <v>120</v>
      </c>
      <c r="E22" s="1" t="s">
        <v>66</v>
      </c>
      <c r="F22">
        <v>500</v>
      </c>
      <c r="G22">
        <v>100</v>
      </c>
      <c r="H22" s="1"/>
    </row>
    <row r="23" spans="1:8" x14ac:dyDescent="0.2">
      <c r="A23" t="s">
        <v>27</v>
      </c>
      <c r="B23" t="s">
        <v>23</v>
      </c>
      <c r="C23">
        <v>0.65463413719243879</v>
      </c>
      <c r="D23">
        <v>0</v>
      </c>
      <c r="E23" t="s">
        <v>58</v>
      </c>
      <c r="F23">
        <v>0.52841564291444043</v>
      </c>
      <c r="G23">
        <v>0</v>
      </c>
    </row>
    <row r="24" spans="1:8" x14ac:dyDescent="0.2">
      <c r="A24" t="s">
        <v>39</v>
      </c>
      <c r="B24" t="s">
        <v>38</v>
      </c>
      <c r="C24">
        <v>22</v>
      </c>
      <c r="D24">
        <v>5</v>
      </c>
      <c r="E24" s="1" t="s">
        <v>68</v>
      </c>
      <c r="F24">
        <v>0</v>
      </c>
      <c r="G24">
        <v>0</v>
      </c>
      <c r="H24" s="1"/>
    </row>
    <row r="25" spans="1:8" x14ac:dyDescent="0.2">
      <c r="A25" t="s">
        <v>9</v>
      </c>
      <c r="B25" t="s">
        <v>23</v>
      </c>
      <c r="C25">
        <v>6.9000000000000006E-2</v>
      </c>
      <c r="D25">
        <v>0</v>
      </c>
      <c r="E25" s="1" t="s">
        <v>66</v>
      </c>
      <c r="F25">
        <v>9.2999999999999999E-2</v>
      </c>
      <c r="G25">
        <v>0.02</v>
      </c>
      <c r="H25" s="7" t="s">
        <v>67</v>
      </c>
    </row>
    <row r="27" spans="1:8" x14ac:dyDescent="0.2">
      <c r="A27" t="s">
        <v>64</v>
      </c>
      <c r="B27">
        <f>D4/C4</f>
        <v>0</v>
      </c>
    </row>
    <row r="30" spans="1:8" x14ac:dyDescent="0.2">
      <c r="C30" s="6"/>
    </row>
  </sheetData>
  <hyperlinks>
    <hyperlink ref="E12" r:id="rId1" xr:uid="{D289A0B6-C2C9-40F9-A287-7709ECD9F477}"/>
    <hyperlink ref="E10" r:id="rId2" xr:uid="{815A4C0D-7D8A-4F57-8390-390F1F78D097}"/>
    <hyperlink ref="E5" r:id="rId3" xr:uid="{A2FA1CA0-A07A-4BE5-A5CF-C09EC349296B}"/>
    <hyperlink ref="E3" r:id="rId4" xr:uid="{840F8693-F5B4-4747-A857-A1237F289EC2}"/>
    <hyperlink ref="E14" r:id="rId5" xr:uid="{EEC4E132-5F24-466F-8121-E643350A4373}"/>
    <hyperlink ref="E17" r:id="rId6" xr:uid="{E5052149-1D00-46ED-8C47-DE75C625ABF5}"/>
    <hyperlink ref="E9" r:id="rId7" xr:uid="{68F6E968-A000-4B89-9B99-3181CFF97CF2}"/>
    <hyperlink ref="E2" r:id="rId8" display="https://iupac.qmul.ac.uk/AtWt/" xr:uid="{417EA44C-9130-436A-94BD-2FD7FD388A9E}"/>
    <hyperlink ref="E13" r:id="rId9" xr:uid="{1024387A-74C0-47B5-B4C9-A58B026E64F9}"/>
    <hyperlink ref="E24" r:id="rId10" display="Assessment of N95 and KN95" xr:uid="{A1B4BA75-A7E2-463F-97F4-D9872FFB367C}"/>
    <hyperlink ref="E18" r:id="rId11" display="Assessment of N95 and KN95" xr:uid="{073372DB-23D1-496B-805B-46B118C20A3B}"/>
    <hyperlink ref="E6:E7" r:id="rId12" display="Novel Formulae for Deposition Efficiency" xr:uid="{B88A36D1-31E1-4429-946B-7FBC13412D1E}"/>
    <hyperlink ref="E6" r:id="rId13" xr:uid="{65869F5D-CEC2-4B88-A3AA-2E7F3E9FF689}"/>
    <hyperlink ref="H12" r:id="rId14" xr:uid="{05134AB0-AB6D-4C3F-A27B-22755097B3EB}"/>
    <hyperlink ref="H10" r:id="rId15" xr:uid="{A8274336-96D2-4FFE-B326-694F07097004}"/>
    <hyperlink ref="H5" r:id="rId16" xr:uid="{6CE8D96D-116D-4688-BC22-DBEB6C8C8B4B}"/>
    <hyperlink ref="H3" r:id="rId17" xr:uid="{EF1443FA-BC5A-4906-B046-1E51A992F554}"/>
    <hyperlink ref="H14" r:id="rId18" xr:uid="{50545056-6B44-491B-A5EB-4F2EAFFD7654}"/>
    <hyperlink ref="H17" r:id="rId19" xr:uid="{FCA01DC4-2004-469D-9C6B-168874D44767}"/>
    <hyperlink ref="H9" r:id="rId20" xr:uid="{A693E3E4-F392-4620-B461-E0E174E32287}"/>
    <hyperlink ref="H2" r:id="rId21" display="https://iupac.qmul.ac.uk/AtWt/" xr:uid="{89B50C3F-004D-40C7-9F06-892B5058D42E}"/>
    <hyperlink ref="H13" r:id="rId22" xr:uid="{9A70C21C-BF75-41E0-9D94-CAF8AA7611B1}"/>
    <hyperlink ref="H6:H7" r:id="rId23" display="Novel Formulae for Deposition Efficiency" xr:uid="{DC0BAAC2-B0E3-4B94-A7C8-37485B6E4067}"/>
    <hyperlink ref="H6" r:id="rId24" xr:uid="{337F671B-239D-48ED-895C-CCD7C45180DE}"/>
    <hyperlink ref="E4" r:id="rId25" xr:uid="{397DE616-6532-4C6E-96E2-3F469A884785}"/>
    <hyperlink ref="H4" r:id="rId26" xr:uid="{DE8D6DE8-44AE-4C69-BE92-F7CBE93E86B1}"/>
  </hyperlinks>
  <pageMargins left="0.7" right="0.7" top="0.75" bottom="0.75" header="0.3" footer="0.3"/>
  <tableParts count="1">
    <tablePart r:id="rId27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2B23CC354DAC4ABE1215C5F5A20B22" ma:contentTypeVersion="14" ma:contentTypeDescription="Create a new document." ma:contentTypeScope="" ma:versionID="38b425a50f87721b80e8847b5318bf25">
  <xsd:schema xmlns:xsd="http://www.w3.org/2001/XMLSchema" xmlns:xs="http://www.w3.org/2001/XMLSchema" xmlns:p="http://schemas.microsoft.com/office/2006/metadata/properties" xmlns:ns2="d84d00ef-a31b-4eab-b499-02059d534fc4" xmlns:ns3="62ba2057-2fd0-4c72-92d4-003de3911237" targetNamespace="http://schemas.microsoft.com/office/2006/metadata/properties" ma:root="true" ma:fieldsID="62aa2456432fcb91d9d051f7237f6549" ns2:_="" ns3:_="">
    <xsd:import namespace="d84d00ef-a31b-4eab-b499-02059d534fc4"/>
    <xsd:import namespace="62ba2057-2fd0-4c72-92d4-003de391123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d00ef-a31b-4eab-b499-02059d534fc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9f95ef65-fc83-4e47-b58c-2f65dd6e482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ba2057-2fd0-4c72-92d4-003de391123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2" nillable="true" ma:displayName="Taxonomy Catch All Column" ma:hidden="true" ma:list="{66eb80d7-2500-4028-a7b1-b38a66dd3c17}" ma:internalName="TaxCatchAll" ma:showField="CatchAllData" ma:web="62ba2057-2fd0-4c72-92d4-003de391123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ba2057-2fd0-4c72-92d4-003de3911237" xsi:nil="true"/>
    <lcf76f155ced4ddcb4097134ff3c332f xmlns="d84d00ef-a31b-4eab-b499-02059d534fc4">
      <Terms xmlns="http://schemas.microsoft.com/office/infopath/2007/PartnerControls"/>
    </lcf76f155ced4ddcb4097134ff3c332f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C02827E-1A6E-4DF9-920D-85DEB2766A6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0EE57DC-755C-4D20-A561-46C3A3C063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d00ef-a31b-4eab-b499-02059d534fc4"/>
    <ds:schemaRef ds:uri="62ba2057-2fd0-4c72-92d4-003de391123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D9EDC2C-674C-4D8B-B975-29BE6E0FF069}">
  <ds:schemaRefs>
    <ds:schemaRef ds:uri="http://www.w3.org/XML/1998/namespace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terms/"/>
    <ds:schemaRef ds:uri="http://schemas.microsoft.com/office/infopath/2007/PartnerControls"/>
    <ds:schemaRef ds:uri="d84d00ef-a31b-4eab-b499-02059d534fc4"/>
    <ds:schemaRef ds:uri="http://schemas.openxmlformats.org/package/2006/metadata/core-properties"/>
    <ds:schemaRef ds:uri="62ba2057-2fd0-4c72-92d4-003de3911237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362BEFD5-5451-4AB7-B85F-918516C5CB8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theory_data</vt:lpstr>
      <vt:lpstr>Parameters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Matthew Kegley</dc:creator>
  <cp:keywords/>
  <dc:description/>
  <cp:lastModifiedBy>Microsoft Office User</cp:lastModifiedBy>
  <cp:revision/>
  <dcterms:created xsi:type="dcterms:W3CDTF">2015-06-05T18:17:20Z</dcterms:created>
  <dcterms:modified xsi:type="dcterms:W3CDTF">2023-03-16T02:10:59Z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0x010100FE2B23CC354DAC4ABE1215C5F5A20B22</vt:lpwstr>
  </property>
  <property fmtid="{D5CDD505-2E9C-101B-9397-08002B2CF9AE}" pid="3" name="MediaServiceImageTags">
    <vt:lpwstr/>
  </property>
</Properties>
</file>