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4" activeTab="8"/>
  </bookViews>
  <sheets>
    <sheet name="ARM RAM Consumption" sheetId="1" r:id="rId1"/>
    <sheet name="MSP430 RAM and FLASH" sheetId="2" r:id="rId2"/>
    <sheet name="Timing Config" sheetId="4" r:id="rId3"/>
    <sheet name="nufr_bop_send() timing" sheetId="3" r:id="rId4"/>
    <sheet name="nufr_msg_send() timing" sheetId="5" r:id="rId5"/>
    <sheet name="nufrplat_msg_get_block() timing" sheetId="6" r:id="rId6"/>
    <sheet name="M3 Tiny Model FLASH" sheetId="7" r:id="rId7"/>
    <sheet name="Tiny Reference project" sheetId="8" r:id="rId8"/>
    <sheet name="M0 Context Sw" sheetId="9" r:id="rId9"/>
  </sheets>
  <calcPr calcId="144525"/>
</workbook>
</file>

<file path=xl/calcChain.xml><?xml version="1.0" encoding="utf-8"?>
<calcChain xmlns="http://schemas.openxmlformats.org/spreadsheetml/2006/main">
  <c r="G45" i="9" l="1"/>
  <c r="H45" i="9"/>
  <c r="I45" i="9"/>
  <c r="J45" i="9"/>
  <c r="D45" i="9" s="1"/>
  <c r="G46" i="9"/>
  <c r="H46" i="9"/>
  <c r="I46" i="9"/>
  <c r="J46" i="9"/>
  <c r="D43" i="6"/>
  <c r="G43" i="6"/>
  <c r="D46" i="9" l="1"/>
  <c r="G65" i="7"/>
  <c r="F65" i="7"/>
  <c r="F63" i="7" l="1"/>
  <c r="F49" i="7"/>
  <c r="E32" i="7"/>
  <c r="E33" i="7"/>
  <c r="E31" i="7"/>
  <c r="F29" i="7"/>
  <c r="D16" i="7"/>
  <c r="D17" i="7"/>
  <c r="D18" i="7"/>
  <c r="D19" i="7"/>
  <c r="D20" i="7"/>
  <c r="D21" i="7"/>
  <c r="D22" i="7"/>
  <c r="D23" i="7"/>
  <c r="D24" i="7"/>
  <c r="D25" i="7"/>
  <c r="D26" i="7"/>
  <c r="D27" i="7"/>
  <c r="D14" i="7"/>
  <c r="D15" i="7"/>
  <c r="D13" i="7"/>
  <c r="E11" i="7"/>
  <c r="E4" i="7"/>
  <c r="E5" i="7"/>
  <c r="E6" i="7"/>
  <c r="E7" i="7"/>
  <c r="E8" i="7"/>
  <c r="E9" i="7"/>
  <c r="E10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3" i="7"/>
  <c r="D4" i="7"/>
  <c r="D5" i="7"/>
  <c r="D6" i="7"/>
  <c r="D3" i="7"/>
  <c r="C53" i="7"/>
  <c r="C54" i="7"/>
  <c r="C55" i="7"/>
  <c r="C56" i="7"/>
  <c r="C57" i="7"/>
  <c r="C58" i="7"/>
  <c r="C59" i="7"/>
  <c r="C60" i="7"/>
  <c r="C52" i="7"/>
  <c r="G63" i="7" s="1"/>
  <c r="C39" i="7"/>
  <c r="G49" i="7" s="1"/>
  <c r="C40" i="7"/>
  <c r="C41" i="7"/>
  <c r="C42" i="7"/>
  <c r="C43" i="7"/>
  <c r="C44" i="7"/>
  <c r="C45" i="7"/>
  <c r="C46" i="7"/>
  <c r="C38" i="7"/>
  <c r="D31" i="7"/>
  <c r="D32" i="7"/>
  <c r="D33" i="7"/>
  <c r="D10" i="7"/>
  <c r="D7" i="7"/>
  <c r="D8" i="7"/>
  <c r="D9" i="7"/>
  <c r="G29" i="7" l="1"/>
  <c r="G35" i="7"/>
  <c r="F35" i="7"/>
  <c r="J44" i="6"/>
  <c r="I44" i="6"/>
  <c r="H44" i="6"/>
  <c r="G44" i="6"/>
  <c r="J43" i="6"/>
  <c r="I43" i="6"/>
  <c r="H43" i="6"/>
  <c r="J90" i="3"/>
  <c r="I90" i="3"/>
  <c r="I89" i="3"/>
  <c r="I94" i="5"/>
  <c r="J93" i="5"/>
  <c r="I93" i="5"/>
  <c r="J94" i="5"/>
  <c r="H94" i="5"/>
  <c r="G94" i="5"/>
  <c r="G93" i="5"/>
  <c r="H93" i="5"/>
  <c r="D93" i="5"/>
  <c r="G89" i="3"/>
  <c r="H90" i="3"/>
  <c r="J89" i="3"/>
  <c r="G90" i="3"/>
  <c r="H89" i="3"/>
  <c r="D44" i="6" l="1"/>
  <c r="D94" i="5"/>
  <c r="D89" i="3"/>
  <c r="D90" i="3"/>
  <c r="B15" i="2"/>
  <c r="B16" i="2"/>
  <c r="B14" i="2"/>
  <c r="B13" i="2"/>
  <c r="C32" i="1" l="1"/>
  <c r="C60" i="1"/>
  <c r="C58" i="1"/>
  <c r="C56" i="1"/>
  <c r="F32" i="1" l="1"/>
  <c r="E32" i="1"/>
  <c r="D32" i="1"/>
  <c r="F42" i="1" l="1"/>
  <c r="E42" i="1"/>
  <c r="D42" i="1"/>
  <c r="C42" i="1"/>
  <c r="D37" i="1"/>
  <c r="C54" i="1"/>
  <c r="C53" i="1"/>
  <c r="C52" i="1"/>
  <c r="F43" i="1" l="1"/>
  <c r="E43" i="1"/>
  <c r="D43" i="1"/>
  <c r="C43" i="1"/>
  <c r="E37" i="1"/>
  <c r="F37" i="1"/>
  <c r="C37" i="1"/>
  <c r="F31" i="1"/>
  <c r="E31" i="1"/>
  <c r="D31" i="1"/>
  <c r="C31" i="1"/>
  <c r="D30" i="1"/>
  <c r="E30" i="1" s="1"/>
  <c r="F30" i="1" s="1"/>
  <c r="F48" i="1" l="1"/>
  <c r="E48" i="1"/>
  <c r="C48" i="1"/>
  <c r="D48" i="1"/>
</calcChain>
</file>

<file path=xl/sharedStrings.xml><?xml version="1.0" encoding="utf-8"?>
<sst xmlns="http://schemas.openxmlformats.org/spreadsheetml/2006/main" count="451" uniqueCount="376">
  <si>
    <t>Description</t>
  </si>
  <si>
    <t>Tiny</t>
  </si>
  <si>
    <t>Small</t>
  </si>
  <si>
    <t>Medium</t>
  </si>
  <si>
    <t>Large</t>
  </si>
  <si>
    <t>Interrupt/Exception Stack</t>
  </si>
  <si>
    <t>BG Task Stack</t>
  </si>
  <si>
    <t>Used by reset handler when PSP is switched to; used by main()</t>
  </si>
  <si>
    <t>NUFR Kernel</t>
  </si>
  <si>
    <t>Message Blocks</t>
  </si>
  <si>
    <t>Number of message blocks in message block pool</t>
  </si>
  <si>
    <t>Message Block Pool</t>
  </si>
  <si>
    <t>OS Items</t>
  </si>
  <si>
    <t>Semaphore Pool</t>
  </si>
  <si>
    <t>SL Messaging Bpool</t>
  </si>
  <si>
    <t>Both kernel and Services Layer (SL)</t>
  </si>
  <si>
    <t>Particles Pool</t>
  </si>
  <si>
    <t>RNET Buffers</t>
  </si>
  <si>
    <t>Global Allocations</t>
  </si>
  <si>
    <t>Item Sizes</t>
  </si>
  <si>
    <t>Priority Levels in TCBs</t>
  </si>
  <si>
    <t>Cost of each message priority level per TCB</t>
  </si>
  <si>
    <t>TCB</t>
  </si>
  <si>
    <t>Semaphores</t>
  </si>
  <si>
    <t>App Timer</t>
  </si>
  <si>
    <t>Per Item</t>
  </si>
  <si>
    <t>Message Block</t>
  </si>
  <si>
    <t>Each message block</t>
  </si>
  <si>
    <t>Each Semaphore</t>
  </si>
  <si>
    <t>Each TCB, zero message blocks</t>
  </si>
  <si>
    <t>Each app timer</t>
  </si>
  <si>
    <t>App Item</t>
  </si>
  <si>
    <t>Number of Tasks</t>
  </si>
  <si>
    <t>Expected Task Stack Size</t>
  </si>
  <si>
    <t>Estimate number of app timers</t>
  </si>
  <si>
    <t>Tasks</t>
  </si>
  <si>
    <t>App Timers</t>
  </si>
  <si>
    <t>Expected TCB Size</t>
  </si>
  <si>
    <t>Message Priority Levels</t>
  </si>
  <si>
    <t>Totals</t>
  </si>
  <si>
    <t>RNET counters</t>
  </si>
  <si>
    <t>rnet_ppp_counters_t</t>
  </si>
  <si>
    <t>rnet_intfc_ram_t</t>
  </si>
  <si>
    <t>rnet_subi_ram_t</t>
  </si>
  <si>
    <t>RNET interface</t>
  </si>
  <si>
    <t>RNET subinterface</t>
  </si>
  <si>
    <t>RNET circuit</t>
  </si>
  <si>
    <t>rnet_cir_ram_t</t>
  </si>
  <si>
    <t>RNET</t>
  </si>
  <si>
    <t>Number</t>
  </si>
  <si>
    <t>Size</t>
  </si>
  <si>
    <t>Subinterfaces</t>
  </si>
  <si>
    <t>Circuits</t>
  </si>
  <si>
    <t>RNET Core</t>
  </si>
  <si>
    <t>Total</t>
  </si>
  <si>
    <t>Size of App Timer pool</t>
  </si>
  <si>
    <t>Interfaces</t>
  </si>
  <si>
    <t>No. RNET Buffers</t>
  </si>
  <si>
    <t>...Size of each RNET Buffer</t>
  </si>
  <si>
    <t>…Size of each PCL</t>
  </si>
  <si>
    <t>No. of Particles</t>
  </si>
  <si>
    <t>RAM Estimates</t>
  </si>
  <si>
    <t>Color Code</t>
  </si>
  <si>
    <t>Output</t>
  </si>
  <si>
    <t>User-Changeable</t>
  </si>
  <si>
    <t>RAM</t>
  </si>
  <si>
    <t>flash/speed</t>
  </si>
  <si>
    <t>flash/debug</t>
  </si>
  <si>
    <t>flash/size</t>
  </si>
  <si>
    <t>16-bit mode (asserts in)</t>
  </si>
  <si>
    <t>16-bit mode (asserts out)</t>
  </si>
  <si>
    <t>20-bit mode (asserts out)</t>
  </si>
  <si>
    <t>20-bit mode (asserts in)</t>
  </si>
  <si>
    <t>base-task stack</t>
  </si>
  <si>
    <t>low-task stack</t>
  </si>
  <si>
    <t>BG task stack</t>
  </si>
  <si>
    <t>Message blocks</t>
  </si>
  <si>
    <t>App timers</t>
  </si>
  <si>
    <t>Simple-project Resources</t>
  </si>
  <si>
    <t xml:space="preserve">   0:   e92d 41f0       stmdb   sp!, {r4, r5, r6, r7, r8, lr}</t>
  </si>
  <si>
    <t>nufr_bop_rtn_t nufr_bop_send(nufr_tid_t task_id, uint16_t key)
{
#if NUFR_CS_OPTIMIZATION_INLINES == 1
    NUFRKERNEL_ADD_TASK_TO_READY_LIST_DECLARATIONS;
#endif  // NUFR_CS_OPTIMIZATION_INLINES == 1
    nufr_sr_reg_t       saved_psr;
    nufr_tcb_t         *target_tcb;
    bool                key_match;
    bool                is_blocked = false;
    //bool                is_timer_running;
    bool                invoke;
    nufr_bop_rtn_t      return_value;</t>
  </si>
  <si>
    <t xml:space="preserve">    target_tcb = NUFR_TID_TO_TCB(task_id);</t>
  </si>
  <si>
    <t xml:space="preserve">  10:   b082            sub     sp, #8</t>
  </si>
  <si>
    <t xml:space="preserve">   4:   3801            subs    r0, #1</t>
  </si>
  <si>
    <t xml:space="preserve">   6:   232c            movs    r3, #44 ; 0x2c</t>
  </si>
  <si>
    <t xml:space="preserve">   8:   4d54            ldr     r5, [pc, #336]  ; (15c &lt;nufr_bop_send+0x15c&gt;)</t>
  </si>
  <si>
    <t xml:space="preserve">   a:   fb03 f300       mul.w   r3, r3, r0</t>
  </si>
  <si>
    <t xml:space="preserve">   e:   18ec            adds    r4, r5, r3</t>
  </si>
  <si>
    <t>Base Instr.</t>
  </si>
  <si>
    <t>RAM data accesses</t>
  </si>
  <si>
    <t>Text accesses</t>
  </si>
  <si>
    <t xml:space="preserve">    saved_psr = NUFR_LOCK_INTERRUPTS();</t>
  </si>
  <si>
    <t xml:space="preserve">  12:   f3ef 8c11       mrs     ip, BASEPRI</t>
  </si>
  <si>
    <t xml:space="preserve">  16:   f88d c004       strb.w  ip, [sp, #4]</t>
  </si>
  <si>
    <t xml:space="preserve">  1a:   f04f 0c60       mov.w   ip, #96 ; 0x60</t>
  </si>
  <si>
    <t xml:space="preserve">  1e:   f38c 8811       msr     BASEPRI, ip</t>
  </si>
  <si>
    <t xml:space="preserve">    key_match = target_tcb-&gt;bop_key == key;</t>
  </si>
  <si>
    <t xml:space="preserve">  22:   8c62            ldrh    r2, [r4, #34]   ; 0x22</t>
  </si>
  <si>
    <t xml:space="preserve">  24:   9e01            ldr     r6, [sp, #4]</t>
  </si>
  <si>
    <t xml:space="preserve">  26:   428a            cmp     r2, r1</t>
  </si>
  <si>
    <t xml:space="preserve">    if (key_match)
    {</t>
  </si>
  <si>
    <t xml:space="preserve">  28:   d007            beq.n   3a &lt;nufr_bop_send+0x3a&gt;</t>
  </si>
  <si>
    <t xml:space="preserve">  3c:   f012 0204       ands.w  r2, r2, #4</t>
  </si>
  <si>
    <t xml:space="preserve">  3a:   7f22            ldrb    r2, [r4, #28]</t>
  </si>
  <si>
    <t xml:space="preserve">        is_blocked = NUFR_IS_BLOCK_SET(target_tcb, NUFR_TASK_BLOCKED_BOP);</t>
  </si>
  <si>
    <t>Pipe Refill</t>
  </si>
  <si>
    <t xml:space="preserve">        if (is_blocked)
        {</t>
  </si>
  <si>
    <t xml:space="preserve">  40:   d038            beq.n   b4 &lt;nufr_bop_send+0xb4&gt;</t>
  </si>
  <si>
    <t xml:space="preserve">            target_tcb-&gt;block_flags = 0;</t>
  </si>
  <si>
    <t xml:space="preserve">  42:   f8df c128       ldr.w   ip, [pc, #296]  ; 16c &lt;nufr_bop_send+0x16c&gt;</t>
  </si>
  <si>
    <t xml:space="preserve">  46:   7fe1            ldrb    r1, [r4, #31]</t>
  </si>
  <si>
    <t xml:space="preserve">  48:   f8dc 7000       ldr.w   r7, [ip]</t>
  </si>
  <si>
    <t xml:space="preserve">  4c:   f04f 0e00       mov.w   lr, #0</t>
  </si>
  <si>
    <t xml:space="preserve">  50:   f884 e01c       strb.w  lr, [r4, #28]</t>
  </si>
  <si>
    <t xml:space="preserve">  54:   2f00            cmp     r7, #0</t>
  </si>
  <si>
    <t xml:space="preserve">  56:   d03d            beq.n   d4 &lt;nufr_bop_send+0xd4&gt;</t>
  </si>
  <si>
    <t xml:space="preserve">        if (NUFR_TPR_NOMINAL == macro_priority)                                \
        {                                                                      \
            nufr_ready_list_tail_nominal = m_tcb;                              \
        }                                                                      \</t>
  </si>
  <si>
    <t xml:space="preserve">  d4:   290a            cmp     r1, #10</t>
  </si>
  <si>
    <t xml:space="preserve">  d6:   bf08            it      eq</t>
  </si>
  <si>
    <t xml:space="preserve">            nufr_ready_list_tail_nominal = m_tcb;                              \
        }                                                                      \</t>
  </si>
  <si>
    <t xml:space="preserve">  d8:   4b21            ldreq   r3, [pc, #132]  ; (160 &lt;nufr_bop_send+0x160&gt;)</t>
  </si>
  <si>
    <t xml:space="preserve">  da:   f8cc 4000       str.w   r4, [ip]</t>
  </si>
  <si>
    <t xml:space="preserve">  de:   bf08            it      eq</t>
  </si>
  <si>
    <t xml:space="preserve">  e0:   601c            streq   r4, [r3, #0]</t>
  </si>
  <si>
    <t xml:space="preserve">  e2:   4b20            ldr     r3, [pc, #128]  ; (164 &lt;nufr_bop_send+0x164&gt;)</t>
  </si>
  <si>
    <t xml:space="preserve">  e4:   601c            str     r4, [r3, #0]</t>
  </si>
  <si>
    <t xml:space="preserve">  e6:   4b20            ldr     r3, [pc, #128]  ; (168 &lt;nufr_bop_send+0x168&gt;)</t>
  </si>
  <si>
    <t xml:space="preserve">  e8:   f04f 5180       mov.w   r1, #268435456  ; 0x10000000</t>
  </si>
  <si>
    <t xml:space="preserve">  ec:   6019            str     r1, [r3, #0]</t>
  </si>
  <si>
    <t xml:space="preserve">  ee:   e7e5            b.n     bc &lt;nufr_bop_send+0xbc&gt;</t>
  </si>
  <si>
    <t xml:space="preserve">  bc:   9601            str     r6, [sp, #4]</t>
  </si>
  <si>
    <t xml:space="preserve">  be:   f89d c004       ldrb.w  ip, [sp, #4]</t>
  </si>
  <si>
    <t xml:space="preserve">  c2:   f38c 8811       msr     BASEPRI, ip</t>
  </si>
  <si>
    <t xml:space="preserve">    if (!key_match)
    {
        return_value = NUFR_BOP_RTN_KEY_MISMATCH;
    }
    else if (!is_blocked)
    {
        return_value = NUFR_BOP_RTN_TASK_NOT_WAITING;
    }
    else
    {
        return_value = NUFR_BOP_RTN_TAKEN;
    }</t>
  </si>
  <si>
    <t xml:space="preserve">  c6:   2a00            cmp     r2, #0</t>
  </si>
  <si>
    <t xml:space="preserve">  c8:   bf0c            ite     eq</t>
  </si>
  <si>
    <t xml:space="preserve">  ca:   2002            moveq   r0, #2</t>
  </si>
  <si>
    <t xml:space="preserve">  cc:   2001            movne   r0, #1</t>
  </si>
  <si>
    <t xml:space="preserve">    return return_value;
}</t>
  </si>
  <si>
    <t xml:space="preserve">  ce:   b002            add     sp, #8</t>
  </si>
  <si>
    <t xml:space="preserve">  d0:   e8bd 81f0       ldmia.w sp!, {r4, r5, r6, r7, r8, pc}</t>
  </si>
  <si>
    <t xml:space="preserve">            NUFRKERNEL_ADD_TASK_TO_READY_LIST(target_tcb);
    macro_do_switch = false;                                                   \
                                                                               \
    macro_priority = (m_tcb)-&gt;priority;                                        \
                                                                               \
    if (NULL == nufr_ready_list)                                               \
    {                                                                          \</t>
  </si>
  <si>
    <t xml:space="preserve">            if (invoke)
            {
                NUFR_INVOKE_CONTEXT_SWITCH();
            }</t>
  </si>
  <si>
    <t xml:space="preserve">        nufr_ready_list = m_tcb;                                               \
        nufr_ready_list_tail = m_tcb;                                          \
                                                                               \
        macro_do_switch = true;                                                \
            invoke = macro_do_switch;</t>
  </si>
  <si>
    <t xml:space="preserve">    NUFR_UNLOCK_INTERRUPTS(saved_psr);</t>
  </si>
  <si>
    <t>Clock cycles @20Mhz</t>
  </si>
  <si>
    <t>Clock cylces @170Mhz</t>
  </si>
  <si>
    <t>Flash Wait
states</t>
  </si>
  <si>
    <t>Total clock cycles</t>
  </si>
  <si>
    <t>[caller bl instruction]</t>
  </si>
  <si>
    <t>Instruction timings based on:
https://developer.arm.com/docs/ddi0337/e/instruction-timing/processor-instruction-timings</t>
  </si>
  <si>
    <r>
      <rPr>
        <sz val="18"/>
        <color theme="1"/>
        <rFont val="Calibri"/>
        <family val="2"/>
        <scheme val="minor"/>
      </rPr>
      <t>Compile switch settings:</t>
    </r>
    <r>
      <rPr>
        <sz val="11"/>
        <color theme="1"/>
        <rFont val="Calibri"/>
        <family val="2"/>
        <scheme val="minor"/>
      </rPr>
      <t xml:space="preserve">
#define NUFR_CS_LOCAL_STRUCT     0
#define NUFR_CS_MESSAGING        1
#define NUFR_CS_MSG_PRIORITIES   1
#define NUFR_CS_TASK_KILL                0
#define NUFR_CS_SEMAPHORE                1
#define NUFR_CS_OPTIMIZATION_INLINES     1
#define CONTRACT_ENFORCEMENT_LEVEL       0</t>
    </r>
  </si>
  <si>
    <t>nufr_msg_send_rtn_t nufr_msg_send(nufr_msg_t *msg, nufr_tid_t dest_task_id)
{
#if NUFR_CS_OPTIMIZATION_INLINES == 1
    NUFRKERNEL_ADD_TASK_TO_READY_LIST_DECLARATIONS;
#endif  // NUFR_CS_OPTIMIZATION_INLINES == 1
    uint32_t                fields;
    unsigned                send_priority;
    nufr_sr_reg_t           saved_psr;
    unsigned                block_flags;
    bool                    send_occured;
    bool                    is_queue_empty;
    bool                    is_awakeable;
#if NUFR_CS_TASK_KILL == 1
    bool                    is_abort_level_met;
    bool                    is_abortable_api;
    bool                    will_abort = false;
#endif  //NUFR_CS_TASK_KILL
    bool                    invoke = false;
    nufr_tcb_t             *dest_tcb;
    nufr_msg_t            **head_ptr;
    nufr_msg_t            **tail_ptr;
    nufr_msg_send_rtn_t     return_value;</t>
  </si>
  <si>
    <t xml:space="preserve">   0:   b5f0            push    {r4, r5, r6, r7, lr}</t>
  </si>
  <si>
    <t xml:space="preserve">  10:   b083            sub     sp, #12</t>
  </si>
  <si>
    <t xml:space="preserve">    dest_tcb = NUFR_TID_TO_TCB(dest_task_id);</t>
  </si>
  <si>
    <t xml:space="preserve">   2:   3901            subs    r1, #1</t>
  </si>
  <si>
    <t xml:space="preserve">   4:   232c            movs    r3, #44 ; 0x2c</t>
  </si>
  <si>
    <t xml:space="preserve">   6:   4a5e            ldr     r2, [pc, #376]  ; (180 &lt;nufr_msg_send+0x180&gt;)</t>
  </si>
  <si>
    <t xml:space="preserve">   8:   6844            ldr     r4, [r0, #4]</t>
  </si>
  <si>
    <t xml:space="preserve">   a:   fb03 f301       mul.w   r3, r3, r1</t>
  </si>
  <si>
    <t xml:space="preserve">   e:   18d5            adds    r5, r2, r3</t>
  </si>
  <si>
    <t xml:space="preserve">    fields = msg-&gt;fields;
    send_priority = NUFR_GET_MSG_PRIORITY(fields);
    head_ptr = &amp;(&amp;dest_tcb-&gt;msg_head0)[send_priority];
    tail_ptr = &amp;(&amp;dest_tcb-&gt;msg_tail0)[send_priority];</t>
  </si>
  <si>
    <t xml:space="preserve">  22:   7f2f            ldrb    r7, [r5, #28]</t>
  </si>
  <si>
    <t xml:space="preserve">  24:   f8dd e004       ldr.w   lr, [sp, #4]</t>
  </si>
  <si>
    <t xml:space="preserve">  28:   07fd            lsls    r5, r7, #31</t>
  </si>
  <si>
    <t xml:space="preserve">    if (send_occured)
    {</t>
  </si>
  <si>
    <t xml:space="preserve">  2a:   d506            bpl.n   3a &lt;nufr_msg_send+0x3a&gt;</t>
  </si>
  <si>
    <t xml:space="preserve">        is_queue_empty = (NULL == *head_ptr);
        if (is_queue_empty)
        {
            *head_ptr = msg;
        }
        else
        {
            (*tail_ptr)-&gt;flink = msg;
        }
        *tail_ptr = msg;
        is_awakeable = ANY_BITS_SET(block_flags, NUFR_TASK_BLOCKED_MSG);</t>
  </si>
  <si>
    <t xml:space="preserve">  3a:   f004 0407       and.w   r4, r4, #7</t>
  </si>
  <si>
    <t xml:space="preserve">  3e:   00a4            lsls    r4, r4, #2</t>
  </si>
  <si>
    <t xml:space="preserve">  40:   f103 0c24       add.w   ip, r3, #36     ; 0x24</t>
  </si>
  <si>
    <t xml:space="preserve">  44:   44a4            add     ip, r4</t>
  </si>
  <si>
    <t xml:space="preserve">  46:   f103 0528       add.w   r5, r3, #40     ; 0x28</t>
  </si>
  <si>
    <t xml:space="preserve">  4a:   f852 600c       ldr.w   r6, [r2, ip]</t>
  </si>
  <si>
    <t xml:space="preserve">  4e:   442c            add     r4, r5</t>
  </si>
  <si>
    <t xml:space="preserve">  50:   2e00            cmp     r6, #0</t>
  </si>
  <si>
    <t xml:space="preserve">    send_occured = ARE_BITS_CLR(block_flags, NUFR_TASK_NOT_LAUNCHED);</t>
  </si>
  <si>
    <t xml:space="preserve">  52:   d036            beq.n   c2 &lt;nufr_msg_send+0xc2&gt;</t>
  </si>
  <si>
    <t xml:space="preserve">  c2:   f842 000c       str.w   r0, [r2, ip]</t>
  </si>
  <si>
    <t xml:space="preserve">  c6:   e7c7            b.n     58 &lt;nufr_msg_send+0x58&gt;</t>
  </si>
  <si>
    <t xml:space="preserve">  58:   5110            str     r0, [r2, r4]</t>
  </si>
  <si>
    <t xml:space="preserve">  5a:   0738            lsls    r0, r7, #28</t>
  </si>
  <si>
    <t xml:space="preserve">        if (is_awakeable)
        {</t>
  </si>
  <si>
    <t xml:space="preserve">  5c:   d528            bpl.n   b0 &lt;nufr_msg_send+0xb0&gt;</t>
  </si>
  <si>
    <t xml:space="preserve">                    dest_tcb-&gt;block_flags = 0;
                    NUFRKERNEL_ADD_TASK_TO_READY_LIST(dest_tcb);
                    invoke = macro_do_switch;</t>
  </si>
  <si>
    <t xml:space="preserve">  5e:   202c            movs    r0, #44 ; 0x2c</t>
  </si>
  <si>
    <t xml:space="preserve">  60:   4e48            ldr     r6, [pc, #288]  ; (184 &lt;nufr_msg_send+0x184&gt;)</t>
  </si>
  <si>
    <t xml:space="preserve">  62:   fb00 f001       mul.w   r0, r0, r1</t>
  </si>
  <si>
    <t xml:space="preserve">  66:   1814            adds    r4, r2, r0</t>
  </si>
  <si>
    <t xml:space="preserve">  68:   6835            ldr     r5, [r6, #0]</t>
  </si>
  <si>
    <t xml:space="preserve">  6a:   2700            movs    r7, #0</t>
  </si>
  <si>
    <t xml:space="preserve">  6c:   7727            strb    r7, [r4, #28]</t>
  </si>
  <si>
    <t xml:space="preserve">  6e:   4413            add     r3, r2</t>
  </si>
  <si>
    <t xml:space="preserve">  70:   7fe4            ldrb    r4, [r4, #31]</t>
  </si>
  <si>
    <t xml:space="preserve">  72:   b34d            cbz     r5, c8 &lt;nufr_msg_send+0xc8&gt;</t>
  </si>
  <si>
    <t xml:space="preserve">  c8:   2c0a            cmp     r4, #10</t>
  </si>
  <si>
    <t xml:space="preserve">  ca:   bf08            it      eq</t>
  </si>
  <si>
    <t xml:space="preserve">  cc:   4a2f            ldreq   r2, [pc, #188]  ; (18c &lt;nufr_msg_send+0x18c&gt;)</t>
  </si>
  <si>
    <t xml:space="preserve">  ce:   6033            str     r3, [r6, #0]</t>
  </si>
  <si>
    <t xml:space="preserve">  d0:   bf08            it      eq</t>
  </si>
  <si>
    <t xml:space="preserve">  d2:   6013            streq   r3, [r2, #0]</t>
  </si>
  <si>
    <t xml:space="preserve">  d4:   4a2c            ldr     r2, [pc, #176]  ; (188 &lt;nufr_msg_send+0x188&gt;)</t>
  </si>
  <si>
    <t xml:space="preserve">  d6:   6013            str     r3, [r2, #0]</t>
  </si>
  <si>
    <t xml:space="preserve">                    if (invoke)
                    {
                        NUFR_INVOKE_CONTEXT_SWITCH();
                    }</t>
  </si>
  <si>
    <t xml:space="preserve">  d8:   4b2d            ldr     r3, [pc, #180]  ; (190 &lt;nufr_msg_send+0x190&gt;)</t>
  </si>
  <si>
    <t xml:space="preserve">  da:   f04f 5280       mov.w   r2, #268435456  ; 0x10000000</t>
  </si>
  <si>
    <t xml:space="preserve">  de:   601a            str     r2, [r3, #0]</t>
  </si>
  <si>
    <t xml:space="preserve">  e0:   f8cd e004       str.w   lr, [sp, #4]</t>
  </si>
  <si>
    <t xml:space="preserve">  e4:   f89d c004       ldrb.w  ip, [sp, #4]</t>
  </si>
  <si>
    <t xml:space="preserve">  e8:   f38c 8811       msr     BASEPRI, ip</t>
  </si>
  <si>
    <t xml:space="preserve">    if (invoke)
        return_value = NUFR_MSG_SEND_AWOKE_RECEIVER;
    else if (!send_occured)
        return_value = NUFR_MSG_SEND_ERROR;
    else
        return_value = NUFR_MSG_SEND_OK;
    return return_value;
}</t>
  </si>
  <si>
    <t xml:space="preserve">  ec:   2004            movs    r0, #4</t>
  </si>
  <si>
    <t xml:space="preserve">  ee:   b003            add     sp, #12</t>
  </si>
  <si>
    <t xml:space="preserve">  f0:   bdf0            pop     {r4, r5, r6, r7, pc}</t>
  </si>
  <si>
    <t>CPU clock cycle duration calculations for a call to 'nufr_msg_send()'.
In path take:
 - No tasks on ready list
 - Target task is blocked on msg receive
 - Target task is at nominal task priority</t>
  </si>
  <si>
    <t>CPU clock cycle duration calculations for a call to 'nufr_bop_send()'.
In path take:
 - Key matches
 - No tasks on ready list
 - Target task is blocked on bop
 - Target task is at nominal task priority</t>
  </si>
  <si>
    <t>nufr_msg_t *nufrplat_msg_get_block(void)
{
    nufr_sr_reg_t           saved_psr;
    nufr_msg_t             *msg_ptr;</t>
  </si>
  <si>
    <t xml:space="preserve">   0:   4b13            ldr     r3, [pc, #76]   ; (50 &lt;nufrplat_msg_get_block+0x50&gt;)</t>
  </si>
  <si>
    <t xml:space="preserve">   2:   b082            sub     sp, #8</t>
  </si>
  <si>
    <t xml:space="preserve">   4:   f3ef 8c11       mrs     ip, BASEPRI</t>
  </si>
  <si>
    <t xml:space="preserve">   8:   f88d c004       strb.w  ip, [sp, #4]</t>
  </si>
  <si>
    <t xml:space="preserve">   c:   f04f 0c60       mov.w   ip, #96 ; 0x60</t>
  </si>
  <si>
    <t xml:space="preserve">  10:   f38c 8811       msr     BASEPRI, ip</t>
  </si>
  <si>
    <t xml:space="preserve">    if (NULL != nufr_msg_free_head)
    {
        msg_ptr = nufr_msg_free_head;
        nufr_msg_free_head = msg_ptr-&gt;flink;
        if (NULL == nufr_msg_free_head)
        {
            nufr_msg_free_tail = NULL;
        }
        nufr_msg_free_count--;
    }</t>
  </si>
  <si>
    <t xml:space="preserve">  14:   6818            ldr     r0, [r3, #0]</t>
  </si>
  <si>
    <t xml:space="preserve">  16:   9901            ldr     r1, [sp, #4]</t>
  </si>
  <si>
    <t xml:space="preserve">  18:   b1a0            cbz     r0, 44 &lt;nufrplat_msg_get_block+0x44&gt;</t>
  </si>
  <si>
    <t xml:space="preserve">  1a:   6802            ldr     r2, [r0, #0]</t>
  </si>
  <si>
    <t xml:space="preserve">  1c:   601a            str     r2, [r3, #0]</t>
  </si>
  <si>
    <t xml:space="preserve">  1e:   b172            cbz     r2, 3e &lt;nufrplat_msg_get_block+0x3e&gt;</t>
  </si>
  <si>
    <t xml:space="preserve">  20:   4a0c            ldr     r2, [pc, #48]   ; (54 &lt;nufrplat_msg_get_block+0x54&gt;)</t>
  </si>
  <si>
    <t xml:space="preserve">  22:   9101            str     r1, [sp, #4]</t>
  </si>
  <si>
    <t xml:space="preserve">  24:   6813            ldr     r3, [r2, #0]</t>
  </si>
  <si>
    <t xml:space="preserve">  26:   3b01            subs    r3, #1</t>
  </si>
  <si>
    <t xml:space="preserve">  28:   6013            str     r3, [r2, #0]</t>
  </si>
  <si>
    <t xml:space="preserve">  2a:   f89d c004       ldrb.w  ip, [sp, #4]</t>
  </si>
  <si>
    <t>CPU clock cycle duration calculations for a call to 'nufrplat_msg_get_block()'.
In path take:
 - Msg pool not empty
 - This msg get will not empty the pool</t>
  </si>
  <si>
    <t xml:space="preserve">  2e:   f38c 8811       msr     BASEPRI, ip</t>
  </si>
  <si>
    <t xml:space="preserve">    if (NULL != msg_ptr)
    {
        // CPU optimization
        //rutils_memset(msg_ptr, 0, sizeof(nufr_msg_t));
        msg_ptr-&gt;flink = 0;
        msg_ptr-&gt;fields = 0;
        msg_ptr-&gt;parameter = 0;
        return msg_ptr;
    }</t>
  </si>
  <si>
    <t xml:space="preserve">  32:   2300            movs    r3, #0</t>
  </si>
  <si>
    <t xml:space="preserve">  34:   e9c0 3300       strd    r3, r3, [r0]</t>
  </si>
  <si>
    <t xml:space="preserve">  38:   6083            str     r3, [r0, #8]</t>
  </si>
  <si>
    <t xml:space="preserve">  3a:   b002            add     sp, #8</t>
  </si>
  <si>
    <t xml:space="preserve">  3c:   4770            bx      lr</t>
  </si>
  <si>
    <r>
      <t xml:space="preserve">gcc Settings
</t>
    </r>
    <r>
      <rPr>
        <sz val="11"/>
        <color theme="1"/>
        <rFont val="Calibri"/>
        <family val="2"/>
        <scheme val="minor"/>
      </rPr>
      <t>Optimized for speed ("FAST" build)
-O3 optimization switch</t>
    </r>
  </si>
  <si>
    <t>nufr_sane_init()</t>
  </si>
  <si>
    <t>nufr_init()</t>
  </si>
  <si>
    <t>B0</t>
  </si>
  <si>
    <t>nufr_plat_task_get_desc()</t>
  </si>
  <si>
    <t>3C</t>
  </si>
  <si>
    <t>nufr_msg_drain()</t>
  </si>
  <si>
    <t>nufr_msg_send()</t>
  </si>
  <si>
    <t>nufr_msg_getW()</t>
  </si>
  <si>
    <t>nufr_msg_free_block()</t>
  </si>
  <si>
    <t>A4</t>
  </si>
  <si>
    <t>nufr_kernel_exit_running_task()</t>
  </si>
  <si>
    <t>nufr_self_tid()</t>
  </si>
  <si>
    <t>B8</t>
  </si>
  <si>
    <t>nufrkernel_update_task_timers()</t>
  </si>
  <si>
    <t>nufrkernel_purge_from_timer_list()</t>
  </si>
  <si>
    <t>nufrkernel_add_to_timer_list()</t>
  </si>
  <si>
    <t>D8</t>
  </si>
  <si>
    <t>nufr_tick_count_get()</t>
  </si>
  <si>
    <t>C</t>
  </si>
  <si>
    <t>nufr_tick_count_delta()</t>
  </si>
  <si>
    <t>rutils_strlen()</t>
  </si>
  <si>
    <t>rutils_strchr()</t>
  </si>
  <si>
    <t>rutils_strncpy()</t>
  </si>
  <si>
    <t>1C</t>
  </si>
  <si>
    <t>rutils_strncmp()</t>
  </si>
  <si>
    <t>rutils_sprintf()</t>
  </si>
  <si>
    <t>rutils_does_memory_overlap()</t>
  </si>
  <si>
    <t>2a</t>
  </si>
  <si>
    <t>nufrplat_systick_handler()</t>
  </si>
  <si>
    <t>1a</t>
  </si>
  <si>
    <t>rutils_sprintf_args()</t>
  </si>
  <si>
    <t>rutils_decimal_ascii_to_unsigned64()</t>
  </si>
  <si>
    <t>rutils_is_decimal_digit()</t>
  </si>
  <si>
    <t>scan_printf_specifier() **SWAG**</t>
  </si>
  <si>
    <t>AE</t>
  </si>
  <si>
    <t>rutils_is_hex_digit()</t>
  </si>
  <si>
    <t>1c</t>
  </si>
  <si>
    <t>rutils_hex_digit_to_value()</t>
  </si>
  <si>
    <t>rutils_decimal_digit_to_value()</t>
  </si>
  <si>
    <t>rutils_count_of_decimal_ascii_span()</t>
  </si>
  <si>
    <t>rutils_decimal_ascii_to_unsigned32()</t>
  </si>
  <si>
    <t>rutils_hex_ascii_to_unsigned64()</t>
  </si>
  <si>
    <t>rutils_hex_ascii_to_unsigned32()</t>
  </si>
  <si>
    <t>4C</t>
  </si>
  <si>
    <t>Function Name</t>
  </si>
  <si>
    <t>Grand Total</t>
  </si>
  <si>
    <t>TICKLESS OS + SysTick Enabled</t>
  </si>
  <si>
    <t>FULL KERNEL</t>
  </si>
  <si>
    <t>SPRINTF() AND ALL ITS DEPENDENCIES</t>
  </si>
  <si>
    <t>SCANNING ROUTINES</t>
  </si>
  <si>
    <t>nufr_context_switch()</t>
  </si>
  <si>
    <t>1E</t>
  </si>
  <si>
    <t>CONTRACT_ENFORCEMENT_LEVEL     0
CONTRACT_ENFORCEMENT_LEVEL     9
NUFR_CS_OPTIMIZATION_INLINES   0</t>
  </si>
  <si>
    <t>Hex size + asserts</t>
  </si>
  <si>
    <t>Hex size no asserts</t>
  </si>
  <si>
    <t>onContractFailure</t>
  </si>
  <si>
    <t>"124"</t>
  </si>
  <si>
    <t>nufrkernel_add_task_to_ready_list()</t>
  </si>
  <si>
    <t>nufrkernel_block_running_task()</t>
  </si>
  <si>
    <t>nufrkernel_remove_head_task_from_ready_list()</t>
  </si>
  <si>
    <t>B4</t>
  </si>
  <si>
    <t>nufrkernel_delete_task_from_ready_list()</t>
  </si>
  <si>
    <t>nufr_launch_task()</t>
  </si>
  <si>
    <t>nufr_msg_bpool_init()</t>
  </si>
  <si>
    <t>"38"</t>
  </si>
  <si>
    <t>Decimal Equiv + asserts</t>
  </si>
  <si>
    <t>Decimal Equiv no asserts</t>
  </si>
  <si>
    <t>DC</t>
  </si>
  <si>
    <t>AC</t>
  </si>
  <si>
    <t>CC</t>
  </si>
  <si>
    <t>rutils_memset() (0x78 in assembler version)</t>
  </si>
  <si>
    <t>rutils_memcpy() (0x88 in assembler version)</t>
  </si>
  <si>
    <t>sanity_check_tasks_allocations</t>
  </si>
  <si>
    <t>sanity_check_tasks_optional</t>
  </si>
  <si>
    <t>5C</t>
  </si>
  <si>
    <t>F0</t>
  </si>
  <si>
    <t>D4</t>
  </si>
  <si>
    <t>2A</t>
  </si>
  <si>
    <t>Section Totals + asserts</t>
  </si>
  <si>
    <t>Section Totals no asserts</t>
  </si>
  <si>
    <t>Disco/M4 Project Size Build Text Sizes of Select Functions</t>
  </si>
  <si>
    <t>Project Name</t>
  </si>
  <si>
    <t>Config</t>
  </si>
  <si>
    <t xml:space="preserve">CHM Watchdog
</t>
  </si>
  <si>
    <t>Debug Build</t>
  </si>
  <si>
    <t>Speed Build</t>
  </si>
  <si>
    <t>Size Build</t>
  </si>
  <si>
    <t>.elf FLASH Size with asserts removed</t>
  </si>
  <si>
    <t>.elf Size with asserts in 
(asserts have file names)</t>
  </si>
  <si>
    <t>.elf Size with asserts in 
(minimal asserts)</t>
  </si>
  <si>
    <t>M0 tiny model on STM32L0xx SoC, gcc, nufr kernel, nufrkernel_update_task_timers() not called, BSP, single task. Single task launched. Everything except blinking lights.</t>
  </si>
  <si>
    <t>(Same as above plus) Simple blinking lights app.</t>
  </si>
  <si>
    <t>LDR    R0, =nufr_running</t>
  </si>
  <si>
    <t>LDR    R1, =nufr_ready_list</t>
  </si>
  <si>
    <t>CPSID  I</t>
  </si>
  <si>
    <t>LDR    R2, [R0]</t>
  </si>
  <si>
    <t>LDR    R3, [R1]</t>
  </si>
  <si>
    <t>CMP    R3, #0</t>
  </si>
  <si>
    <t>BNE    NoNullReady</t>
  </si>
  <si>
    <t>LDR    R3, =nufr_bg_sp</t>
  </si>
  <si>
    <t>NoNullReady:</t>
  </si>
  <si>
    <t>CMP    R2, R3</t>
  </si>
  <si>
    <t>BEQ    abort</t>
  </si>
  <si>
    <t>MOVS   R1, #12</t>
  </si>
  <si>
    <t>ADD    R2, R1</t>
  </si>
  <si>
    <t>ADD    R3, R1</t>
  </si>
  <si>
    <t>MRS    R1, PSP</t>
  </si>
  <si>
    <t>SUBS   R1, #32</t>
  </si>
  <si>
    <t>STMIA  R1!, {R4-R7}</t>
  </si>
  <si>
    <t>MOV    R4, R8</t>
  </si>
  <si>
    <t>MOV    R5, R9</t>
  </si>
  <si>
    <t>MOV    R6, R10</t>
  </si>
  <si>
    <t>MOV    R7, R11</t>
  </si>
  <si>
    <t>STR    R1, [R2]</t>
  </si>
  <si>
    <t>LDR    R1, [R3]</t>
  </si>
  <si>
    <t>ADDS   R1,  #16</t>
  </si>
  <si>
    <t>LDMIA  R1!, {R4-R7}</t>
  </si>
  <si>
    <t>MOV    R8,  R4</t>
  </si>
  <si>
    <t>MOV    R9,  R5</t>
  </si>
  <si>
    <t>MOV    R10, R6</t>
  </si>
  <si>
    <t>MOV    R11, R7</t>
  </si>
  <si>
    <t>SUBS   R1,  #32</t>
  </si>
  <si>
    <t>MSR    PSP, R1</t>
  </si>
  <si>
    <t>SUBS   R3, R1</t>
  </si>
  <si>
    <t>CPSIE  I</t>
  </si>
  <si>
    <t>BX      LR</t>
  </si>
  <si>
    <t>STR    R3, [R0]</t>
  </si>
  <si>
    <t>Clock cycles @16Mhz</t>
  </si>
  <si>
    <t>Clock cylces @32Mhz</t>
  </si>
  <si>
    <t>nufr-context-sw-m0.s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</si>
</sst>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 applyAlignment="1">
      <alignment wrapText="1"/>
    </xf>
    <xf numFmtId="0" fontId="6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6" fillId="0" borderId="8" xfId="0" applyFont="1" applyBorder="1"/>
    <xf numFmtId="0" fontId="1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4" xfId="0" applyBorder="1" applyAlignment="1">
      <alignment wrapText="1"/>
    </xf>
    <xf numFmtId="0" fontId="1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0" fontId="4" fillId="0" borderId="10" xfId="0" applyFont="1" applyBorder="1"/>
    <xf numFmtId="0" fontId="7" fillId="0" borderId="0" xfId="0" applyFont="1"/>
    <xf numFmtId="0" fontId="0" fillId="0" borderId="0" xfId="0" applyAlignment="1">
      <alignment wrapText="1"/>
    </xf>
    <xf numFmtId="0" fontId="9" fillId="0" borderId="0" xfId="1"/>
    <xf numFmtId="0" fontId="10" fillId="0" borderId="0" xfId="0" applyFont="1" applyAlignment="1">
      <alignment wrapText="1"/>
    </xf>
    <xf numFmtId="0" fontId="8" fillId="0" borderId="0" xfId="0" applyFont="1"/>
    <xf numFmtId="11" fontId="0" fillId="0" borderId="0" xfId="0" applyNumberForma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C19" sqref="C19"/>
    </sheetView>
  </sheetViews>
  <sheetFormatPr defaultRowHeight="15" x14ac:dyDescent="0.25"/>
  <cols>
    <col min="1" max="1" width="24.140625" customWidth="1"/>
    <col min="2" max="2" width="36.85546875" customWidth="1"/>
    <col min="3" max="3" width="10" customWidth="1"/>
    <col min="4" max="4" width="13.85546875" customWidth="1"/>
    <col min="5" max="5" width="14.7109375" customWidth="1"/>
    <col min="6" max="6" width="16.5703125" customWidth="1"/>
  </cols>
  <sheetData>
    <row r="1" spans="1:6" ht="39.75" customHeight="1" x14ac:dyDescent="0.7">
      <c r="B1" s="45" t="s">
        <v>61</v>
      </c>
      <c r="C1" s="45"/>
      <c r="D1" s="45"/>
      <c r="E1" s="45"/>
    </row>
    <row r="4" spans="1:6" ht="18.75" x14ac:dyDescent="0.3">
      <c r="A4" s="3" t="s">
        <v>19</v>
      </c>
      <c r="B4" s="4"/>
      <c r="C4" s="5" t="s">
        <v>25</v>
      </c>
      <c r="F4" s="28" t="s">
        <v>62</v>
      </c>
    </row>
    <row r="5" spans="1:6" ht="30" x14ac:dyDescent="0.25">
      <c r="A5" s="6" t="s">
        <v>20</v>
      </c>
      <c r="B5" s="7" t="s">
        <v>21</v>
      </c>
      <c r="C5" s="8">
        <v>8</v>
      </c>
      <c r="F5" s="29" t="s">
        <v>64</v>
      </c>
    </row>
    <row r="6" spans="1:6" ht="21" x14ac:dyDescent="0.35">
      <c r="A6" s="6" t="s">
        <v>22</v>
      </c>
      <c r="B6" s="9" t="s">
        <v>29</v>
      </c>
      <c r="C6" s="8">
        <v>36</v>
      </c>
      <c r="F6" s="32" t="s">
        <v>63</v>
      </c>
    </row>
    <row r="7" spans="1:6" x14ac:dyDescent="0.25">
      <c r="A7" s="6" t="s">
        <v>26</v>
      </c>
      <c r="B7" s="9" t="s">
        <v>27</v>
      </c>
      <c r="C7" s="8">
        <v>12</v>
      </c>
      <c r="F7" s="30"/>
    </row>
    <row r="8" spans="1:6" x14ac:dyDescent="0.25">
      <c r="A8" s="6" t="s">
        <v>23</v>
      </c>
      <c r="B8" s="9" t="s">
        <v>28</v>
      </c>
      <c r="C8" s="8">
        <v>18</v>
      </c>
      <c r="F8" s="30"/>
    </row>
    <row r="9" spans="1:6" x14ac:dyDescent="0.25">
      <c r="A9" s="6" t="s">
        <v>24</v>
      </c>
      <c r="B9" s="9" t="s">
        <v>30</v>
      </c>
      <c r="C9" s="8">
        <v>27</v>
      </c>
      <c r="F9" s="30"/>
    </row>
    <row r="10" spans="1:6" x14ac:dyDescent="0.25">
      <c r="A10" s="6" t="s">
        <v>40</v>
      </c>
      <c r="B10" s="9" t="s">
        <v>41</v>
      </c>
      <c r="C10" s="8">
        <v>28</v>
      </c>
      <c r="F10" s="30"/>
    </row>
    <row r="11" spans="1:6" x14ac:dyDescent="0.25">
      <c r="A11" s="6" t="s">
        <v>44</v>
      </c>
      <c r="B11" s="9" t="s">
        <v>42</v>
      </c>
      <c r="C11" s="8">
        <v>18</v>
      </c>
      <c r="F11" s="30"/>
    </row>
    <row r="12" spans="1:6" x14ac:dyDescent="0.25">
      <c r="A12" s="6" t="s">
        <v>45</v>
      </c>
      <c r="B12" s="9" t="s">
        <v>43</v>
      </c>
      <c r="C12" s="8">
        <v>18</v>
      </c>
      <c r="F12" s="30"/>
    </row>
    <row r="13" spans="1:6" x14ac:dyDescent="0.25">
      <c r="A13" s="10" t="s">
        <v>46</v>
      </c>
      <c r="B13" s="11" t="s">
        <v>47</v>
      </c>
      <c r="C13" s="12">
        <v>25</v>
      </c>
      <c r="F13" s="31"/>
    </row>
    <row r="18" spans="1:6" ht="18.75" x14ac:dyDescent="0.3">
      <c r="A18" s="3" t="s">
        <v>18</v>
      </c>
      <c r="B18" s="13"/>
      <c r="C18" s="13" t="s">
        <v>1</v>
      </c>
      <c r="D18" s="13" t="s">
        <v>2</v>
      </c>
      <c r="E18" s="13" t="s">
        <v>3</v>
      </c>
      <c r="F18" s="5" t="s">
        <v>4</v>
      </c>
    </row>
    <row r="19" spans="1:6" ht="30" x14ac:dyDescent="0.25">
      <c r="A19" s="6" t="s">
        <v>9</v>
      </c>
      <c r="B19" s="7" t="s">
        <v>10</v>
      </c>
      <c r="C19" s="14">
        <v>5</v>
      </c>
      <c r="D19" s="14">
        <v>10</v>
      </c>
      <c r="E19" s="14">
        <v>25</v>
      </c>
      <c r="F19" s="15">
        <v>50</v>
      </c>
    </row>
    <row r="20" spans="1:6" x14ac:dyDescent="0.25">
      <c r="A20" s="6" t="s">
        <v>13</v>
      </c>
      <c r="B20" s="9" t="s">
        <v>14</v>
      </c>
      <c r="C20" s="14">
        <v>1</v>
      </c>
      <c r="D20" s="14">
        <v>1</v>
      </c>
      <c r="E20" s="14">
        <v>1</v>
      </c>
      <c r="F20" s="15">
        <v>1</v>
      </c>
    </row>
    <row r="21" spans="1:6" x14ac:dyDescent="0.25">
      <c r="A21" s="6"/>
      <c r="B21" s="9" t="s">
        <v>16</v>
      </c>
      <c r="C21" s="14">
        <v>0</v>
      </c>
      <c r="D21" s="14">
        <v>1</v>
      </c>
      <c r="E21" s="14">
        <v>1</v>
      </c>
      <c r="F21" s="15">
        <v>1</v>
      </c>
    </row>
    <row r="22" spans="1:6" x14ac:dyDescent="0.25">
      <c r="A22" s="6"/>
      <c r="B22" s="9" t="s">
        <v>17</v>
      </c>
      <c r="C22" s="14">
        <v>0</v>
      </c>
      <c r="D22" s="14">
        <v>1</v>
      </c>
      <c r="E22" s="14">
        <v>1</v>
      </c>
      <c r="F22" s="15">
        <v>1</v>
      </c>
    </row>
    <row r="23" spans="1:6" x14ac:dyDescent="0.25">
      <c r="A23" s="6" t="s">
        <v>38</v>
      </c>
      <c r="B23" s="9"/>
      <c r="C23" s="14">
        <v>1</v>
      </c>
      <c r="D23" s="14">
        <v>1</v>
      </c>
      <c r="E23" s="14">
        <v>2</v>
      </c>
      <c r="F23" s="15">
        <v>4</v>
      </c>
    </row>
    <row r="24" spans="1:6" x14ac:dyDescent="0.25">
      <c r="A24" s="6"/>
      <c r="B24" s="9"/>
      <c r="C24" s="9"/>
      <c r="D24" s="9"/>
      <c r="E24" s="9"/>
      <c r="F24" s="16"/>
    </row>
    <row r="25" spans="1:6" x14ac:dyDescent="0.25">
      <c r="A25" s="6"/>
      <c r="B25" s="9"/>
      <c r="C25" s="9"/>
      <c r="D25" s="9"/>
      <c r="E25" s="9"/>
      <c r="F25" s="16"/>
    </row>
    <row r="26" spans="1:6" x14ac:dyDescent="0.25">
      <c r="A26" s="6"/>
      <c r="B26" s="9"/>
      <c r="C26" s="9"/>
      <c r="D26" s="9"/>
      <c r="E26" s="9"/>
      <c r="F26" s="16"/>
    </row>
    <row r="27" spans="1:6" ht="18.75" x14ac:dyDescent="0.3">
      <c r="A27" s="17" t="s">
        <v>12</v>
      </c>
      <c r="B27" s="18" t="s">
        <v>0</v>
      </c>
      <c r="C27" s="18" t="s">
        <v>1</v>
      </c>
      <c r="D27" s="18" t="s">
        <v>2</v>
      </c>
      <c r="E27" s="18" t="s">
        <v>3</v>
      </c>
      <c r="F27" s="19" t="s">
        <v>4</v>
      </c>
    </row>
    <row r="28" spans="1:6" x14ac:dyDescent="0.25">
      <c r="A28" s="6" t="s">
        <v>5</v>
      </c>
      <c r="B28" s="9"/>
      <c r="C28" s="14">
        <v>160</v>
      </c>
      <c r="D28" s="14">
        <v>256</v>
      </c>
      <c r="E28" s="14">
        <v>512</v>
      </c>
      <c r="F28" s="15">
        <v>512</v>
      </c>
    </row>
    <row r="29" spans="1:6" ht="30" x14ac:dyDescent="0.25">
      <c r="A29" s="6" t="s">
        <v>6</v>
      </c>
      <c r="B29" s="7" t="s">
        <v>7</v>
      </c>
      <c r="C29" s="14">
        <v>160</v>
      </c>
      <c r="D29" s="14">
        <v>256</v>
      </c>
      <c r="E29" s="14">
        <v>512</v>
      </c>
      <c r="F29" s="15">
        <v>512</v>
      </c>
    </row>
    <row r="30" spans="1:6" x14ac:dyDescent="0.25">
      <c r="A30" s="6" t="s">
        <v>8</v>
      </c>
      <c r="B30" s="9" t="s">
        <v>15</v>
      </c>
      <c r="C30" s="14">
        <v>64</v>
      </c>
      <c r="D30" s="20">
        <f>C30</f>
        <v>64</v>
      </c>
      <c r="E30" s="20">
        <f>D30</f>
        <v>64</v>
      </c>
      <c r="F30" s="21">
        <f>E30</f>
        <v>64</v>
      </c>
    </row>
    <row r="31" spans="1:6" x14ac:dyDescent="0.25">
      <c r="A31" s="6" t="s">
        <v>11</v>
      </c>
      <c r="B31" s="9"/>
      <c r="C31" s="20">
        <f>C7*C19</f>
        <v>60</v>
      </c>
      <c r="D31" s="20">
        <f>C7*D19</f>
        <v>120</v>
      </c>
      <c r="E31" s="20">
        <f>C7*E19</f>
        <v>300</v>
      </c>
      <c r="F31" s="21">
        <f>C7*F19</f>
        <v>600</v>
      </c>
    </row>
    <row r="32" spans="1:6" x14ac:dyDescent="0.25">
      <c r="A32" s="6" t="s">
        <v>13</v>
      </c>
      <c r="B32" s="9"/>
      <c r="C32" s="20">
        <f>C8*SUM(C20:C22)</f>
        <v>18</v>
      </c>
      <c r="D32" s="20">
        <f>C8*SUM(D20:D22)</f>
        <v>54</v>
      </c>
      <c r="E32" s="20">
        <f>C8*SUM(E20:E22)</f>
        <v>54</v>
      </c>
      <c r="F32" s="21">
        <f>C8*SUM(F20:F22)</f>
        <v>54</v>
      </c>
    </row>
    <row r="33" spans="1:6" x14ac:dyDescent="0.25">
      <c r="A33" s="6"/>
      <c r="B33" s="9"/>
      <c r="C33" s="14"/>
      <c r="D33" s="14"/>
      <c r="E33" s="14"/>
      <c r="F33" s="15"/>
    </row>
    <row r="34" spans="1:6" ht="18.75" x14ac:dyDescent="0.3">
      <c r="A34" s="17" t="s">
        <v>31</v>
      </c>
      <c r="B34" s="18" t="s">
        <v>0</v>
      </c>
      <c r="C34" s="18" t="s">
        <v>1</v>
      </c>
      <c r="D34" s="18" t="s">
        <v>2</v>
      </c>
      <c r="E34" s="18" t="s">
        <v>3</v>
      </c>
      <c r="F34" s="19" t="s">
        <v>4</v>
      </c>
    </row>
    <row r="35" spans="1:6" x14ac:dyDescent="0.25">
      <c r="A35" s="6" t="s">
        <v>32</v>
      </c>
      <c r="B35" s="9"/>
      <c r="C35" s="14">
        <v>1</v>
      </c>
      <c r="D35" s="14">
        <v>3</v>
      </c>
      <c r="E35" s="14">
        <v>12</v>
      </c>
      <c r="F35" s="15">
        <v>25</v>
      </c>
    </row>
    <row r="36" spans="1:6" x14ac:dyDescent="0.25">
      <c r="A36" s="6" t="s">
        <v>33</v>
      </c>
      <c r="B36" s="9"/>
      <c r="C36" s="14">
        <v>256</v>
      </c>
      <c r="D36" s="14">
        <v>512</v>
      </c>
      <c r="E36" s="14">
        <v>740</v>
      </c>
      <c r="F36" s="15">
        <v>1024</v>
      </c>
    </row>
    <row r="37" spans="1:6" x14ac:dyDescent="0.25">
      <c r="A37" s="6" t="s">
        <v>37</v>
      </c>
      <c r="B37" s="9"/>
      <c r="C37" s="20">
        <f>C6+(C5*C23)</f>
        <v>44</v>
      </c>
      <c r="D37" s="20">
        <f>C6+(C5*D23)</f>
        <v>44</v>
      </c>
      <c r="E37" s="20">
        <f>C6+(C5*E23)</f>
        <v>52</v>
      </c>
      <c r="F37" s="21">
        <f>C6+(C5*F23)</f>
        <v>68</v>
      </c>
    </row>
    <row r="38" spans="1:6" ht="30" x14ac:dyDescent="0.25">
      <c r="A38" s="22" t="s">
        <v>34</v>
      </c>
      <c r="B38" s="9" t="s">
        <v>55</v>
      </c>
      <c r="C38" s="14">
        <v>2</v>
      </c>
      <c r="D38" s="14">
        <v>4</v>
      </c>
      <c r="E38" s="14">
        <v>8</v>
      </c>
      <c r="F38" s="15">
        <v>15</v>
      </c>
    </row>
    <row r="39" spans="1:6" x14ac:dyDescent="0.25">
      <c r="A39" s="6"/>
      <c r="B39" s="9"/>
      <c r="C39" s="9"/>
      <c r="D39" s="9"/>
      <c r="E39" s="9"/>
      <c r="F39" s="16"/>
    </row>
    <row r="40" spans="1:6" x14ac:dyDescent="0.25">
      <c r="A40" s="6"/>
      <c r="B40" s="9"/>
      <c r="C40" s="9"/>
      <c r="D40" s="9"/>
      <c r="E40" s="9"/>
      <c r="F40" s="16"/>
    </row>
    <row r="41" spans="1:6" ht="18.75" x14ac:dyDescent="0.3">
      <c r="A41" s="17" t="s">
        <v>31</v>
      </c>
      <c r="B41" s="18" t="s">
        <v>0</v>
      </c>
      <c r="C41" s="18" t="s">
        <v>1</v>
      </c>
      <c r="D41" s="18" t="s">
        <v>2</v>
      </c>
      <c r="E41" s="18" t="s">
        <v>3</v>
      </c>
      <c r="F41" s="19" t="s">
        <v>4</v>
      </c>
    </row>
    <row r="42" spans="1:6" x14ac:dyDescent="0.25">
      <c r="A42" s="6" t="s">
        <v>35</v>
      </c>
      <c r="B42" s="9"/>
      <c r="C42" s="9">
        <f>C35*(C36+C37)</f>
        <v>300</v>
      </c>
      <c r="D42" s="9">
        <f>D35*(D36+D37)</f>
        <v>1668</v>
      </c>
      <c r="E42" s="9">
        <f>E35*(E36+E37)</f>
        <v>9504</v>
      </c>
      <c r="F42" s="16">
        <f>F35*(F36+F37)</f>
        <v>27300</v>
      </c>
    </row>
    <row r="43" spans="1:6" x14ac:dyDescent="0.25">
      <c r="A43" s="6" t="s">
        <v>36</v>
      </c>
      <c r="B43" s="9"/>
      <c r="C43" s="9">
        <f>C9*C38</f>
        <v>54</v>
      </c>
      <c r="D43" s="9">
        <f>C9*D38</f>
        <v>108</v>
      </c>
      <c r="E43" s="9">
        <f>C9*E38</f>
        <v>216</v>
      </c>
      <c r="F43" s="16">
        <f>C9*F38</f>
        <v>405</v>
      </c>
    </row>
    <row r="44" spans="1:6" x14ac:dyDescent="0.25">
      <c r="A44" s="6"/>
      <c r="B44" s="9"/>
      <c r="C44" s="9"/>
      <c r="D44" s="9"/>
      <c r="E44" s="9"/>
      <c r="F44" s="16"/>
    </row>
    <row r="45" spans="1:6" x14ac:dyDescent="0.25">
      <c r="A45" s="6"/>
      <c r="B45" s="9"/>
      <c r="C45" s="9"/>
      <c r="D45" s="9"/>
      <c r="E45" s="9"/>
      <c r="F45" s="16"/>
    </row>
    <row r="46" spans="1:6" x14ac:dyDescent="0.25">
      <c r="A46" s="6"/>
      <c r="B46" s="9"/>
      <c r="C46" s="9"/>
      <c r="D46" s="9"/>
      <c r="E46" s="9"/>
      <c r="F46" s="16"/>
    </row>
    <row r="47" spans="1:6" x14ac:dyDescent="0.25">
      <c r="A47" s="6"/>
      <c r="B47" s="9"/>
      <c r="C47" s="9"/>
      <c r="D47" s="9"/>
      <c r="E47" s="9"/>
      <c r="F47" s="16"/>
    </row>
    <row r="48" spans="1:6" ht="21" x14ac:dyDescent="0.35">
      <c r="A48" s="23" t="s">
        <v>39</v>
      </c>
      <c r="B48" s="11"/>
      <c r="C48" s="24">
        <f>SUM(C28:C32,C33:C42)</f>
        <v>1065</v>
      </c>
      <c r="D48" s="24">
        <f t="shared" ref="D48:F48" si="0">SUM(D28:D32,D33:D42)</f>
        <v>2981</v>
      </c>
      <c r="E48" s="24">
        <f t="shared" si="0"/>
        <v>11758</v>
      </c>
      <c r="F48" s="25">
        <f t="shared" si="0"/>
        <v>30174</v>
      </c>
    </row>
    <row r="50" spans="1:3" ht="18.75" x14ac:dyDescent="0.3">
      <c r="A50" s="3" t="s">
        <v>48</v>
      </c>
      <c r="B50" s="13" t="s">
        <v>49</v>
      </c>
      <c r="C50" s="5" t="s">
        <v>50</v>
      </c>
    </row>
    <row r="51" spans="1:3" x14ac:dyDescent="0.25">
      <c r="A51" s="6" t="s">
        <v>53</v>
      </c>
      <c r="B51" s="9"/>
      <c r="C51" s="15">
        <v>32</v>
      </c>
    </row>
    <row r="52" spans="1:3" x14ac:dyDescent="0.25">
      <c r="A52" s="6" t="s">
        <v>56</v>
      </c>
      <c r="B52" s="26">
        <v>1</v>
      </c>
      <c r="C52" s="16">
        <f>B52*C11</f>
        <v>18</v>
      </c>
    </row>
    <row r="53" spans="1:3" x14ac:dyDescent="0.25">
      <c r="A53" s="6" t="s">
        <v>51</v>
      </c>
      <c r="B53" s="26">
        <v>2</v>
      </c>
      <c r="C53" s="16">
        <f>B53*C12</f>
        <v>36</v>
      </c>
    </row>
    <row r="54" spans="1:3" x14ac:dyDescent="0.25">
      <c r="A54" s="6" t="s">
        <v>52</v>
      </c>
      <c r="B54" s="26">
        <v>4</v>
      </c>
      <c r="C54" s="16">
        <f>B54*C13</f>
        <v>100</v>
      </c>
    </row>
    <row r="55" spans="1:3" x14ac:dyDescent="0.25">
      <c r="A55" s="6" t="s">
        <v>57</v>
      </c>
      <c r="B55" s="26">
        <v>4</v>
      </c>
      <c r="C55" s="16"/>
    </row>
    <row r="56" spans="1:3" x14ac:dyDescent="0.25">
      <c r="A56" s="6" t="s">
        <v>58</v>
      </c>
      <c r="B56" s="26">
        <v>200</v>
      </c>
      <c r="C56" s="16">
        <f>B55*B56</f>
        <v>800</v>
      </c>
    </row>
    <row r="57" spans="1:3" x14ac:dyDescent="0.25">
      <c r="A57" s="6" t="s">
        <v>60</v>
      </c>
      <c r="B57" s="26">
        <v>0</v>
      </c>
      <c r="C57" s="16"/>
    </row>
    <row r="58" spans="1:3" x14ac:dyDescent="0.25">
      <c r="A58" s="6" t="s">
        <v>59</v>
      </c>
      <c r="B58" s="26">
        <v>120</v>
      </c>
      <c r="C58" s="16">
        <f>B57*B58</f>
        <v>0</v>
      </c>
    </row>
    <row r="59" spans="1:3" x14ac:dyDescent="0.25">
      <c r="A59" s="6"/>
      <c r="B59" s="9"/>
      <c r="C59" s="16"/>
    </row>
    <row r="60" spans="1:3" ht="21" x14ac:dyDescent="0.35">
      <c r="A60" s="10"/>
      <c r="B60" s="27" t="s">
        <v>54</v>
      </c>
      <c r="C60" s="25">
        <f>SUM(C51:C54,C56,C58)</f>
        <v>986</v>
      </c>
    </row>
    <row r="64" spans="1:3" x14ac:dyDescent="0.25">
      <c r="B64" s="2"/>
      <c r="C64" s="1"/>
    </row>
  </sheetData>
  <mergeCells count="1">
    <mergeCell ref="B1:E1"/>
  </mergeCells>
  <pageMargins left="0.7" right="0.7" top="0.75" bottom="0.75" header="0.3" footer="0.3"/>
  <pageSetup orientation="portrait" horizontalDpi="0" verticalDpi="0" r:id="rId1"/>
  <ignoredErrors>
    <ignoredError sqref="C32:F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/>
  </sheetViews>
  <sheetFormatPr defaultRowHeight="15" x14ac:dyDescent="0.25"/>
  <cols>
    <col min="1" max="1" width="25.7109375" customWidth="1"/>
    <col min="2" max="2" width="14.5703125" customWidth="1"/>
    <col min="3" max="3" width="15.85546875" customWidth="1"/>
    <col min="4" max="4" width="13.7109375" customWidth="1"/>
    <col min="5" max="5" width="14.7109375" customWidth="1"/>
  </cols>
  <sheetData>
    <row r="3" spans="1:5" x14ac:dyDescent="0.25">
      <c r="A3" s="33" t="s">
        <v>78</v>
      </c>
    </row>
    <row r="4" spans="1:5" x14ac:dyDescent="0.25">
      <c r="A4" t="s">
        <v>73</v>
      </c>
      <c r="B4">
        <v>384</v>
      </c>
    </row>
    <row r="5" spans="1:5" x14ac:dyDescent="0.25">
      <c r="A5" t="s">
        <v>74</v>
      </c>
      <c r="B5">
        <v>384</v>
      </c>
    </row>
    <row r="6" spans="1:5" x14ac:dyDescent="0.25">
      <c r="A6" t="s">
        <v>75</v>
      </c>
      <c r="B6">
        <v>284</v>
      </c>
    </row>
    <row r="7" spans="1:5" x14ac:dyDescent="0.25">
      <c r="A7" t="s">
        <v>76</v>
      </c>
      <c r="B7">
        <v>8</v>
      </c>
    </row>
    <row r="8" spans="1:5" x14ac:dyDescent="0.25">
      <c r="A8" t="s">
        <v>77</v>
      </c>
      <c r="B8">
        <v>2</v>
      </c>
    </row>
    <row r="12" spans="1:5" x14ac:dyDescent="0.25">
      <c r="B12" s="33" t="s">
        <v>65</v>
      </c>
      <c r="C12" s="33" t="s">
        <v>67</v>
      </c>
      <c r="D12" s="33" t="s">
        <v>68</v>
      </c>
      <c r="E12" s="33" t="s">
        <v>66</v>
      </c>
    </row>
    <row r="13" spans="1:5" x14ac:dyDescent="0.25">
      <c r="A13" s="33" t="s">
        <v>69</v>
      </c>
      <c r="B13" s="14">
        <f>B4+B5+B6+(B7*12)+(B8*24)+370</f>
        <v>1566</v>
      </c>
      <c r="C13">
        <v>28736</v>
      </c>
      <c r="D13">
        <v>17386</v>
      </c>
      <c r="E13">
        <v>23344</v>
      </c>
    </row>
    <row r="14" spans="1:5" x14ac:dyDescent="0.25">
      <c r="A14" s="33" t="s">
        <v>70</v>
      </c>
      <c r="B14" s="14">
        <f>B13</f>
        <v>1566</v>
      </c>
      <c r="C14">
        <v>20962</v>
      </c>
      <c r="D14">
        <v>11490</v>
      </c>
      <c r="E14">
        <v>16510</v>
      </c>
    </row>
    <row r="15" spans="1:5" x14ac:dyDescent="0.25">
      <c r="A15" s="33" t="s">
        <v>72</v>
      </c>
      <c r="B15" s="14">
        <f>B4+B5+B6+(B7*12)+(B8*28)+602</f>
        <v>1806</v>
      </c>
      <c r="C15">
        <v>32414</v>
      </c>
      <c r="D15">
        <v>21244</v>
      </c>
      <c r="E15">
        <v>28934</v>
      </c>
    </row>
    <row r="16" spans="1:5" x14ac:dyDescent="0.25">
      <c r="A16" s="33" t="s">
        <v>71</v>
      </c>
      <c r="B16" s="14">
        <f>B15</f>
        <v>1806</v>
      </c>
      <c r="C16">
        <v>23936</v>
      </c>
      <c r="D16">
        <v>14178</v>
      </c>
      <c r="E16">
        <v>20832</v>
      </c>
    </row>
  </sheetData>
  <pageMargins left="0.7" right="0.7" top="0.75" bottom="0.75" header="0.3" footer="0.3"/>
  <pageSetup orientation="portrait" horizontalDpi="0" verticalDpi="0" r:id="rId1"/>
  <ignoredErrors>
    <ignoredError sqref="B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"/>
  <sheetViews>
    <sheetView workbookViewId="0">
      <selection activeCell="A11" sqref="A11"/>
    </sheetView>
  </sheetViews>
  <sheetFormatPr defaultRowHeight="15" x14ac:dyDescent="0.25"/>
  <cols>
    <col min="1" max="1" width="116.7109375" customWidth="1"/>
  </cols>
  <sheetData>
    <row r="3" spans="1:1" ht="30" x14ac:dyDescent="0.25">
      <c r="A3" s="34" t="s">
        <v>150</v>
      </c>
    </row>
    <row r="6" spans="1:1" x14ac:dyDescent="0.25">
      <c r="A6" s="35"/>
    </row>
    <row r="7" spans="1:1" x14ac:dyDescent="0.25">
      <c r="A7" s="35"/>
    </row>
    <row r="8" spans="1:1" ht="128.25" x14ac:dyDescent="0.25">
      <c r="A8" s="34" t="s">
        <v>151</v>
      </c>
    </row>
    <row r="10" spans="1:1" ht="53.25" x14ac:dyDescent="0.25">
      <c r="A10" s="36" t="s">
        <v>245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2" max="2" width="90.42578125" customWidth="1"/>
    <col min="3" max="3" width="12.7109375" customWidth="1"/>
    <col min="4" max="4" width="19.5703125" customWidth="1"/>
    <col min="5" max="5" width="16.85546875" customWidth="1"/>
    <col min="6" max="6" width="17.28515625" customWidth="1"/>
    <col min="8" max="8" width="12.7109375" customWidth="1"/>
  </cols>
  <sheetData>
    <row r="1" spans="2:6" ht="162.75" x14ac:dyDescent="0.35">
      <c r="B1" s="36" t="s">
        <v>216</v>
      </c>
    </row>
    <row r="6" spans="2:6" x14ac:dyDescent="0.25">
      <c r="C6" t="s">
        <v>88</v>
      </c>
      <c r="D6" t="s">
        <v>89</v>
      </c>
      <c r="E6" t="s">
        <v>105</v>
      </c>
      <c r="F6" t="s">
        <v>90</v>
      </c>
    </row>
    <row r="7" spans="2:6" ht="180" x14ac:dyDescent="0.25">
      <c r="B7" s="34" t="s">
        <v>80</v>
      </c>
    </row>
    <row r="8" spans="2:6" x14ac:dyDescent="0.25">
      <c r="B8" s="34" t="s">
        <v>149</v>
      </c>
      <c r="C8">
        <v>1</v>
      </c>
      <c r="E8">
        <v>1</v>
      </c>
    </row>
    <row r="9" spans="2:6" x14ac:dyDescent="0.25">
      <c r="B9" s="34" t="s">
        <v>79</v>
      </c>
      <c r="C9">
        <v>1</v>
      </c>
      <c r="D9">
        <v>6</v>
      </c>
    </row>
    <row r="10" spans="2:6" x14ac:dyDescent="0.25">
      <c r="B10" s="34" t="s">
        <v>82</v>
      </c>
      <c r="C10">
        <v>1</v>
      </c>
    </row>
    <row r="12" spans="2:6" x14ac:dyDescent="0.25">
      <c r="B12" s="34" t="s">
        <v>81</v>
      </c>
    </row>
    <row r="13" spans="2:6" x14ac:dyDescent="0.25">
      <c r="B13" s="34" t="s">
        <v>83</v>
      </c>
      <c r="C13">
        <v>1</v>
      </c>
    </row>
    <row r="14" spans="2:6" x14ac:dyDescent="0.25">
      <c r="B14" s="34" t="s">
        <v>84</v>
      </c>
      <c r="C14">
        <v>1</v>
      </c>
    </row>
    <row r="15" spans="2:6" x14ac:dyDescent="0.25">
      <c r="B15" s="34" t="s">
        <v>85</v>
      </c>
      <c r="C15">
        <v>2</v>
      </c>
      <c r="F15">
        <v>1</v>
      </c>
    </row>
    <row r="16" spans="2:6" x14ac:dyDescent="0.25">
      <c r="B16" s="34" t="s">
        <v>86</v>
      </c>
      <c r="C16">
        <v>2</v>
      </c>
    </row>
    <row r="17" spans="2:5" x14ac:dyDescent="0.25">
      <c r="B17" s="34" t="s">
        <v>87</v>
      </c>
      <c r="C17">
        <v>1</v>
      </c>
    </row>
    <row r="19" spans="2:5" x14ac:dyDescent="0.25">
      <c r="B19" s="34" t="s">
        <v>91</v>
      </c>
    </row>
    <row r="20" spans="2:5" x14ac:dyDescent="0.25">
      <c r="B20" s="34" t="s">
        <v>92</v>
      </c>
      <c r="C20">
        <v>2</v>
      </c>
    </row>
    <row r="21" spans="2:5" x14ac:dyDescent="0.25">
      <c r="B21" s="34" t="s">
        <v>93</v>
      </c>
      <c r="C21">
        <v>2</v>
      </c>
      <c r="D21">
        <v>1</v>
      </c>
    </row>
    <row r="22" spans="2:5" x14ac:dyDescent="0.25">
      <c r="B22" s="34" t="s">
        <v>94</v>
      </c>
      <c r="C22">
        <v>1</v>
      </c>
    </row>
    <row r="23" spans="2:5" x14ac:dyDescent="0.25">
      <c r="B23" s="34" t="s">
        <v>95</v>
      </c>
      <c r="C23">
        <v>2</v>
      </c>
    </row>
    <row r="25" spans="2:5" x14ac:dyDescent="0.25">
      <c r="B25" s="34" t="s">
        <v>96</v>
      </c>
    </row>
    <row r="26" spans="2:5" x14ac:dyDescent="0.25">
      <c r="B26" s="34" t="s">
        <v>97</v>
      </c>
      <c r="C26">
        <v>2</v>
      </c>
      <c r="D26">
        <v>1</v>
      </c>
    </row>
    <row r="27" spans="2:5" x14ac:dyDescent="0.25">
      <c r="B27" s="34" t="s">
        <v>98</v>
      </c>
      <c r="C27">
        <v>2</v>
      </c>
      <c r="D27">
        <v>1</v>
      </c>
    </row>
    <row r="28" spans="2:5" x14ac:dyDescent="0.25">
      <c r="B28" s="34"/>
    </row>
    <row r="30" spans="2:5" ht="30" x14ac:dyDescent="0.25">
      <c r="B30" s="34" t="s">
        <v>100</v>
      </c>
    </row>
    <row r="31" spans="2:5" x14ac:dyDescent="0.25">
      <c r="B31" s="34" t="s">
        <v>99</v>
      </c>
      <c r="C31">
        <v>1</v>
      </c>
    </row>
    <row r="32" spans="2:5" x14ac:dyDescent="0.25">
      <c r="B32" s="34" t="s">
        <v>101</v>
      </c>
      <c r="C32">
        <v>1</v>
      </c>
      <c r="E32">
        <v>1</v>
      </c>
    </row>
    <row r="34" spans="2:6" x14ac:dyDescent="0.25">
      <c r="B34" s="34" t="s">
        <v>104</v>
      </c>
    </row>
    <row r="35" spans="2:6" x14ac:dyDescent="0.25">
      <c r="B35" s="34" t="s">
        <v>103</v>
      </c>
      <c r="C35">
        <v>2</v>
      </c>
      <c r="D35">
        <v>1</v>
      </c>
    </row>
    <row r="36" spans="2:6" x14ac:dyDescent="0.25">
      <c r="B36" s="34" t="s">
        <v>102</v>
      </c>
      <c r="C36">
        <v>1</v>
      </c>
    </row>
    <row r="38" spans="2:6" ht="30" x14ac:dyDescent="0.25">
      <c r="B38" s="34" t="s">
        <v>106</v>
      </c>
    </row>
    <row r="39" spans="2:6" x14ac:dyDescent="0.25">
      <c r="B39" s="34" t="s">
        <v>107</v>
      </c>
      <c r="C39">
        <v>1</v>
      </c>
    </row>
    <row r="41" spans="2:6" x14ac:dyDescent="0.25">
      <c r="B41" s="34" t="s">
        <v>108</v>
      </c>
    </row>
    <row r="42" spans="2:6" ht="105" x14ac:dyDescent="0.25">
      <c r="B42" s="34" t="s">
        <v>141</v>
      </c>
    </row>
    <row r="43" spans="2:6" x14ac:dyDescent="0.25">
      <c r="B43" s="34" t="s">
        <v>109</v>
      </c>
      <c r="C43">
        <v>2</v>
      </c>
      <c r="F43">
        <v>1</v>
      </c>
    </row>
    <row r="44" spans="2:6" x14ac:dyDescent="0.25">
      <c r="B44" s="34" t="s">
        <v>110</v>
      </c>
      <c r="C44">
        <v>2</v>
      </c>
      <c r="D44">
        <v>1</v>
      </c>
    </row>
    <row r="45" spans="2:6" x14ac:dyDescent="0.25">
      <c r="B45" s="34" t="s">
        <v>111</v>
      </c>
      <c r="C45">
        <v>2</v>
      </c>
      <c r="D45">
        <v>1</v>
      </c>
    </row>
    <row r="46" spans="2:6" x14ac:dyDescent="0.25">
      <c r="B46" s="34" t="s">
        <v>112</v>
      </c>
      <c r="C46">
        <v>1</v>
      </c>
    </row>
    <row r="47" spans="2:6" x14ac:dyDescent="0.25">
      <c r="B47" s="34" t="s">
        <v>113</v>
      </c>
      <c r="C47">
        <v>2</v>
      </c>
      <c r="D47">
        <v>1</v>
      </c>
    </row>
    <row r="48" spans="2:6" x14ac:dyDescent="0.25">
      <c r="B48" s="34" t="s">
        <v>114</v>
      </c>
      <c r="C48">
        <v>1</v>
      </c>
    </row>
    <row r="49" spans="2:6" x14ac:dyDescent="0.25">
      <c r="B49" t="s">
        <v>115</v>
      </c>
      <c r="C49">
        <v>1</v>
      </c>
      <c r="F49">
        <v>1</v>
      </c>
    </row>
    <row r="51" spans="2:6" ht="60" x14ac:dyDescent="0.25">
      <c r="B51" s="34" t="s">
        <v>116</v>
      </c>
    </row>
    <row r="52" spans="2:6" x14ac:dyDescent="0.25">
      <c r="B52" s="34" t="s">
        <v>117</v>
      </c>
      <c r="C52">
        <v>1</v>
      </c>
    </row>
    <row r="53" spans="2:6" x14ac:dyDescent="0.25">
      <c r="B53" s="34" t="s">
        <v>118</v>
      </c>
      <c r="C53">
        <v>1</v>
      </c>
    </row>
    <row r="55" spans="2:6" ht="30" x14ac:dyDescent="0.25">
      <c r="B55" s="34" t="s">
        <v>119</v>
      </c>
    </row>
    <row r="56" spans="2:6" x14ac:dyDescent="0.25">
      <c r="B56" s="34" t="s">
        <v>120</v>
      </c>
      <c r="C56">
        <v>2</v>
      </c>
      <c r="F56">
        <v>1</v>
      </c>
    </row>
    <row r="57" spans="2:6" x14ac:dyDescent="0.25">
      <c r="B57" t="s">
        <v>121</v>
      </c>
      <c r="C57">
        <v>2</v>
      </c>
      <c r="D57">
        <v>1</v>
      </c>
    </row>
    <row r="59" spans="2:6" ht="75" x14ac:dyDescent="0.25">
      <c r="B59" s="34" t="s">
        <v>143</v>
      </c>
    </row>
    <row r="60" spans="2:6" x14ac:dyDescent="0.25">
      <c r="B60" s="34" t="s">
        <v>122</v>
      </c>
      <c r="C60">
        <v>1</v>
      </c>
    </row>
    <row r="61" spans="2:6" x14ac:dyDescent="0.25">
      <c r="B61" s="34" t="s">
        <v>123</v>
      </c>
      <c r="C61">
        <v>2</v>
      </c>
      <c r="D61">
        <v>1</v>
      </c>
    </row>
    <row r="62" spans="2:6" x14ac:dyDescent="0.25">
      <c r="B62" t="s">
        <v>124</v>
      </c>
      <c r="C62">
        <v>2</v>
      </c>
      <c r="F62">
        <v>1</v>
      </c>
    </row>
    <row r="63" spans="2:6" x14ac:dyDescent="0.25">
      <c r="B63" t="s">
        <v>125</v>
      </c>
      <c r="C63">
        <v>2</v>
      </c>
      <c r="D63">
        <v>1</v>
      </c>
    </row>
    <row r="64" spans="2:6" x14ac:dyDescent="0.25">
      <c r="B64" t="s">
        <v>126</v>
      </c>
      <c r="C64">
        <v>2</v>
      </c>
      <c r="F64">
        <v>1</v>
      </c>
    </row>
    <row r="66" spans="2:6" ht="60" x14ac:dyDescent="0.25">
      <c r="B66" s="34" t="s">
        <v>142</v>
      </c>
    </row>
    <row r="67" spans="2:6" x14ac:dyDescent="0.25">
      <c r="B67" t="s">
        <v>127</v>
      </c>
      <c r="C67">
        <v>2</v>
      </c>
    </row>
    <row r="68" spans="2:6" x14ac:dyDescent="0.25">
      <c r="B68" t="s">
        <v>128</v>
      </c>
      <c r="C68">
        <v>2</v>
      </c>
      <c r="D68">
        <v>1</v>
      </c>
    </row>
    <row r="69" spans="2:6" x14ac:dyDescent="0.25">
      <c r="B69" t="s">
        <v>129</v>
      </c>
      <c r="C69">
        <v>1</v>
      </c>
      <c r="F69">
        <v>1</v>
      </c>
    </row>
    <row r="71" spans="2:6" x14ac:dyDescent="0.25">
      <c r="B71" t="s">
        <v>144</v>
      </c>
    </row>
    <row r="72" spans="2:6" x14ac:dyDescent="0.25">
      <c r="B72" t="s">
        <v>130</v>
      </c>
      <c r="C72">
        <v>2</v>
      </c>
      <c r="D72">
        <v>1</v>
      </c>
    </row>
    <row r="73" spans="2:6" x14ac:dyDescent="0.25">
      <c r="B73" t="s">
        <v>131</v>
      </c>
      <c r="C73">
        <v>2</v>
      </c>
      <c r="D73">
        <v>1</v>
      </c>
    </row>
    <row r="74" spans="2:6" x14ac:dyDescent="0.25">
      <c r="B74" t="s">
        <v>132</v>
      </c>
      <c r="C74">
        <v>2</v>
      </c>
    </row>
    <row r="76" spans="2:6" ht="180" x14ac:dyDescent="0.25">
      <c r="B76" s="34" t="s">
        <v>133</v>
      </c>
    </row>
    <row r="77" spans="2:6" x14ac:dyDescent="0.25">
      <c r="B77" t="s">
        <v>134</v>
      </c>
      <c r="C77">
        <v>1</v>
      </c>
    </row>
    <row r="78" spans="2:6" x14ac:dyDescent="0.25">
      <c r="B78" t="s">
        <v>135</v>
      </c>
      <c r="C78">
        <v>1</v>
      </c>
    </row>
    <row r="79" spans="2:6" x14ac:dyDescent="0.25">
      <c r="B79" t="s">
        <v>136</v>
      </c>
      <c r="C79">
        <v>1</v>
      </c>
    </row>
    <row r="80" spans="2:6" x14ac:dyDescent="0.25">
      <c r="B80" t="s">
        <v>137</v>
      </c>
      <c r="C80">
        <v>1</v>
      </c>
    </row>
    <row r="82" spans="2:10" ht="30" x14ac:dyDescent="0.25">
      <c r="B82" s="34" t="s">
        <v>138</v>
      </c>
    </row>
    <row r="83" spans="2:10" x14ac:dyDescent="0.25">
      <c r="B83" s="34" t="s">
        <v>139</v>
      </c>
      <c r="C83">
        <v>1</v>
      </c>
    </row>
    <row r="84" spans="2:10" x14ac:dyDescent="0.25">
      <c r="B84" t="s">
        <v>140</v>
      </c>
      <c r="C84">
        <v>1</v>
      </c>
      <c r="D84">
        <v>6</v>
      </c>
      <c r="F84">
        <v>1</v>
      </c>
    </row>
    <row r="88" spans="2:10" ht="30" x14ac:dyDescent="0.25">
      <c r="C88" s="34" t="s">
        <v>147</v>
      </c>
      <c r="D88" s="37" t="s">
        <v>148</v>
      </c>
    </row>
    <row r="89" spans="2:10" x14ac:dyDescent="0.25">
      <c r="B89" t="s">
        <v>145</v>
      </c>
      <c r="C89">
        <v>0</v>
      </c>
      <c r="D89" s="37">
        <f>SUM(G89:J89)</f>
        <v>95</v>
      </c>
      <c r="G89">
        <f>SUM(C9:C84)</f>
        <v>69</v>
      </c>
      <c r="H89">
        <f>SUM(D9:D84)</f>
        <v>25</v>
      </c>
      <c r="I89">
        <f>(SUM(E9:E84)*(C89+1))</f>
        <v>1</v>
      </c>
      <c r="J89">
        <f>SUM(F9:F84)*C89</f>
        <v>0</v>
      </c>
    </row>
    <row r="90" spans="2:10" x14ac:dyDescent="0.25">
      <c r="B90" t="s">
        <v>146</v>
      </c>
      <c r="C90">
        <v>4</v>
      </c>
      <c r="D90" s="37">
        <f>SUM(G90:J90)</f>
        <v>144</v>
      </c>
      <c r="G90">
        <f>SUM(C9:C84)</f>
        <v>69</v>
      </c>
      <c r="H90">
        <f>SUM(D9:D84)</f>
        <v>25</v>
      </c>
      <c r="I90">
        <f>SUM(E8:E84)*(C90+1)</f>
        <v>10</v>
      </c>
      <c r="J90">
        <f>SUM(F8:F84)*(C90+1)</f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4"/>
  <sheetViews>
    <sheetView workbookViewId="0">
      <selection activeCell="C6" sqref="C6:F6"/>
    </sheetView>
  </sheetViews>
  <sheetFormatPr defaultRowHeight="15" x14ac:dyDescent="0.25"/>
  <cols>
    <col min="1" max="1" width="9.140625" customWidth="1"/>
    <col min="2" max="2" width="98" customWidth="1"/>
    <col min="3" max="3" width="10.85546875" customWidth="1"/>
    <col min="4" max="4" width="15.85546875" customWidth="1"/>
    <col min="5" max="5" width="13.7109375" customWidth="1"/>
    <col min="6" max="6" width="11.28515625" customWidth="1"/>
  </cols>
  <sheetData>
    <row r="1" spans="2:6" ht="139.5" x14ac:dyDescent="0.35">
      <c r="B1" s="36" t="s">
        <v>215</v>
      </c>
    </row>
    <row r="6" spans="2:6" x14ac:dyDescent="0.25">
      <c r="C6" t="s">
        <v>88</v>
      </c>
      <c r="D6" t="s">
        <v>89</v>
      </c>
      <c r="E6" t="s">
        <v>105</v>
      </c>
      <c r="F6" t="s">
        <v>90</v>
      </c>
    </row>
    <row r="7" spans="2:6" ht="330" x14ac:dyDescent="0.25">
      <c r="B7" s="34" t="s">
        <v>152</v>
      </c>
    </row>
    <row r="8" spans="2:6" x14ac:dyDescent="0.25">
      <c r="B8" s="34" t="s">
        <v>149</v>
      </c>
      <c r="C8">
        <v>1</v>
      </c>
      <c r="E8">
        <v>1</v>
      </c>
    </row>
    <row r="9" spans="2:6" x14ac:dyDescent="0.25">
      <c r="B9" t="s">
        <v>153</v>
      </c>
      <c r="C9">
        <v>1</v>
      </c>
      <c r="D9">
        <v>5</v>
      </c>
    </row>
    <row r="10" spans="2:6" x14ac:dyDescent="0.25">
      <c r="B10" t="s">
        <v>154</v>
      </c>
      <c r="C10">
        <v>1</v>
      </c>
    </row>
    <row r="12" spans="2:6" x14ac:dyDescent="0.25">
      <c r="B12" t="s">
        <v>155</v>
      </c>
      <c r="C12">
        <v>1</v>
      </c>
    </row>
    <row r="13" spans="2:6" x14ac:dyDescent="0.25">
      <c r="B13" t="s">
        <v>156</v>
      </c>
      <c r="C13">
        <v>1</v>
      </c>
    </row>
    <row r="14" spans="2:6" x14ac:dyDescent="0.25">
      <c r="B14" t="s">
        <v>157</v>
      </c>
      <c r="C14">
        <v>1</v>
      </c>
    </row>
    <row r="15" spans="2:6" x14ac:dyDescent="0.25">
      <c r="B15" t="s">
        <v>158</v>
      </c>
      <c r="C15">
        <v>2</v>
      </c>
      <c r="F15">
        <v>1</v>
      </c>
    </row>
    <row r="16" spans="2:6" x14ac:dyDescent="0.25">
      <c r="B16" t="s">
        <v>159</v>
      </c>
      <c r="C16">
        <v>2</v>
      </c>
      <c r="D16">
        <v>1</v>
      </c>
    </row>
    <row r="17" spans="2:5" x14ac:dyDescent="0.25">
      <c r="B17" t="s">
        <v>160</v>
      </c>
      <c r="C17">
        <v>1</v>
      </c>
    </row>
    <row r="18" spans="2:5" x14ac:dyDescent="0.25">
      <c r="B18" t="s">
        <v>161</v>
      </c>
      <c r="C18">
        <v>1</v>
      </c>
    </row>
    <row r="20" spans="2:5" x14ac:dyDescent="0.25">
      <c r="B20" t="s">
        <v>91</v>
      </c>
    </row>
    <row r="21" spans="2:5" x14ac:dyDescent="0.25">
      <c r="B21" t="s">
        <v>92</v>
      </c>
      <c r="C21">
        <v>2</v>
      </c>
    </row>
    <row r="22" spans="2:5" x14ac:dyDescent="0.25">
      <c r="B22" s="34" t="s">
        <v>93</v>
      </c>
      <c r="C22">
        <v>2</v>
      </c>
      <c r="D22">
        <v>1</v>
      </c>
    </row>
    <row r="23" spans="2:5" x14ac:dyDescent="0.25">
      <c r="B23" s="34" t="s">
        <v>94</v>
      </c>
      <c r="C23">
        <v>1</v>
      </c>
    </row>
    <row r="24" spans="2:5" x14ac:dyDescent="0.25">
      <c r="B24" t="s">
        <v>95</v>
      </c>
      <c r="C24">
        <v>2</v>
      </c>
    </row>
    <row r="26" spans="2:5" x14ac:dyDescent="0.25">
      <c r="B26" s="34" t="s">
        <v>177</v>
      </c>
    </row>
    <row r="27" spans="2:5" x14ac:dyDescent="0.25">
      <c r="B27" s="34" t="s">
        <v>163</v>
      </c>
      <c r="C27">
        <v>2</v>
      </c>
      <c r="D27">
        <v>1</v>
      </c>
    </row>
    <row r="28" spans="2:5" x14ac:dyDescent="0.25">
      <c r="B28" t="s">
        <v>164</v>
      </c>
      <c r="C28">
        <v>2</v>
      </c>
      <c r="D28">
        <v>1</v>
      </c>
    </row>
    <row r="29" spans="2:5" x14ac:dyDescent="0.25">
      <c r="B29" t="s">
        <v>165</v>
      </c>
      <c r="C29">
        <v>1</v>
      </c>
    </row>
    <row r="31" spans="2:5" ht="30" x14ac:dyDescent="0.25">
      <c r="B31" s="34" t="s">
        <v>166</v>
      </c>
    </row>
    <row r="32" spans="2:5" x14ac:dyDescent="0.25">
      <c r="B32" t="s">
        <v>167</v>
      </c>
      <c r="C32">
        <v>1</v>
      </c>
      <c r="E32">
        <v>1</v>
      </c>
    </row>
    <row r="34" spans="2:5" ht="75" x14ac:dyDescent="0.25">
      <c r="B34" s="34" t="s">
        <v>162</v>
      </c>
    </row>
    <row r="35" spans="2:5" x14ac:dyDescent="0.25">
      <c r="B35" t="s">
        <v>169</v>
      </c>
      <c r="C35">
        <v>1</v>
      </c>
    </row>
    <row r="36" spans="2:5" x14ac:dyDescent="0.25">
      <c r="B36" t="s">
        <v>170</v>
      </c>
      <c r="C36">
        <v>1</v>
      </c>
    </row>
    <row r="37" spans="2:5" x14ac:dyDescent="0.25">
      <c r="B37" t="s">
        <v>171</v>
      </c>
      <c r="C37">
        <v>1</v>
      </c>
    </row>
    <row r="38" spans="2:5" x14ac:dyDescent="0.25">
      <c r="B38" t="s">
        <v>172</v>
      </c>
      <c r="C38">
        <v>1</v>
      </c>
    </row>
    <row r="39" spans="2:5" x14ac:dyDescent="0.25">
      <c r="B39" t="s">
        <v>173</v>
      </c>
      <c r="C39">
        <v>1</v>
      </c>
    </row>
    <row r="40" spans="2:5" x14ac:dyDescent="0.25">
      <c r="B40" t="s">
        <v>174</v>
      </c>
      <c r="C40">
        <v>1</v>
      </c>
    </row>
    <row r="41" spans="2:5" x14ac:dyDescent="0.25">
      <c r="B41" t="s">
        <v>175</v>
      </c>
      <c r="C41">
        <v>1</v>
      </c>
    </row>
    <row r="42" spans="2:5" x14ac:dyDescent="0.25">
      <c r="B42" t="s">
        <v>176</v>
      </c>
      <c r="C42">
        <v>1</v>
      </c>
    </row>
    <row r="45" spans="2:5" ht="210" x14ac:dyDescent="0.25">
      <c r="B45" s="34" t="s">
        <v>168</v>
      </c>
    </row>
    <row r="46" spans="2:5" x14ac:dyDescent="0.25">
      <c r="B46" t="s">
        <v>178</v>
      </c>
      <c r="C46">
        <v>1</v>
      </c>
      <c r="E46">
        <v>1</v>
      </c>
    </row>
    <row r="47" spans="2:5" x14ac:dyDescent="0.25">
      <c r="B47" t="s">
        <v>179</v>
      </c>
      <c r="C47">
        <v>2</v>
      </c>
      <c r="D47">
        <v>1</v>
      </c>
    </row>
    <row r="48" spans="2:5" x14ac:dyDescent="0.25">
      <c r="B48" t="s">
        <v>180</v>
      </c>
      <c r="C48">
        <v>1</v>
      </c>
      <c r="E48">
        <v>1</v>
      </c>
    </row>
    <row r="49" spans="2:6" x14ac:dyDescent="0.25">
      <c r="B49" t="s">
        <v>181</v>
      </c>
      <c r="C49">
        <v>2</v>
      </c>
      <c r="D49">
        <v>1</v>
      </c>
    </row>
    <row r="50" spans="2:6" x14ac:dyDescent="0.25">
      <c r="B50" t="s">
        <v>182</v>
      </c>
      <c r="C50">
        <v>1</v>
      </c>
    </row>
    <row r="52" spans="2:6" ht="30" x14ac:dyDescent="0.25">
      <c r="B52" s="34" t="s">
        <v>183</v>
      </c>
    </row>
    <row r="53" spans="2:6" x14ac:dyDescent="0.25">
      <c r="B53" t="s">
        <v>184</v>
      </c>
      <c r="C53">
        <v>1</v>
      </c>
    </row>
    <row r="55" spans="2:6" ht="60" x14ac:dyDescent="0.25">
      <c r="B55" s="34" t="s">
        <v>185</v>
      </c>
    </row>
    <row r="56" spans="2:6" x14ac:dyDescent="0.25">
      <c r="B56" t="s">
        <v>186</v>
      </c>
      <c r="C56">
        <v>1</v>
      </c>
    </row>
    <row r="57" spans="2:6" x14ac:dyDescent="0.25">
      <c r="B57" t="s">
        <v>187</v>
      </c>
      <c r="C57">
        <v>2</v>
      </c>
      <c r="F57">
        <v>1</v>
      </c>
    </row>
    <row r="58" spans="2:6" x14ac:dyDescent="0.25">
      <c r="B58" t="s">
        <v>188</v>
      </c>
      <c r="C58">
        <v>1</v>
      </c>
    </row>
    <row r="59" spans="2:6" x14ac:dyDescent="0.25">
      <c r="B59" t="s">
        <v>189</v>
      </c>
      <c r="C59">
        <v>1</v>
      </c>
    </row>
    <row r="60" spans="2:6" x14ac:dyDescent="0.25">
      <c r="B60" t="s">
        <v>190</v>
      </c>
      <c r="C60">
        <v>1</v>
      </c>
      <c r="D60">
        <v>1</v>
      </c>
    </row>
    <row r="61" spans="2:6" x14ac:dyDescent="0.25">
      <c r="B61" t="s">
        <v>191</v>
      </c>
      <c r="C61">
        <v>1</v>
      </c>
    </row>
    <row r="62" spans="2:6" x14ac:dyDescent="0.25">
      <c r="B62" t="s">
        <v>192</v>
      </c>
      <c r="C62">
        <v>2</v>
      </c>
      <c r="D62">
        <v>1</v>
      </c>
    </row>
    <row r="63" spans="2:6" x14ac:dyDescent="0.25">
      <c r="B63" t="s">
        <v>193</v>
      </c>
      <c r="C63">
        <v>1</v>
      </c>
    </row>
    <row r="64" spans="2:6" x14ac:dyDescent="0.25">
      <c r="B64" t="s">
        <v>194</v>
      </c>
      <c r="C64">
        <v>1</v>
      </c>
    </row>
    <row r="65" spans="2:6" x14ac:dyDescent="0.25">
      <c r="B65" t="s">
        <v>195</v>
      </c>
      <c r="C65">
        <v>1</v>
      </c>
      <c r="F65">
        <v>1</v>
      </c>
    </row>
    <row r="66" spans="2:6" x14ac:dyDescent="0.25">
      <c r="B66" t="s">
        <v>196</v>
      </c>
      <c r="C66">
        <v>1</v>
      </c>
    </row>
    <row r="67" spans="2:6" x14ac:dyDescent="0.25">
      <c r="B67" t="s">
        <v>197</v>
      </c>
      <c r="C67">
        <v>1</v>
      </c>
    </row>
    <row r="68" spans="2:6" x14ac:dyDescent="0.25">
      <c r="B68" t="s">
        <v>198</v>
      </c>
      <c r="C68">
        <v>1</v>
      </c>
      <c r="F68">
        <v>1</v>
      </c>
    </row>
    <row r="69" spans="2:6" x14ac:dyDescent="0.25">
      <c r="B69" t="s">
        <v>199</v>
      </c>
      <c r="C69">
        <v>1</v>
      </c>
    </row>
    <row r="70" spans="2:6" x14ac:dyDescent="0.25">
      <c r="B70" t="s">
        <v>200</v>
      </c>
      <c r="C70">
        <v>1</v>
      </c>
    </row>
    <row r="71" spans="2:6" x14ac:dyDescent="0.25">
      <c r="B71" t="s">
        <v>201</v>
      </c>
      <c r="C71">
        <v>2</v>
      </c>
      <c r="D71">
        <v>1</v>
      </c>
    </row>
    <row r="72" spans="2:6" x14ac:dyDescent="0.25">
      <c r="B72" t="s">
        <v>202</v>
      </c>
      <c r="C72">
        <v>2</v>
      </c>
      <c r="F72">
        <v>1</v>
      </c>
    </row>
    <row r="73" spans="2:6" x14ac:dyDescent="0.25">
      <c r="B73" t="s">
        <v>203</v>
      </c>
      <c r="C73">
        <v>2</v>
      </c>
    </row>
    <row r="75" spans="2:6" ht="60" x14ac:dyDescent="0.25">
      <c r="B75" s="34" t="s">
        <v>204</v>
      </c>
    </row>
    <row r="76" spans="2:6" x14ac:dyDescent="0.25">
      <c r="B76" t="s">
        <v>205</v>
      </c>
      <c r="C76">
        <v>2</v>
      </c>
      <c r="F76">
        <v>1</v>
      </c>
    </row>
    <row r="77" spans="2:6" x14ac:dyDescent="0.25">
      <c r="B77" t="s">
        <v>206</v>
      </c>
      <c r="C77">
        <v>1</v>
      </c>
    </row>
    <row r="78" spans="2:6" x14ac:dyDescent="0.25">
      <c r="B78" t="s">
        <v>207</v>
      </c>
      <c r="C78">
        <v>2</v>
      </c>
      <c r="D78">
        <v>1</v>
      </c>
    </row>
    <row r="79" spans="2:6" x14ac:dyDescent="0.25">
      <c r="B79" t="s">
        <v>208</v>
      </c>
      <c r="C79">
        <v>2</v>
      </c>
      <c r="D79">
        <v>1</v>
      </c>
    </row>
    <row r="82" spans="2:10" x14ac:dyDescent="0.25">
      <c r="B82" t="s">
        <v>144</v>
      </c>
    </row>
    <row r="83" spans="2:10" x14ac:dyDescent="0.25">
      <c r="B83" t="s">
        <v>209</v>
      </c>
      <c r="C83">
        <v>2</v>
      </c>
      <c r="D83">
        <v>1</v>
      </c>
    </row>
    <row r="84" spans="2:10" x14ac:dyDescent="0.25">
      <c r="B84" t="s">
        <v>210</v>
      </c>
      <c r="C84">
        <v>2</v>
      </c>
    </row>
    <row r="86" spans="2:10" ht="135" x14ac:dyDescent="0.25">
      <c r="B86" s="34" t="s">
        <v>211</v>
      </c>
    </row>
    <row r="87" spans="2:10" x14ac:dyDescent="0.25">
      <c r="B87" t="s">
        <v>212</v>
      </c>
      <c r="C87">
        <v>1</v>
      </c>
    </row>
    <row r="88" spans="2:10" x14ac:dyDescent="0.25">
      <c r="B88" t="s">
        <v>213</v>
      </c>
      <c r="C88">
        <v>1</v>
      </c>
    </row>
    <row r="89" spans="2:10" x14ac:dyDescent="0.25">
      <c r="B89" t="s">
        <v>214</v>
      </c>
      <c r="C89">
        <v>1</v>
      </c>
      <c r="D89">
        <v>5</v>
      </c>
      <c r="F89">
        <v>1</v>
      </c>
    </row>
    <row r="92" spans="2:10" ht="30" x14ac:dyDescent="0.25">
      <c r="C92" s="34" t="s">
        <v>147</v>
      </c>
      <c r="D92" s="37" t="s">
        <v>148</v>
      </c>
    </row>
    <row r="93" spans="2:10" x14ac:dyDescent="0.25">
      <c r="B93" t="s">
        <v>145</v>
      </c>
      <c r="C93">
        <v>0</v>
      </c>
      <c r="D93" s="37">
        <f>SUM(G93:J93)</f>
        <v>111</v>
      </c>
      <c r="G93">
        <f>SUM(C8:C89)</f>
        <v>78</v>
      </c>
      <c r="H93">
        <f>SUM(D8:D89)</f>
        <v>22</v>
      </c>
      <c r="I93">
        <f>(SUM(E8:E89)*(C93+1))</f>
        <v>4</v>
      </c>
      <c r="J93">
        <f>SUM(F8:F89)*(C93+1)</f>
        <v>7</v>
      </c>
    </row>
    <row r="94" spans="2:10" x14ac:dyDescent="0.25">
      <c r="B94" t="s">
        <v>146</v>
      </c>
      <c r="C94">
        <v>4</v>
      </c>
      <c r="D94" s="37">
        <f>SUM(G94:J94)</f>
        <v>148</v>
      </c>
      <c r="G94">
        <f>SUM(C8:C89)</f>
        <v>78</v>
      </c>
      <c r="H94">
        <f>SUM(D8:D89)</f>
        <v>22</v>
      </c>
      <c r="I94">
        <f>SUM(E8:E89)*(C94+1)</f>
        <v>20</v>
      </c>
      <c r="J94">
        <f>SUM(F8:F89)*C94</f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28" workbookViewId="0">
      <selection activeCell="D43" sqref="D43"/>
    </sheetView>
  </sheetViews>
  <sheetFormatPr defaultRowHeight="15" x14ac:dyDescent="0.25"/>
  <cols>
    <col min="2" max="2" width="83.140625" customWidth="1"/>
    <col min="3" max="3" width="11.28515625" customWidth="1"/>
    <col min="4" max="4" width="16.85546875" customWidth="1"/>
    <col min="5" max="5" width="15.140625" customWidth="1"/>
    <col min="6" max="6" width="15.28515625" customWidth="1"/>
  </cols>
  <sheetData>
    <row r="1" spans="2:6" ht="116.25" x14ac:dyDescent="0.35">
      <c r="B1" s="36" t="s">
        <v>237</v>
      </c>
    </row>
    <row r="5" spans="2:6" x14ac:dyDescent="0.25">
      <c r="C5" t="s">
        <v>88</v>
      </c>
      <c r="D5" t="s">
        <v>89</v>
      </c>
      <c r="E5" t="s">
        <v>105</v>
      </c>
      <c r="F5" t="s">
        <v>90</v>
      </c>
    </row>
    <row r="6" spans="2:6" ht="60" x14ac:dyDescent="0.25">
      <c r="B6" s="34" t="s">
        <v>217</v>
      </c>
    </row>
    <row r="7" spans="2:6" x14ac:dyDescent="0.25">
      <c r="B7" s="34" t="s">
        <v>149</v>
      </c>
      <c r="C7">
        <v>1</v>
      </c>
      <c r="E7">
        <v>1</v>
      </c>
    </row>
    <row r="8" spans="2:6" x14ac:dyDescent="0.25">
      <c r="B8" t="s">
        <v>218</v>
      </c>
      <c r="C8">
        <v>2</v>
      </c>
      <c r="F8">
        <v>1</v>
      </c>
    </row>
    <row r="9" spans="2:6" x14ac:dyDescent="0.25">
      <c r="B9" t="s">
        <v>219</v>
      </c>
      <c r="C9">
        <v>1</v>
      </c>
    </row>
    <row r="11" spans="2:6" x14ac:dyDescent="0.25">
      <c r="B11" t="s">
        <v>91</v>
      </c>
      <c r="C11">
        <v>2</v>
      </c>
    </row>
    <row r="12" spans="2:6" x14ac:dyDescent="0.25">
      <c r="B12" t="s">
        <v>220</v>
      </c>
      <c r="C12">
        <v>2</v>
      </c>
      <c r="D12">
        <v>1</v>
      </c>
    </row>
    <row r="13" spans="2:6" x14ac:dyDescent="0.25">
      <c r="B13" t="s">
        <v>221</v>
      </c>
      <c r="C13">
        <v>1</v>
      </c>
    </row>
    <row r="14" spans="2:6" x14ac:dyDescent="0.25">
      <c r="B14" t="s">
        <v>222</v>
      </c>
      <c r="C14">
        <v>2</v>
      </c>
    </row>
    <row r="15" spans="2:6" x14ac:dyDescent="0.25">
      <c r="B15" t="s">
        <v>223</v>
      </c>
    </row>
    <row r="17" spans="2:6" ht="180" x14ac:dyDescent="0.25">
      <c r="B17" s="34" t="s">
        <v>224</v>
      </c>
    </row>
    <row r="18" spans="2:6" x14ac:dyDescent="0.25">
      <c r="B18" t="s">
        <v>225</v>
      </c>
      <c r="C18">
        <v>2</v>
      </c>
      <c r="D18">
        <v>1</v>
      </c>
    </row>
    <row r="19" spans="2:6" x14ac:dyDescent="0.25">
      <c r="B19" t="s">
        <v>226</v>
      </c>
      <c r="C19">
        <v>2</v>
      </c>
      <c r="D19">
        <v>1</v>
      </c>
    </row>
    <row r="20" spans="2:6" x14ac:dyDescent="0.25">
      <c r="B20" t="s">
        <v>227</v>
      </c>
      <c r="C20">
        <v>1</v>
      </c>
    </row>
    <row r="21" spans="2:6" x14ac:dyDescent="0.25">
      <c r="B21" t="s">
        <v>228</v>
      </c>
      <c r="C21">
        <v>2</v>
      </c>
      <c r="D21">
        <v>1</v>
      </c>
    </row>
    <row r="22" spans="2:6" x14ac:dyDescent="0.25">
      <c r="B22" t="s">
        <v>229</v>
      </c>
      <c r="C22">
        <v>2</v>
      </c>
      <c r="D22">
        <v>1</v>
      </c>
    </row>
    <row r="23" spans="2:6" x14ac:dyDescent="0.25">
      <c r="B23" t="s">
        <v>230</v>
      </c>
      <c r="C23">
        <v>1</v>
      </c>
    </row>
    <row r="24" spans="2:6" x14ac:dyDescent="0.25">
      <c r="B24" t="s">
        <v>231</v>
      </c>
      <c r="C24">
        <v>2</v>
      </c>
      <c r="F24">
        <v>1</v>
      </c>
    </row>
    <row r="25" spans="2:6" x14ac:dyDescent="0.25">
      <c r="B25" t="s">
        <v>232</v>
      </c>
      <c r="C25">
        <v>2</v>
      </c>
      <c r="D25">
        <v>1</v>
      </c>
    </row>
    <row r="26" spans="2:6" x14ac:dyDescent="0.25">
      <c r="B26" t="s">
        <v>233</v>
      </c>
      <c r="C26">
        <v>2</v>
      </c>
      <c r="D26">
        <v>1</v>
      </c>
    </row>
    <row r="27" spans="2:6" x14ac:dyDescent="0.25">
      <c r="B27" t="s">
        <v>234</v>
      </c>
      <c r="C27">
        <v>1</v>
      </c>
    </row>
    <row r="28" spans="2:6" x14ac:dyDescent="0.25">
      <c r="B28" t="s">
        <v>235</v>
      </c>
      <c r="C28">
        <v>2</v>
      </c>
      <c r="D28">
        <v>1</v>
      </c>
    </row>
    <row r="29" spans="2:6" x14ac:dyDescent="0.25">
      <c r="B29" t="s">
        <v>236</v>
      </c>
      <c r="C29">
        <v>2</v>
      </c>
      <c r="D29">
        <v>1</v>
      </c>
    </row>
    <row r="31" spans="2:6" x14ac:dyDescent="0.25">
      <c r="B31" t="s">
        <v>144</v>
      </c>
    </row>
    <row r="32" spans="2:6" x14ac:dyDescent="0.25">
      <c r="B32" t="s">
        <v>238</v>
      </c>
      <c r="C32">
        <v>2</v>
      </c>
    </row>
    <row r="34" spans="2:10" ht="150" x14ac:dyDescent="0.25">
      <c r="B34" s="34" t="s">
        <v>239</v>
      </c>
    </row>
    <row r="35" spans="2:10" x14ac:dyDescent="0.25">
      <c r="B35" t="s">
        <v>240</v>
      </c>
      <c r="C35">
        <v>1</v>
      </c>
    </row>
    <row r="36" spans="2:10" x14ac:dyDescent="0.25">
      <c r="B36" t="s">
        <v>241</v>
      </c>
      <c r="C36">
        <v>2</v>
      </c>
      <c r="D36">
        <v>1</v>
      </c>
    </row>
    <row r="37" spans="2:10" x14ac:dyDescent="0.25">
      <c r="B37" t="s">
        <v>242</v>
      </c>
      <c r="C37">
        <v>2</v>
      </c>
      <c r="D37">
        <v>1</v>
      </c>
    </row>
    <row r="38" spans="2:10" x14ac:dyDescent="0.25">
      <c r="B38" t="s">
        <v>243</v>
      </c>
      <c r="C38">
        <v>1</v>
      </c>
    </row>
    <row r="39" spans="2:10" x14ac:dyDescent="0.25">
      <c r="B39" t="s">
        <v>244</v>
      </c>
      <c r="C39">
        <v>1</v>
      </c>
      <c r="F39">
        <v>1</v>
      </c>
    </row>
    <row r="42" spans="2:10" ht="30" x14ac:dyDescent="0.25">
      <c r="C42" s="34" t="s">
        <v>147</v>
      </c>
      <c r="D42" s="37" t="s">
        <v>148</v>
      </c>
    </row>
    <row r="43" spans="2:10" x14ac:dyDescent="0.25">
      <c r="B43" t="s">
        <v>145</v>
      </c>
      <c r="C43">
        <v>0</v>
      </c>
      <c r="D43" s="37">
        <f>SUM(G43:J43)</f>
        <v>56</v>
      </c>
      <c r="G43">
        <f>SUM(C7:C39)</f>
        <v>41</v>
      </c>
      <c r="H43">
        <f>SUM(D7:D39)</f>
        <v>11</v>
      </c>
      <c r="I43">
        <f>(SUM(E7:E39)*(C43+1))</f>
        <v>1</v>
      </c>
      <c r="J43">
        <f>SUM(F7:F39)*(C43+1)</f>
        <v>3</v>
      </c>
    </row>
    <row r="44" spans="2:10" x14ac:dyDescent="0.25">
      <c r="B44" t="s">
        <v>146</v>
      </c>
      <c r="C44">
        <v>4</v>
      </c>
      <c r="D44" s="37">
        <f>SUM(G44:J44)</f>
        <v>72</v>
      </c>
      <c r="G44">
        <f>SUM(C7:C39)</f>
        <v>41</v>
      </c>
      <c r="H44">
        <f>SUM(D7:D39)</f>
        <v>11</v>
      </c>
      <c r="I44">
        <f>SUM(E7:E39)*(C44+1)</f>
        <v>5</v>
      </c>
      <c r="J44">
        <f>SUM(F7:F39)*(C44+1)</f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9" workbookViewId="0">
      <selection activeCell="G65" sqref="G65"/>
    </sheetView>
  </sheetViews>
  <sheetFormatPr defaultRowHeight="15" x14ac:dyDescent="0.25"/>
  <cols>
    <col min="1" max="1" width="43.140625" customWidth="1"/>
    <col min="2" max="2" width="19.7109375" customWidth="1"/>
    <col min="3" max="3" width="19.85546875" customWidth="1"/>
    <col min="4" max="4" width="21" customWidth="1"/>
    <col min="5" max="5" width="26.5703125" customWidth="1"/>
    <col min="6" max="6" width="23.28515625" customWidth="1"/>
    <col min="7" max="7" width="67.42578125" customWidth="1"/>
  </cols>
  <sheetData>
    <row r="1" spans="1:8" ht="154.5" customHeight="1" x14ac:dyDescent="0.5">
      <c r="A1" s="39" t="s">
        <v>326</v>
      </c>
      <c r="G1" s="34" t="s">
        <v>298</v>
      </c>
    </row>
    <row r="2" spans="1:8" x14ac:dyDescent="0.25">
      <c r="A2" t="s">
        <v>290</v>
      </c>
      <c r="B2" t="s">
        <v>299</v>
      </c>
      <c r="C2" t="s">
        <v>300</v>
      </c>
      <c r="D2" t="s">
        <v>311</v>
      </c>
      <c r="E2" t="s">
        <v>312</v>
      </c>
      <c r="F2" t="s">
        <v>324</v>
      </c>
      <c r="G2" t="s">
        <v>325</v>
      </c>
      <c r="H2" t="s">
        <v>291</v>
      </c>
    </row>
    <row r="3" spans="1:8" x14ac:dyDescent="0.25">
      <c r="A3" t="s">
        <v>246</v>
      </c>
      <c r="B3">
        <v>38</v>
      </c>
      <c r="C3">
        <v>0</v>
      </c>
      <c r="D3">
        <f>HEX2DEC(B3)</f>
        <v>56</v>
      </c>
      <c r="E3">
        <f>HEX2DEC(C3)</f>
        <v>0</v>
      </c>
    </row>
    <row r="4" spans="1:8" x14ac:dyDescent="0.25">
      <c r="A4" t="s">
        <v>318</v>
      </c>
      <c r="B4">
        <v>88</v>
      </c>
      <c r="C4">
        <v>0</v>
      </c>
      <c r="D4">
        <f t="shared" ref="D4:D6" si="0">HEX2DEC(B4)</f>
        <v>136</v>
      </c>
      <c r="E4">
        <f t="shared" ref="E4:E27" si="1">HEX2DEC(C4)</f>
        <v>0</v>
      </c>
    </row>
    <row r="5" spans="1:8" x14ac:dyDescent="0.25">
      <c r="A5" t="s">
        <v>319</v>
      </c>
      <c r="B5">
        <v>34</v>
      </c>
      <c r="C5">
        <v>0</v>
      </c>
      <c r="D5">
        <f t="shared" si="0"/>
        <v>52</v>
      </c>
      <c r="E5">
        <f t="shared" si="1"/>
        <v>0</v>
      </c>
    </row>
    <row r="6" spans="1:8" x14ac:dyDescent="0.25">
      <c r="A6" t="s">
        <v>301</v>
      </c>
      <c r="B6">
        <v>10</v>
      </c>
      <c r="C6">
        <v>0</v>
      </c>
      <c r="D6">
        <f t="shared" si="0"/>
        <v>16</v>
      </c>
      <c r="E6">
        <f t="shared" si="1"/>
        <v>0</v>
      </c>
    </row>
    <row r="7" spans="1:8" x14ac:dyDescent="0.25">
      <c r="A7" t="s">
        <v>247</v>
      </c>
      <c r="B7" t="s">
        <v>248</v>
      </c>
      <c r="C7" t="s">
        <v>313</v>
      </c>
      <c r="D7">
        <f>HEX2DEC(B7)</f>
        <v>176</v>
      </c>
      <c r="E7">
        <f t="shared" si="1"/>
        <v>220</v>
      </c>
    </row>
    <row r="8" spans="1:8" x14ac:dyDescent="0.25">
      <c r="A8" t="s">
        <v>249</v>
      </c>
      <c r="B8" t="s">
        <v>250</v>
      </c>
      <c r="C8" t="s">
        <v>250</v>
      </c>
      <c r="D8">
        <f>HEX2DEC(B8)</f>
        <v>60</v>
      </c>
      <c r="E8">
        <f t="shared" si="1"/>
        <v>60</v>
      </c>
    </row>
    <row r="9" spans="1:8" x14ac:dyDescent="0.25">
      <c r="A9" t="s">
        <v>251</v>
      </c>
      <c r="B9">
        <v>90</v>
      </c>
      <c r="C9" t="s">
        <v>320</v>
      </c>
      <c r="D9">
        <f>HEX2DEC(B9)</f>
        <v>144</v>
      </c>
      <c r="E9">
        <f t="shared" si="1"/>
        <v>92</v>
      </c>
    </row>
    <row r="10" spans="1:8" x14ac:dyDescent="0.25">
      <c r="A10" t="s">
        <v>252</v>
      </c>
      <c r="B10">
        <v>114</v>
      </c>
      <c r="C10" t="s">
        <v>321</v>
      </c>
      <c r="D10">
        <f>HEX2DEC(B10)</f>
        <v>276</v>
      </c>
      <c r="E10">
        <f t="shared" si="1"/>
        <v>240</v>
      </c>
    </row>
    <row r="11" spans="1:8" x14ac:dyDescent="0.25">
      <c r="A11" t="s">
        <v>253</v>
      </c>
      <c r="B11" s="38" t="s">
        <v>302</v>
      </c>
      <c r="C11">
        <v>108</v>
      </c>
      <c r="D11">
        <v>488</v>
      </c>
      <c r="E11">
        <f>HEX2DEC(C11)</f>
        <v>264</v>
      </c>
    </row>
    <row r="12" spans="1:8" x14ac:dyDescent="0.25">
      <c r="A12" t="s">
        <v>309</v>
      </c>
      <c r="B12" s="38" t="s">
        <v>310</v>
      </c>
      <c r="C12" t="s">
        <v>310</v>
      </c>
      <c r="D12">
        <v>56</v>
      </c>
      <c r="E12">
        <v>56</v>
      </c>
    </row>
    <row r="13" spans="1:8" x14ac:dyDescent="0.25">
      <c r="A13" t="s">
        <v>254</v>
      </c>
      <c r="B13" t="s">
        <v>255</v>
      </c>
      <c r="C13" t="s">
        <v>250</v>
      </c>
      <c r="D13">
        <f>HEX2DEC(B13)</f>
        <v>164</v>
      </c>
      <c r="E13">
        <f t="shared" si="1"/>
        <v>60</v>
      </c>
    </row>
    <row r="14" spans="1:8" x14ac:dyDescent="0.25">
      <c r="A14" t="s">
        <v>256</v>
      </c>
      <c r="B14" t="s">
        <v>313</v>
      </c>
      <c r="C14" t="s">
        <v>314</v>
      </c>
      <c r="D14">
        <f t="shared" ref="D14:D27" si="2">HEX2DEC(B14)</f>
        <v>220</v>
      </c>
      <c r="E14">
        <f t="shared" si="1"/>
        <v>172</v>
      </c>
    </row>
    <row r="15" spans="1:8" x14ac:dyDescent="0.25">
      <c r="A15" t="s">
        <v>303</v>
      </c>
      <c r="B15">
        <v>184</v>
      </c>
      <c r="C15" t="s">
        <v>255</v>
      </c>
      <c r="D15">
        <f t="shared" si="2"/>
        <v>388</v>
      </c>
      <c r="E15">
        <f t="shared" si="1"/>
        <v>164</v>
      </c>
    </row>
    <row r="16" spans="1:8" x14ac:dyDescent="0.25">
      <c r="A16" t="s">
        <v>304</v>
      </c>
      <c r="B16">
        <v>114</v>
      </c>
      <c r="C16" t="s">
        <v>250</v>
      </c>
      <c r="D16">
        <f t="shared" si="2"/>
        <v>276</v>
      </c>
      <c r="E16">
        <f t="shared" si="1"/>
        <v>60</v>
      </c>
    </row>
    <row r="17" spans="1:7" x14ac:dyDescent="0.25">
      <c r="A17" t="s">
        <v>305</v>
      </c>
      <c r="B17" t="s">
        <v>306</v>
      </c>
      <c r="C17">
        <v>38</v>
      </c>
      <c r="D17">
        <f t="shared" si="2"/>
        <v>180</v>
      </c>
      <c r="E17">
        <f t="shared" si="1"/>
        <v>56</v>
      </c>
    </row>
    <row r="18" spans="1:7" x14ac:dyDescent="0.25">
      <c r="A18" t="s">
        <v>307</v>
      </c>
      <c r="B18">
        <v>124</v>
      </c>
      <c r="C18" t="s">
        <v>314</v>
      </c>
      <c r="D18">
        <f t="shared" si="2"/>
        <v>292</v>
      </c>
      <c r="E18">
        <f t="shared" si="1"/>
        <v>172</v>
      </c>
    </row>
    <row r="19" spans="1:7" x14ac:dyDescent="0.25">
      <c r="A19" t="s">
        <v>308</v>
      </c>
      <c r="B19">
        <v>120</v>
      </c>
      <c r="C19" t="s">
        <v>322</v>
      </c>
      <c r="D19">
        <f t="shared" si="2"/>
        <v>288</v>
      </c>
      <c r="E19">
        <f t="shared" si="1"/>
        <v>212</v>
      </c>
    </row>
    <row r="20" spans="1:7" x14ac:dyDescent="0.25">
      <c r="A20" t="s">
        <v>257</v>
      </c>
      <c r="B20">
        <v>40</v>
      </c>
      <c r="C20">
        <v>24</v>
      </c>
      <c r="D20">
        <f t="shared" si="2"/>
        <v>64</v>
      </c>
      <c r="E20">
        <f t="shared" si="1"/>
        <v>36</v>
      </c>
    </row>
    <row r="21" spans="1:7" x14ac:dyDescent="0.25">
      <c r="A21" t="s">
        <v>263</v>
      </c>
      <c r="B21" t="s">
        <v>264</v>
      </c>
      <c r="C21" t="s">
        <v>264</v>
      </c>
      <c r="D21">
        <f t="shared" si="2"/>
        <v>12</v>
      </c>
      <c r="E21">
        <f t="shared" si="1"/>
        <v>12</v>
      </c>
    </row>
    <row r="22" spans="1:7" x14ac:dyDescent="0.25">
      <c r="A22" t="s">
        <v>265</v>
      </c>
      <c r="B22">
        <v>14</v>
      </c>
      <c r="C22">
        <v>14</v>
      </c>
      <c r="D22">
        <f t="shared" si="2"/>
        <v>20</v>
      </c>
      <c r="E22">
        <f t="shared" si="1"/>
        <v>20</v>
      </c>
    </row>
    <row r="23" spans="1:7" x14ac:dyDescent="0.25">
      <c r="A23" t="s">
        <v>316</v>
      </c>
      <c r="B23">
        <v>64</v>
      </c>
      <c r="C23">
        <v>64</v>
      </c>
      <c r="D23">
        <f t="shared" si="2"/>
        <v>100</v>
      </c>
      <c r="E23">
        <f t="shared" si="1"/>
        <v>100</v>
      </c>
    </row>
    <row r="24" spans="1:7" x14ac:dyDescent="0.25">
      <c r="A24" t="s">
        <v>317</v>
      </c>
      <c r="B24">
        <v>88</v>
      </c>
      <c r="C24">
        <v>88</v>
      </c>
      <c r="D24">
        <f t="shared" si="2"/>
        <v>136</v>
      </c>
      <c r="E24">
        <f t="shared" si="1"/>
        <v>136</v>
      </c>
    </row>
    <row r="25" spans="1:7" x14ac:dyDescent="0.25">
      <c r="A25" t="s">
        <v>272</v>
      </c>
      <c r="B25" t="s">
        <v>273</v>
      </c>
      <c r="C25" t="s">
        <v>323</v>
      </c>
      <c r="D25">
        <f t="shared" si="2"/>
        <v>42</v>
      </c>
      <c r="E25">
        <f t="shared" si="1"/>
        <v>42</v>
      </c>
    </row>
    <row r="26" spans="1:7" x14ac:dyDescent="0.25">
      <c r="A26" t="s">
        <v>274</v>
      </c>
      <c r="B26">
        <v>28</v>
      </c>
      <c r="C26">
        <v>28</v>
      </c>
      <c r="D26">
        <f t="shared" si="2"/>
        <v>40</v>
      </c>
      <c r="E26">
        <f t="shared" si="1"/>
        <v>40</v>
      </c>
    </row>
    <row r="27" spans="1:7" x14ac:dyDescent="0.25">
      <c r="A27" t="s">
        <v>296</v>
      </c>
      <c r="B27" t="s">
        <v>297</v>
      </c>
      <c r="C27" t="s">
        <v>297</v>
      </c>
      <c r="D27">
        <f t="shared" si="2"/>
        <v>30</v>
      </c>
      <c r="E27">
        <f t="shared" si="1"/>
        <v>30</v>
      </c>
    </row>
    <row r="29" spans="1:7" ht="18.75" x14ac:dyDescent="0.3">
      <c r="A29" s="40" t="s">
        <v>292</v>
      </c>
      <c r="F29">
        <f>SUM(D3:D27)</f>
        <v>3712</v>
      </c>
      <c r="G29">
        <f>SUM(E3:E27)</f>
        <v>2244</v>
      </c>
    </row>
    <row r="31" spans="1:7" x14ac:dyDescent="0.25">
      <c r="A31" t="s">
        <v>259</v>
      </c>
      <c r="B31">
        <v>198</v>
      </c>
      <c r="C31" t="s">
        <v>315</v>
      </c>
      <c r="D31">
        <f>HEX2DEC(B31)</f>
        <v>408</v>
      </c>
      <c r="E31">
        <f>HEX2DEC(C31)</f>
        <v>204</v>
      </c>
    </row>
    <row r="32" spans="1:7" x14ac:dyDescent="0.25">
      <c r="A32" t="s">
        <v>261</v>
      </c>
      <c r="B32" t="s">
        <v>258</v>
      </c>
      <c r="C32">
        <v>40</v>
      </c>
      <c r="D32">
        <f>HEX2DEC(B32)</f>
        <v>184</v>
      </c>
      <c r="E32">
        <f t="shared" ref="E32:E33" si="3">HEX2DEC(C32)</f>
        <v>64</v>
      </c>
    </row>
    <row r="33" spans="1:7" x14ac:dyDescent="0.25">
      <c r="A33" t="s">
        <v>260</v>
      </c>
      <c r="B33" t="s">
        <v>262</v>
      </c>
      <c r="C33">
        <v>48</v>
      </c>
      <c r="D33">
        <f>HEX2DEC(B33)</f>
        <v>216</v>
      </c>
      <c r="E33">
        <f t="shared" si="3"/>
        <v>72</v>
      </c>
    </row>
    <row r="35" spans="1:7" ht="18.75" x14ac:dyDescent="0.3">
      <c r="A35" s="40" t="s">
        <v>293</v>
      </c>
      <c r="F35">
        <f>SUM(F29,D31:D33)</f>
        <v>4520</v>
      </c>
      <c r="G35">
        <f>SUM(G29,E31:E33)</f>
        <v>2584</v>
      </c>
    </row>
    <row r="38" spans="1:7" x14ac:dyDescent="0.25">
      <c r="A38" t="s">
        <v>271</v>
      </c>
      <c r="B38" t="s">
        <v>275</v>
      </c>
      <c r="C38">
        <f>HEX2DEC(B38)</f>
        <v>26</v>
      </c>
    </row>
    <row r="39" spans="1:7" x14ac:dyDescent="0.25">
      <c r="A39" t="s">
        <v>276</v>
      </c>
      <c r="B39">
        <v>374</v>
      </c>
      <c r="C39">
        <f t="shared" ref="C39:C46" si="4">HEX2DEC(B39)</f>
        <v>884</v>
      </c>
    </row>
    <row r="40" spans="1:7" x14ac:dyDescent="0.25">
      <c r="A40" t="s">
        <v>279</v>
      </c>
      <c r="B40">
        <v>250</v>
      </c>
      <c r="C40">
        <f t="shared" si="4"/>
        <v>592</v>
      </c>
    </row>
    <row r="41" spans="1:7" x14ac:dyDescent="0.25">
      <c r="A41" t="s">
        <v>278</v>
      </c>
      <c r="B41" t="s">
        <v>264</v>
      </c>
      <c r="C41">
        <f t="shared" si="4"/>
        <v>12</v>
      </c>
    </row>
    <row r="42" spans="1:7" x14ac:dyDescent="0.25">
      <c r="A42" t="s">
        <v>277</v>
      </c>
      <c r="B42" t="s">
        <v>280</v>
      </c>
      <c r="C42">
        <f t="shared" si="4"/>
        <v>174</v>
      </c>
    </row>
    <row r="43" spans="1:7" x14ac:dyDescent="0.25">
      <c r="A43" t="s">
        <v>270</v>
      </c>
      <c r="B43">
        <v>24</v>
      </c>
      <c r="C43">
        <f t="shared" si="4"/>
        <v>36</v>
      </c>
    </row>
    <row r="44" spans="1:7" x14ac:dyDescent="0.25">
      <c r="A44" t="s">
        <v>268</v>
      </c>
      <c r="B44" t="s">
        <v>269</v>
      </c>
      <c r="C44">
        <f t="shared" si="4"/>
        <v>28</v>
      </c>
    </row>
    <row r="45" spans="1:7" x14ac:dyDescent="0.25">
      <c r="A45" t="s">
        <v>267</v>
      </c>
      <c r="B45">
        <v>14</v>
      </c>
      <c r="C45">
        <f t="shared" si="4"/>
        <v>20</v>
      </c>
    </row>
    <row r="46" spans="1:7" x14ac:dyDescent="0.25">
      <c r="A46" t="s">
        <v>266</v>
      </c>
      <c r="B46">
        <v>10</v>
      </c>
      <c r="C46">
        <f t="shared" si="4"/>
        <v>16</v>
      </c>
    </row>
    <row r="49" spans="1:7" ht="18.75" x14ac:dyDescent="0.3">
      <c r="A49" s="40" t="s">
        <v>294</v>
      </c>
      <c r="F49">
        <f>SUM(C38:C46)</f>
        <v>1788</v>
      </c>
      <c r="G49">
        <f>SUM(C38:C46)</f>
        <v>1788</v>
      </c>
    </row>
    <row r="52" spans="1:7" x14ac:dyDescent="0.25">
      <c r="A52" t="s">
        <v>281</v>
      </c>
      <c r="B52" t="s">
        <v>282</v>
      </c>
      <c r="C52">
        <f>HEX2DEC(B52)</f>
        <v>28</v>
      </c>
    </row>
    <row r="53" spans="1:7" x14ac:dyDescent="0.25">
      <c r="A53" t="s">
        <v>278</v>
      </c>
      <c r="B53" t="s">
        <v>264</v>
      </c>
      <c r="C53">
        <f t="shared" ref="C53:C60" si="5">HEX2DEC(B53)</f>
        <v>12</v>
      </c>
    </row>
    <row r="54" spans="1:7" x14ac:dyDescent="0.25">
      <c r="A54" t="s">
        <v>284</v>
      </c>
      <c r="B54">
        <v>4</v>
      </c>
      <c r="C54">
        <f t="shared" si="5"/>
        <v>4</v>
      </c>
    </row>
    <row r="55" spans="1:7" x14ac:dyDescent="0.25">
      <c r="A55" t="s">
        <v>283</v>
      </c>
      <c r="B55" t="s">
        <v>269</v>
      </c>
      <c r="C55">
        <f t="shared" si="5"/>
        <v>28</v>
      </c>
    </row>
    <row r="56" spans="1:7" x14ac:dyDescent="0.25">
      <c r="A56" t="s">
        <v>285</v>
      </c>
      <c r="B56">
        <v>12</v>
      </c>
      <c r="C56">
        <f t="shared" si="5"/>
        <v>18</v>
      </c>
    </row>
    <row r="57" spans="1:7" x14ac:dyDescent="0.25">
      <c r="A57" t="s">
        <v>277</v>
      </c>
      <c r="B57" t="s">
        <v>280</v>
      </c>
      <c r="C57">
        <f t="shared" si="5"/>
        <v>174</v>
      </c>
    </row>
    <row r="58" spans="1:7" x14ac:dyDescent="0.25">
      <c r="A58" t="s">
        <v>286</v>
      </c>
      <c r="B58">
        <v>50</v>
      </c>
      <c r="C58">
        <f t="shared" si="5"/>
        <v>80</v>
      </c>
    </row>
    <row r="59" spans="1:7" x14ac:dyDescent="0.25">
      <c r="A59" t="s">
        <v>287</v>
      </c>
      <c r="B59">
        <v>68</v>
      </c>
      <c r="C59">
        <f t="shared" si="5"/>
        <v>104</v>
      </c>
    </row>
    <row r="60" spans="1:7" x14ac:dyDescent="0.25">
      <c r="A60" t="s">
        <v>288</v>
      </c>
      <c r="B60" t="s">
        <v>289</v>
      </c>
      <c r="C60">
        <f t="shared" si="5"/>
        <v>76</v>
      </c>
    </row>
    <row r="63" spans="1:7" ht="18.75" x14ac:dyDescent="0.3">
      <c r="A63" s="40" t="s">
        <v>295</v>
      </c>
      <c r="F63">
        <f>SUM(C52:C60)</f>
        <v>524</v>
      </c>
      <c r="G63">
        <f>SUM(C52:C60)</f>
        <v>524</v>
      </c>
    </row>
    <row r="65" spans="6:7" x14ac:dyDescent="0.25">
      <c r="F65">
        <f>SUM(F29,F49,F63)</f>
        <v>6024</v>
      </c>
      <c r="G65">
        <f>SUM(G29,G49,G63)</f>
        <v>4556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4" sqref="B4"/>
    </sheetView>
  </sheetViews>
  <sheetFormatPr defaultRowHeight="15" x14ac:dyDescent="0.25"/>
  <cols>
    <col min="1" max="1" width="19.85546875" customWidth="1"/>
    <col min="2" max="2" width="89" customWidth="1"/>
    <col min="3" max="3" width="14.28515625" customWidth="1"/>
    <col min="4" max="4" width="14.7109375" customWidth="1"/>
    <col min="5" max="5" width="22.85546875" customWidth="1"/>
    <col min="6" max="6" width="14.7109375" customWidth="1"/>
    <col min="7" max="7" width="11.85546875" customWidth="1"/>
    <col min="8" max="8" width="15.28515625" customWidth="1"/>
    <col min="9" max="9" width="12" customWidth="1"/>
    <col min="10" max="10" width="13.140625" customWidth="1"/>
    <col min="11" max="11" width="14.42578125" customWidth="1"/>
  </cols>
  <sheetData>
    <row r="1" spans="1:12" ht="63.75" customHeight="1" x14ac:dyDescent="0.35">
      <c r="A1" s="41" t="s">
        <v>327</v>
      </c>
      <c r="B1" s="42" t="s">
        <v>328</v>
      </c>
      <c r="C1" s="47" t="s">
        <v>333</v>
      </c>
      <c r="D1" s="47"/>
      <c r="E1" s="47"/>
      <c r="F1" s="46" t="s">
        <v>334</v>
      </c>
      <c r="G1" s="47"/>
      <c r="H1" s="47"/>
      <c r="I1" s="46" t="s">
        <v>335</v>
      </c>
      <c r="J1" s="47"/>
      <c r="K1" s="47"/>
      <c r="L1" s="41" t="s">
        <v>65</v>
      </c>
    </row>
    <row r="2" spans="1:12" x14ac:dyDescent="0.25">
      <c r="C2" s="44" t="s">
        <v>330</v>
      </c>
      <c r="D2" s="44" t="s">
        <v>331</v>
      </c>
      <c r="E2" s="44" t="s">
        <v>332</v>
      </c>
      <c r="F2" s="44" t="s">
        <v>330</v>
      </c>
      <c r="G2" s="44" t="s">
        <v>331</v>
      </c>
      <c r="H2" s="44" t="s">
        <v>332</v>
      </c>
      <c r="I2" s="44" t="s">
        <v>330</v>
      </c>
      <c r="J2" s="44" t="s">
        <v>331</v>
      </c>
      <c r="K2" s="44" t="s">
        <v>332</v>
      </c>
    </row>
    <row r="3" spans="1:12" ht="30" x14ac:dyDescent="0.25">
      <c r="A3" s="34" t="s">
        <v>329</v>
      </c>
      <c r="B3" s="34" t="s">
        <v>336</v>
      </c>
      <c r="F3" s="43">
        <v>8456</v>
      </c>
      <c r="G3">
        <v>5432</v>
      </c>
      <c r="H3">
        <v>4912</v>
      </c>
      <c r="L3">
        <v>992</v>
      </c>
    </row>
    <row r="4" spans="1:12" x14ac:dyDescent="0.25">
      <c r="B4" s="34" t="s">
        <v>337</v>
      </c>
      <c r="C4">
        <v>6920</v>
      </c>
      <c r="D4">
        <v>4032</v>
      </c>
      <c r="E4" s="43">
        <v>3804</v>
      </c>
      <c r="F4" s="43">
        <v>9628</v>
      </c>
      <c r="G4">
        <v>5684</v>
      </c>
      <c r="H4">
        <v>5208</v>
      </c>
      <c r="I4">
        <v>8000</v>
      </c>
      <c r="J4">
        <v>4640</v>
      </c>
      <c r="K4">
        <v>4300</v>
      </c>
    </row>
  </sheetData>
  <mergeCells count="3">
    <mergeCell ref="F1:H1"/>
    <mergeCell ref="C1:E1"/>
    <mergeCell ref="I1:K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abSelected="1" workbookViewId="0"/>
  </sheetViews>
  <sheetFormatPr defaultRowHeight="15" x14ac:dyDescent="0.25"/>
  <cols>
    <col min="1" max="1" width="20.5703125" customWidth="1"/>
    <col min="2" max="2" width="30.85546875" customWidth="1"/>
    <col min="3" max="3" width="11.28515625" customWidth="1"/>
    <col min="4" max="4" width="11.140625" customWidth="1"/>
    <col min="5" max="5" width="11.5703125" customWidth="1"/>
    <col min="6" max="6" width="12.42578125" customWidth="1"/>
    <col min="7" max="7" width="13" customWidth="1"/>
  </cols>
  <sheetData>
    <row r="2" spans="1:6" ht="30" x14ac:dyDescent="0.25">
      <c r="A2" t="s">
        <v>375</v>
      </c>
      <c r="C2" t="s">
        <v>88</v>
      </c>
      <c r="D2" s="34" t="s">
        <v>89</v>
      </c>
      <c r="E2" t="s">
        <v>105</v>
      </c>
      <c r="F2" t="s">
        <v>90</v>
      </c>
    </row>
    <row r="3" spans="1:6" x14ac:dyDescent="0.25">
      <c r="B3" t="s">
        <v>338</v>
      </c>
      <c r="C3">
        <v>2</v>
      </c>
      <c r="F3">
        <v>1</v>
      </c>
    </row>
    <row r="4" spans="1:6" x14ac:dyDescent="0.25">
      <c r="B4" t="s">
        <v>339</v>
      </c>
      <c r="C4">
        <v>2</v>
      </c>
      <c r="F4">
        <v>1</v>
      </c>
    </row>
    <row r="5" spans="1:6" x14ac:dyDescent="0.25">
      <c r="B5" t="s">
        <v>340</v>
      </c>
      <c r="C5">
        <v>1</v>
      </c>
    </row>
    <row r="6" spans="1:6" x14ac:dyDescent="0.25">
      <c r="B6" t="s">
        <v>341</v>
      </c>
      <c r="C6">
        <v>2</v>
      </c>
    </row>
    <row r="7" spans="1:6" x14ac:dyDescent="0.25">
      <c r="B7" t="s">
        <v>342</v>
      </c>
      <c r="C7">
        <v>2</v>
      </c>
    </row>
    <row r="8" spans="1:6" x14ac:dyDescent="0.25">
      <c r="B8" t="s">
        <v>343</v>
      </c>
      <c r="C8">
        <v>1</v>
      </c>
    </row>
    <row r="9" spans="1:6" x14ac:dyDescent="0.25">
      <c r="B9" t="s">
        <v>344</v>
      </c>
      <c r="C9">
        <v>3</v>
      </c>
      <c r="E9">
        <v>1</v>
      </c>
    </row>
    <row r="10" spans="1:6" x14ac:dyDescent="0.25">
      <c r="B10" t="s">
        <v>345</v>
      </c>
    </row>
    <row r="11" spans="1:6" x14ac:dyDescent="0.25">
      <c r="A11" t="s">
        <v>346</v>
      </c>
      <c r="B11" t="s">
        <v>347</v>
      </c>
      <c r="C11">
        <v>1</v>
      </c>
    </row>
    <row r="12" spans="1:6" x14ac:dyDescent="0.25">
      <c r="B12" t="s">
        <v>348</v>
      </c>
      <c r="C12">
        <v>1</v>
      </c>
    </row>
    <row r="13" spans="1:6" x14ac:dyDescent="0.25">
      <c r="B13" t="s">
        <v>349</v>
      </c>
      <c r="C13">
        <v>1</v>
      </c>
    </row>
    <row r="14" spans="1:6" x14ac:dyDescent="0.25">
      <c r="B14" t="s">
        <v>350</v>
      </c>
      <c r="C14">
        <v>1</v>
      </c>
    </row>
    <row r="15" spans="1:6" x14ac:dyDescent="0.25">
      <c r="B15" t="s">
        <v>351</v>
      </c>
      <c r="C15">
        <v>1</v>
      </c>
    </row>
    <row r="16" spans="1:6" x14ac:dyDescent="0.25">
      <c r="B16" t="s">
        <v>352</v>
      </c>
      <c r="C16">
        <v>4</v>
      </c>
    </row>
    <row r="17" spans="2:4" x14ac:dyDescent="0.25">
      <c r="B17" t="s">
        <v>353</v>
      </c>
      <c r="C17">
        <v>1</v>
      </c>
    </row>
    <row r="18" spans="2:4" x14ac:dyDescent="0.25">
      <c r="B18" t="s">
        <v>354</v>
      </c>
      <c r="C18">
        <v>1</v>
      </c>
      <c r="D18">
        <v>4</v>
      </c>
    </row>
    <row r="19" spans="2:4" x14ac:dyDescent="0.25">
      <c r="B19" t="s">
        <v>355</v>
      </c>
      <c r="C19">
        <v>1</v>
      </c>
    </row>
    <row r="20" spans="2:4" x14ac:dyDescent="0.25">
      <c r="B20" t="s">
        <v>356</v>
      </c>
      <c r="C20">
        <v>1</v>
      </c>
    </row>
    <row r="21" spans="2:4" x14ac:dyDescent="0.25">
      <c r="B21" t="s">
        <v>357</v>
      </c>
      <c r="C21">
        <v>1</v>
      </c>
    </row>
    <row r="22" spans="2:4" x14ac:dyDescent="0.25">
      <c r="B22" t="s">
        <v>358</v>
      </c>
      <c r="C22">
        <v>1</v>
      </c>
    </row>
    <row r="23" spans="2:4" x14ac:dyDescent="0.25">
      <c r="B23" t="s">
        <v>354</v>
      </c>
      <c r="C23">
        <v>1</v>
      </c>
      <c r="D23">
        <v>4</v>
      </c>
    </row>
    <row r="24" spans="2:4" x14ac:dyDescent="0.25">
      <c r="B24" t="s">
        <v>353</v>
      </c>
      <c r="C24">
        <v>1</v>
      </c>
    </row>
    <row r="25" spans="2:4" x14ac:dyDescent="0.25">
      <c r="B25" t="s">
        <v>359</v>
      </c>
      <c r="C25">
        <v>2</v>
      </c>
      <c r="D25">
        <v>1</v>
      </c>
    </row>
    <row r="26" spans="2:4" x14ac:dyDescent="0.25">
      <c r="B26" t="s">
        <v>360</v>
      </c>
      <c r="C26">
        <v>2</v>
      </c>
      <c r="D26">
        <v>1</v>
      </c>
    </row>
    <row r="27" spans="2:4" x14ac:dyDescent="0.25">
      <c r="B27" t="s">
        <v>361</v>
      </c>
      <c r="C27">
        <v>1</v>
      </c>
    </row>
    <row r="28" spans="2:4" x14ac:dyDescent="0.25">
      <c r="B28" t="s">
        <v>362</v>
      </c>
      <c r="C28">
        <v>1</v>
      </c>
      <c r="D28">
        <v>4</v>
      </c>
    </row>
    <row r="29" spans="2:4" x14ac:dyDescent="0.25">
      <c r="B29" t="s">
        <v>363</v>
      </c>
      <c r="C29">
        <v>1</v>
      </c>
    </row>
    <row r="30" spans="2:4" x14ac:dyDescent="0.25">
      <c r="B30" t="s">
        <v>364</v>
      </c>
      <c r="C30">
        <v>1</v>
      </c>
    </row>
    <row r="31" spans="2:4" x14ac:dyDescent="0.25">
      <c r="B31" t="s">
        <v>365</v>
      </c>
      <c r="C31">
        <v>1</v>
      </c>
    </row>
    <row r="32" spans="2:4" x14ac:dyDescent="0.25">
      <c r="B32" t="s">
        <v>366</v>
      </c>
      <c r="C32">
        <v>1</v>
      </c>
    </row>
    <row r="33" spans="2:10" x14ac:dyDescent="0.25">
      <c r="B33" t="s">
        <v>367</v>
      </c>
      <c r="C33">
        <v>1</v>
      </c>
    </row>
    <row r="34" spans="2:10" x14ac:dyDescent="0.25">
      <c r="B34" t="s">
        <v>362</v>
      </c>
      <c r="C34">
        <v>1</v>
      </c>
      <c r="D34">
        <v>4</v>
      </c>
    </row>
    <row r="35" spans="2:10" x14ac:dyDescent="0.25">
      <c r="B35" t="s">
        <v>361</v>
      </c>
      <c r="C35">
        <v>1</v>
      </c>
    </row>
    <row r="36" spans="2:10" x14ac:dyDescent="0.25">
      <c r="B36" t="s">
        <v>368</v>
      </c>
      <c r="C36">
        <v>4</v>
      </c>
    </row>
    <row r="37" spans="2:10" x14ac:dyDescent="0.25">
      <c r="B37" t="s">
        <v>349</v>
      </c>
      <c r="C37">
        <v>1</v>
      </c>
    </row>
    <row r="38" spans="2:10" x14ac:dyDescent="0.25">
      <c r="B38" t="s">
        <v>369</v>
      </c>
      <c r="C38">
        <v>1</v>
      </c>
    </row>
    <row r="39" spans="2:10" x14ac:dyDescent="0.25">
      <c r="B39" t="s">
        <v>372</v>
      </c>
      <c r="C39">
        <v>2</v>
      </c>
      <c r="D39">
        <v>1</v>
      </c>
    </row>
    <row r="40" spans="2:10" x14ac:dyDescent="0.25">
      <c r="B40" t="s">
        <v>370</v>
      </c>
      <c r="C40">
        <v>1</v>
      </c>
    </row>
    <row r="41" spans="2:10" x14ac:dyDescent="0.25">
      <c r="B41" t="s">
        <v>371</v>
      </c>
      <c r="C41">
        <v>3</v>
      </c>
      <c r="E41">
        <v>1</v>
      </c>
    </row>
    <row r="44" spans="2:10" ht="30" x14ac:dyDescent="0.25">
      <c r="C44" s="34" t="s">
        <v>147</v>
      </c>
      <c r="D44" s="37" t="s">
        <v>148</v>
      </c>
    </row>
    <row r="45" spans="2:10" x14ac:dyDescent="0.25">
      <c r="B45" t="s">
        <v>373</v>
      </c>
      <c r="C45">
        <v>0</v>
      </c>
      <c r="D45" s="37">
        <f>SUM(G45:J45)</f>
        <v>78</v>
      </c>
      <c r="G45">
        <f>SUM(C3:C41)</f>
        <v>55</v>
      </c>
      <c r="H45">
        <f>SUM(D3:D41)</f>
        <v>19</v>
      </c>
      <c r="I45">
        <f>(SUM(E3:E41)*(C45+1))</f>
        <v>2</v>
      </c>
      <c r="J45">
        <f>SUM(F3:F41)*(C45+1)</f>
        <v>2</v>
      </c>
    </row>
    <row r="46" spans="2:10" x14ac:dyDescent="0.25">
      <c r="B46" t="s">
        <v>374</v>
      </c>
      <c r="C46">
        <v>1</v>
      </c>
      <c r="D46" s="37">
        <f>SUM(G46:J46)</f>
        <v>82</v>
      </c>
      <c r="G46">
        <f>SUM(C3:C41)</f>
        <v>55</v>
      </c>
      <c r="H46">
        <f>SUM(D3:D41)</f>
        <v>19</v>
      </c>
      <c r="I46">
        <f>SUM(E3:E41)*(C46+1)</f>
        <v>4</v>
      </c>
      <c r="J46">
        <f>SUM(F3:F41)*(C46+1)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ARM RAM Consumption</vt:lpstr>
      <vt:lpstr>MSP430 RAM and FLASH</vt:lpstr>
      <vt:lpstr>Timing Config</vt:lpstr>
      <vt:lpstr>nufr_bop_send() timing</vt:lpstr>
      <vt:lpstr>nufr_msg_send() timing</vt:lpstr>
      <vt:lpstr>nufrplat_msg_get_block() timing</vt:lpstr>
      <vt:lpstr>M3 Tiny Model FLASH</vt:lpstr>
      <vt:lpstr>Tiny Reference project</vt:lpstr>
      <vt:lpstr>M0 Context Sw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2020-02-04T00:35:06Z</dcterms:modified>
</cp:coreProperties>
</file>