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4-2\464\Project 2\"/>
    </mc:Choice>
  </mc:AlternateContent>
  <xr:revisionPtr revIDLastSave="0" documentId="13_ncr:1_{C0B24CE6-39C3-42B1-B053-39ECF82005AD}" xr6:coauthVersionLast="45" xr6:coauthVersionMax="45" xr10:uidLastSave="{00000000-0000-0000-0000-000000000000}"/>
  <bookViews>
    <workbookView xWindow="0" yWindow="0" windowWidth="23040" windowHeight="12360" activeTab="1" xr2:uid="{0D211062-C47D-4C0C-B8CE-46D4AB932B42}"/>
  </bookViews>
  <sheets>
    <sheet name="Transformer" sheetId="2" r:id="rId1"/>
    <sheet name="Inductor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" i="5" l="1"/>
  <c r="E11" i="5"/>
  <c r="B11" i="5"/>
  <c r="B8" i="5"/>
  <c r="B9" i="5" s="1"/>
  <c r="G1" i="5"/>
  <c r="E3" i="5"/>
  <c r="E4" i="5" s="1"/>
  <c r="E9" i="5"/>
  <c r="B3" i="5"/>
  <c r="E1" i="5"/>
  <c r="E12" i="5" l="1"/>
  <c r="G2" i="5"/>
  <c r="E2" i="5"/>
  <c r="E5" i="5" s="1"/>
  <c r="F11" i="2" l="1"/>
  <c r="F12" i="2" s="1"/>
  <c r="D9" i="2"/>
  <c r="F9" i="2"/>
  <c r="B8" i="2"/>
  <c r="B4" i="2"/>
  <c r="J3" i="2"/>
  <c r="J8" i="2"/>
  <c r="B2" i="2"/>
  <c r="D4" i="2" s="1"/>
  <c r="I12" i="2" l="1"/>
  <c r="D7" i="2"/>
  <c r="F4" i="2"/>
  <c r="F7" i="2" s="1"/>
  <c r="D8" i="2"/>
  <c r="D11" i="2" s="1"/>
  <c r="D12" i="2" s="1"/>
  <c r="G7" i="2" l="1"/>
  <c r="I8" i="2" s="1"/>
  <c r="F8" i="2"/>
  <c r="J12" i="2" s="1"/>
  <c r="K10" i="2" s="1"/>
</calcChain>
</file>

<file path=xl/sharedStrings.xml><?xml version="1.0" encoding="utf-8"?>
<sst xmlns="http://schemas.openxmlformats.org/spreadsheetml/2006/main" count="50" uniqueCount="43">
  <si>
    <t>D</t>
  </si>
  <si>
    <t>Ts</t>
  </si>
  <si>
    <t>V_in</t>
  </si>
  <si>
    <t>B</t>
  </si>
  <si>
    <t>A_e</t>
  </si>
  <si>
    <t>Primary</t>
  </si>
  <si>
    <t>Secondary</t>
  </si>
  <si>
    <t>AWG22 x2</t>
  </si>
  <si>
    <t>AWG20 x4</t>
  </si>
  <si>
    <t>Total Alan</t>
  </si>
  <si>
    <t>Fill</t>
  </si>
  <si>
    <t>Hacim</t>
  </si>
  <si>
    <t>Core Loss</t>
  </si>
  <si>
    <t>Wire Length</t>
  </si>
  <si>
    <t>R_per km</t>
  </si>
  <si>
    <t>R loss</t>
  </si>
  <si>
    <t>Loss</t>
  </si>
  <si>
    <t>Window Area</t>
  </si>
  <si>
    <t>Total R</t>
  </si>
  <si>
    <t>N_pri</t>
  </si>
  <si>
    <t>N_sec</t>
  </si>
  <si>
    <t>Alan_pri</t>
  </si>
  <si>
    <t>Alan_sec</t>
  </si>
  <si>
    <t>A_l</t>
  </si>
  <si>
    <t>L_m</t>
  </si>
  <si>
    <t>0R42530EC</t>
  </si>
  <si>
    <t xml:space="preserve">Core Loss </t>
  </si>
  <si>
    <t>Total Loss</t>
  </si>
  <si>
    <t>V</t>
  </si>
  <si>
    <t>T_s</t>
  </si>
  <si>
    <t xml:space="preserve">L </t>
  </si>
  <si>
    <t xml:space="preserve">N </t>
  </si>
  <si>
    <t>Cable 1 turn</t>
  </si>
  <si>
    <t>Conductor area</t>
  </si>
  <si>
    <t>Window</t>
  </si>
  <si>
    <t>Radius</t>
  </si>
  <si>
    <t>Volume</t>
  </si>
  <si>
    <t>CoreLoss</t>
  </si>
  <si>
    <t>Winding loss</t>
  </si>
  <si>
    <t>Length turn</t>
  </si>
  <si>
    <t>Tot leng</t>
  </si>
  <si>
    <t>res</t>
  </si>
  <si>
    <t>L_act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</si>
</sst>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1" fontId="0" fillId="0" borderId="0" xfId="0" applyNumberFormat="1"/>
    <xf numFmtId="11" fontId="1" fillId="0" borderId="0" xfId="0" applyNumberFormat="1" applyFont="1"/>
    <xf numFmtId="0" fontId="2" fillId="0" borderId="0" xfId="0" applyFont="1"/>
    <xf numFmtId="11" fontId="3" fillId="0" borderId="0" xfId="0" applyNumberFormat="1" applyFont="1"/>
    <xf numFmtId="0" fontId="3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2BE7C4-FE12-4658-B5B9-6B8EDC12443F}">
  <dimension ref="A1:K12"/>
  <sheetViews>
    <sheetView workbookViewId="0">
      <selection activeCell="F3" sqref="F3"/>
    </sheetView>
  </sheetViews>
  <sheetFormatPr defaultRowHeight="14.4" x14ac:dyDescent="0.3"/>
  <cols>
    <col min="2" max="2" width="10" bestFit="1" customWidth="1"/>
    <col min="8" max="8" width="10.44140625" customWidth="1"/>
  </cols>
  <sheetData>
    <row r="1" spans="1:11" x14ac:dyDescent="0.3">
      <c r="A1" t="s">
        <v>0</v>
      </c>
      <c r="B1">
        <v>0.25</v>
      </c>
      <c r="D1" t="s">
        <v>5</v>
      </c>
      <c r="F1" t="s">
        <v>6</v>
      </c>
      <c r="H1" t="s">
        <v>25</v>
      </c>
    </row>
    <row r="2" spans="1:11" x14ac:dyDescent="0.3">
      <c r="A2" t="s">
        <v>1</v>
      </c>
      <c r="B2">
        <f>1/40000</f>
        <v>2.5000000000000001E-5</v>
      </c>
      <c r="D2" t="s">
        <v>7</v>
      </c>
      <c r="F2" t="s">
        <v>8</v>
      </c>
      <c r="H2" t="s">
        <v>12</v>
      </c>
      <c r="I2" t="s">
        <v>11</v>
      </c>
      <c r="J2" t="s">
        <v>17</v>
      </c>
      <c r="K2" t="s">
        <v>23</v>
      </c>
    </row>
    <row r="3" spans="1:11" x14ac:dyDescent="0.3">
      <c r="A3" t="s">
        <v>2</v>
      </c>
      <c r="B3">
        <v>48</v>
      </c>
      <c r="D3">
        <v>0.32700000000000001</v>
      </c>
      <c r="F3">
        <v>0.51900000000000002</v>
      </c>
      <c r="H3" s="1">
        <v>2.42E-4</v>
      </c>
      <c r="I3" s="1">
        <v>5900</v>
      </c>
      <c r="J3">
        <f>12.6*6.4*2</f>
        <v>161.28</v>
      </c>
      <c r="K3" s="1">
        <v>2.3070000000000001E-6</v>
      </c>
    </row>
    <row r="4" spans="1:11" x14ac:dyDescent="0.3">
      <c r="A4" t="s">
        <v>3</v>
      </c>
      <c r="B4">
        <f>0.25</f>
        <v>0.25</v>
      </c>
      <c r="C4" t="s">
        <v>19</v>
      </c>
      <c r="D4" s="1">
        <f>EVEN(ROUND((B3*B1*B2)/(B4*B5),0))+2</f>
        <v>18</v>
      </c>
      <c r="E4" t="s">
        <v>20</v>
      </c>
      <c r="F4">
        <f>D4/2</f>
        <v>9</v>
      </c>
    </row>
    <row r="5" spans="1:11" x14ac:dyDescent="0.3">
      <c r="A5" t="s">
        <v>4</v>
      </c>
      <c r="B5" s="1">
        <v>8.0199999999999998E-5</v>
      </c>
    </row>
    <row r="6" spans="1:11" x14ac:dyDescent="0.3">
      <c r="D6" t="s">
        <v>21</v>
      </c>
      <c r="F6" t="s">
        <v>22</v>
      </c>
      <c r="G6" t="s">
        <v>9</v>
      </c>
    </row>
    <row r="7" spans="1:11" x14ac:dyDescent="0.3">
      <c r="D7">
        <f>D4*2*2*D3</f>
        <v>23.544</v>
      </c>
      <c r="F7">
        <f>F4*2*4*F3</f>
        <v>37.368000000000002</v>
      </c>
      <c r="G7">
        <f>D7+F7</f>
        <v>60.912000000000006</v>
      </c>
      <c r="I7" t="s">
        <v>10</v>
      </c>
      <c r="J7" t="s">
        <v>26</v>
      </c>
    </row>
    <row r="8" spans="1:11" x14ac:dyDescent="0.3">
      <c r="A8" t="s">
        <v>13</v>
      </c>
      <c r="B8">
        <f>2*(6.4+6.35+12.7)*1.2</f>
        <v>61.08</v>
      </c>
      <c r="D8">
        <f>B8*2*D4</f>
        <v>2198.88</v>
      </c>
      <c r="F8">
        <f>B8*2*F4</f>
        <v>1099.44</v>
      </c>
      <c r="I8" s="3">
        <f>G7/J3</f>
        <v>0.37767857142857147</v>
      </c>
      <c r="J8" s="4">
        <f>H3*I3</f>
        <v>1.4278</v>
      </c>
    </row>
    <row r="9" spans="1:11" x14ac:dyDescent="0.3">
      <c r="A9" t="s">
        <v>14</v>
      </c>
      <c r="D9">
        <f>52.9/2</f>
        <v>26.45</v>
      </c>
      <c r="F9">
        <f>33.29/4</f>
        <v>8.3224999999999998</v>
      </c>
      <c r="K9" t="s">
        <v>27</v>
      </c>
    </row>
    <row r="10" spans="1:11" x14ac:dyDescent="0.3">
      <c r="K10" s="2">
        <f>J8+J12</f>
        <v>2.183961504</v>
      </c>
    </row>
    <row r="11" spans="1:11" x14ac:dyDescent="0.3">
      <c r="A11" t="s">
        <v>18</v>
      </c>
      <c r="D11">
        <f>D8*D9*0.000001</f>
        <v>5.8160376E-2</v>
      </c>
      <c r="F11">
        <f>0.03272/4</f>
        <v>8.1799999999999998E-3</v>
      </c>
      <c r="I11" t="s">
        <v>24</v>
      </c>
      <c r="J11" t="s">
        <v>15</v>
      </c>
    </row>
    <row r="12" spans="1:11" x14ac:dyDescent="0.3">
      <c r="A12" t="s">
        <v>16</v>
      </c>
      <c r="D12">
        <f>4*D11</f>
        <v>0.232641504</v>
      </c>
      <c r="F12">
        <f>64*F11</f>
        <v>0.52351999999999999</v>
      </c>
      <c r="I12" s="1">
        <f>K3*D4*D4</f>
        <v>7.4746800000000005E-4</v>
      </c>
      <c r="J12" s="5">
        <f>D12+F12</f>
        <v>0.75616150400000004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E6F37-0E42-4744-9A18-5E02B2996D56}">
  <dimension ref="A1:G22"/>
  <sheetViews>
    <sheetView tabSelected="1" workbookViewId="0">
      <selection activeCell="D13" sqref="D13"/>
    </sheetView>
  </sheetViews>
  <sheetFormatPr defaultRowHeight="14.4" x14ac:dyDescent="0.3"/>
  <sheetData>
    <row r="1" spans="1:7" x14ac:dyDescent="0.3">
      <c r="A1" t="s">
        <v>0</v>
      </c>
      <c r="B1">
        <v>0.25</v>
      </c>
      <c r="D1" t="s">
        <v>32</v>
      </c>
      <c r="E1">
        <f>0.519*4</f>
        <v>2.0760000000000001</v>
      </c>
      <c r="F1" t="s">
        <v>39</v>
      </c>
      <c r="G1">
        <f>18.4-9.75+2*10.3</f>
        <v>29.25</v>
      </c>
    </row>
    <row r="2" spans="1:7" x14ac:dyDescent="0.3">
      <c r="A2" t="s">
        <v>28</v>
      </c>
      <c r="B2">
        <v>12</v>
      </c>
      <c r="D2" t="s">
        <v>33</v>
      </c>
      <c r="E2">
        <f>E1*B8</f>
        <v>29.064</v>
      </c>
      <c r="F2" t="s">
        <v>40</v>
      </c>
      <c r="G2" s="1">
        <f>G1*B8</f>
        <v>409.5</v>
      </c>
    </row>
    <row r="3" spans="1:7" x14ac:dyDescent="0.3">
      <c r="A3" t="s">
        <v>29</v>
      </c>
      <c r="B3">
        <f>1/40000</f>
        <v>2.5000000000000001E-5</v>
      </c>
      <c r="D3" t="s">
        <v>35</v>
      </c>
      <c r="E3">
        <f>9.75/2</f>
        <v>4.875</v>
      </c>
      <c r="F3" t="s">
        <v>41</v>
      </c>
      <c r="G3">
        <f>0.01391/4</f>
        <v>3.4775000000000001E-3</v>
      </c>
    </row>
    <row r="4" spans="1:7" x14ac:dyDescent="0.3">
      <c r="A4" t="s">
        <v>4</v>
      </c>
      <c r="B4" s="1">
        <v>4.3099999999999997E-5</v>
      </c>
      <c r="D4" t="s">
        <v>34</v>
      </c>
      <c r="E4">
        <f>PI()*E3*E3</f>
        <v>74.661912907969921</v>
      </c>
    </row>
    <row r="5" spans="1:7" x14ac:dyDescent="0.3">
      <c r="A5" t="s">
        <v>23</v>
      </c>
      <c r="B5" s="1">
        <v>2.8100000000000002E-6</v>
      </c>
      <c r="D5" t="s">
        <v>10</v>
      </c>
      <c r="E5" s="6">
        <f>E2/E4</f>
        <v>0.38927478372841839</v>
      </c>
    </row>
    <row r="6" spans="1:7" x14ac:dyDescent="0.3">
      <c r="A6" t="s">
        <v>30</v>
      </c>
      <c r="B6" s="1">
        <v>1E-4</v>
      </c>
      <c r="D6" t="s">
        <v>36</v>
      </c>
      <c r="E6">
        <v>1783</v>
      </c>
    </row>
    <row r="8" spans="1:7" x14ac:dyDescent="0.3">
      <c r="A8" t="s">
        <v>31</v>
      </c>
      <c r="B8" s="1">
        <f>EVEN(SQRT(B6/B5))+8</f>
        <v>14</v>
      </c>
      <c r="D8" t="s">
        <v>16</v>
      </c>
      <c r="E8" s="1">
        <v>3.2129999999999999E-5</v>
      </c>
    </row>
    <row r="9" spans="1:7" x14ac:dyDescent="0.3">
      <c r="A9" t="s">
        <v>3</v>
      </c>
      <c r="B9" s="1">
        <f>(B2*B1*B3)/(B4*B8)</f>
        <v>0.12429565793834939</v>
      </c>
      <c r="D9" t="s">
        <v>37</v>
      </c>
      <c r="E9" s="1">
        <f>E8*E6</f>
        <v>5.7287789999999998E-2</v>
      </c>
    </row>
    <row r="11" spans="1:7" x14ac:dyDescent="0.3">
      <c r="A11" t="s">
        <v>42</v>
      </c>
      <c r="B11" s="1">
        <f>B5*B8*B8</f>
        <v>5.5075999999999996E-4</v>
      </c>
      <c r="D11" t="s">
        <v>38</v>
      </c>
      <c r="E11">
        <f>G3*8*8</f>
        <v>0.22256000000000001</v>
      </c>
    </row>
    <row r="12" spans="1:7" x14ac:dyDescent="0.3">
      <c r="D12" t="s">
        <v>27</v>
      </c>
      <c r="E12" s="2">
        <f>E11+E9</f>
        <v>0.27984778999999999</v>
      </c>
    </row>
    <row r="22" spans="3:3" x14ac:dyDescent="0.3">
      <c r="C22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Transformer</vt:lpstr>
      <vt:lpstr>Inductor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Burak Yalçın</dc:creator>
  <cp:lastModifiedBy>Burak Yalçın</cp:lastModifiedBy>
  <dcterms:created xsi:type="dcterms:W3CDTF">2020-04-04T10:57:49Z</dcterms:created>
  <dcterms:modified xsi:type="dcterms:W3CDTF">2020-04-04T22:40:04Z</dcterms:modified>
</cp:coreProperties>
</file>