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4-2\464\Project 2\"/>
    </mc:Choice>
  </mc:AlternateContent>
  <xr:revisionPtr revIDLastSave="0" documentId="13_ncr:1_{9B03688B-AE88-4072-B4EE-952483116530}" xr6:coauthVersionLast="45" xr6:coauthVersionMax="45" xr10:uidLastSave="{00000000-0000-0000-0000-000000000000}"/>
  <bookViews>
    <workbookView xWindow="0" yWindow="600" windowWidth="2304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4" i="1"/>
  <c r="I17" i="1"/>
  <c r="J21" i="1" l="1"/>
  <c r="I21" i="1" s="1"/>
  <c r="J16" i="1"/>
  <c r="I16" i="1" s="1"/>
  <c r="J17" i="1"/>
  <c r="J23" i="1"/>
  <c r="I23" i="1" s="1"/>
  <c r="J24" i="1"/>
  <c r="J26" i="1"/>
  <c r="J27" i="1"/>
  <c r="J19" i="1"/>
  <c r="I19" i="1" s="1"/>
</calcChain>
</file>

<file path=xl/sharedStrings.xml><?xml version="1.0" encoding="utf-8"?>
<sst xmlns="http://schemas.openxmlformats.org/spreadsheetml/2006/main" count="47" uniqueCount="45">
  <si>
    <t>P Material</t>
  </si>
  <si>
    <t>F Material</t>
  </si>
  <si>
    <t>R Material</t>
  </si>
  <si>
    <t>T Material</t>
  </si>
  <si>
    <t>L Material</t>
  </si>
  <si>
    <t>500KHz-1 MHz</t>
  </si>
  <si>
    <t>1 MHz-2 MHz</t>
  </si>
  <si>
    <t>x</t>
  </si>
  <si>
    <t>y</t>
  </si>
  <si>
    <t>f</t>
  </si>
  <si>
    <t>B</t>
  </si>
  <si>
    <r>
      <t>1 for 100</t>
    </r>
    <r>
      <rPr>
        <sz val="11"/>
        <color theme="1"/>
        <rFont val="Calibri"/>
        <family val="2"/>
      </rPr>
      <t>°C</t>
    </r>
  </si>
  <si>
    <t>Peak Flux Density ( Tesla )</t>
  </si>
  <si>
    <t>L(T) =</t>
  </si>
  <si>
    <t>L(T)=</t>
  </si>
  <si>
    <r>
      <rPr>
        <i/>
        <sz val="14"/>
        <color rgb="FF000000"/>
        <rFont val="Calibri"/>
        <family val="2"/>
        <scheme val="minor"/>
      </rPr>
      <t>P</t>
    </r>
    <r>
      <rPr>
        <i/>
        <sz val="8"/>
        <color rgb="FF000000"/>
        <rFont val="Calibri"/>
        <family val="2"/>
        <scheme val="minor"/>
      </rPr>
      <t>CL</t>
    </r>
  </si>
  <si>
    <r>
      <t>Core Loss ( mW/cm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)</t>
    </r>
  </si>
  <si>
    <r>
      <t>b-c(T)+d(T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For All Other Temperatures</t>
    </r>
  </si>
  <si>
    <t>b</t>
  </si>
  <si>
    <t>c</t>
  </si>
  <si>
    <t>d</t>
  </si>
  <si>
    <t>a</t>
  </si>
  <si>
    <t>Frequency Range</t>
  </si>
  <si>
    <t>Material</t>
  </si>
  <si>
    <t>20kHz-200kHz</t>
  </si>
  <si>
    <t>10kHz-200kHz</t>
  </si>
  <si>
    <t>20kHz-150kHz</t>
  </si>
  <si>
    <t>150kHz-400kHz</t>
  </si>
  <si>
    <t>150kHz-300kHz</t>
  </si>
  <si>
    <t>T</t>
  </si>
  <si>
    <t>Temperature (°C)</t>
  </si>
  <si>
    <t>L(T)</t>
  </si>
  <si>
    <t>FERRITE MATERIAL</t>
  </si>
  <si>
    <t>CORE LOSS CALCULATOR</t>
  </si>
  <si>
    <t>Tesla</t>
  </si>
  <si>
    <t>(°C)</t>
  </si>
  <si>
    <t>Units</t>
  </si>
  <si>
    <t>Enter</t>
  </si>
  <si>
    <t>Values Here</t>
  </si>
  <si>
    <t>Core Loss</t>
  </si>
  <si>
    <r>
      <rPr>
        <b/>
        <i/>
        <sz val="14"/>
        <color rgb="FF000000"/>
        <rFont val="Calibri"/>
        <family val="2"/>
        <scheme val="minor"/>
      </rPr>
      <t>P</t>
    </r>
    <r>
      <rPr>
        <b/>
        <i/>
        <sz val="8"/>
        <color rgb="FF000000"/>
        <rFont val="Calibri"/>
        <family val="2"/>
        <scheme val="minor"/>
      </rPr>
      <t>CL</t>
    </r>
  </si>
  <si>
    <t>( mW/cm3 )</t>
  </si>
  <si>
    <t>Frequency ( Hertz )*</t>
  </si>
  <si>
    <t/>
  </si>
  <si>
    <t>Hertz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</si>
</sst>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000"/>
    <numFmt numFmtId="166" formatCode="0.00000E+00"/>
    <numFmt numFmtId="167" formatCode="0.000"/>
    <numFmt numFmtId="168" formatCode="0.0000000000"/>
    <numFmt numFmtId="169" formatCode="0.000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rgb="FF000000"/>
      <name val="Calibri"/>
      <family val="2"/>
      <scheme val="minor"/>
    </font>
    <font>
      <i/>
      <sz val="7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7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4" fillId="0" borderId="0" xfId="0" applyFont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67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/>
    </xf>
    <xf numFmtId="169" fontId="1" fillId="0" borderId="0" xfId="1" applyNumberFormat="1" applyAlignment="1">
      <alignment horizontal="center"/>
    </xf>
    <xf numFmtId="0" fontId="6" fillId="0" borderId="0" xfId="0" applyFont="1"/>
    <xf numFmtId="0" fontId="2" fillId="0" borderId="0" xfId="1" applyFont="1" applyAlignment="1">
      <alignment horizontal="center"/>
    </xf>
    <xf numFmtId="168" fontId="1" fillId="0" borderId="0" xfId="1" applyNumberForma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11" fontId="1" fillId="0" borderId="0" xfId="1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1" applyFont="1" applyAlignment="1">
      <alignment vertical="center"/>
    </xf>
    <xf numFmtId="0" fontId="10" fillId="0" borderId="0" xfId="0" applyFo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1" applyFont="1" applyFill="1" applyAlignment="1">
      <alignment horizontal="center"/>
    </xf>
    <xf numFmtId="167" fontId="0" fillId="0" borderId="0" xfId="0" applyNumberFormat="1"/>
    <xf numFmtId="0" fontId="10" fillId="2" borderId="0" xfId="0" applyFont="1" applyFill="1" applyAlignment="1">
      <alignment horizontal="center"/>
    </xf>
    <xf numFmtId="4" fontId="10" fillId="3" borderId="0" xfId="0" applyNumberFormat="1" applyFont="1" applyFill="1" applyAlignment="1">
      <alignment horizontal="center"/>
    </xf>
    <xf numFmtId="4" fontId="0" fillId="0" borderId="0" xfId="0" applyNumberFormat="1"/>
    <xf numFmtId="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8" fontId="0" fillId="0" borderId="0" xfId="0" applyNumberFormat="1" applyAlignment="1"/>
    <xf numFmtId="169" fontId="0" fillId="0" borderId="0" xfId="0" applyNumberFormat="1" applyAlignment="1"/>
    <xf numFmtId="169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3" fontId="10" fillId="2" borderId="0" xfId="0" applyNumberFormat="1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5</xdr:row>
      <xdr:rowOff>100012</xdr:rowOff>
    </xdr:from>
    <xdr:ext cx="1685926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38150" y="1243012"/>
              <a:ext cx="1685926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000" b="0" i="1"/>
                <a:t>P</a:t>
              </a:r>
              <a:r>
                <a:rPr lang="en-US" sz="1000" b="0" i="1"/>
                <a:t>CL</a:t>
              </a:r>
              <a:r>
                <a:rPr lang="en-US" sz="1600" b="0" i="1"/>
                <a:t> </a:t>
              </a:r>
              <a:r>
                <a:rPr lang="en-US" sz="2000" b="0" i="1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2000" i="1">
                          <a:latin typeface="Cambria Math"/>
                        </a:rPr>
                        <m:t>𝑎</m:t>
                      </m:r>
                      <m:sSup>
                        <m:sSup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i="1">
                              <a:latin typeface="Cambria Math"/>
                            </a:rPr>
                            <m:t>𝑓</m:t>
                          </m:r>
                        </m:e>
                        <m:sup>
                          <m:r>
                            <a:rPr lang="en-US" sz="2000" i="1">
                              <a:latin typeface="Cambria Math"/>
                            </a:rPr>
                            <m:t>𝑥</m:t>
                          </m:r>
                        </m:sup>
                      </m:sSup>
                      <m:sSup>
                        <m:sSup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b="0" i="1">
                              <a:latin typeface="Cambria Math"/>
                            </a:rPr>
                            <m:t>𝐵</m:t>
                          </m:r>
                        </m:e>
                        <m:sup>
                          <m:r>
                            <a:rPr lang="en-US" sz="2000" i="1">
                              <a:latin typeface="Cambria Math"/>
                            </a:rPr>
                            <m:t>𝑦</m:t>
                          </m:r>
                        </m:sup>
                      </m:sSup>
                      <m:r>
                        <a:rPr lang="en-US" sz="2000" i="1">
                          <a:latin typeface="Cambria Math"/>
                        </a:rPr>
                        <m:t>𝐿</m:t>
                      </m:r>
                      <m:d>
                        <m:dPr>
                          <m:ctrlPr>
                            <a:rPr lang="en-US" sz="20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000" i="1">
                              <a:latin typeface="Cambria Math"/>
                            </a:rPr>
                            <m:t>𝑇</m:t>
                          </m:r>
                        </m:e>
                      </m:d>
                    </m:num>
                    <m:den>
                      <m:r>
                        <a:rPr lang="en-US" sz="2000" b="0" i="1">
                          <a:latin typeface="Cambria Math"/>
                        </a:rPr>
                        <m:t>1000</m:t>
                      </m:r>
                    </m:den>
                  </m:f>
                </m:oMath>
              </a14:m>
              <a:endParaRPr lang="en-US" sz="16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38150" y="1243012"/>
              <a:ext cx="1685926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000" b="0" i="1"/>
                <a:t>P</a:t>
              </a:r>
              <a:r>
                <a:rPr lang="en-US" sz="1000" b="0" i="1"/>
                <a:t>CL</a:t>
              </a:r>
              <a:r>
                <a:rPr lang="en-US" sz="1600" b="0" i="1"/>
                <a:t> </a:t>
              </a:r>
              <a:r>
                <a:rPr lang="en-US" sz="2000" b="0" i="1"/>
                <a:t>=</a:t>
              </a:r>
              <a:r>
                <a:rPr lang="en-US" sz="2000" b="0" i="0">
                  <a:latin typeface="Cambria Math"/>
                </a:rPr>
                <a:t>(</a:t>
              </a:r>
              <a:r>
                <a:rPr lang="en-US" sz="2000" i="0">
                  <a:latin typeface="Cambria Math"/>
                </a:rPr>
                <a:t>𝑎𝑓</a:t>
              </a:r>
              <a:r>
                <a:rPr lang="en-US" sz="2000" b="0" i="0">
                  <a:latin typeface="Cambria Math"/>
                </a:rPr>
                <a:t>^</a:t>
              </a:r>
              <a:r>
                <a:rPr lang="en-US" sz="2000" i="0">
                  <a:latin typeface="Cambria Math"/>
                </a:rPr>
                <a:t>𝑥</a:t>
              </a:r>
              <a:r>
                <a:rPr lang="en-US" sz="2000" b="0" i="0">
                  <a:latin typeface="Cambria Math"/>
                </a:rPr>
                <a:t> 𝐵^</a:t>
              </a:r>
              <a:r>
                <a:rPr lang="en-US" sz="2000" i="0">
                  <a:latin typeface="Cambria Math"/>
                </a:rPr>
                <a:t>𝑦 𝐿(𝑇)</a:t>
              </a:r>
              <a:r>
                <a:rPr lang="en-US" sz="2000" b="0" i="0">
                  <a:latin typeface="Cambria Math"/>
                </a:rPr>
                <a:t>)/1000</a:t>
              </a:r>
              <a:endParaRPr lang="en-US" sz="1600" b="0"/>
            </a:p>
            <a:p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57150</xdr:colOff>
      <xdr:row>0</xdr:row>
      <xdr:rowOff>57150</xdr:rowOff>
    </xdr:from>
    <xdr:to>
      <xdr:col>2</xdr:col>
      <xdr:colOff>638175</xdr:colOff>
      <xdr:row>3</xdr:row>
      <xdr:rowOff>102291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2419350" cy="90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Q27"/>
  <sheetViews>
    <sheetView tabSelected="1" topLeftCell="A7" workbookViewId="0">
      <selection activeCell="E31" sqref="E31"/>
    </sheetView>
  </sheetViews>
  <sheetFormatPr defaultRowHeight="14.4" x14ac:dyDescent="0.3"/>
  <cols>
    <col min="1" max="1" width="10.21875" bestFit="1" customWidth="1"/>
    <col min="2" max="2" width="17.21875" bestFit="1" customWidth="1"/>
    <col min="3" max="3" width="12" bestFit="1" customWidth="1"/>
    <col min="6" max="7" width="11.6640625" bestFit="1" customWidth="1"/>
    <col min="8" max="9" width="12.6640625" bestFit="1" customWidth="1"/>
    <col min="10" max="10" width="12.6640625" hidden="1" customWidth="1"/>
    <col min="15" max="15" width="12.6640625" bestFit="1" customWidth="1"/>
    <col min="16" max="17" width="11.6640625" bestFit="1" customWidth="1"/>
  </cols>
  <sheetData>
    <row r="2" spans="1:10" ht="26.25" customHeight="1" x14ac:dyDescent="0.5">
      <c r="D2" s="40" t="s">
        <v>32</v>
      </c>
      <c r="E2" s="40"/>
      <c r="F2" s="40"/>
      <c r="G2" s="40"/>
      <c r="H2" s="40"/>
      <c r="I2" s="40"/>
    </row>
    <row r="3" spans="1:10" ht="26.25" customHeight="1" x14ac:dyDescent="0.5">
      <c r="D3" s="40" t="s">
        <v>33</v>
      </c>
      <c r="E3" s="40"/>
      <c r="F3" s="40"/>
      <c r="G3" s="40"/>
      <c r="H3" s="40"/>
      <c r="I3" s="40"/>
    </row>
    <row r="4" spans="1:10" ht="26.25" customHeight="1" x14ac:dyDescent="0.5">
      <c r="D4" s="32"/>
      <c r="E4" s="32"/>
      <c r="F4" s="32"/>
      <c r="G4" s="32"/>
      <c r="H4" s="32"/>
      <c r="I4" s="32"/>
    </row>
    <row r="5" spans="1:10" x14ac:dyDescent="0.3">
      <c r="H5" s="22" t="s">
        <v>37</v>
      </c>
    </row>
    <row r="6" spans="1:10" ht="18" x14ac:dyDescent="0.35">
      <c r="D6" s="8" t="s">
        <v>15</v>
      </c>
      <c r="E6" s="17" t="s">
        <v>16</v>
      </c>
      <c r="F6" s="20"/>
      <c r="G6" s="20"/>
      <c r="H6" s="23" t="s">
        <v>38</v>
      </c>
      <c r="I6" s="23" t="s">
        <v>36</v>
      </c>
    </row>
    <row r="7" spans="1:10" x14ac:dyDescent="0.3">
      <c r="D7" s="1" t="s">
        <v>9</v>
      </c>
      <c r="E7" s="17" t="s">
        <v>42</v>
      </c>
      <c r="F7" s="20"/>
      <c r="G7" s="20"/>
      <c r="H7" s="38">
        <v>40000</v>
      </c>
      <c r="I7" s="37" t="s">
        <v>44</v>
      </c>
      <c r="J7" s="33"/>
    </row>
    <row r="8" spans="1:10" x14ac:dyDescent="0.3">
      <c r="D8" s="1" t="s">
        <v>10</v>
      </c>
      <c r="E8" s="17" t="s">
        <v>12</v>
      </c>
      <c r="F8" s="20"/>
      <c r="G8" s="20"/>
      <c r="H8" s="26">
        <v>0.124</v>
      </c>
      <c r="I8" s="21" t="s">
        <v>34</v>
      </c>
    </row>
    <row r="9" spans="1:10" x14ac:dyDescent="0.3">
      <c r="D9" s="1" t="s">
        <v>29</v>
      </c>
      <c r="E9" s="17" t="s">
        <v>30</v>
      </c>
      <c r="F9" s="17"/>
      <c r="G9" s="17"/>
      <c r="H9" s="26">
        <v>60</v>
      </c>
      <c r="I9" s="21" t="s">
        <v>35</v>
      </c>
    </row>
    <row r="10" spans="1:10" ht="16.2" x14ac:dyDescent="0.3">
      <c r="D10" s="1" t="s">
        <v>14</v>
      </c>
      <c r="E10" s="17" t="s">
        <v>17</v>
      </c>
      <c r="F10" s="16"/>
      <c r="G10" s="16"/>
      <c r="H10" s="16"/>
    </row>
    <row r="11" spans="1:10" x14ac:dyDescent="0.3">
      <c r="D11" s="1" t="s">
        <v>13</v>
      </c>
      <c r="E11" s="17" t="s">
        <v>11</v>
      </c>
      <c r="F11" s="17"/>
      <c r="G11" s="17"/>
      <c r="H11" s="17"/>
    </row>
    <row r="12" spans="1:10" x14ac:dyDescent="0.3">
      <c r="F12" s="17"/>
      <c r="G12" s="17"/>
      <c r="H12" s="17"/>
    </row>
    <row r="13" spans="1:10" x14ac:dyDescent="0.3">
      <c r="I13" s="30" t="s">
        <v>39</v>
      </c>
    </row>
    <row r="14" spans="1:10" ht="18" x14ac:dyDescent="0.35">
      <c r="A14" s="11" t="s">
        <v>23</v>
      </c>
      <c r="B14" s="11" t="s">
        <v>22</v>
      </c>
      <c r="C14" s="11" t="s">
        <v>21</v>
      </c>
      <c r="D14" s="11" t="s">
        <v>7</v>
      </c>
      <c r="E14" s="11" t="s">
        <v>8</v>
      </c>
      <c r="F14" s="11" t="s">
        <v>18</v>
      </c>
      <c r="G14" s="11" t="s">
        <v>19</v>
      </c>
      <c r="H14" s="11" t="s">
        <v>20</v>
      </c>
      <c r="I14" s="31" t="s">
        <v>40</v>
      </c>
      <c r="J14" s="24" t="s">
        <v>31</v>
      </c>
    </row>
    <row r="15" spans="1:10" x14ac:dyDescent="0.3">
      <c r="A15" s="11"/>
      <c r="B15" s="11"/>
      <c r="C15" s="11"/>
      <c r="D15" s="11"/>
      <c r="E15" s="11"/>
      <c r="F15" s="11"/>
      <c r="G15" s="11"/>
      <c r="H15" s="11"/>
      <c r="I15" s="19" t="s">
        <v>41</v>
      </c>
    </row>
    <row r="16" spans="1:10" x14ac:dyDescent="0.3">
      <c r="A16" s="39" t="s">
        <v>2</v>
      </c>
      <c r="B16" s="9" t="s">
        <v>26</v>
      </c>
      <c r="C16" s="2">
        <v>3.53</v>
      </c>
      <c r="D16" s="4">
        <v>1.42</v>
      </c>
      <c r="E16" s="4">
        <v>2.88</v>
      </c>
      <c r="F16" s="7">
        <v>1.97</v>
      </c>
      <c r="G16" s="7">
        <v>2.2259999999999999E-2</v>
      </c>
      <c r="H16" s="10">
        <v>1.25E-4</v>
      </c>
      <c r="I16" s="27">
        <f>IF(OR($H$7&lt;20000,$H$7&gt;151000),"",(C16*$H$7^D16*$H$8^E16*J16)/1000)</f>
        <v>32.132451096739295</v>
      </c>
      <c r="J16" s="25">
        <f>F16-G16*$H$9+H16*$H$9^2</f>
        <v>1.0844</v>
      </c>
    </row>
    <row r="17" spans="1:17" x14ac:dyDescent="0.3">
      <c r="A17" s="39"/>
      <c r="B17" s="9" t="s">
        <v>27</v>
      </c>
      <c r="C17" s="15">
        <v>5.8799999999999998E-4</v>
      </c>
      <c r="D17" s="4">
        <v>2.12</v>
      </c>
      <c r="E17" s="4">
        <v>2.7</v>
      </c>
      <c r="F17" s="7">
        <v>2.16</v>
      </c>
      <c r="G17" s="7">
        <v>2.3269999999999999E-2</v>
      </c>
      <c r="H17" s="10">
        <v>1.17E-4</v>
      </c>
      <c r="I17" s="27" t="str">
        <f>IF(OR($H$7&lt;151000,$H$7&gt;400000),"",(C17*$H$7^D17*$H$8^E17*J17)/1000)</f>
        <v/>
      </c>
      <c r="J17" s="25">
        <f>F17-G17*$H$9+H17*$H$9^2</f>
        <v>1.1850000000000003</v>
      </c>
    </row>
    <row r="18" spans="1:17" x14ac:dyDescent="0.3">
      <c r="A18" s="14"/>
      <c r="B18" s="9"/>
      <c r="C18" s="2"/>
      <c r="D18" s="4"/>
      <c r="E18" s="4"/>
      <c r="F18" s="7"/>
      <c r="G18" s="7"/>
      <c r="H18" s="10"/>
      <c r="I18" s="29"/>
      <c r="J18" s="25"/>
    </row>
    <row r="19" spans="1:17" x14ac:dyDescent="0.3">
      <c r="A19" s="12" t="s">
        <v>0</v>
      </c>
      <c r="B19" s="9" t="s">
        <v>24</v>
      </c>
      <c r="C19" s="2">
        <v>3.2</v>
      </c>
      <c r="D19" s="4">
        <v>1.46</v>
      </c>
      <c r="E19" s="4">
        <v>2.75</v>
      </c>
      <c r="F19" s="7">
        <v>2.4500000000000002</v>
      </c>
      <c r="G19" s="7">
        <v>3.1E-2</v>
      </c>
      <c r="H19" s="10">
        <v>1.65E-4</v>
      </c>
      <c r="I19" s="27">
        <f>IF(OR($H$7&lt;20000,$H$7&gt;201000),"",(C19*$H$7^D19*$H$8^E19*J19)/1000)</f>
        <v>63.741004348219114</v>
      </c>
      <c r="J19" s="25">
        <f>F19-G19*$H$9+H19*$H$9^2</f>
        <v>1.1840000000000002</v>
      </c>
      <c r="M19" s="25"/>
      <c r="N19" s="25"/>
      <c r="O19" s="34"/>
      <c r="P19" s="35"/>
      <c r="Q19" s="36"/>
    </row>
    <row r="20" spans="1:17" x14ac:dyDescent="0.3">
      <c r="A20" s="12"/>
      <c r="B20" s="9"/>
      <c r="C20" s="2"/>
      <c r="D20" s="4"/>
      <c r="E20" s="4"/>
      <c r="F20" s="7"/>
      <c r="G20" s="7"/>
      <c r="H20" s="10"/>
      <c r="I20" s="28"/>
      <c r="J20" s="25"/>
    </row>
    <row r="21" spans="1:17" x14ac:dyDescent="0.3">
      <c r="A21" s="18" t="s">
        <v>1</v>
      </c>
      <c r="B21" s="9" t="s">
        <v>25</v>
      </c>
      <c r="C21" s="2">
        <v>3.5</v>
      </c>
      <c r="D21" s="4">
        <v>1.4</v>
      </c>
      <c r="E21" s="4">
        <v>2.5</v>
      </c>
      <c r="F21" s="7">
        <v>0.88</v>
      </c>
      <c r="G21" s="7">
        <v>1.2999999999999999E-2</v>
      </c>
      <c r="H21" s="10">
        <v>1.4200000000000001E-4</v>
      </c>
      <c r="I21" s="27">
        <f>IF(OR($H$7&lt;10000,$H$7&gt;201000),"",(C21*$H$7^D21*$H$8^E21*J21)/1000)</f>
        <v>32.113644151479576</v>
      </c>
      <c r="J21" s="25">
        <f>F21-G21*$H$9+H21*$H$9^2</f>
        <v>0.61120000000000008</v>
      </c>
    </row>
    <row r="22" spans="1:17" x14ac:dyDescent="0.3">
      <c r="A22" s="13"/>
      <c r="B22" s="9"/>
      <c r="C22" s="2"/>
      <c r="D22" s="4"/>
      <c r="E22" s="4"/>
      <c r="F22" s="7"/>
      <c r="G22" s="7"/>
      <c r="H22" s="10"/>
      <c r="I22" s="29"/>
      <c r="J22" s="25"/>
    </row>
    <row r="23" spans="1:17" x14ac:dyDescent="0.3">
      <c r="A23" s="39" t="s">
        <v>3</v>
      </c>
      <c r="B23" s="9" t="s">
        <v>26</v>
      </c>
      <c r="C23" s="3">
        <v>92.166434530000004</v>
      </c>
      <c r="D23" s="4">
        <v>1.0449999999999999</v>
      </c>
      <c r="E23" s="4">
        <v>2.44</v>
      </c>
      <c r="F23" s="7">
        <v>1.332363</v>
      </c>
      <c r="G23" s="7">
        <v>7.9398000000000003E-3</v>
      </c>
      <c r="H23" s="10">
        <v>4.6161500000000002E-5</v>
      </c>
      <c r="I23" s="27">
        <f>IF(OR($H$7&lt;20000,$H$7&gt;149000),"",(C23*$H$7^D23*$H$8^E23*J23)/1000)</f>
        <v>37.255615436370682</v>
      </c>
      <c r="J23" s="25">
        <f>F23-G23*$H$9+H23*$H$9^2</f>
        <v>1.0221563999999999</v>
      </c>
    </row>
    <row r="24" spans="1:17" x14ac:dyDescent="0.3">
      <c r="A24" s="39"/>
      <c r="B24" s="9" t="s">
        <v>28</v>
      </c>
      <c r="C24" s="5">
        <v>7.4706180000000001E-3</v>
      </c>
      <c r="D24" s="4">
        <v>1.9550000000000001</v>
      </c>
      <c r="E24" s="4">
        <v>3.07</v>
      </c>
      <c r="F24" s="7">
        <v>1.6542307999999999</v>
      </c>
      <c r="G24" s="7">
        <v>1.26E-2</v>
      </c>
      <c r="H24" s="10">
        <v>6.0576899999999999E-5</v>
      </c>
      <c r="I24" s="27" t="str">
        <f>IF(OR($H$7&lt;150000,$H$7&gt;299000),"",(C24*$H$7^D24*$H$8^E24*J24)/1000)</f>
        <v/>
      </c>
      <c r="J24" s="25">
        <f>F24-G24*$H$9+H24*$H$9^2</f>
        <v>1.1163076399999998</v>
      </c>
    </row>
    <row r="25" spans="1:17" x14ac:dyDescent="0.3">
      <c r="A25" s="14"/>
      <c r="B25" s="9"/>
      <c r="C25" s="6"/>
      <c r="D25" s="4"/>
      <c r="E25" s="4"/>
      <c r="F25" s="7"/>
      <c r="G25" s="7"/>
      <c r="H25" s="10"/>
      <c r="I25" s="29"/>
      <c r="J25" s="25"/>
    </row>
    <row r="26" spans="1:17" x14ac:dyDescent="0.3">
      <c r="A26" s="39" t="s">
        <v>4</v>
      </c>
      <c r="B26" s="2" t="s">
        <v>5</v>
      </c>
      <c r="C26" s="2">
        <v>3.7530670000000001E-3</v>
      </c>
      <c r="D26" s="4">
        <v>1.94</v>
      </c>
      <c r="E26" s="4">
        <v>2.7749999999999999</v>
      </c>
      <c r="F26" s="7">
        <v>6.1474747470000004</v>
      </c>
      <c r="G26" s="7">
        <v>0.104</v>
      </c>
      <c r="H26" s="10">
        <v>5.2525300000000005E-4</v>
      </c>
      <c r="I26" s="27" t="str">
        <f>IF(OR($H$7&lt;500000,$H$7&gt;999000),"",(C26*$H$7^D26*$H$8^E26*J26)/1000)</f>
        <v/>
      </c>
      <c r="J26" s="25">
        <f>F26-G26*$H$9+H26*$H$9^2</f>
        <v>1.7983855470000012</v>
      </c>
      <c r="L26" t="s">
        <v>43</v>
      </c>
    </row>
    <row r="27" spans="1:17" x14ac:dyDescent="0.3">
      <c r="A27" s="39"/>
      <c r="B27" s="2" t="s">
        <v>6</v>
      </c>
      <c r="C27" s="6">
        <v>3.2756100000000001E-10</v>
      </c>
      <c r="D27" s="4">
        <v>3.06</v>
      </c>
      <c r="E27" s="4">
        <v>2.5099999999999998</v>
      </c>
      <c r="F27" s="7">
        <v>3.63979798</v>
      </c>
      <c r="G27" s="7">
        <v>7.1599999999999997E-2</v>
      </c>
      <c r="H27" s="10">
        <v>4.5202000000000003E-4</v>
      </c>
      <c r="I27" s="27" t="str">
        <f>IF(OR($H$7&lt;1000000,$H$7&gt;2000000),"",(C27*$H$7^D27*$H$8^E27*J27)/1000)</f>
        <v/>
      </c>
      <c r="J27" s="25">
        <f>F27-G27*$H$9+H27*$H$9^2</f>
        <v>0.97106998000000067</v>
      </c>
      <c r="L27" t="s">
        <v>43</v>
      </c>
    </row>
  </sheetData>
  <sheetProtection sheet="1" objects="1" scenarios="1"/>
  <protectedRanges>
    <protectedRange sqref="H7:H9" name="Range1"/>
  </protectedRanges>
  <mergeCells count="5">
    <mergeCell ref="A26:A27"/>
    <mergeCell ref="A23:A24"/>
    <mergeCell ref="D2:I2"/>
    <mergeCell ref="D3:I3"/>
    <mergeCell ref="A16:A17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>Spang &amp;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Jacob L</dc:creator>
  <cp:lastModifiedBy>Burak Yalçın</cp:lastModifiedBy>
  <cp:lastPrinted>2013-06-27T14:41:03Z</cp:lastPrinted>
  <dcterms:created xsi:type="dcterms:W3CDTF">2013-06-06T17:55:25Z</dcterms:created>
  <dcterms:modified xsi:type="dcterms:W3CDTF">2020-04-04T22:40:08Z</dcterms:modified>
</cp:coreProperties>
</file>