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re Deniz\Desktop\"/>
    </mc:Choice>
  </mc:AlternateContent>
  <xr:revisionPtr revIDLastSave="0" documentId="13_ncr:1_{2DEAAA3A-1BC7-42B5-A711-BC7C05D794E0}" xr6:coauthVersionLast="45" xr6:coauthVersionMax="45" xr10:uidLastSave="{00000000-0000-0000-0000-000000000000}"/>
  <bookViews>
    <workbookView xWindow="2970" yWindow="1380" windowWidth="25320" windowHeight="12000" xr2:uid="{EA313EEF-6F9F-46E5-9606-4FB4CEBF94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" l="1"/>
  <c r="N27" i="1"/>
  <c r="N25" i="1"/>
  <c r="N23" i="1"/>
  <c r="G20" i="1"/>
  <c r="R11" i="1" l="1"/>
  <c r="R21" i="1"/>
  <c r="R13" i="1"/>
  <c r="H13" i="1"/>
  <c r="N26" i="1" s="1"/>
  <c r="H12" i="1"/>
  <c r="H9" i="1"/>
  <c r="O12" i="1"/>
  <c r="O11" i="1"/>
  <c r="N12" i="1"/>
  <c r="N11" i="1"/>
  <c r="K14" i="1"/>
  <c r="G15" i="1"/>
  <c r="D12" i="1"/>
  <c r="K8" i="1"/>
  <c r="G9" i="1"/>
  <c r="R12" i="1" l="1"/>
  <c r="R14" i="1" s="1"/>
  <c r="R23" i="1" s="1"/>
  <c r="G17" i="1"/>
  <c r="G12" i="1"/>
</calcChain>
</file>

<file path=xl/sharedStrings.xml><?xml version="1.0" encoding="utf-8"?>
<sst xmlns="http://schemas.openxmlformats.org/spreadsheetml/2006/main" count="45" uniqueCount="45">
  <si>
    <t>Vin</t>
  </si>
  <si>
    <t>P</t>
  </si>
  <si>
    <t>f</t>
  </si>
  <si>
    <t>Bmax</t>
  </si>
  <si>
    <t>Ac</t>
  </si>
  <si>
    <t>Bop</t>
  </si>
  <si>
    <t>N1</t>
  </si>
  <si>
    <t>N3</t>
  </si>
  <si>
    <t>N2</t>
  </si>
  <si>
    <t>Cross</t>
  </si>
  <si>
    <t>Amper</t>
  </si>
  <si>
    <t>Iin</t>
  </si>
  <si>
    <t>Iout</t>
  </si>
  <si>
    <t>AL</t>
  </si>
  <si>
    <t>Lmag</t>
  </si>
  <si>
    <t>WaAc</t>
  </si>
  <si>
    <t>k</t>
  </si>
  <si>
    <t>D</t>
  </si>
  <si>
    <t>Imag</t>
  </si>
  <si>
    <t>IinAll</t>
  </si>
  <si>
    <t>KabloIn</t>
  </si>
  <si>
    <t>KabloOut</t>
  </si>
  <si>
    <t>ALAN1</t>
  </si>
  <si>
    <t>ALAN2</t>
  </si>
  <si>
    <t>ALAN3</t>
  </si>
  <si>
    <t>BOY</t>
  </si>
  <si>
    <t>EN</t>
  </si>
  <si>
    <t>ALAN</t>
  </si>
  <si>
    <t>FF</t>
  </si>
  <si>
    <t>0R43515EC</t>
  </si>
  <si>
    <t>https://www.mag-inc.com/Media/Magnetics/Datasheets/0R43515EC.pdf</t>
  </si>
  <si>
    <t>F</t>
  </si>
  <si>
    <t>M</t>
  </si>
  <si>
    <t>Length</t>
  </si>
  <si>
    <t>R1</t>
  </si>
  <si>
    <t>Res/m</t>
  </si>
  <si>
    <t>R2</t>
  </si>
  <si>
    <t>R3</t>
  </si>
  <si>
    <t>D1 ideal</t>
  </si>
  <si>
    <t>D2 ideal</t>
  </si>
  <si>
    <t>D1 NON</t>
  </si>
  <si>
    <t>D2 NON</t>
  </si>
  <si>
    <t>Compansator</t>
  </si>
  <si>
    <t>f_lc</t>
  </si>
  <si>
    <t>f_esr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</si>
</sst>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021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ag-inc.com/Media/Magnetics/Datasheets/0R43515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113AD-EA5B-4797-B327-9D0EC0E22A4C}">
  <dimension ref="C3:R34"/>
  <sheetViews>
    <sheetView tabSelected="1" topLeftCell="A12" workbookViewId="0">
      <selection activeCell="D35" sqref="D35"/>
    </sheetView>
  </sheetViews>
  <sheetFormatPr defaultRowHeight="15" x14ac:dyDescent="0.25"/>
  <cols>
    <col min="4" max="4" width="15.7109375" customWidth="1"/>
    <col min="7" max="7" width="12" bestFit="1" customWidth="1"/>
  </cols>
  <sheetData>
    <row r="3" spans="3:18" x14ac:dyDescent="0.25">
      <c r="N3" t="s">
        <v>29</v>
      </c>
    </row>
    <row r="4" spans="3:18" x14ac:dyDescent="0.25">
      <c r="C4" t="s">
        <v>0</v>
      </c>
      <c r="D4">
        <v>48</v>
      </c>
      <c r="N4" s="2" t="s">
        <v>30</v>
      </c>
    </row>
    <row r="5" spans="3:18" x14ac:dyDescent="0.25">
      <c r="C5" t="s">
        <v>1</v>
      </c>
      <c r="D5">
        <v>48</v>
      </c>
    </row>
    <row r="6" spans="3:18" x14ac:dyDescent="0.25">
      <c r="C6" t="s">
        <v>2</v>
      </c>
      <c r="D6" s="1">
        <v>25000</v>
      </c>
    </row>
    <row r="7" spans="3:18" x14ac:dyDescent="0.25">
      <c r="F7" t="s">
        <v>5</v>
      </c>
      <c r="G7">
        <v>2500</v>
      </c>
      <c r="J7" t="s">
        <v>9</v>
      </c>
      <c r="K7">
        <v>0.32700000000000001</v>
      </c>
    </row>
    <row r="8" spans="3:18" x14ac:dyDescent="0.25">
      <c r="C8" t="s">
        <v>16</v>
      </c>
      <c r="D8">
        <v>5.0000000000000001E-4</v>
      </c>
      <c r="F8" t="s">
        <v>4</v>
      </c>
      <c r="G8">
        <v>0.87</v>
      </c>
      <c r="J8" t="s">
        <v>10</v>
      </c>
      <c r="K8">
        <f>4*K7</f>
        <v>1.3080000000000001</v>
      </c>
    </row>
    <row r="9" spans="3:18" x14ac:dyDescent="0.25">
      <c r="C9" t="s">
        <v>3</v>
      </c>
      <c r="D9">
        <v>2500</v>
      </c>
      <c r="F9" t="s">
        <v>6</v>
      </c>
      <c r="G9" s="1">
        <f>(D4*100000000)/(4*G7*D6*G8)</f>
        <v>22.068965517241381</v>
      </c>
      <c r="H9" s="1">
        <f>ROUND(G9,0)</f>
        <v>22</v>
      </c>
    </row>
    <row r="11" spans="3:18" x14ac:dyDescent="0.25">
      <c r="C11" t="s">
        <v>17</v>
      </c>
      <c r="D11">
        <v>500</v>
      </c>
      <c r="J11" t="s">
        <v>11</v>
      </c>
      <c r="K11">
        <v>2</v>
      </c>
      <c r="M11" t="s">
        <v>20</v>
      </c>
      <c r="N11" s="1">
        <f>K14/K8</f>
        <v>1.7089999251978034</v>
      </c>
      <c r="O11" s="1">
        <f>ROUNDUP(N11,0)</f>
        <v>2</v>
      </c>
      <c r="Q11" t="s">
        <v>22</v>
      </c>
      <c r="R11" s="1">
        <f>O11*K7*H9</f>
        <v>14.388</v>
      </c>
    </row>
    <row r="12" spans="3:18" x14ac:dyDescent="0.25">
      <c r="C12" t="s">
        <v>15</v>
      </c>
      <c r="D12" s="1">
        <f>(D4*D11)/(D8*D9*D6)</f>
        <v>0.76800000000000002</v>
      </c>
      <c r="F12" t="s">
        <v>7</v>
      </c>
      <c r="G12" s="1">
        <f>G9</f>
        <v>22.068965517241381</v>
      </c>
      <c r="H12" s="1">
        <f>ROUND(G12,0)</f>
        <v>22</v>
      </c>
      <c r="J12" t="s">
        <v>12</v>
      </c>
      <c r="K12">
        <v>3.2</v>
      </c>
      <c r="M12" t="s">
        <v>21</v>
      </c>
      <c r="N12">
        <f>K12/K8</f>
        <v>2.4464831804281344</v>
      </c>
      <c r="O12" s="1">
        <f>ROUNDUP(N12,0)</f>
        <v>3</v>
      </c>
      <c r="Q12" t="s">
        <v>23</v>
      </c>
      <c r="R12" s="1">
        <f>O12*K7*H13</f>
        <v>43.164000000000001</v>
      </c>
    </row>
    <row r="13" spans="3:18" x14ac:dyDescent="0.25">
      <c r="F13" t="s">
        <v>8</v>
      </c>
      <c r="G13" s="1">
        <f>2*G9</f>
        <v>44.137931034482762</v>
      </c>
      <c r="H13" s="1">
        <f>ROUND(G13,0)</f>
        <v>44</v>
      </c>
      <c r="Q13" t="s">
        <v>24</v>
      </c>
      <c r="R13" s="1">
        <f>O11*K7*H12</f>
        <v>14.388</v>
      </c>
    </row>
    <row r="14" spans="3:18" x14ac:dyDescent="0.25">
      <c r="J14" t="s">
        <v>19</v>
      </c>
      <c r="K14" s="1">
        <f>(K11+G20)</f>
        <v>2.2353719021587271</v>
      </c>
      <c r="R14" s="1">
        <f>SUM(R13+R12+R11)</f>
        <v>71.94</v>
      </c>
    </row>
    <row r="15" spans="3:18" x14ac:dyDescent="0.25">
      <c r="F15" t="s">
        <v>13</v>
      </c>
      <c r="G15">
        <f>2667*0.000000001</f>
        <v>2.667E-6</v>
      </c>
    </row>
    <row r="16" spans="3:18" x14ac:dyDescent="0.25">
      <c r="M16" t="s">
        <v>35</v>
      </c>
      <c r="N16" s="3">
        <v>52.96</v>
      </c>
    </row>
    <row r="17" spans="3:18" x14ac:dyDescent="0.25">
      <c r="F17" t="s">
        <v>14</v>
      </c>
      <c r="G17" s="1">
        <f>G9*G9*G15</f>
        <v>1.2989336504161714E-3</v>
      </c>
    </row>
    <row r="18" spans="3:18" x14ac:dyDescent="0.25">
      <c r="C18" t="s">
        <v>38</v>
      </c>
      <c r="D18">
        <v>15.65</v>
      </c>
      <c r="M18" t="s">
        <v>31</v>
      </c>
      <c r="N18">
        <v>9.3000000000000007</v>
      </c>
      <c r="Q18" t="s">
        <v>25</v>
      </c>
      <c r="R18">
        <v>9.8000000000000007</v>
      </c>
    </row>
    <row r="19" spans="3:18" x14ac:dyDescent="0.25">
      <c r="C19" t="s">
        <v>39</v>
      </c>
      <c r="D19">
        <v>31.25</v>
      </c>
      <c r="M19" t="s">
        <v>32</v>
      </c>
      <c r="N19">
        <v>8</v>
      </c>
      <c r="Q19" t="s">
        <v>26</v>
      </c>
      <c r="R19">
        <v>8</v>
      </c>
    </row>
    <row r="20" spans="3:18" x14ac:dyDescent="0.25">
      <c r="F20" t="s">
        <v>18</v>
      </c>
      <c r="G20" s="1">
        <f>D4/(G17*D6*2*3.14)</f>
        <v>0.23537190215872694</v>
      </c>
    </row>
    <row r="21" spans="3:18" x14ac:dyDescent="0.25">
      <c r="Q21" t="s">
        <v>27</v>
      </c>
      <c r="R21">
        <f>R18*R19*2</f>
        <v>156.80000000000001</v>
      </c>
    </row>
    <row r="23" spans="3:18" x14ac:dyDescent="0.25">
      <c r="M23" t="s">
        <v>33</v>
      </c>
      <c r="N23">
        <f>2*PI()*(N19+N18)/2</f>
        <v>54.349552907103423</v>
      </c>
      <c r="Q23" t="s">
        <v>28</v>
      </c>
      <c r="R23" s="1">
        <f>R14/R21</f>
        <v>0.45880102040816323</v>
      </c>
    </row>
    <row r="24" spans="3:18" x14ac:dyDescent="0.25">
      <c r="C24" t="s">
        <v>40</v>
      </c>
      <c r="D24">
        <v>43.5</v>
      </c>
    </row>
    <row r="25" spans="3:18" x14ac:dyDescent="0.25">
      <c r="C25" t="s">
        <v>41</v>
      </c>
      <c r="D25">
        <v>22.05</v>
      </c>
      <c r="M25" t="s">
        <v>34</v>
      </c>
      <c r="N25" s="1">
        <f>N23*H9*N16/1000/2</f>
        <v>31.661875541562168</v>
      </c>
    </row>
    <row r="26" spans="3:18" x14ac:dyDescent="0.25">
      <c r="M26" t="s">
        <v>36</v>
      </c>
      <c r="N26" s="1">
        <f>N23*N16*H13/1000/3</f>
        <v>42.215834055416231</v>
      </c>
    </row>
    <row r="27" spans="3:18" x14ac:dyDescent="0.25">
      <c r="M27" t="s">
        <v>37</v>
      </c>
      <c r="N27" s="1">
        <f>N25</f>
        <v>31.661875541562168</v>
      </c>
    </row>
    <row r="31" spans="3:18" x14ac:dyDescent="0.25">
      <c r="D31" t="s">
        <v>42</v>
      </c>
    </row>
    <row r="33" spans="4:5" x14ac:dyDescent="0.25">
      <c r="D33" t="s">
        <v>43</v>
      </c>
      <c r="E33" s="1">
        <v>1110</v>
      </c>
    </row>
    <row r="34" spans="4:5" x14ac:dyDescent="0.25">
      <c r="D34" t="s">
        <v>44</v>
      </c>
      <c r="E34" s="1">
        <v>1760000</v>
      </c>
    </row>
  </sheetData>
  <hyperlinks>
    <hyperlink ref="N4" r:id="rId1" xr:uid="{AF1DB343-0529-4431-A535-498A5AA69963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Deniz Şenel</dc:creator>
  <cp:lastModifiedBy>Emre Deniz Şenel</cp:lastModifiedBy>
  <dcterms:created xsi:type="dcterms:W3CDTF">2020-05-24T15:04:09Z</dcterms:created>
  <dcterms:modified xsi:type="dcterms:W3CDTF">2020-06-21T21:53:17Z</dcterms:modified>
</cp:coreProperties>
</file>