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8_{95EC0915-BC7E-4992-ADF2-D2AD33DC342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definedNames>
    <definedName name="_xlnm._FilterDatabase" localSheetId="0" hidden="1">Sayfa1!$A$1:$B$201</definedName>
    <definedName name="_xlchart.v1.0" hidden="1">Sayfa1!$A$2:$A$201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4" i="1"/>
  <c r="E5" i="1"/>
  <c r="D108" i="1" l="1"/>
  <c r="D107" i="1"/>
  <c r="D89" i="1"/>
  <c r="D90" i="1"/>
  <c r="C4" i="1" l="1"/>
  <c r="C5" i="1"/>
  <c r="C6" i="1"/>
  <c r="C7" i="1"/>
  <c r="C8" i="1"/>
  <c r="F48" i="1" l="1"/>
  <c r="E66" i="1"/>
  <c r="D56" i="1"/>
  <c r="D55" i="1"/>
  <c r="E63" i="1"/>
  <c r="D97" i="1"/>
  <c r="D96" i="1"/>
  <c r="F90" i="1"/>
  <c r="F89" i="1"/>
  <c r="D88" i="1"/>
  <c r="D58" i="1"/>
  <c r="D50" i="1"/>
  <c r="D49" i="1"/>
  <c r="D48" i="1"/>
  <c r="D47" i="1"/>
  <c r="D46" i="1"/>
  <c r="E10" i="1"/>
  <c r="E15" i="1" s="1"/>
  <c r="E16" i="1" s="1"/>
  <c r="E17" i="1" s="1"/>
  <c r="E18" i="1" s="1"/>
  <c r="E19" i="1" s="1"/>
  <c r="E20" i="1" s="1"/>
  <c r="D9" i="1"/>
  <c r="C9" i="1"/>
  <c r="D8" i="1"/>
  <c r="C57" i="1"/>
  <c r="D7" i="1"/>
  <c r="D65" i="1" s="1"/>
  <c r="C56" i="1"/>
  <c r="D6" i="1"/>
  <c r="C55" i="1"/>
  <c r="D5" i="1"/>
  <c r="D63" i="1" s="1"/>
  <c r="C54" i="1"/>
  <c r="D4" i="1"/>
  <c r="D98" i="1" l="1"/>
  <c r="D99" i="1" s="1"/>
  <c r="C63" i="1"/>
  <c r="C66" i="1"/>
  <c r="C65" i="1"/>
  <c r="C64" i="1"/>
  <c r="F91" i="1"/>
  <c r="F4" i="1"/>
  <c r="F9" i="1"/>
  <c r="F8" i="1"/>
  <c r="F6" i="1"/>
  <c r="E56" i="1"/>
  <c r="F5" i="1"/>
  <c r="F7" i="1"/>
  <c r="D54" i="1"/>
  <c r="D64" i="1"/>
  <c r="D66" i="1"/>
  <c r="E54" i="1"/>
  <c r="F47" i="1" s="1"/>
  <c r="D57" i="1"/>
  <c r="E64" i="1"/>
  <c r="E57" i="1"/>
  <c r="E55" i="1"/>
  <c r="E65" i="1"/>
  <c r="E67" i="1" l="1"/>
  <c r="F10" i="1"/>
  <c r="F46" i="1" s="1"/>
  <c r="F66" i="1" s="1"/>
  <c r="G66" i="1" s="1"/>
  <c r="F65" i="1" l="1"/>
  <c r="G65" i="1" s="1"/>
  <c r="F63" i="1"/>
  <c r="G63" i="1" s="1"/>
  <c r="F64" i="1"/>
  <c r="G64" i="1" s="1"/>
  <c r="G67" i="1" l="1"/>
  <c r="F49" i="1" s="1"/>
  <c r="F50" i="1" l="1"/>
</calcChain>
</file>

<file path=xl/sharedStrings.xml><?xml version="1.0" encoding="utf-8"?>
<sst xmlns="http://schemas.openxmlformats.org/spreadsheetml/2006/main" count="84" uniqueCount="55">
  <si>
    <t>Veri</t>
  </si>
  <si>
    <t>SAĞA ÇARPIK DAĞILIM</t>
  </si>
  <si>
    <t>Toplam</t>
  </si>
  <si>
    <t xml:space="preserve">                                                 1-49</t>
  </si>
  <si>
    <t xml:space="preserve">                                             50-133</t>
  </si>
  <si>
    <t xml:space="preserve">                                           134-192</t>
  </si>
  <si>
    <t xml:space="preserve">                                           193-200</t>
  </si>
  <si>
    <t>Ortalama</t>
  </si>
  <si>
    <t>Bilinen Varyans</t>
  </si>
  <si>
    <t>Gözlem</t>
  </si>
  <si>
    <t>Öngörülen Ortalama Farkı</t>
  </si>
  <si>
    <t>z</t>
  </si>
  <si>
    <t>P(Z&lt;=z) tek-uçlu</t>
  </si>
  <si>
    <t>z Kritik tek-uçlu</t>
  </si>
  <si>
    <t>P(Z&lt;=z) iki-uçlu</t>
  </si>
  <si>
    <t>z Kritik iki-uçlu</t>
  </si>
  <si>
    <t>Artan birikimkli frekans</t>
  </si>
  <si>
    <t>Azalan birikimli frekans</t>
  </si>
  <si>
    <t>Orta Noktalar</t>
  </si>
  <si>
    <t>Birikimli Frekans Tablosu</t>
  </si>
  <si>
    <t>Artan ve azalan birikimli frekans tablosu</t>
  </si>
  <si>
    <t>Aritmetik Ortalama</t>
  </si>
  <si>
    <t>Medyan</t>
  </si>
  <si>
    <t>Mod</t>
  </si>
  <si>
    <t>Standart Sapma</t>
  </si>
  <si>
    <t>Varyans</t>
  </si>
  <si>
    <t>(OrtaNokta - Xortalama)^2*frekans</t>
  </si>
  <si>
    <t>Frekans</t>
  </si>
  <si>
    <t>Orta  Noktalar</t>
  </si>
  <si>
    <t>Örneklem için hesaplamalar S.8) a</t>
  </si>
  <si>
    <t>Örneklem için</t>
  </si>
  <si>
    <t>Değerler</t>
  </si>
  <si>
    <t>Güvenirlik Düzeyi</t>
  </si>
  <si>
    <t>Varyans için Güven Aralığı</t>
  </si>
  <si>
    <t>Standart sapma</t>
  </si>
  <si>
    <t>n</t>
  </si>
  <si>
    <t>Serbestlik Derecesi(n-1)</t>
  </si>
  <si>
    <t xml:space="preserve">Güvenirlik </t>
  </si>
  <si>
    <t>Ortalama için güven aralığı</t>
  </si>
  <si>
    <t>Değişkenler</t>
  </si>
  <si>
    <t>Artan birikimli frekans</t>
  </si>
  <si>
    <t>Artan birikimli frekans aralığı</t>
  </si>
  <si>
    <t>OrtaNokta - Xortalama</t>
  </si>
  <si>
    <t>Varyans için güven aralığı S.8)b</t>
  </si>
  <si>
    <t>Ortalama için güven aralığı S.8)c</t>
  </si>
  <si>
    <t>z-Test: Ortalamalar İçin İki Örnek S8)d</t>
  </si>
  <si>
    <t>Soru 5'te medyan hesaplamak için oluşturulan tablo</t>
  </si>
  <si>
    <t>Soru 5'te standart sapma ve varyans hesaplamak için oluşturulan tablo</t>
  </si>
  <si>
    <t>S.1)</t>
  </si>
  <si>
    <t>S.2)</t>
  </si>
  <si>
    <t>Frekans ve orta noktaların çarpımı</t>
  </si>
  <si>
    <t>z-Test: Ortalamalar İçin İki Örnek</t>
  </si>
  <si>
    <t>11.6+X</t>
  </si>
  <si>
    <t>S.4)Tüm veri için ort.mod.medyan.standart sapma ve varyans</t>
  </si>
  <si>
    <t>S.5)Sınıflandırılmış frekans tablosu için ort.mod.med.standart sapma ve varyans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</si>
</sst>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16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9"/>
      </top>
      <bottom style="medium">
        <color indexed="64"/>
      </bottom>
      <diagonal/>
    </border>
    <border>
      <left/>
      <right style="medium">
        <color indexed="64"/>
      </right>
      <top style="thin">
        <color theme="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164" fontId="0" fillId="0" borderId="0" xfId="1" applyFont="1"/>
    <xf numFmtId="0" fontId="3" fillId="2" borderId="0" xfId="0" applyFont="1" applyFill="1"/>
    <xf numFmtId="0" fontId="0" fillId="7" borderId="0" xfId="0" applyFill="1"/>
    <xf numFmtId="0" fontId="0" fillId="8" borderId="0" xfId="0" applyFill="1"/>
    <xf numFmtId="0" fontId="0" fillId="8" borderId="2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0" borderId="11" xfId="0" applyBorder="1"/>
    <xf numFmtId="0" fontId="0" fillId="3" borderId="12" xfId="0" applyFill="1" applyBorder="1"/>
    <xf numFmtId="0" fontId="0" fillId="0" borderId="13" xfId="0" applyBorder="1"/>
    <xf numFmtId="0" fontId="6" fillId="9" borderId="3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0" fillId="2" borderId="10" xfId="0" applyFill="1" applyBorder="1"/>
    <xf numFmtId="0" fontId="0" fillId="5" borderId="11" xfId="0" applyFill="1" applyBorder="1" applyAlignment="1">
      <alignment horizontal="center"/>
    </xf>
    <xf numFmtId="0" fontId="0" fillId="6" borderId="6" xfId="0" applyFill="1" applyBorder="1"/>
    <xf numFmtId="0" fontId="0" fillId="0" borderId="7" xfId="0" applyBorder="1" applyAlignment="1">
      <alignment horizontal="center"/>
    </xf>
    <xf numFmtId="0" fontId="0" fillId="3" borderId="6" xfId="0" applyFill="1" applyBorder="1"/>
    <xf numFmtId="0" fontId="0" fillId="3" borderId="8" xfId="0" applyFill="1" applyBorder="1"/>
    <xf numFmtId="0" fontId="0" fillId="0" borderId="9" xfId="0" applyBorder="1" applyAlignment="1">
      <alignment horizontal="center"/>
    </xf>
    <xf numFmtId="0" fontId="0" fillId="4" borderId="6" xfId="0" applyFill="1" applyBorder="1"/>
    <xf numFmtId="0" fontId="0" fillId="0" borderId="1" xfId="0" applyBorder="1"/>
    <xf numFmtId="0" fontId="0" fillId="0" borderId="2" xfId="0" applyBorder="1"/>
    <xf numFmtId="0" fontId="3" fillId="2" borderId="10" xfId="0" applyFont="1" applyFill="1" applyBorder="1"/>
    <xf numFmtId="0" fontId="0" fillId="3" borderId="11" xfId="0" applyFill="1" applyBorder="1"/>
    <xf numFmtId="0" fontId="0" fillId="4" borderId="7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10" borderId="16" xfId="0" applyFill="1" applyBorder="1" applyAlignment="1">
      <alignment horizontal="center"/>
    </xf>
    <xf numFmtId="0" fontId="0" fillId="10" borderId="16" xfId="0" applyFill="1" applyBorder="1"/>
    <xf numFmtId="0" fontId="0" fillId="0" borderId="16" xfId="0" applyBorder="1" applyAlignment="1">
      <alignment horizontal="center"/>
    </xf>
    <xf numFmtId="0" fontId="0" fillId="0" borderId="16" xfId="0" applyBorder="1"/>
  </cellXfs>
  <cellStyles count="2">
    <cellStyle name="Comma" xfId="1" builtinId="3"/>
    <cellStyle name="Normal" xfId="0" builtinId="0"/>
  </cellStyles>
  <dxfs count="16"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r-TR"/>
              <a:t>S.2)Frekansa göre dağılım</a:t>
            </a:r>
          </a:p>
        </c:rich>
      </c:tx>
      <c:layout>
        <c:manualLayout>
          <c:xMode val="edge"/>
          <c:yMode val="edge"/>
          <c:x val="0.33869803349316202"/>
          <c:y val="2.7777718757370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5358708952058249E-2"/>
          <c:y val="0.11140522172935624"/>
          <c:w val="0.95054761748198457"/>
          <c:h val="0.78289430875841548"/>
        </c:manualLayout>
      </c:layout>
      <c:barChart>
        <c:barDir val="col"/>
        <c:grouping val="clustered"/>
        <c:varyColors val="0"/>
        <c:ser>
          <c:idx val="0"/>
          <c:order val="0"/>
          <c:tx>
            <c:v>Frekans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Sayfa1!$C$4:$C$9</c:f>
              <c:strCache>
                <c:ptCount val="6"/>
                <c:pt idx="0">
                  <c:v>124.6-126.6</c:v>
                </c:pt>
                <c:pt idx="1">
                  <c:v>126.6-128.6</c:v>
                </c:pt>
                <c:pt idx="2">
                  <c:v>128.6-130.6</c:v>
                </c:pt>
                <c:pt idx="3">
                  <c:v>130.6-132.6</c:v>
                </c:pt>
                <c:pt idx="4">
                  <c:v>132.6-134.6</c:v>
                </c:pt>
                <c:pt idx="5">
                  <c:v>134.6-136.6</c:v>
                </c:pt>
              </c:strCache>
            </c:strRef>
          </c:cat>
          <c:val>
            <c:numRef>
              <c:f>Sayfa1!$E$4:$E$9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68</c:v>
                </c:pt>
                <c:pt idx="3">
                  <c:v>46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D3-4FE3-B2F9-6732DF9B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46525200"/>
        <c:axId val="1946524368"/>
      </c:barChart>
      <c:lineChart>
        <c:grouping val="stacked"/>
        <c:varyColors val="0"/>
        <c:ser>
          <c:idx val="1"/>
          <c:order val="1"/>
          <c:tx>
            <c:v>Frekans Poligonu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Sayfa1!$E$4:$E$9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68</c:v>
                </c:pt>
                <c:pt idx="3">
                  <c:v>46</c:v>
                </c:pt>
                <c:pt idx="4">
                  <c:v>21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D3-4FE3-B2F9-6732DF9B9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6525200"/>
        <c:axId val="1946524368"/>
      </c:lineChart>
      <c:catAx>
        <c:axId val="19465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24368"/>
        <c:crosses val="autoZero"/>
        <c:auto val="1"/>
        <c:lblAlgn val="ctr"/>
        <c:lblOffset val="100"/>
        <c:noMultiLvlLbl val="0"/>
      </c:catAx>
      <c:valAx>
        <c:axId val="194652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25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Soru3</a:t>
            </a:r>
            <a:endParaRPr lang="tr-TR" sz="1400" b="1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Sayfa1!$D$14</c:f>
              <c:strCache>
                <c:ptCount val="1"/>
                <c:pt idx="0">
                  <c:v>Artan birikimkli frekans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Sayfa1!$D$15:$D$20</c:f>
              <c:numCache>
                <c:formatCode>General</c:formatCode>
                <c:ptCount val="6"/>
                <c:pt idx="0">
                  <c:v>0</c:v>
                </c:pt>
                <c:pt idx="1">
                  <c:v>65</c:v>
                </c:pt>
                <c:pt idx="2">
                  <c:v>133</c:v>
                </c:pt>
                <c:pt idx="3">
                  <c:v>179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F-4CC3-855A-6F22DEE9A61C}"/>
            </c:ext>
          </c:extLst>
        </c:ser>
        <c:ser>
          <c:idx val="1"/>
          <c:order val="1"/>
          <c:tx>
            <c:strRef>
              <c:f>Sayfa1!$E$14</c:f>
              <c:strCache>
                <c:ptCount val="1"/>
                <c:pt idx="0">
                  <c:v>Azalan birikimli frekans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Sayfa1!$E$15:$E$20</c:f>
              <c:numCache>
                <c:formatCode>General</c:formatCode>
                <c:ptCount val="6"/>
                <c:pt idx="0">
                  <c:v>200</c:v>
                </c:pt>
                <c:pt idx="1">
                  <c:v>135</c:v>
                </c:pt>
                <c:pt idx="2">
                  <c:v>67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BF-4CC3-855A-6F22DEE9A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675792"/>
        <c:axId val="688677104"/>
      </c:lineChart>
      <c:catAx>
        <c:axId val="68867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7104"/>
        <c:crosses val="autoZero"/>
        <c:auto val="1"/>
        <c:lblAlgn val="ctr"/>
        <c:lblOffset val="100"/>
        <c:noMultiLvlLbl val="0"/>
      </c:catAx>
      <c:valAx>
        <c:axId val="68867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67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S.6)Kartil değerleri ile birlikte kutu grafiği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tr-T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S.6)Kartil değerleri ile birlikte kutu grafiği</a:t>
          </a:r>
        </a:p>
      </cx:txPr>
    </cx:title>
    <cx:plotArea>
      <cx:plotAreaRegion>
        <cx:series layoutId="boxWhisker" uniqueId="{92D0420E-0410-40F4-B1BD-827C0E314EAA}"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533400</xdr:colOff>
      <xdr:row>34</xdr:row>
      <xdr:rowOff>43543</xdr:rowOff>
    </xdr:from>
    <xdr:ext cx="184731" cy="264560"/>
    <xdr:sp macro="" textlink="">
      <xdr:nvSpPr>
        <xdr:cNvPr id="2" name="Metin kutusu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8342429" y="374468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r-TR" sz="1100"/>
        </a:p>
      </xdr:txBody>
    </xdr:sp>
    <xdr:clientData/>
  </xdr:oneCellAnchor>
  <xdr:twoCellAnchor>
    <xdr:from>
      <xdr:col>2</xdr:col>
      <xdr:colOff>291353</xdr:colOff>
      <xdr:row>21</xdr:row>
      <xdr:rowOff>89647</xdr:rowOff>
    </xdr:from>
    <xdr:to>
      <xdr:col>4</xdr:col>
      <xdr:colOff>627529</xdr:colOff>
      <xdr:row>36</xdr:row>
      <xdr:rowOff>56029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</xdr:colOff>
      <xdr:row>68</xdr:row>
      <xdr:rowOff>0</xdr:rowOff>
    </xdr:from>
    <xdr:to>
      <xdr:col>3</xdr:col>
      <xdr:colOff>3457014</xdr:colOff>
      <xdr:row>83</xdr:row>
      <xdr:rowOff>60511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7" name="Grafik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9201" y="11620500"/>
              <a:ext cx="5495363" cy="2918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924485</xdr:colOff>
      <xdr:row>22</xdr:row>
      <xdr:rowOff>90768</xdr:rowOff>
    </xdr:from>
    <xdr:to>
      <xdr:col>6</xdr:col>
      <xdr:colOff>95250</xdr:colOff>
      <xdr:row>36</xdr:row>
      <xdr:rowOff>166968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6CB93A-F072-143F-719D-5AE4FC508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00000000}" name="Tablo2" displayName="Tablo2" ref="C3:F11" totalsRowCount="1">
  <autoFilter ref="C3:F10" xr:uid="{00000000-0009-0000-0100-00002E000000}"/>
  <sortState xmlns:xlrd2="http://schemas.microsoft.com/office/spreadsheetml/2017/richdata2" ref="C4:E8">
    <sortCondition ref="D3:D8"/>
  </sortState>
  <tableColumns count="4">
    <tableColumn id="1" xr3:uid="{00000000-0010-0000-0000-000001000000}" name="Veri"/>
    <tableColumn id="2" xr3:uid="{00000000-0010-0000-0000-000002000000}" name="Orta Noktalar"/>
    <tableColumn id="3" xr3:uid="{00000000-0010-0000-0000-000003000000}" name="Frekans" dataDxfId="15"/>
    <tableColumn id="4" xr3:uid="{00000000-0010-0000-0000-000004000000}" name="Frekans ve orta noktaların çarpımı" dataDxfId="14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02000000}" name="Tablo8" displayName="Tablo8" ref="C45:D50" totalsRowShown="0">
  <autoFilter ref="C45:D50" xr:uid="{00000000-0009-0000-0100-000032000000}"/>
  <tableColumns count="2">
    <tableColumn id="1" xr3:uid="{00000000-0010-0000-0200-000001000000}" name="Değişkenler"/>
    <tableColumn id="2" xr3:uid="{00000000-0010-0000-0200-000002000000}" name="Değerler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03000000}" name="Tablo9" displayName="Tablo9" ref="E45:F50" totalsRowShown="0">
  <autoFilter ref="E45:F50" xr:uid="{00000000-0009-0000-0100-000033000000}"/>
  <tableColumns count="2">
    <tableColumn id="1" xr3:uid="{00000000-0010-0000-0300-000001000000}" name="Değişkenler"/>
    <tableColumn id="2" xr3:uid="{00000000-0010-0000-0300-000002000000}" name="Değerl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04000000}" name="Tablo11" displayName="Tablo11" ref="C53:F58" totalsRowShown="0">
  <autoFilter ref="C53:F58" xr:uid="{00000000-0009-0000-0100-000034000000}"/>
  <tableColumns count="4">
    <tableColumn id="1" xr3:uid="{00000000-0010-0000-0400-000001000000}" name="Veri" dataDxfId="13">
      <calculatedColumnFormula>C5</calculatedColumnFormula>
    </tableColumn>
    <tableColumn id="2" xr3:uid="{00000000-0010-0000-0400-000002000000}" name="Frekans" dataDxfId="12"/>
    <tableColumn id="3" xr3:uid="{00000000-0010-0000-0400-000003000000}" name="Artan birikimli frekans" dataDxfId="11"/>
    <tableColumn id="4" xr3:uid="{00000000-0010-0000-0400-000004000000}" name="Artan birikimli frekans aralığı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05000000}" name="Tablo4" displayName="Tablo4" ref="C62:G67" totalsRowCount="1">
  <autoFilter ref="C62:G66" xr:uid="{00000000-0009-0000-0100-000035000000}"/>
  <tableColumns count="5">
    <tableColumn id="1" xr3:uid="{00000000-0010-0000-0500-000001000000}" name="Veri" totalsRowLabel="Toplam" dataDxfId="10">
      <calculatedColumnFormula>C5</calculatedColumnFormula>
    </tableColumn>
    <tableColumn id="2" xr3:uid="{00000000-0010-0000-0500-000002000000}" name="Orta  Noktalar" dataDxfId="9">
      <calculatedColumnFormula>D5</calculatedColumnFormula>
    </tableColumn>
    <tableColumn id="3" xr3:uid="{00000000-0010-0000-0500-000003000000}" name="Frekans" totalsRowFunction="custom" dataDxfId="8" totalsRowDxfId="7">
      <calculatedColumnFormula>E5</calculatedColumnFormula>
      <totalsRowFormula>SUM(E63:E66)</totalsRowFormula>
    </tableColumn>
    <tableColumn id="4" xr3:uid="{00000000-0010-0000-0500-000004000000}" name="OrtaNokta - Xortalama" dataDxfId="6">
      <calculatedColumnFormula>SUM(D5,-$F$46)</calculatedColumnFormula>
    </tableColumn>
    <tableColumn id="5" xr3:uid="{00000000-0010-0000-0500-000005000000}" name="(OrtaNokta - Xortalama)^2*frekans" totalsRowFunction="sum" dataDxfId="5" totalsRowDxfId="4">
      <calculatedColumnFormula>PRODUCT(F63,F63,Tablo4[[#This Row],[Frekans]])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6000000}" name="Tablo55" displayName="Tablo55" ref="C94:D99" totalsRowShown="0">
  <autoFilter ref="C94:D99" xr:uid="{00000000-0009-0000-0100-000037000000}"/>
  <tableColumns count="2">
    <tableColumn id="1" xr3:uid="{00000000-0010-0000-0600-000001000000}" name="Değişkenler"/>
    <tableColumn id="2" xr3:uid="{00000000-0010-0000-0600-000002000000}" name="Değerler" dataDxfId="3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Tablo59" displayName="Tablo59" ref="E87:F91" totalsRowShown="0">
  <autoFilter ref="E87:F91" xr:uid="{00000000-0009-0000-0100-00003B000000}"/>
  <tableColumns count="2">
    <tableColumn id="1" xr3:uid="{00000000-0010-0000-0700-000001000000}" name="Değişkenler" dataDxfId="2"/>
    <tableColumn id="2" xr3:uid="{00000000-0010-0000-0700-000002000000}" name="Değerler" dataDxfId="1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Tablo60" displayName="Tablo60" ref="C87:D90" totalsRowShown="0">
  <autoFilter ref="C87:D90" xr:uid="{00000000-0009-0000-0100-00003C000000}"/>
  <tableColumns count="2">
    <tableColumn id="1" xr3:uid="{00000000-0010-0000-0800-000001000000}" name="Örneklem için" dataDxfId="0"/>
    <tableColumn id="2" xr3:uid="{00000000-0010-0000-0800-000002000000}" name="Değerle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"/>
  <sheetViews>
    <sheetView tabSelected="1" topLeftCell="A5" zoomScale="85" zoomScaleNormal="85" workbookViewId="0">
      <selection activeCell="F16" sqref="F16"/>
    </sheetView>
  </sheetViews>
  <sheetFormatPr defaultRowHeight="15" x14ac:dyDescent="0.25"/>
  <cols>
    <col min="3" max="3" width="38.140625" customWidth="1"/>
    <col min="4" max="5" width="44.28515625" customWidth="1"/>
    <col min="6" max="6" width="36.5703125" customWidth="1"/>
    <col min="7" max="7" width="33" customWidth="1"/>
    <col min="8" max="8" width="43.28515625" customWidth="1"/>
  </cols>
  <sheetData>
    <row r="1" spans="1:6" x14ac:dyDescent="0.25">
      <c r="A1" s="11" t="s">
        <v>0</v>
      </c>
      <c r="B1" s="12" t="s">
        <v>52</v>
      </c>
      <c r="C1" t="s">
        <v>48</v>
      </c>
      <c r="F1" s="1"/>
    </row>
    <row r="2" spans="1:6" x14ac:dyDescent="0.25">
      <c r="A2" s="13">
        <v>126.6</v>
      </c>
      <c r="B2" s="14">
        <v>129.6</v>
      </c>
      <c r="C2" s="4" t="s">
        <v>19</v>
      </c>
    </row>
    <row r="3" spans="1:6" x14ac:dyDescent="0.25">
      <c r="A3" s="13">
        <v>126.8</v>
      </c>
      <c r="B3" s="14">
        <v>129.6</v>
      </c>
      <c r="C3" t="s">
        <v>0</v>
      </c>
      <c r="D3" t="s">
        <v>18</v>
      </c>
      <c r="E3" t="s">
        <v>27</v>
      </c>
      <c r="F3" t="s">
        <v>50</v>
      </c>
    </row>
    <row r="4" spans="1:6" ht="15" customHeight="1" x14ac:dyDescent="0.25">
      <c r="A4" s="13">
        <v>127.8</v>
      </c>
      <c r="B4" s="14">
        <v>129.6</v>
      </c>
      <c r="C4" t="str">
        <f>SUM(MIN(A2:A201),-2)&amp;"-"&amp;MIN(A2:A201)</f>
        <v>124.6-126.6</v>
      </c>
      <c r="D4" s="1">
        <f>AVERAGE(SUM(MIN(A2:A201),-2),MIN(A2:A201))</f>
        <v>125.6</v>
      </c>
      <c r="E4" s="1">
        <f>COUNTIFS(A2:A201,"&gt;= 124.6",A2:A201,"&lt;126.6")</f>
        <v>0</v>
      </c>
      <c r="F4" s="1">
        <f>PRODUCT(Tablo2[[#This Row],[Orta Noktalar]],Tablo2[[#This Row],[Frekans]])</f>
        <v>0</v>
      </c>
    </row>
    <row r="5" spans="1:6" x14ac:dyDescent="0.25">
      <c r="A5" s="13">
        <v>127.8</v>
      </c>
      <c r="B5" s="14">
        <v>129.6</v>
      </c>
      <c r="C5" t="str">
        <f>MIN(A2:A201)&amp;"-"&amp;SUM(MIN(A2:A201),2)</f>
        <v>126.6-128.6</v>
      </c>
      <c r="D5" s="1">
        <f>AVERAGE(MIN(A2:A201),SUM(MIN(A2:A201),2))</f>
        <v>127.6</v>
      </c>
      <c r="E5" s="1">
        <f>COUNTIFS(A2:A201,"&gt;= 126.6",A2:A201,"&lt;128.6")</f>
        <v>65</v>
      </c>
      <c r="F5" s="1">
        <f>PRODUCT(Tablo2[[#This Row],[Orta Noktalar]],Tablo2[[#This Row],[Frekans]])</f>
        <v>8294</v>
      </c>
    </row>
    <row r="6" spans="1:6" x14ac:dyDescent="0.25">
      <c r="A6" s="13">
        <v>127.8</v>
      </c>
      <c r="B6" s="14">
        <v>129.6</v>
      </c>
      <c r="C6" t="str">
        <f>SUM(MIN(A2:A201),2)&amp;"-"&amp;SUM(MIN(A2:A201),4)</f>
        <v>128.6-130.6</v>
      </c>
      <c r="D6" s="1">
        <f>AVERAGE(SUM(MIN(A2:A201),2),SUM(MIN(A2:A201),4))</f>
        <v>129.6</v>
      </c>
      <c r="E6" s="1">
        <f>COUNTIFS(A2:A201,"&gt;= 128.6",A2:A201,"&lt;130.6")</f>
        <v>68</v>
      </c>
      <c r="F6" s="1">
        <f>PRODUCT(Tablo2[[#This Row],[Orta Noktalar]],Tablo2[[#This Row],[Frekans]])</f>
        <v>8812.7999999999993</v>
      </c>
    </row>
    <row r="7" spans="1:6" x14ac:dyDescent="0.25">
      <c r="A7" s="13">
        <v>127.8</v>
      </c>
      <c r="B7" s="14">
        <v>129.6</v>
      </c>
      <c r="C7" t="str">
        <f>SUM(MIN(A2:A201),4)&amp;"-"&amp;SUM(MIN(A2:A201),6)</f>
        <v>130.6-132.6</v>
      </c>
      <c r="D7" s="1">
        <f>AVERAGE(SUM(MIN(A2:A201),4),SUM(MIN(A2:A201),6))</f>
        <v>131.6</v>
      </c>
      <c r="E7" s="1">
        <f>COUNTIFS(A2:A201,"&gt;= 130.6",A2:A201,"&lt;132.6")</f>
        <v>46</v>
      </c>
      <c r="F7" s="1">
        <f>PRODUCT(Tablo2[[#This Row],[Orta Noktalar]],Tablo2[[#This Row],[Frekans]])</f>
        <v>6053.5999999999995</v>
      </c>
    </row>
    <row r="8" spans="1:6" x14ac:dyDescent="0.25">
      <c r="A8" s="13">
        <v>127.9</v>
      </c>
      <c r="B8" s="14">
        <v>129.6</v>
      </c>
      <c r="C8" t="str">
        <f>SUM(MIN(A2:A201),6)&amp;"-"&amp;SUM(MIN(A2:A201),8)</f>
        <v>132.6-134.6</v>
      </c>
      <c r="D8" s="1">
        <f>AVERAGE(SUM(MIN(A2:A201),6),SUM(MIN(A2:A201),8))</f>
        <v>133.6</v>
      </c>
      <c r="E8" s="1">
        <f>COUNTIFS(A2:A201,"&gt;= 132.6",A2:A201,"&lt;134.6")</f>
        <v>21</v>
      </c>
      <c r="F8" s="1">
        <f>PRODUCT(Tablo2[[#This Row],[Orta Noktalar]],Tablo2[[#This Row],[Frekans]])</f>
        <v>2805.6</v>
      </c>
    </row>
    <row r="9" spans="1:6" x14ac:dyDescent="0.25">
      <c r="A9" s="13">
        <v>127.9</v>
      </c>
      <c r="B9" s="14">
        <v>129.6</v>
      </c>
      <c r="C9" t="str">
        <f>SUM(MIN(A2:A201),8)&amp;"-"&amp;SUM(MIN(A2:A201),10)</f>
        <v>134.6-136.6</v>
      </c>
      <c r="D9" s="1">
        <f>AVERAGE(SUM(MIN(A2:A201),8),SUM(MIN(A2:A201),10))</f>
        <v>135.6</v>
      </c>
      <c r="E9" s="1">
        <f>COUNTIFS(A2:A201,"&gt;= 134.6",A2:A201,"&lt;136.6")</f>
        <v>0</v>
      </c>
      <c r="F9" s="1">
        <f>PRODUCT(Tablo2[[#This Row],[Orta Noktalar]],Tablo2[[#This Row],[Frekans]])</f>
        <v>0</v>
      </c>
    </row>
    <row r="10" spans="1:6" x14ac:dyDescent="0.25">
      <c r="A10" s="13">
        <v>127.9</v>
      </c>
      <c r="B10" s="14">
        <v>129.6</v>
      </c>
      <c r="C10" t="s">
        <v>2</v>
      </c>
      <c r="E10" s="1">
        <f>ROWS(A2:A201)</f>
        <v>200</v>
      </c>
      <c r="F10" s="1">
        <f>SUM(F4:F9)</f>
        <v>25965.999999999996</v>
      </c>
    </row>
    <row r="11" spans="1:6" x14ac:dyDescent="0.25">
      <c r="A11" s="13">
        <v>127.9</v>
      </c>
      <c r="B11" s="14">
        <v>129.6</v>
      </c>
    </row>
    <row r="12" spans="1:6" x14ac:dyDescent="0.25">
      <c r="A12" s="13">
        <v>127.9</v>
      </c>
      <c r="B12" s="14">
        <v>129.6</v>
      </c>
      <c r="C12" t="s">
        <v>49</v>
      </c>
    </row>
    <row r="13" spans="1:6" x14ac:dyDescent="0.25">
      <c r="A13" s="13">
        <v>127.9</v>
      </c>
      <c r="B13" s="14">
        <v>129.6</v>
      </c>
      <c r="C13" s="37"/>
    </row>
    <row r="14" spans="1:6" x14ac:dyDescent="0.25">
      <c r="A14" s="13">
        <v>127.9</v>
      </c>
      <c r="B14" s="38">
        <v>129.6</v>
      </c>
      <c r="C14" s="39" t="s">
        <v>20</v>
      </c>
      <c r="D14" s="40" t="s">
        <v>16</v>
      </c>
      <c r="E14" s="40" t="s">
        <v>17</v>
      </c>
    </row>
    <row r="15" spans="1:6" x14ac:dyDescent="0.25">
      <c r="A15" s="13">
        <v>127.9</v>
      </c>
      <c r="B15" s="38">
        <v>129.6</v>
      </c>
      <c r="C15" s="41" t="s">
        <v>0</v>
      </c>
      <c r="D15" s="42">
        <v>0</v>
      </c>
      <c r="E15" s="42">
        <f>E10</f>
        <v>200</v>
      </c>
    </row>
    <row r="16" spans="1:6" x14ac:dyDescent="0.25">
      <c r="A16" s="13">
        <v>127.9</v>
      </c>
      <c r="B16" s="38">
        <v>129.6</v>
      </c>
      <c r="C16" s="41">
        <v>126.6</v>
      </c>
      <c r="D16" s="42">
        <v>65</v>
      </c>
      <c r="E16" s="42">
        <f>E15-E5</f>
        <v>135</v>
      </c>
    </row>
    <row r="17" spans="1:5" x14ac:dyDescent="0.25">
      <c r="A17" s="13">
        <v>127.9</v>
      </c>
      <c r="B17" s="38">
        <v>129.6</v>
      </c>
      <c r="C17" s="41">
        <v>128.6</v>
      </c>
      <c r="D17" s="42">
        <v>133</v>
      </c>
      <c r="E17" s="42">
        <f>E16-E6</f>
        <v>67</v>
      </c>
    </row>
    <row r="18" spans="1:5" x14ac:dyDescent="0.25">
      <c r="A18" s="13">
        <v>127.9</v>
      </c>
      <c r="B18" s="38">
        <v>129.6</v>
      </c>
      <c r="C18" s="41">
        <v>130.6</v>
      </c>
      <c r="D18" s="42">
        <v>179</v>
      </c>
      <c r="E18" s="42">
        <f>E17-E7</f>
        <v>21</v>
      </c>
    </row>
    <row r="19" spans="1:5" x14ac:dyDescent="0.25">
      <c r="A19" s="13">
        <v>127.9</v>
      </c>
      <c r="B19" s="38">
        <v>129.6</v>
      </c>
      <c r="C19" s="41">
        <v>132.6</v>
      </c>
      <c r="D19" s="42">
        <v>200</v>
      </c>
      <c r="E19" s="42">
        <f>E18-E8</f>
        <v>0</v>
      </c>
    </row>
    <row r="20" spans="1:5" x14ac:dyDescent="0.25">
      <c r="A20" s="13">
        <v>127.9</v>
      </c>
      <c r="B20" s="38">
        <v>129.6</v>
      </c>
      <c r="C20" s="41">
        <v>134.6</v>
      </c>
      <c r="D20" s="42"/>
      <c r="E20" s="42">
        <f>E19-E9</f>
        <v>0</v>
      </c>
    </row>
    <row r="21" spans="1:5" x14ac:dyDescent="0.25">
      <c r="A21" s="13">
        <v>128</v>
      </c>
      <c r="B21" s="14">
        <v>129.6</v>
      </c>
      <c r="C21" s="37"/>
    </row>
    <row r="22" spans="1:5" x14ac:dyDescent="0.25">
      <c r="A22" s="13">
        <v>128</v>
      </c>
      <c r="B22" s="14">
        <v>129.6</v>
      </c>
      <c r="C22" s="37"/>
    </row>
    <row r="23" spans="1:5" x14ac:dyDescent="0.25">
      <c r="A23" s="13">
        <v>128</v>
      </c>
      <c r="B23" s="14">
        <v>129.6</v>
      </c>
      <c r="C23" s="37"/>
    </row>
    <row r="24" spans="1:5" x14ac:dyDescent="0.25">
      <c r="A24" s="13">
        <v>128</v>
      </c>
      <c r="B24" s="14">
        <v>129.6</v>
      </c>
      <c r="C24" s="37"/>
    </row>
    <row r="25" spans="1:5" x14ac:dyDescent="0.25">
      <c r="A25" s="13">
        <v>128</v>
      </c>
      <c r="B25" s="14">
        <v>129.6</v>
      </c>
      <c r="C25" s="37"/>
    </row>
    <row r="26" spans="1:5" x14ac:dyDescent="0.25">
      <c r="A26" s="13">
        <v>128</v>
      </c>
      <c r="B26" s="14">
        <v>129.6</v>
      </c>
      <c r="C26" s="37"/>
    </row>
    <row r="27" spans="1:5" x14ac:dyDescent="0.25">
      <c r="A27" s="13">
        <v>128</v>
      </c>
      <c r="B27" s="14">
        <v>129.6</v>
      </c>
    </row>
    <row r="28" spans="1:5" x14ac:dyDescent="0.25">
      <c r="A28" s="13">
        <v>128</v>
      </c>
      <c r="B28" s="14">
        <v>129.6</v>
      </c>
    </row>
    <row r="29" spans="1:5" x14ac:dyDescent="0.25">
      <c r="A29" s="13">
        <v>128</v>
      </c>
      <c r="B29" s="14">
        <v>129.6</v>
      </c>
    </row>
    <row r="30" spans="1:5" x14ac:dyDescent="0.25">
      <c r="A30" s="13">
        <v>128</v>
      </c>
      <c r="B30" s="14">
        <v>129.6</v>
      </c>
    </row>
    <row r="31" spans="1:5" x14ac:dyDescent="0.25">
      <c r="A31" s="13">
        <v>128</v>
      </c>
      <c r="B31" s="14">
        <v>129.6</v>
      </c>
    </row>
    <row r="32" spans="1:5" x14ac:dyDescent="0.25">
      <c r="A32" s="13">
        <v>128</v>
      </c>
      <c r="B32" s="14">
        <v>129.6</v>
      </c>
    </row>
    <row r="33" spans="1:6" x14ac:dyDescent="0.25">
      <c r="A33" s="13">
        <v>128.19999999999999</v>
      </c>
      <c r="B33" s="14">
        <v>129.6</v>
      </c>
    </row>
    <row r="34" spans="1:6" x14ac:dyDescent="0.25">
      <c r="A34" s="13">
        <v>128.19999999999999</v>
      </c>
      <c r="B34" s="14">
        <v>129.6</v>
      </c>
    </row>
    <row r="35" spans="1:6" x14ac:dyDescent="0.25">
      <c r="A35" s="13">
        <v>128.19999999999999</v>
      </c>
      <c r="B35" s="14">
        <v>129.6</v>
      </c>
    </row>
    <row r="36" spans="1:6" x14ac:dyDescent="0.25">
      <c r="A36" s="13">
        <v>128.19999999999999</v>
      </c>
      <c r="B36" s="14">
        <v>129.6</v>
      </c>
    </row>
    <row r="37" spans="1:6" x14ac:dyDescent="0.25">
      <c r="A37" s="13">
        <v>128.19999999999999</v>
      </c>
      <c r="B37" s="14">
        <v>129.6</v>
      </c>
    </row>
    <row r="38" spans="1:6" x14ac:dyDescent="0.25">
      <c r="A38" s="13">
        <v>128.19999999999999</v>
      </c>
      <c r="B38" s="14">
        <v>129.6</v>
      </c>
    </row>
    <row r="39" spans="1:6" x14ac:dyDescent="0.25">
      <c r="A39" s="13">
        <v>128.19999999999999</v>
      </c>
      <c r="B39" s="14">
        <v>129.6</v>
      </c>
    </row>
    <row r="40" spans="1:6" x14ac:dyDescent="0.25">
      <c r="A40" s="13">
        <v>128.30000000000001</v>
      </c>
      <c r="B40" s="14">
        <v>129.6</v>
      </c>
    </row>
    <row r="41" spans="1:6" x14ac:dyDescent="0.25">
      <c r="A41" s="13">
        <v>128.30000000000001</v>
      </c>
      <c r="B41" s="14">
        <v>129.6</v>
      </c>
    </row>
    <row r="42" spans="1:6" x14ac:dyDescent="0.25">
      <c r="A42" s="13">
        <v>128.4</v>
      </c>
      <c r="B42" s="14">
        <v>129.6</v>
      </c>
    </row>
    <row r="43" spans="1:6" x14ac:dyDescent="0.25">
      <c r="A43" s="13">
        <v>128.4</v>
      </c>
      <c r="B43" s="14">
        <v>129.6</v>
      </c>
    </row>
    <row r="44" spans="1:6" x14ac:dyDescent="0.25">
      <c r="A44" s="13">
        <v>128.4</v>
      </c>
      <c r="B44" s="14">
        <v>129.6</v>
      </c>
      <c r="C44" s="8" t="s">
        <v>53</v>
      </c>
      <c r="D44" s="8"/>
      <c r="E44" s="4" t="s">
        <v>54</v>
      </c>
      <c r="F44" s="4"/>
    </row>
    <row r="45" spans="1:6" x14ac:dyDescent="0.25">
      <c r="A45" s="13">
        <v>128.4</v>
      </c>
      <c r="B45" s="14">
        <v>129.6</v>
      </c>
      <c r="C45" t="s">
        <v>39</v>
      </c>
      <c r="D45" s="2" t="s">
        <v>31</v>
      </c>
      <c r="E45" t="s">
        <v>39</v>
      </c>
      <c r="F45" s="2" t="s">
        <v>31</v>
      </c>
    </row>
    <row r="46" spans="1:6" x14ac:dyDescent="0.25">
      <c r="A46" s="13">
        <v>128.4</v>
      </c>
      <c r="B46" s="14">
        <v>129.6</v>
      </c>
      <c r="C46" t="s">
        <v>21</v>
      </c>
      <c r="D46" s="1">
        <f>AVERAGE(A2:A201)</f>
        <v>130.00249999999994</v>
      </c>
      <c r="E46" t="s">
        <v>21</v>
      </c>
      <c r="F46" s="1">
        <f>F10/E10</f>
        <v>129.82999999999998</v>
      </c>
    </row>
    <row r="47" spans="1:6" x14ac:dyDescent="0.25">
      <c r="A47" s="13">
        <v>128.4</v>
      </c>
      <c r="B47" s="14">
        <v>129.6</v>
      </c>
      <c r="C47" t="s">
        <v>22</v>
      </c>
      <c r="D47" s="1">
        <f>MEDIAN(A2:A201)</f>
        <v>129.69999999999999</v>
      </c>
      <c r="E47" t="s">
        <v>22</v>
      </c>
      <c r="F47" s="1">
        <f>((D58/2-E54)/D55)*2+128.6</f>
        <v>129.62941176470588</v>
      </c>
    </row>
    <row r="48" spans="1:6" x14ac:dyDescent="0.25">
      <c r="A48" s="13">
        <v>128.4</v>
      </c>
      <c r="B48" s="14">
        <v>129.6</v>
      </c>
      <c r="C48" t="s">
        <v>23</v>
      </c>
      <c r="D48" s="1">
        <f>_xlfn.MODE.SNGL(A2:A201)</f>
        <v>128.4</v>
      </c>
      <c r="E48" t="s">
        <v>23</v>
      </c>
      <c r="F48" s="1">
        <f>128.6+((E6-E5)/((E6-E5)+(E6-E7)))*2</f>
        <v>128.84</v>
      </c>
    </row>
    <row r="49" spans="1:7" x14ac:dyDescent="0.25">
      <c r="A49" s="13">
        <v>128.4</v>
      </c>
      <c r="B49" s="14">
        <v>129.6</v>
      </c>
      <c r="C49" t="s">
        <v>24</v>
      </c>
      <c r="D49" s="1">
        <f>_xlfn.STDEV.P(A2:A201)</f>
        <v>1.7792818073593626</v>
      </c>
      <c r="E49" t="s">
        <v>24</v>
      </c>
      <c r="F49" s="1">
        <f>SQRT(G67/E67)</f>
        <v>1.9614025593946798</v>
      </c>
    </row>
    <row r="50" spans="1:7" x14ac:dyDescent="0.25">
      <c r="A50" s="13">
        <v>128.4</v>
      </c>
      <c r="B50" s="14">
        <v>129.6</v>
      </c>
      <c r="C50" t="s">
        <v>25</v>
      </c>
      <c r="D50" s="1">
        <f>_xlfn.VAR.P(A2:A201)</f>
        <v>3.1658437499999996</v>
      </c>
      <c r="E50" t="s">
        <v>25</v>
      </c>
      <c r="F50" s="1">
        <f>PRODUCT(F49,F49)</f>
        <v>3.8471000000000002</v>
      </c>
    </row>
    <row r="51" spans="1:7" x14ac:dyDescent="0.25">
      <c r="A51" s="13">
        <v>128.4</v>
      </c>
      <c r="B51" s="14">
        <v>129.6</v>
      </c>
    </row>
    <row r="52" spans="1:7" x14ac:dyDescent="0.25">
      <c r="A52" s="13">
        <v>128.4</v>
      </c>
      <c r="B52" s="14">
        <v>129.6</v>
      </c>
      <c r="C52" s="7" t="s">
        <v>46</v>
      </c>
      <c r="D52" s="4"/>
    </row>
    <row r="53" spans="1:7" x14ac:dyDescent="0.25">
      <c r="A53" s="13">
        <v>128.4</v>
      </c>
      <c r="B53" s="14">
        <v>129.6</v>
      </c>
      <c r="C53" t="s">
        <v>0</v>
      </c>
      <c r="D53" t="s">
        <v>27</v>
      </c>
      <c r="E53" t="s">
        <v>40</v>
      </c>
      <c r="F53" t="s">
        <v>41</v>
      </c>
    </row>
    <row r="54" spans="1:7" x14ac:dyDescent="0.25">
      <c r="A54" s="13">
        <v>128.4</v>
      </c>
      <c r="B54" s="14">
        <v>129.6</v>
      </c>
      <c r="C54" t="str">
        <f>C5</f>
        <v>126.6-128.6</v>
      </c>
      <c r="D54">
        <f>E5</f>
        <v>65</v>
      </c>
      <c r="E54">
        <f>SUM($E$5:E5)</f>
        <v>65</v>
      </c>
      <c r="F54" s="3" t="s">
        <v>3</v>
      </c>
    </row>
    <row r="55" spans="1:7" x14ac:dyDescent="0.25">
      <c r="A55" s="13">
        <v>128.4</v>
      </c>
      <c r="B55" s="14">
        <v>129.6</v>
      </c>
      <c r="C55" t="str">
        <f>C6</f>
        <v>128.6-130.6</v>
      </c>
      <c r="D55">
        <f>E6</f>
        <v>68</v>
      </c>
      <c r="E55">
        <f>SUM($E$5:E6)</f>
        <v>133</v>
      </c>
      <c r="F55" t="s">
        <v>4</v>
      </c>
    </row>
    <row r="56" spans="1:7" x14ac:dyDescent="0.25">
      <c r="A56" s="13">
        <v>128.5</v>
      </c>
      <c r="B56" s="14">
        <v>129.6</v>
      </c>
      <c r="C56" t="str">
        <f>C7</f>
        <v>130.6-132.6</v>
      </c>
      <c r="D56">
        <f>E7</f>
        <v>46</v>
      </c>
      <c r="E56">
        <f>SUM($E$5:E7)</f>
        <v>179</v>
      </c>
      <c r="F56" t="s">
        <v>5</v>
      </c>
    </row>
    <row r="57" spans="1:7" x14ac:dyDescent="0.25">
      <c r="A57" s="13">
        <v>128.5</v>
      </c>
      <c r="B57" s="14">
        <v>129.6</v>
      </c>
      <c r="C57" t="str">
        <f>C8</f>
        <v>132.6-134.6</v>
      </c>
      <c r="D57">
        <f>E8</f>
        <v>21</v>
      </c>
      <c r="E57">
        <f>SUM($E$5:E8)</f>
        <v>200</v>
      </c>
      <c r="F57" t="s">
        <v>6</v>
      </c>
    </row>
    <row r="58" spans="1:7" x14ac:dyDescent="0.25">
      <c r="A58" s="13">
        <v>128.5</v>
      </c>
      <c r="B58" s="14">
        <v>129.6</v>
      </c>
      <c r="C58" t="s">
        <v>2</v>
      </c>
      <c r="D58">
        <f>ROWS(A2:A201)</f>
        <v>200</v>
      </c>
    </row>
    <row r="59" spans="1:7" x14ac:dyDescent="0.25">
      <c r="A59" s="13">
        <v>128.5</v>
      </c>
      <c r="B59" s="14">
        <v>129.6</v>
      </c>
    </row>
    <row r="60" spans="1:7" x14ac:dyDescent="0.25">
      <c r="A60" s="13">
        <v>128.5</v>
      </c>
      <c r="B60" s="14">
        <v>129.6</v>
      </c>
    </row>
    <row r="61" spans="1:7" x14ac:dyDescent="0.25">
      <c r="A61" s="13">
        <v>128.5</v>
      </c>
      <c r="B61" s="14">
        <v>129.6</v>
      </c>
      <c r="C61" s="4" t="s">
        <v>47</v>
      </c>
      <c r="D61" s="4"/>
    </row>
    <row r="62" spans="1:7" x14ac:dyDescent="0.25">
      <c r="A62" s="13">
        <v>128.5</v>
      </c>
      <c r="B62" s="14">
        <v>129.6</v>
      </c>
      <c r="C62" t="s">
        <v>0</v>
      </c>
      <c r="D62" s="1" t="s">
        <v>28</v>
      </c>
      <c r="E62" s="1" t="s">
        <v>27</v>
      </c>
      <c r="F62" s="1" t="s">
        <v>42</v>
      </c>
      <c r="G62" t="s">
        <v>26</v>
      </c>
    </row>
    <row r="63" spans="1:7" x14ac:dyDescent="0.25">
      <c r="A63" s="13">
        <v>128.5</v>
      </c>
      <c r="B63" s="14">
        <v>129.6</v>
      </c>
      <c r="C63" t="str">
        <f t="shared" ref="C63:E66" si="0">C5</f>
        <v>126.6-128.6</v>
      </c>
      <c r="D63" s="1">
        <f t="shared" si="0"/>
        <v>127.6</v>
      </c>
      <c r="E63" s="1">
        <f t="shared" si="0"/>
        <v>65</v>
      </c>
      <c r="F63" s="1">
        <f>SUM(D5,-$F$46)</f>
        <v>-2.2299999999999898</v>
      </c>
      <c r="G63" s="1">
        <f>PRODUCT(F63,F63,Tablo4[[#This Row],[Frekans]])</f>
        <v>323.23849999999709</v>
      </c>
    </row>
    <row r="64" spans="1:7" x14ac:dyDescent="0.25">
      <c r="A64" s="13">
        <v>128.5</v>
      </c>
      <c r="B64" s="14">
        <v>129.6</v>
      </c>
      <c r="C64" t="str">
        <f t="shared" si="0"/>
        <v>128.6-130.6</v>
      </c>
      <c r="D64" s="1">
        <f t="shared" si="0"/>
        <v>129.6</v>
      </c>
      <c r="E64" s="1">
        <f t="shared" si="0"/>
        <v>68</v>
      </c>
      <c r="F64" s="1">
        <f>SUM(D6,-$F$46)</f>
        <v>-0.22999999999998977</v>
      </c>
      <c r="G64" s="1">
        <f>PRODUCT(F64,F64,Tablo4[[#This Row],[Frekans]])</f>
        <v>3.5971999999996798</v>
      </c>
    </row>
    <row r="65" spans="1:20" x14ac:dyDescent="0.25">
      <c r="A65" s="13">
        <v>128.5</v>
      </c>
      <c r="B65" s="14">
        <v>129.6</v>
      </c>
      <c r="C65" t="str">
        <f t="shared" si="0"/>
        <v>130.6-132.6</v>
      </c>
      <c r="D65" s="1">
        <f t="shared" si="0"/>
        <v>131.6</v>
      </c>
      <c r="E65" s="1">
        <f t="shared" si="0"/>
        <v>46</v>
      </c>
      <c r="F65" s="1">
        <f>SUM(D7,-$F$46)</f>
        <v>1.7700000000000102</v>
      </c>
      <c r="G65" s="1">
        <f>PRODUCT(F65,F65,Tablo4[[#This Row],[Frekans]])</f>
        <v>144.11340000000166</v>
      </c>
    </row>
    <row r="66" spans="1:20" x14ac:dyDescent="0.25">
      <c r="A66" s="13">
        <v>128.5</v>
      </c>
      <c r="B66" s="14">
        <v>129.6</v>
      </c>
      <c r="C66" t="str">
        <f t="shared" si="0"/>
        <v>132.6-134.6</v>
      </c>
      <c r="D66" s="1">
        <f t="shared" si="0"/>
        <v>133.6</v>
      </c>
      <c r="E66" s="1">
        <f t="shared" si="0"/>
        <v>21</v>
      </c>
      <c r="F66" s="1">
        <f>SUM(D8,-$F$46)</f>
        <v>3.7700000000000102</v>
      </c>
      <c r="G66" s="1">
        <f>PRODUCT(F66,F66,Tablo4[[#This Row],[Frekans]])</f>
        <v>298.47090000000162</v>
      </c>
    </row>
    <row r="67" spans="1:20" x14ac:dyDescent="0.25">
      <c r="A67" s="13">
        <v>128.6</v>
      </c>
      <c r="B67" s="14">
        <v>129.6</v>
      </c>
      <c r="C67" t="s">
        <v>2</v>
      </c>
      <c r="E67" s="1">
        <f>SUM(E63:E66)</f>
        <v>200</v>
      </c>
      <c r="G67" s="2">
        <f>SUBTOTAL(109,Tablo4[(OrtaNokta - Xortalama)^2*frekans])</f>
        <v>769.42000000000007</v>
      </c>
    </row>
    <row r="68" spans="1:20" x14ac:dyDescent="0.25">
      <c r="A68" s="13">
        <v>129.19999999999999</v>
      </c>
      <c r="B68" s="14">
        <v>129.6</v>
      </c>
    </row>
    <row r="69" spans="1:20" x14ac:dyDescent="0.25">
      <c r="A69" s="13">
        <v>129.19999999999999</v>
      </c>
      <c r="B69" s="14">
        <v>129.6</v>
      </c>
    </row>
    <row r="70" spans="1:20" x14ac:dyDescent="0.25">
      <c r="A70" s="13">
        <v>129.19999999999999</v>
      </c>
      <c r="B70" s="14">
        <v>129.6</v>
      </c>
    </row>
    <row r="71" spans="1:20" x14ac:dyDescent="0.25">
      <c r="A71" s="13">
        <v>129.19999999999999</v>
      </c>
      <c r="B71" s="14">
        <v>129.6</v>
      </c>
    </row>
    <row r="72" spans="1:20" x14ac:dyDescent="0.25">
      <c r="A72" s="13">
        <v>129.19999999999999</v>
      </c>
      <c r="B72" s="14">
        <v>129.6</v>
      </c>
    </row>
    <row r="73" spans="1:20" x14ac:dyDescent="0.25">
      <c r="A73" s="13">
        <v>129.30000000000001</v>
      </c>
      <c r="B73" s="14">
        <v>129.6</v>
      </c>
    </row>
    <row r="74" spans="1:20" x14ac:dyDescent="0.25">
      <c r="A74" s="13">
        <v>129.30000000000001</v>
      </c>
      <c r="B74" s="14">
        <v>129.6</v>
      </c>
      <c r="T74" t="s">
        <v>1</v>
      </c>
    </row>
    <row r="75" spans="1:20" x14ac:dyDescent="0.25">
      <c r="A75" s="13">
        <v>129.30000000000001</v>
      </c>
      <c r="B75" s="14">
        <v>129.6</v>
      </c>
    </row>
    <row r="76" spans="1:20" x14ac:dyDescent="0.25">
      <c r="A76" s="13">
        <v>129.30000000000001</v>
      </c>
      <c r="B76" s="14">
        <v>129.6</v>
      </c>
    </row>
    <row r="77" spans="1:20" x14ac:dyDescent="0.25">
      <c r="A77" s="13">
        <v>129.30000000000001</v>
      </c>
      <c r="B77" s="14">
        <v>129.6</v>
      </c>
    </row>
    <row r="78" spans="1:20" x14ac:dyDescent="0.25">
      <c r="A78" s="13">
        <v>129.4</v>
      </c>
      <c r="B78" s="14">
        <v>129.6</v>
      </c>
    </row>
    <row r="79" spans="1:20" x14ac:dyDescent="0.25">
      <c r="A79" s="13">
        <v>129.4</v>
      </c>
      <c r="B79" s="14">
        <v>129.6</v>
      </c>
    </row>
    <row r="80" spans="1:20" x14ac:dyDescent="0.25">
      <c r="A80" s="13">
        <v>129.4</v>
      </c>
      <c r="B80" s="14">
        <v>129.6</v>
      </c>
    </row>
    <row r="81" spans="1:6" x14ac:dyDescent="0.25">
      <c r="A81" s="13">
        <v>129.4</v>
      </c>
      <c r="B81" s="14">
        <v>129.6</v>
      </c>
    </row>
    <row r="82" spans="1:6" x14ac:dyDescent="0.25">
      <c r="A82" s="13">
        <v>129.4</v>
      </c>
      <c r="B82" s="14">
        <v>129.6</v>
      </c>
    </row>
    <row r="83" spans="1:6" x14ac:dyDescent="0.25">
      <c r="A83" s="13">
        <v>129.4</v>
      </c>
      <c r="B83" s="14">
        <v>129.6</v>
      </c>
    </row>
    <row r="84" spans="1:6" x14ac:dyDescent="0.25">
      <c r="A84" s="13">
        <v>129.4</v>
      </c>
      <c r="B84" s="14">
        <v>129.6</v>
      </c>
    </row>
    <row r="85" spans="1:6" ht="15.75" thickBot="1" x14ac:dyDescent="0.3">
      <c r="A85" s="13">
        <v>129.4</v>
      </c>
      <c r="B85" s="14">
        <v>129.6</v>
      </c>
    </row>
    <row r="86" spans="1:6" x14ac:dyDescent="0.25">
      <c r="A86" s="13">
        <v>129.5</v>
      </c>
      <c r="B86" s="14">
        <v>129.6</v>
      </c>
      <c r="C86" s="24" t="s">
        <v>29</v>
      </c>
      <c r="D86" s="32"/>
      <c r="E86" s="34" t="s">
        <v>43</v>
      </c>
      <c r="F86" s="35"/>
    </row>
    <row r="87" spans="1:6" x14ac:dyDescent="0.25">
      <c r="A87" s="13">
        <v>129.5</v>
      </c>
      <c r="B87" s="14">
        <v>129.6</v>
      </c>
      <c r="C87" s="31" t="s">
        <v>30</v>
      </c>
      <c r="D87" t="s">
        <v>31</v>
      </c>
      <c r="E87" s="26" t="s">
        <v>39</v>
      </c>
      <c r="F87" s="36" t="s">
        <v>31</v>
      </c>
    </row>
    <row r="88" spans="1:6" x14ac:dyDescent="0.25">
      <c r="A88" s="13">
        <v>129.5</v>
      </c>
      <c r="B88" s="14">
        <v>129.6</v>
      </c>
      <c r="C88" s="28" t="s">
        <v>7</v>
      </c>
      <c r="D88">
        <f>AVERAGE(A2:A201)</f>
        <v>130.00249999999994</v>
      </c>
      <c r="E88" s="28" t="s">
        <v>32</v>
      </c>
      <c r="F88" s="27">
        <v>0.08</v>
      </c>
    </row>
    <row r="89" spans="1:6" x14ac:dyDescent="0.25">
      <c r="A89" s="13">
        <v>129.5</v>
      </c>
      <c r="B89" s="14">
        <v>129.6</v>
      </c>
      <c r="C89" s="28" t="s">
        <v>25</v>
      </c>
      <c r="D89">
        <f>_xlfn.VAR.S(A2:A201)</f>
        <v>3.1817525125628139</v>
      </c>
      <c r="E89" s="28" t="s">
        <v>24</v>
      </c>
      <c r="F89" s="27">
        <f>_xlfn.STDEV.S(A2:A201)</f>
        <v>1.7837467624533516</v>
      </c>
    </row>
    <row r="90" spans="1:6" ht="15.75" thickBot="1" x14ac:dyDescent="0.3">
      <c r="A90" s="13">
        <v>129.5</v>
      </c>
      <c r="B90" s="14">
        <v>129.6</v>
      </c>
      <c r="C90" s="29" t="s">
        <v>24</v>
      </c>
      <c r="D90" s="33">
        <f>_xlfn.STDEV.S(A2:A201)</f>
        <v>1.7837467624533516</v>
      </c>
      <c r="E90" s="28" t="s">
        <v>36</v>
      </c>
      <c r="F90" s="27">
        <f>ROWS(A2:A201)-1</f>
        <v>199</v>
      </c>
    </row>
    <row r="91" spans="1:6" ht="15.75" thickBot="1" x14ac:dyDescent="0.3">
      <c r="A91" s="13">
        <v>129.6</v>
      </c>
      <c r="B91" s="14">
        <v>129.6</v>
      </c>
      <c r="C91" s="5"/>
      <c r="D91" s="1"/>
      <c r="E91" s="29" t="s">
        <v>33</v>
      </c>
      <c r="F91" s="30" t="str">
        <f>ROUND(F90*F89*F89/_xlfn.CHISQ.INV.RT(F88/2,F90),8)&amp;"-"&amp;ROUND(F90*F89*F89/_xlfn.CHISQ.INV(F88/2,F90),8)</f>
        <v>2.69131726-3.82607013</v>
      </c>
    </row>
    <row r="92" spans="1:6" ht="15.75" thickBot="1" x14ac:dyDescent="0.3">
      <c r="A92" s="13">
        <v>129.6</v>
      </c>
      <c r="B92" s="14">
        <v>129.6</v>
      </c>
      <c r="C92" s="5"/>
      <c r="D92" s="1"/>
    </row>
    <row r="93" spans="1:6" x14ac:dyDescent="0.25">
      <c r="A93" s="13">
        <v>129.6</v>
      </c>
      <c r="B93" s="14">
        <v>129.6</v>
      </c>
      <c r="C93" s="24" t="s">
        <v>44</v>
      </c>
      <c r="D93" s="25"/>
    </row>
    <row r="94" spans="1:6" x14ac:dyDescent="0.25">
      <c r="A94" s="13">
        <v>129.6</v>
      </c>
      <c r="B94" s="14">
        <v>129.6</v>
      </c>
      <c r="C94" s="26" t="s">
        <v>39</v>
      </c>
      <c r="D94" s="27" t="s">
        <v>31</v>
      </c>
    </row>
    <row r="95" spans="1:6" x14ac:dyDescent="0.25">
      <c r="A95" s="13">
        <v>129.6</v>
      </c>
      <c r="B95" s="14">
        <v>129.6</v>
      </c>
      <c r="C95" s="28" t="s">
        <v>32</v>
      </c>
      <c r="D95" s="27">
        <v>0.08</v>
      </c>
    </row>
    <row r="96" spans="1:6" x14ac:dyDescent="0.25">
      <c r="A96" s="13">
        <v>129.6</v>
      </c>
      <c r="B96" s="14">
        <v>129.6</v>
      </c>
      <c r="C96" s="28" t="s">
        <v>34</v>
      </c>
      <c r="D96" s="27">
        <f>_xlfn.STDEV.S(A2:A201)</f>
        <v>1.7837467624533516</v>
      </c>
    </row>
    <row r="97" spans="1:5" x14ac:dyDescent="0.25">
      <c r="A97" s="13">
        <v>129.6</v>
      </c>
      <c r="B97" s="14">
        <v>129.6</v>
      </c>
      <c r="C97" s="28" t="s">
        <v>35</v>
      </c>
      <c r="D97" s="27">
        <f>ROWS(A2:A201)</f>
        <v>200</v>
      </c>
    </row>
    <row r="98" spans="1:5" x14ac:dyDescent="0.25">
      <c r="A98" s="13">
        <v>129.69999999999999</v>
      </c>
      <c r="B98" s="14">
        <v>129.6</v>
      </c>
      <c r="C98" s="28" t="s">
        <v>37</v>
      </c>
      <c r="D98" s="27">
        <f>_xlfn.CONFIDENCE.NORM(D95,D96,D97)</f>
        <v>0.22081393466684834</v>
      </c>
    </row>
    <row r="99" spans="1:5" ht="15.75" thickBot="1" x14ac:dyDescent="0.3">
      <c r="A99" s="13">
        <v>129.69999999999999</v>
      </c>
      <c r="B99" s="14">
        <v>129.6</v>
      </c>
      <c r="C99" s="29" t="s">
        <v>38</v>
      </c>
      <c r="D99" s="30" t="str">
        <f>ROUND(AVERAGE(A2:A201)-D98,8)&amp;"-"&amp;ROUND(AVERAGE(A2:A201)+D98,8)</f>
        <v>129.78168607-130.22331393</v>
      </c>
    </row>
    <row r="100" spans="1:5" x14ac:dyDescent="0.25">
      <c r="A100" s="13">
        <v>129.69999999999999</v>
      </c>
      <c r="B100" s="14">
        <v>129.6</v>
      </c>
    </row>
    <row r="101" spans="1:5" x14ac:dyDescent="0.25">
      <c r="A101" s="13">
        <v>129.69999999999999</v>
      </c>
      <c r="B101" s="14">
        <v>129.6</v>
      </c>
    </row>
    <row r="102" spans="1:5" x14ac:dyDescent="0.25">
      <c r="A102" s="13">
        <v>129.69999999999999</v>
      </c>
      <c r="B102" s="14">
        <v>129.6</v>
      </c>
    </row>
    <row r="103" spans="1:5" x14ac:dyDescent="0.25">
      <c r="A103" s="13">
        <v>129.80000000000001</v>
      </c>
      <c r="B103" s="14">
        <v>129.6</v>
      </c>
    </row>
    <row r="104" spans="1:5" x14ac:dyDescent="0.25">
      <c r="A104" s="13">
        <v>129.80000000000001</v>
      </c>
      <c r="B104" s="14">
        <v>129.6</v>
      </c>
    </row>
    <row r="105" spans="1:5" x14ac:dyDescent="0.25">
      <c r="A105" s="13">
        <v>129.80000000000001</v>
      </c>
      <c r="B105" s="14">
        <v>129.6</v>
      </c>
      <c r="C105" s="4" t="s">
        <v>45</v>
      </c>
    </row>
    <row r="106" spans="1:5" ht="15.75" thickBot="1" x14ac:dyDescent="0.3">
      <c r="A106" s="13">
        <v>129.9</v>
      </c>
      <c r="B106" s="14">
        <v>129.6</v>
      </c>
    </row>
    <row r="107" spans="1:5" x14ac:dyDescent="0.25">
      <c r="A107" s="13">
        <v>129.9</v>
      </c>
      <c r="B107" s="14">
        <v>129.6</v>
      </c>
      <c r="C107" s="17" t="s">
        <v>25</v>
      </c>
      <c r="D107" s="18">
        <f>_xlfn.VAR.S(A2:A201)</f>
        <v>3.1817525125628139</v>
      </c>
    </row>
    <row r="108" spans="1:5" ht="15.75" thickBot="1" x14ac:dyDescent="0.3">
      <c r="A108" s="13">
        <v>129.9</v>
      </c>
      <c r="B108" s="14">
        <v>129.6</v>
      </c>
      <c r="C108" s="19" t="s">
        <v>24</v>
      </c>
      <c r="D108" s="20">
        <f>_xlfn.STDEV.S(A2:A201)</f>
        <v>1.7837467624533516</v>
      </c>
      <c r="E108" s="1"/>
    </row>
    <row r="109" spans="1:5" x14ac:dyDescent="0.25">
      <c r="A109" s="13">
        <v>130</v>
      </c>
      <c r="B109" s="14">
        <v>129.6</v>
      </c>
      <c r="D109" s="6"/>
      <c r="E109" s="1"/>
    </row>
    <row r="110" spans="1:5" x14ac:dyDescent="0.25">
      <c r="A110" s="13">
        <v>130</v>
      </c>
      <c r="B110" s="14">
        <v>129.6</v>
      </c>
      <c r="C110" t="s">
        <v>51</v>
      </c>
    </row>
    <row r="111" spans="1:5" ht="15.75" thickBot="1" x14ac:dyDescent="0.3">
      <c r="A111" s="13">
        <v>130</v>
      </c>
      <c r="B111" s="14">
        <v>129.6</v>
      </c>
    </row>
    <row r="112" spans="1:5" x14ac:dyDescent="0.25">
      <c r="A112" s="13">
        <v>130</v>
      </c>
      <c r="B112" s="14">
        <v>129.6</v>
      </c>
      <c r="C112" s="22"/>
      <c r="D112" s="21" t="s">
        <v>0</v>
      </c>
      <c r="E112" s="23" t="s">
        <v>52</v>
      </c>
    </row>
    <row r="113" spans="1:5" x14ac:dyDescent="0.25">
      <c r="A113" s="13">
        <v>130</v>
      </c>
      <c r="B113" s="14">
        <v>129.6</v>
      </c>
      <c r="C113" s="13" t="s">
        <v>7</v>
      </c>
      <c r="D113">
        <v>130.00249999999994</v>
      </c>
      <c r="E113" s="14">
        <v>129.59999999999962</v>
      </c>
    </row>
    <row r="114" spans="1:5" x14ac:dyDescent="0.25">
      <c r="A114" s="13">
        <v>130</v>
      </c>
      <c r="B114" s="14">
        <v>129.6</v>
      </c>
      <c r="C114" s="13" t="s">
        <v>8</v>
      </c>
      <c r="D114">
        <v>3.1819999999999999</v>
      </c>
      <c r="E114" s="14">
        <v>1.0000000000000001E-5</v>
      </c>
    </row>
    <row r="115" spans="1:5" x14ac:dyDescent="0.25">
      <c r="A115" s="13">
        <v>130.1</v>
      </c>
      <c r="B115" s="14">
        <v>129.6</v>
      </c>
      <c r="C115" s="13" t="s">
        <v>9</v>
      </c>
      <c r="D115">
        <v>200</v>
      </c>
      <c r="E115" s="14">
        <v>200</v>
      </c>
    </row>
    <row r="116" spans="1:5" x14ac:dyDescent="0.25">
      <c r="A116" s="13">
        <v>130.1</v>
      </c>
      <c r="B116" s="14">
        <v>129.6</v>
      </c>
      <c r="C116" s="13" t="s">
        <v>10</v>
      </c>
      <c r="D116">
        <v>0</v>
      </c>
      <c r="E116" s="14"/>
    </row>
    <row r="117" spans="1:5" x14ac:dyDescent="0.25">
      <c r="A117" s="13">
        <v>130.19999999999999</v>
      </c>
      <c r="B117" s="14">
        <v>129.6</v>
      </c>
      <c r="C117" s="13" t="s">
        <v>11</v>
      </c>
      <c r="D117" s="9">
        <v>3.191024307729954</v>
      </c>
      <c r="E117" s="14"/>
    </row>
    <row r="118" spans="1:5" x14ac:dyDescent="0.25">
      <c r="A118" s="13">
        <v>130.19999999999999</v>
      </c>
      <c r="B118" s="14">
        <v>129.6</v>
      </c>
      <c r="C118" s="13" t="s">
        <v>12</v>
      </c>
      <c r="D118">
        <v>7.0884676091398369E-4</v>
      </c>
      <c r="E118" s="14"/>
    </row>
    <row r="119" spans="1:5" x14ac:dyDescent="0.25">
      <c r="A119" s="13">
        <v>130.19999999999999</v>
      </c>
      <c r="B119" s="14">
        <v>129.6</v>
      </c>
      <c r="C119" s="13" t="s">
        <v>13</v>
      </c>
      <c r="D119">
        <v>1.4050715603096329</v>
      </c>
      <c r="E119" s="14"/>
    </row>
    <row r="120" spans="1:5" x14ac:dyDescent="0.25">
      <c r="A120" s="13">
        <v>130.19999999999999</v>
      </c>
      <c r="B120" s="14">
        <v>129.6</v>
      </c>
      <c r="C120" s="13" t="s">
        <v>14</v>
      </c>
      <c r="D120" s="9">
        <v>1.4176935218279674E-3</v>
      </c>
      <c r="E120" s="14"/>
    </row>
    <row r="121" spans="1:5" ht="15.75" thickBot="1" x14ac:dyDescent="0.3">
      <c r="A121" s="13">
        <v>130.19999999999999</v>
      </c>
      <c r="B121" s="14">
        <v>129.6</v>
      </c>
      <c r="C121" s="15" t="s">
        <v>15</v>
      </c>
      <c r="D121" s="10">
        <v>1.7506860712521695</v>
      </c>
      <c r="E121" s="16"/>
    </row>
    <row r="122" spans="1:5" x14ac:dyDescent="0.25">
      <c r="A122" s="13">
        <v>130.19999999999999</v>
      </c>
      <c r="B122" s="14">
        <v>129.6</v>
      </c>
    </row>
    <row r="123" spans="1:5" x14ac:dyDescent="0.25">
      <c r="A123" s="13">
        <v>130.30000000000001</v>
      </c>
      <c r="B123" s="14">
        <v>129.6</v>
      </c>
    </row>
    <row r="124" spans="1:5" x14ac:dyDescent="0.25">
      <c r="A124" s="13">
        <v>130.30000000000001</v>
      </c>
      <c r="B124" s="14">
        <v>129.6</v>
      </c>
    </row>
    <row r="125" spans="1:5" x14ac:dyDescent="0.25">
      <c r="A125" s="13">
        <v>130.30000000000001</v>
      </c>
      <c r="B125" s="14">
        <v>129.6</v>
      </c>
    </row>
    <row r="126" spans="1:5" x14ac:dyDescent="0.25">
      <c r="A126" s="13">
        <v>130.30000000000001</v>
      </c>
      <c r="B126" s="14">
        <v>129.6</v>
      </c>
    </row>
    <row r="127" spans="1:5" x14ac:dyDescent="0.25">
      <c r="A127" s="13">
        <v>130.4</v>
      </c>
      <c r="B127" s="14">
        <v>129.6</v>
      </c>
    </row>
    <row r="128" spans="1:5" x14ac:dyDescent="0.25">
      <c r="A128" s="13">
        <v>130.4</v>
      </c>
      <c r="B128" s="14">
        <v>129.6</v>
      </c>
    </row>
    <row r="129" spans="1:2" x14ac:dyDescent="0.25">
      <c r="A129" s="13">
        <v>130.4</v>
      </c>
      <c r="B129" s="14">
        <v>129.6</v>
      </c>
    </row>
    <row r="130" spans="1:2" x14ac:dyDescent="0.25">
      <c r="A130" s="13">
        <v>130.4</v>
      </c>
      <c r="B130" s="14">
        <v>129.6</v>
      </c>
    </row>
    <row r="131" spans="1:2" x14ac:dyDescent="0.25">
      <c r="A131" s="13">
        <v>130.5</v>
      </c>
      <c r="B131" s="14">
        <v>129.6</v>
      </c>
    </row>
    <row r="132" spans="1:2" x14ac:dyDescent="0.25">
      <c r="A132" s="13">
        <v>130.5</v>
      </c>
      <c r="B132" s="14">
        <v>129.6</v>
      </c>
    </row>
    <row r="133" spans="1:2" x14ac:dyDescent="0.25">
      <c r="A133" s="13">
        <v>130.5</v>
      </c>
      <c r="B133" s="14">
        <v>129.6</v>
      </c>
    </row>
    <row r="134" spans="1:2" x14ac:dyDescent="0.25">
      <c r="A134" s="13">
        <v>130.5</v>
      </c>
      <c r="B134" s="14">
        <v>129.6</v>
      </c>
    </row>
    <row r="135" spans="1:2" x14ac:dyDescent="0.25">
      <c r="A135" s="13">
        <v>130.69999999999999</v>
      </c>
      <c r="B135" s="14">
        <v>129.6</v>
      </c>
    </row>
    <row r="136" spans="1:2" x14ac:dyDescent="0.25">
      <c r="A136" s="13">
        <v>130.80000000000001</v>
      </c>
      <c r="B136" s="14">
        <v>129.6</v>
      </c>
    </row>
    <row r="137" spans="1:2" x14ac:dyDescent="0.25">
      <c r="A137" s="13">
        <v>130.80000000000001</v>
      </c>
      <c r="B137" s="14">
        <v>129.6</v>
      </c>
    </row>
    <row r="138" spans="1:2" x14ac:dyDescent="0.25">
      <c r="A138" s="13">
        <v>130.80000000000001</v>
      </c>
      <c r="B138" s="14">
        <v>129.6</v>
      </c>
    </row>
    <row r="139" spans="1:2" x14ac:dyDescent="0.25">
      <c r="A139" s="13">
        <v>130.80000000000001</v>
      </c>
      <c r="B139" s="14">
        <v>129.6</v>
      </c>
    </row>
    <row r="140" spans="1:2" x14ac:dyDescent="0.25">
      <c r="A140" s="13">
        <v>130.80000000000001</v>
      </c>
      <c r="B140" s="14">
        <v>129.6</v>
      </c>
    </row>
    <row r="141" spans="1:2" x14ac:dyDescent="0.25">
      <c r="A141" s="13">
        <v>130.80000000000001</v>
      </c>
      <c r="B141" s="14">
        <v>129.6</v>
      </c>
    </row>
    <row r="142" spans="1:2" x14ac:dyDescent="0.25">
      <c r="A142" s="13">
        <v>130.80000000000001</v>
      </c>
      <c r="B142" s="14">
        <v>129.6</v>
      </c>
    </row>
    <row r="143" spans="1:2" x14ac:dyDescent="0.25">
      <c r="A143" s="13">
        <v>130.9</v>
      </c>
      <c r="B143" s="14">
        <v>129.6</v>
      </c>
    </row>
    <row r="144" spans="1:2" x14ac:dyDescent="0.25">
      <c r="A144" s="13">
        <v>130.9</v>
      </c>
      <c r="B144" s="14">
        <v>129.6</v>
      </c>
    </row>
    <row r="145" spans="1:2" x14ac:dyDescent="0.25">
      <c r="A145" s="13">
        <v>130.9</v>
      </c>
      <c r="B145" s="14">
        <v>129.6</v>
      </c>
    </row>
    <row r="146" spans="1:2" x14ac:dyDescent="0.25">
      <c r="A146" s="13">
        <v>131</v>
      </c>
      <c r="B146" s="14">
        <v>129.6</v>
      </c>
    </row>
    <row r="147" spans="1:2" x14ac:dyDescent="0.25">
      <c r="A147" s="13">
        <v>131</v>
      </c>
      <c r="B147" s="14">
        <v>129.6</v>
      </c>
    </row>
    <row r="148" spans="1:2" x14ac:dyDescent="0.25">
      <c r="A148" s="13">
        <v>131</v>
      </c>
      <c r="B148" s="14">
        <v>129.6</v>
      </c>
    </row>
    <row r="149" spans="1:2" x14ac:dyDescent="0.25">
      <c r="A149" s="13">
        <v>131</v>
      </c>
      <c r="B149" s="14">
        <v>129.6</v>
      </c>
    </row>
    <row r="150" spans="1:2" x14ac:dyDescent="0.25">
      <c r="A150" s="13">
        <v>131</v>
      </c>
      <c r="B150" s="14">
        <v>129.6</v>
      </c>
    </row>
    <row r="151" spans="1:2" x14ac:dyDescent="0.25">
      <c r="A151" s="13">
        <v>131.1</v>
      </c>
      <c r="B151" s="14">
        <v>129.6</v>
      </c>
    </row>
    <row r="152" spans="1:2" x14ac:dyDescent="0.25">
      <c r="A152" s="13">
        <v>131.1</v>
      </c>
      <c r="B152" s="14">
        <v>129.6</v>
      </c>
    </row>
    <row r="153" spans="1:2" x14ac:dyDescent="0.25">
      <c r="A153" s="13">
        <v>131.19999999999999</v>
      </c>
      <c r="B153" s="14">
        <v>129.6</v>
      </c>
    </row>
    <row r="154" spans="1:2" x14ac:dyDescent="0.25">
      <c r="A154" s="13">
        <v>131.19999999999999</v>
      </c>
      <c r="B154" s="14">
        <v>129.6</v>
      </c>
    </row>
    <row r="155" spans="1:2" x14ac:dyDescent="0.25">
      <c r="A155" s="13">
        <v>131.30000000000001</v>
      </c>
      <c r="B155" s="14">
        <v>129.6</v>
      </c>
    </row>
    <row r="156" spans="1:2" x14ac:dyDescent="0.25">
      <c r="A156" s="13">
        <v>131.4</v>
      </c>
      <c r="B156" s="14">
        <v>129.6</v>
      </c>
    </row>
    <row r="157" spans="1:2" x14ac:dyDescent="0.25">
      <c r="A157" s="13">
        <v>131.4</v>
      </c>
      <c r="B157" s="14">
        <v>129.6</v>
      </c>
    </row>
    <row r="158" spans="1:2" x14ac:dyDescent="0.25">
      <c r="A158" s="13">
        <v>131.4</v>
      </c>
      <c r="B158" s="14">
        <v>129.6</v>
      </c>
    </row>
    <row r="159" spans="1:2" x14ac:dyDescent="0.25">
      <c r="A159" s="13">
        <v>131.4</v>
      </c>
      <c r="B159" s="14">
        <v>129.6</v>
      </c>
    </row>
    <row r="160" spans="1:2" x14ac:dyDescent="0.25">
      <c r="A160" s="13">
        <v>131.4</v>
      </c>
      <c r="B160" s="14">
        <v>129.6</v>
      </c>
    </row>
    <row r="161" spans="1:2" x14ac:dyDescent="0.25">
      <c r="A161" s="13">
        <v>131.4</v>
      </c>
      <c r="B161" s="14">
        <v>129.6</v>
      </c>
    </row>
    <row r="162" spans="1:2" x14ac:dyDescent="0.25">
      <c r="A162" s="13">
        <v>131.4</v>
      </c>
      <c r="B162" s="14">
        <v>129.6</v>
      </c>
    </row>
    <row r="163" spans="1:2" x14ac:dyDescent="0.25">
      <c r="A163" s="13">
        <v>131.4</v>
      </c>
      <c r="B163" s="14">
        <v>129.6</v>
      </c>
    </row>
    <row r="164" spans="1:2" x14ac:dyDescent="0.25">
      <c r="A164" s="13">
        <v>131.5</v>
      </c>
      <c r="B164" s="14">
        <v>129.6</v>
      </c>
    </row>
    <row r="165" spans="1:2" x14ac:dyDescent="0.25">
      <c r="A165" s="13">
        <v>131.5</v>
      </c>
      <c r="B165" s="14">
        <v>129.6</v>
      </c>
    </row>
    <row r="166" spans="1:2" x14ac:dyDescent="0.25">
      <c r="A166" s="13">
        <v>131.6</v>
      </c>
      <c r="B166" s="14">
        <v>129.6</v>
      </c>
    </row>
    <row r="167" spans="1:2" x14ac:dyDescent="0.25">
      <c r="A167" s="13">
        <v>131.6</v>
      </c>
      <c r="B167" s="14">
        <v>129.6</v>
      </c>
    </row>
    <row r="168" spans="1:2" x14ac:dyDescent="0.25">
      <c r="A168" s="13">
        <v>131.6</v>
      </c>
      <c r="B168" s="14">
        <v>129.6</v>
      </c>
    </row>
    <row r="169" spans="1:2" x14ac:dyDescent="0.25">
      <c r="A169" s="13">
        <v>131.69999999999999</v>
      </c>
      <c r="B169" s="14">
        <v>129.6</v>
      </c>
    </row>
    <row r="170" spans="1:2" x14ac:dyDescent="0.25">
      <c r="A170" s="13">
        <v>131.69999999999999</v>
      </c>
      <c r="B170" s="14">
        <v>129.6</v>
      </c>
    </row>
    <row r="171" spans="1:2" x14ac:dyDescent="0.25">
      <c r="A171" s="13">
        <v>131.69999999999999</v>
      </c>
      <c r="B171" s="14">
        <v>129.6</v>
      </c>
    </row>
    <row r="172" spans="1:2" x14ac:dyDescent="0.25">
      <c r="A172" s="13">
        <v>131.80000000000001</v>
      </c>
      <c r="B172" s="14">
        <v>129.6</v>
      </c>
    </row>
    <row r="173" spans="1:2" x14ac:dyDescent="0.25">
      <c r="A173" s="13">
        <v>131.80000000000001</v>
      </c>
      <c r="B173" s="14">
        <v>129.6</v>
      </c>
    </row>
    <row r="174" spans="1:2" x14ac:dyDescent="0.25">
      <c r="A174" s="13">
        <v>131.80000000000001</v>
      </c>
      <c r="B174" s="14">
        <v>129.6</v>
      </c>
    </row>
    <row r="175" spans="1:2" x14ac:dyDescent="0.25">
      <c r="A175" s="13">
        <v>131.80000000000001</v>
      </c>
      <c r="B175" s="14">
        <v>129.6</v>
      </c>
    </row>
    <row r="176" spans="1:2" x14ac:dyDescent="0.25">
      <c r="A176" s="13">
        <v>131.9</v>
      </c>
      <c r="B176" s="14">
        <v>129.6</v>
      </c>
    </row>
    <row r="177" spans="1:2" x14ac:dyDescent="0.25">
      <c r="A177" s="13">
        <v>132</v>
      </c>
      <c r="B177" s="14">
        <v>129.6</v>
      </c>
    </row>
    <row r="178" spans="1:2" x14ac:dyDescent="0.25">
      <c r="A178" s="13">
        <v>132.1</v>
      </c>
      <c r="B178" s="14">
        <v>129.6</v>
      </c>
    </row>
    <row r="179" spans="1:2" x14ac:dyDescent="0.25">
      <c r="A179" s="13">
        <v>132.19999999999999</v>
      </c>
      <c r="B179" s="14">
        <v>129.6</v>
      </c>
    </row>
    <row r="180" spans="1:2" x14ac:dyDescent="0.25">
      <c r="A180" s="13">
        <v>132.30000000000001</v>
      </c>
      <c r="B180" s="14">
        <v>129.6</v>
      </c>
    </row>
    <row r="181" spans="1:2" x14ac:dyDescent="0.25">
      <c r="A181" s="13">
        <v>132.6</v>
      </c>
      <c r="B181" s="14">
        <v>129.6</v>
      </c>
    </row>
    <row r="182" spans="1:2" x14ac:dyDescent="0.25">
      <c r="A182" s="13">
        <v>132.6</v>
      </c>
      <c r="B182" s="14">
        <v>129.6</v>
      </c>
    </row>
    <row r="183" spans="1:2" x14ac:dyDescent="0.25">
      <c r="A183" s="13">
        <v>132.6</v>
      </c>
      <c r="B183" s="14">
        <v>129.6</v>
      </c>
    </row>
    <row r="184" spans="1:2" x14ac:dyDescent="0.25">
      <c r="A184" s="13">
        <v>132.6</v>
      </c>
      <c r="B184" s="14">
        <v>129.6</v>
      </c>
    </row>
    <row r="185" spans="1:2" x14ac:dyDescent="0.25">
      <c r="A185" s="13">
        <v>132.6</v>
      </c>
      <c r="B185" s="14">
        <v>129.6</v>
      </c>
    </row>
    <row r="186" spans="1:2" x14ac:dyDescent="0.25">
      <c r="A186" s="13">
        <v>132.6</v>
      </c>
      <c r="B186" s="14">
        <v>129.6</v>
      </c>
    </row>
    <row r="187" spans="1:2" x14ac:dyDescent="0.25">
      <c r="A187" s="13">
        <v>132.6</v>
      </c>
      <c r="B187" s="14">
        <v>129.6</v>
      </c>
    </row>
    <row r="188" spans="1:2" x14ac:dyDescent="0.25">
      <c r="A188" s="13">
        <v>132.6</v>
      </c>
      <c r="B188" s="14">
        <v>129.6</v>
      </c>
    </row>
    <row r="189" spans="1:2" x14ac:dyDescent="0.25">
      <c r="A189" s="13">
        <v>132.6</v>
      </c>
      <c r="B189" s="14">
        <v>129.6</v>
      </c>
    </row>
    <row r="190" spans="1:2" x14ac:dyDescent="0.25">
      <c r="A190" s="13">
        <v>132.69999999999999</v>
      </c>
      <c r="B190" s="14">
        <v>129.6</v>
      </c>
    </row>
    <row r="191" spans="1:2" x14ac:dyDescent="0.25">
      <c r="A191" s="13">
        <v>134.5</v>
      </c>
      <c r="B191" s="14">
        <v>129.6</v>
      </c>
    </row>
    <row r="192" spans="1:2" x14ac:dyDescent="0.25">
      <c r="A192" s="13">
        <v>134.5</v>
      </c>
      <c r="B192" s="14">
        <v>129.6</v>
      </c>
    </row>
    <row r="193" spans="1:2" x14ac:dyDescent="0.25">
      <c r="A193" s="13">
        <v>134.5</v>
      </c>
      <c r="B193" s="14">
        <v>129.6</v>
      </c>
    </row>
    <row r="194" spans="1:2" x14ac:dyDescent="0.25">
      <c r="A194" s="13">
        <v>134.5</v>
      </c>
      <c r="B194" s="14">
        <v>129.6</v>
      </c>
    </row>
    <row r="195" spans="1:2" x14ac:dyDescent="0.25">
      <c r="A195" s="13">
        <v>134.5</v>
      </c>
      <c r="B195" s="14">
        <v>129.6</v>
      </c>
    </row>
    <row r="196" spans="1:2" x14ac:dyDescent="0.25">
      <c r="A196" s="13">
        <v>134.5</v>
      </c>
      <c r="B196" s="14">
        <v>129.6</v>
      </c>
    </row>
    <row r="197" spans="1:2" x14ac:dyDescent="0.25">
      <c r="A197" s="13">
        <v>134.5</v>
      </c>
      <c r="B197" s="14">
        <v>129.6</v>
      </c>
    </row>
    <row r="198" spans="1:2" x14ac:dyDescent="0.25">
      <c r="A198" s="13">
        <v>134.5</v>
      </c>
      <c r="B198" s="14">
        <v>129.6</v>
      </c>
    </row>
    <row r="199" spans="1:2" x14ac:dyDescent="0.25">
      <c r="A199" s="13">
        <v>134.5</v>
      </c>
      <c r="B199" s="14">
        <v>129.6</v>
      </c>
    </row>
    <row r="200" spans="1:2" x14ac:dyDescent="0.25">
      <c r="A200" s="13">
        <v>134.5</v>
      </c>
      <c r="B200" s="14">
        <v>129.6</v>
      </c>
    </row>
    <row r="201" spans="1:2" ht="15.75" thickBot="1" x14ac:dyDescent="0.3">
      <c r="A201" s="15">
        <v>134.5</v>
      </c>
      <c r="B201" s="16">
        <v>129.6</v>
      </c>
    </row>
  </sheetData>
  <autoFilter ref="A1:B201" xr:uid="{00000000-0001-0000-0000-000000000000}"/>
  <sortState xmlns:xlrd2="http://schemas.microsoft.com/office/spreadsheetml/2017/richdata2" ref="A2:B201">
    <sortCondition ref="B1:B201"/>
  </sortState>
  <phoneticPr fontId="2" type="noConversion"/>
  <conditionalFormatting sqref="F13:F2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{49BB449A-F064-4DF8-81BC-06ED83EE844A}</x14:id>
        </ext>
      </extLst>
    </cfRule>
  </conditionalFormatting>
  <conditionalFormatting sqref="G13:G26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{717D6DE5-4899-42F3-BB74-E1F89F1D677C}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BB449A-F064-4DF8-81BC-06ED83EE84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F13:F26</xm:sqref>
        </x14:conditionalFormatting>
        <x14:conditionalFormatting xmlns:xm="http://schemas.microsoft.com/office/excel/2006/main">
          <x14:cfRule type="dataBar" id="{717D6DE5-4899-42F3-BB74-E1F89F1D67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G13:G26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2022-12-12T20:00:52Z</dcterms:modified>
</cp:coreProperties>
</file>