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KEP Tool\Kraftwerkseinsatzplaner V 4.0 - GoFinal\Daten\Eingangsdaten\"/>
    </mc:Choice>
  </mc:AlternateContent>
  <bookViews>
    <workbookView xWindow="14400" yWindow="-15" windowWidth="14445" windowHeight="12795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</sheets>
  <definedNames>
    <definedName name="_xlnm._FilterDatabase" localSheetId="2" hidden="1">'Ergebnis KEP'!$A$1:$G$1</definedName>
    <definedName name="_xlnm._FilterDatabase" localSheetId="3" hidden="1">'Importtabelle E001'!$A$2:$G$30</definedName>
    <definedName name="_xlnm._FilterDatabase" localSheetId="0" hidden="1">Kraftwerkszuordnung!$A$1:$K$31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5" i="8"/>
  <c r="O5" i="8"/>
  <c r="P5" i="8"/>
  <c r="Q5" i="8"/>
  <c r="R5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D18" i="8"/>
  <c r="D19" i="8"/>
  <c r="D20" i="8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K3" i="3"/>
  <c r="C14" i="8" l="1"/>
  <c r="G13" i="6" s="1"/>
  <c r="C19" i="8"/>
  <c r="G18" i="6" s="1"/>
  <c r="C16" i="8"/>
  <c r="G15" i="6" s="1"/>
  <c r="C11" i="8"/>
  <c r="G10" i="6" s="1"/>
  <c r="C17" i="8"/>
  <c r="G16" i="6" s="1"/>
  <c r="C10" i="8"/>
  <c r="G9" i="6" s="1"/>
  <c r="C13" i="8"/>
  <c r="G12" i="6" s="1"/>
  <c r="C7" i="8"/>
  <c r="G6" i="6" s="1"/>
  <c r="C5" i="8"/>
  <c r="G4" i="6" s="1"/>
  <c r="C20" i="8"/>
  <c r="C8" i="8"/>
  <c r="G7" i="6" s="1"/>
  <c r="C18" i="8"/>
  <c r="G17" i="6" s="1"/>
  <c r="C15" i="8"/>
  <c r="G14" i="6" s="1"/>
  <c r="C12" i="8"/>
  <c r="G11" i="6" s="1"/>
  <c r="C9" i="8"/>
  <c r="G8" i="6" s="1"/>
  <c r="C6" i="8"/>
  <c r="G5" i="6" s="1"/>
  <c r="I2" i="3"/>
  <c r="I8" i="3"/>
  <c r="I9" i="3"/>
  <c r="I12" i="3"/>
  <c r="I13" i="3"/>
  <c r="I16" i="3"/>
  <c r="H6" i="3"/>
  <c r="H7" i="3"/>
  <c r="H8" i="3"/>
  <c r="H9" i="3"/>
  <c r="H10" i="3"/>
  <c r="H11" i="3"/>
  <c r="H12" i="3"/>
  <c r="H13" i="3"/>
  <c r="H14" i="3"/>
  <c r="H15" i="3"/>
  <c r="H16" i="3"/>
  <c r="H2" i="3"/>
  <c r="H3" i="3"/>
  <c r="H4" i="3"/>
  <c r="H5" i="3"/>
  <c r="G6" i="3"/>
  <c r="G7" i="3"/>
  <c r="G8" i="3"/>
  <c r="G9" i="3"/>
  <c r="G10" i="3"/>
  <c r="G11" i="3"/>
  <c r="G12" i="3"/>
  <c r="G13" i="3"/>
  <c r="G14" i="3"/>
  <c r="G15" i="3"/>
  <c r="G16" i="3"/>
  <c r="G2" i="3"/>
  <c r="G3" i="3"/>
  <c r="G4" i="3"/>
  <c r="G5" i="3"/>
  <c r="H13" i="6" l="1"/>
  <c r="H14" i="6"/>
  <c r="H15" i="6"/>
  <c r="H16" i="6"/>
  <c r="H17" i="6"/>
  <c r="H18" i="6"/>
  <c r="F13" i="6"/>
  <c r="F14" i="6"/>
  <c r="F15" i="6"/>
  <c r="F16" i="6"/>
  <c r="F17" i="6"/>
  <c r="F18" i="6"/>
  <c r="C8" i="4"/>
  <c r="F4" i="4"/>
  <c r="I3" i="3" s="1"/>
  <c r="F4" i="6" l="1"/>
  <c r="H4" i="6"/>
  <c r="F5" i="6"/>
  <c r="H5" i="6"/>
  <c r="F6" i="6"/>
  <c r="H6" i="6"/>
  <c r="F7" i="6"/>
  <c r="H7" i="6"/>
  <c r="F8" i="6"/>
  <c r="H8" i="6"/>
  <c r="F9" i="6"/>
  <c r="H9" i="6"/>
  <c r="F10" i="6"/>
  <c r="H10" i="6"/>
  <c r="F11" i="6"/>
  <c r="H11" i="6"/>
  <c r="F12" i="6"/>
  <c r="H12" i="6"/>
  <c r="H2" i="5" l="1"/>
  <c r="H4" i="5"/>
  <c r="H5" i="5"/>
  <c r="H6" i="5"/>
  <c r="H9" i="5"/>
  <c r="H16" i="5"/>
  <c r="H11" i="5"/>
  <c r="H7" i="5"/>
  <c r="H3" i="5"/>
  <c r="H12" i="5"/>
  <c r="H14" i="5"/>
  <c r="F6" i="4"/>
  <c r="I10" i="3" s="1"/>
  <c r="F2" i="4"/>
  <c r="C3" i="4"/>
  <c r="C4" i="4"/>
  <c r="C5" i="4"/>
  <c r="C6" i="4"/>
  <c r="C7" i="4"/>
  <c r="C2" i="4"/>
  <c r="I7" i="3" l="1"/>
  <c r="I11" i="3"/>
  <c r="I15" i="3"/>
  <c r="I14" i="3"/>
  <c r="I4" i="3"/>
  <c r="I5" i="3"/>
  <c r="I6" i="3"/>
  <c r="H15" i="5"/>
  <c r="H13" i="5"/>
  <c r="H8" i="5"/>
  <c r="H10" i="5"/>
  <c r="C10" i="4"/>
</calcChain>
</file>

<file path=xl/sharedStrings.xml><?xml version="1.0" encoding="utf-8"?>
<sst xmlns="http://schemas.openxmlformats.org/spreadsheetml/2006/main" count="313" uniqueCount="84">
  <si>
    <t>Kraftwerk</t>
  </si>
  <si>
    <t>E001</t>
  </si>
  <si>
    <t>Gas</t>
  </si>
  <si>
    <t>Öl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</si>
  <si>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</si>
  <si>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</si>
  <si>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</si>
  <si>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</si>
  <si>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</si>
  <si>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</si>
  <si>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</si>
  <si>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</si>
  <si>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</si>
  <si>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</si>
  <si>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</si>
  <si>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</si>
  <si>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</si>
  <si>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</si>
  <si>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</si>
  <si>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</si>
  <si>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</si>
  <si>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</si>
  <si>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</si>
  <si>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</si>
  <si>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</si>
  <si>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</si>
  <si>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</si>
  <si>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</si>
  <si>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</si>
  <si>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</si>
  <si>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</si>
  <si>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</si>
  <si>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AMAGER</t>
  </si>
  <si>
    <t>AMAGERVAERKET</t>
  </si>
  <si>
    <t>ASNAES POWER STATION</t>
  </si>
  <si>
    <t>ASNAESVAERKET</t>
  </si>
  <si>
    <t>Ölschiefer</t>
  </si>
  <si>
    <t>Heizkraftwerk</t>
  </si>
  <si>
    <t>AVEDÖRE POWER STATION</t>
  </si>
  <si>
    <t>AVEDÖRE VAERKET</t>
  </si>
  <si>
    <t>BORUP</t>
  </si>
  <si>
    <t>HILLERÖD</t>
  </si>
  <si>
    <t>GLENTEGÄRD</t>
  </si>
  <si>
    <t>DTU</t>
  </si>
  <si>
    <t>H. C. ÖRSTED POWER STATION</t>
  </si>
  <si>
    <t>H. C. ÖRSTED VAERKET</t>
  </si>
  <si>
    <t>HASLEV</t>
  </si>
  <si>
    <t>Müll</t>
  </si>
  <si>
    <t>HEJNINGE</t>
  </si>
  <si>
    <t>SLAGELSE</t>
  </si>
  <si>
    <t>HERNING</t>
  </si>
  <si>
    <t>KYNDBY</t>
  </si>
  <si>
    <t>KYNDBYVAERKET</t>
  </si>
  <si>
    <t>RINGSTED</t>
  </si>
  <si>
    <t>STIGSNAES</t>
  </si>
  <si>
    <t>STIGSNAESVAERKET</t>
  </si>
  <si>
    <t>SVANEMÖLLE</t>
  </si>
  <si>
    <t>SVANEMÖLLEVAERKET</t>
  </si>
  <si>
    <t>Wasserspeicher</t>
  </si>
  <si>
    <t>TEGLSTRUPGÄRD</t>
  </si>
  <si>
    <t>HELSINGÖR</t>
  </si>
  <si>
    <t>VALSEVAERKET</t>
  </si>
  <si>
    <t>HELSINGE</t>
  </si>
  <si>
    <t>DK_001</t>
  </si>
  <si>
    <t>DK_002</t>
  </si>
  <si>
    <t>DK_003</t>
  </si>
  <si>
    <t>DK_004</t>
  </si>
  <si>
    <t>DK_005</t>
  </si>
  <si>
    <t>DK_006</t>
  </si>
  <si>
    <t>DK_007</t>
  </si>
  <si>
    <t>DK_008</t>
  </si>
  <si>
    <t>DK_009</t>
  </si>
  <si>
    <t>DK_010</t>
  </si>
  <si>
    <t>DK_011</t>
  </si>
  <si>
    <t>DK_012</t>
  </si>
  <si>
    <t>DK_013</t>
  </si>
  <si>
    <t>DK_014</t>
  </si>
  <si>
    <t>DK_015</t>
  </si>
  <si>
    <t>VESTLOLLAND</t>
  </si>
  <si>
    <t>MARIBO</t>
  </si>
  <si>
    <t>Bezeichner</t>
  </si>
  <si>
    <t>Langname</t>
  </si>
  <si>
    <t>Konventionell</t>
  </si>
  <si>
    <t>Pmin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</si>
</sst>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0" xfId="0" applyNumberFormat="1"/>
    <xf numFmtId="0" fontId="0" fillId="0" borderId="1" xfId="0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center"/>
    </xf>
    <xf numFmtId="3" fontId="0" fillId="0" borderId="0" xfId="0" applyNumberForma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Normal="100" workbookViewId="0">
      <pane ySplit="1" topLeftCell="A2" activePane="bottomLeft" state="frozen"/>
      <selection pane="bottomLeft" activeCell="K18" sqref="K18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3" t="s">
        <v>15</v>
      </c>
      <c r="I1" s="13" t="s">
        <v>17</v>
      </c>
      <c r="J1" s="10" t="s">
        <v>9</v>
      </c>
      <c r="K1" s="10" t="s">
        <v>10</v>
      </c>
      <c r="L1" s="4"/>
    </row>
    <row r="2" spans="1:12" x14ac:dyDescent="0.25">
      <c r="A2" s="3" t="s">
        <v>63</v>
      </c>
      <c r="B2" s="3" t="s">
        <v>32</v>
      </c>
      <c r="C2" s="7" t="s">
        <v>1</v>
      </c>
      <c r="D2" s="17">
        <v>150</v>
      </c>
      <c r="E2" s="3" t="s">
        <v>33</v>
      </c>
      <c r="F2" s="1" t="s">
        <v>16</v>
      </c>
      <c r="G2" s="1">
        <f>VLOOKUP(F:F,Kraftwerkspark!$B$2:$F$8,4,FALSE)</f>
        <v>0.42</v>
      </c>
      <c r="H2" s="1">
        <f>VLOOKUP(F:F,Kraftwerkspark!$B$2:$F$8,3,FALSE)</f>
        <v>0.3</v>
      </c>
      <c r="I2" s="1">
        <f>VLOOKUP(F:F,Kraftwerkspark!$B$2:$F$8,5,FALSE)</f>
        <v>2.85</v>
      </c>
      <c r="J2" s="8">
        <v>408.15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IF(F2=Kraftwerkspark!$B$6,J2*Kraftwerkspark!$H$6/100,
IF(F2=Kraftwerkspark!$B$8,J2*Kraftwerkspark!$H$8/100,0))))))</f>
        <v>122.44499999999999</v>
      </c>
    </row>
    <row r="3" spans="1:12" x14ac:dyDescent="0.25">
      <c r="A3" s="3" t="s">
        <v>64</v>
      </c>
      <c r="B3" s="3" t="s">
        <v>34</v>
      </c>
      <c r="C3" s="7" t="s">
        <v>1</v>
      </c>
      <c r="D3" s="17">
        <v>380</v>
      </c>
      <c r="E3" s="3" t="s">
        <v>35</v>
      </c>
      <c r="F3" s="1" t="s">
        <v>36</v>
      </c>
      <c r="G3" s="1">
        <f>VLOOKUP(F:F,Kraftwerkspark!$B$2:$F$8,4,FALSE)</f>
        <v>0.35</v>
      </c>
      <c r="H3" s="1">
        <f>VLOOKUP(F:F,Kraftwerkspark!$B$2:$F$8,3,FALSE)</f>
        <v>0.27</v>
      </c>
      <c r="I3" s="1">
        <f>VLOOKUP(F:F,Kraftwerkspark!$B$2:$F$8,5,FALSE)</f>
        <v>7.125</v>
      </c>
      <c r="J3" s="8">
        <v>1055.1500000000001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IF(F3=Kraftwerkspark!$B$6,J3*Kraftwerkspark!$H$6/100,
IF(F3=Kraftwerkspark!$B$8,J3*Kraftwerkspark!$H$8/100,0))))))</f>
        <v>211.03</v>
      </c>
    </row>
    <row r="4" spans="1:12" x14ac:dyDescent="0.25">
      <c r="A4" s="3" t="s">
        <v>65</v>
      </c>
      <c r="B4" s="3" t="s">
        <v>38</v>
      </c>
      <c r="C4" s="7" t="s">
        <v>1</v>
      </c>
      <c r="D4" s="17">
        <v>380</v>
      </c>
      <c r="E4" s="3" t="s">
        <v>39</v>
      </c>
      <c r="F4" s="1" t="s">
        <v>2</v>
      </c>
      <c r="G4" s="1">
        <f>VLOOKUP(F:F,Kraftwerkspark!$B$2:$F$8,4,FALSE)</f>
        <v>0.52</v>
      </c>
      <c r="H4" s="1">
        <f>VLOOKUP(F:F,Kraftwerkspark!$B$2:$F$8,3,FALSE)</f>
        <v>0.2</v>
      </c>
      <c r="I4" s="1">
        <f>VLOOKUP(F:F,Kraftwerkspark!$B$2:$F$8,5,FALSE)</f>
        <v>7.125</v>
      </c>
      <c r="J4" s="8">
        <v>808.15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IF(F4=Kraftwerkspark!$B$6,J4*Kraftwerkspark!$H$6/100,
IF(F4=Kraftwerkspark!$B$8,J4*Kraftwerkspark!$H$8/100,0))))))</f>
        <v>161.63</v>
      </c>
    </row>
    <row r="5" spans="1:12" x14ac:dyDescent="0.25">
      <c r="A5" s="3" t="s">
        <v>66</v>
      </c>
      <c r="B5" s="3" t="s">
        <v>40</v>
      </c>
      <c r="C5" s="7" t="s">
        <v>1</v>
      </c>
      <c r="D5" s="17">
        <v>150</v>
      </c>
      <c r="E5" s="3" t="s">
        <v>41</v>
      </c>
      <c r="F5" s="1" t="s">
        <v>2</v>
      </c>
      <c r="G5" s="1">
        <f>VLOOKUP(F:F,Kraftwerkspark!$B$2:$F$8,4,FALSE)</f>
        <v>0.52</v>
      </c>
      <c r="H5" s="1">
        <f>VLOOKUP(F:F,Kraftwerkspark!$B$2:$F$8,3,FALSE)</f>
        <v>0.2</v>
      </c>
      <c r="I5" s="1">
        <f>VLOOKUP(F:F,Kraftwerkspark!$B$2:$F$8,5,FALSE)</f>
        <v>7.125</v>
      </c>
      <c r="J5" s="8">
        <v>75.150000000000006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IF(F5=Kraftwerkspark!$B$6,J5*Kraftwerkspark!$H$6/100,
IF(F5=Kraftwerkspark!$B$8,J5*Kraftwerkspark!$H$8/100,0))))))</f>
        <v>15.03</v>
      </c>
    </row>
    <row r="6" spans="1:12" x14ac:dyDescent="0.25">
      <c r="A6" s="3" t="s">
        <v>67</v>
      </c>
      <c r="B6" s="3" t="s">
        <v>42</v>
      </c>
      <c r="C6" s="7" t="s">
        <v>1</v>
      </c>
      <c r="D6" s="17">
        <v>380</v>
      </c>
      <c r="E6" s="3" t="s">
        <v>43</v>
      </c>
      <c r="F6" s="1" t="s">
        <v>2</v>
      </c>
      <c r="G6" s="1">
        <f>VLOOKUP(F:F,Kraftwerkspark!$B$2:$F$8,4,FALSE)</f>
        <v>0.52</v>
      </c>
      <c r="H6" s="1">
        <f>VLOOKUP(F:F,Kraftwerkspark!$B$2:$F$8,3,FALSE)</f>
        <v>0.2</v>
      </c>
      <c r="I6" s="1">
        <f>VLOOKUP(F:F,Kraftwerkspark!$B$2:$F$8,5,FALSE)</f>
        <v>7.125</v>
      </c>
      <c r="J6" s="8">
        <v>36.15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IF(F6=Kraftwerkspark!$B$6,J6*Kraftwerkspark!$H$6/100,
IF(F6=Kraftwerkspark!$B$8,J6*Kraftwerkspark!$H$8/100,0))))))</f>
        <v>7.23</v>
      </c>
    </row>
    <row r="7" spans="1:12" x14ac:dyDescent="0.25">
      <c r="A7" s="3" t="s">
        <v>68</v>
      </c>
      <c r="B7" s="3" t="s">
        <v>44</v>
      </c>
      <c r="C7" s="7" t="s">
        <v>1</v>
      </c>
      <c r="D7" s="17">
        <v>380</v>
      </c>
      <c r="E7" s="3" t="s">
        <v>45</v>
      </c>
      <c r="F7" s="1" t="s">
        <v>2</v>
      </c>
      <c r="G7" s="1">
        <f>VLOOKUP(F:F,Kraftwerkspark!$B$2:$F$8,4,FALSE)</f>
        <v>0.52</v>
      </c>
      <c r="H7" s="1">
        <f>VLOOKUP(F:F,Kraftwerkspark!$B$2:$F$8,3,FALSE)</f>
        <v>0.2</v>
      </c>
      <c r="I7" s="1">
        <f>VLOOKUP(F:F,Kraftwerkspark!$B$2:$F$8,5,FALSE)</f>
        <v>7.125</v>
      </c>
      <c r="J7" s="8">
        <v>131.15</v>
      </c>
      <c r="K7" s="1">
        <f>IF(F7=Kraftwerkspark!$B$2,J7*Kraftwerkspark!$H$2/100,
IF(F7=Kraftwerkspark!$B$3,J7*Kraftwerkspark!$H$3/100,
IF(F7=Kraftwerkspark!$B$4,J7*Kraftwerkspark!$H$4/100,
IF(F7=Kraftwerkspark!$B$5,J7*Kraftwerkspark!$H$5/100,
IF(F7=Kraftwerkspark!$B$6,J7*Kraftwerkspark!$H$6/100,
IF(F7=Kraftwerkspark!$B$8,J7*Kraftwerkspark!$H$8/100,0))))))</f>
        <v>26.23</v>
      </c>
    </row>
    <row r="8" spans="1:12" x14ac:dyDescent="0.25">
      <c r="A8" s="3" t="s">
        <v>69</v>
      </c>
      <c r="B8" s="3" t="s">
        <v>46</v>
      </c>
      <c r="C8" s="7" t="s">
        <v>1</v>
      </c>
      <c r="D8" s="17">
        <v>150</v>
      </c>
      <c r="E8" s="3" t="s">
        <v>46</v>
      </c>
      <c r="F8" s="1" t="s">
        <v>37</v>
      </c>
      <c r="G8" s="1">
        <f>VLOOKUP(F:F,Kraftwerkspark!$B$2:$F$8,4,FALSE)</f>
        <v>0.9</v>
      </c>
      <c r="H8" s="1">
        <f>VLOOKUP(F:F,Kraftwerkspark!$B$2:$F$8,3,FALSE)</f>
        <v>0</v>
      </c>
      <c r="I8" s="1">
        <f>VLOOKUP(F:F,Kraftwerkspark!$B$2:$F$8,5,FALSE)</f>
        <v>0</v>
      </c>
      <c r="J8" s="8">
        <v>3.15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IF(F8=Kraftwerkspark!$B$6,J8*Kraftwerkspark!$H$6/100,
IF(F8=Kraftwerkspark!$B$8,J8*Kraftwerkspark!$H$8/100,0))))))</f>
        <v>0</v>
      </c>
    </row>
    <row r="9" spans="1:12" x14ac:dyDescent="0.25">
      <c r="A9" s="3" t="s">
        <v>70</v>
      </c>
      <c r="B9" s="3" t="s">
        <v>48</v>
      </c>
      <c r="C9" s="7" t="s">
        <v>1</v>
      </c>
      <c r="D9" s="17">
        <v>150</v>
      </c>
      <c r="E9" s="3" t="s">
        <v>49</v>
      </c>
      <c r="F9" s="1" t="s">
        <v>37</v>
      </c>
      <c r="G9" s="1">
        <f>VLOOKUP(F:F,Kraftwerkspark!$B$2:$F$8,4,FALSE)</f>
        <v>0.9</v>
      </c>
      <c r="H9" s="1">
        <f>VLOOKUP(F:F,Kraftwerkspark!$B$2:$F$8,3,FALSE)</f>
        <v>0</v>
      </c>
      <c r="I9" s="1">
        <f>VLOOKUP(F:F,Kraftwerkspark!$B$2:$F$8,5,FALSE)</f>
        <v>0</v>
      </c>
      <c r="J9" s="8">
        <v>9.85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IF(F9=Kraftwerkspark!$B$6,J9*Kraftwerkspark!$H$6/100,
IF(F9=Kraftwerkspark!$B$8,J9*Kraftwerkspark!$H$8/100,0))))))</f>
        <v>0</v>
      </c>
    </row>
    <row r="10" spans="1:12" x14ac:dyDescent="0.25">
      <c r="A10" s="3" t="s">
        <v>71</v>
      </c>
      <c r="B10" s="3" t="s">
        <v>51</v>
      </c>
      <c r="C10" s="7" t="s">
        <v>1</v>
      </c>
      <c r="D10" s="17">
        <v>380</v>
      </c>
      <c r="E10" s="3" t="s">
        <v>52</v>
      </c>
      <c r="F10" s="1" t="s">
        <v>3</v>
      </c>
      <c r="G10" s="1">
        <f>VLOOKUP(F:F,Kraftwerkspark!$B$2:$F$8,4,FALSE)</f>
        <v>0.35</v>
      </c>
      <c r="H10" s="1">
        <f>VLOOKUP(F:F,Kraftwerkspark!$B$2:$F$8,3,FALSE)</f>
        <v>0.27</v>
      </c>
      <c r="I10" s="1">
        <f>VLOOKUP(F:F,Kraftwerkspark!$B$2:$F$8,5,FALSE)</f>
        <v>7.125</v>
      </c>
      <c r="J10" s="8">
        <v>674.15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IF(F10=Kraftwerkspark!$B$6,J10*Kraftwerkspark!$H$6/100,
IF(F10=Kraftwerkspark!$B$8,J10*Kraftwerkspark!$H$8/100,0))))))</f>
        <v>134.83000000000001</v>
      </c>
    </row>
    <row r="11" spans="1:12" x14ac:dyDescent="0.25">
      <c r="A11" s="3" t="s">
        <v>72</v>
      </c>
      <c r="B11" s="3" t="s">
        <v>53</v>
      </c>
      <c r="C11" s="7" t="s">
        <v>1</v>
      </c>
      <c r="D11" s="17">
        <v>150</v>
      </c>
      <c r="E11" s="3" t="s">
        <v>53</v>
      </c>
      <c r="F11" s="1" t="s">
        <v>2</v>
      </c>
      <c r="G11" s="1">
        <f>VLOOKUP(F:F,Kraftwerkspark!$B$2:$F$8,4,FALSE)</f>
        <v>0.52</v>
      </c>
      <c r="H11" s="1">
        <f>VLOOKUP(F:F,Kraftwerkspark!$B$2:$F$8,3,FALSE)</f>
        <v>0.2</v>
      </c>
      <c r="I11" s="1">
        <f>VLOOKUP(F:F,Kraftwerkspark!$B$2:$F$8,5,FALSE)</f>
        <v>7.125</v>
      </c>
      <c r="J11" s="8">
        <v>9.15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IF(F11=Kraftwerkspark!$B$6,J11*Kraftwerkspark!$H$6/100,
IF(F11=Kraftwerkspark!$B$8,J11*Kraftwerkspark!$H$8/100,0))))))</f>
        <v>1.83</v>
      </c>
    </row>
    <row r="12" spans="1:12" x14ac:dyDescent="0.25">
      <c r="A12" s="3" t="s">
        <v>73</v>
      </c>
      <c r="B12" s="3" t="s">
        <v>54</v>
      </c>
      <c r="C12" s="7" t="s">
        <v>1</v>
      </c>
      <c r="D12" s="17">
        <v>150</v>
      </c>
      <c r="E12" s="3" t="s">
        <v>55</v>
      </c>
      <c r="F12" s="1" t="s">
        <v>16</v>
      </c>
      <c r="G12" s="1">
        <f>VLOOKUP(F:F,Kraftwerkspark!$B$2:$F$8,4,FALSE)</f>
        <v>0.42</v>
      </c>
      <c r="H12" s="1">
        <f>VLOOKUP(F:F,Kraftwerkspark!$B$2:$F$8,3,FALSE)</f>
        <v>0.3</v>
      </c>
      <c r="I12" s="1">
        <f>VLOOKUP(F:F,Kraftwerkspark!$B$2:$F$8,5,FALSE)</f>
        <v>2.85</v>
      </c>
      <c r="J12" s="8">
        <v>407.15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IF(F12=Kraftwerkspark!$B$6,J12*Kraftwerkspark!$H$6/100,
IF(F12=Kraftwerkspark!$B$8,J12*Kraftwerkspark!$H$8/100,0))))))</f>
        <v>122.145</v>
      </c>
    </row>
    <row r="13" spans="1:12" x14ac:dyDescent="0.25">
      <c r="A13" s="3" t="s">
        <v>74</v>
      </c>
      <c r="B13" s="3" t="s">
        <v>56</v>
      </c>
      <c r="C13" s="7" t="s">
        <v>1</v>
      </c>
      <c r="D13" s="17">
        <v>150</v>
      </c>
      <c r="E13" s="3" t="s">
        <v>57</v>
      </c>
      <c r="F13" s="1" t="s">
        <v>16</v>
      </c>
      <c r="G13" s="1">
        <f>VLOOKUP(F:F,Kraftwerkspark!$B$2:$F$8,4,FALSE)</f>
        <v>0.42</v>
      </c>
      <c r="H13" s="1">
        <f>VLOOKUP(F:F,Kraftwerkspark!$B$2:$F$8,3,FALSE)</f>
        <v>0.3</v>
      </c>
      <c r="I13" s="1">
        <f>VLOOKUP(F:F,Kraftwerkspark!$B$2:$F$8,5,FALSE)</f>
        <v>2.85</v>
      </c>
      <c r="J13" s="8">
        <v>79.150000000000006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IF(F13=Kraftwerkspark!$B$6,J13*Kraftwerkspark!$H$6/100,
IF(F13=Kraftwerkspark!$B$8,J13*Kraftwerkspark!$H$8/100,0))))))</f>
        <v>23.745000000000001</v>
      </c>
    </row>
    <row r="14" spans="1:12" x14ac:dyDescent="0.25">
      <c r="A14" s="3" t="s">
        <v>75</v>
      </c>
      <c r="B14" s="3" t="s">
        <v>59</v>
      </c>
      <c r="C14" s="7" t="s">
        <v>1</v>
      </c>
      <c r="D14" s="17">
        <v>150</v>
      </c>
      <c r="E14" s="3" t="s">
        <v>60</v>
      </c>
      <c r="F14" s="1" t="s">
        <v>2</v>
      </c>
      <c r="G14" s="1">
        <f>VLOOKUP(F:F,Kraftwerkspark!$B$2:$F$8,4,FALSE)</f>
        <v>0.52</v>
      </c>
      <c r="H14" s="1">
        <f>VLOOKUP(F:F,Kraftwerkspark!$B$2:$F$8,3,FALSE)</f>
        <v>0.2</v>
      </c>
      <c r="I14" s="1">
        <f>VLOOKUP(F:F,Kraftwerkspark!$B$2:$F$8,5,FALSE)</f>
        <v>7.125</v>
      </c>
      <c r="J14" s="8">
        <v>55.15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IF(F14=Kraftwerkspark!$B$6,J14*Kraftwerkspark!$H$6/100,
IF(F14=Kraftwerkspark!$B$8,J14*Kraftwerkspark!$H$8/100,0))))))</f>
        <v>11.03</v>
      </c>
    </row>
    <row r="15" spans="1:12" x14ac:dyDescent="0.25">
      <c r="A15" s="3" t="s">
        <v>76</v>
      </c>
      <c r="B15" s="18" t="s">
        <v>61</v>
      </c>
      <c r="C15" s="19" t="s">
        <v>1</v>
      </c>
      <c r="D15" s="20">
        <v>150</v>
      </c>
      <c r="E15" s="18" t="s">
        <v>62</v>
      </c>
      <c r="F15" s="21" t="s">
        <v>2</v>
      </c>
      <c r="G15" s="1">
        <f>VLOOKUP(F:F,Kraftwerkspark!$B$2:$F$8,4,FALSE)</f>
        <v>0.52</v>
      </c>
      <c r="H15" s="1">
        <f>VLOOKUP(F:F,Kraftwerkspark!$B$2:$F$8,3,FALSE)</f>
        <v>0.2</v>
      </c>
      <c r="I15" s="1">
        <f>VLOOKUP(F:F,Kraftwerkspark!$B$2:$F$8,5,FALSE)</f>
        <v>7.125</v>
      </c>
      <c r="J15" s="8">
        <v>1.25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IF(F15=Kraftwerkspark!$B$6,J15*Kraftwerkspark!$H$6/100,
IF(F15=Kraftwerkspark!$B$8,J15*Kraftwerkspark!$H$8/100,0))))))</f>
        <v>0.25</v>
      </c>
    </row>
    <row r="16" spans="1:12" x14ac:dyDescent="0.25">
      <c r="A16" s="3" t="s">
        <v>77</v>
      </c>
      <c r="B16" s="3" t="s">
        <v>78</v>
      </c>
      <c r="C16" s="7" t="s">
        <v>1</v>
      </c>
      <c r="D16" s="17">
        <v>150</v>
      </c>
      <c r="E16" s="3" t="s">
        <v>79</v>
      </c>
      <c r="F16" s="1" t="s">
        <v>37</v>
      </c>
      <c r="G16" s="1">
        <f>VLOOKUP(F:F,Kraftwerkspark!$B$2:$F$8,4,FALSE)</f>
        <v>0.9</v>
      </c>
      <c r="H16" s="1">
        <f>VLOOKUP(F:F,Kraftwerkspark!$B$2:$F$8,3,FALSE)</f>
        <v>0</v>
      </c>
      <c r="I16" s="1">
        <f>VLOOKUP(F:F,Kraftwerkspark!$B$2:$F$8,5,FALSE)</f>
        <v>0</v>
      </c>
      <c r="J16" s="8">
        <v>7.45</v>
      </c>
      <c r="K16" s="1">
        <f>IF(F16=Kraftwerkspark!$B$2,J16*Kraftwerkspark!$H$2/100,
IF(F16=Kraftwerkspark!$B$3,J16*Kraftwerkspark!$H$3/100,
IF(F16=Kraftwerkspark!$B$4,J16*Kraftwerkspark!$H$4/100,
IF(F16=Kraftwerkspark!$B$5,J16*Kraftwerkspark!$H$5/100,
IF(F16=Kraftwerkspark!$B$6,J16*Kraftwerkspark!$H$6/100,
IF(F16=Kraftwerkspark!$B$8,J16*Kraftwerkspark!$H$8/100,0))))))</f>
        <v>0</v>
      </c>
    </row>
    <row r="17" spans="1:11" x14ac:dyDescent="0.25">
      <c r="A17" s="4"/>
      <c r="B17" s="22"/>
      <c r="C17" s="4"/>
      <c r="D17" s="24"/>
      <c r="E17" s="4"/>
      <c r="F17" s="26"/>
      <c r="G17" s="26"/>
      <c r="H17" s="26"/>
      <c r="I17" s="26"/>
      <c r="J17" s="25"/>
      <c r="K17" s="26"/>
    </row>
    <row r="18" spans="1:11" x14ac:dyDescent="0.25">
      <c r="A18" s="4"/>
      <c r="B18" s="22"/>
      <c r="C18" s="27"/>
      <c r="D18" s="24"/>
      <c r="E18" s="4"/>
      <c r="F18" s="26"/>
      <c r="G18" s="26"/>
      <c r="H18" s="26"/>
      <c r="I18" s="26"/>
      <c r="J18" s="25"/>
      <c r="K18" s="26"/>
    </row>
    <row r="19" spans="1:11" x14ac:dyDescent="0.25">
      <c r="A19" s="4"/>
      <c r="B19" s="22"/>
      <c r="C19" s="4"/>
      <c r="D19" s="24"/>
      <c r="E19" s="4"/>
      <c r="F19" s="26"/>
      <c r="G19" s="26"/>
      <c r="H19" s="26"/>
      <c r="I19" s="26"/>
      <c r="J19" s="25"/>
      <c r="K19" s="26"/>
    </row>
    <row r="20" spans="1:11" x14ac:dyDescent="0.25">
      <c r="A20" s="4"/>
      <c r="B20" s="22"/>
      <c r="C20" s="4"/>
      <c r="D20" s="24"/>
      <c r="E20" s="4"/>
      <c r="F20" s="26"/>
      <c r="G20" s="26"/>
      <c r="H20" s="26"/>
      <c r="I20" s="26"/>
      <c r="J20" s="25"/>
      <c r="K20" s="26"/>
    </row>
    <row r="21" spans="1:11" x14ac:dyDescent="0.25">
      <c r="A21" s="4"/>
      <c r="B21" s="22"/>
      <c r="C21" s="4"/>
      <c r="D21" s="24"/>
      <c r="E21" s="4"/>
      <c r="F21" s="26"/>
      <c r="G21" s="26"/>
      <c r="H21" s="26"/>
      <c r="I21" s="26"/>
      <c r="J21" s="25"/>
      <c r="K21" s="26"/>
    </row>
    <row r="22" spans="1:11" x14ac:dyDescent="0.25">
      <c r="A22" s="4"/>
      <c r="B22" s="22"/>
      <c r="C22" s="4"/>
      <c r="D22" s="24"/>
      <c r="E22" s="4"/>
      <c r="F22" s="26"/>
      <c r="G22" s="26"/>
      <c r="H22" s="26"/>
      <c r="I22" s="26"/>
      <c r="J22" s="25"/>
      <c r="K22" s="26"/>
    </row>
    <row r="23" spans="1:11" x14ac:dyDescent="0.25">
      <c r="A23" s="4"/>
      <c r="B23" s="22"/>
      <c r="C23" s="4"/>
      <c r="D23" s="24"/>
      <c r="E23" s="4"/>
      <c r="F23" s="26"/>
      <c r="G23" s="26"/>
      <c r="H23" s="26"/>
      <c r="I23" s="26"/>
      <c r="J23" s="25"/>
      <c r="K23" s="26"/>
    </row>
    <row r="24" spans="1:11" x14ac:dyDescent="0.25">
      <c r="A24" s="4"/>
      <c r="B24" s="22"/>
      <c r="C24" s="27"/>
      <c r="D24" s="24"/>
      <c r="E24" s="4"/>
      <c r="F24" s="26"/>
      <c r="G24" s="26"/>
      <c r="H24" s="26"/>
      <c r="I24" s="26"/>
      <c r="J24" s="25"/>
      <c r="K24" s="26"/>
    </row>
    <row r="25" spans="1:11" x14ac:dyDescent="0.25">
      <c r="A25" s="4"/>
      <c r="B25" s="22"/>
      <c r="C25" s="4"/>
      <c r="D25" s="24"/>
      <c r="E25" s="4"/>
      <c r="F25" s="26"/>
      <c r="G25" s="26"/>
      <c r="H25" s="26"/>
      <c r="I25" s="26"/>
      <c r="J25" s="25"/>
      <c r="K25" s="26"/>
    </row>
    <row r="26" spans="1:11" x14ac:dyDescent="0.25">
      <c r="A26" s="4"/>
      <c r="B26" s="22"/>
      <c r="C26" s="23"/>
      <c r="D26" s="24"/>
      <c r="E26" s="4"/>
      <c r="F26" s="26"/>
      <c r="G26" s="26"/>
      <c r="H26" s="26"/>
      <c r="I26" s="26"/>
      <c r="J26" s="25"/>
      <c r="K26" s="26"/>
    </row>
    <row r="27" spans="1:11" x14ac:dyDescent="0.25">
      <c r="A27" s="4"/>
      <c r="B27" s="22"/>
      <c r="C27" s="23"/>
      <c r="D27" s="24"/>
      <c r="E27" s="4"/>
      <c r="F27" s="26"/>
      <c r="G27" s="26"/>
      <c r="H27" s="26"/>
      <c r="I27" s="26"/>
      <c r="J27" s="25"/>
      <c r="K27" s="26"/>
    </row>
    <row r="28" spans="1:11" x14ac:dyDescent="0.25">
      <c r="A28" s="4"/>
      <c r="B28" s="22"/>
      <c r="C28" s="4"/>
      <c r="D28" s="24"/>
      <c r="E28" s="4"/>
      <c r="F28" s="26"/>
      <c r="G28" s="26"/>
      <c r="H28" s="26"/>
      <c r="I28" s="26"/>
      <c r="J28" s="25"/>
      <c r="K28" s="26"/>
    </row>
    <row r="29" spans="1:11" x14ac:dyDescent="0.25">
      <c r="A29" s="4"/>
      <c r="B29" s="22"/>
      <c r="C29" s="4"/>
      <c r="D29" s="24"/>
      <c r="E29" s="4"/>
      <c r="F29" s="26"/>
      <c r="G29" s="26"/>
      <c r="H29" s="26"/>
      <c r="I29" s="26"/>
      <c r="J29" s="25"/>
      <c r="K29" s="26"/>
    </row>
    <row r="30" spans="1:11" x14ac:dyDescent="0.25">
      <c r="A30" s="4"/>
      <c r="B30" s="22"/>
      <c r="C30" s="4"/>
      <c r="D30" s="24"/>
      <c r="E30" s="4"/>
      <c r="F30" s="26"/>
      <c r="G30" s="26"/>
      <c r="H30" s="26"/>
      <c r="I30" s="26"/>
      <c r="J30" s="25"/>
      <c r="K30" s="26"/>
    </row>
    <row r="31" spans="1:11" x14ac:dyDescent="0.25">
      <c r="A31" s="4"/>
      <c r="B31" s="22"/>
      <c r="C31" s="4"/>
      <c r="D31" s="24"/>
      <c r="E31" s="4"/>
      <c r="F31" s="26"/>
      <c r="G31" s="26"/>
      <c r="H31" s="26"/>
      <c r="I31" s="26"/>
      <c r="J31" s="25"/>
      <c r="K31" s="26"/>
    </row>
    <row r="32" spans="1:11" x14ac:dyDescent="0.25">
      <c r="A32" s="4"/>
      <c r="B32" s="4"/>
      <c r="C32" s="26"/>
      <c r="D32" s="4"/>
      <c r="E32" s="4"/>
      <c r="F32" s="26"/>
      <c r="G32" s="26"/>
      <c r="H32" s="26"/>
      <c r="I32" s="26"/>
      <c r="J32" s="26"/>
      <c r="K32" s="4"/>
    </row>
    <row r="33" spans="3:10" x14ac:dyDescent="0.25">
      <c r="C33" s="5"/>
      <c r="F33" s="6"/>
      <c r="G33" s="6"/>
      <c r="H33" s="6"/>
      <c r="I33" s="6"/>
      <c r="J33" s="5"/>
    </row>
    <row r="34" spans="3:10" x14ac:dyDescent="0.25">
      <c r="F34" s="6"/>
      <c r="G34" s="6"/>
      <c r="H34" s="6"/>
      <c r="I34" s="6"/>
      <c r="J34" s="5"/>
    </row>
    <row r="35" spans="3:10" x14ac:dyDescent="0.25">
      <c r="F35" s="6"/>
      <c r="G35" s="6"/>
      <c r="H35" s="6"/>
      <c r="I35" s="6"/>
      <c r="J35" s="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6" customWidth="1"/>
  </cols>
  <sheetData>
    <row r="1" spans="1:8" ht="30" x14ac:dyDescent="0.25">
      <c r="A1" s="14" t="s">
        <v>12</v>
      </c>
      <c r="B1" s="10" t="s">
        <v>18</v>
      </c>
      <c r="C1" s="14" t="s">
        <v>13</v>
      </c>
      <c r="D1" s="13" t="s">
        <v>15</v>
      </c>
      <c r="E1" s="10" t="s">
        <v>5</v>
      </c>
      <c r="F1" s="13" t="s">
        <v>17</v>
      </c>
      <c r="G1" s="13" t="s">
        <v>20</v>
      </c>
      <c r="H1" s="10" t="s">
        <v>22</v>
      </c>
    </row>
    <row r="2" spans="1:8" x14ac:dyDescent="0.25">
      <c r="A2" s="1">
        <v>1</v>
      </c>
      <c r="B2" s="1" t="s">
        <v>2</v>
      </c>
      <c r="C2" s="15">
        <f>SUMIF(Kraftwerkszuordnung!$F$2:$F$31,B2,Kraftwerkszuordnung!$J$2:$J$31)</f>
        <v>1116.1500000000001</v>
      </c>
      <c r="D2" s="3">
        <v>0.2</v>
      </c>
      <c r="E2" s="3">
        <v>0.52</v>
      </c>
      <c r="F2" s="3">
        <f>2.5*$F$5</f>
        <v>7.125</v>
      </c>
      <c r="G2" s="1" t="s">
        <v>19</v>
      </c>
      <c r="H2" s="3">
        <v>20</v>
      </c>
    </row>
    <row r="3" spans="1:8" x14ac:dyDescent="0.25">
      <c r="A3" s="1">
        <v>2</v>
      </c>
      <c r="B3" s="1" t="s">
        <v>47</v>
      </c>
      <c r="C3" s="15">
        <f>SUMIF(Kraftwerkszuordnung!$F$2:$F$31,B3,Kraftwerkszuordnung!$J$2:$J$31)</f>
        <v>0</v>
      </c>
      <c r="D3" s="3">
        <v>0.12</v>
      </c>
      <c r="E3" s="3">
        <v>0.14000000000000001</v>
      </c>
      <c r="F3" s="3">
        <v>0</v>
      </c>
      <c r="G3" s="1"/>
      <c r="H3" s="3"/>
    </row>
    <row r="4" spans="1:8" x14ac:dyDescent="0.25">
      <c r="A4" s="1">
        <v>3</v>
      </c>
      <c r="B4" s="1" t="s">
        <v>36</v>
      </c>
      <c r="C4" s="15">
        <f>SUMIF(Kraftwerkszuordnung!$F$2:$F$31,B4,Kraftwerkszuordnung!$J$2:$J$31)</f>
        <v>1055.1500000000001</v>
      </c>
      <c r="D4" s="3">
        <v>0.27</v>
      </c>
      <c r="E4" s="3">
        <v>0.35</v>
      </c>
      <c r="F4" s="3">
        <f>2.5*$F$5</f>
        <v>7.125</v>
      </c>
      <c r="G4" s="1" t="s">
        <v>19</v>
      </c>
      <c r="H4" s="2">
        <v>20</v>
      </c>
    </row>
    <row r="5" spans="1:8" x14ac:dyDescent="0.25">
      <c r="A5" s="1">
        <v>4</v>
      </c>
      <c r="B5" s="1" t="s">
        <v>16</v>
      </c>
      <c r="C5" s="15">
        <f>SUMIF(Kraftwerkszuordnung!$F$2:$F$31,B5,Kraftwerkszuordnung!$J$2:$J$31)</f>
        <v>894.44999999999993</v>
      </c>
      <c r="D5" s="3">
        <v>0.3</v>
      </c>
      <c r="E5" s="3">
        <v>0.42</v>
      </c>
      <c r="F5" s="2">
        <v>2.85</v>
      </c>
      <c r="G5" s="1"/>
      <c r="H5" s="2">
        <v>30</v>
      </c>
    </row>
    <row r="6" spans="1:8" x14ac:dyDescent="0.25">
      <c r="A6" s="1">
        <v>5</v>
      </c>
      <c r="B6" s="1" t="s">
        <v>3</v>
      </c>
      <c r="C6" s="15">
        <f>SUMIF(Kraftwerkszuordnung!$F$2:$F$31,B6,Kraftwerkszuordnung!$J$2:$J$31)</f>
        <v>674.15</v>
      </c>
      <c r="D6" s="3">
        <v>0.27</v>
      </c>
      <c r="E6" s="3">
        <v>0.35</v>
      </c>
      <c r="F6" s="3">
        <f>2.5*$F$5</f>
        <v>7.125</v>
      </c>
      <c r="G6" s="1" t="s">
        <v>19</v>
      </c>
      <c r="H6" s="2">
        <v>20</v>
      </c>
    </row>
    <row r="7" spans="1:8" x14ac:dyDescent="0.25">
      <c r="A7" s="1">
        <v>6</v>
      </c>
      <c r="B7" s="1" t="s">
        <v>58</v>
      </c>
      <c r="C7" s="15">
        <f>SUMIF(Kraftwerkszuordnung!$F$2:$F$31,B7,Kraftwerkszuordnung!$J$2:$J$31)</f>
        <v>0</v>
      </c>
      <c r="D7" s="3">
        <v>0</v>
      </c>
      <c r="E7" s="3">
        <v>0.85</v>
      </c>
      <c r="F7" s="3">
        <v>0</v>
      </c>
      <c r="G7" s="1" t="s">
        <v>19</v>
      </c>
      <c r="H7" s="3"/>
    </row>
    <row r="8" spans="1:8" x14ac:dyDescent="0.25">
      <c r="A8" s="1">
        <v>7</v>
      </c>
      <c r="B8" s="1" t="s">
        <v>37</v>
      </c>
      <c r="C8" s="15">
        <f>SUMIF(Kraftwerkszuordnung!$F$2:$F$31,B8,Kraftwerkszuordnung!$J$2:$J$31)</f>
        <v>20.45</v>
      </c>
      <c r="D8" s="3">
        <v>0</v>
      </c>
      <c r="E8" s="3">
        <v>0.9</v>
      </c>
      <c r="F8" s="3">
        <v>0</v>
      </c>
      <c r="G8" s="1"/>
      <c r="H8" s="3"/>
    </row>
    <row r="9" spans="1:8" x14ac:dyDescent="0.25">
      <c r="A9" s="26"/>
      <c r="B9" s="26"/>
      <c r="C9" s="32"/>
    </row>
    <row r="10" spans="1:8" x14ac:dyDescent="0.25">
      <c r="B10" s="11" t="s">
        <v>14</v>
      </c>
      <c r="C10" s="16">
        <f>SUM(C2:C9)</f>
        <v>3760.35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RowHeight="15" x14ac:dyDescent="0.25"/>
  <cols>
    <col min="2" max="2" width="27.85546875" bestFit="1" customWidth="1"/>
    <col min="3" max="3" width="12.7109375" bestFit="1" customWidth="1"/>
    <col min="4" max="4" width="9.42578125" customWidth="1"/>
    <col min="5" max="5" width="24.7109375" bestFit="1" customWidth="1"/>
    <col min="6" max="6" width="14.5703125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 x14ac:dyDescent="0.25">
      <c r="A2" s="3" t="s">
        <v>63</v>
      </c>
      <c r="B2" s="3" t="s">
        <v>32</v>
      </c>
      <c r="C2" s="7" t="s">
        <v>1</v>
      </c>
      <c r="D2" s="17">
        <v>150</v>
      </c>
      <c r="E2" s="3" t="s">
        <v>33</v>
      </c>
      <c r="F2" s="1" t="s">
        <v>16</v>
      </c>
      <c r="G2" s="8">
        <v>408.15</v>
      </c>
      <c r="H2" s="1">
        <f>Kraftwerkszuordnung!K2</f>
        <v>122.44499999999999</v>
      </c>
      <c r="I2" s="3"/>
    </row>
    <row r="3" spans="1:9" x14ac:dyDescent="0.25">
      <c r="A3" s="3" t="s">
        <v>64</v>
      </c>
      <c r="B3" s="3" t="s">
        <v>34</v>
      </c>
      <c r="C3" s="7" t="s">
        <v>1</v>
      </c>
      <c r="D3" s="17">
        <v>380</v>
      </c>
      <c r="E3" s="3" t="s">
        <v>35</v>
      </c>
      <c r="F3" s="1" t="s">
        <v>36</v>
      </c>
      <c r="G3" s="8">
        <v>1055.1500000000001</v>
      </c>
      <c r="H3" s="1">
        <f>Kraftwerkszuordnung!K3</f>
        <v>211.03</v>
      </c>
      <c r="I3" s="3"/>
    </row>
    <row r="4" spans="1:9" x14ac:dyDescent="0.25">
      <c r="A4" s="3" t="s">
        <v>65</v>
      </c>
      <c r="B4" s="3" t="s">
        <v>38</v>
      </c>
      <c r="C4" s="7" t="s">
        <v>1</v>
      </c>
      <c r="D4" s="17">
        <v>380</v>
      </c>
      <c r="E4" s="3" t="s">
        <v>39</v>
      </c>
      <c r="F4" s="1" t="s">
        <v>2</v>
      </c>
      <c r="G4" s="8">
        <v>808.15</v>
      </c>
      <c r="H4" s="1">
        <f>Kraftwerkszuordnung!K4</f>
        <v>161.63</v>
      </c>
      <c r="I4" s="3"/>
    </row>
    <row r="5" spans="1:9" x14ac:dyDescent="0.25">
      <c r="A5" s="3" t="s">
        <v>66</v>
      </c>
      <c r="B5" s="3" t="s">
        <v>40</v>
      </c>
      <c r="C5" s="7" t="s">
        <v>1</v>
      </c>
      <c r="D5" s="17">
        <v>150</v>
      </c>
      <c r="E5" s="3" t="s">
        <v>41</v>
      </c>
      <c r="F5" s="1" t="s">
        <v>2</v>
      </c>
      <c r="G5" s="8">
        <v>75.150000000000006</v>
      </c>
      <c r="H5" s="1">
        <f>Kraftwerkszuordnung!K5</f>
        <v>15.03</v>
      </c>
      <c r="I5" s="3"/>
    </row>
    <row r="6" spans="1:9" x14ac:dyDescent="0.25">
      <c r="A6" s="3" t="s">
        <v>67</v>
      </c>
      <c r="B6" s="3" t="s">
        <v>42</v>
      </c>
      <c r="C6" s="7" t="s">
        <v>1</v>
      </c>
      <c r="D6" s="17">
        <v>380</v>
      </c>
      <c r="E6" s="3" t="s">
        <v>43</v>
      </c>
      <c r="F6" s="1" t="s">
        <v>2</v>
      </c>
      <c r="G6" s="8">
        <v>36.15</v>
      </c>
      <c r="H6" s="1">
        <f>Kraftwerkszuordnung!K6</f>
        <v>7.23</v>
      </c>
      <c r="I6" s="3"/>
    </row>
    <row r="7" spans="1:9" x14ac:dyDescent="0.25">
      <c r="A7" s="3" t="s">
        <v>68</v>
      </c>
      <c r="B7" s="3" t="s">
        <v>44</v>
      </c>
      <c r="C7" s="7" t="s">
        <v>1</v>
      </c>
      <c r="D7" s="17">
        <v>380</v>
      </c>
      <c r="E7" s="3" t="s">
        <v>45</v>
      </c>
      <c r="F7" s="1" t="s">
        <v>2</v>
      </c>
      <c r="G7" s="8">
        <v>131.15</v>
      </c>
      <c r="H7" s="1">
        <f>Kraftwerkszuordnung!K7</f>
        <v>26.23</v>
      </c>
      <c r="I7" s="3"/>
    </row>
    <row r="8" spans="1:9" x14ac:dyDescent="0.25">
      <c r="A8" s="3" t="s">
        <v>69</v>
      </c>
      <c r="B8" s="3" t="s">
        <v>46</v>
      </c>
      <c r="C8" s="7" t="s">
        <v>1</v>
      </c>
      <c r="D8" s="17">
        <v>150</v>
      </c>
      <c r="E8" s="3" t="s">
        <v>46</v>
      </c>
      <c r="F8" s="1" t="s">
        <v>37</v>
      </c>
      <c r="G8" s="8">
        <v>3.15</v>
      </c>
      <c r="H8" s="1">
        <f>Kraftwerkszuordnung!K8</f>
        <v>0</v>
      </c>
      <c r="I8" s="3"/>
    </row>
    <row r="9" spans="1:9" x14ac:dyDescent="0.25">
      <c r="A9" s="3" t="s">
        <v>70</v>
      </c>
      <c r="B9" s="3" t="s">
        <v>48</v>
      </c>
      <c r="C9" s="7" t="s">
        <v>1</v>
      </c>
      <c r="D9" s="17">
        <v>150</v>
      </c>
      <c r="E9" s="3" t="s">
        <v>49</v>
      </c>
      <c r="F9" s="1" t="s">
        <v>37</v>
      </c>
      <c r="G9" s="8">
        <v>9.85</v>
      </c>
      <c r="H9" s="1">
        <f>Kraftwerkszuordnung!K9</f>
        <v>0</v>
      </c>
      <c r="I9" s="3"/>
    </row>
    <row r="10" spans="1:9" x14ac:dyDescent="0.25">
      <c r="A10" s="3" t="s">
        <v>71</v>
      </c>
      <c r="B10" s="3" t="s">
        <v>51</v>
      </c>
      <c r="C10" s="7" t="s">
        <v>1</v>
      </c>
      <c r="D10" s="17">
        <v>380</v>
      </c>
      <c r="E10" s="3" t="s">
        <v>52</v>
      </c>
      <c r="F10" s="1" t="s">
        <v>3</v>
      </c>
      <c r="G10" s="8">
        <v>674.15</v>
      </c>
      <c r="H10" s="1">
        <f>Kraftwerkszuordnung!K10</f>
        <v>134.83000000000001</v>
      </c>
      <c r="I10" s="3"/>
    </row>
    <row r="11" spans="1:9" x14ac:dyDescent="0.25">
      <c r="A11" s="3" t="s">
        <v>72</v>
      </c>
      <c r="B11" s="3" t="s">
        <v>53</v>
      </c>
      <c r="C11" s="7" t="s">
        <v>1</v>
      </c>
      <c r="D11" s="17">
        <v>150</v>
      </c>
      <c r="E11" s="3" t="s">
        <v>53</v>
      </c>
      <c r="F11" s="1" t="s">
        <v>2</v>
      </c>
      <c r="G11" s="8">
        <v>9.15</v>
      </c>
      <c r="H11" s="1">
        <f>Kraftwerkszuordnung!K11</f>
        <v>1.83</v>
      </c>
      <c r="I11" s="3"/>
    </row>
    <row r="12" spans="1:9" x14ac:dyDescent="0.25">
      <c r="A12" s="3" t="s">
        <v>73</v>
      </c>
      <c r="B12" s="3" t="s">
        <v>54</v>
      </c>
      <c r="C12" s="7" t="s">
        <v>1</v>
      </c>
      <c r="D12" s="17">
        <v>150</v>
      </c>
      <c r="E12" s="3" t="s">
        <v>55</v>
      </c>
      <c r="F12" s="1" t="s">
        <v>16</v>
      </c>
      <c r="G12" s="8">
        <v>407.15</v>
      </c>
      <c r="H12" s="1">
        <f>Kraftwerkszuordnung!K12</f>
        <v>122.145</v>
      </c>
      <c r="I12" s="3"/>
    </row>
    <row r="13" spans="1:9" x14ac:dyDescent="0.25">
      <c r="A13" s="3" t="s">
        <v>74</v>
      </c>
      <c r="B13" s="3" t="s">
        <v>56</v>
      </c>
      <c r="C13" s="7" t="s">
        <v>1</v>
      </c>
      <c r="D13" s="17">
        <v>150</v>
      </c>
      <c r="E13" s="3" t="s">
        <v>57</v>
      </c>
      <c r="F13" s="1" t="s">
        <v>16</v>
      </c>
      <c r="G13" s="8">
        <v>79.150000000000006</v>
      </c>
      <c r="H13" s="1">
        <f>Kraftwerkszuordnung!K13</f>
        <v>23.745000000000001</v>
      </c>
      <c r="I13" s="3"/>
    </row>
    <row r="14" spans="1:9" x14ac:dyDescent="0.25">
      <c r="A14" s="3" t="s">
        <v>75</v>
      </c>
      <c r="B14" s="3" t="s">
        <v>59</v>
      </c>
      <c r="C14" s="7" t="s">
        <v>1</v>
      </c>
      <c r="D14" s="17">
        <v>150</v>
      </c>
      <c r="E14" s="3" t="s">
        <v>60</v>
      </c>
      <c r="F14" s="1" t="s">
        <v>2</v>
      </c>
      <c r="G14" s="8">
        <v>55.15</v>
      </c>
      <c r="H14" s="1">
        <f>Kraftwerkszuordnung!K14</f>
        <v>11.03</v>
      </c>
      <c r="I14" s="3"/>
    </row>
    <row r="15" spans="1:9" x14ac:dyDescent="0.25">
      <c r="A15" s="3" t="s">
        <v>76</v>
      </c>
      <c r="B15" s="18" t="s">
        <v>61</v>
      </c>
      <c r="C15" s="19" t="s">
        <v>1</v>
      </c>
      <c r="D15" s="20">
        <v>150</v>
      </c>
      <c r="E15" s="18" t="s">
        <v>62</v>
      </c>
      <c r="F15" s="21" t="s">
        <v>2</v>
      </c>
      <c r="G15" s="8">
        <v>1.25</v>
      </c>
      <c r="H15" s="1">
        <f>Kraftwerkszuordnung!K15</f>
        <v>0.25</v>
      </c>
      <c r="I15" s="3"/>
    </row>
    <row r="16" spans="1:9" x14ac:dyDescent="0.25">
      <c r="A16" s="3" t="s">
        <v>77</v>
      </c>
      <c r="B16" s="18" t="s">
        <v>78</v>
      </c>
      <c r="C16" s="19" t="s">
        <v>1</v>
      </c>
      <c r="D16" s="20">
        <v>150</v>
      </c>
      <c r="E16" s="3" t="s">
        <v>79</v>
      </c>
      <c r="F16" s="1" t="s">
        <v>37</v>
      </c>
      <c r="G16" s="8">
        <v>7.45</v>
      </c>
      <c r="H16" s="21">
        <f>Kraftwerkszuordnung!K16</f>
        <v>0</v>
      </c>
      <c r="I16" s="18"/>
    </row>
    <row r="17" spans="1:9" x14ac:dyDescent="0.25">
      <c r="A17" s="28"/>
      <c r="B17" s="29"/>
      <c r="C17" s="28"/>
      <c r="D17" s="30"/>
      <c r="E17" s="28"/>
      <c r="F17" s="12"/>
      <c r="G17" s="31"/>
      <c r="H17" s="12"/>
      <c r="I17" s="28"/>
    </row>
    <row r="18" spans="1:9" x14ac:dyDescent="0.25">
      <c r="A18" s="4"/>
      <c r="B18" s="22"/>
      <c r="C18" s="27"/>
      <c r="D18" s="24"/>
      <c r="E18" s="4"/>
      <c r="F18" s="26"/>
      <c r="G18" s="25"/>
      <c r="H18" s="26"/>
      <c r="I18" s="4"/>
    </row>
    <row r="19" spans="1:9" x14ac:dyDescent="0.25">
      <c r="A19" s="4"/>
      <c r="B19" s="22"/>
      <c r="C19" s="4"/>
      <c r="D19" s="24"/>
      <c r="E19" s="4"/>
      <c r="F19" s="26"/>
      <c r="G19" s="25"/>
      <c r="H19" s="26"/>
      <c r="I19" s="4"/>
    </row>
    <row r="20" spans="1:9" x14ac:dyDescent="0.25">
      <c r="A20" s="4"/>
      <c r="B20" s="22"/>
      <c r="C20" s="4"/>
      <c r="D20" s="24"/>
      <c r="E20" s="4"/>
      <c r="F20" s="26"/>
      <c r="G20" s="25"/>
      <c r="H20" s="26"/>
      <c r="I20" s="4"/>
    </row>
    <row r="21" spans="1:9" x14ac:dyDescent="0.25">
      <c r="A21" s="4"/>
      <c r="B21" s="22"/>
      <c r="C21" s="4"/>
      <c r="D21" s="24"/>
      <c r="E21" s="4"/>
      <c r="F21" s="26"/>
      <c r="G21" s="25"/>
      <c r="H21" s="26"/>
      <c r="I21" s="4"/>
    </row>
    <row r="22" spans="1:9" x14ac:dyDescent="0.25">
      <c r="A22" s="4"/>
      <c r="B22" s="22"/>
      <c r="C22" s="4"/>
      <c r="D22" s="24"/>
      <c r="E22" s="4"/>
      <c r="F22" s="26"/>
      <c r="G22" s="25"/>
      <c r="H22" s="26"/>
      <c r="I22" s="4"/>
    </row>
    <row r="23" spans="1:9" x14ac:dyDescent="0.25">
      <c r="A23" s="4"/>
      <c r="B23" s="22"/>
      <c r="C23" s="4"/>
      <c r="D23" s="24"/>
      <c r="E23" s="4"/>
      <c r="F23" s="26"/>
      <c r="G23" s="25"/>
      <c r="H23" s="26"/>
      <c r="I23" s="4"/>
    </row>
    <row r="24" spans="1:9" x14ac:dyDescent="0.25">
      <c r="A24" s="4"/>
      <c r="B24" s="22"/>
      <c r="C24" s="27"/>
      <c r="D24" s="24"/>
      <c r="E24" s="4"/>
      <c r="F24" s="26"/>
      <c r="G24" s="25"/>
      <c r="H24" s="26"/>
      <c r="I24" s="4"/>
    </row>
    <row r="25" spans="1:9" x14ac:dyDescent="0.25">
      <c r="A25" s="4"/>
      <c r="B25" s="22"/>
      <c r="C25" s="4"/>
      <c r="D25" s="24"/>
      <c r="E25" s="4"/>
      <c r="F25" s="26"/>
      <c r="G25" s="25"/>
      <c r="H25" s="26"/>
      <c r="I25" s="4"/>
    </row>
    <row r="26" spans="1:9" x14ac:dyDescent="0.25">
      <c r="A26" s="4"/>
      <c r="B26" s="22"/>
      <c r="C26" s="23"/>
      <c r="D26" s="24"/>
      <c r="E26" s="4"/>
      <c r="F26" s="26"/>
      <c r="G26" s="25"/>
      <c r="H26" s="26"/>
      <c r="I26" s="4"/>
    </row>
    <row r="27" spans="1:9" x14ac:dyDescent="0.25">
      <c r="A27" s="4"/>
      <c r="B27" s="22"/>
      <c r="C27" s="23"/>
      <c r="D27" s="24"/>
      <c r="E27" s="4"/>
      <c r="F27" s="26"/>
      <c r="G27" s="25"/>
      <c r="H27" s="26"/>
      <c r="I27" s="4"/>
    </row>
    <row r="28" spans="1:9" x14ac:dyDescent="0.25">
      <c r="A28" s="4"/>
      <c r="B28" s="22"/>
      <c r="C28" s="4"/>
      <c r="D28" s="24"/>
      <c r="E28" s="4"/>
      <c r="F28" s="26"/>
      <c r="G28" s="25"/>
      <c r="H28" s="26"/>
      <c r="I28" s="4"/>
    </row>
    <row r="29" spans="1:9" x14ac:dyDescent="0.25">
      <c r="A29" s="4"/>
      <c r="B29" s="22"/>
      <c r="C29" s="4"/>
      <c r="D29" s="24"/>
      <c r="E29" s="4"/>
      <c r="F29" s="26"/>
      <c r="G29" s="25"/>
      <c r="H29" s="26"/>
      <c r="I29" s="4"/>
    </row>
    <row r="30" spans="1:9" x14ac:dyDescent="0.25">
      <c r="A30" s="4"/>
      <c r="B30" s="22"/>
      <c r="C30" s="4"/>
      <c r="D30" s="24"/>
      <c r="E30" s="4"/>
      <c r="F30" s="26"/>
      <c r="G30" s="25"/>
      <c r="H30" s="26"/>
      <c r="I30" s="4"/>
    </row>
    <row r="31" spans="1:9" x14ac:dyDescent="0.25">
      <c r="A31" s="4"/>
      <c r="B31" s="22"/>
      <c r="C31" s="4"/>
      <c r="D31" s="24"/>
      <c r="E31" s="4"/>
      <c r="F31" s="26"/>
      <c r="G31" s="25"/>
      <c r="H31" s="26"/>
      <c r="I31" s="4"/>
    </row>
    <row r="32" spans="1:9" x14ac:dyDescent="0.25">
      <c r="C32" s="6"/>
      <c r="F32" s="6"/>
      <c r="G32" s="6"/>
    </row>
    <row r="33" spans="3:7" x14ac:dyDescent="0.25">
      <c r="C33" s="6"/>
      <c r="F33" s="6"/>
      <c r="G33" s="6"/>
    </row>
    <row r="34" spans="3:7" x14ac:dyDescent="0.25">
      <c r="F34" s="6"/>
      <c r="G34" s="6"/>
    </row>
    <row r="35" spans="3:7" x14ac:dyDescent="0.25">
      <c r="F35" s="6"/>
      <c r="G35" s="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pane ySplit="3" topLeftCell="A4" activePane="bottomLeft" state="frozen"/>
      <selection pane="bottomLeft" activeCell="J8" sqref="J8"/>
    </sheetView>
  </sheetViews>
  <sheetFormatPr baseColWidth="10" defaultRowHeight="15" x14ac:dyDescent="0.25"/>
  <cols>
    <col min="1" max="1" width="27.85546875" bestFit="1" customWidth="1"/>
    <col min="2" max="3" width="1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80</v>
      </c>
      <c r="C2" s="9" t="s">
        <v>81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32</v>
      </c>
      <c r="B4" s="2" t="s">
        <v>82</v>
      </c>
      <c r="C4" s="2" t="s">
        <v>82</v>
      </c>
      <c r="D4" s="7" t="s">
        <v>1</v>
      </c>
      <c r="E4" s="17">
        <v>150</v>
      </c>
      <c r="F4" s="8">
        <f>SUMIFS('Ergebnis KEP'!G$2:G$31,'Ergebnis KEP'!$B$2:$B$31,'Importtabelle E001'!$A4,'Ergebnis KEP'!$C$2:$C$31,'Importtabelle E001'!$D4)</f>
        <v>408.15</v>
      </c>
      <c r="G4" s="8">
        <f>Pmin_E001!C5</f>
        <v>122.44499999999999</v>
      </c>
      <c r="H4" s="8">
        <f>SUMIFS('Ergebnis KEP'!I$2:I$31,'Ergebnis KEP'!$B$2:$B$31,'Importtabelle E001'!$A4,'Ergebnis KEP'!$C$2:$C$31,'Importtabelle E001'!$D4)</f>
        <v>0</v>
      </c>
    </row>
    <row r="5" spans="1:8" x14ac:dyDescent="0.25">
      <c r="A5" s="3" t="s">
        <v>34</v>
      </c>
      <c r="B5" s="2" t="s">
        <v>82</v>
      </c>
      <c r="C5" s="2" t="s">
        <v>82</v>
      </c>
      <c r="D5" s="7" t="s">
        <v>1</v>
      </c>
      <c r="E5" s="17">
        <v>380</v>
      </c>
      <c r="F5" s="8">
        <f>SUMIFS('Ergebnis KEP'!G$2:G$31,'Ergebnis KEP'!$B$2:$B$31,'Importtabelle E001'!$A5,'Ergebnis KEP'!$C$2:$C$31,'Importtabelle E001'!$D5)</f>
        <v>1055.1500000000001</v>
      </c>
      <c r="G5" s="8">
        <f>Pmin_E001!C6</f>
        <v>211.03</v>
      </c>
      <c r="H5" s="8">
        <f>SUMIFS('Ergebnis KEP'!I$2:I$31,'Ergebnis KEP'!$B$2:$B$31,'Importtabelle E001'!$A5,'Ergebnis KEP'!$C$2:$C$31,'Importtabelle E001'!$D5)</f>
        <v>0</v>
      </c>
    </row>
    <row r="6" spans="1:8" x14ac:dyDescent="0.25">
      <c r="A6" s="3" t="s">
        <v>38</v>
      </c>
      <c r="B6" s="2" t="s">
        <v>82</v>
      </c>
      <c r="C6" s="2" t="s">
        <v>82</v>
      </c>
      <c r="D6" s="7" t="s">
        <v>1</v>
      </c>
      <c r="E6" s="17">
        <v>380</v>
      </c>
      <c r="F6" s="8">
        <f>SUMIFS('Ergebnis KEP'!G$2:G$31,'Ergebnis KEP'!$B$2:$B$31,'Importtabelle E001'!$A6,'Ergebnis KEP'!$C$2:$C$31,'Importtabelle E001'!$D6)</f>
        <v>808.15</v>
      </c>
      <c r="G6" s="8">
        <f>Pmin_E001!C7</f>
        <v>161.63</v>
      </c>
      <c r="H6" s="8">
        <f>SUMIFS('Ergebnis KEP'!I$2:I$31,'Ergebnis KEP'!$B$2:$B$31,'Importtabelle E001'!$A6,'Ergebnis KEP'!$C$2:$C$31,'Importtabelle E001'!$D6)</f>
        <v>0</v>
      </c>
    </row>
    <row r="7" spans="1:8" x14ac:dyDescent="0.25">
      <c r="A7" s="3" t="s">
        <v>40</v>
      </c>
      <c r="B7" s="2" t="s">
        <v>82</v>
      </c>
      <c r="C7" s="2" t="s">
        <v>82</v>
      </c>
      <c r="D7" s="7" t="s">
        <v>1</v>
      </c>
      <c r="E7" s="17">
        <v>150</v>
      </c>
      <c r="F7" s="8">
        <f>SUMIFS('Ergebnis KEP'!G$2:G$31,'Ergebnis KEP'!$B$2:$B$31,'Importtabelle E001'!$A7,'Ergebnis KEP'!$C$2:$C$31,'Importtabelle E001'!$D7)</f>
        <v>75.150000000000006</v>
      </c>
      <c r="G7" s="8">
        <f>Pmin_E001!C8</f>
        <v>15.03</v>
      </c>
      <c r="H7" s="8">
        <f>SUMIFS('Ergebnis KEP'!I$2:I$31,'Ergebnis KEP'!$B$2:$B$31,'Importtabelle E001'!$A7,'Ergebnis KEP'!$C$2:$C$31,'Importtabelle E001'!$D7)</f>
        <v>0</v>
      </c>
    </row>
    <row r="8" spans="1:8" x14ac:dyDescent="0.25">
      <c r="A8" s="3" t="s">
        <v>42</v>
      </c>
      <c r="B8" s="2" t="s">
        <v>82</v>
      </c>
      <c r="C8" s="2" t="s">
        <v>82</v>
      </c>
      <c r="D8" s="7" t="s">
        <v>1</v>
      </c>
      <c r="E8" s="17">
        <v>380</v>
      </c>
      <c r="F8" s="8">
        <f>SUMIFS('Ergebnis KEP'!G$2:G$31,'Ergebnis KEP'!$B$2:$B$31,'Importtabelle E001'!$A8,'Ergebnis KEP'!$C$2:$C$31,'Importtabelle E001'!$D8)</f>
        <v>36.15</v>
      </c>
      <c r="G8" s="8">
        <f>Pmin_E001!C9</f>
        <v>7.23</v>
      </c>
      <c r="H8" s="8">
        <f>SUMIFS('Ergebnis KEP'!I$2:I$31,'Ergebnis KEP'!$B$2:$B$31,'Importtabelle E001'!$A8,'Ergebnis KEP'!$C$2:$C$31,'Importtabelle E001'!$D8)</f>
        <v>0</v>
      </c>
    </row>
    <row r="9" spans="1:8" x14ac:dyDescent="0.25">
      <c r="A9" s="3" t="s">
        <v>44</v>
      </c>
      <c r="B9" s="2" t="s">
        <v>82</v>
      </c>
      <c r="C9" s="2" t="s">
        <v>82</v>
      </c>
      <c r="D9" s="7" t="s">
        <v>1</v>
      </c>
      <c r="E9" s="17">
        <v>380</v>
      </c>
      <c r="F9" s="8">
        <f>SUMIFS('Ergebnis KEP'!G$2:G$31,'Ergebnis KEP'!$B$2:$B$31,'Importtabelle E001'!$A9,'Ergebnis KEP'!$C$2:$C$31,'Importtabelle E001'!$D9)</f>
        <v>131.15</v>
      </c>
      <c r="G9" s="8">
        <f>Pmin_E001!C10</f>
        <v>26.23</v>
      </c>
      <c r="H9" s="8">
        <f>SUMIFS('Ergebnis KEP'!I$2:I$31,'Ergebnis KEP'!$B$2:$B$31,'Importtabelle E001'!$A9,'Ergebnis KEP'!$C$2:$C$31,'Importtabelle E001'!$D9)</f>
        <v>0</v>
      </c>
    </row>
    <row r="10" spans="1:8" x14ac:dyDescent="0.25">
      <c r="A10" s="3" t="s">
        <v>46</v>
      </c>
      <c r="B10" s="2" t="s">
        <v>82</v>
      </c>
      <c r="C10" s="2" t="s">
        <v>82</v>
      </c>
      <c r="D10" s="7" t="s">
        <v>1</v>
      </c>
      <c r="E10" s="17">
        <v>150</v>
      </c>
      <c r="F10" s="8">
        <f>SUMIFS('Ergebnis KEP'!G$2:G$31,'Ergebnis KEP'!$B$2:$B$31,'Importtabelle E001'!$A10,'Ergebnis KEP'!$C$2:$C$31,'Importtabelle E001'!$D10)</f>
        <v>3.15</v>
      </c>
      <c r="G10" s="8">
        <f>Pmin_E001!C11</f>
        <v>0</v>
      </c>
      <c r="H10" s="8">
        <f>SUMIFS('Ergebnis KEP'!I$2:I$31,'Ergebnis KEP'!$B$2:$B$31,'Importtabelle E001'!$A10,'Ergebnis KEP'!$C$2:$C$31,'Importtabelle E001'!$D10)</f>
        <v>0</v>
      </c>
    </row>
    <row r="11" spans="1:8" x14ac:dyDescent="0.25">
      <c r="A11" s="3" t="s">
        <v>48</v>
      </c>
      <c r="B11" s="2" t="s">
        <v>82</v>
      </c>
      <c r="C11" s="2" t="s">
        <v>82</v>
      </c>
      <c r="D11" s="7" t="s">
        <v>1</v>
      </c>
      <c r="E11" s="17">
        <v>150</v>
      </c>
      <c r="F11" s="8">
        <f>SUMIFS('Ergebnis KEP'!G$2:G$31,'Ergebnis KEP'!$B$2:$B$31,'Importtabelle E001'!$A11,'Ergebnis KEP'!$C$2:$C$31,'Importtabelle E001'!$D11)</f>
        <v>9.85</v>
      </c>
      <c r="G11" s="8">
        <f>Pmin_E001!C12</f>
        <v>0</v>
      </c>
      <c r="H11" s="8">
        <f>SUMIFS('Ergebnis KEP'!I$2:I$31,'Ergebnis KEP'!$B$2:$B$31,'Importtabelle E001'!$A11,'Ergebnis KEP'!$C$2:$C$31,'Importtabelle E001'!$D11)</f>
        <v>0</v>
      </c>
    </row>
    <row r="12" spans="1:8" x14ac:dyDescent="0.25">
      <c r="A12" s="3" t="s">
        <v>51</v>
      </c>
      <c r="B12" s="2" t="s">
        <v>82</v>
      </c>
      <c r="C12" s="2" t="s">
        <v>82</v>
      </c>
      <c r="D12" s="7" t="s">
        <v>1</v>
      </c>
      <c r="E12" s="17">
        <v>380</v>
      </c>
      <c r="F12" s="8">
        <f>SUMIFS('Ergebnis KEP'!G$2:G$31,'Ergebnis KEP'!$B$2:$B$31,'Importtabelle E001'!$A12,'Ergebnis KEP'!$C$2:$C$31,'Importtabelle E001'!$D12)</f>
        <v>674.15</v>
      </c>
      <c r="G12" s="8">
        <f>Pmin_E001!C13</f>
        <v>0</v>
      </c>
      <c r="H12" s="8">
        <f>SUMIFS('Ergebnis KEP'!I$2:I$31,'Ergebnis KEP'!$B$2:$B$31,'Importtabelle E001'!$A12,'Ergebnis KEP'!$C$2:$C$31,'Importtabelle E001'!$D12)</f>
        <v>0</v>
      </c>
    </row>
    <row r="13" spans="1:8" x14ac:dyDescent="0.25">
      <c r="A13" s="3" t="s">
        <v>53</v>
      </c>
      <c r="B13" s="2" t="s">
        <v>82</v>
      </c>
      <c r="C13" s="2" t="s">
        <v>82</v>
      </c>
      <c r="D13" s="7" t="s">
        <v>1</v>
      </c>
      <c r="E13" s="17">
        <v>150</v>
      </c>
      <c r="F13" s="8">
        <f>SUMIFS('Ergebnis KEP'!G$2:G$31,'Ergebnis KEP'!$B$2:$B$31,'Importtabelle E001'!$A13,'Ergebnis KEP'!$C$2:$C$31,'Importtabelle E001'!$D13)</f>
        <v>9.15</v>
      </c>
      <c r="G13" s="8">
        <f>Pmin_E001!C14</f>
        <v>134.83000000000001</v>
      </c>
      <c r="H13" s="8">
        <f>SUMIFS('Ergebnis KEP'!I$2:I$31,'Ergebnis KEP'!$B$2:$B$31,'Importtabelle E001'!$A13,'Ergebnis KEP'!$C$2:$C$31,'Importtabelle E001'!$D13)</f>
        <v>0</v>
      </c>
    </row>
    <row r="14" spans="1:8" x14ac:dyDescent="0.25">
      <c r="A14" s="3" t="s">
        <v>54</v>
      </c>
      <c r="B14" s="2" t="s">
        <v>82</v>
      </c>
      <c r="C14" s="2" t="s">
        <v>82</v>
      </c>
      <c r="D14" s="7" t="s">
        <v>1</v>
      </c>
      <c r="E14" s="17">
        <v>150</v>
      </c>
      <c r="F14" s="8">
        <f>SUMIFS('Ergebnis KEP'!G$2:G$31,'Ergebnis KEP'!$B$2:$B$31,'Importtabelle E001'!$A14,'Ergebnis KEP'!$C$2:$C$31,'Importtabelle E001'!$D14)</f>
        <v>407.15</v>
      </c>
      <c r="G14" s="8">
        <f>Pmin_E001!C15</f>
        <v>1.83</v>
      </c>
      <c r="H14" s="8">
        <f>SUMIFS('Ergebnis KEP'!I$2:I$31,'Ergebnis KEP'!$B$2:$B$31,'Importtabelle E001'!$A14,'Ergebnis KEP'!$C$2:$C$31,'Importtabelle E001'!$D14)</f>
        <v>0</v>
      </c>
    </row>
    <row r="15" spans="1:8" x14ac:dyDescent="0.25">
      <c r="A15" s="3" t="s">
        <v>56</v>
      </c>
      <c r="B15" s="2" t="s">
        <v>82</v>
      </c>
      <c r="C15" s="2" t="s">
        <v>82</v>
      </c>
      <c r="D15" s="7" t="s">
        <v>1</v>
      </c>
      <c r="E15" s="17">
        <v>150</v>
      </c>
      <c r="F15" s="8">
        <f>SUMIFS('Ergebnis KEP'!G$2:G$31,'Ergebnis KEP'!$B$2:$B$31,'Importtabelle E001'!$A15,'Ergebnis KEP'!$C$2:$C$31,'Importtabelle E001'!$D15)</f>
        <v>79.150000000000006</v>
      </c>
      <c r="G15" s="8">
        <f>Pmin_E001!C16</f>
        <v>122.145</v>
      </c>
      <c r="H15" s="8">
        <f>SUMIFS('Ergebnis KEP'!I$2:I$31,'Ergebnis KEP'!$B$2:$B$31,'Importtabelle E001'!$A15,'Ergebnis KEP'!$C$2:$C$31,'Importtabelle E001'!$D15)</f>
        <v>0</v>
      </c>
    </row>
    <row r="16" spans="1:8" x14ac:dyDescent="0.25">
      <c r="A16" s="3" t="s">
        <v>59</v>
      </c>
      <c r="B16" s="2" t="s">
        <v>82</v>
      </c>
      <c r="C16" s="2" t="s">
        <v>82</v>
      </c>
      <c r="D16" s="7" t="s">
        <v>1</v>
      </c>
      <c r="E16" s="17">
        <v>150</v>
      </c>
      <c r="F16" s="8">
        <f>SUMIFS('Ergebnis KEP'!G$2:G$31,'Ergebnis KEP'!$B$2:$B$31,'Importtabelle E001'!$A16,'Ergebnis KEP'!$C$2:$C$31,'Importtabelle E001'!$D16)</f>
        <v>55.15</v>
      </c>
      <c r="G16" s="8">
        <f>Pmin_E001!C17</f>
        <v>23.745000000000001</v>
      </c>
      <c r="H16" s="8">
        <f>SUMIFS('Ergebnis KEP'!I$2:I$31,'Ergebnis KEP'!$B$2:$B$31,'Importtabelle E001'!$A16,'Ergebnis KEP'!$C$2:$C$31,'Importtabelle E001'!$D16)</f>
        <v>0</v>
      </c>
    </row>
    <row r="17" spans="1:8" x14ac:dyDescent="0.25">
      <c r="A17" s="18" t="s">
        <v>61</v>
      </c>
      <c r="B17" s="2" t="s">
        <v>82</v>
      </c>
      <c r="C17" s="2" t="s">
        <v>82</v>
      </c>
      <c r="D17" s="19" t="s">
        <v>1</v>
      </c>
      <c r="E17" s="20">
        <v>150</v>
      </c>
      <c r="F17" s="8">
        <f>SUMIFS('Ergebnis KEP'!G$2:G$31,'Ergebnis KEP'!$B$2:$B$31,'Importtabelle E001'!$A17,'Ergebnis KEP'!$C$2:$C$31,'Importtabelle E001'!$D17)</f>
        <v>1.25</v>
      </c>
      <c r="G17" s="8">
        <f>Pmin_E001!C18</f>
        <v>11.03</v>
      </c>
      <c r="H17" s="8">
        <f>SUMIFS('Ergebnis KEP'!I$2:I$31,'Ergebnis KEP'!$B$2:$B$31,'Importtabelle E001'!$A17,'Ergebnis KEP'!$C$2:$C$31,'Importtabelle E001'!$D17)</f>
        <v>0</v>
      </c>
    </row>
    <row r="18" spans="1:8" x14ac:dyDescent="0.25">
      <c r="A18" s="3" t="s">
        <v>78</v>
      </c>
      <c r="B18" s="2" t="s">
        <v>82</v>
      </c>
      <c r="C18" s="2" t="s">
        <v>82</v>
      </c>
      <c r="D18" s="7" t="s">
        <v>1</v>
      </c>
      <c r="E18" s="17">
        <v>150</v>
      </c>
      <c r="F18" s="8">
        <f>SUMIFS('Ergebnis KEP'!G$2:G$31,'Ergebnis KEP'!$B$2:$B$31,'Importtabelle E001'!$A18,'Ergebnis KEP'!$C$2:$C$31,'Importtabelle E001'!$D18)</f>
        <v>7.45</v>
      </c>
      <c r="G18" s="8">
        <f>Pmin_E001!C19</f>
        <v>0.25</v>
      </c>
      <c r="H18" s="8">
        <f>SUMIFS('Ergebnis KEP'!I$2:I$31,'Ergebnis KEP'!$B$2:$B$31,'Importtabelle E001'!$A18,'Ergebnis KEP'!$C$2:$C$31,'Importtabelle E001'!$D18)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0"/>
  <sheetViews>
    <sheetView workbookViewId="0">
      <selection activeCell="B22" sqref="B22"/>
    </sheetView>
  </sheetViews>
  <sheetFormatPr baseColWidth="10" defaultRowHeight="15" x14ac:dyDescent="0.25"/>
  <cols>
    <col min="2" max="2" width="27.85546875" bestFit="1" customWidth="1"/>
    <col min="5" max="5" width="23.42578125" bestFit="1" customWidth="1"/>
    <col min="6" max="6" width="24.85546875" bestFit="1" customWidth="1"/>
    <col min="7" max="7" width="7.42578125" bestFit="1" customWidth="1"/>
    <col min="8" max="8" width="12.5703125" bestFit="1" customWidth="1"/>
    <col min="9" max="9" width="27.85546875" bestFit="1" customWidth="1"/>
    <col min="13" max="13" width="12.5703125" bestFit="1" customWidth="1"/>
    <col min="14" max="14" width="10.5703125" bestFit="1" customWidth="1"/>
    <col min="15" max="15" width="12.85546875" bestFit="1" customWidth="1"/>
    <col min="16" max="16" width="15.7109375" bestFit="1" customWidth="1"/>
    <col min="17" max="17" width="14.28515625" bestFit="1" customWidth="1"/>
    <col min="18" max="18" width="13.28515625" bestFit="1" customWidth="1"/>
    <col min="24" max="24" width="14.7109375" bestFit="1" customWidth="1"/>
    <col min="26" max="26" width="19.140625" bestFit="1" customWidth="1"/>
    <col min="30" max="30" width="12.85546875" bestFit="1" customWidth="1"/>
    <col min="31" max="31" width="12" bestFit="1" customWidth="1"/>
    <col min="33" max="33" width="15.7109375" bestFit="1" customWidth="1"/>
    <col min="36" max="36" width="14.28515625" bestFit="1" customWidth="1"/>
    <col min="37" max="37" width="13.28515625" bestFit="1" customWidth="1"/>
  </cols>
  <sheetData>
    <row r="1" spans="2:37" x14ac:dyDescent="0.25">
      <c r="C1" s="33" t="s">
        <v>11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37" x14ac:dyDescent="0.25">
      <c r="C2" s="9" t="s">
        <v>6</v>
      </c>
      <c r="D2" s="3" t="s">
        <v>32</v>
      </c>
      <c r="E2" s="3" t="s">
        <v>34</v>
      </c>
      <c r="F2" s="3" t="s">
        <v>38</v>
      </c>
      <c r="G2" s="3" t="s">
        <v>40</v>
      </c>
      <c r="H2" s="3" t="s">
        <v>42</v>
      </c>
      <c r="I2" s="3" t="s">
        <v>44</v>
      </c>
      <c r="J2" s="3" t="s">
        <v>46</v>
      </c>
      <c r="K2" s="3" t="s">
        <v>48</v>
      </c>
      <c r="L2" s="3" t="s">
        <v>51</v>
      </c>
      <c r="M2" s="3" t="s">
        <v>53</v>
      </c>
      <c r="N2" s="3" t="s">
        <v>54</v>
      </c>
      <c r="O2" s="3" t="s">
        <v>56</v>
      </c>
      <c r="P2" s="3" t="s">
        <v>59</v>
      </c>
      <c r="Q2" s="18" t="s">
        <v>61</v>
      </c>
      <c r="R2" s="3" t="s">
        <v>78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2:37" x14ac:dyDescent="0.25">
      <c r="C3" s="33" t="s">
        <v>83</v>
      </c>
      <c r="D3">
        <v>122.44499999999999</v>
      </c>
      <c r="E3">
        <v>211.03</v>
      </c>
      <c r="F3">
        <v>161.63</v>
      </c>
      <c r="G3">
        <v>15.03</v>
      </c>
      <c r="H3">
        <v>7.23</v>
      </c>
      <c r="I3">
        <v>26.23</v>
      </c>
      <c r="J3">
        <v>0</v>
      </c>
      <c r="K3">
        <v>0</v>
      </c>
      <c r="L3">
        <v>134.83000000000001</v>
      </c>
      <c r="M3">
        <v>1.83</v>
      </c>
      <c r="N3">
        <v>122.145</v>
      </c>
      <c r="O3">
        <v>23.745000000000001</v>
      </c>
      <c r="P3">
        <v>11.03</v>
      </c>
      <c r="Q3">
        <v>0.25</v>
      </c>
      <c r="R3">
        <v>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2:37" x14ac:dyDescent="0.25">
      <c r="B4" s="9" t="s">
        <v>6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2:37" x14ac:dyDescent="0.25">
      <c r="B5" s="3" t="s">
        <v>32</v>
      </c>
      <c r="C5">
        <f t="shared" ref="C5:C20" si="0">MIN(D5:AK5)</f>
        <v>122.44499999999999</v>
      </c>
      <c r="D5">
        <f t="shared" ref="D5:O20" si="1">IF($B5=D$2,D$3,"")</f>
        <v>122.44499999999999</v>
      </c>
      <c r="E5" t="str">
        <f t="shared" ref="E5:R13" si="2">IF($B5=E$2,E$3,"")</f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</row>
    <row r="6" spans="2:37" x14ac:dyDescent="0.25">
      <c r="B6" s="3" t="s">
        <v>34</v>
      </c>
      <c r="C6">
        <f t="shared" si="0"/>
        <v>211.03</v>
      </c>
      <c r="D6" t="str">
        <f t="shared" si="1"/>
        <v/>
      </c>
      <c r="E6">
        <f t="shared" si="2"/>
        <v>211.03</v>
      </c>
      <c r="F6" t="str">
        <f t="shared" si="2"/>
        <v/>
      </c>
      <c r="G6" t="str">
        <f t="shared" si="2"/>
        <v/>
      </c>
      <c r="H6" t="str">
        <f t="shared" si="2"/>
        <v/>
      </c>
      <c r="I6" t="str">
        <f t="shared" si="2"/>
        <v/>
      </c>
      <c r="J6" t="str">
        <f t="shared" si="2"/>
        <v/>
      </c>
      <c r="K6" t="str">
        <f t="shared" si="2"/>
        <v/>
      </c>
      <c r="L6" t="str">
        <f t="shared" si="2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</row>
    <row r="7" spans="2:37" x14ac:dyDescent="0.25">
      <c r="B7" s="3" t="s">
        <v>38</v>
      </c>
      <c r="C7">
        <f t="shared" si="0"/>
        <v>161.63</v>
      </c>
      <c r="D7" t="str">
        <f t="shared" si="1"/>
        <v/>
      </c>
      <c r="E7" t="str">
        <f t="shared" si="2"/>
        <v/>
      </c>
      <c r="F7">
        <f t="shared" si="2"/>
        <v>161.63</v>
      </c>
      <c r="G7" t="str">
        <f t="shared" si="2"/>
        <v/>
      </c>
      <c r="H7" t="str">
        <f t="shared" si="2"/>
        <v/>
      </c>
      <c r="I7" t="str">
        <f t="shared" si="2"/>
        <v/>
      </c>
      <c r="J7" t="str">
        <f t="shared" si="2"/>
        <v/>
      </c>
      <c r="K7" t="str">
        <f t="shared" si="2"/>
        <v/>
      </c>
      <c r="L7" t="str">
        <f t="shared" si="2"/>
        <v/>
      </c>
      <c r="M7" t="str">
        <f t="shared" si="2"/>
        <v/>
      </c>
      <c r="N7" t="str">
        <f t="shared" si="2"/>
        <v/>
      </c>
      <c r="O7" t="str">
        <f t="shared" si="2"/>
        <v/>
      </c>
      <c r="P7" t="str">
        <f t="shared" si="2"/>
        <v/>
      </c>
      <c r="Q7" t="str">
        <f t="shared" si="2"/>
        <v/>
      </c>
      <c r="R7" t="str">
        <f t="shared" si="2"/>
        <v/>
      </c>
    </row>
    <row r="8" spans="2:37" x14ac:dyDescent="0.25">
      <c r="B8" s="3" t="s">
        <v>40</v>
      </c>
      <c r="C8">
        <f t="shared" si="0"/>
        <v>15.03</v>
      </c>
      <c r="D8" t="str">
        <f t="shared" si="1"/>
        <v/>
      </c>
      <c r="E8" t="str">
        <f t="shared" si="2"/>
        <v/>
      </c>
      <c r="F8" t="str">
        <f t="shared" si="2"/>
        <v/>
      </c>
      <c r="G8">
        <f t="shared" si="2"/>
        <v>15.03</v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</row>
    <row r="9" spans="2:37" x14ac:dyDescent="0.25">
      <c r="B9" s="3" t="s">
        <v>42</v>
      </c>
      <c r="C9">
        <f t="shared" si="0"/>
        <v>7.23</v>
      </c>
      <c r="D9" t="str">
        <f t="shared" si="1"/>
        <v/>
      </c>
      <c r="E9" t="str">
        <f t="shared" si="2"/>
        <v/>
      </c>
      <c r="F9" t="str">
        <f t="shared" si="2"/>
        <v/>
      </c>
      <c r="G9" t="str">
        <f t="shared" si="2"/>
        <v/>
      </c>
      <c r="H9">
        <f t="shared" si="2"/>
        <v>7.23</v>
      </c>
      <c r="I9" t="str">
        <f t="shared" si="2"/>
        <v/>
      </c>
      <c r="J9" t="str">
        <f t="shared" si="2"/>
        <v/>
      </c>
      <c r="K9" t="str">
        <f t="shared" si="2"/>
        <v/>
      </c>
      <c r="L9" t="str">
        <f t="shared" si="2"/>
        <v/>
      </c>
      <c r="M9" t="str">
        <f t="shared" si="2"/>
        <v/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2"/>
        <v/>
      </c>
    </row>
    <row r="10" spans="2:37" x14ac:dyDescent="0.25">
      <c r="B10" s="3" t="s">
        <v>44</v>
      </c>
      <c r="C10">
        <f t="shared" si="0"/>
        <v>26.23</v>
      </c>
      <c r="D10" t="str">
        <f t="shared" si="1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>
        <f t="shared" si="2"/>
        <v>26.23</v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</row>
    <row r="11" spans="2:37" x14ac:dyDescent="0.25">
      <c r="B11" s="3" t="s">
        <v>46</v>
      </c>
      <c r="C11">
        <f t="shared" si="0"/>
        <v>0</v>
      </c>
      <c r="D11" t="str">
        <f t="shared" si="1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>
        <f t="shared" si="2"/>
        <v>0</v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</row>
    <row r="12" spans="2:37" x14ac:dyDescent="0.25">
      <c r="B12" s="3" t="s">
        <v>48</v>
      </c>
      <c r="C12">
        <f t="shared" si="0"/>
        <v>0</v>
      </c>
      <c r="D12" t="str">
        <f t="shared" si="1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>
        <f t="shared" si="2"/>
        <v>0</v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</row>
    <row r="13" spans="2:37" x14ac:dyDescent="0.25">
      <c r="B13" s="3" t="s">
        <v>50</v>
      </c>
      <c r="C13">
        <f t="shared" si="0"/>
        <v>0</v>
      </c>
      <c r="D13" t="str">
        <f t="shared" si="1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</row>
    <row r="14" spans="2:37" x14ac:dyDescent="0.25">
      <c r="B14" s="3" t="s">
        <v>51</v>
      </c>
      <c r="C14">
        <f t="shared" si="0"/>
        <v>134.83000000000001</v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>
        <f t="shared" si="1"/>
        <v>134.83000000000001</v>
      </c>
      <c r="M14" t="str">
        <f t="shared" si="1"/>
        <v/>
      </c>
      <c r="N14" t="str">
        <f t="shared" si="1"/>
        <v/>
      </c>
      <c r="O14" t="str">
        <f t="shared" si="1"/>
        <v/>
      </c>
      <c r="P14" t="str">
        <f t="shared" ref="P14:R20" si="3">IF($B14=P$2,P$3,"")</f>
        <v/>
      </c>
      <c r="Q14" t="str">
        <f t="shared" si="3"/>
        <v/>
      </c>
      <c r="R14" t="str">
        <f t="shared" si="3"/>
        <v/>
      </c>
    </row>
    <row r="15" spans="2:37" x14ac:dyDescent="0.25">
      <c r="B15" s="3" t="s">
        <v>53</v>
      </c>
      <c r="C15">
        <f t="shared" si="0"/>
        <v>1.83</v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>
        <f t="shared" si="1"/>
        <v>1.83</v>
      </c>
      <c r="N15" t="str">
        <f t="shared" si="1"/>
        <v/>
      </c>
      <c r="O15" t="str">
        <f t="shared" si="1"/>
        <v/>
      </c>
      <c r="P15" t="str">
        <f t="shared" si="3"/>
        <v/>
      </c>
      <c r="Q15" t="str">
        <f t="shared" si="3"/>
        <v/>
      </c>
      <c r="R15" t="str">
        <f t="shared" si="3"/>
        <v/>
      </c>
    </row>
    <row r="16" spans="2:37" x14ac:dyDescent="0.25">
      <c r="B16" s="3" t="s">
        <v>54</v>
      </c>
      <c r="C16">
        <f t="shared" si="0"/>
        <v>122.145</v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>
        <f t="shared" si="1"/>
        <v>122.145</v>
      </c>
      <c r="O16" t="str">
        <f t="shared" si="1"/>
        <v/>
      </c>
      <c r="P16" t="str">
        <f t="shared" si="3"/>
        <v/>
      </c>
      <c r="Q16" t="str">
        <f t="shared" si="3"/>
        <v/>
      </c>
      <c r="R16" t="str">
        <f t="shared" si="3"/>
        <v/>
      </c>
    </row>
    <row r="17" spans="2:18" x14ac:dyDescent="0.25">
      <c r="B17" s="3" t="s">
        <v>56</v>
      </c>
      <c r="C17">
        <f t="shared" si="0"/>
        <v>23.745000000000001</v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 t="str">
        <f t="shared" si="1"/>
        <v/>
      </c>
      <c r="O17">
        <f t="shared" ref="O17:O20" si="4">IF($B17=O$2,O$3,"")</f>
        <v>23.745000000000001</v>
      </c>
      <c r="P17" t="str">
        <f t="shared" si="3"/>
        <v/>
      </c>
      <c r="Q17" t="str">
        <f t="shared" si="3"/>
        <v/>
      </c>
      <c r="R17" t="str">
        <f t="shared" si="3"/>
        <v/>
      </c>
    </row>
    <row r="18" spans="2:18" x14ac:dyDescent="0.25">
      <c r="B18" s="3" t="s">
        <v>59</v>
      </c>
      <c r="C18">
        <f t="shared" si="0"/>
        <v>11.03</v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4"/>
        <v/>
      </c>
      <c r="P18">
        <f t="shared" si="3"/>
        <v>11.03</v>
      </c>
      <c r="Q18" t="str">
        <f t="shared" si="3"/>
        <v/>
      </c>
      <c r="R18" t="str">
        <f t="shared" si="3"/>
        <v/>
      </c>
    </row>
    <row r="19" spans="2:18" x14ac:dyDescent="0.25">
      <c r="B19" s="18" t="s">
        <v>61</v>
      </c>
      <c r="C19">
        <f t="shared" si="0"/>
        <v>0.25</v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 t="str">
        <f t="shared" si="4"/>
        <v/>
      </c>
      <c r="P19" t="str">
        <f t="shared" si="3"/>
        <v/>
      </c>
      <c r="Q19">
        <f t="shared" si="3"/>
        <v>0.25</v>
      </c>
      <c r="R19" t="str">
        <f t="shared" si="3"/>
        <v/>
      </c>
    </row>
    <row r="20" spans="2:18" x14ac:dyDescent="0.25">
      <c r="B20" s="3" t="s">
        <v>78</v>
      </c>
      <c r="C20">
        <f t="shared" si="0"/>
        <v>0</v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4"/>
        <v/>
      </c>
      <c r="P20" t="str">
        <f t="shared" si="3"/>
        <v/>
      </c>
      <c r="Q20" t="str">
        <f t="shared" si="3"/>
        <v/>
      </c>
      <c r="R20">
        <f t="shared" si="3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Kraftwerkszuordnung</vt:lpstr>
      <vt:lpstr>Kraftwerkspark</vt:lpstr>
      <vt:lpstr>Ergebnis KEP</vt:lpstr>
      <vt:lpstr>Importtabelle E001</vt:lpstr>
      <vt:lpstr>Pmin_E001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reiff</cp:lastModifiedBy>
  <dcterms:created xsi:type="dcterms:W3CDTF">2013-02-14T11:48:16Z</dcterms:created>
  <dcterms:modified xsi:type="dcterms:W3CDTF">2013-11-17T18:34:21Z</dcterms:modified>
</cp:coreProperties>
</file>